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DE\"/>
    </mc:Choice>
  </mc:AlternateContent>
  <bookViews>
    <workbookView xWindow="-105" yWindow="-105" windowWidth="23250" windowHeight="12450" tabRatio="759"/>
  </bookViews>
  <sheets>
    <sheet name="cover" sheetId="1" r:id="rId1"/>
    <sheet name="index" sheetId="2" r:id="rId2"/>
    <sheet name="Ind_Summary" sheetId="4" r:id="rId3"/>
    <sheet name="Ind_Summary_fec" sheetId="5" r:id="rId4"/>
    <sheet name="Ind_Summary_ued" sheetId="6" r:id="rId5"/>
    <sheet name="Ind_Summary_emi" sheetId="7" r:id="rId6"/>
    <sheet name="ISI" sheetId="8" r:id="rId7"/>
    <sheet name="ISI_fec" sheetId="9" r:id="rId8"/>
    <sheet name="ISI_ued" sheetId="10" r:id="rId9"/>
    <sheet name="ISI_emi" sheetId="11" r:id="rId10"/>
    <sheet name="NFM" sheetId="12" r:id="rId11"/>
    <sheet name="NFM_fec" sheetId="13" r:id="rId12"/>
    <sheet name="NFM_ued" sheetId="14" r:id="rId13"/>
    <sheet name="NFM_emi" sheetId="15" r:id="rId14"/>
    <sheet name="CHI" sheetId="16" r:id="rId15"/>
    <sheet name="CHI_fec" sheetId="17" r:id="rId16"/>
    <sheet name="CHI_ued" sheetId="18" r:id="rId17"/>
    <sheet name="CHI_emi" sheetId="19" r:id="rId18"/>
    <sheet name="NMM" sheetId="20" r:id="rId19"/>
    <sheet name="NMM_fec" sheetId="21" r:id="rId20"/>
    <sheet name="NMM_ued" sheetId="22" r:id="rId21"/>
    <sheet name="NMM_emi" sheetId="23" r:id="rId22"/>
    <sheet name="PPA" sheetId="24" r:id="rId23"/>
    <sheet name="PPA_fec" sheetId="25" r:id="rId24"/>
    <sheet name="PPA_ued" sheetId="26" r:id="rId25"/>
    <sheet name="PPA_emi" sheetId="27" r:id="rId26"/>
    <sheet name="FBT" sheetId="28" r:id="rId27"/>
    <sheet name="FBT_fec" sheetId="29" r:id="rId28"/>
    <sheet name="FBT_ued" sheetId="30" r:id="rId29"/>
    <sheet name="FBT_emi" sheetId="31" r:id="rId30"/>
    <sheet name="TRE" sheetId="32" r:id="rId31"/>
    <sheet name="TRE_fec" sheetId="33" r:id="rId32"/>
    <sheet name="TRE_ued" sheetId="34" r:id="rId33"/>
    <sheet name="TRE_emi" sheetId="35" r:id="rId34"/>
    <sheet name="MAE" sheetId="36" r:id="rId35"/>
    <sheet name="MAE_fec" sheetId="37" r:id="rId36"/>
    <sheet name="MAE_ued" sheetId="38" r:id="rId37"/>
    <sheet name="MAE_emi" sheetId="39" r:id="rId38"/>
    <sheet name="TEL" sheetId="40" r:id="rId39"/>
    <sheet name="TEL_fec" sheetId="41" r:id="rId40"/>
    <sheet name="TEL_ued" sheetId="42" r:id="rId41"/>
    <sheet name="TEL_emi" sheetId="43" r:id="rId42"/>
    <sheet name="WWP" sheetId="44" r:id="rId43"/>
    <sheet name="WWP_fec" sheetId="45" r:id="rId44"/>
    <sheet name="WWP_ued" sheetId="46" r:id="rId45"/>
    <sheet name="WWP_emi" sheetId="47" r:id="rId46"/>
    <sheet name="OIS" sheetId="48" r:id="rId47"/>
    <sheet name="OIS_fec" sheetId="49" r:id="rId48"/>
    <sheet name="OIS_ued" sheetId="50" r:id="rId49"/>
    <sheet name="OIS_emi" sheetId="51" r:id="rId50"/>
  </sheets>
  <definedNames>
    <definedName name="_xlnm.Print_Area" localSheetId="2">Ind_Summary!$A$1:$L$128</definedName>
    <definedName name="_xlnm.Print_Titles" localSheetId="14">CHI!$1:$1</definedName>
    <definedName name="_xlnm.Print_Titles" localSheetId="17">CHI_emi!$1:$1</definedName>
    <definedName name="_xlnm.Print_Titles" localSheetId="15">CHI_fec!$1:$1</definedName>
    <definedName name="_xlnm.Print_Titles" localSheetId="16">CHI_ued!$1:$1</definedName>
    <definedName name="_xlnm.Print_Titles" localSheetId="26">FBT!$1:$1</definedName>
    <definedName name="_xlnm.Print_Titles" localSheetId="29">FBT_emi!$1:$1</definedName>
    <definedName name="_xlnm.Print_Titles" localSheetId="27">FBT_fec!$1:$1</definedName>
    <definedName name="_xlnm.Print_Titles" localSheetId="28">FBT_ued!$1:$1</definedName>
    <definedName name="_xlnm.Print_Titles" localSheetId="2">Ind_Summary!$1:$1</definedName>
    <definedName name="_xlnm.Print_Titles" localSheetId="5">Ind_Summary_emi!$1:$1</definedName>
    <definedName name="_xlnm.Print_Titles" localSheetId="3">Ind_Summary_fec!$1:$1</definedName>
    <definedName name="_xlnm.Print_Titles" localSheetId="4">Ind_Summary_ued!$1:$1</definedName>
    <definedName name="_xlnm.Print_Titles" localSheetId="6">ISI!$1:$1</definedName>
    <definedName name="_xlnm.Print_Titles" localSheetId="9">ISI_emi!$1:$1</definedName>
    <definedName name="_xlnm.Print_Titles" localSheetId="7">ISI_fec!$1:$1</definedName>
    <definedName name="_xlnm.Print_Titles" localSheetId="8">ISI_ued!$1:$1</definedName>
    <definedName name="_xlnm.Print_Titles" localSheetId="34">MAE!$1:$1</definedName>
    <definedName name="_xlnm.Print_Titles" localSheetId="37">MAE_emi!$1:$1</definedName>
    <definedName name="_xlnm.Print_Titles" localSheetId="35">MAE_fec!$1:$1</definedName>
    <definedName name="_xlnm.Print_Titles" localSheetId="36">MAE_ued!$1:$1</definedName>
    <definedName name="_xlnm.Print_Titles" localSheetId="10">NFM!$1:$1</definedName>
    <definedName name="_xlnm.Print_Titles" localSheetId="13">NFM_emi!$1:$1</definedName>
    <definedName name="_xlnm.Print_Titles" localSheetId="11">NFM_fec!$1:$1</definedName>
    <definedName name="_xlnm.Print_Titles" localSheetId="12">NFM_ued!$1:$1</definedName>
    <definedName name="_xlnm.Print_Titles" localSheetId="18">NMM!$1:$1</definedName>
    <definedName name="_xlnm.Print_Titles" localSheetId="21">NMM_emi!$1:$1</definedName>
    <definedName name="_xlnm.Print_Titles" localSheetId="19">NMM_fec!$1:$1</definedName>
    <definedName name="_xlnm.Print_Titles" localSheetId="20">NMM_ued!$1:$1</definedName>
    <definedName name="_xlnm.Print_Titles" localSheetId="46">OIS!$1:$1</definedName>
    <definedName name="_xlnm.Print_Titles" localSheetId="49">OIS_emi!$1:$1</definedName>
    <definedName name="_xlnm.Print_Titles" localSheetId="47">OIS_fec!$1:$1</definedName>
    <definedName name="_xlnm.Print_Titles" localSheetId="48">OIS_ued!$1:$1</definedName>
    <definedName name="_xlnm.Print_Titles" localSheetId="22">PPA!$1:$1</definedName>
    <definedName name="_xlnm.Print_Titles" localSheetId="25">PPA_emi!$1:$1</definedName>
    <definedName name="_xlnm.Print_Titles" localSheetId="23">PPA_fec!$1:$1</definedName>
    <definedName name="_xlnm.Print_Titles" localSheetId="24">PPA_ued!$1:$1</definedName>
    <definedName name="_xlnm.Print_Titles" localSheetId="38">TEL!$1:$1</definedName>
    <definedName name="_xlnm.Print_Titles" localSheetId="41">TEL_emi!$1:$1</definedName>
    <definedName name="_xlnm.Print_Titles" localSheetId="39">TEL_fec!$1:$1</definedName>
    <definedName name="_xlnm.Print_Titles" localSheetId="40">TEL_ued!$1:$1</definedName>
    <definedName name="_xlnm.Print_Titles" localSheetId="30">TRE!$1:$1</definedName>
    <definedName name="_xlnm.Print_Titles" localSheetId="33">TRE_emi!$1:$1</definedName>
    <definedName name="_xlnm.Print_Titles" localSheetId="31">TRE_fec!$1:$1</definedName>
    <definedName name="_xlnm.Print_Titles" localSheetId="32">TRE_ued!$1:$1</definedName>
    <definedName name="_xlnm.Print_Titles" localSheetId="42">WWP!$1:$1</definedName>
    <definedName name="_xlnm.Print_Titles" localSheetId="45">WWP_emi!$1:$1</definedName>
    <definedName name="_xlnm.Print_Titles" localSheetId="43">WWP_fec!$1:$1</definedName>
    <definedName name="_xlnm.Print_Titles" localSheetId="44">WWP_ued!$1:$1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07" i="51" l="1"/>
  <c r="X107" i="51"/>
  <c r="W107" i="51"/>
  <c r="V107" i="51"/>
  <c r="U107" i="51"/>
  <c r="T107" i="51"/>
  <c r="S107" i="51"/>
  <c r="R107" i="51"/>
  <c r="Q107" i="51"/>
  <c r="P107" i="51"/>
  <c r="O107" i="51"/>
  <c r="N107" i="51"/>
  <c r="M107" i="51"/>
  <c r="L107" i="51"/>
  <c r="K107" i="51"/>
  <c r="J107" i="51"/>
  <c r="I107" i="51"/>
  <c r="H107" i="51"/>
  <c r="G107" i="51"/>
  <c r="F107" i="51"/>
  <c r="E107" i="51"/>
  <c r="D107" i="51"/>
  <c r="C107" i="51"/>
  <c r="B107" i="51"/>
  <c r="Y106" i="51"/>
  <c r="X106" i="51"/>
  <c r="W106" i="51"/>
  <c r="V106" i="51"/>
  <c r="U106" i="51"/>
  <c r="T106" i="51"/>
  <c r="S106" i="51"/>
  <c r="R106" i="51"/>
  <c r="Q106" i="51"/>
  <c r="P106" i="51"/>
  <c r="O106" i="51"/>
  <c r="N106" i="51"/>
  <c r="M106" i="51"/>
  <c r="L106" i="51"/>
  <c r="K106" i="51"/>
  <c r="J106" i="51"/>
  <c r="I106" i="51"/>
  <c r="H106" i="51"/>
  <c r="G106" i="51"/>
  <c r="F106" i="51"/>
  <c r="E106" i="51"/>
  <c r="D106" i="51"/>
  <c r="C106" i="51"/>
  <c r="B106" i="51"/>
  <c r="Y102" i="51"/>
  <c r="X102" i="51"/>
  <c r="W102" i="51"/>
  <c r="V102" i="51"/>
  <c r="U102" i="51"/>
  <c r="T102" i="51"/>
  <c r="S102" i="51"/>
  <c r="R102" i="51"/>
  <c r="Q102" i="51"/>
  <c r="P102" i="51"/>
  <c r="O102" i="51"/>
  <c r="N102" i="51"/>
  <c r="M102" i="51"/>
  <c r="L102" i="51"/>
  <c r="K102" i="51"/>
  <c r="J102" i="51"/>
  <c r="I102" i="51"/>
  <c r="H102" i="51"/>
  <c r="G102" i="51"/>
  <c r="F102" i="51"/>
  <c r="E102" i="51"/>
  <c r="D102" i="51"/>
  <c r="C102" i="51"/>
  <c r="B102" i="51"/>
  <c r="Y101" i="51"/>
  <c r="X101" i="51"/>
  <c r="W101" i="51"/>
  <c r="V101" i="51"/>
  <c r="U101" i="51"/>
  <c r="T101" i="51"/>
  <c r="S101" i="51"/>
  <c r="R101" i="51"/>
  <c r="Q101" i="51"/>
  <c r="P101" i="51"/>
  <c r="O101" i="51"/>
  <c r="N101" i="51"/>
  <c r="M101" i="51"/>
  <c r="L101" i="51"/>
  <c r="K101" i="51"/>
  <c r="J101" i="51"/>
  <c r="I101" i="51"/>
  <c r="H101" i="51"/>
  <c r="G101" i="51"/>
  <c r="F101" i="51"/>
  <c r="E101" i="51"/>
  <c r="D101" i="51"/>
  <c r="C101" i="51"/>
  <c r="B101" i="51"/>
  <c r="Y100" i="51"/>
  <c r="X100" i="51"/>
  <c r="W100" i="51"/>
  <c r="V100" i="51"/>
  <c r="U100" i="51"/>
  <c r="T100" i="51"/>
  <c r="S100" i="51"/>
  <c r="R100" i="51"/>
  <c r="Q100" i="51"/>
  <c r="P100" i="51"/>
  <c r="O100" i="51"/>
  <c r="N100" i="51"/>
  <c r="M100" i="51"/>
  <c r="L100" i="51"/>
  <c r="K100" i="51"/>
  <c r="J100" i="51"/>
  <c r="I100" i="51"/>
  <c r="H100" i="51"/>
  <c r="G100" i="51"/>
  <c r="F100" i="51"/>
  <c r="E100" i="51"/>
  <c r="D100" i="51"/>
  <c r="C100" i="51"/>
  <c r="B100" i="51"/>
  <c r="Y99" i="51"/>
  <c r="X99" i="51"/>
  <c r="W99" i="51"/>
  <c r="V99" i="51"/>
  <c r="U99" i="51"/>
  <c r="T99" i="51"/>
  <c r="S99" i="51"/>
  <c r="R99" i="51"/>
  <c r="Q99" i="51"/>
  <c r="P99" i="51"/>
  <c r="O99" i="51"/>
  <c r="N99" i="51"/>
  <c r="M99" i="51"/>
  <c r="L99" i="51"/>
  <c r="K99" i="51"/>
  <c r="J99" i="51"/>
  <c r="I99" i="51"/>
  <c r="H99" i="51"/>
  <c r="G99" i="51"/>
  <c r="F99" i="51"/>
  <c r="E99" i="51"/>
  <c r="D99" i="51"/>
  <c r="C99" i="51"/>
  <c r="B99" i="51"/>
  <c r="Y98" i="51"/>
  <c r="X98" i="51"/>
  <c r="W98" i="51"/>
  <c r="V98" i="51"/>
  <c r="U98" i="51"/>
  <c r="T98" i="51"/>
  <c r="S98" i="51"/>
  <c r="R98" i="51"/>
  <c r="Q98" i="51"/>
  <c r="P98" i="51"/>
  <c r="O98" i="51"/>
  <c r="N98" i="51"/>
  <c r="M98" i="51"/>
  <c r="L98" i="51"/>
  <c r="K98" i="51"/>
  <c r="J98" i="51"/>
  <c r="I98" i="51"/>
  <c r="H98" i="51"/>
  <c r="G98" i="51"/>
  <c r="F98" i="51"/>
  <c r="E98" i="51"/>
  <c r="D98" i="51"/>
  <c r="C98" i="51"/>
  <c r="B98" i="51"/>
  <c r="Y97" i="51"/>
  <c r="X97" i="51"/>
  <c r="W97" i="51"/>
  <c r="V97" i="51"/>
  <c r="U97" i="51"/>
  <c r="T97" i="51"/>
  <c r="S97" i="51"/>
  <c r="R97" i="51"/>
  <c r="Q97" i="51"/>
  <c r="P97" i="51"/>
  <c r="O97" i="51"/>
  <c r="N97" i="51"/>
  <c r="M97" i="51"/>
  <c r="L97" i="51"/>
  <c r="K97" i="51"/>
  <c r="J97" i="51"/>
  <c r="I97" i="51"/>
  <c r="H97" i="51"/>
  <c r="G97" i="51"/>
  <c r="F97" i="51"/>
  <c r="E97" i="51"/>
  <c r="D97" i="51"/>
  <c r="C97" i="51"/>
  <c r="B97" i="51"/>
  <c r="Y96" i="51"/>
  <c r="X96" i="51"/>
  <c r="W96" i="51"/>
  <c r="V96" i="51"/>
  <c r="U96" i="51"/>
  <c r="T96" i="51"/>
  <c r="S96" i="51"/>
  <c r="R96" i="51"/>
  <c r="Q96" i="51"/>
  <c r="P96" i="51"/>
  <c r="O96" i="51"/>
  <c r="N96" i="51"/>
  <c r="M96" i="51"/>
  <c r="L96" i="51"/>
  <c r="K96" i="51"/>
  <c r="J96" i="51"/>
  <c r="I96" i="51"/>
  <c r="H96" i="51"/>
  <c r="G96" i="51"/>
  <c r="F96" i="51"/>
  <c r="E96" i="51"/>
  <c r="D96" i="51"/>
  <c r="C96" i="51"/>
  <c r="B96" i="51"/>
  <c r="Y92" i="51"/>
  <c r="X92" i="51"/>
  <c r="W92" i="51"/>
  <c r="V92" i="51"/>
  <c r="U92" i="51"/>
  <c r="T92" i="51"/>
  <c r="S92" i="51"/>
  <c r="R92" i="51"/>
  <c r="Q92" i="51"/>
  <c r="P92" i="51"/>
  <c r="O92" i="51"/>
  <c r="N92" i="51"/>
  <c r="M92" i="51"/>
  <c r="L92" i="51"/>
  <c r="K92" i="51"/>
  <c r="J92" i="51"/>
  <c r="I92" i="51"/>
  <c r="H92" i="51"/>
  <c r="G92" i="51"/>
  <c r="F92" i="51"/>
  <c r="E92" i="51"/>
  <c r="D92" i="51"/>
  <c r="C92" i="51"/>
  <c r="B92" i="51"/>
  <c r="Y91" i="51"/>
  <c r="X91" i="51"/>
  <c r="W91" i="51"/>
  <c r="V91" i="51"/>
  <c r="U91" i="51"/>
  <c r="T91" i="51"/>
  <c r="S91" i="51"/>
  <c r="R91" i="51"/>
  <c r="Q91" i="51"/>
  <c r="P91" i="51"/>
  <c r="O91" i="51"/>
  <c r="O73" i="51" s="1"/>
  <c r="N91" i="51"/>
  <c r="M91" i="51"/>
  <c r="L91" i="51"/>
  <c r="K91" i="51"/>
  <c r="J91" i="51"/>
  <c r="I91" i="51"/>
  <c r="H91" i="51"/>
  <c r="G91" i="51"/>
  <c r="F91" i="51"/>
  <c r="E91" i="51"/>
  <c r="D91" i="51"/>
  <c r="C91" i="51"/>
  <c r="B91" i="51"/>
  <c r="Y90" i="51"/>
  <c r="X90" i="51"/>
  <c r="W90" i="51"/>
  <c r="V90" i="51"/>
  <c r="U90" i="51"/>
  <c r="T90" i="51"/>
  <c r="S90" i="51"/>
  <c r="R90" i="51"/>
  <c r="Q90" i="51"/>
  <c r="P90" i="51"/>
  <c r="O90" i="51"/>
  <c r="N90" i="51"/>
  <c r="M90" i="51"/>
  <c r="L90" i="51"/>
  <c r="K90" i="51"/>
  <c r="J90" i="51"/>
  <c r="I90" i="51"/>
  <c r="H90" i="51"/>
  <c r="G90" i="51"/>
  <c r="F90" i="51"/>
  <c r="E90" i="51"/>
  <c r="D90" i="51"/>
  <c r="C90" i="51"/>
  <c r="B90" i="51"/>
  <c r="Y89" i="51"/>
  <c r="X89" i="51"/>
  <c r="W89" i="51"/>
  <c r="V89" i="51"/>
  <c r="U89" i="51"/>
  <c r="T89" i="51"/>
  <c r="S89" i="51"/>
  <c r="R89" i="51"/>
  <c r="Q89" i="51"/>
  <c r="P89" i="51"/>
  <c r="O89" i="51"/>
  <c r="N89" i="51"/>
  <c r="M89" i="51"/>
  <c r="L89" i="51"/>
  <c r="K89" i="51"/>
  <c r="J89" i="51"/>
  <c r="J73" i="51" s="1"/>
  <c r="I89" i="51"/>
  <c r="H89" i="51"/>
  <c r="G89" i="51"/>
  <c r="F89" i="51"/>
  <c r="E89" i="51"/>
  <c r="D89" i="51"/>
  <c r="C89" i="51"/>
  <c r="B89" i="51"/>
  <c r="Y88" i="51"/>
  <c r="X88" i="51"/>
  <c r="W88" i="51"/>
  <c r="V88" i="51"/>
  <c r="U88" i="51"/>
  <c r="T88" i="51"/>
  <c r="S88" i="51"/>
  <c r="R88" i="51"/>
  <c r="Q88" i="51"/>
  <c r="P88" i="51"/>
  <c r="O88" i="51"/>
  <c r="N88" i="51"/>
  <c r="M88" i="51"/>
  <c r="L88" i="51"/>
  <c r="K88" i="51"/>
  <c r="J88" i="51"/>
  <c r="I88" i="51"/>
  <c r="H88" i="51"/>
  <c r="G88" i="51"/>
  <c r="F88" i="51"/>
  <c r="E88" i="51"/>
  <c r="D88" i="51"/>
  <c r="C88" i="51"/>
  <c r="C73" i="51" s="1"/>
  <c r="B88" i="51"/>
  <c r="Y86" i="51"/>
  <c r="X86" i="51"/>
  <c r="W86" i="51"/>
  <c r="V86" i="51"/>
  <c r="U86" i="51"/>
  <c r="T86" i="51"/>
  <c r="S86" i="51"/>
  <c r="R86" i="51"/>
  <c r="Q86" i="51"/>
  <c r="P86" i="51"/>
  <c r="O86" i="51"/>
  <c r="N86" i="51"/>
  <c r="M86" i="51"/>
  <c r="L86" i="51"/>
  <c r="K86" i="51"/>
  <c r="J86" i="51"/>
  <c r="I86" i="51"/>
  <c r="H86" i="51"/>
  <c r="G86" i="51"/>
  <c r="F86" i="51"/>
  <c r="E86" i="51"/>
  <c r="D86" i="51"/>
  <c r="C86" i="51"/>
  <c r="B86" i="51"/>
  <c r="Y85" i="51"/>
  <c r="X85" i="51"/>
  <c r="W85" i="51"/>
  <c r="V85" i="51"/>
  <c r="U85" i="51"/>
  <c r="T85" i="51"/>
  <c r="S85" i="51"/>
  <c r="R85" i="51"/>
  <c r="Q85" i="51"/>
  <c r="P85" i="51"/>
  <c r="O85" i="51"/>
  <c r="N85" i="51"/>
  <c r="M85" i="51"/>
  <c r="L85" i="51"/>
  <c r="K85" i="51"/>
  <c r="J85" i="51"/>
  <c r="I85" i="51"/>
  <c r="H85" i="51"/>
  <c r="G85" i="51"/>
  <c r="F85" i="51"/>
  <c r="E85" i="51"/>
  <c r="D85" i="51"/>
  <c r="C85" i="51"/>
  <c r="B85" i="51"/>
  <c r="Y84" i="51"/>
  <c r="X84" i="51"/>
  <c r="W84" i="51"/>
  <c r="V84" i="51"/>
  <c r="U84" i="51"/>
  <c r="T84" i="51"/>
  <c r="S84" i="51"/>
  <c r="R84" i="51"/>
  <c r="Q84" i="51"/>
  <c r="P84" i="51"/>
  <c r="O84" i="51"/>
  <c r="N84" i="51"/>
  <c r="N73" i="51" s="1"/>
  <c r="M84" i="51"/>
  <c r="L84" i="51"/>
  <c r="K84" i="51"/>
  <c r="J84" i="51"/>
  <c r="I84" i="51"/>
  <c r="H84" i="51"/>
  <c r="G84" i="51"/>
  <c r="F84" i="51"/>
  <c r="E84" i="51"/>
  <c r="D84" i="51"/>
  <c r="C84" i="51"/>
  <c r="B84" i="51"/>
  <c r="Y82" i="51"/>
  <c r="X82" i="51"/>
  <c r="W82" i="51"/>
  <c r="V82" i="51"/>
  <c r="U82" i="51"/>
  <c r="T82" i="51"/>
  <c r="S82" i="51"/>
  <c r="R82" i="51"/>
  <c r="Q82" i="51"/>
  <c r="P82" i="51"/>
  <c r="O82" i="51"/>
  <c r="N82" i="51"/>
  <c r="M82" i="51"/>
  <c r="L82" i="51"/>
  <c r="K82" i="51"/>
  <c r="J82" i="51"/>
  <c r="I82" i="51"/>
  <c r="H82" i="51"/>
  <c r="G82" i="51"/>
  <c r="F82" i="51"/>
  <c r="E82" i="51"/>
  <c r="D82" i="51"/>
  <c r="C82" i="51"/>
  <c r="B82" i="51"/>
  <c r="Y81" i="51"/>
  <c r="X81" i="51"/>
  <c r="W81" i="51"/>
  <c r="V81" i="51"/>
  <c r="U81" i="51"/>
  <c r="T81" i="51"/>
  <c r="S81" i="51"/>
  <c r="R81" i="51"/>
  <c r="Q81" i="51"/>
  <c r="P81" i="51"/>
  <c r="O81" i="51"/>
  <c r="N81" i="51"/>
  <c r="M81" i="51"/>
  <c r="L81" i="51"/>
  <c r="K81" i="51"/>
  <c r="J81" i="51"/>
  <c r="I81" i="51"/>
  <c r="H81" i="51"/>
  <c r="G81" i="51"/>
  <c r="F81" i="51"/>
  <c r="E81" i="51"/>
  <c r="D81" i="51"/>
  <c r="C81" i="51"/>
  <c r="B81" i="51"/>
  <c r="S80" i="51"/>
  <c r="Y79" i="51"/>
  <c r="X79" i="51"/>
  <c r="W79" i="51"/>
  <c r="V79" i="51"/>
  <c r="U79" i="51"/>
  <c r="T79" i="51"/>
  <c r="S79" i="51"/>
  <c r="R79" i="51"/>
  <c r="Q79" i="51"/>
  <c r="P79" i="51"/>
  <c r="O79" i="51"/>
  <c r="N79" i="51"/>
  <c r="M79" i="51"/>
  <c r="L79" i="51"/>
  <c r="K79" i="51"/>
  <c r="J79" i="51"/>
  <c r="I79" i="51"/>
  <c r="H79" i="51"/>
  <c r="G79" i="51"/>
  <c r="F79" i="51"/>
  <c r="E79" i="51"/>
  <c r="D79" i="51"/>
  <c r="C79" i="51"/>
  <c r="B79" i="51"/>
  <c r="Y78" i="51"/>
  <c r="X78" i="51"/>
  <c r="W78" i="51"/>
  <c r="V78" i="51"/>
  <c r="U78" i="51"/>
  <c r="T78" i="51"/>
  <c r="S78" i="51"/>
  <c r="R78" i="51"/>
  <c r="Q78" i="51"/>
  <c r="P78" i="51"/>
  <c r="O78" i="51"/>
  <c r="N78" i="51"/>
  <c r="M78" i="51"/>
  <c r="L78" i="51"/>
  <c r="K78" i="51"/>
  <c r="J78" i="51"/>
  <c r="I78" i="51"/>
  <c r="H78" i="51"/>
  <c r="G78" i="51"/>
  <c r="F78" i="51"/>
  <c r="E78" i="51"/>
  <c r="D78" i="51"/>
  <c r="C78" i="51"/>
  <c r="B78" i="51"/>
  <c r="Y77" i="51"/>
  <c r="X77" i="51"/>
  <c r="W77" i="51"/>
  <c r="V77" i="51"/>
  <c r="U77" i="51"/>
  <c r="T77" i="51"/>
  <c r="S77" i="51"/>
  <c r="R77" i="51"/>
  <c r="Q77" i="51"/>
  <c r="P77" i="51"/>
  <c r="O77" i="51"/>
  <c r="N77" i="51"/>
  <c r="M77" i="51"/>
  <c r="L77" i="51"/>
  <c r="K77" i="51"/>
  <c r="J77" i="51"/>
  <c r="I77" i="51"/>
  <c r="H77" i="51"/>
  <c r="G77" i="51"/>
  <c r="F77" i="51"/>
  <c r="E77" i="51"/>
  <c r="D77" i="51"/>
  <c r="C77" i="51"/>
  <c r="B77" i="51"/>
  <c r="Y76" i="51"/>
  <c r="X76" i="51"/>
  <c r="W76" i="51"/>
  <c r="V76" i="51"/>
  <c r="U76" i="51"/>
  <c r="T76" i="51"/>
  <c r="S76" i="51"/>
  <c r="R76" i="51"/>
  <c r="Q76" i="51"/>
  <c r="P76" i="51"/>
  <c r="O76" i="51"/>
  <c r="N76" i="51"/>
  <c r="M76" i="51"/>
  <c r="L76" i="51"/>
  <c r="K76" i="51"/>
  <c r="J76" i="51"/>
  <c r="I76" i="51"/>
  <c r="H76" i="51"/>
  <c r="G76" i="51"/>
  <c r="F76" i="51"/>
  <c r="E76" i="51"/>
  <c r="D76" i="51"/>
  <c r="C76" i="51"/>
  <c r="B76" i="51"/>
  <c r="Y75" i="51"/>
  <c r="X75" i="51"/>
  <c r="X73" i="51" s="1"/>
  <c r="W75" i="51"/>
  <c r="V75" i="51"/>
  <c r="V73" i="51" s="1"/>
  <c r="U75" i="51"/>
  <c r="T75" i="51"/>
  <c r="S75" i="51"/>
  <c r="R75" i="51"/>
  <c r="Q75" i="51"/>
  <c r="P75" i="51"/>
  <c r="O75" i="51"/>
  <c r="N75" i="51"/>
  <c r="M75" i="51"/>
  <c r="L75" i="51"/>
  <c r="K75" i="51"/>
  <c r="J75" i="51"/>
  <c r="I75" i="51"/>
  <c r="H75" i="51"/>
  <c r="G75" i="51"/>
  <c r="F75" i="51"/>
  <c r="E75" i="51"/>
  <c r="D75" i="51"/>
  <c r="C75" i="51"/>
  <c r="B75" i="51"/>
  <c r="Y74" i="51"/>
  <c r="Y73" i="51" s="1"/>
  <c r="X74" i="51"/>
  <c r="W74" i="51"/>
  <c r="W73" i="51" s="1"/>
  <c r="V74" i="51"/>
  <c r="U74" i="51"/>
  <c r="U73" i="51" s="1"/>
  <c r="T74" i="51"/>
  <c r="T73" i="51" s="1"/>
  <c r="S74" i="51"/>
  <c r="R74" i="51"/>
  <c r="R73" i="51" s="1"/>
  <c r="Q74" i="51"/>
  <c r="Q73" i="51" s="1"/>
  <c r="P74" i="51"/>
  <c r="P73" i="51" s="1"/>
  <c r="O74" i="51"/>
  <c r="N74" i="51"/>
  <c r="M74" i="51"/>
  <c r="L74" i="51"/>
  <c r="L73" i="51" s="1"/>
  <c r="K74" i="51"/>
  <c r="J74" i="51"/>
  <c r="I74" i="51"/>
  <c r="I73" i="51" s="1"/>
  <c r="H74" i="51"/>
  <c r="H73" i="51" s="1"/>
  <c r="G74" i="51"/>
  <c r="G73" i="51" s="1"/>
  <c r="F74" i="51"/>
  <c r="E74" i="51"/>
  <c r="E73" i="51" s="1"/>
  <c r="D74" i="51"/>
  <c r="D73" i="51" s="1"/>
  <c r="C74" i="51"/>
  <c r="B74" i="51"/>
  <c r="B73" i="51" s="1"/>
  <c r="M73" i="51"/>
  <c r="F73" i="51"/>
  <c r="Y54" i="51"/>
  <c r="X54" i="51"/>
  <c r="W54" i="51"/>
  <c r="V54" i="51"/>
  <c r="U54" i="51"/>
  <c r="T54" i="51"/>
  <c r="S54" i="51"/>
  <c r="R54" i="51"/>
  <c r="Q54" i="51"/>
  <c r="P54" i="51"/>
  <c r="O54" i="51"/>
  <c r="N54" i="51"/>
  <c r="M54" i="51"/>
  <c r="L54" i="51"/>
  <c r="K54" i="51"/>
  <c r="J54" i="51"/>
  <c r="I54" i="51"/>
  <c r="H54" i="51"/>
  <c r="H105" i="51" s="1"/>
  <c r="G54" i="51"/>
  <c r="G105" i="51" s="1"/>
  <c r="F54" i="51"/>
  <c r="F105" i="51" s="1"/>
  <c r="E54" i="51"/>
  <c r="D54" i="51"/>
  <c r="C54" i="51"/>
  <c r="B54" i="51"/>
  <c r="Y35" i="51"/>
  <c r="X35" i="51"/>
  <c r="W35" i="51"/>
  <c r="V35" i="51"/>
  <c r="U35" i="51"/>
  <c r="T35" i="51"/>
  <c r="S35" i="51"/>
  <c r="R35" i="51"/>
  <c r="Q35" i="51"/>
  <c r="P35" i="51"/>
  <c r="O35" i="51"/>
  <c r="N35" i="51"/>
  <c r="M35" i="51"/>
  <c r="L35" i="51"/>
  <c r="K35" i="51"/>
  <c r="J35" i="51"/>
  <c r="I35" i="51"/>
  <c r="H35" i="51"/>
  <c r="G35" i="51"/>
  <c r="F35" i="51"/>
  <c r="E35" i="51"/>
  <c r="D35" i="51"/>
  <c r="D104" i="51" s="1"/>
  <c r="C35" i="51"/>
  <c r="C104" i="51" s="1"/>
  <c r="B35" i="51"/>
  <c r="B104" i="51" s="1"/>
  <c r="Y27" i="51"/>
  <c r="X27" i="51"/>
  <c r="W27" i="51"/>
  <c r="V27" i="51"/>
  <c r="U27" i="51"/>
  <c r="T27" i="51"/>
  <c r="S27" i="51"/>
  <c r="R27" i="51"/>
  <c r="Q27" i="51"/>
  <c r="P27" i="51"/>
  <c r="O27" i="51"/>
  <c r="N27" i="51"/>
  <c r="M27" i="51"/>
  <c r="L27" i="51"/>
  <c r="K27" i="51"/>
  <c r="K80" i="51" s="1"/>
  <c r="J27" i="51"/>
  <c r="I27" i="51"/>
  <c r="H27" i="51"/>
  <c r="G27" i="51"/>
  <c r="F27" i="51"/>
  <c r="E27" i="51"/>
  <c r="D27" i="51"/>
  <c r="C27" i="51"/>
  <c r="B27" i="51"/>
  <c r="Y107" i="50"/>
  <c r="X107" i="50"/>
  <c r="W107" i="50"/>
  <c r="V107" i="50"/>
  <c r="U107" i="50"/>
  <c r="T107" i="50"/>
  <c r="S107" i="50"/>
  <c r="R107" i="50"/>
  <c r="Q107" i="50"/>
  <c r="P107" i="50"/>
  <c r="O107" i="50"/>
  <c r="N107" i="50"/>
  <c r="M107" i="50"/>
  <c r="L107" i="50"/>
  <c r="K107" i="50"/>
  <c r="J107" i="50"/>
  <c r="I107" i="50"/>
  <c r="H107" i="50"/>
  <c r="G107" i="50"/>
  <c r="F107" i="50"/>
  <c r="E107" i="50"/>
  <c r="D107" i="50"/>
  <c r="C107" i="50"/>
  <c r="B107" i="50"/>
  <c r="Y106" i="50"/>
  <c r="X106" i="50"/>
  <c r="W106" i="50"/>
  <c r="V106" i="50"/>
  <c r="U106" i="50"/>
  <c r="T106" i="50"/>
  <c r="S106" i="50"/>
  <c r="R106" i="50"/>
  <c r="Q106" i="50"/>
  <c r="P106" i="50"/>
  <c r="O106" i="50"/>
  <c r="N106" i="50"/>
  <c r="M106" i="50"/>
  <c r="L106" i="50"/>
  <c r="K106" i="50"/>
  <c r="J106" i="50"/>
  <c r="I106" i="50"/>
  <c r="H106" i="50"/>
  <c r="G106" i="50"/>
  <c r="F106" i="50"/>
  <c r="E106" i="50"/>
  <c r="D106" i="50"/>
  <c r="C106" i="50"/>
  <c r="B106" i="50"/>
  <c r="Y102" i="50"/>
  <c r="X102" i="50"/>
  <c r="W102" i="50"/>
  <c r="V102" i="50"/>
  <c r="U102" i="50"/>
  <c r="T102" i="50"/>
  <c r="S102" i="50"/>
  <c r="R102" i="50"/>
  <c r="Q102" i="50"/>
  <c r="P102" i="50"/>
  <c r="O102" i="50"/>
  <c r="N102" i="50"/>
  <c r="M102" i="50"/>
  <c r="L102" i="50"/>
  <c r="K102" i="50"/>
  <c r="J102" i="50"/>
  <c r="I102" i="50"/>
  <c r="H102" i="50"/>
  <c r="G102" i="50"/>
  <c r="F102" i="50"/>
  <c r="E102" i="50"/>
  <c r="D102" i="50"/>
  <c r="C102" i="50"/>
  <c r="B102" i="50"/>
  <c r="Y101" i="50"/>
  <c r="X101" i="50"/>
  <c r="W101" i="50"/>
  <c r="V101" i="50"/>
  <c r="U101" i="50"/>
  <c r="T101" i="50"/>
  <c r="S101" i="50"/>
  <c r="R101" i="50"/>
  <c r="Q101" i="50"/>
  <c r="P101" i="50"/>
  <c r="O101" i="50"/>
  <c r="N101" i="50"/>
  <c r="M101" i="50"/>
  <c r="L101" i="50"/>
  <c r="K101" i="50"/>
  <c r="J101" i="50"/>
  <c r="I101" i="50"/>
  <c r="H101" i="50"/>
  <c r="G101" i="50"/>
  <c r="F101" i="50"/>
  <c r="E101" i="50"/>
  <c r="D101" i="50"/>
  <c r="C101" i="50"/>
  <c r="B101" i="50"/>
  <c r="Y100" i="50"/>
  <c r="X100" i="50"/>
  <c r="W100" i="50"/>
  <c r="V100" i="50"/>
  <c r="U100" i="50"/>
  <c r="T100" i="50"/>
  <c r="S100" i="50"/>
  <c r="R100" i="50"/>
  <c r="Q100" i="50"/>
  <c r="P100" i="50"/>
  <c r="O100" i="50"/>
  <c r="N100" i="50"/>
  <c r="M100" i="50"/>
  <c r="L100" i="50"/>
  <c r="K100" i="50"/>
  <c r="J100" i="50"/>
  <c r="I100" i="50"/>
  <c r="H100" i="50"/>
  <c r="G100" i="50"/>
  <c r="F100" i="50"/>
  <c r="E100" i="50"/>
  <c r="D100" i="50"/>
  <c r="C100" i="50"/>
  <c r="B100" i="50"/>
  <c r="Y99" i="50"/>
  <c r="X99" i="50"/>
  <c r="W99" i="50"/>
  <c r="V99" i="50"/>
  <c r="U99" i="50"/>
  <c r="T99" i="50"/>
  <c r="S99" i="50"/>
  <c r="R99" i="50"/>
  <c r="Q99" i="50"/>
  <c r="P99" i="50"/>
  <c r="O99" i="50"/>
  <c r="N99" i="50"/>
  <c r="M99" i="50"/>
  <c r="L99" i="50"/>
  <c r="K99" i="50"/>
  <c r="J99" i="50"/>
  <c r="I99" i="50"/>
  <c r="H99" i="50"/>
  <c r="G99" i="50"/>
  <c r="F99" i="50"/>
  <c r="E99" i="50"/>
  <c r="D99" i="50"/>
  <c r="C99" i="50"/>
  <c r="B99" i="50"/>
  <c r="Y98" i="50"/>
  <c r="X98" i="50"/>
  <c r="W98" i="50"/>
  <c r="V98" i="50"/>
  <c r="U98" i="50"/>
  <c r="T98" i="50"/>
  <c r="S98" i="50"/>
  <c r="R98" i="50"/>
  <c r="Q98" i="50"/>
  <c r="P98" i="50"/>
  <c r="O98" i="50"/>
  <c r="N98" i="50"/>
  <c r="M98" i="50"/>
  <c r="L98" i="50"/>
  <c r="K98" i="50"/>
  <c r="J98" i="50"/>
  <c r="I98" i="50"/>
  <c r="H98" i="50"/>
  <c r="G98" i="50"/>
  <c r="F98" i="50"/>
  <c r="E98" i="50"/>
  <c r="D98" i="50"/>
  <c r="C98" i="50"/>
  <c r="B98" i="50"/>
  <c r="Y97" i="50"/>
  <c r="X97" i="50"/>
  <c r="W97" i="50"/>
  <c r="V97" i="50"/>
  <c r="U97" i="50"/>
  <c r="T97" i="50"/>
  <c r="S97" i="50"/>
  <c r="R97" i="50"/>
  <c r="Q97" i="50"/>
  <c r="P97" i="50"/>
  <c r="O97" i="50"/>
  <c r="N97" i="50"/>
  <c r="M97" i="50"/>
  <c r="L97" i="50"/>
  <c r="K97" i="50"/>
  <c r="J97" i="50"/>
  <c r="I97" i="50"/>
  <c r="H97" i="50"/>
  <c r="G97" i="50"/>
  <c r="F97" i="50"/>
  <c r="E97" i="50"/>
  <c r="D97" i="50"/>
  <c r="C97" i="50"/>
  <c r="B97" i="50"/>
  <c r="Y96" i="50"/>
  <c r="X96" i="50"/>
  <c r="W96" i="50"/>
  <c r="V96" i="50"/>
  <c r="U96" i="50"/>
  <c r="T96" i="50"/>
  <c r="S96" i="50"/>
  <c r="R96" i="50"/>
  <c r="Q96" i="50"/>
  <c r="P96" i="50"/>
  <c r="O96" i="50"/>
  <c r="N96" i="50"/>
  <c r="M96" i="50"/>
  <c r="L96" i="50"/>
  <c r="K96" i="50"/>
  <c r="J96" i="50"/>
  <c r="I96" i="50"/>
  <c r="H96" i="50"/>
  <c r="G96" i="50"/>
  <c r="F96" i="50"/>
  <c r="E96" i="50"/>
  <c r="D96" i="50"/>
  <c r="C96" i="50"/>
  <c r="B96" i="50"/>
  <c r="Y92" i="50"/>
  <c r="X92" i="50"/>
  <c r="W92" i="50"/>
  <c r="V92" i="50"/>
  <c r="U92" i="50"/>
  <c r="T92" i="50"/>
  <c r="S92" i="50"/>
  <c r="R92" i="50"/>
  <c r="Q92" i="50"/>
  <c r="P92" i="50"/>
  <c r="O92" i="50"/>
  <c r="N92" i="50"/>
  <c r="M92" i="50"/>
  <c r="L92" i="50"/>
  <c r="K92" i="50"/>
  <c r="J92" i="50"/>
  <c r="I92" i="50"/>
  <c r="H92" i="50"/>
  <c r="G92" i="50"/>
  <c r="F92" i="50"/>
  <c r="E92" i="50"/>
  <c r="D92" i="50"/>
  <c r="C92" i="50"/>
  <c r="B92" i="50"/>
  <c r="Y91" i="50"/>
  <c r="X91" i="50"/>
  <c r="W91" i="50"/>
  <c r="V91" i="50"/>
  <c r="U91" i="50"/>
  <c r="T91" i="50"/>
  <c r="S91" i="50"/>
  <c r="R91" i="50"/>
  <c r="Q91" i="50"/>
  <c r="P91" i="50"/>
  <c r="O91" i="50"/>
  <c r="N91" i="50"/>
  <c r="M91" i="50"/>
  <c r="L91" i="50"/>
  <c r="K91" i="50"/>
  <c r="J91" i="50"/>
  <c r="I91" i="50"/>
  <c r="H91" i="50"/>
  <c r="G91" i="50"/>
  <c r="F91" i="50"/>
  <c r="E91" i="50"/>
  <c r="D91" i="50"/>
  <c r="C91" i="50"/>
  <c r="B91" i="50"/>
  <c r="Y90" i="50"/>
  <c r="X90" i="50"/>
  <c r="W90" i="50"/>
  <c r="V90" i="50"/>
  <c r="U90" i="50"/>
  <c r="T90" i="50"/>
  <c r="S90" i="50"/>
  <c r="R90" i="50"/>
  <c r="Q90" i="50"/>
  <c r="P90" i="50"/>
  <c r="O90" i="50"/>
  <c r="N90" i="50"/>
  <c r="M90" i="50"/>
  <c r="L90" i="50"/>
  <c r="K90" i="50"/>
  <c r="J90" i="50"/>
  <c r="I90" i="50"/>
  <c r="H90" i="50"/>
  <c r="G90" i="50"/>
  <c r="F90" i="50"/>
  <c r="E90" i="50"/>
  <c r="D90" i="50"/>
  <c r="C90" i="50"/>
  <c r="B90" i="50"/>
  <c r="Y89" i="50"/>
  <c r="X89" i="50"/>
  <c r="W89" i="50"/>
  <c r="V89" i="50"/>
  <c r="U89" i="50"/>
  <c r="T89" i="50"/>
  <c r="S89" i="50"/>
  <c r="R89" i="50"/>
  <c r="Q89" i="50"/>
  <c r="P89" i="50"/>
  <c r="O89" i="50"/>
  <c r="N89" i="50"/>
  <c r="M89" i="50"/>
  <c r="L89" i="50"/>
  <c r="K89" i="50"/>
  <c r="J89" i="50"/>
  <c r="I89" i="50"/>
  <c r="H89" i="50"/>
  <c r="G89" i="50"/>
  <c r="F89" i="50"/>
  <c r="E89" i="50"/>
  <c r="D89" i="50"/>
  <c r="C89" i="50"/>
  <c r="B89" i="50"/>
  <c r="Y88" i="50"/>
  <c r="X88" i="50"/>
  <c r="W88" i="50"/>
  <c r="V88" i="50"/>
  <c r="U88" i="50"/>
  <c r="T88" i="50"/>
  <c r="S88" i="50"/>
  <c r="R88" i="50"/>
  <c r="Q88" i="50"/>
  <c r="P88" i="50"/>
  <c r="O88" i="50"/>
  <c r="N88" i="50"/>
  <c r="M88" i="50"/>
  <c r="L88" i="50"/>
  <c r="K88" i="50"/>
  <c r="J88" i="50"/>
  <c r="I88" i="50"/>
  <c r="H88" i="50"/>
  <c r="G88" i="50"/>
  <c r="F88" i="50"/>
  <c r="E88" i="50"/>
  <c r="D88" i="50"/>
  <c r="C88" i="50"/>
  <c r="B88" i="50"/>
  <c r="Y86" i="50"/>
  <c r="X86" i="50"/>
  <c r="W86" i="50"/>
  <c r="V86" i="50"/>
  <c r="U86" i="50"/>
  <c r="T86" i="50"/>
  <c r="S86" i="50"/>
  <c r="R86" i="50"/>
  <c r="Q86" i="50"/>
  <c r="P86" i="50"/>
  <c r="O86" i="50"/>
  <c r="N86" i="50"/>
  <c r="M86" i="50"/>
  <c r="L86" i="50"/>
  <c r="K86" i="50"/>
  <c r="J86" i="50"/>
  <c r="I86" i="50"/>
  <c r="H86" i="50"/>
  <c r="G86" i="50"/>
  <c r="F86" i="50"/>
  <c r="E86" i="50"/>
  <c r="D86" i="50"/>
  <c r="C86" i="50"/>
  <c r="B86" i="50"/>
  <c r="Y85" i="50"/>
  <c r="X85" i="50"/>
  <c r="W85" i="50"/>
  <c r="V85" i="50"/>
  <c r="U85" i="50"/>
  <c r="T85" i="50"/>
  <c r="S85" i="50"/>
  <c r="R85" i="50"/>
  <c r="Q85" i="50"/>
  <c r="P85" i="50"/>
  <c r="O85" i="50"/>
  <c r="N85" i="50"/>
  <c r="M85" i="50"/>
  <c r="L85" i="50"/>
  <c r="K85" i="50"/>
  <c r="J85" i="50"/>
  <c r="I85" i="50"/>
  <c r="H85" i="50"/>
  <c r="G85" i="50"/>
  <c r="F85" i="50"/>
  <c r="E85" i="50"/>
  <c r="D85" i="50"/>
  <c r="C85" i="50"/>
  <c r="B85" i="50"/>
  <c r="Y84" i="50"/>
  <c r="X84" i="50"/>
  <c r="W84" i="50"/>
  <c r="V84" i="50"/>
  <c r="U84" i="50"/>
  <c r="T84" i="50"/>
  <c r="S84" i="50"/>
  <c r="R84" i="50"/>
  <c r="Q84" i="50"/>
  <c r="P84" i="50"/>
  <c r="O84" i="50"/>
  <c r="N84" i="50"/>
  <c r="M84" i="50"/>
  <c r="L84" i="50"/>
  <c r="K84" i="50"/>
  <c r="J84" i="50"/>
  <c r="I84" i="50"/>
  <c r="H84" i="50"/>
  <c r="G84" i="50"/>
  <c r="F84" i="50"/>
  <c r="E84" i="50"/>
  <c r="D84" i="50"/>
  <c r="C84" i="50"/>
  <c r="B84" i="50"/>
  <c r="T83" i="50"/>
  <c r="Y82" i="50"/>
  <c r="X82" i="50"/>
  <c r="W82" i="50"/>
  <c r="V82" i="50"/>
  <c r="U82" i="50"/>
  <c r="T82" i="50"/>
  <c r="S82" i="50"/>
  <c r="R82" i="50"/>
  <c r="Q82" i="50"/>
  <c r="P82" i="50"/>
  <c r="O82" i="50"/>
  <c r="N82" i="50"/>
  <c r="M82" i="50"/>
  <c r="L82" i="50"/>
  <c r="K82" i="50"/>
  <c r="J82" i="50"/>
  <c r="I82" i="50"/>
  <c r="H82" i="50"/>
  <c r="G82" i="50"/>
  <c r="F82" i="50"/>
  <c r="E82" i="50"/>
  <c r="D82" i="50"/>
  <c r="C82" i="50"/>
  <c r="B82" i="50"/>
  <c r="Y81" i="50"/>
  <c r="X81" i="50"/>
  <c r="W81" i="50"/>
  <c r="V81" i="50"/>
  <c r="U81" i="50"/>
  <c r="T81" i="50"/>
  <c r="S81" i="50"/>
  <c r="R81" i="50"/>
  <c r="Q81" i="50"/>
  <c r="P81" i="50"/>
  <c r="O81" i="50"/>
  <c r="N81" i="50"/>
  <c r="M81" i="50"/>
  <c r="L81" i="50"/>
  <c r="K81" i="50"/>
  <c r="K73" i="50" s="1"/>
  <c r="J81" i="50"/>
  <c r="J73" i="50" s="1"/>
  <c r="I81" i="50"/>
  <c r="H81" i="50"/>
  <c r="G81" i="50"/>
  <c r="F81" i="50"/>
  <c r="E81" i="50"/>
  <c r="D81" i="50"/>
  <c r="C81" i="50"/>
  <c r="B81" i="50"/>
  <c r="Y79" i="50"/>
  <c r="X79" i="50"/>
  <c r="W79" i="50"/>
  <c r="V79" i="50"/>
  <c r="U79" i="50"/>
  <c r="T79" i="50"/>
  <c r="S79" i="50"/>
  <c r="R79" i="50"/>
  <c r="Q79" i="50"/>
  <c r="P79" i="50"/>
  <c r="O79" i="50"/>
  <c r="N79" i="50"/>
  <c r="M79" i="50"/>
  <c r="L79" i="50"/>
  <c r="K79" i="50"/>
  <c r="J79" i="50"/>
  <c r="I79" i="50"/>
  <c r="H79" i="50"/>
  <c r="G79" i="50"/>
  <c r="G73" i="50" s="1"/>
  <c r="F79" i="50"/>
  <c r="E79" i="50"/>
  <c r="D79" i="50"/>
  <c r="C79" i="50"/>
  <c r="B79" i="50"/>
  <c r="Y78" i="50"/>
  <c r="X78" i="50"/>
  <c r="W78" i="50"/>
  <c r="V78" i="50"/>
  <c r="U78" i="50"/>
  <c r="T78" i="50"/>
  <c r="S78" i="50"/>
  <c r="R78" i="50"/>
  <c r="Q78" i="50"/>
  <c r="P78" i="50"/>
  <c r="O78" i="50"/>
  <c r="N78" i="50"/>
  <c r="M78" i="50"/>
  <c r="L78" i="50"/>
  <c r="K78" i="50"/>
  <c r="J78" i="50"/>
  <c r="I78" i="50"/>
  <c r="H78" i="50"/>
  <c r="G78" i="50"/>
  <c r="F78" i="50"/>
  <c r="E78" i="50"/>
  <c r="D78" i="50"/>
  <c r="C78" i="50"/>
  <c r="B78" i="50"/>
  <c r="Y77" i="50"/>
  <c r="X77" i="50"/>
  <c r="W77" i="50"/>
  <c r="V77" i="50"/>
  <c r="U77" i="50"/>
  <c r="T77" i="50"/>
  <c r="S77" i="50"/>
  <c r="R77" i="50"/>
  <c r="Q77" i="50"/>
  <c r="P77" i="50"/>
  <c r="O77" i="50"/>
  <c r="N77" i="50"/>
  <c r="M77" i="50"/>
  <c r="L77" i="50"/>
  <c r="K77" i="50"/>
  <c r="J77" i="50"/>
  <c r="I77" i="50"/>
  <c r="H77" i="50"/>
  <c r="G77" i="50"/>
  <c r="F77" i="50"/>
  <c r="E77" i="50"/>
  <c r="D77" i="50"/>
  <c r="C77" i="50"/>
  <c r="B77" i="50"/>
  <c r="Y76" i="50"/>
  <c r="X76" i="50"/>
  <c r="W76" i="50"/>
  <c r="V76" i="50"/>
  <c r="U76" i="50"/>
  <c r="T76" i="50"/>
  <c r="S76" i="50"/>
  <c r="R76" i="50"/>
  <c r="Q76" i="50"/>
  <c r="P76" i="50"/>
  <c r="O76" i="50"/>
  <c r="N76" i="50"/>
  <c r="M76" i="50"/>
  <c r="L76" i="50"/>
  <c r="K76" i="50"/>
  <c r="J76" i="50"/>
  <c r="I76" i="50"/>
  <c r="H76" i="50"/>
  <c r="G76" i="50"/>
  <c r="F76" i="50"/>
  <c r="E76" i="50"/>
  <c r="D76" i="50"/>
  <c r="C76" i="50"/>
  <c r="B76" i="50"/>
  <c r="Y75" i="50"/>
  <c r="X75" i="50"/>
  <c r="W75" i="50"/>
  <c r="V75" i="50"/>
  <c r="U75" i="50"/>
  <c r="U73" i="50" s="1"/>
  <c r="T75" i="50"/>
  <c r="S75" i="50"/>
  <c r="R75" i="50"/>
  <c r="R73" i="50" s="1"/>
  <c r="Q75" i="50"/>
  <c r="P75" i="50"/>
  <c r="O75" i="50"/>
  <c r="N75" i="50"/>
  <c r="M75" i="50"/>
  <c r="L75" i="50"/>
  <c r="K75" i="50"/>
  <c r="J75" i="50"/>
  <c r="I75" i="50"/>
  <c r="H75" i="50"/>
  <c r="G75" i="50"/>
  <c r="F75" i="50"/>
  <c r="E75" i="50"/>
  <c r="D75" i="50"/>
  <c r="C75" i="50"/>
  <c r="B75" i="50"/>
  <c r="Y74" i="50"/>
  <c r="Y73" i="50" s="1"/>
  <c r="X74" i="50"/>
  <c r="X73" i="50" s="1"/>
  <c r="W74" i="50"/>
  <c r="W73" i="50" s="1"/>
  <c r="V74" i="50"/>
  <c r="V73" i="50" s="1"/>
  <c r="U74" i="50"/>
  <c r="T74" i="50"/>
  <c r="S74" i="50"/>
  <c r="S73" i="50" s="1"/>
  <c r="R74" i="50"/>
  <c r="Q74" i="50"/>
  <c r="Q73" i="50" s="1"/>
  <c r="P74" i="50"/>
  <c r="P73" i="50" s="1"/>
  <c r="O74" i="50"/>
  <c r="N74" i="50"/>
  <c r="N73" i="50" s="1"/>
  <c r="M74" i="50"/>
  <c r="M73" i="50" s="1"/>
  <c r="L74" i="50"/>
  <c r="K74" i="50"/>
  <c r="J74" i="50"/>
  <c r="I74" i="50"/>
  <c r="H74" i="50"/>
  <c r="G74" i="50"/>
  <c r="F74" i="50"/>
  <c r="F73" i="50" s="1"/>
  <c r="E74" i="50"/>
  <c r="E73" i="50" s="1"/>
  <c r="D74" i="50"/>
  <c r="C74" i="50"/>
  <c r="C73" i="50" s="1"/>
  <c r="B74" i="50"/>
  <c r="B73" i="50" s="1"/>
  <c r="O73" i="50"/>
  <c r="I73" i="50"/>
  <c r="H73" i="50"/>
  <c r="Y54" i="50"/>
  <c r="X54" i="50"/>
  <c r="W54" i="50"/>
  <c r="V54" i="50"/>
  <c r="U54" i="50"/>
  <c r="T54" i="50"/>
  <c r="S54" i="50"/>
  <c r="R54" i="50"/>
  <c r="Q54" i="50"/>
  <c r="P54" i="50"/>
  <c r="O54" i="50"/>
  <c r="N54" i="50"/>
  <c r="M54" i="50"/>
  <c r="L54" i="50"/>
  <c r="K54" i="50"/>
  <c r="J54" i="50"/>
  <c r="I54" i="50"/>
  <c r="H54" i="50"/>
  <c r="H105" i="50" s="1"/>
  <c r="G54" i="50"/>
  <c r="G105" i="50" s="1"/>
  <c r="F54" i="50"/>
  <c r="F105" i="50" s="1"/>
  <c r="E54" i="50"/>
  <c r="D54" i="50"/>
  <c r="D105" i="50" s="1"/>
  <c r="C54" i="50"/>
  <c r="B54" i="50"/>
  <c r="Y35" i="50"/>
  <c r="X35" i="50"/>
  <c r="W35" i="50"/>
  <c r="V35" i="50"/>
  <c r="U35" i="50"/>
  <c r="T35" i="50"/>
  <c r="S35" i="50"/>
  <c r="R35" i="50"/>
  <c r="Q35" i="50"/>
  <c r="P35" i="50"/>
  <c r="O35" i="50"/>
  <c r="N35" i="50"/>
  <c r="M35" i="50"/>
  <c r="L35" i="50"/>
  <c r="L83" i="50" s="1"/>
  <c r="K35" i="50"/>
  <c r="J35" i="50"/>
  <c r="I35" i="50"/>
  <c r="H35" i="50"/>
  <c r="G35" i="50"/>
  <c r="F35" i="50"/>
  <c r="E35" i="50"/>
  <c r="D35" i="50"/>
  <c r="D83" i="50" s="1"/>
  <c r="C35" i="50"/>
  <c r="C104" i="50" s="1"/>
  <c r="B35" i="50"/>
  <c r="B104" i="50" s="1"/>
  <c r="Y27" i="50"/>
  <c r="Y103" i="50" s="1"/>
  <c r="X27" i="50"/>
  <c r="X103" i="50" s="1"/>
  <c r="W27" i="50"/>
  <c r="V27" i="50"/>
  <c r="U27" i="50"/>
  <c r="T27" i="50"/>
  <c r="S27" i="50"/>
  <c r="R27" i="50"/>
  <c r="Q27" i="50"/>
  <c r="P27" i="50"/>
  <c r="O27" i="50"/>
  <c r="N27" i="50"/>
  <c r="M27" i="50"/>
  <c r="L27" i="50"/>
  <c r="K27" i="50"/>
  <c r="J27" i="50"/>
  <c r="I27" i="50"/>
  <c r="H27" i="50"/>
  <c r="G27" i="50"/>
  <c r="F27" i="50"/>
  <c r="E27" i="50"/>
  <c r="D27" i="50"/>
  <c r="C27" i="50"/>
  <c r="B27" i="50"/>
  <c r="Y107" i="49"/>
  <c r="X107" i="49"/>
  <c r="W107" i="49"/>
  <c r="V107" i="49"/>
  <c r="U107" i="49"/>
  <c r="T107" i="49"/>
  <c r="S107" i="49"/>
  <c r="R107" i="49"/>
  <c r="Q107" i="49"/>
  <c r="P107" i="49"/>
  <c r="O107" i="49"/>
  <c r="N107" i="49"/>
  <c r="M107" i="49"/>
  <c r="L107" i="49"/>
  <c r="K107" i="49"/>
  <c r="J107" i="49"/>
  <c r="I107" i="49"/>
  <c r="H107" i="49"/>
  <c r="G107" i="49"/>
  <c r="F107" i="49"/>
  <c r="E107" i="49"/>
  <c r="D107" i="49"/>
  <c r="C107" i="49"/>
  <c r="B107" i="49"/>
  <c r="Y106" i="49"/>
  <c r="X106" i="49"/>
  <c r="W106" i="49"/>
  <c r="V106" i="49"/>
  <c r="U106" i="49"/>
  <c r="T106" i="49"/>
  <c r="S106" i="49"/>
  <c r="R106" i="49"/>
  <c r="Q106" i="49"/>
  <c r="P106" i="49"/>
  <c r="O106" i="49"/>
  <c r="N106" i="49"/>
  <c r="M106" i="49"/>
  <c r="L106" i="49"/>
  <c r="K106" i="49"/>
  <c r="J106" i="49"/>
  <c r="I106" i="49"/>
  <c r="H106" i="49"/>
  <c r="G106" i="49"/>
  <c r="F106" i="49"/>
  <c r="E106" i="49"/>
  <c r="D106" i="49"/>
  <c r="C106" i="49"/>
  <c r="B106" i="49"/>
  <c r="E105" i="49"/>
  <c r="U104" i="49"/>
  <c r="Y102" i="49"/>
  <c r="X102" i="49"/>
  <c r="W102" i="49"/>
  <c r="V102" i="49"/>
  <c r="U102" i="49"/>
  <c r="T102" i="49"/>
  <c r="S102" i="49"/>
  <c r="R102" i="49"/>
  <c r="Q102" i="49"/>
  <c r="P102" i="49"/>
  <c r="O102" i="49"/>
  <c r="N102" i="49"/>
  <c r="M102" i="49"/>
  <c r="L102" i="49"/>
  <c r="K102" i="49"/>
  <c r="J102" i="49"/>
  <c r="I102" i="49"/>
  <c r="H102" i="49"/>
  <c r="G102" i="49"/>
  <c r="F102" i="49"/>
  <c r="E102" i="49"/>
  <c r="D102" i="49"/>
  <c r="C102" i="49"/>
  <c r="B102" i="49"/>
  <c r="Y101" i="49"/>
  <c r="X101" i="49"/>
  <c r="W101" i="49"/>
  <c r="V101" i="49"/>
  <c r="U101" i="49"/>
  <c r="T101" i="49"/>
  <c r="S101" i="49"/>
  <c r="R101" i="49"/>
  <c r="Q101" i="49"/>
  <c r="P101" i="49"/>
  <c r="O101" i="49"/>
  <c r="N101" i="49"/>
  <c r="M101" i="49"/>
  <c r="L101" i="49"/>
  <c r="K101" i="49"/>
  <c r="J101" i="49"/>
  <c r="I101" i="49"/>
  <c r="H101" i="49"/>
  <c r="G101" i="49"/>
  <c r="F101" i="49"/>
  <c r="E101" i="49"/>
  <c r="D101" i="49"/>
  <c r="C101" i="49"/>
  <c r="B101" i="49"/>
  <c r="Y100" i="49"/>
  <c r="X100" i="49"/>
  <c r="W100" i="49"/>
  <c r="V100" i="49"/>
  <c r="U100" i="49"/>
  <c r="T100" i="49"/>
  <c r="S100" i="49"/>
  <c r="R100" i="49"/>
  <c r="Q100" i="49"/>
  <c r="P100" i="49"/>
  <c r="O100" i="49"/>
  <c r="N100" i="49"/>
  <c r="M100" i="49"/>
  <c r="L100" i="49"/>
  <c r="K100" i="49"/>
  <c r="J100" i="49"/>
  <c r="I100" i="49"/>
  <c r="H100" i="49"/>
  <c r="G100" i="49"/>
  <c r="F100" i="49"/>
  <c r="E100" i="49"/>
  <c r="D100" i="49"/>
  <c r="C100" i="49"/>
  <c r="B100" i="49"/>
  <c r="Y99" i="49"/>
  <c r="X99" i="49"/>
  <c r="W99" i="49"/>
  <c r="V99" i="49"/>
  <c r="U99" i="49"/>
  <c r="T99" i="49"/>
  <c r="S99" i="49"/>
  <c r="R99" i="49"/>
  <c r="Q99" i="49"/>
  <c r="P99" i="49"/>
  <c r="O99" i="49"/>
  <c r="N99" i="49"/>
  <c r="M99" i="49"/>
  <c r="L99" i="49"/>
  <c r="K99" i="49"/>
  <c r="J99" i="49"/>
  <c r="I99" i="49"/>
  <c r="H99" i="49"/>
  <c r="G99" i="49"/>
  <c r="F99" i="49"/>
  <c r="E99" i="49"/>
  <c r="D99" i="49"/>
  <c r="C99" i="49"/>
  <c r="B99" i="49"/>
  <c r="Y98" i="49"/>
  <c r="X98" i="49"/>
  <c r="W98" i="49"/>
  <c r="V98" i="49"/>
  <c r="U98" i="49"/>
  <c r="T98" i="49"/>
  <c r="S98" i="49"/>
  <c r="R98" i="49"/>
  <c r="Q98" i="49"/>
  <c r="P98" i="49"/>
  <c r="O98" i="49"/>
  <c r="N98" i="49"/>
  <c r="M98" i="49"/>
  <c r="L98" i="49"/>
  <c r="K98" i="49"/>
  <c r="J98" i="49"/>
  <c r="I98" i="49"/>
  <c r="H98" i="49"/>
  <c r="G98" i="49"/>
  <c r="F98" i="49"/>
  <c r="E98" i="49"/>
  <c r="D98" i="49"/>
  <c r="C98" i="49"/>
  <c r="B98" i="49"/>
  <c r="Y97" i="49"/>
  <c r="X97" i="49"/>
  <c r="W97" i="49"/>
  <c r="V97" i="49"/>
  <c r="U97" i="49"/>
  <c r="T97" i="49"/>
  <c r="S97" i="49"/>
  <c r="R97" i="49"/>
  <c r="Q97" i="49"/>
  <c r="P97" i="49"/>
  <c r="O97" i="49"/>
  <c r="N97" i="49"/>
  <c r="M97" i="49"/>
  <c r="L97" i="49"/>
  <c r="K97" i="49"/>
  <c r="J97" i="49"/>
  <c r="I97" i="49"/>
  <c r="H97" i="49"/>
  <c r="G97" i="49"/>
  <c r="F97" i="49"/>
  <c r="E97" i="49"/>
  <c r="D97" i="49"/>
  <c r="C97" i="49"/>
  <c r="B97" i="49"/>
  <c r="Y92" i="49"/>
  <c r="X92" i="49"/>
  <c r="W92" i="49"/>
  <c r="V92" i="49"/>
  <c r="U92" i="49"/>
  <c r="T92" i="49"/>
  <c r="S92" i="49"/>
  <c r="R92" i="49"/>
  <c r="Q92" i="49"/>
  <c r="P92" i="49"/>
  <c r="O92" i="49"/>
  <c r="N92" i="49"/>
  <c r="M92" i="49"/>
  <c r="L92" i="49"/>
  <c r="K92" i="49"/>
  <c r="J92" i="49"/>
  <c r="I92" i="49"/>
  <c r="H92" i="49"/>
  <c r="G92" i="49"/>
  <c r="F92" i="49"/>
  <c r="E92" i="49"/>
  <c r="D92" i="49"/>
  <c r="C92" i="49"/>
  <c r="B92" i="49"/>
  <c r="Y91" i="49"/>
  <c r="X91" i="49"/>
  <c r="W91" i="49"/>
  <c r="V91" i="49"/>
  <c r="U91" i="49"/>
  <c r="T91" i="49"/>
  <c r="S91" i="49"/>
  <c r="R91" i="49"/>
  <c r="Q91" i="49"/>
  <c r="P91" i="49"/>
  <c r="O91" i="49"/>
  <c r="N91" i="49"/>
  <c r="M91" i="49"/>
  <c r="L91" i="49"/>
  <c r="K91" i="49"/>
  <c r="J91" i="49"/>
  <c r="I91" i="49"/>
  <c r="H91" i="49"/>
  <c r="G91" i="49"/>
  <c r="F91" i="49"/>
  <c r="E91" i="49"/>
  <c r="D91" i="49"/>
  <c r="C91" i="49"/>
  <c r="B91" i="49"/>
  <c r="Y90" i="49"/>
  <c r="X90" i="49"/>
  <c r="W90" i="49"/>
  <c r="V90" i="49"/>
  <c r="U90" i="49"/>
  <c r="T90" i="49"/>
  <c r="S90" i="49"/>
  <c r="R90" i="49"/>
  <c r="Q90" i="49"/>
  <c r="P90" i="49"/>
  <c r="O90" i="49"/>
  <c r="N90" i="49"/>
  <c r="M90" i="49"/>
  <c r="L90" i="49"/>
  <c r="K90" i="49"/>
  <c r="J90" i="49"/>
  <c r="I90" i="49"/>
  <c r="H90" i="49"/>
  <c r="G90" i="49"/>
  <c r="F90" i="49"/>
  <c r="E90" i="49"/>
  <c r="D90" i="49"/>
  <c r="C90" i="49"/>
  <c r="B90" i="49"/>
  <c r="Y89" i="49"/>
  <c r="X89" i="49"/>
  <c r="W89" i="49"/>
  <c r="V89" i="49"/>
  <c r="U89" i="49"/>
  <c r="T89" i="49"/>
  <c r="S89" i="49"/>
  <c r="R89" i="49"/>
  <c r="Q89" i="49"/>
  <c r="P89" i="49"/>
  <c r="O89" i="49"/>
  <c r="N89" i="49"/>
  <c r="M89" i="49"/>
  <c r="L89" i="49"/>
  <c r="K89" i="49"/>
  <c r="J89" i="49"/>
  <c r="I89" i="49"/>
  <c r="H89" i="49"/>
  <c r="G89" i="49"/>
  <c r="F89" i="49"/>
  <c r="E89" i="49"/>
  <c r="D89" i="49"/>
  <c r="C89" i="49"/>
  <c r="B89" i="49"/>
  <c r="Y88" i="49"/>
  <c r="X88" i="49"/>
  <c r="W88" i="49"/>
  <c r="V88" i="49"/>
  <c r="U88" i="49"/>
  <c r="T88" i="49"/>
  <c r="S88" i="49"/>
  <c r="R88" i="49"/>
  <c r="Q88" i="49"/>
  <c r="P88" i="49"/>
  <c r="O88" i="49"/>
  <c r="N88" i="49"/>
  <c r="M88" i="49"/>
  <c r="L88" i="49"/>
  <c r="K88" i="49"/>
  <c r="J88" i="49"/>
  <c r="I88" i="49"/>
  <c r="H88" i="49"/>
  <c r="G88" i="49"/>
  <c r="F88" i="49"/>
  <c r="E88" i="49"/>
  <c r="D88" i="49"/>
  <c r="C88" i="49"/>
  <c r="B88" i="49"/>
  <c r="Y86" i="49"/>
  <c r="X86" i="49"/>
  <c r="W86" i="49"/>
  <c r="V86" i="49"/>
  <c r="U86" i="49"/>
  <c r="T86" i="49"/>
  <c r="S86" i="49"/>
  <c r="R86" i="49"/>
  <c r="Q86" i="49"/>
  <c r="P86" i="49"/>
  <c r="O86" i="49"/>
  <c r="N86" i="49"/>
  <c r="M86" i="49"/>
  <c r="L86" i="49"/>
  <c r="K86" i="49"/>
  <c r="J86" i="49"/>
  <c r="I86" i="49"/>
  <c r="H86" i="49"/>
  <c r="G86" i="49"/>
  <c r="F86" i="49"/>
  <c r="E86" i="49"/>
  <c r="D86" i="49"/>
  <c r="C86" i="49"/>
  <c r="B86" i="49"/>
  <c r="Y85" i="49"/>
  <c r="X85" i="49"/>
  <c r="W85" i="49"/>
  <c r="V85" i="49"/>
  <c r="U85" i="49"/>
  <c r="T85" i="49"/>
  <c r="S85" i="49"/>
  <c r="R85" i="49"/>
  <c r="Q85" i="49"/>
  <c r="P85" i="49"/>
  <c r="O85" i="49"/>
  <c r="N85" i="49"/>
  <c r="M85" i="49"/>
  <c r="L85" i="49"/>
  <c r="K85" i="49"/>
  <c r="J85" i="49"/>
  <c r="I85" i="49"/>
  <c r="H85" i="49"/>
  <c r="G85" i="49"/>
  <c r="F85" i="49"/>
  <c r="E85" i="49"/>
  <c r="D85" i="49"/>
  <c r="C85" i="49"/>
  <c r="B85" i="49"/>
  <c r="Y84" i="49"/>
  <c r="X84" i="49"/>
  <c r="W84" i="49"/>
  <c r="V84" i="49"/>
  <c r="U84" i="49"/>
  <c r="T84" i="49"/>
  <c r="S84" i="49"/>
  <c r="R84" i="49"/>
  <c r="Q84" i="49"/>
  <c r="P84" i="49"/>
  <c r="O84" i="49"/>
  <c r="N84" i="49"/>
  <c r="M84" i="49"/>
  <c r="L84" i="49"/>
  <c r="K84" i="49"/>
  <c r="J84" i="49"/>
  <c r="I84" i="49"/>
  <c r="H84" i="49"/>
  <c r="G84" i="49"/>
  <c r="F84" i="49"/>
  <c r="E84" i="49"/>
  <c r="D84" i="49"/>
  <c r="C84" i="49"/>
  <c r="B84" i="49"/>
  <c r="Y82" i="49"/>
  <c r="X82" i="49"/>
  <c r="W82" i="49"/>
  <c r="V82" i="49"/>
  <c r="U82" i="49"/>
  <c r="T82" i="49"/>
  <c r="S82" i="49"/>
  <c r="R82" i="49"/>
  <c r="Q82" i="49"/>
  <c r="P82" i="49"/>
  <c r="O82" i="49"/>
  <c r="N82" i="49"/>
  <c r="M82" i="49"/>
  <c r="L82" i="49"/>
  <c r="K82" i="49"/>
  <c r="J82" i="49"/>
  <c r="I82" i="49"/>
  <c r="H82" i="49"/>
  <c r="G82" i="49"/>
  <c r="F82" i="49"/>
  <c r="E82" i="49"/>
  <c r="D82" i="49"/>
  <c r="C82" i="49"/>
  <c r="B82" i="49"/>
  <c r="Y81" i="49"/>
  <c r="X81" i="49"/>
  <c r="W81" i="49"/>
  <c r="V81" i="49"/>
  <c r="U81" i="49"/>
  <c r="T81" i="49"/>
  <c r="S81" i="49"/>
  <c r="R81" i="49"/>
  <c r="Q81" i="49"/>
  <c r="P81" i="49"/>
  <c r="O81" i="49"/>
  <c r="N81" i="49"/>
  <c r="M81" i="49"/>
  <c r="L81" i="49"/>
  <c r="K81" i="49"/>
  <c r="J81" i="49"/>
  <c r="I81" i="49"/>
  <c r="H81" i="49"/>
  <c r="G81" i="49"/>
  <c r="F81" i="49"/>
  <c r="E81" i="49"/>
  <c r="D81" i="49"/>
  <c r="C81" i="49"/>
  <c r="B81" i="49"/>
  <c r="U80" i="49"/>
  <c r="Y79" i="49"/>
  <c r="X79" i="49"/>
  <c r="W79" i="49"/>
  <c r="V79" i="49"/>
  <c r="U79" i="49"/>
  <c r="T79" i="49"/>
  <c r="S79" i="49"/>
  <c r="R79" i="49"/>
  <c r="Q79" i="49"/>
  <c r="P79" i="49"/>
  <c r="O79" i="49"/>
  <c r="N79" i="49"/>
  <c r="M79" i="49"/>
  <c r="L79" i="49"/>
  <c r="K79" i="49"/>
  <c r="J79" i="49"/>
  <c r="I79" i="49"/>
  <c r="H79" i="49"/>
  <c r="G79" i="49"/>
  <c r="F79" i="49"/>
  <c r="E79" i="49"/>
  <c r="D79" i="49"/>
  <c r="C79" i="49"/>
  <c r="B79" i="49"/>
  <c r="Y78" i="49"/>
  <c r="X78" i="49"/>
  <c r="W78" i="49"/>
  <c r="V78" i="49"/>
  <c r="U78" i="49"/>
  <c r="T78" i="49"/>
  <c r="S78" i="49"/>
  <c r="R78" i="49"/>
  <c r="Q78" i="49"/>
  <c r="P78" i="49"/>
  <c r="O78" i="49"/>
  <c r="N78" i="49"/>
  <c r="M78" i="49"/>
  <c r="L78" i="49"/>
  <c r="K78" i="49"/>
  <c r="J78" i="49"/>
  <c r="I78" i="49"/>
  <c r="H78" i="49"/>
  <c r="G78" i="49"/>
  <c r="F78" i="49"/>
  <c r="E78" i="49"/>
  <c r="D78" i="49"/>
  <c r="C78" i="49"/>
  <c r="B78" i="49"/>
  <c r="Y77" i="49"/>
  <c r="X77" i="49"/>
  <c r="W77" i="49"/>
  <c r="V77" i="49"/>
  <c r="U77" i="49"/>
  <c r="T77" i="49"/>
  <c r="S77" i="49"/>
  <c r="R77" i="49"/>
  <c r="Q77" i="49"/>
  <c r="P77" i="49"/>
  <c r="O77" i="49"/>
  <c r="N77" i="49"/>
  <c r="M77" i="49"/>
  <c r="L77" i="49"/>
  <c r="K77" i="49"/>
  <c r="J77" i="49"/>
  <c r="I77" i="49"/>
  <c r="H77" i="49"/>
  <c r="G77" i="49"/>
  <c r="F77" i="49"/>
  <c r="E77" i="49"/>
  <c r="D77" i="49"/>
  <c r="C77" i="49"/>
  <c r="B77" i="49"/>
  <c r="Y76" i="49"/>
  <c r="X76" i="49"/>
  <c r="W76" i="49"/>
  <c r="V76" i="49"/>
  <c r="U76" i="49"/>
  <c r="T76" i="49"/>
  <c r="S76" i="49"/>
  <c r="R76" i="49"/>
  <c r="Q76" i="49"/>
  <c r="P76" i="49"/>
  <c r="O76" i="49"/>
  <c r="N76" i="49"/>
  <c r="M76" i="49"/>
  <c r="L76" i="49"/>
  <c r="K76" i="49"/>
  <c r="J76" i="49"/>
  <c r="I76" i="49"/>
  <c r="H76" i="49"/>
  <c r="G76" i="49"/>
  <c r="F76" i="49"/>
  <c r="E76" i="49"/>
  <c r="D76" i="49"/>
  <c r="C76" i="49"/>
  <c r="B76" i="49"/>
  <c r="Y75" i="49"/>
  <c r="X75" i="49"/>
  <c r="W75" i="49"/>
  <c r="V75" i="49"/>
  <c r="U75" i="49"/>
  <c r="T75" i="49"/>
  <c r="S75" i="49"/>
  <c r="R75" i="49"/>
  <c r="Q75" i="49"/>
  <c r="P75" i="49"/>
  <c r="O75" i="49"/>
  <c r="N75" i="49"/>
  <c r="N73" i="49" s="1"/>
  <c r="M75" i="49"/>
  <c r="L75" i="49"/>
  <c r="K75" i="49"/>
  <c r="J75" i="49"/>
  <c r="I75" i="49"/>
  <c r="H75" i="49"/>
  <c r="G75" i="49"/>
  <c r="F75" i="49"/>
  <c r="E75" i="49"/>
  <c r="D75" i="49"/>
  <c r="C75" i="49"/>
  <c r="B75" i="49"/>
  <c r="Y74" i="49"/>
  <c r="Y73" i="49" s="1"/>
  <c r="X74" i="49"/>
  <c r="X73" i="49" s="1"/>
  <c r="W74" i="49"/>
  <c r="W73" i="49" s="1"/>
  <c r="V74" i="49"/>
  <c r="V73" i="49" s="1"/>
  <c r="U74" i="49"/>
  <c r="T74" i="49"/>
  <c r="T73" i="49" s="1"/>
  <c r="S74" i="49"/>
  <c r="R74" i="49"/>
  <c r="Q74" i="49"/>
  <c r="P74" i="49"/>
  <c r="O74" i="49"/>
  <c r="N74" i="49"/>
  <c r="M74" i="49"/>
  <c r="L74" i="49"/>
  <c r="L73" i="49" s="1"/>
  <c r="K74" i="49"/>
  <c r="K73" i="49" s="1"/>
  <c r="J74" i="49"/>
  <c r="J73" i="49" s="1"/>
  <c r="I74" i="49"/>
  <c r="I73" i="49" s="1"/>
  <c r="H74" i="49"/>
  <c r="H73" i="49" s="1"/>
  <c r="G74" i="49"/>
  <c r="G73" i="49" s="1"/>
  <c r="F74" i="49"/>
  <c r="F73" i="49" s="1"/>
  <c r="E74" i="49"/>
  <c r="D74" i="49"/>
  <c r="D73" i="49" s="1"/>
  <c r="C74" i="49"/>
  <c r="C73" i="49" s="1"/>
  <c r="B74" i="49"/>
  <c r="B73" i="49" s="1"/>
  <c r="S73" i="49"/>
  <c r="R73" i="49"/>
  <c r="Q73" i="49"/>
  <c r="P73" i="49"/>
  <c r="O73" i="49"/>
  <c r="Y54" i="49"/>
  <c r="Y105" i="49" s="1"/>
  <c r="X54" i="49"/>
  <c r="X105" i="49" s="1"/>
  <c r="W54" i="49"/>
  <c r="W105" i="49" s="1"/>
  <c r="V54" i="49"/>
  <c r="V105" i="49" s="1"/>
  <c r="U54" i="49"/>
  <c r="U105" i="49" s="1"/>
  <c r="T54" i="49"/>
  <c r="T105" i="49" s="1"/>
  <c r="S54" i="49"/>
  <c r="S105" i="49" s="1"/>
  <c r="R54" i="49"/>
  <c r="R105" i="49" s="1"/>
  <c r="Q54" i="49"/>
  <c r="Q105" i="49" s="1"/>
  <c r="P54" i="49"/>
  <c r="P105" i="49" s="1"/>
  <c r="O54" i="49"/>
  <c r="O105" i="49" s="1"/>
  <c r="N54" i="49"/>
  <c r="N105" i="49" s="1"/>
  <c r="M54" i="49"/>
  <c r="M105" i="49" s="1"/>
  <c r="L54" i="49"/>
  <c r="L105" i="49" s="1"/>
  <c r="K54" i="49"/>
  <c r="K105" i="49" s="1"/>
  <c r="J54" i="49"/>
  <c r="J105" i="49" s="1"/>
  <c r="I54" i="49"/>
  <c r="I105" i="49" s="1"/>
  <c r="H54" i="49"/>
  <c r="H105" i="49" s="1"/>
  <c r="G54" i="49"/>
  <c r="G105" i="49" s="1"/>
  <c r="F54" i="49"/>
  <c r="F105" i="49" s="1"/>
  <c r="E54" i="49"/>
  <c r="E87" i="49" s="1"/>
  <c r="D54" i="49"/>
  <c r="D105" i="49" s="1"/>
  <c r="C54" i="49"/>
  <c r="C105" i="49" s="1"/>
  <c r="B54" i="49"/>
  <c r="B105" i="49" s="1"/>
  <c r="Y35" i="49"/>
  <c r="Y104" i="49" s="1"/>
  <c r="X35" i="49"/>
  <c r="X104" i="49" s="1"/>
  <c r="W35" i="49"/>
  <c r="W104" i="49" s="1"/>
  <c r="V35" i="49"/>
  <c r="V104" i="49" s="1"/>
  <c r="U35" i="49"/>
  <c r="U83" i="49" s="1"/>
  <c r="T35" i="49"/>
  <c r="T104" i="49" s="1"/>
  <c r="S35" i="49"/>
  <c r="S104" i="49" s="1"/>
  <c r="R35" i="49"/>
  <c r="R104" i="49" s="1"/>
  <c r="Q35" i="49"/>
  <c r="Q104" i="49" s="1"/>
  <c r="P35" i="49"/>
  <c r="P104" i="49" s="1"/>
  <c r="O35" i="49"/>
  <c r="O104" i="49" s="1"/>
  <c r="N35" i="49"/>
  <c r="N104" i="49" s="1"/>
  <c r="M35" i="49"/>
  <c r="M83" i="49" s="1"/>
  <c r="L35" i="49"/>
  <c r="L104" i="49" s="1"/>
  <c r="K35" i="49"/>
  <c r="K104" i="49" s="1"/>
  <c r="J35" i="49"/>
  <c r="J104" i="49" s="1"/>
  <c r="I35" i="49"/>
  <c r="I104" i="49" s="1"/>
  <c r="H35" i="49"/>
  <c r="H104" i="49" s="1"/>
  <c r="G35" i="49"/>
  <c r="G104" i="49" s="1"/>
  <c r="F35" i="49"/>
  <c r="F104" i="49" s="1"/>
  <c r="E35" i="49"/>
  <c r="E104" i="49" s="1"/>
  <c r="D35" i="49"/>
  <c r="D104" i="49" s="1"/>
  <c r="C35" i="49"/>
  <c r="C104" i="49" s="1"/>
  <c r="B35" i="49"/>
  <c r="B104" i="49" s="1"/>
  <c r="Y27" i="49"/>
  <c r="Y103" i="49" s="1"/>
  <c r="X27" i="49"/>
  <c r="X103" i="49" s="1"/>
  <c r="W27" i="49"/>
  <c r="W103" i="49" s="1"/>
  <c r="V27" i="49"/>
  <c r="V103" i="49" s="1"/>
  <c r="U27" i="49"/>
  <c r="U103" i="49" s="1"/>
  <c r="T27" i="49"/>
  <c r="T103" i="49" s="1"/>
  <c r="S27" i="49"/>
  <c r="S103" i="49" s="1"/>
  <c r="R27" i="49"/>
  <c r="R103" i="49" s="1"/>
  <c r="Q27" i="49"/>
  <c r="Q103" i="49" s="1"/>
  <c r="P27" i="49"/>
  <c r="P103" i="49" s="1"/>
  <c r="O27" i="49"/>
  <c r="O103" i="49" s="1"/>
  <c r="N27" i="49"/>
  <c r="N103" i="49" s="1"/>
  <c r="M27" i="49"/>
  <c r="M103" i="49" s="1"/>
  <c r="L27" i="49"/>
  <c r="L103" i="49" s="1"/>
  <c r="K27" i="49"/>
  <c r="K103" i="49" s="1"/>
  <c r="J27" i="49"/>
  <c r="J103" i="49" s="1"/>
  <c r="I27" i="49"/>
  <c r="I103" i="49" s="1"/>
  <c r="H27" i="49"/>
  <c r="H103" i="49" s="1"/>
  <c r="G27" i="49"/>
  <c r="G103" i="49" s="1"/>
  <c r="F27" i="49"/>
  <c r="F103" i="49" s="1"/>
  <c r="E27" i="49"/>
  <c r="E103" i="49" s="1"/>
  <c r="D27" i="49"/>
  <c r="D103" i="49" s="1"/>
  <c r="C27" i="49"/>
  <c r="C103" i="49" s="1"/>
  <c r="C96" i="49" s="1"/>
  <c r="B27" i="49"/>
  <c r="B103" i="49" s="1"/>
  <c r="B96" i="49" s="1"/>
  <c r="Y37" i="48"/>
  <c r="X37" i="48"/>
  <c r="W37" i="48"/>
  <c r="V37" i="48"/>
  <c r="U37" i="48"/>
  <c r="T37" i="48"/>
  <c r="S37" i="48"/>
  <c r="R37" i="48"/>
  <c r="Q37" i="48"/>
  <c r="P37" i="48"/>
  <c r="O37" i="48"/>
  <c r="N37" i="48"/>
  <c r="M37" i="48"/>
  <c r="L37" i="48"/>
  <c r="K37" i="48"/>
  <c r="J37" i="48"/>
  <c r="I37" i="48"/>
  <c r="H37" i="48"/>
  <c r="G37" i="48"/>
  <c r="F37" i="48"/>
  <c r="E37" i="48"/>
  <c r="D37" i="48"/>
  <c r="C37" i="48"/>
  <c r="B37" i="48"/>
  <c r="Y36" i="48"/>
  <c r="X36" i="48"/>
  <c r="W36" i="48"/>
  <c r="V36" i="48"/>
  <c r="U36" i="48"/>
  <c r="T36" i="48"/>
  <c r="S36" i="48"/>
  <c r="R36" i="48"/>
  <c r="Q36" i="48"/>
  <c r="P36" i="48"/>
  <c r="O36" i="48"/>
  <c r="N36" i="48"/>
  <c r="M36" i="48"/>
  <c r="L36" i="48"/>
  <c r="K36" i="48"/>
  <c r="J36" i="48"/>
  <c r="I36" i="48"/>
  <c r="H36" i="48"/>
  <c r="G36" i="48"/>
  <c r="F36" i="48"/>
  <c r="E36" i="48"/>
  <c r="D36" i="48"/>
  <c r="C36" i="48"/>
  <c r="B36" i="48"/>
  <c r="Y35" i="48"/>
  <c r="X35" i="48"/>
  <c r="W35" i="48"/>
  <c r="V35" i="48"/>
  <c r="U35" i="48"/>
  <c r="T35" i="48"/>
  <c r="S35" i="48"/>
  <c r="R35" i="48"/>
  <c r="Q35" i="48"/>
  <c r="P35" i="48"/>
  <c r="O35" i="48"/>
  <c r="N35" i="48"/>
  <c r="M35" i="48"/>
  <c r="L35" i="48"/>
  <c r="K35" i="48"/>
  <c r="J35" i="48"/>
  <c r="I35" i="48"/>
  <c r="H35" i="48"/>
  <c r="G35" i="48"/>
  <c r="F35" i="48"/>
  <c r="E35" i="48"/>
  <c r="D35" i="48"/>
  <c r="C35" i="48"/>
  <c r="B35" i="48"/>
  <c r="Y33" i="48"/>
  <c r="Y38" i="48" s="1"/>
  <c r="X33" i="48"/>
  <c r="X38" i="48" s="1"/>
  <c r="W33" i="48"/>
  <c r="W38" i="48" s="1"/>
  <c r="V33" i="48"/>
  <c r="V38" i="48" s="1"/>
  <c r="U33" i="48"/>
  <c r="U38" i="48" s="1"/>
  <c r="T33" i="48"/>
  <c r="T38" i="48" s="1"/>
  <c r="S33" i="48"/>
  <c r="S38" i="48" s="1"/>
  <c r="R33" i="48"/>
  <c r="R38" i="48" s="1"/>
  <c r="Q33" i="48"/>
  <c r="Q38" i="48" s="1"/>
  <c r="P33" i="48"/>
  <c r="P38" i="48" s="1"/>
  <c r="O33" i="48"/>
  <c r="O38" i="48" s="1"/>
  <c r="N33" i="48"/>
  <c r="N38" i="48" s="1"/>
  <c r="M33" i="48"/>
  <c r="M38" i="48" s="1"/>
  <c r="L33" i="48"/>
  <c r="L38" i="48" s="1"/>
  <c r="K33" i="48"/>
  <c r="K38" i="48" s="1"/>
  <c r="J33" i="48"/>
  <c r="J38" i="48" s="1"/>
  <c r="I33" i="48"/>
  <c r="I38" i="48" s="1"/>
  <c r="H33" i="48"/>
  <c r="H38" i="48" s="1"/>
  <c r="G33" i="48"/>
  <c r="G38" i="48" s="1"/>
  <c r="F33" i="48"/>
  <c r="F38" i="48" s="1"/>
  <c r="E33" i="48"/>
  <c r="E38" i="48" s="1"/>
  <c r="D33" i="48"/>
  <c r="D38" i="48" s="1"/>
  <c r="C33" i="48"/>
  <c r="C38" i="48" s="1"/>
  <c r="B33" i="48"/>
  <c r="B38" i="48" s="1"/>
  <c r="Y23" i="48"/>
  <c r="X23" i="48"/>
  <c r="W23" i="48"/>
  <c r="V23" i="48"/>
  <c r="U23" i="48"/>
  <c r="T23" i="48"/>
  <c r="S23" i="48"/>
  <c r="R23" i="48"/>
  <c r="Q23" i="48"/>
  <c r="P23" i="48"/>
  <c r="O23" i="48"/>
  <c r="N23" i="48"/>
  <c r="M23" i="48"/>
  <c r="L23" i="48"/>
  <c r="K23" i="48"/>
  <c r="J23" i="48"/>
  <c r="I23" i="48"/>
  <c r="H23" i="48"/>
  <c r="G23" i="48"/>
  <c r="F23" i="48"/>
  <c r="E23" i="48"/>
  <c r="D23" i="48"/>
  <c r="C23" i="48"/>
  <c r="B23" i="48"/>
  <c r="Y20" i="48"/>
  <c r="X20" i="48"/>
  <c r="W20" i="48"/>
  <c r="V20" i="48"/>
  <c r="U20" i="48"/>
  <c r="T20" i="48"/>
  <c r="S20" i="48"/>
  <c r="R20" i="48"/>
  <c r="Q20" i="48"/>
  <c r="P20" i="48"/>
  <c r="O20" i="48"/>
  <c r="N20" i="48"/>
  <c r="M20" i="48"/>
  <c r="L20" i="48"/>
  <c r="K20" i="48"/>
  <c r="J20" i="48"/>
  <c r="I20" i="48"/>
  <c r="H20" i="48"/>
  <c r="G20" i="48"/>
  <c r="F20" i="48"/>
  <c r="E20" i="48"/>
  <c r="D20" i="48"/>
  <c r="C20" i="48"/>
  <c r="B20" i="48"/>
  <c r="Y14" i="48"/>
  <c r="X14" i="48"/>
  <c r="W14" i="48"/>
  <c r="V14" i="48"/>
  <c r="U14" i="48"/>
  <c r="T14" i="48"/>
  <c r="S14" i="48"/>
  <c r="R14" i="48"/>
  <c r="Q14" i="48"/>
  <c r="P14" i="48"/>
  <c r="O14" i="48"/>
  <c r="N14" i="48"/>
  <c r="M14" i="48"/>
  <c r="L14" i="48"/>
  <c r="K14" i="48"/>
  <c r="J14" i="48"/>
  <c r="I14" i="48"/>
  <c r="H14" i="48"/>
  <c r="G14" i="48"/>
  <c r="F14" i="48"/>
  <c r="E14" i="48"/>
  <c r="D14" i="48"/>
  <c r="C14" i="48"/>
  <c r="B14" i="48"/>
  <c r="Y9" i="48"/>
  <c r="X9" i="48"/>
  <c r="W9" i="48"/>
  <c r="V9" i="48"/>
  <c r="U9" i="48"/>
  <c r="T9" i="48"/>
  <c r="S9" i="48"/>
  <c r="R9" i="48"/>
  <c r="Q9" i="48"/>
  <c r="P9" i="48"/>
  <c r="O9" i="48"/>
  <c r="N9" i="48"/>
  <c r="M9" i="48"/>
  <c r="L9" i="48"/>
  <c r="K9" i="48"/>
  <c r="J9" i="48"/>
  <c r="I9" i="48"/>
  <c r="H9" i="48"/>
  <c r="G9" i="48"/>
  <c r="F9" i="48"/>
  <c r="E9" i="48"/>
  <c r="D9" i="48"/>
  <c r="C9" i="48"/>
  <c r="B9" i="48"/>
  <c r="Y8" i="48"/>
  <c r="X8" i="48"/>
  <c r="W8" i="48"/>
  <c r="V8" i="48"/>
  <c r="U8" i="48"/>
  <c r="T8" i="48"/>
  <c r="S8" i="48"/>
  <c r="R8" i="48"/>
  <c r="Q8" i="48"/>
  <c r="P8" i="48"/>
  <c r="O8" i="48"/>
  <c r="N8" i="48"/>
  <c r="M8" i="48"/>
  <c r="L8" i="48"/>
  <c r="K8" i="48"/>
  <c r="J8" i="48"/>
  <c r="I8" i="48"/>
  <c r="H8" i="48"/>
  <c r="G8" i="48"/>
  <c r="F8" i="48"/>
  <c r="E8" i="48"/>
  <c r="D8" i="48"/>
  <c r="C8" i="48"/>
  <c r="Y78" i="47"/>
  <c r="X78" i="47"/>
  <c r="W78" i="47"/>
  <c r="V78" i="47"/>
  <c r="U78" i="47"/>
  <c r="T78" i="47"/>
  <c r="S78" i="47"/>
  <c r="R78" i="47"/>
  <c r="Q78" i="47"/>
  <c r="P78" i="47"/>
  <c r="O78" i="47"/>
  <c r="N78" i="47"/>
  <c r="M78" i="47"/>
  <c r="L78" i="47"/>
  <c r="K78" i="47"/>
  <c r="J78" i="47"/>
  <c r="I78" i="47"/>
  <c r="H78" i="47"/>
  <c r="G78" i="47"/>
  <c r="F78" i="47"/>
  <c r="E78" i="47"/>
  <c r="D78" i="47"/>
  <c r="C78" i="47"/>
  <c r="B78" i="47"/>
  <c r="Y76" i="47"/>
  <c r="X76" i="47"/>
  <c r="W76" i="47"/>
  <c r="V76" i="47"/>
  <c r="U76" i="47"/>
  <c r="T76" i="47"/>
  <c r="S76" i="47"/>
  <c r="R76" i="47"/>
  <c r="Q76" i="47"/>
  <c r="P76" i="47"/>
  <c r="O76" i="47"/>
  <c r="N76" i="47"/>
  <c r="M76" i="47"/>
  <c r="L76" i="47"/>
  <c r="K76" i="47"/>
  <c r="J76" i="47"/>
  <c r="I76" i="47"/>
  <c r="H76" i="47"/>
  <c r="G76" i="47"/>
  <c r="F76" i="47"/>
  <c r="E76" i="47"/>
  <c r="D76" i="47"/>
  <c r="C76" i="47"/>
  <c r="B76" i="47"/>
  <c r="Y75" i="47"/>
  <c r="X75" i="47"/>
  <c r="W75" i="47"/>
  <c r="V75" i="47"/>
  <c r="U75" i="47"/>
  <c r="T75" i="47"/>
  <c r="S75" i="47"/>
  <c r="R75" i="47"/>
  <c r="Q75" i="47"/>
  <c r="P75" i="47"/>
  <c r="O75" i="47"/>
  <c r="N75" i="47"/>
  <c r="M75" i="47"/>
  <c r="L75" i="47"/>
  <c r="K75" i="47"/>
  <c r="J75" i="47"/>
  <c r="I75" i="47"/>
  <c r="H75" i="47"/>
  <c r="G75" i="47"/>
  <c r="F75" i="47"/>
  <c r="E75" i="47"/>
  <c r="D75" i="47"/>
  <c r="C75" i="47"/>
  <c r="B75" i="47"/>
  <c r="Y74" i="47"/>
  <c r="X74" i="47"/>
  <c r="W74" i="47"/>
  <c r="V74" i="47"/>
  <c r="U74" i="47"/>
  <c r="T74" i="47"/>
  <c r="S74" i="47"/>
  <c r="R74" i="47"/>
  <c r="Q74" i="47"/>
  <c r="P74" i="47"/>
  <c r="O74" i="47"/>
  <c r="N74" i="47"/>
  <c r="M74" i="47"/>
  <c r="L74" i="47"/>
  <c r="K74" i="47"/>
  <c r="J74" i="47"/>
  <c r="I74" i="47"/>
  <c r="H74" i="47"/>
  <c r="G74" i="47"/>
  <c r="F74" i="47"/>
  <c r="E74" i="47"/>
  <c r="D74" i="47"/>
  <c r="C74" i="47"/>
  <c r="B74" i="47"/>
  <c r="Y73" i="47"/>
  <c r="X73" i="47"/>
  <c r="W73" i="47"/>
  <c r="V73" i="47"/>
  <c r="U73" i="47"/>
  <c r="T73" i="47"/>
  <c r="S73" i="47"/>
  <c r="R73" i="47"/>
  <c r="Q73" i="47"/>
  <c r="P73" i="47"/>
  <c r="O73" i="47"/>
  <c r="N73" i="47"/>
  <c r="M73" i="47"/>
  <c r="L73" i="47"/>
  <c r="K73" i="47"/>
  <c r="J73" i="47"/>
  <c r="I73" i="47"/>
  <c r="H73" i="47"/>
  <c r="G73" i="47"/>
  <c r="F73" i="47"/>
  <c r="E73" i="47"/>
  <c r="D73" i="47"/>
  <c r="C73" i="47"/>
  <c r="B73" i="47"/>
  <c r="Y72" i="47"/>
  <c r="X72" i="47"/>
  <c r="W72" i="47"/>
  <c r="V72" i="47"/>
  <c r="U72" i="47"/>
  <c r="T72" i="47"/>
  <c r="S72" i="47"/>
  <c r="R72" i="47"/>
  <c r="Q72" i="47"/>
  <c r="P72" i="47"/>
  <c r="O72" i="47"/>
  <c r="N72" i="47"/>
  <c r="M72" i="47"/>
  <c r="L72" i="47"/>
  <c r="K72" i="47"/>
  <c r="J72" i="47"/>
  <c r="I72" i="47"/>
  <c r="H72" i="47"/>
  <c r="G72" i="47"/>
  <c r="F72" i="47"/>
  <c r="E72" i="47"/>
  <c r="D72" i="47"/>
  <c r="C72" i="47"/>
  <c r="B72" i="47"/>
  <c r="Y71" i="47"/>
  <c r="X71" i="47"/>
  <c r="W71" i="47"/>
  <c r="V71" i="47"/>
  <c r="U71" i="47"/>
  <c r="T71" i="47"/>
  <c r="S71" i="47"/>
  <c r="R71" i="47"/>
  <c r="Q71" i="47"/>
  <c r="P71" i="47"/>
  <c r="O71" i="47"/>
  <c r="N71" i="47"/>
  <c r="M71" i="47"/>
  <c r="L71" i="47"/>
  <c r="K71" i="47"/>
  <c r="J71" i="47"/>
  <c r="I71" i="47"/>
  <c r="H71" i="47"/>
  <c r="G71" i="47"/>
  <c r="F71" i="47"/>
  <c r="E71" i="47"/>
  <c r="D71" i="47"/>
  <c r="C71" i="47"/>
  <c r="B71" i="47"/>
  <c r="Y70" i="47"/>
  <c r="X70" i="47"/>
  <c r="W70" i="47"/>
  <c r="V70" i="47"/>
  <c r="U70" i="47"/>
  <c r="T70" i="47"/>
  <c r="S70" i="47"/>
  <c r="R70" i="47"/>
  <c r="Q70" i="47"/>
  <c r="P70" i="47"/>
  <c r="O70" i="47"/>
  <c r="N70" i="47"/>
  <c r="M70" i="47"/>
  <c r="L70" i="47"/>
  <c r="K70" i="47"/>
  <c r="J70" i="47"/>
  <c r="I70" i="47"/>
  <c r="H70" i="47"/>
  <c r="G70" i="47"/>
  <c r="F70" i="47"/>
  <c r="E70" i="47"/>
  <c r="D70" i="47"/>
  <c r="C70" i="47"/>
  <c r="B70" i="47"/>
  <c r="Y69" i="47"/>
  <c r="X69" i="47"/>
  <c r="W69" i="47"/>
  <c r="V69" i="47"/>
  <c r="U69" i="47"/>
  <c r="T69" i="47"/>
  <c r="S69" i="47"/>
  <c r="R69" i="47"/>
  <c r="Q69" i="47"/>
  <c r="P69" i="47"/>
  <c r="O69" i="47"/>
  <c r="N69" i="47"/>
  <c r="M69" i="47"/>
  <c r="L69" i="47"/>
  <c r="K69" i="47"/>
  <c r="J69" i="47"/>
  <c r="I69" i="47"/>
  <c r="H69" i="47"/>
  <c r="G69" i="47"/>
  <c r="F69" i="47"/>
  <c r="E69" i="47"/>
  <c r="D69" i="47"/>
  <c r="C69" i="47"/>
  <c r="B69" i="47"/>
  <c r="Y65" i="47"/>
  <c r="X65" i="47"/>
  <c r="W65" i="47"/>
  <c r="V65" i="47"/>
  <c r="U65" i="47"/>
  <c r="T65" i="47"/>
  <c r="S65" i="47"/>
  <c r="R65" i="47"/>
  <c r="Q65" i="47"/>
  <c r="P65" i="47"/>
  <c r="O65" i="47"/>
  <c r="N65" i="47"/>
  <c r="M65" i="47"/>
  <c r="L65" i="47"/>
  <c r="K65" i="47"/>
  <c r="J65" i="47"/>
  <c r="I65" i="47"/>
  <c r="H65" i="47"/>
  <c r="G65" i="47"/>
  <c r="F65" i="47"/>
  <c r="E65" i="47"/>
  <c r="D65" i="47"/>
  <c r="C65" i="47"/>
  <c r="B65" i="47"/>
  <c r="Y64" i="47"/>
  <c r="X64" i="47"/>
  <c r="W64" i="47"/>
  <c r="V64" i="47"/>
  <c r="U64" i="47"/>
  <c r="T64" i="47"/>
  <c r="S64" i="47"/>
  <c r="R64" i="47"/>
  <c r="Q64" i="47"/>
  <c r="P64" i="47"/>
  <c r="O64" i="47"/>
  <c r="N64" i="47"/>
  <c r="M64" i="47"/>
  <c r="L64" i="47"/>
  <c r="K64" i="47"/>
  <c r="J64" i="47"/>
  <c r="I64" i="47"/>
  <c r="H64" i="47"/>
  <c r="G64" i="47"/>
  <c r="F64" i="47"/>
  <c r="E64" i="47"/>
  <c r="D64" i="47"/>
  <c r="C64" i="47"/>
  <c r="B64" i="47"/>
  <c r="Y63" i="47"/>
  <c r="X63" i="47"/>
  <c r="W63" i="47"/>
  <c r="V63" i="47"/>
  <c r="U63" i="47"/>
  <c r="T63" i="47"/>
  <c r="S63" i="47"/>
  <c r="R63" i="47"/>
  <c r="Q63" i="47"/>
  <c r="P63" i="47"/>
  <c r="O63" i="47"/>
  <c r="N63" i="47"/>
  <c r="M63" i="47"/>
  <c r="L63" i="47"/>
  <c r="K63" i="47"/>
  <c r="J63" i="47"/>
  <c r="I63" i="47"/>
  <c r="H63" i="47"/>
  <c r="G63" i="47"/>
  <c r="F63" i="47"/>
  <c r="E63" i="47"/>
  <c r="D63" i="47"/>
  <c r="C63" i="47"/>
  <c r="B63" i="47"/>
  <c r="Y62" i="47"/>
  <c r="X62" i="47"/>
  <c r="W62" i="47"/>
  <c r="V62" i="47"/>
  <c r="U62" i="47"/>
  <c r="T62" i="47"/>
  <c r="S62" i="47"/>
  <c r="R62" i="47"/>
  <c r="Q62" i="47"/>
  <c r="P62" i="47"/>
  <c r="O62" i="47"/>
  <c r="N62" i="47"/>
  <c r="M62" i="47"/>
  <c r="L62" i="47"/>
  <c r="K62" i="47"/>
  <c r="J62" i="47"/>
  <c r="I62" i="47"/>
  <c r="H62" i="47"/>
  <c r="G62" i="47"/>
  <c r="F62" i="47"/>
  <c r="E62" i="47"/>
  <c r="D62" i="47"/>
  <c r="C62" i="47"/>
  <c r="B62" i="47"/>
  <c r="Y61" i="47"/>
  <c r="X61" i="47"/>
  <c r="W61" i="47"/>
  <c r="W52" i="47" s="1"/>
  <c r="V61" i="47"/>
  <c r="U61" i="47"/>
  <c r="T61" i="47"/>
  <c r="S61" i="47"/>
  <c r="R61" i="47"/>
  <c r="Q61" i="47"/>
  <c r="P61" i="47"/>
  <c r="O61" i="47"/>
  <c r="N61" i="47"/>
  <c r="M61" i="47"/>
  <c r="L61" i="47"/>
  <c r="K61" i="47"/>
  <c r="J61" i="47"/>
  <c r="I61" i="47"/>
  <c r="H61" i="47"/>
  <c r="G61" i="47"/>
  <c r="F61" i="47"/>
  <c r="E61" i="47"/>
  <c r="D61" i="47"/>
  <c r="C61" i="47"/>
  <c r="B61" i="47"/>
  <c r="F60" i="47"/>
  <c r="Y59" i="47"/>
  <c r="X59" i="47"/>
  <c r="W59" i="47"/>
  <c r="V59" i="47"/>
  <c r="U59" i="47"/>
  <c r="T59" i="47"/>
  <c r="S59" i="47"/>
  <c r="R59" i="47"/>
  <c r="Q59" i="47"/>
  <c r="P59" i="47"/>
  <c r="O59" i="47"/>
  <c r="N59" i="47"/>
  <c r="M59" i="47"/>
  <c r="L59" i="47"/>
  <c r="K59" i="47"/>
  <c r="J59" i="47"/>
  <c r="I59" i="47"/>
  <c r="H59" i="47"/>
  <c r="G59" i="47"/>
  <c r="F59" i="47"/>
  <c r="E59" i="47"/>
  <c r="D59" i="47"/>
  <c r="C59" i="47"/>
  <c r="B59" i="47"/>
  <c r="Y58" i="47"/>
  <c r="X58" i="47"/>
  <c r="W58" i="47"/>
  <c r="V58" i="47"/>
  <c r="U58" i="47"/>
  <c r="T58" i="47"/>
  <c r="S58" i="47"/>
  <c r="R58" i="47"/>
  <c r="R52" i="47" s="1"/>
  <c r="Q58" i="47"/>
  <c r="P58" i="47"/>
  <c r="O58" i="47"/>
  <c r="N58" i="47"/>
  <c r="M58" i="47"/>
  <c r="L58" i="47"/>
  <c r="K58" i="47"/>
  <c r="J58" i="47"/>
  <c r="I58" i="47"/>
  <c r="H58" i="47"/>
  <c r="G58" i="47"/>
  <c r="F58" i="47"/>
  <c r="E58" i="47"/>
  <c r="D58" i="47"/>
  <c r="C58" i="47"/>
  <c r="B58" i="47"/>
  <c r="Y57" i="47"/>
  <c r="X57" i="47"/>
  <c r="W57" i="47"/>
  <c r="V57" i="47"/>
  <c r="U57" i="47"/>
  <c r="T57" i="47"/>
  <c r="S57" i="47"/>
  <c r="R57" i="47"/>
  <c r="Q57" i="47"/>
  <c r="P57" i="47"/>
  <c r="O57" i="47"/>
  <c r="N57" i="47"/>
  <c r="M57" i="47"/>
  <c r="L57" i="47"/>
  <c r="K57" i="47"/>
  <c r="J57" i="47"/>
  <c r="I57" i="47"/>
  <c r="H57" i="47"/>
  <c r="G57" i="47"/>
  <c r="F57" i="47"/>
  <c r="E57" i="47"/>
  <c r="D57" i="47"/>
  <c r="C57" i="47"/>
  <c r="B57" i="47"/>
  <c r="Y56" i="47"/>
  <c r="X56" i="47"/>
  <c r="W56" i="47"/>
  <c r="V56" i="47"/>
  <c r="U56" i="47"/>
  <c r="T56" i="47"/>
  <c r="S56" i="47"/>
  <c r="R56" i="47"/>
  <c r="Q56" i="47"/>
  <c r="P56" i="47"/>
  <c r="O56" i="47"/>
  <c r="N56" i="47"/>
  <c r="M56" i="47"/>
  <c r="L56" i="47"/>
  <c r="L52" i="47" s="1"/>
  <c r="K56" i="47"/>
  <c r="J56" i="47"/>
  <c r="I56" i="47"/>
  <c r="H56" i="47"/>
  <c r="G56" i="47"/>
  <c r="F56" i="47"/>
  <c r="E56" i="47"/>
  <c r="D56" i="47"/>
  <c r="C56" i="47"/>
  <c r="B56" i="47"/>
  <c r="Y55" i="47"/>
  <c r="X55" i="47"/>
  <c r="W55" i="47"/>
  <c r="V55" i="47"/>
  <c r="U55" i="47"/>
  <c r="T55" i="47"/>
  <c r="S55" i="47"/>
  <c r="R55" i="47"/>
  <c r="Q55" i="47"/>
  <c r="P55" i="47"/>
  <c r="O55" i="47"/>
  <c r="N55" i="47"/>
  <c r="M55" i="47"/>
  <c r="L55" i="47"/>
  <c r="K55" i="47"/>
  <c r="J55" i="47"/>
  <c r="I55" i="47"/>
  <c r="H55" i="47"/>
  <c r="G55" i="47"/>
  <c r="F55" i="47"/>
  <c r="E55" i="47"/>
  <c r="D55" i="47"/>
  <c r="C55" i="47"/>
  <c r="B55" i="47"/>
  <c r="Y54" i="47"/>
  <c r="X54" i="47"/>
  <c r="W54" i="47"/>
  <c r="V54" i="47"/>
  <c r="U54" i="47"/>
  <c r="T54" i="47"/>
  <c r="S54" i="47"/>
  <c r="R54" i="47"/>
  <c r="Q54" i="47"/>
  <c r="Q52" i="47" s="1"/>
  <c r="P54" i="47"/>
  <c r="O54" i="47"/>
  <c r="N54" i="47"/>
  <c r="M54" i="47"/>
  <c r="L54" i="47"/>
  <c r="K54" i="47"/>
  <c r="J54" i="47"/>
  <c r="I54" i="47"/>
  <c r="H54" i="47"/>
  <c r="G54" i="47"/>
  <c r="F54" i="47"/>
  <c r="E54" i="47"/>
  <c r="D54" i="47"/>
  <c r="C54" i="47"/>
  <c r="B54" i="47"/>
  <c r="Y53" i="47"/>
  <c r="Y52" i="47" s="1"/>
  <c r="X53" i="47"/>
  <c r="X52" i="47" s="1"/>
  <c r="W53" i="47"/>
  <c r="V53" i="47"/>
  <c r="U53" i="47"/>
  <c r="T53" i="47"/>
  <c r="S53" i="47"/>
  <c r="R53" i="47"/>
  <c r="Q53" i="47"/>
  <c r="P53" i="47"/>
  <c r="P52" i="47" s="1"/>
  <c r="O53" i="47"/>
  <c r="O52" i="47" s="1"/>
  <c r="N53" i="47"/>
  <c r="M53" i="47"/>
  <c r="M52" i="47" s="1"/>
  <c r="L53" i="47"/>
  <c r="K53" i="47"/>
  <c r="K52" i="47" s="1"/>
  <c r="J53" i="47"/>
  <c r="J52" i="47" s="1"/>
  <c r="I53" i="47"/>
  <c r="I52" i="47" s="1"/>
  <c r="H53" i="47"/>
  <c r="H52" i="47" s="1"/>
  <c r="G53" i="47"/>
  <c r="G52" i="47" s="1"/>
  <c r="F53" i="47"/>
  <c r="E53" i="47"/>
  <c r="E52" i="47" s="1"/>
  <c r="D53" i="47"/>
  <c r="D52" i="47" s="1"/>
  <c r="C53" i="47"/>
  <c r="C52" i="47" s="1"/>
  <c r="B53" i="47"/>
  <c r="B52" i="47" s="1"/>
  <c r="U52" i="47"/>
  <c r="T52" i="47"/>
  <c r="S52" i="47"/>
  <c r="Y28" i="47"/>
  <c r="X28" i="47"/>
  <c r="W28" i="47"/>
  <c r="V28" i="47"/>
  <c r="V60" i="47" s="1"/>
  <c r="U28" i="47"/>
  <c r="U77" i="47" s="1"/>
  <c r="T28" i="47"/>
  <c r="S28" i="47"/>
  <c r="S77" i="47" s="1"/>
  <c r="R28" i="47"/>
  <c r="Q28" i="47"/>
  <c r="P28" i="47"/>
  <c r="O28" i="47"/>
  <c r="N28" i="47"/>
  <c r="N60" i="47" s="1"/>
  <c r="M28" i="47"/>
  <c r="M77" i="47" s="1"/>
  <c r="L28" i="47"/>
  <c r="K28" i="47"/>
  <c r="J28" i="47"/>
  <c r="I28" i="47"/>
  <c r="H28" i="47"/>
  <c r="G28" i="47"/>
  <c r="F28" i="47"/>
  <c r="E28" i="47"/>
  <c r="D28" i="47"/>
  <c r="C28" i="47"/>
  <c r="B28" i="47"/>
  <c r="Y78" i="46"/>
  <c r="X78" i="46"/>
  <c r="W78" i="46"/>
  <c r="V78" i="46"/>
  <c r="U78" i="46"/>
  <c r="T78" i="46"/>
  <c r="S78" i="46"/>
  <c r="R78" i="46"/>
  <c r="Q78" i="46"/>
  <c r="P78" i="46"/>
  <c r="O78" i="46"/>
  <c r="N78" i="46"/>
  <c r="M78" i="46"/>
  <c r="L78" i="46"/>
  <c r="K78" i="46"/>
  <c r="J78" i="46"/>
  <c r="I78" i="46"/>
  <c r="H78" i="46"/>
  <c r="G78" i="46"/>
  <c r="F78" i="46"/>
  <c r="E78" i="46"/>
  <c r="D78" i="46"/>
  <c r="C78" i="46"/>
  <c r="B78" i="46"/>
  <c r="Y76" i="46"/>
  <c r="X76" i="46"/>
  <c r="W76" i="46"/>
  <c r="V76" i="46"/>
  <c r="U76" i="46"/>
  <c r="T76" i="46"/>
  <c r="S76" i="46"/>
  <c r="R76" i="46"/>
  <c r="Q76" i="46"/>
  <c r="P76" i="46"/>
  <c r="O76" i="46"/>
  <c r="N76" i="46"/>
  <c r="M76" i="46"/>
  <c r="L76" i="46"/>
  <c r="K76" i="46"/>
  <c r="J76" i="46"/>
  <c r="I76" i="46"/>
  <c r="H76" i="46"/>
  <c r="G76" i="46"/>
  <c r="F76" i="46"/>
  <c r="E76" i="46"/>
  <c r="D76" i="46"/>
  <c r="C76" i="46"/>
  <c r="B76" i="46"/>
  <c r="Y75" i="46"/>
  <c r="X75" i="46"/>
  <c r="W75" i="46"/>
  <c r="V75" i="46"/>
  <c r="U75" i="46"/>
  <c r="T75" i="46"/>
  <c r="S75" i="46"/>
  <c r="R75" i="46"/>
  <c r="Q75" i="46"/>
  <c r="P75" i="46"/>
  <c r="O75" i="46"/>
  <c r="N75" i="46"/>
  <c r="M75" i="46"/>
  <c r="L75" i="46"/>
  <c r="K75" i="46"/>
  <c r="J75" i="46"/>
  <c r="I75" i="46"/>
  <c r="H75" i="46"/>
  <c r="G75" i="46"/>
  <c r="F75" i="46"/>
  <c r="E75" i="46"/>
  <c r="D75" i="46"/>
  <c r="C75" i="46"/>
  <c r="B75" i="46"/>
  <c r="Y74" i="46"/>
  <c r="X74" i="46"/>
  <c r="W74" i="46"/>
  <c r="V74" i="46"/>
  <c r="U74" i="46"/>
  <c r="T74" i="46"/>
  <c r="S74" i="46"/>
  <c r="R74" i="46"/>
  <c r="Q74" i="46"/>
  <c r="P74" i="46"/>
  <c r="O74" i="46"/>
  <c r="N74" i="46"/>
  <c r="M74" i="46"/>
  <c r="L74" i="46"/>
  <c r="K74" i="46"/>
  <c r="J74" i="46"/>
  <c r="I74" i="46"/>
  <c r="H74" i="46"/>
  <c r="G74" i="46"/>
  <c r="F74" i="46"/>
  <c r="E74" i="46"/>
  <c r="D74" i="46"/>
  <c r="C74" i="46"/>
  <c r="B74" i="46"/>
  <c r="Y73" i="46"/>
  <c r="X73" i="46"/>
  <c r="W73" i="46"/>
  <c r="V73" i="46"/>
  <c r="U73" i="46"/>
  <c r="T73" i="46"/>
  <c r="S73" i="46"/>
  <c r="R73" i="46"/>
  <c r="Q73" i="46"/>
  <c r="P73" i="46"/>
  <c r="O73" i="46"/>
  <c r="N73" i="46"/>
  <c r="M73" i="46"/>
  <c r="L73" i="46"/>
  <c r="K73" i="46"/>
  <c r="J73" i="46"/>
  <c r="I73" i="46"/>
  <c r="H73" i="46"/>
  <c r="G73" i="46"/>
  <c r="F73" i="46"/>
  <c r="E73" i="46"/>
  <c r="D73" i="46"/>
  <c r="C73" i="46"/>
  <c r="B73" i="46"/>
  <c r="Y72" i="46"/>
  <c r="X72" i="46"/>
  <c r="W72" i="46"/>
  <c r="V72" i="46"/>
  <c r="U72" i="46"/>
  <c r="T72" i="46"/>
  <c r="S72" i="46"/>
  <c r="R72" i="46"/>
  <c r="Q72" i="46"/>
  <c r="P72" i="46"/>
  <c r="O72" i="46"/>
  <c r="N72" i="46"/>
  <c r="M72" i="46"/>
  <c r="L72" i="46"/>
  <c r="K72" i="46"/>
  <c r="J72" i="46"/>
  <c r="I72" i="46"/>
  <c r="H72" i="46"/>
  <c r="G72" i="46"/>
  <c r="F72" i="46"/>
  <c r="E72" i="46"/>
  <c r="D72" i="46"/>
  <c r="C72" i="46"/>
  <c r="B72" i="46"/>
  <c r="Y71" i="46"/>
  <c r="X71" i="46"/>
  <c r="W71" i="46"/>
  <c r="V71" i="46"/>
  <c r="U71" i="46"/>
  <c r="T71" i="46"/>
  <c r="S71" i="46"/>
  <c r="R71" i="46"/>
  <c r="Q71" i="46"/>
  <c r="P71" i="46"/>
  <c r="O71" i="46"/>
  <c r="N71" i="46"/>
  <c r="M71" i="46"/>
  <c r="L71" i="46"/>
  <c r="K71" i="46"/>
  <c r="J71" i="46"/>
  <c r="I71" i="46"/>
  <c r="H71" i="46"/>
  <c r="G71" i="46"/>
  <c r="F71" i="46"/>
  <c r="E71" i="46"/>
  <c r="D71" i="46"/>
  <c r="C71" i="46"/>
  <c r="B71" i="46"/>
  <c r="Y70" i="46"/>
  <c r="X70" i="46"/>
  <c r="W70" i="46"/>
  <c r="V70" i="46"/>
  <c r="U70" i="46"/>
  <c r="T70" i="46"/>
  <c r="S70" i="46"/>
  <c r="R70" i="46"/>
  <c r="Q70" i="46"/>
  <c r="P70" i="46"/>
  <c r="O70" i="46"/>
  <c r="N70" i="46"/>
  <c r="M70" i="46"/>
  <c r="L70" i="46"/>
  <c r="K70" i="46"/>
  <c r="J70" i="46"/>
  <c r="I70" i="46"/>
  <c r="H70" i="46"/>
  <c r="G70" i="46"/>
  <c r="F70" i="46"/>
  <c r="E70" i="46"/>
  <c r="D70" i="46"/>
  <c r="C70" i="46"/>
  <c r="B70" i="46"/>
  <c r="Y69" i="46"/>
  <c r="X69" i="46"/>
  <c r="W69" i="46"/>
  <c r="V69" i="46"/>
  <c r="U69" i="46"/>
  <c r="T69" i="46"/>
  <c r="S69" i="46"/>
  <c r="R69" i="46"/>
  <c r="Q69" i="46"/>
  <c r="P69" i="46"/>
  <c r="O69" i="46"/>
  <c r="N69" i="46"/>
  <c r="M69" i="46"/>
  <c r="L69" i="46"/>
  <c r="K69" i="46"/>
  <c r="J69" i="46"/>
  <c r="I69" i="46"/>
  <c r="H69" i="46"/>
  <c r="G69" i="46"/>
  <c r="F69" i="46"/>
  <c r="E69" i="46"/>
  <c r="D69" i="46"/>
  <c r="C69" i="46"/>
  <c r="B69" i="46"/>
  <c r="Y65" i="46"/>
  <c r="X65" i="46"/>
  <c r="W65" i="46"/>
  <c r="V65" i="46"/>
  <c r="U65" i="46"/>
  <c r="T65" i="46"/>
  <c r="S65" i="46"/>
  <c r="R65" i="46"/>
  <c r="Q65" i="46"/>
  <c r="P65" i="46"/>
  <c r="O65" i="46"/>
  <c r="N65" i="46"/>
  <c r="M65" i="46"/>
  <c r="L65" i="46"/>
  <c r="K65" i="46"/>
  <c r="J65" i="46"/>
  <c r="I65" i="46"/>
  <c r="H65" i="46"/>
  <c r="G65" i="46"/>
  <c r="F65" i="46"/>
  <c r="E65" i="46"/>
  <c r="D65" i="46"/>
  <c r="C65" i="46"/>
  <c r="B65" i="46"/>
  <c r="Y64" i="46"/>
  <c r="X64" i="46"/>
  <c r="W64" i="46"/>
  <c r="V64" i="46"/>
  <c r="U64" i="46"/>
  <c r="T64" i="46"/>
  <c r="S64" i="46"/>
  <c r="R64" i="46"/>
  <c r="Q64" i="46"/>
  <c r="P64" i="46"/>
  <c r="O64" i="46"/>
  <c r="N64" i="46"/>
  <c r="M64" i="46"/>
  <c r="L64" i="46"/>
  <c r="K64" i="46"/>
  <c r="J64" i="46"/>
  <c r="I64" i="46"/>
  <c r="H64" i="46"/>
  <c r="G64" i="46"/>
  <c r="F64" i="46"/>
  <c r="E64" i="46"/>
  <c r="D64" i="46"/>
  <c r="C64" i="46"/>
  <c r="B64" i="46"/>
  <c r="Y63" i="46"/>
  <c r="X63" i="46"/>
  <c r="W63" i="46"/>
  <c r="V63" i="46"/>
  <c r="U63" i="46"/>
  <c r="T63" i="46"/>
  <c r="S63" i="46"/>
  <c r="R63" i="46"/>
  <c r="Q63" i="46"/>
  <c r="P63" i="46"/>
  <c r="O63" i="46"/>
  <c r="N63" i="46"/>
  <c r="M63" i="46"/>
  <c r="L63" i="46"/>
  <c r="K63" i="46"/>
  <c r="J63" i="46"/>
  <c r="I63" i="46"/>
  <c r="H63" i="46"/>
  <c r="G63" i="46"/>
  <c r="F63" i="46"/>
  <c r="E63" i="46"/>
  <c r="D63" i="46"/>
  <c r="C63" i="46"/>
  <c r="B63" i="46"/>
  <c r="Y62" i="46"/>
  <c r="X62" i="46"/>
  <c r="W62" i="46"/>
  <c r="V62" i="46"/>
  <c r="U62" i="46"/>
  <c r="T62" i="46"/>
  <c r="S62" i="46"/>
  <c r="R62" i="46"/>
  <c r="Q62" i="46"/>
  <c r="P62" i="46"/>
  <c r="O62" i="46"/>
  <c r="N62" i="46"/>
  <c r="M62" i="46"/>
  <c r="L62" i="46"/>
  <c r="K62" i="46"/>
  <c r="J62" i="46"/>
  <c r="I62" i="46"/>
  <c r="H62" i="46"/>
  <c r="G62" i="46"/>
  <c r="F62" i="46"/>
  <c r="E62" i="46"/>
  <c r="D62" i="46"/>
  <c r="C62" i="46"/>
  <c r="B62" i="46"/>
  <c r="Y61" i="46"/>
  <c r="X61" i="46"/>
  <c r="W61" i="46"/>
  <c r="V61" i="46"/>
  <c r="U61" i="46"/>
  <c r="T61" i="46"/>
  <c r="S61" i="46"/>
  <c r="R61" i="46"/>
  <c r="Q61" i="46"/>
  <c r="P61" i="46"/>
  <c r="O61" i="46"/>
  <c r="N61" i="46"/>
  <c r="M61" i="46"/>
  <c r="M52" i="46" s="1"/>
  <c r="L61" i="46"/>
  <c r="K61" i="46"/>
  <c r="J61" i="46"/>
  <c r="I61" i="46"/>
  <c r="H61" i="46"/>
  <c r="G61" i="46"/>
  <c r="F61" i="46"/>
  <c r="E61" i="46"/>
  <c r="D61" i="46"/>
  <c r="C61" i="46"/>
  <c r="B61" i="46"/>
  <c r="Y59" i="46"/>
  <c r="X59" i="46"/>
  <c r="W59" i="46"/>
  <c r="V59" i="46"/>
  <c r="U59" i="46"/>
  <c r="T59" i="46"/>
  <c r="S59" i="46"/>
  <c r="R59" i="46"/>
  <c r="Q59" i="46"/>
  <c r="P59" i="46"/>
  <c r="O59" i="46"/>
  <c r="N59" i="46"/>
  <c r="N52" i="46" s="1"/>
  <c r="M59" i="46"/>
  <c r="L59" i="46"/>
  <c r="K59" i="46"/>
  <c r="J59" i="46"/>
  <c r="I59" i="46"/>
  <c r="H59" i="46"/>
  <c r="G59" i="46"/>
  <c r="F59" i="46"/>
  <c r="E59" i="46"/>
  <c r="D59" i="46"/>
  <c r="C59" i="46"/>
  <c r="B59" i="46"/>
  <c r="Y58" i="46"/>
  <c r="X58" i="46"/>
  <c r="W58" i="46"/>
  <c r="V58" i="46"/>
  <c r="U58" i="46"/>
  <c r="T58" i="46"/>
  <c r="S58" i="46"/>
  <c r="R58" i="46"/>
  <c r="Q58" i="46"/>
  <c r="P58" i="46"/>
  <c r="O58" i="46"/>
  <c r="N58" i="46"/>
  <c r="M58" i="46"/>
  <c r="L58" i="46"/>
  <c r="K58" i="46"/>
  <c r="J58" i="46"/>
  <c r="J52" i="46" s="1"/>
  <c r="I58" i="46"/>
  <c r="I52" i="46" s="1"/>
  <c r="H58" i="46"/>
  <c r="G58" i="46"/>
  <c r="F58" i="46"/>
  <c r="E58" i="46"/>
  <c r="D58" i="46"/>
  <c r="C58" i="46"/>
  <c r="B58" i="46"/>
  <c r="Y57" i="46"/>
  <c r="X57" i="46"/>
  <c r="W57" i="46"/>
  <c r="V57" i="46"/>
  <c r="U57" i="46"/>
  <c r="T57" i="46"/>
  <c r="S57" i="46"/>
  <c r="R57" i="46"/>
  <c r="Q57" i="46"/>
  <c r="P57" i="46"/>
  <c r="O57" i="46"/>
  <c r="N57" i="46"/>
  <c r="M57" i="46"/>
  <c r="L57" i="46"/>
  <c r="K57" i="46"/>
  <c r="J57" i="46"/>
  <c r="I57" i="46"/>
  <c r="H57" i="46"/>
  <c r="G57" i="46"/>
  <c r="F57" i="46"/>
  <c r="E57" i="46"/>
  <c r="D57" i="46"/>
  <c r="C57" i="46"/>
  <c r="B57" i="46"/>
  <c r="Y56" i="46"/>
  <c r="X56" i="46"/>
  <c r="W56" i="46"/>
  <c r="V56" i="46"/>
  <c r="U56" i="46"/>
  <c r="T56" i="46"/>
  <c r="S56" i="46"/>
  <c r="R56" i="46"/>
  <c r="Q56" i="46"/>
  <c r="P56" i="46"/>
  <c r="O56" i="46"/>
  <c r="N56" i="46"/>
  <c r="M56" i="46"/>
  <c r="L56" i="46"/>
  <c r="K56" i="46"/>
  <c r="J56" i="46"/>
  <c r="I56" i="46"/>
  <c r="H56" i="46"/>
  <c r="G56" i="46"/>
  <c r="F56" i="46"/>
  <c r="E56" i="46"/>
  <c r="D56" i="46"/>
  <c r="C56" i="46"/>
  <c r="B56" i="46"/>
  <c r="Y55" i="46"/>
  <c r="X55" i="46"/>
  <c r="W55" i="46"/>
  <c r="V55" i="46"/>
  <c r="U55" i="46"/>
  <c r="T55" i="46"/>
  <c r="S55" i="46"/>
  <c r="R55" i="46"/>
  <c r="Q55" i="46"/>
  <c r="P55" i="46"/>
  <c r="O55" i="46"/>
  <c r="N55" i="46"/>
  <c r="M55" i="46"/>
  <c r="L55" i="46"/>
  <c r="K55" i="46"/>
  <c r="J55" i="46"/>
  <c r="I55" i="46"/>
  <c r="H55" i="46"/>
  <c r="G55" i="46"/>
  <c r="F55" i="46"/>
  <c r="E55" i="46"/>
  <c r="D55" i="46"/>
  <c r="C55" i="46"/>
  <c r="B55" i="46"/>
  <c r="Y54" i="46"/>
  <c r="X54" i="46"/>
  <c r="W54" i="46"/>
  <c r="W52" i="46" s="1"/>
  <c r="V54" i="46"/>
  <c r="U54" i="46"/>
  <c r="T54" i="46"/>
  <c r="T52" i="46" s="1"/>
  <c r="S54" i="46"/>
  <c r="R54" i="46"/>
  <c r="Q54" i="46"/>
  <c r="P54" i="46"/>
  <c r="O54" i="46"/>
  <c r="N54" i="46"/>
  <c r="M54" i="46"/>
  <c r="L54" i="46"/>
  <c r="K54" i="46"/>
  <c r="J54" i="46"/>
  <c r="I54" i="46"/>
  <c r="H54" i="46"/>
  <c r="G54" i="46"/>
  <c r="F54" i="46"/>
  <c r="E54" i="46"/>
  <c r="D54" i="46"/>
  <c r="C54" i="46"/>
  <c r="B54" i="46"/>
  <c r="Y53" i="46"/>
  <c r="Y52" i="46" s="1"/>
  <c r="X53" i="46"/>
  <c r="X52" i="46" s="1"/>
  <c r="W53" i="46"/>
  <c r="V53" i="46"/>
  <c r="V52" i="46" s="1"/>
  <c r="U53" i="46"/>
  <c r="T53" i="46"/>
  <c r="S53" i="46"/>
  <c r="S52" i="46" s="1"/>
  <c r="R53" i="46"/>
  <c r="R52" i="46" s="1"/>
  <c r="Q53" i="46"/>
  <c r="Q52" i="46" s="1"/>
  <c r="P53" i="46"/>
  <c r="P52" i="46" s="1"/>
  <c r="O53" i="46"/>
  <c r="O52" i="46" s="1"/>
  <c r="N53" i="46"/>
  <c r="M53" i="46"/>
  <c r="L53" i="46"/>
  <c r="K53" i="46"/>
  <c r="J53" i="46"/>
  <c r="I53" i="46"/>
  <c r="H53" i="46"/>
  <c r="H52" i="46" s="1"/>
  <c r="G53" i="46"/>
  <c r="G52" i="46" s="1"/>
  <c r="F53" i="46"/>
  <c r="F52" i="46" s="1"/>
  <c r="E53" i="46"/>
  <c r="D53" i="46"/>
  <c r="D52" i="46" s="1"/>
  <c r="C53" i="46"/>
  <c r="C52" i="46" s="1"/>
  <c r="B53" i="46"/>
  <c r="B52" i="46" s="1"/>
  <c r="L52" i="46"/>
  <c r="K52" i="46"/>
  <c r="Y28" i="46"/>
  <c r="X28" i="46"/>
  <c r="W28" i="46"/>
  <c r="V28" i="46"/>
  <c r="U28" i="46"/>
  <c r="U60" i="46" s="1"/>
  <c r="T28" i="46"/>
  <c r="S28" i="46"/>
  <c r="S77" i="46" s="1"/>
  <c r="R28" i="46"/>
  <c r="R77" i="46" s="1"/>
  <c r="Q28" i="46"/>
  <c r="P28" i="46"/>
  <c r="O28" i="46"/>
  <c r="N28" i="46"/>
  <c r="M28" i="46"/>
  <c r="M60" i="46" s="1"/>
  <c r="L28" i="46"/>
  <c r="K28" i="46"/>
  <c r="K77" i="46" s="1"/>
  <c r="J28" i="46"/>
  <c r="J77" i="46" s="1"/>
  <c r="I28" i="46"/>
  <c r="H28" i="46"/>
  <c r="G28" i="46"/>
  <c r="F28" i="46"/>
  <c r="E28" i="46"/>
  <c r="E60" i="46" s="1"/>
  <c r="D28" i="46"/>
  <c r="C28" i="46"/>
  <c r="B28" i="46"/>
  <c r="Y78" i="45"/>
  <c r="X78" i="45"/>
  <c r="W78" i="45"/>
  <c r="V78" i="45"/>
  <c r="U78" i="45"/>
  <c r="T78" i="45"/>
  <c r="S78" i="45"/>
  <c r="R78" i="45"/>
  <c r="Q78" i="45"/>
  <c r="P78" i="45"/>
  <c r="O78" i="45"/>
  <c r="N78" i="45"/>
  <c r="M78" i="45"/>
  <c r="L78" i="45"/>
  <c r="K78" i="45"/>
  <c r="J78" i="45"/>
  <c r="I78" i="45"/>
  <c r="H78" i="45"/>
  <c r="G78" i="45"/>
  <c r="F78" i="45"/>
  <c r="E78" i="45"/>
  <c r="D78" i="45"/>
  <c r="C78" i="45"/>
  <c r="B78" i="45"/>
  <c r="Y76" i="45"/>
  <c r="X76" i="45"/>
  <c r="W76" i="45"/>
  <c r="V76" i="45"/>
  <c r="U76" i="45"/>
  <c r="T76" i="45"/>
  <c r="S76" i="45"/>
  <c r="R76" i="45"/>
  <c r="Q76" i="45"/>
  <c r="P76" i="45"/>
  <c r="O76" i="45"/>
  <c r="N76" i="45"/>
  <c r="M76" i="45"/>
  <c r="L76" i="45"/>
  <c r="K76" i="45"/>
  <c r="J76" i="45"/>
  <c r="I76" i="45"/>
  <c r="H76" i="45"/>
  <c r="G76" i="45"/>
  <c r="F76" i="45"/>
  <c r="E76" i="45"/>
  <c r="D76" i="45"/>
  <c r="C76" i="45"/>
  <c r="B76" i="45"/>
  <c r="Y75" i="45"/>
  <c r="X75" i="45"/>
  <c r="W75" i="45"/>
  <c r="V75" i="45"/>
  <c r="U75" i="45"/>
  <c r="T75" i="45"/>
  <c r="S75" i="45"/>
  <c r="R75" i="45"/>
  <c r="Q75" i="45"/>
  <c r="P75" i="45"/>
  <c r="O75" i="45"/>
  <c r="N75" i="45"/>
  <c r="M75" i="45"/>
  <c r="L75" i="45"/>
  <c r="K75" i="45"/>
  <c r="J75" i="45"/>
  <c r="I75" i="45"/>
  <c r="H75" i="45"/>
  <c r="G75" i="45"/>
  <c r="F75" i="45"/>
  <c r="E75" i="45"/>
  <c r="D75" i="45"/>
  <c r="C75" i="45"/>
  <c r="B75" i="45"/>
  <c r="Y74" i="45"/>
  <c r="X74" i="45"/>
  <c r="W74" i="45"/>
  <c r="V74" i="45"/>
  <c r="U74" i="45"/>
  <c r="T74" i="45"/>
  <c r="S74" i="45"/>
  <c r="R74" i="45"/>
  <c r="Q74" i="45"/>
  <c r="P74" i="45"/>
  <c r="O74" i="45"/>
  <c r="N74" i="45"/>
  <c r="M74" i="45"/>
  <c r="L74" i="45"/>
  <c r="K74" i="45"/>
  <c r="J74" i="45"/>
  <c r="I74" i="45"/>
  <c r="H74" i="45"/>
  <c r="G74" i="45"/>
  <c r="F74" i="45"/>
  <c r="E74" i="45"/>
  <c r="D74" i="45"/>
  <c r="C74" i="45"/>
  <c r="B74" i="45"/>
  <c r="Y73" i="45"/>
  <c r="X73" i="45"/>
  <c r="W73" i="45"/>
  <c r="V73" i="45"/>
  <c r="U73" i="45"/>
  <c r="T73" i="45"/>
  <c r="S73" i="45"/>
  <c r="R73" i="45"/>
  <c r="Q73" i="45"/>
  <c r="P73" i="45"/>
  <c r="O73" i="45"/>
  <c r="N73" i="45"/>
  <c r="M73" i="45"/>
  <c r="L73" i="45"/>
  <c r="K73" i="45"/>
  <c r="J73" i="45"/>
  <c r="I73" i="45"/>
  <c r="H73" i="45"/>
  <c r="G73" i="45"/>
  <c r="F73" i="45"/>
  <c r="E73" i="45"/>
  <c r="D73" i="45"/>
  <c r="C73" i="45"/>
  <c r="B73" i="45"/>
  <c r="Y72" i="45"/>
  <c r="X72" i="45"/>
  <c r="W72" i="45"/>
  <c r="V72" i="45"/>
  <c r="U72" i="45"/>
  <c r="T72" i="45"/>
  <c r="S72" i="45"/>
  <c r="R72" i="45"/>
  <c r="Q72" i="45"/>
  <c r="P72" i="45"/>
  <c r="O72" i="45"/>
  <c r="N72" i="45"/>
  <c r="M72" i="45"/>
  <c r="L72" i="45"/>
  <c r="K72" i="45"/>
  <c r="J72" i="45"/>
  <c r="I72" i="45"/>
  <c r="H72" i="45"/>
  <c r="G72" i="45"/>
  <c r="F72" i="45"/>
  <c r="E72" i="45"/>
  <c r="D72" i="45"/>
  <c r="C72" i="45"/>
  <c r="B72" i="45"/>
  <c r="Y71" i="45"/>
  <c r="X71" i="45"/>
  <c r="W71" i="45"/>
  <c r="V71" i="45"/>
  <c r="U71" i="45"/>
  <c r="T71" i="45"/>
  <c r="S71" i="45"/>
  <c r="R71" i="45"/>
  <c r="Q71" i="45"/>
  <c r="P71" i="45"/>
  <c r="O71" i="45"/>
  <c r="N71" i="45"/>
  <c r="M71" i="45"/>
  <c r="L71" i="45"/>
  <c r="K71" i="45"/>
  <c r="J71" i="45"/>
  <c r="I71" i="45"/>
  <c r="H71" i="45"/>
  <c r="G71" i="45"/>
  <c r="F71" i="45"/>
  <c r="E71" i="45"/>
  <c r="D71" i="45"/>
  <c r="C71" i="45"/>
  <c r="B71" i="45"/>
  <c r="Y70" i="45"/>
  <c r="X70" i="45"/>
  <c r="W70" i="45"/>
  <c r="V70" i="45"/>
  <c r="U70" i="45"/>
  <c r="T70" i="45"/>
  <c r="S70" i="45"/>
  <c r="R70" i="45"/>
  <c r="Q70" i="45"/>
  <c r="P70" i="45"/>
  <c r="O70" i="45"/>
  <c r="N70" i="45"/>
  <c r="M70" i="45"/>
  <c r="L70" i="45"/>
  <c r="K70" i="45"/>
  <c r="J70" i="45"/>
  <c r="I70" i="45"/>
  <c r="H70" i="45"/>
  <c r="G70" i="45"/>
  <c r="F70" i="45"/>
  <c r="E70" i="45"/>
  <c r="D70" i="45"/>
  <c r="C70" i="45"/>
  <c r="B70" i="45"/>
  <c r="Y65" i="45"/>
  <c r="X65" i="45"/>
  <c r="W65" i="45"/>
  <c r="V65" i="45"/>
  <c r="U65" i="45"/>
  <c r="T65" i="45"/>
  <c r="S65" i="45"/>
  <c r="R65" i="45"/>
  <c r="Q65" i="45"/>
  <c r="P65" i="45"/>
  <c r="O65" i="45"/>
  <c r="N65" i="45"/>
  <c r="M65" i="45"/>
  <c r="L65" i="45"/>
  <c r="K65" i="45"/>
  <c r="J65" i="45"/>
  <c r="I65" i="45"/>
  <c r="H65" i="45"/>
  <c r="G65" i="45"/>
  <c r="F65" i="45"/>
  <c r="E65" i="45"/>
  <c r="D65" i="45"/>
  <c r="C65" i="45"/>
  <c r="B65" i="45"/>
  <c r="Y64" i="45"/>
  <c r="X64" i="45"/>
  <c r="W64" i="45"/>
  <c r="V64" i="45"/>
  <c r="U64" i="45"/>
  <c r="T64" i="45"/>
  <c r="S64" i="45"/>
  <c r="R64" i="45"/>
  <c r="Q64" i="45"/>
  <c r="P64" i="45"/>
  <c r="O64" i="45"/>
  <c r="N64" i="45"/>
  <c r="M64" i="45"/>
  <c r="L64" i="45"/>
  <c r="K64" i="45"/>
  <c r="J64" i="45"/>
  <c r="I64" i="45"/>
  <c r="H64" i="45"/>
  <c r="G64" i="45"/>
  <c r="F64" i="45"/>
  <c r="E64" i="45"/>
  <c r="D64" i="45"/>
  <c r="C64" i="45"/>
  <c r="B64" i="45"/>
  <c r="Y63" i="45"/>
  <c r="X63" i="45"/>
  <c r="W63" i="45"/>
  <c r="V63" i="45"/>
  <c r="U63" i="45"/>
  <c r="T63" i="45"/>
  <c r="S63" i="45"/>
  <c r="R63" i="45"/>
  <c r="Q63" i="45"/>
  <c r="P63" i="45"/>
  <c r="O63" i="45"/>
  <c r="N63" i="45"/>
  <c r="M63" i="45"/>
  <c r="L63" i="45"/>
  <c r="K63" i="45"/>
  <c r="J63" i="45"/>
  <c r="I63" i="45"/>
  <c r="H63" i="45"/>
  <c r="G63" i="45"/>
  <c r="F63" i="45"/>
  <c r="E63" i="45"/>
  <c r="D63" i="45"/>
  <c r="C63" i="45"/>
  <c r="B63" i="45"/>
  <c r="Y62" i="45"/>
  <c r="X62" i="45"/>
  <c r="W62" i="45"/>
  <c r="V62" i="45"/>
  <c r="U62" i="45"/>
  <c r="T62" i="45"/>
  <c r="S62" i="45"/>
  <c r="R62" i="45"/>
  <c r="Q62" i="45"/>
  <c r="P62" i="45"/>
  <c r="O62" i="45"/>
  <c r="N62" i="45"/>
  <c r="M62" i="45"/>
  <c r="L62" i="45"/>
  <c r="K62" i="45"/>
  <c r="J62" i="45"/>
  <c r="I62" i="45"/>
  <c r="H62" i="45"/>
  <c r="G62" i="45"/>
  <c r="F62" i="45"/>
  <c r="E62" i="45"/>
  <c r="D62" i="45"/>
  <c r="C62" i="45"/>
  <c r="B62" i="45"/>
  <c r="Y61" i="45"/>
  <c r="X61" i="45"/>
  <c r="W61" i="45"/>
  <c r="V61" i="45"/>
  <c r="U61" i="45"/>
  <c r="T61" i="45"/>
  <c r="S61" i="45"/>
  <c r="R61" i="45"/>
  <c r="Q61" i="45"/>
  <c r="P61" i="45"/>
  <c r="O61" i="45"/>
  <c r="N61" i="45"/>
  <c r="M61" i="45"/>
  <c r="L61" i="45"/>
  <c r="K61" i="45"/>
  <c r="K52" i="45" s="1"/>
  <c r="J61" i="45"/>
  <c r="I61" i="45"/>
  <c r="H61" i="45"/>
  <c r="G61" i="45"/>
  <c r="F61" i="45"/>
  <c r="E61" i="45"/>
  <c r="D61" i="45"/>
  <c r="C61" i="45"/>
  <c r="B61" i="45"/>
  <c r="Y59" i="45"/>
  <c r="X59" i="45"/>
  <c r="W59" i="45"/>
  <c r="V59" i="45"/>
  <c r="U59" i="45"/>
  <c r="T59" i="45"/>
  <c r="S59" i="45"/>
  <c r="R59" i="45"/>
  <c r="Q59" i="45"/>
  <c r="P59" i="45"/>
  <c r="O59" i="45"/>
  <c r="N59" i="45"/>
  <c r="M59" i="45"/>
  <c r="L59" i="45"/>
  <c r="K59" i="45"/>
  <c r="J59" i="45"/>
  <c r="I59" i="45"/>
  <c r="H59" i="45"/>
  <c r="H52" i="45" s="1"/>
  <c r="G59" i="45"/>
  <c r="F59" i="45"/>
  <c r="E59" i="45"/>
  <c r="D59" i="45"/>
  <c r="C59" i="45"/>
  <c r="B59" i="45"/>
  <c r="Y58" i="45"/>
  <c r="X58" i="45"/>
  <c r="W58" i="45"/>
  <c r="V58" i="45"/>
  <c r="U58" i="45"/>
  <c r="T58" i="45"/>
  <c r="S58" i="45"/>
  <c r="R58" i="45"/>
  <c r="Q58" i="45"/>
  <c r="P58" i="45"/>
  <c r="O58" i="45"/>
  <c r="N58" i="45"/>
  <c r="M58" i="45"/>
  <c r="L58" i="45"/>
  <c r="K58" i="45"/>
  <c r="J58" i="45"/>
  <c r="I58" i="45"/>
  <c r="H58" i="45"/>
  <c r="G58" i="45"/>
  <c r="G52" i="45" s="1"/>
  <c r="F58" i="45"/>
  <c r="E58" i="45"/>
  <c r="D58" i="45"/>
  <c r="C58" i="45"/>
  <c r="B58" i="45"/>
  <c r="Y57" i="45"/>
  <c r="X57" i="45"/>
  <c r="W57" i="45"/>
  <c r="V57" i="45"/>
  <c r="U57" i="45"/>
  <c r="T57" i="45"/>
  <c r="S57" i="45"/>
  <c r="R57" i="45"/>
  <c r="Q57" i="45"/>
  <c r="P57" i="45"/>
  <c r="O57" i="45"/>
  <c r="N57" i="45"/>
  <c r="M57" i="45"/>
  <c r="L57" i="45"/>
  <c r="K57" i="45"/>
  <c r="J57" i="45"/>
  <c r="I57" i="45"/>
  <c r="H57" i="45"/>
  <c r="G57" i="45"/>
  <c r="F57" i="45"/>
  <c r="E57" i="45"/>
  <c r="D57" i="45"/>
  <c r="C57" i="45"/>
  <c r="B57" i="45"/>
  <c r="Y56" i="45"/>
  <c r="X56" i="45"/>
  <c r="W56" i="45"/>
  <c r="V56" i="45"/>
  <c r="U56" i="45"/>
  <c r="T56" i="45"/>
  <c r="S56" i="45"/>
  <c r="R56" i="45"/>
  <c r="Q56" i="45"/>
  <c r="P56" i="45"/>
  <c r="O56" i="45"/>
  <c r="N56" i="45"/>
  <c r="M56" i="45"/>
  <c r="L56" i="45"/>
  <c r="K56" i="45"/>
  <c r="J56" i="45"/>
  <c r="I56" i="45"/>
  <c r="H56" i="45"/>
  <c r="G56" i="45"/>
  <c r="F56" i="45"/>
  <c r="E56" i="45"/>
  <c r="D56" i="45"/>
  <c r="C56" i="45"/>
  <c r="B56" i="45"/>
  <c r="Y55" i="45"/>
  <c r="X55" i="45"/>
  <c r="W55" i="45"/>
  <c r="V55" i="45"/>
  <c r="U55" i="45"/>
  <c r="T55" i="45"/>
  <c r="S55" i="45"/>
  <c r="R55" i="45"/>
  <c r="Q55" i="45"/>
  <c r="P55" i="45"/>
  <c r="O55" i="45"/>
  <c r="N55" i="45"/>
  <c r="M55" i="45"/>
  <c r="L55" i="45"/>
  <c r="K55" i="45"/>
  <c r="J55" i="45"/>
  <c r="I55" i="45"/>
  <c r="H55" i="45"/>
  <c r="G55" i="45"/>
  <c r="F55" i="45"/>
  <c r="E55" i="45"/>
  <c r="D55" i="45"/>
  <c r="C55" i="45"/>
  <c r="B55" i="45"/>
  <c r="Y54" i="45"/>
  <c r="X54" i="45"/>
  <c r="W54" i="45"/>
  <c r="V54" i="45"/>
  <c r="U54" i="45"/>
  <c r="T54" i="45"/>
  <c r="S54" i="45"/>
  <c r="R54" i="45"/>
  <c r="Q54" i="45"/>
  <c r="P54" i="45"/>
  <c r="O54" i="45"/>
  <c r="N54" i="45"/>
  <c r="M54" i="45"/>
  <c r="L54" i="45"/>
  <c r="K54" i="45"/>
  <c r="J54" i="45"/>
  <c r="I54" i="45"/>
  <c r="H54" i="45"/>
  <c r="G54" i="45"/>
  <c r="F54" i="45"/>
  <c r="E54" i="45"/>
  <c r="D54" i="45"/>
  <c r="C54" i="45"/>
  <c r="C52" i="45" s="1"/>
  <c r="B54" i="45"/>
  <c r="Y53" i="45"/>
  <c r="Y52" i="45" s="1"/>
  <c r="X53" i="45"/>
  <c r="X52" i="45" s="1"/>
  <c r="W53" i="45"/>
  <c r="W52" i="45" s="1"/>
  <c r="V53" i="45"/>
  <c r="V52" i="45" s="1"/>
  <c r="U53" i="45"/>
  <c r="U52" i="45" s="1"/>
  <c r="T53" i="45"/>
  <c r="S53" i="45"/>
  <c r="S52" i="45" s="1"/>
  <c r="R53" i="45"/>
  <c r="R52" i="45" s="1"/>
  <c r="Q53" i="45"/>
  <c r="Q52" i="45" s="1"/>
  <c r="P53" i="45"/>
  <c r="P52" i="45" s="1"/>
  <c r="O53" i="45"/>
  <c r="O52" i="45" s="1"/>
  <c r="N53" i="45"/>
  <c r="N52" i="45" s="1"/>
  <c r="M53" i="45"/>
  <c r="M52" i="45" s="1"/>
  <c r="L53" i="45"/>
  <c r="K53" i="45"/>
  <c r="J53" i="45"/>
  <c r="I53" i="45"/>
  <c r="H53" i="45"/>
  <c r="G53" i="45"/>
  <c r="F53" i="45"/>
  <c r="E53" i="45"/>
  <c r="D53" i="45"/>
  <c r="C53" i="45"/>
  <c r="B53" i="45"/>
  <c r="B52" i="45" s="1"/>
  <c r="J52" i="45"/>
  <c r="I52" i="45"/>
  <c r="F52" i="45"/>
  <c r="E52" i="45"/>
  <c r="Y28" i="45"/>
  <c r="Y77" i="45" s="1"/>
  <c r="X28" i="45"/>
  <c r="W28" i="45"/>
  <c r="W77" i="45" s="1"/>
  <c r="V28" i="45"/>
  <c r="U28" i="45"/>
  <c r="U77" i="46" s="1"/>
  <c r="T28" i="45"/>
  <c r="T77" i="45" s="1"/>
  <c r="S28" i="45"/>
  <c r="S77" i="45" s="1"/>
  <c r="R28" i="45"/>
  <c r="Q28" i="45"/>
  <c r="P28" i="45"/>
  <c r="O28" i="45"/>
  <c r="N28" i="45"/>
  <c r="M28" i="45"/>
  <c r="L28" i="45"/>
  <c r="L60" i="45" s="1"/>
  <c r="K28" i="45"/>
  <c r="K77" i="45" s="1"/>
  <c r="J28" i="45"/>
  <c r="I28" i="45"/>
  <c r="H28" i="45"/>
  <c r="G28" i="45"/>
  <c r="F28" i="45"/>
  <c r="F77" i="47" s="1"/>
  <c r="E28" i="45"/>
  <c r="D28" i="45"/>
  <c r="D60" i="45" s="1"/>
  <c r="C28" i="45"/>
  <c r="C77" i="45" s="1"/>
  <c r="B28" i="45"/>
  <c r="U38" i="44"/>
  <c r="R38" i="44"/>
  <c r="Y37" i="44"/>
  <c r="X37" i="44"/>
  <c r="W37" i="44"/>
  <c r="V37" i="44"/>
  <c r="U37" i="44"/>
  <c r="T37" i="44"/>
  <c r="S37" i="44"/>
  <c r="R37" i="44"/>
  <c r="Q37" i="44"/>
  <c r="P37" i="44"/>
  <c r="O37" i="44"/>
  <c r="N37" i="44"/>
  <c r="M37" i="44"/>
  <c r="L37" i="44"/>
  <c r="K37" i="44"/>
  <c r="J37" i="44"/>
  <c r="I37" i="44"/>
  <c r="H37" i="44"/>
  <c r="G37" i="44"/>
  <c r="F37" i="44"/>
  <c r="E37" i="44"/>
  <c r="D37" i="44"/>
  <c r="C37" i="44"/>
  <c r="B37" i="44"/>
  <c r="Y36" i="44"/>
  <c r="X36" i="44"/>
  <c r="W36" i="44"/>
  <c r="V36" i="44"/>
  <c r="U36" i="44"/>
  <c r="T36" i="44"/>
  <c r="S36" i="44"/>
  <c r="R36" i="44"/>
  <c r="Q36" i="44"/>
  <c r="P36" i="44"/>
  <c r="O36" i="44"/>
  <c r="N36" i="44"/>
  <c r="M36" i="44"/>
  <c r="L36" i="44"/>
  <c r="K36" i="44"/>
  <c r="J36" i="44"/>
  <c r="I36" i="44"/>
  <c r="H36" i="44"/>
  <c r="G36" i="44"/>
  <c r="F36" i="44"/>
  <c r="E36" i="44"/>
  <c r="D36" i="44"/>
  <c r="C36" i="44"/>
  <c r="B36" i="44"/>
  <c r="Y35" i="44"/>
  <c r="X35" i="44"/>
  <c r="W35" i="44"/>
  <c r="V35" i="44"/>
  <c r="U35" i="44"/>
  <c r="T35" i="44"/>
  <c r="S35" i="44"/>
  <c r="R35" i="44"/>
  <c r="Q35" i="44"/>
  <c r="P35" i="44"/>
  <c r="O35" i="44"/>
  <c r="N35" i="44"/>
  <c r="M35" i="44"/>
  <c r="L35" i="44"/>
  <c r="K35" i="44"/>
  <c r="J35" i="44"/>
  <c r="I35" i="44"/>
  <c r="H35" i="44"/>
  <c r="G35" i="44"/>
  <c r="F35" i="44"/>
  <c r="E35" i="44"/>
  <c r="D35" i="44"/>
  <c r="C35" i="44"/>
  <c r="B35" i="44"/>
  <c r="Y33" i="44"/>
  <c r="Y38" i="44" s="1"/>
  <c r="X33" i="44"/>
  <c r="X38" i="44" s="1"/>
  <c r="W33" i="44"/>
  <c r="W38" i="44" s="1"/>
  <c r="V33" i="44"/>
  <c r="V38" i="44" s="1"/>
  <c r="U33" i="44"/>
  <c r="T33" i="44"/>
  <c r="T38" i="44" s="1"/>
  <c r="S33" i="44"/>
  <c r="S38" i="44" s="1"/>
  <c r="R33" i="44"/>
  <c r="Q33" i="44"/>
  <c r="Q38" i="44" s="1"/>
  <c r="P33" i="44"/>
  <c r="P38" i="44" s="1"/>
  <c r="O33" i="44"/>
  <c r="O38" i="44" s="1"/>
  <c r="N33" i="44"/>
  <c r="N38" i="44" s="1"/>
  <c r="M33" i="44"/>
  <c r="M38" i="44" s="1"/>
  <c r="L33" i="44"/>
  <c r="L38" i="44" s="1"/>
  <c r="K33" i="44"/>
  <c r="K38" i="44" s="1"/>
  <c r="J33" i="44"/>
  <c r="J38" i="44" s="1"/>
  <c r="I33" i="44"/>
  <c r="I38" i="44" s="1"/>
  <c r="H33" i="44"/>
  <c r="H38" i="44" s="1"/>
  <c r="G33" i="44"/>
  <c r="G38" i="44" s="1"/>
  <c r="F33" i="44"/>
  <c r="F38" i="44" s="1"/>
  <c r="E33" i="44"/>
  <c r="E38" i="44" s="1"/>
  <c r="D33" i="44"/>
  <c r="D38" i="44" s="1"/>
  <c r="C33" i="44"/>
  <c r="C38" i="44" s="1"/>
  <c r="B33" i="44"/>
  <c r="B38" i="44" s="1"/>
  <c r="Y23" i="44"/>
  <c r="X23" i="44"/>
  <c r="W23" i="44"/>
  <c r="V23" i="44"/>
  <c r="U23" i="44"/>
  <c r="T23" i="44"/>
  <c r="S23" i="44"/>
  <c r="R23" i="44"/>
  <c r="Q23" i="44"/>
  <c r="P23" i="44"/>
  <c r="O23" i="44"/>
  <c r="N23" i="44"/>
  <c r="M23" i="44"/>
  <c r="L23" i="44"/>
  <c r="K23" i="44"/>
  <c r="J23" i="44"/>
  <c r="I23" i="44"/>
  <c r="H23" i="44"/>
  <c r="G23" i="44"/>
  <c r="F23" i="44"/>
  <c r="E23" i="44"/>
  <c r="D23" i="44"/>
  <c r="C23" i="44"/>
  <c r="B23" i="44"/>
  <c r="Y20" i="44"/>
  <c r="X20" i="44"/>
  <c r="W20" i="44"/>
  <c r="V20" i="44"/>
  <c r="U20" i="44"/>
  <c r="T20" i="44"/>
  <c r="S20" i="44"/>
  <c r="R20" i="44"/>
  <c r="Q20" i="44"/>
  <c r="P20" i="44"/>
  <c r="O20" i="44"/>
  <c r="N20" i="44"/>
  <c r="M20" i="44"/>
  <c r="L20" i="44"/>
  <c r="K20" i="44"/>
  <c r="J20" i="44"/>
  <c r="I20" i="44"/>
  <c r="H20" i="44"/>
  <c r="G20" i="44"/>
  <c r="F20" i="44"/>
  <c r="E20" i="44"/>
  <c r="D20" i="44"/>
  <c r="C20" i="44"/>
  <c r="B20" i="44"/>
  <c r="Y14" i="44"/>
  <c r="X14" i="44"/>
  <c r="W14" i="44"/>
  <c r="V14" i="44"/>
  <c r="U14" i="44"/>
  <c r="T14" i="44"/>
  <c r="S14" i="44"/>
  <c r="R14" i="44"/>
  <c r="Q14" i="44"/>
  <c r="P14" i="44"/>
  <c r="O14" i="44"/>
  <c r="N14" i="44"/>
  <c r="M14" i="44"/>
  <c r="L14" i="44"/>
  <c r="K14" i="44"/>
  <c r="J14" i="44"/>
  <c r="I14" i="44"/>
  <c r="H14" i="44"/>
  <c r="G14" i="44"/>
  <c r="F14" i="44"/>
  <c r="E14" i="44"/>
  <c r="D14" i="44"/>
  <c r="C14" i="44"/>
  <c r="B14" i="44"/>
  <c r="Y9" i="44"/>
  <c r="X9" i="44"/>
  <c r="W9" i="44"/>
  <c r="V9" i="44"/>
  <c r="U9" i="44"/>
  <c r="T9" i="44"/>
  <c r="S9" i="44"/>
  <c r="R9" i="44"/>
  <c r="Q9" i="44"/>
  <c r="P9" i="44"/>
  <c r="O9" i="44"/>
  <c r="N9" i="44"/>
  <c r="M9" i="44"/>
  <c r="L9" i="44"/>
  <c r="K9" i="44"/>
  <c r="J9" i="44"/>
  <c r="I9" i="44"/>
  <c r="H9" i="44"/>
  <c r="G9" i="44"/>
  <c r="F9" i="44"/>
  <c r="E9" i="44"/>
  <c r="D9" i="44"/>
  <c r="C9" i="44"/>
  <c r="B9" i="44"/>
  <c r="Y8" i="44"/>
  <c r="X8" i="44"/>
  <c r="W8" i="44"/>
  <c r="V8" i="44"/>
  <c r="U8" i="44"/>
  <c r="T8" i="44"/>
  <c r="S8" i="44"/>
  <c r="R8" i="44"/>
  <c r="Q8" i="44"/>
  <c r="P8" i="44"/>
  <c r="O8" i="44"/>
  <c r="N8" i="44"/>
  <c r="M8" i="44"/>
  <c r="L8" i="44"/>
  <c r="K8" i="44"/>
  <c r="J8" i="44"/>
  <c r="I8" i="44"/>
  <c r="H8" i="44"/>
  <c r="G8" i="44"/>
  <c r="F8" i="44"/>
  <c r="E8" i="44"/>
  <c r="D8" i="44"/>
  <c r="C8" i="44"/>
  <c r="Y91" i="43"/>
  <c r="X91" i="43"/>
  <c r="W91" i="43"/>
  <c r="V91" i="43"/>
  <c r="U91" i="43"/>
  <c r="T91" i="43"/>
  <c r="S91" i="43"/>
  <c r="R91" i="43"/>
  <c r="Q91" i="43"/>
  <c r="P91" i="43"/>
  <c r="O91" i="43"/>
  <c r="N91" i="43"/>
  <c r="M91" i="43"/>
  <c r="L91" i="43"/>
  <c r="K91" i="43"/>
  <c r="J91" i="43"/>
  <c r="I91" i="43"/>
  <c r="H91" i="43"/>
  <c r="G91" i="43"/>
  <c r="F91" i="43"/>
  <c r="E91" i="43"/>
  <c r="D91" i="43"/>
  <c r="C91" i="43"/>
  <c r="B91" i="43"/>
  <c r="Y89" i="43"/>
  <c r="X89" i="43"/>
  <c r="W89" i="43"/>
  <c r="V89" i="43"/>
  <c r="U89" i="43"/>
  <c r="T89" i="43"/>
  <c r="S89" i="43"/>
  <c r="R89" i="43"/>
  <c r="Q89" i="43"/>
  <c r="P89" i="43"/>
  <c r="O89" i="43"/>
  <c r="N89" i="43"/>
  <c r="M89" i="43"/>
  <c r="L89" i="43"/>
  <c r="K89" i="43"/>
  <c r="J89" i="43"/>
  <c r="I89" i="43"/>
  <c r="H89" i="43"/>
  <c r="G89" i="43"/>
  <c r="F89" i="43"/>
  <c r="E89" i="43"/>
  <c r="D89" i="43"/>
  <c r="C89" i="43"/>
  <c r="B89" i="43"/>
  <c r="Y88" i="43"/>
  <c r="X88" i="43"/>
  <c r="W88" i="43"/>
  <c r="V88" i="43"/>
  <c r="U88" i="43"/>
  <c r="T88" i="43"/>
  <c r="S88" i="43"/>
  <c r="R88" i="43"/>
  <c r="Q88" i="43"/>
  <c r="P88" i="43"/>
  <c r="O88" i="43"/>
  <c r="N88" i="43"/>
  <c r="M88" i="43"/>
  <c r="L88" i="43"/>
  <c r="K88" i="43"/>
  <c r="J88" i="43"/>
  <c r="I88" i="43"/>
  <c r="H88" i="43"/>
  <c r="G88" i="43"/>
  <c r="F88" i="43"/>
  <c r="E88" i="43"/>
  <c r="D88" i="43"/>
  <c r="C88" i="43"/>
  <c r="B88" i="43"/>
  <c r="Y87" i="43"/>
  <c r="X87" i="43"/>
  <c r="W87" i="43"/>
  <c r="V87" i="43"/>
  <c r="U87" i="43"/>
  <c r="T87" i="43"/>
  <c r="S87" i="43"/>
  <c r="R87" i="43"/>
  <c r="Q87" i="43"/>
  <c r="P87" i="43"/>
  <c r="O87" i="43"/>
  <c r="N87" i="43"/>
  <c r="M87" i="43"/>
  <c r="L87" i="43"/>
  <c r="K87" i="43"/>
  <c r="J87" i="43"/>
  <c r="I87" i="43"/>
  <c r="H87" i="43"/>
  <c r="G87" i="43"/>
  <c r="F87" i="43"/>
  <c r="E87" i="43"/>
  <c r="D87" i="43"/>
  <c r="C87" i="43"/>
  <c r="B87" i="43"/>
  <c r="Y86" i="43"/>
  <c r="X86" i="43"/>
  <c r="W86" i="43"/>
  <c r="V86" i="43"/>
  <c r="U86" i="43"/>
  <c r="T86" i="43"/>
  <c r="S86" i="43"/>
  <c r="R86" i="43"/>
  <c r="Q86" i="43"/>
  <c r="P86" i="43"/>
  <c r="O86" i="43"/>
  <c r="N86" i="43"/>
  <c r="M86" i="43"/>
  <c r="L86" i="43"/>
  <c r="K86" i="43"/>
  <c r="J86" i="43"/>
  <c r="I86" i="43"/>
  <c r="H86" i="43"/>
  <c r="G86" i="43"/>
  <c r="F86" i="43"/>
  <c r="E86" i="43"/>
  <c r="D86" i="43"/>
  <c r="C86" i="43"/>
  <c r="B86" i="43"/>
  <c r="Y85" i="43"/>
  <c r="X85" i="43"/>
  <c r="W85" i="43"/>
  <c r="V85" i="43"/>
  <c r="U85" i="43"/>
  <c r="T85" i="43"/>
  <c r="S85" i="43"/>
  <c r="R85" i="43"/>
  <c r="Q85" i="43"/>
  <c r="P85" i="43"/>
  <c r="O85" i="43"/>
  <c r="N85" i="43"/>
  <c r="M85" i="43"/>
  <c r="L85" i="43"/>
  <c r="K85" i="43"/>
  <c r="J85" i="43"/>
  <c r="I85" i="43"/>
  <c r="H85" i="43"/>
  <c r="G85" i="43"/>
  <c r="F85" i="43"/>
  <c r="E85" i="43"/>
  <c r="D85" i="43"/>
  <c r="C85" i="43"/>
  <c r="B85" i="43"/>
  <c r="Y84" i="43"/>
  <c r="X84" i="43"/>
  <c r="W84" i="43"/>
  <c r="V84" i="43"/>
  <c r="U84" i="43"/>
  <c r="T84" i="43"/>
  <c r="S84" i="43"/>
  <c r="R84" i="43"/>
  <c r="Q84" i="43"/>
  <c r="P84" i="43"/>
  <c r="O84" i="43"/>
  <c r="N84" i="43"/>
  <c r="M84" i="43"/>
  <c r="L84" i="43"/>
  <c r="K84" i="43"/>
  <c r="J84" i="43"/>
  <c r="I84" i="43"/>
  <c r="H84" i="43"/>
  <c r="G84" i="43"/>
  <c r="F84" i="43"/>
  <c r="E84" i="43"/>
  <c r="D84" i="43"/>
  <c r="C84" i="43"/>
  <c r="B84" i="43"/>
  <c r="Y83" i="43"/>
  <c r="X83" i="43"/>
  <c r="W83" i="43"/>
  <c r="V83" i="43"/>
  <c r="U83" i="43"/>
  <c r="T83" i="43"/>
  <c r="S83" i="43"/>
  <c r="R83" i="43"/>
  <c r="Q83" i="43"/>
  <c r="P83" i="43"/>
  <c r="O83" i="43"/>
  <c r="N83" i="43"/>
  <c r="M83" i="43"/>
  <c r="L83" i="43"/>
  <c r="K83" i="43"/>
  <c r="J83" i="43"/>
  <c r="I83" i="43"/>
  <c r="H83" i="43"/>
  <c r="G83" i="43"/>
  <c r="F83" i="43"/>
  <c r="E83" i="43"/>
  <c r="D83" i="43"/>
  <c r="C83" i="43"/>
  <c r="B83" i="43"/>
  <c r="Y82" i="43"/>
  <c r="X82" i="43"/>
  <c r="W82" i="43"/>
  <c r="V82" i="43"/>
  <c r="U82" i="43"/>
  <c r="T82" i="43"/>
  <c r="S82" i="43"/>
  <c r="R82" i="43"/>
  <c r="Q82" i="43"/>
  <c r="P82" i="43"/>
  <c r="O82" i="43"/>
  <c r="N82" i="43"/>
  <c r="M82" i="43"/>
  <c r="L82" i="43"/>
  <c r="K82" i="43"/>
  <c r="J82" i="43"/>
  <c r="I82" i="43"/>
  <c r="H82" i="43"/>
  <c r="G82" i="43"/>
  <c r="F82" i="43"/>
  <c r="E82" i="43"/>
  <c r="D82" i="43"/>
  <c r="C82" i="43"/>
  <c r="B82" i="43"/>
  <c r="Y81" i="43"/>
  <c r="X81" i="43"/>
  <c r="W81" i="43"/>
  <c r="V81" i="43"/>
  <c r="U81" i="43"/>
  <c r="T81" i="43"/>
  <c r="S81" i="43"/>
  <c r="R81" i="43"/>
  <c r="Q81" i="43"/>
  <c r="P81" i="43"/>
  <c r="O81" i="43"/>
  <c r="N81" i="43"/>
  <c r="M81" i="43"/>
  <c r="L81" i="43"/>
  <c r="K81" i="43"/>
  <c r="J81" i="43"/>
  <c r="I81" i="43"/>
  <c r="H81" i="43"/>
  <c r="G81" i="43"/>
  <c r="F81" i="43"/>
  <c r="E81" i="43"/>
  <c r="D81" i="43"/>
  <c r="C81" i="43"/>
  <c r="B81" i="43"/>
  <c r="Y77" i="43"/>
  <c r="X77" i="43"/>
  <c r="W77" i="43"/>
  <c r="V77" i="43"/>
  <c r="U77" i="43"/>
  <c r="T77" i="43"/>
  <c r="S77" i="43"/>
  <c r="R77" i="43"/>
  <c r="Q77" i="43"/>
  <c r="P77" i="43"/>
  <c r="O77" i="43"/>
  <c r="N77" i="43"/>
  <c r="M77" i="43"/>
  <c r="L77" i="43"/>
  <c r="K77" i="43"/>
  <c r="J77" i="43"/>
  <c r="I77" i="43"/>
  <c r="H77" i="43"/>
  <c r="G77" i="43"/>
  <c r="F77" i="43"/>
  <c r="E77" i="43"/>
  <c r="D77" i="43"/>
  <c r="C77" i="43"/>
  <c r="B77" i="43"/>
  <c r="Y76" i="43"/>
  <c r="X76" i="43"/>
  <c r="W76" i="43"/>
  <c r="V76" i="43"/>
  <c r="U76" i="43"/>
  <c r="T76" i="43"/>
  <c r="S76" i="43"/>
  <c r="R76" i="43"/>
  <c r="Q76" i="43"/>
  <c r="P76" i="43"/>
  <c r="O76" i="43"/>
  <c r="N76" i="43"/>
  <c r="M76" i="43"/>
  <c r="L76" i="43"/>
  <c r="K76" i="43"/>
  <c r="J76" i="43"/>
  <c r="I76" i="43"/>
  <c r="H76" i="43"/>
  <c r="G76" i="43"/>
  <c r="F76" i="43"/>
  <c r="E76" i="43"/>
  <c r="D76" i="43"/>
  <c r="C76" i="43"/>
  <c r="B76" i="43"/>
  <c r="Y75" i="43"/>
  <c r="X75" i="43"/>
  <c r="W75" i="43"/>
  <c r="V75" i="43"/>
  <c r="U75" i="43"/>
  <c r="T75" i="43"/>
  <c r="S75" i="43"/>
  <c r="R75" i="43"/>
  <c r="Q75" i="43"/>
  <c r="P75" i="43"/>
  <c r="O75" i="43"/>
  <c r="N75" i="43"/>
  <c r="M75" i="43"/>
  <c r="L75" i="43"/>
  <c r="K75" i="43"/>
  <c r="J75" i="43"/>
  <c r="I75" i="43"/>
  <c r="H75" i="43"/>
  <c r="G75" i="43"/>
  <c r="F75" i="43"/>
  <c r="E75" i="43"/>
  <c r="D75" i="43"/>
  <c r="C75" i="43"/>
  <c r="B75" i="43"/>
  <c r="Y74" i="43"/>
  <c r="X74" i="43"/>
  <c r="W74" i="43"/>
  <c r="V74" i="43"/>
  <c r="U74" i="43"/>
  <c r="T74" i="43"/>
  <c r="S74" i="43"/>
  <c r="R74" i="43"/>
  <c r="Q74" i="43"/>
  <c r="P74" i="43"/>
  <c r="O74" i="43"/>
  <c r="N74" i="43"/>
  <c r="M74" i="43"/>
  <c r="L74" i="43"/>
  <c r="K74" i="43"/>
  <c r="J74" i="43"/>
  <c r="I74" i="43"/>
  <c r="H74" i="43"/>
  <c r="G74" i="43"/>
  <c r="F74" i="43"/>
  <c r="E74" i="43"/>
  <c r="D74" i="43"/>
  <c r="C74" i="43"/>
  <c r="B74" i="43"/>
  <c r="Y73" i="43"/>
  <c r="X73" i="43"/>
  <c r="W73" i="43"/>
  <c r="V73" i="43"/>
  <c r="U73" i="43"/>
  <c r="T73" i="43"/>
  <c r="S73" i="43"/>
  <c r="R73" i="43"/>
  <c r="Q73" i="43"/>
  <c r="P73" i="43"/>
  <c r="O73" i="43"/>
  <c r="N73" i="43"/>
  <c r="M73" i="43"/>
  <c r="L73" i="43"/>
  <c r="K73" i="43"/>
  <c r="J73" i="43"/>
  <c r="I73" i="43"/>
  <c r="H73" i="43"/>
  <c r="G73" i="43"/>
  <c r="F73" i="43"/>
  <c r="E73" i="43"/>
  <c r="D73" i="43"/>
  <c r="C73" i="43"/>
  <c r="B73" i="43"/>
  <c r="Y71" i="43"/>
  <c r="X71" i="43"/>
  <c r="W71" i="43"/>
  <c r="V71" i="43"/>
  <c r="U71" i="43"/>
  <c r="T71" i="43"/>
  <c r="S71" i="43"/>
  <c r="R71" i="43"/>
  <c r="Q71" i="43"/>
  <c r="P71" i="43"/>
  <c r="O71" i="43"/>
  <c r="N71" i="43"/>
  <c r="M71" i="43"/>
  <c r="L71" i="43"/>
  <c r="K71" i="43"/>
  <c r="J71" i="43"/>
  <c r="I71" i="43"/>
  <c r="H71" i="43"/>
  <c r="G71" i="43"/>
  <c r="F71" i="43"/>
  <c r="E71" i="43"/>
  <c r="D71" i="43"/>
  <c r="C71" i="43"/>
  <c r="B71" i="43"/>
  <c r="Y70" i="43"/>
  <c r="X70" i="43"/>
  <c r="W70" i="43"/>
  <c r="V70" i="43"/>
  <c r="U70" i="43"/>
  <c r="T70" i="43"/>
  <c r="S70" i="43"/>
  <c r="R70" i="43"/>
  <c r="Q70" i="43"/>
  <c r="P70" i="43"/>
  <c r="O70" i="43"/>
  <c r="N70" i="43"/>
  <c r="M70" i="43"/>
  <c r="L70" i="43"/>
  <c r="K70" i="43"/>
  <c r="J70" i="43"/>
  <c r="I70" i="43"/>
  <c r="H70" i="43"/>
  <c r="G70" i="43"/>
  <c r="F70" i="43"/>
  <c r="E70" i="43"/>
  <c r="D70" i="43"/>
  <c r="C70" i="43"/>
  <c r="B70" i="43"/>
  <c r="Y69" i="43"/>
  <c r="X69" i="43"/>
  <c r="W69" i="43"/>
  <c r="V69" i="43"/>
  <c r="U69" i="43"/>
  <c r="T69" i="43"/>
  <c r="S69" i="43"/>
  <c r="R69" i="43"/>
  <c r="Q69" i="43"/>
  <c r="P69" i="43"/>
  <c r="O69" i="43"/>
  <c r="N69" i="43"/>
  <c r="M69" i="43"/>
  <c r="L69" i="43"/>
  <c r="K69" i="43"/>
  <c r="J69" i="43"/>
  <c r="I69" i="43"/>
  <c r="H69" i="43"/>
  <c r="G69" i="43"/>
  <c r="F69" i="43"/>
  <c r="E69" i="43"/>
  <c r="D69" i="43"/>
  <c r="C69" i="43"/>
  <c r="B69" i="43"/>
  <c r="Y68" i="43"/>
  <c r="X68" i="43"/>
  <c r="W68" i="43"/>
  <c r="V68" i="43"/>
  <c r="U68" i="43"/>
  <c r="T68" i="43"/>
  <c r="S68" i="43"/>
  <c r="R68" i="43"/>
  <c r="Q68" i="43"/>
  <c r="P68" i="43"/>
  <c r="O68" i="43"/>
  <c r="N68" i="43"/>
  <c r="M68" i="43"/>
  <c r="L68" i="43"/>
  <c r="K68" i="43"/>
  <c r="J68" i="43"/>
  <c r="I68" i="43"/>
  <c r="H68" i="43"/>
  <c r="G68" i="43"/>
  <c r="F68" i="43"/>
  <c r="E68" i="43"/>
  <c r="D68" i="43"/>
  <c r="C68" i="43"/>
  <c r="B68" i="43"/>
  <c r="Y67" i="43"/>
  <c r="X67" i="43"/>
  <c r="W67" i="43"/>
  <c r="V67" i="43"/>
  <c r="U67" i="43"/>
  <c r="T67" i="43"/>
  <c r="S67" i="43"/>
  <c r="R67" i="43"/>
  <c r="Q67" i="43"/>
  <c r="P67" i="43"/>
  <c r="O67" i="43"/>
  <c r="N67" i="43"/>
  <c r="M67" i="43"/>
  <c r="L67" i="43"/>
  <c r="K67" i="43"/>
  <c r="J67" i="43"/>
  <c r="I67" i="43"/>
  <c r="H67" i="43"/>
  <c r="G67" i="43"/>
  <c r="F67" i="43"/>
  <c r="E67" i="43"/>
  <c r="D67" i="43"/>
  <c r="C67" i="43"/>
  <c r="B67" i="43"/>
  <c r="Y66" i="43"/>
  <c r="X66" i="43"/>
  <c r="W66" i="43"/>
  <c r="V66" i="43"/>
  <c r="U66" i="43"/>
  <c r="T66" i="43"/>
  <c r="S66" i="43"/>
  <c r="R66" i="43"/>
  <c r="Q66" i="43"/>
  <c r="P66" i="43"/>
  <c r="O66" i="43"/>
  <c r="N66" i="43"/>
  <c r="M66" i="43"/>
  <c r="L66" i="43"/>
  <c r="K66" i="43"/>
  <c r="J66" i="43"/>
  <c r="I66" i="43"/>
  <c r="H66" i="43"/>
  <c r="G66" i="43"/>
  <c r="F66" i="43"/>
  <c r="E66" i="43"/>
  <c r="D66" i="43"/>
  <c r="C66" i="43"/>
  <c r="B66" i="43"/>
  <c r="Y65" i="43"/>
  <c r="Y63" i="43" s="1"/>
  <c r="X65" i="43"/>
  <c r="W65" i="43"/>
  <c r="V65" i="43"/>
  <c r="U65" i="43"/>
  <c r="T65" i="43"/>
  <c r="T63" i="43" s="1"/>
  <c r="S65" i="43"/>
  <c r="R65" i="43"/>
  <c r="Q65" i="43"/>
  <c r="P65" i="43"/>
  <c r="O65" i="43"/>
  <c r="N65" i="43"/>
  <c r="M65" i="43"/>
  <c r="L65" i="43"/>
  <c r="K65" i="43"/>
  <c r="J65" i="43"/>
  <c r="I65" i="43"/>
  <c r="H65" i="43"/>
  <c r="G65" i="43"/>
  <c r="F65" i="43"/>
  <c r="E65" i="43"/>
  <c r="E63" i="43" s="1"/>
  <c r="D65" i="43"/>
  <c r="D63" i="43" s="1"/>
  <c r="C65" i="43"/>
  <c r="B65" i="43"/>
  <c r="Y64" i="43"/>
  <c r="X64" i="43"/>
  <c r="X63" i="43" s="1"/>
  <c r="W64" i="43"/>
  <c r="W63" i="43" s="1"/>
  <c r="V64" i="43"/>
  <c r="V63" i="43" s="1"/>
  <c r="U64" i="43"/>
  <c r="U63" i="43" s="1"/>
  <c r="T64" i="43"/>
  <c r="S64" i="43"/>
  <c r="S63" i="43" s="1"/>
  <c r="R64" i="43"/>
  <c r="R63" i="43" s="1"/>
  <c r="Q64" i="43"/>
  <c r="Q63" i="43" s="1"/>
  <c r="P64" i="43"/>
  <c r="P63" i="43" s="1"/>
  <c r="O64" i="43"/>
  <c r="O63" i="43" s="1"/>
  <c r="N64" i="43"/>
  <c r="N63" i="43" s="1"/>
  <c r="M64" i="43"/>
  <c r="M63" i="43" s="1"/>
  <c r="L64" i="43"/>
  <c r="L63" i="43" s="1"/>
  <c r="K64" i="43"/>
  <c r="K63" i="43" s="1"/>
  <c r="J64" i="43"/>
  <c r="J63" i="43" s="1"/>
  <c r="I64" i="43"/>
  <c r="H64" i="43"/>
  <c r="G64" i="43"/>
  <c r="F64" i="43"/>
  <c r="E64" i="43"/>
  <c r="D64" i="43"/>
  <c r="C64" i="43"/>
  <c r="C63" i="43" s="1"/>
  <c r="B64" i="43"/>
  <c r="B63" i="43" s="1"/>
  <c r="I63" i="43"/>
  <c r="H63" i="43"/>
  <c r="G63" i="43"/>
  <c r="F63" i="43"/>
  <c r="Y39" i="43"/>
  <c r="X39" i="43"/>
  <c r="W39" i="43"/>
  <c r="W72" i="43" s="1"/>
  <c r="V39" i="43"/>
  <c r="U39" i="43"/>
  <c r="T39" i="43"/>
  <c r="T72" i="43" s="1"/>
  <c r="S39" i="43"/>
  <c r="R39" i="43"/>
  <c r="Q39" i="43"/>
  <c r="P39" i="43"/>
  <c r="P90" i="43" s="1"/>
  <c r="O39" i="43"/>
  <c r="O72" i="43" s="1"/>
  <c r="N39" i="43"/>
  <c r="N90" i="43" s="1"/>
  <c r="M39" i="43"/>
  <c r="M90" i="43" s="1"/>
  <c r="L39" i="43"/>
  <c r="L90" i="43" s="1"/>
  <c r="K39" i="43"/>
  <c r="K90" i="43" s="1"/>
  <c r="J39" i="43"/>
  <c r="J90" i="43" s="1"/>
  <c r="I39" i="43"/>
  <c r="H39" i="43"/>
  <c r="H90" i="43" s="1"/>
  <c r="G39" i="43"/>
  <c r="G72" i="43" s="1"/>
  <c r="F39" i="43"/>
  <c r="F90" i="43" s="1"/>
  <c r="E39" i="43"/>
  <c r="E90" i="43" s="1"/>
  <c r="D39" i="43"/>
  <c r="D72" i="43" s="1"/>
  <c r="C39" i="43"/>
  <c r="B39" i="43"/>
  <c r="Y91" i="42"/>
  <c r="X91" i="42"/>
  <c r="W91" i="42"/>
  <c r="V91" i="42"/>
  <c r="U91" i="42"/>
  <c r="T91" i="42"/>
  <c r="S91" i="42"/>
  <c r="R91" i="42"/>
  <c r="Q91" i="42"/>
  <c r="P91" i="42"/>
  <c r="O91" i="42"/>
  <c r="N91" i="42"/>
  <c r="M91" i="42"/>
  <c r="L91" i="42"/>
  <c r="K91" i="42"/>
  <c r="J91" i="42"/>
  <c r="I91" i="42"/>
  <c r="H91" i="42"/>
  <c r="G91" i="42"/>
  <c r="F91" i="42"/>
  <c r="E91" i="42"/>
  <c r="D91" i="42"/>
  <c r="C91" i="42"/>
  <c r="B91" i="42"/>
  <c r="Y89" i="42"/>
  <c r="X89" i="42"/>
  <c r="W89" i="42"/>
  <c r="V89" i="42"/>
  <c r="U89" i="42"/>
  <c r="T89" i="42"/>
  <c r="S89" i="42"/>
  <c r="R89" i="42"/>
  <c r="Q89" i="42"/>
  <c r="P89" i="42"/>
  <c r="O89" i="42"/>
  <c r="N89" i="42"/>
  <c r="M89" i="42"/>
  <c r="L89" i="42"/>
  <c r="K89" i="42"/>
  <c r="J89" i="42"/>
  <c r="I89" i="42"/>
  <c r="H89" i="42"/>
  <c r="G89" i="42"/>
  <c r="F89" i="42"/>
  <c r="E89" i="42"/>
  <c r="D89" i="42"/>
  <c r="C89" i="42"/>
  <c r="B89" i="42"/>
  <c r="Y88" i="42"/>
  <c r="X88" i="42"/>
  <c r="W88" i="42"/>
  <c r="V88" i="42"/>
  <c r="U88" i="42"/>
  <c r="T88" i="42"/>
  <c r="S88" i="42"/>
  <c r="R88" i="42"/>
  <c r="Q88" i="42"/>
  <c r="P88" i="42"/>
  <c r="O88" i="42"/>
  <c r="N88" i="42"/>
  <c r="M88" i="42"/>
  <c r="L88" i="42"/>
  <c r="K88" i="42"/>
  <c r="J88" i="42"/>
  <c r="I88" i="42"/>
  <c r="H88" i="42"/>
  <c r="G88" i="42"/>
  <c r="F88" i="42"/>
  <c r="E88" i="42"/>
  <c r="D88" i="42"/>
  <c r="C88" i="42"/>
  <c r="B88" i="42"/>
  <c r="Y87" i="42"/>
  <c r="X87" i="42"/>
  <c r="W87" i="42"/>
  <c r="V87" i="42"/>
  <c r="U87" i="42"/>
  <c r="T87" i="42"/>
  <c r="S87" i="42"/>
  <c r="R87" i="42"/>
  <c r="Q87" i="42"/>
  <c r="P87" i="42"/>
  <c r="O87" i="42"/>
  <c r="N87" i="42"/>
  <c r="M87" i="42"/>
  <c r="L87" i="42"/>
  <c r="K87" i="42"/>
  <c r="J87" i="42"/>
  <c r="I87" i="42"/>
  <c r="H87" i="42"/>
  <c r="G87" i="42"/>
  <c r="F87" i="42"/>
  <c r="E87" i="42"/>
  <c r="D87" i="42"/>
  <c r="C87" i="42"/>
  <c r="B87" i="42"/>
  <c r="Y86" i="42"/>
  <c r="X86" i="42"/>
  <c r="W86" i="42"/>
  <c r="V86" i="42"/>
  <c r="U86" i="42"/>
  <c r="T86" i="42"/>
  <c r="S86" i="42"/>
  <c r="R86" i="42"/>
  <c r="Q86" i="42"/>
  <c r="P86" i="42"/>
  <c r="O86" i="42"/>
  <c r="N86" i="42"/>
  <c r="M86" i="42"/>
  <c r="L86" i="42"/>
  <c r="K86" i="42"/>
  <c r="J86" i="42"/>
  <c r="I86" i="42"/>
  <c r="H86" i="42"/>
  <c r="G86" i="42"/>
  <c r="F86" i="42"/>
  <c r="E86" i="42"/>
  <c r="D86" i="42"/>
  <c r="C86" i="42"/>
  <c r="B86" i="42"/>
  <c r="Y85" i="42"/>
  <c r="X85" i="42"/>
  <c r="W85" i="42"/>
  <c r="V85" i="42"/>
  <c r="U85" i="42"/>
  <c r="T85" i="42"/>
  <c r="S85" i="42"/>
  <c r="R85" i="42"/>
  <c r="Q85" i="42"/>
  <c r="P85" i="42"/>
  <c r="O85" i="42"/>
  <c r="N85" i="42"/>
  <c r="M85" i="42"/>
  <c r="L85" i="42"/>
  <c r="K85" i="42"/>
  <c r="J85" i="42"/>
  <c r="I85" i="42"/>
  <c r="H85" i="42"/>
  <c r="G85" i="42"/>
  <c r="F85" i="42"/>
  <c r="E85" i="42"/>
  <c r="D85" i="42"/>
  <c r="C85" i="42"/>
  <c r="B85" i="42"/>
  <c r="Y84" i="42"/>
  <c r="X84" i="42"/>
  <c r="W84" i="42"/>
  <c r="V84" i="42"/>
  <c r="U84" i="42"/>
  <c r="T84" i="42"/>
  <c r="S84" i="42"/>
  <c r="R84" i="42"/>
  <c r="Q84" i="42"/>
  <c r="P84" i="42"/>
  <c r="O84" i="42"/>
  <c r="N84" i="42"/>
  <c r="M84" i="42"/>
  <c r="L84" i="42"/>
  <c r="K84" i="42"/>
  <c r="J84" i="42"/>
  <c r="I84" i="42"/>
  <c r="H84" i="42"/>
  <c r="G84" i="42"/>
  <c r="F84" i="42"/>
  <c r="E84" i="42"/>
  <c r="D84" i="42"/>
  <c r="C84" i="42"/>
  <c r="B84" i="42"/>
  <c r="Y83" i="42"/>
  <c r="X83" i="42"/>
  <c r="W83" i="42"/>
  <c r="V83" i="42"/>
  <c r="U83" i="42"/>
  <c r="T83" i="42"/>
  <c r="S83" i="42"/>
  <c r="R83" i="42"/>
  <c r="Q83" i="42"/>
  <c r="P83" i="42"/>
  <c r="O83" i="42"/>
  <c r="N83" i="42"/>
  <c r="M83" i="42"/>
  <c r="L83" i="42"/>
  <c r="K83" i="42"/>
  <c r="J83" i="42"/>
  <c r="I83" i="42"/>
  <c r="H83" i="42"/>
  <c r="G83" i="42"/>
  <c r="F83" i="42"/>
  <c r="E83" i="42"/>
  <c r="D83" i="42"/>
  <c r="C83" i="42"/>
  <c r="B83" i="42"/>
  <c r="Y82" i="42"/>
  <c r="X82" i="42"/>
  <c r="W82" i="42"/>
  <c r="V82" i="42"/>
  <c r="U82" i="42"/>
  <c r="T82" i="42"/>
  <c r="S82" i="42"/>
  <c r="R82" i="42"/>
  <c r="Q82" i="42"/>
  <c r="P82" i="42"/>
  <c r="O82" i="42"/>
  <c r="N82" i="42"/>
  <c r="M82" i="42"/>
  <c r="L82" i="42"/>
  <c r="K82" i="42"/>
  <c r="J82" i="42"/>
  <c r="I82" i="42"/>
  <c r="H82" i="42"/>
  <c r="G82" i="42"/>
  <c r="F82" i="42"/>
  <c r="E82" i="42"/>
  <c r="D82" i="42"/>
  <c r="C82" i="42"/>
  <c r="B82" i="42"/>
  <c r="Y81" i="42"/>
  <c r="X81" i="42"/>
  <c r="W81" i="42"/>
  <c r="V81" i="42"/>
  <c r="U81" i="42"/>
  <c r="T81" i="42"/>
  <c r="S81" i="42"/>
  <c r="R81" i="42"/>
  <c r="Q81" i="42"/>
  <c r="P81" i="42"/>
  <c r="O81" i="42"/>
  <c r="N81" i="42"/>
  <c r="M81" i="42"/>
  <c r="L81" i="42"/>
  <c r="K81" i="42"/>
  <c r="J81" i="42"/>
  <c r="I81" i="42"/>
  <c r="H81" i="42"/>
  <c r="G81" i="42"/>
  <c r="F81" i="42"/>
  <c r="E81" i="42"/>
  <c r="D81" i="42"/>
  <c r="C81" i="42"/>
  <c r="B81" i="42"/>
  <c r="Y77" i="42"/>
  <c r="X77" i="42"/>
  <c r="W77" i="42"/>
  <c r="V77" i="42"/>
  <c r="U77" i="42"/>
  <c r="T77" i="42"/>
  <c r="S77" i="42"/>
  <c r="R77" i="42"/>
  <c r="Q77" i="42"/>
  <c r="P77" i="42"/>
  <c r="O77" i="42"/>
  <c r="N77" i="42"/>
  <c r="M77" i="42"/>
  <c r="L77" i="42"/>
  <c r="K77" i="42"/>
  <c r="J77" i="42"/>
  <c r="I77" i="42"/>
  <c r="H77" i="42"/>
  <c r="G77" i="42"/>
  <c r="F77" i="42"/>
  <c r="E77" i="42"/>
  <c r="D77" i="42"/>
  <c r="C77" i="42"/>
  <c r="B77" i="42"/>
  <c r="Y76" i="42"/>
  <c r="X76" i="42"/>
  <c r="W76" i="42"/>
  <c r="V76" i="42"/>
  <c r="U76" i="42"/>
  <c r="T76" i="42"/>
  <c r="S76" i="42"/>
  <c r="R76" i="42"/>
  <c r="Q76" i="42"/>
  <c r="P76" i="42"/>
  <c r="O76" i="42"/>
  <c r="N76" i="42"/>
  <c r="M76" i="42"/>
  <c r="L76" i="42"/>
  <c r="K76" i="42"/>
  <c r="J76" i="42"/>
  <c r="I76" i="42"/>
  <c r="H76" i="42"/>
  <c r="G76" i="42"/>
  <c r="F76" i="42"/>
  <c r="E76" i="42"/>
  <c r="D76" i="42"/>
  <c r="C76" i="42"/>
  <c r="B76" i="42"/>
  <c r="Y75" i="42"/>
  <c r="X75" i="42"/>
  <c r="W75" i="42"/>
  <c r="V75" i="42"/>
  <c r="U75" i="42"/>
  <c r="T75" i="42"/>
  <c r="S75" i="42"/>
  <c r="R75" i="42"/>
  <c r="Q75" i="42"/>
  <c r="P75" i="42"/>
  <c r="O75" i="42"/>
  <c r="N75" i="42"/>
  <c r="M75" i="42"/>
  <c r="L75" i="42"/>
  <c r="K75" i="42"/>
  <c r="J75" i="42"/>
  <c r="I75" i="42"/>
  <c r="H75" i="42"/>
  <c r="G75" i="42"/>
  <c r="F75" i="42"/>
  <c r="E75" i="42"/>
  <c r="D75" i="42"/>
  <c r="C75" i="42"/>
  <c r="B75" i="42"/>
  <c r="Y74" i="42"/>
  <c r="X74" i="42"/>
  <c r="W74" i="42"/>
  <c r="V74" i="42"/>
  <c r="U74" i="42"/>
  <c r="T74" i="42"/>
  <c r="S74" i="42"/>
  <c r="R74" i="42"/>
  <c r="Q74" i="42"/>
  <c r="P74" i="42"/>
  <c r="O74" i="42"/>
  <c r="N74" i="42"/>
  <c r="M74" i="42"/>
  <c r="L74" i="42"/>
  <c r="K74" i="42"/>
  <c r="J74" i="42"/>
  <c r="I74" i="42"/>
  <c r="H74" i="42"/>
  <c r="G74" i="42"/>
  <c r="F74" i="42"/>
  <c r="E74" i="42"/>
  <c r="D74" i="42"/>
  <c r="C74" i="42"/>
  <c r="B74" i="42"/>
  <c r="Y73" i="42"/>
  <c r="X73" i="42"/>
  <c r="W73" i="42"/>
  <c r="V73" i="42"/>
  <c r="U73" i="42"/>
  <c r="T73" i="42"/>
  <c r="S73" i="42"/>
  <c r="R73" i="42"/>
  <c r="Q73" i="42"/>
  <c r="P73" i="42"/>
  <c r="O73" i="42"/>
  <c r="N73" i="42"/>
  <c r="M73" i="42"/>
  <c r="L73" i="42"/>
  <c r="K73" i="42"/>
  <c r="J73" i="42"/>
  <c r="I73" i="42"/>
  <c r="H73" i="42"/>
  <c r="G73" i="42"/>
  <c r="F73" i="42"/>
  <c r="E73" i="42"/>
  <c r="D73" i="42"/>
  <c r="C73" i="42"/>
  <c r="B73" i="42"/>
  <c r="X72" i="42"/>
  <c r="P72" i="42"/>
  <c r="M72" i="42"/>
  <c r="H72" i="42"/>
  <c r="E72" i="42"/>
  <c r="Y71" i="42"/>
  <c r="X71" i="42"/>
  <c r="W71" i="42"/>
  <c r="V71" i="42"/>
  <c r="U71" i="42"/>
  <c r="T71" i="42"/>
  <c r="S71" i="42"/>
  <c r="R71" i="42"/>
  <c r="Q71" i="42"/>
  <c r="P71" i="42"/>
  <c r="O71" i="42"/>
  <c r="N71" i="42"/>
  <c r="M71" i="42"/>
  <c r="L71" i="42"/>
  <c r="K71" i="42"/>
  <c r="J71" i="42"/>
  <c r="I71" i="42"/>
  <c r="H71" i="42"/>
  <c r="G71" i="42"/>
  <c r="F71" i="42"/>
  <c r="E71" i="42"/>
  <c r="D71" i="42"/>
  <c r="C71" i="42"/>
  <c r="B71" i="42"/>
  <c r="Y70" i="42"/>
  <c r="X70" i="42"/>
  <c r="W70" i="42"/>
  <c r="V70" i="42"/>
  <c r="U70" i="42"/>
  <c r="T70" i="42"/>
  <c r="S70" i="42"/>
  <c r="R70" i="42"/>
  <c r="Q70" i="42"/>
  <c r="P70" i="42"/>
  <c r="O70" i="42"/>
  <c r="N70" i="42"/>
  <c r="M70" i="42"/>
  <c r="L70" i="42"/>
  <c r="K70" i="42"/>
  <c r="J70" i="42"/>
  <c r="I70" i="42"/>
  <c r="H70" i="42"/>
  <c r="G70" i="42"/>
  <c r="F70" i="42"/>
  <c r="E70" i="42"/>
  <c r="D70" i="42"/>
  <c r="C70" i="42"/>
  <c r="B70" i="42"/>
  <c r="Y69" i="42"/>
  <c r="X69" i="42"/>
  <c r="W69" i="42"/>
  <c r="V69" i="42"/>
  <c r="U69" i="42"/>
  <c r="T69" i="42"/>
  <c r="S69" i="42"/>
  <c r="R69" i="42"/>
  <c r="Q69" i="42"/>
  <c r="P69" i="42"/>
  <c r="O69" i="42"/>
  <c r="N69" i="42"/>
  <c r="M69" i="42"/>
  <c r="L69" i="42"/>
  <c r="K69" i="42"/>
  <c r="J69" i="42"/>
  <c r="I69" i="42"/>
  <c r="H69" i="42"/>
  <c r="G69" i="42"/>
  <c r="F69" i="42"/>
  <c r="E69" i="42"/>
  <c r="D69" i="42"/>
  <c r="C69" i="42"/>
  <c r="B69" i="42"/>
  <c r="Y68" i="42"/>
  <c r="X68" i="42"/>
  <c r="W68" i="42"/>
  <c r="V68" i="42"/>
  <c r="U68" i="42"/>
  <c r="T68" i="42"/>
  <c r="S68" i="42"/>
  <c r="R68" i="42"/>
  <c r="Q68" i="42"/>
  <c r="P68" i="42"/>
  <c r="O68" i="42"/>
  <c r="N68" i="42"/>
  <c r="M68" i="42"/>
  <c r="L68" i="42"/>
  <c r="K68" i="42"/>
  <c r="J68" i="42"/>
  <c r="I68" i="42"/>
  <c r="H68" i="42"/>
  <c r="G68" i="42"/>
  <c r="F68" i="42"/>
  <c r="E68" i="42"/>
  <c r="D68" i="42"/>
  <c r="C68" i="42"/>
  <c r="B68" i="42"/>
  <c r="Y67" i="42"/>
  <c r="X67" i="42"/>
  <c r="W67" i="42"/>
  <c r="W63" i="42" s="1"/>
  <c r="V67" i="42"/>
  <c r="V63" i="42" s="1"/>
  <c r="U67" i="42"/>
  <c r="U63" i="42" s="1"/>
  <c r="T67" i="42"/>
  <c r="T63" i="42" s="1"/>
  <c r="S67" i="42"/>
  <c r="R67" i="42"/>
  <c r="Q67" i="42"/>
  <c r="P67" i="42"/>
  <c r="O67" i="42"/>
  <c r="N67" i="42"/>
  <c r="M67" i="42"/>
  <c r="L67" i="42"/>
  <c r="K67" i="42"/>
  <c r="J67" i="42"/>
  <c r="I67" i="42"/>
  <c r="H67" i="42"/>
  <c r="G67" i="42"/>
  <c r="F67" i="42"/>
  <c r="E67" i="42"/>
  <c r="D67" i="42"/>
  <c r="C67" i="42"/>
  <c r="B67" i="42"/>
  <c r="Y66" i="42"/>
  <c r="X66" i="42"/>
  <c r="W66" i="42"/>
  <c r="V66" i="42"/>
  <c r="U66" i="42"/>
  <c r="T66" i="42"/>
  <c r="S66" i="42"/>
  <c r="S63" i="42" s="1"/>
  <c r="R66" i="42"/>
  <c r="R63" i="42" s="1"/>
  <c r="Q66" i="42"/>
  <c r="Q63" i="42" s="1"/>
  <c r="P66" i="42"/>
  <c r="P63" i="42" s="1"/>
  <c r="O66" i="42"/>
  <c r="N66" i="42"/>
  <c r="M66" i="42"/>
  <c r="L66" i="42"/>
  <c r="K66" i="42"/>
  <c r="J66" i="42"/>
  <c r="I66" i="42"/>
  <c r="H66" i="42"/>
  <c r="G66" i="42"/>
  <c r="F66" i="42"/>
  <c r="E66" i="42"/>
  <c r="D66" i="42"/>
  <c r="C66" i="42"/>
  <c r="B66" i="42"/>
  <c r="Y65" i="42"/>
  <c r="X65" i="42"/>
  <c r="W65" i="42"/>
  <c r="V65" i="42"/>
  <c r="U65" i="42"/>
  <c r="T65" i="42"/>
  <c r="S65" i="42"/>
  <c r="R65" i="42"/>
  <c r="Q65" i="42"/>
  <c r="P65" i="42"/>
  <c r="O65" i="42"/>
  <c r="N65" i="42"/>
  <c r="M65" i="42"/>
  <c r="L65" i="42"/>
  <c r="K65" i="42"/>
  <c r="J65" i="42"/>
  <c r="I65" i="42"/>
  <c r="H65" i="42"/>
  <c r="G65" i="42"/>
  <c r="F65" i="42"/>
  <c r="E65" i="42"/>
  <c r="D65" i="42"/>
  <c r="C65" i="42"/>
  <c r="B65" i="42"/>
  <c r="Y64" i="42"/>
  <c r="X64" i="42"/>
  <c r="W64" i="42"/>
  <c r="V64" i="42"/>
  <c r="U64" i="42"/>
  <c r="T64" i="42"/>
  <c r="S64" i="42"/>
  <c r="R64" i="42"/>
  <c r="Q64" i="42"/>
  <c r="P64" i="42"/>
  <c r="O64" i="42"/>
  <c r="O63" i="42" s="1"/>
  <c r="N64" i="42"/>
  <c r="N63" i="42" s="1"/>
  <c r="M64" i="42"/>
  <c r="M63" i="42" s="1"/>
  <c r="L64" i="42"/>
  <c r="L63" i="42" s="1"/>
  <c r="K64" i="42"/>
  <c r="K63" i="42" s="1"/>
  <c r="J64" i="42"/>
  <c r="J63" i="42" s="1"/>
  <c r="I64" i="42"/>
  <c r="I63" i="42" s="1"/>
  <c r="H64" i="42"/>
  <c r="H63" i="42" s="1"/>
  <c r="G64" i="42"/>
  <c r="G63" i="42" s="1"/>
  <c r="F64" i="42"/>
  <c r="F63" i="42" s="1"/>
  <c r="E64" i="42"/>
  <c r="E63" i="42" s="1"/>
  <c r="D64" i="42"/>
  <c r="D63" i="42" s="1"/>
  <c r="C64" i="42"/>
  <c r="C63" i="42" s="1"/>
  <c r="B64" i="42"/>
  <c r="B63" i="42" s="1"/>
  <c r="Y63" i="42"/>
  <c r="X63" i="42"/>
  <c r="Y39" i="42"/>
  <c r="X39" i="42"/>
  <c r="W39" i="42"/>
  <c r="V39" i="42"/>
  <c r="U39" i="42"/>
  <c r="U72" i="42" s="1"/>
  <c r="T39" i="42"/>
  <c r="S39" i="42"/>
  <c r="R39" i="42"/>
  <c r="Q39" i="42"/>
  <c r="P39" i="42"/>
  <c r="O39" i="42"/>
  <c r="N39" i="42"/>
  <c r="M39" i="42"/>
  <c r="L39" i="42"/>
  <c r="L90" i="42" s="1"/>
  <c r="K39" i="42"/>
  <c r="J39" i="42"/>
  <c r="I39" i="42"/>
  <c r="I90" i="42" s="1"/>
  <c r="H39" i="42"/>
  <c r="G39" i="42"/>
  <c r="F39" i="42"/>
  <c r="E39" i="42"/>
  <c r="E90" i="42" s="1"/>
  <c r="D39" i="42"/>
  <c r="D90" i="42" s="1"/>
  <c r="C39" i="42"/>
  <c r="B39" i="42"/>
  <c r="Y91" i="41"/>
  <c r="X91" i="41"/>
  <c r="W91" i="41"/>
  <c r="V91" i="41"/>
  <c r="U91" i="41"/>
  <c r="T91" i="41"/>
  <c r="S91" i="41"/>
  <c r="R91" i="41"/>
  <c r="Q91" i="41"/>
  <c r="P91" i="41"/>
  <c r="O91" i="41"/>
  <c r="N91" i="41"/>
  <c r="M91" i="41"/>
  <c r="L91" i="41"/>
  <c r="K91" i="41"/>
  <c r="J91" i="41"/>
  <c r="I91" i="41"/>
  <c r="H91" i="41"/>
  <c r="G91" i="41"/>
  <c r="F91" i="41"/>
  <c r="E91" i="41"/>
  <c r="D91" i="41"/>
  <c r="C91" i="41"/>
  <c r="B91" i="41"/>
  <c r="Q90" i="41"/>
  <c r="I90" i="41"/>
  <c r="Y89" i="41"/>
  <c r="X89" i="41"/>
  <c r="W89" i="41"/>
  <c r="V89" i="41"/>
  <c r="U89" i="41"/>
  <c r="T89" i="41"/>
  <c r="S89" i="41"/>
  <c r="R89" i="41"/>
  <c r="Q89" i="41"/>
  <c r="P89" i="41"/>
  <c r="O89" i="41"/>
  <c r="N89" i="41"/>
  <c r="M89" i="41"/>
  <c r="L89" i="41"/>
  <c r="K89" i="41"/>
  <c r="J89" i="41"/>
  <c r="I89" i="41"/>
  <c r="H89" i="41"/>
  <c r="G89" i="41"/>
  <c r="F89" i="41"/>
  <c r="E89" i="41"/>
  <c r="D89" i="41"/>
  <c r="C89" i="41"/>
  <c r="B89" i="41"/>
  <c r="Y88" i="41"/>
  <c r="X88" i="41"/>
  <c r="W88" i="41"/>
  <c r="V88" i="41"/>
  <c r="U88" i="41"/>
  <c r="T88" i="41"/>
  <c r="S88" i="41"/>
  <c r="R88" i="41"/>
  <c r="Q88" i="41"/>
  <c r="P88" i="41"/>
  <c r="O88" i="41"/>
  <c r="N88" i="41"/>
  <c r="M88" i="41"/>
  <c r="L88" i="41"/>
  <c r="K88" i="41"/>
  <c r="J88" i="41"/>
  <c r="I88" i="41"/>
  <c r="H88" i="41"/>
  <c r="G88" i="41"/>
  <c r="F88" i="41"/>
  <c r="E88" i="41"/>
  <c r="D88" i="41"/>
  <c r="C88" i="41"/>
  <c r="B88" i="41"/>
  <c r="Y87" i="41"/>
  <c r="X87" i="41"/>
  <c r="W87" i="41"/>
  <c r="V87" i="41"/>
  <c r="U87" i="41"/>
  <c r="T87" i="41"/>
  <c r="S87" i="41"/>
  <c r="R87" i="41"/>
  <c r="Q87" i="41"/>
  <c r="P87" i="41"/>
  <c r="O87" i="41"/>
  <c r="N87" i="41"/>
  <c r="M87" i="41"/>
  <c r="L87" i="41"/>
  <c r="K87" i="41"/>
  <c r="J87" i="41"/>
  <c r="I87" i="41"/>
  <c r="H87" i="41"/>
  <c r="G87" i="41"/>
  <c r="F87" i="41"/>
  <c r="E87" i="41"/>
  <c r="D87" i="41"/>
  <c r="C87" i="41"/>
  <c r="B87" i="41"/>
  <c r="Y86" i="41"/>
  <c r="X86" i="41"/>
  <c r="W86" i="41"/>
  <c r="V86" i="41"/>
  <c r="U86" i="41"/>
  <c r="T86" i="41"/>
  <c r="S86" i="41"/>
  <c r="R86" i="41"/>
  <c r="Q86" i="41"/>
  <c r="P86" i="41"/>
  <c r="O86" i="41"/>
  <c r="N86" i="41"/>
  <c r="M86" i="41"/>
  <c r="L86" i="41"/>
  <c r="K86" i="41"/>
  <c r="J86" i="41"/>
  <c r="I86" i="41"/>
  <c r="H86" i="41"/>
  <c r="G86" i="41"/>
  <c r="F86" i="41"/>
  <c r="E86" i="41"/>
  <c r="D86" i="41"/>
  <c r="C86" i="41"/>
  <c r="B86" i="41"/>
  <c r="Y85" i="41"/>
  <c r="X85" i="41"/>
  <c r="W85" i="41"/>
  <c r="V85" i="41"/>
  <c r="U85" i="41"/>
  <c r="T85" i="41"/>
  <c r="S85" i="41"/>
  <c r="R85" i="41"/>
  <c r="Q85" i="41"/>
  <c r="P85" i="41"/>
  <c r="O85" i="41"/>
  <c r="N85" i="41"/>
  <c r="M85" i="41"/>
  <c r="L85" i="41"/>
  <c r="K85" i="41"/>
  <c r="J85" i="41"/>
  <c r="I85" i="41"/>
  <c r="H85" i="41"/>
  <c r="G85" i="41"/>
  <c r="F85" i="41"/>
  <c r="E85" i="41"/>
  <c r="D85" i="41"/>
  <c r="C85" i="41"/>
  <c r="B85" i="41"/>
  <c r="Y84" i="41"/>
  <c r="X84" i="41"/>
  <c r="W84" i="41"/>
  <c r="V84" i="41"/>
  <c r="U84" i="41"/>
  <c r="T84" i="41"/>
  <c r="S84" i="41"/>
  <c r="R84" i="41"/>
  <c r="Q84" i="41"/>
  <c r="P84" i="41"/>
  <c r="O84" i="41"/>
  <c r="N84" i="41"/>
  <c r="M84" i="41"/>
  <c r="L84" i="41"/>
  <c r="K84" i="41"/>
  <c r="J84" i="41"/>
  <c r="I84" i="41"/>
  <c r="H84" i="41"/>
  <c r="G84" i="41"/>
  <c r="F84" i="41"/>
  <c r="E84" i="41"/>
  <c r="D84" i="41"/>
  <c r="C84" i="41"/>
  <c r="B84" i="41"/>
  <c r="Y83" i="41"/>
  <c r="X83" i="41"/>
  <c r="W83" i="41"/>
  <c r="V83" i="41"/>
  <c r="U83" i="41"/>
  <c r="T83" i="41"/>
  <c r="S83" i="41"/>
  <c r="R83" i="41"/>
  <c r="Q83" i="41"/>
  <c r="P83" i="41"/>
  <c r="O83" i="41"/>
  <c r="N83" i="41"/>
  <c r="M83" i="41"/>
  <c r="L83" i="41"/>
  <c r="K83" i="41"/>
  <c r="J83" i="41"/>
  <c r="I83" i="41"/>
  <c r="H83" i="41"/>
  <c r="G83" i="41"/>
  <c r="F83" i="41"/>
  <c r="E83" i="41"/>
  <c r="D83" i="41"/>
  <c r="C83" i="41"/>
  <c r="B83" i="41"/>
  <c r="Y82" i="41"/>
  <c r="X82" i="41"/>
  <c r="W82" i="41"/>
  <c r="V82" i="41"/>
  <c r="U82" i="41"/>
  <c r="T82" i="41"/>
  <c r="S82" i="41"/>
  <c r="R82" i="41"/>
  <c r="Q82" i="41"/>
  <c r="P82" i="41"/>
  <c r="O82" i="41"/>
  <c r="N82" i="41"/>
  <c r="M82" i="41"/>
  <c r="L82" i="41"/>
  <c r="K82" i="41"/>
  <c r="J82" i="41"/>
  <c r="I82" i="41"/>
  <c r="H82" i="41"/>
  <c r="G82" i="41"/>
  <c r="F82" i="41"/>
  <c r="E82" i="41"/>
  <c r="D82" i="41"/>
  <c r="C82" i="41"/>
  <c r="B82" i="41"/>
  <c r="Y77" i="41"/>
  <c r="X77" i="41"/>
  <c r="W77" i="41"/>
  <c r="V77" i="41"/>
  <c r="U77" i="41"/>
  <c r="T77" i="41"/>
  <c r="S77" i="41"/>
  <c r="R77" i="41"/>
  <c r="Q77" i="41"/>
  <c r="P77" i="41"/>
  <c r="O77" i="41"/>
  <c r="N77" i="41"/>
  <c r="M77" i="41"/>
  <c r="L77" i="41"/>
  <c r="K77" i="41"/>
  <c r="J77" i="41"/>
  <c r="I77" i="41"/>
  <c r="H77" i="41"/>
  <c r="G77" i="41"/>
  <c r="F77" i="41"/>
  <c r="E77" i="41"/>
  <c r="D77" i="41"/>
  <c r="C77" i="41"/>
  <c r="B77" i="41"/>
  <c r="Y76" i="41"/>
  <c r="X76" i="41"/>
  <c r="W76" i="41"/>
  <c r="V76" i="41"/>
  <c r="U76" i="41"/>
  <c r="T76" i="41"/>
  <c r="S76" i="41"/>
  <c r="R76" i="41"/>
  <c r="Q76" i="41"/>
  <c r="P76" i="41"/>
  <c r="O76" i="41"/>
  <c r="N76" i="41"/>
  <c r="M76" i="41"/>
  <c r="L76" i="41"/>
  <c r="K76" i="41"/>
  <c r="J76" i="41"/>
  <c r="I76" i="41"/>
  <c r="H76" i="41"/>
  <c r="G76" i="41"/>
  <c r="F76" i="41"/>
  <c r="E76" i="41"/>
  <c r="D76" i="41"/>
  <c r="C76" i="41"/>
  <c r="B76" i="41"/>
  <c r="Y75" i="41"/>
  <c r="X75" i="41"/>
  <c r="W75" i="41"/>
  <c r="V75" i="41"/>
  <c r="U75" i="41"/>
  <c r="T75" i="41"/>
  <c r="S75" i="41"/>
  <c r="R75" i="41"/>
  <c r="Q75" i="41"/>
  <c r="P75" i="41"/>
  <c r="O75" i="41"/>
  <c r="N75" i="41"/>
  <c r="M75" i="41"/>
  <c r="L75" i="41"/>
  <c r="K75" i="41"/>
  <c r="J75" i="41"/>
  <c r="I75" i="41"/>
  <c r="H75" i="41"/>
  <c r="G75" i="41"/>
  <c r="F75" i="41"/>
  <c r="E75" i="41"/>
  <c r="D75" i="41"/>
  <c r="C75" i="41"/>
  <c r="B75" i="41"/>
  <c r="Y74" i="41"/>
  <c r="X74" i="41"/>
  <c r="W74" i="41"/>
  <c r="V74" i="41"/>
  <c r="U74" i="41"/>
  <c r="T74" i="41"/>
  <c r="S74" i="41"/>
  <c r="R74" i="41"/>
  <c r="Q74" i="41"/>
  <c r="P74" i="41"/>
  <c r="O74" i="41"/>
  <c r="N74" i="41"/>
  <c r="M74" i="41"/>
  <c r="L74" i="41"/>
  <c r="K74" i="41"/>
  <c r="J74" i="41"/>
  <c r="I74" i="41"/>
  <c r="H74" i="41"/>
  <c r="G74" i="41"/>
  <c r="F74" i="41"/>
  <c r="E74" i="41"/>
  <c r="D74" i="41"/>
  <c r="C74" i="41"/>
  <c r="B74" i="41"/>
  <c r="Y73" i="41"/>
  <c r="X73" i="41"/>
  <c r="W73" i="41"/>
  <c r="V73" i="41"/>
  <c r="U73" i="41"/>
  <c r="T73" i="41"/>
  <c r="S73" i="41"/>
  <c r="R73" i="41"/>
  <c r="Q73" i="41"/>
  <c r="P73" i="41"/>
  <c r="O73" i="41"/>
  <c r="N73" i="41"/>
  <c r="M73" i="41"/>
  <c r="L73" i="41"/>
  <c r="K73" i="41"/>
  <c r="J73" i="41"/>
  <c r="I73" i="41"/>
  <c r="H73" i="41"/>
  <c r="G73" i="41"/>
  <c r="F73" i="41"/>
  <c r="E73" i="41"/>
  <c r="D73" i="41"/>
  <c r="C73" i="41"/>
  <c r="C63" i="41" s="1"/>
  <c r="B73" i="41"/>
  <c r="B63" i="41" s="1"/>
  <c r="N72" i="41"/>
  <c r="Y71" i="41"/>
  <c r="X71" i="41"/>
  <c r="W71" i="41"/>
  <c r="V71" i="41"/>
  <c r="U71" i="41"/>
  <c r="T71" i="41"/>
  <c r="S71" i="41"/>
  <c r="R71" i="41"/>
  <c r="Q71" i="41"/>
  <c r="P71" i="41"/>
  <c r="O71" i="41"/>
  <c r="N71" i="41"/>
  <c r="M71" i="41"/>
  <c r="L71" i="41"/>
  <c r="K71" i="41"/>
  <c r="J71" i="41"/>
  <c r="I71" i="41"/>
  <c r="H71" i="41"/>
  <c r="G71" i="41"/>
  <c r="F71" i="41"/>
  <c r="E71" i="41"/>
  <c r="D71" i="41"/>
  <c r="C71" i="41"/>
  <c r="B71" i="41"/>
  <c r="Y70" i="41"/>
  <c r="X70" i="41"/>
  <c r="W70" i="41"/>
  <c r="V70" i="41"/>
  <c r="U70" i="41"/>
  <c r="T70" i="41"/>
  <c r="S70" i="41"/>
  <c r="R70" i="41"/>
  <c r="Q70" i="41"/>
  <c r="P70" i="41"/>
  <c r="O70" i="41"/>
  <c r="N70" i="41"/>
  <c r="M70" i="41"/>
  <c r="L70" i="41"/>
  <c r="K70" i="41"/>
  <c r="J70" i="41"/>
  <c r="I70" i="41"/>
  <c r="H70" i="41"/>
  <c r="G70" i="41"/>
  <c r="F70" i="41"/>
  <c r="E70" i="41"/>
  <c r="D70" i="41"/>
  <c r="C70" i="41"/>
  <c r="B70" i="41"/>
  <c r="Y69" i="41"/>
  <c r="X69" i="41"/>
  <c r="W69" i="41"/>
  <c r="V69" i="41"/>
  <c r="U69" i="41"/>
  <c r="T69" i="41"/>
  <c r="S69" i="41"/>
  <c r="R69" i="41"/>
  <c r="Q69" i="41"/>
  <c r="P69" i="41"/>
  <c r="O69" i="41"/>
  <c r="N69" i="41"/>
  <c r="M69" i="41"/>
  <c r="L69" i="41"/>
  <c r="K69" i="41"/>
  <c r="J69" i="41"/>
  <c r="I69" i="41"/>
  <c r="H69" i="41"/>
  <c r="G69" i="41"/>
  <c r="F69" i="41"/>
  <c r="E69" i="41"/>
  <c r="D69" i="41"/>
  <c r="C69" i="41"/>
  <c r="B69" i="41"/>
  <c r="Y68" i="41"/>
  <c r="X68" i="41"/>
  <c r="W68" i="41"/>
  <c r="V68" i="41"/>
  <c r="U68" i="41"/>
  <c r="T68" i="41"/>
  <c r="S68" i="41"/>
  <c r="R68" i="41"/>
  <c r="Q68" i="41"/>
  <c r="P68" i="41"/>
  <c r="O68" i="41"/>
  <c r="N68" i="41"/>
  <c r="M68" i="41"/>
  <c r="L68" i="41"/>
  <c r="K68" i="41"/>
  <c r="J68" i="41"/>
  <c r="I68" i="41"/>
  <c r="H68" i="41"/>
  <c r="G68" i="41"/>
  <c r="F68" i="41"/>
  <c r="E68" i="41"/>
  <c r="D68" i="41"/>
  <c r="C68" i="41"/>
  <c r="B68" i="41"/>
  <c r="Y67" i="41"/>
  <c r="X67" i="41"/>
  <c r="W67" i="41"/>
  <c r="V67" i="41"/>
  <c r="U67" i="41"/>
  <c r="T67" i="41"/>
  <c r="S67" i="41"/>
  <c r="R67" i="41"/>
  <c r="Q67" i="41"/>
  <c r="P67" i="41"/>
  <c r="O67" i="41"/>
  <c r="N67" i="41"/>
  <c r="M67" i="41"/>
  <c r="L67" i="41"/>
  <c r="K67" i="41"/>
  <c r="J67" i="41"/>
  <c r="I67" i="41"/>
  <c r="H67" i="41"/>
  <c r="G67" i="41"/>
  <c r="F67" i="41"/>
  <c r="E67" i="41"/>
  <c r="D67" i="41"/>
  <c r="C67" i="41"/>
  <c r="B67" i="41"/>
  <c r="Y66" i="41"/>
  <c r="Y63" i="41" s="1"/>
  <c r="X66" i="41"/>
  <c r="X63" i="41" s="1"/>
  <c r="W66" i="41"/>
  <c r="W63" i="41" s="1"/>
  <c r="V66" i="41"/>
  <c r="V63" i="41" s="1"/>
  <c r="U66" i="41"/>
  <c r="T66" i="41"/>
  <c r="S66" i="41"/>
  <c r="R66" i="41"/>
  <c r="Q66" i="41"/>
  <c r="P66" i="41"/>
  <c r="O66" i="41"/>
  <c r="N66" i="41"/>
  <c r="M66" i="41"/>
  <c r="L66" i="41"/>
  <c r="K66" i="41"/>
  <c r="J66" i="41"/>
  <c r="I66" i="41"/>
  <c r="H66" i="41"/>
  <c r="G66" i="41"/>
  <c r="F66" i="41"/>
  <c r="E66" i="41"/>
  <c r="D66" i="41"/>
  <c r="C66" i="41"/>
  <c r="B66" i="41"/>
  <c r="Y65" i="41"/>
  <c r="X65" i="41"/>
  <c r="W65" i="41"/>
  <c r="V65" i="41"/>
  <c r="U65" i="41"/>
  <c r="U63" i="41" s="1"/>
  <c r="T65" i="41"/>
  <c r="T63" i="41" s="1"/>
  <c r="S65" i="41"/>
  <c r="S63" i="41" s="1"/>
  <c r="R65" i="41"/>
  <c r="Q65" i="41"/>
  <c r="P65" i="41"/>
  <c r="O65" i="41"/>
  <c r="N65" i="41"/>
  <c r="M65" i="41"/>
  <c r="L65" i="41"/>
  <c r="K65" i="41"/>
  <c r="J65" i="41"/>
  <c r="J63" i="41" s="1"/>
  <c r="I65" i="41"/>
  <c r="H65" i="41"/>
  <c r="G65" i="41"/>
  <c r="F65" i="41"/>
  <c r="E65" i="41"/>
  <c r="D65" i="41"/>
  <c r="C65" i="41"/>
  <c r="B65" i="41"/>
  <c r="Y64" i="41"/>
  <c r="X64" i="41"/>
  <c r="W64" i="41"/>
  <c r="V64" i="41"/>
  <c r="U64" i="41"/>
  <c r="T64" i="41"/>
  <c r="S64" i="41"/>
  <c r="R64" i="41"/>
  <c r="R63" i="41" s="1"/>
  <c r="Q64" i="41"/>
  <c r="Q63" i="41" s="1"/>
  <c r="P64" i="41"/>
  <c r="P63" i="41" s="1"/>
  <c r="O64" i="41"/>
  <c r="O63" i="41" s="1"/>
  <c r="N64" i="41"/>
  <c r="N63" i="41" s="1"/>
  <c r="M64" i="41"/>
  <c r="M63" i="41" s="1"/>
  <c r="L64" i="41"/>
  <c r="L63" i="41" s="1"/>
  <c r="K64" i="41"/>
  <c r="K63" i="41" s="1"/>
  <c r="J64" i="41"/>
  <c r="I64" i="41"/>
  <c r="I63" i="41" s="1"/>
  <c r="H64" i="41"/>
  <c r="H63" i="41" s="1"/>
  <c r="G64" i="41"/>
  <c r="G63" i="41" s="1"/>
  <c r="F64" i="41"/>
  <c r="F63" i="41" s="1"/>
  <c r="E64" i="41"/>
  <c r="E63" i="41" s="1"/>
  <c r="D64" i="41"/>
  <c r="D63" i="41" s="1"/>
  <c r="C64" i="41"/>
  <c r="B64" i="41"/>
  <c r="Y39" i="41"/>
  <c r="Y90" i="41" s="1"/>
  <c r="X39" i="41"/>
  <c r="X90" i="41" s="1"/>
  <c r="W39" i="41"/>
  <c r="W90" i="41" s="1"/>
  <c r="V39" i="41"/>
  <c r="V90" i="41" s="1"/>
  <c r="U39" i="41"/>
  <c r="U90" i="41" s="1"/>
  <c r="T39" i="41"/>
  <c r="T90" i="41" s="1"/>
  <c r="S39" i="41"/>
  <c r="R39" i="41"/>
  <c r="R90" i="41" s="1"/>
  <c r="Q39" i="41"/>
  <c r="Q72" i="41" s="1"/>
  <c r="P39" i="41"/>
  <c r="P90" i="41" s="1"/>
  <c r="O39" i="41"/>
  <c r="O90" i="41" s="1"/>
  <c r="N39" i="41"/>
  <c r="N90" i="41" s="1"/>
  <c r="M39" i="41"/>
  <c r="M90" i="41" s="1"/>
  <c r="L39" i="41"/>
  <c r="L90" i="41" s="1"/>
  <c r="K39" i="41"/>
  <c r="J39" i="41"/>
  <c r="J90" i="41" s="1"/>
  <c r="I39" i="41"/>
  <c r="I72" i="41" s="1"/>
  <c r="H39" i="41"/>
  <c r="H90" i="41" s="1"/>
  <c r="G39" i="41"/>
  <c r="G90" i="41" s="1"/>
  <c r="F39" i="41"/>
  <c r="F90" i="41" s="1"/>
  <c r="E39" i="41"/>
  <c r="E90" i="41" s="1"/>
  <c r="D39" i="41"/>
  <c r="D90" i="41" s="1"/>
  <c r="C39" i="41"/>
  <c r="B39" i="41"/>
  <c r="B90" i="41" s="1"/>
  <c r="Y37" i="40"/>
  <c r="X37" i="40"/>
  <c r="W37" i="40"/>
  <c r="V37" i="40"/>
  <c r="U37" i="40"/>
  <c r="T37" i="40"/>
  <c r="S37" i="40"/>
  <c r="R37" i="40"/>
  <c r="Q37" i="40"/>
  <c r="P37" i="40"/>
  <c r="O37" i="40"/>
  <c r="N37" i="40"/>
  <c r="M37" i="40"/>
  <c r="L37" i="40"/>
  <c r="K37" i="40"/>
  <c r="J37" i="40"/>
  <c r="I37" i="40"/>
  <c r="H37" i="40"/>
  <c r="G37" i="40"/>
  <c r="F37" i="40"/>
  <c r="E37" i="40"/>
  <c r="D37" i="40"/>
  <c r="C37" i="40"/>
  <c r="B37" i="40"/>
  <c r="Y36" i="40"/>
  <c r="X36" i="40"/>
  <c r="W36" i="40"/>
  <c r="V36" i="40"/>
  <c r="U36" i="40"/>
  <c r="T36" i="40"/>
  <c r="S36" i="40"/>
  <c r="R36" i="40"/>
  <c r="Q36" i="40"/>
  <c r="P36" i="40"/>
  <c r="O36" i="40"/>
  <c r="N36" i="40"/>
  <c r="M36" i="40"/>
  <c r="L36" i="40"/>
  <c r="K36" i="40"/>
  <c r="J36" i="40"/>
  <c r="I36" i="40"/>
  <c r="H36" i="40"/>
  <c r="G36" i="40"/>
  <c r="F36" i="40"/>
  <c r="E36" i="40"/>
  <c r="D36" i="40"/>
  <c r="C36" i="40"/>
  <c r="B36" i="40"/>
  <c r="Y35" i="40"/>
  <c r="X35" i="40"/>
  <c r="W35" i="40"/>
  <c r="V35" i="40"/>
  <c r="U35" i="40"/>
  <c r="T35" i="40"/>
  <c r="S35" i="40"/>
  <c r="R35" i="40"/>
  <c r="Q35" i="40"/>
  <c r="P35" i="40"/>
  <c r="O35" i="40"/>
  <c r="N35" i="40"/>
  <c r="M35" i="40"/>
  <c r="L35" i="40"/>
  <c r="K35" i="40"/>
  <c r="J35" i="40"/>
  <c r="I35" i="40"/>
  <c r="H35" i="40"/>
  <c r="G35" i="40"/>
  <c r="F35" i="40"/>
  <c r="E35" i="40"/>
  <c r="D35" i="40"/>
  <c r="C35" i="40"/>
  <c r="B35" i="40"/>
  <c r="Y33" i="40"/>
  <c r="Y38" i="40" s="1"/>
  <c r="X33" i="40"/>
  <c r="X38" i="40" s="1"/>
  <c r="W33" i="40"/>
  <c r="W38" i="40" s="1"/>
  <c r="V33" i="40"/>
  <c r="V38" i="40" s="1"/>
  <c r="U33" i="40"/>
  <c r="U38" i="40" s="1"/>
  <c r="T33" i="40"/>
  <c r="T38" i="40" s="1"/>
  <c r="S33" i="40"/>
  <c r="S38" i="40" s="1"/>
  <c r="R33" i="40"/>
  <c r="R38" i="40" s="1"/>
  <c r="Q33" i="40"/>
  <c r="Q38" i="40" s="1"/>
  <c r="P33" i="40"/>
  <c r="P38" i="40" s="1"/>
  <c r="O33" i="40"/>
  <c r="O38" i="40" s="1"/>
  <c r="N33" i="40"/>
  <c r="N38" i="40" s="1"/>
  <c r="M33" i="40"/>
  <c r="M38" i="40" s="1"/>
  <c r="L33" i="40"/>
  <c r="L38" i="40" s="1"/>
  <c r="K33" i="40"/>
  <c r="K38" i="40" s="1"/>
  <c r="J33" i="40"/>
  <c r="J38" i="40" s="1"/>
  <c r="I33" i="40"/>
  <c r="I38" i="40" s="1"/>
  <c r="H33" i="40"/>
  <c r="H38" i="40" s="1"/>
  <c r="G33" i="40"/>
  <c r="G38" i="40" s="1"/>
  <c r="F33" i="40"/>
  <c r="F38" i="40" s="1"/>
  <c r="E33" i="40"/>
  <c r="E38" i="40" s="1"/>
  <c r="D33" i="40"/>
  <c r="D38" i="40" s="1"/>
  <c r="C33" i="40"/>
  <c r="C38" i="40" s="1"/>
  <c r="B33" i="40"/>
  <c r="B38" i="40" s="1"/>
  <c r="Y23" i="40"/>
  <c r="X23" i="40"/>
  <c r="W23" i="40"/>
  <c r="V23" i="40"/>
  <c r="U23" i="40"/>
  <c r="T23" i="40"/>
  <c r="S23" i="40"/>
  <c r="R23" i="40"/>
  <c r="Q23" i="40"/>
  <c r="P23" i="40"/>
  <c r="O23" i="40"/>
  <c r="N23" i="40"/>
  <c r="M23" i="40"/>
  <c r="L23" i="40"/>
  <c r="K23" i="40"/>
  <c r="J23" i="40"/>
  <c r="I23" i="40"/>
  <c r="H23" i="40"/>
  <c r="G23" i="40"/>
  <c r="F23" i="40"/>
  <c r="E23" i="40"/>
  <c r="D23" i="40"/>
  <c r="C23" i="40"/>
  <c r="B23" i="40"/>
  <c r="Y20" i="40"/>
  <c r="X20" i="40"/>
  <c r="W20" i="40"/>
  <c r="V20" i="40"/>
  <c r="U20" i="40"/>
  <c r="T20" i="40"/>
  <c r="S20" i="40"/>
  <c r="R20" i="40"/>
  <c r="Q20" i="40"/>
  <c r="P20" i="40"/>
  <c r="O20" i="40"/>
  <c r="N20" i="40"/>
  <c r="M20" i="40"/>
  <c r="L20" i="40"/>
  <c r="K20" i="40"/>
  <c r="J20" i="40"/>
  <c r="I20" i="40"/>
  <c r="H20" i="40"/>
  <c r="G20" i="40"/>
  <c r="F20" i="40"/>
  <c r="E20" i="40"/>
  <c r="D20" i="40"/>
  <c r="C20" i="40"/>
  <c r="B20" i="40"/>
  <c r="Y14" i="40"/>
  <c r="X14" i="40"/>
  <c r="W14" i="40"/>
  <c r="V14" i="40"/>
  <c r="U14" i="40"/>
  <c r="T14" i="40"/>
  <c r="S14" i="40"/>
  <c r="R14" i="40"/>
  <c r="Q14" i="40"/>
  <c r="P14" i="40"/>
  <c r="O14" i="40"/>
  <c r="N14" i="40"/>
  <c r="M14" i="40"/>
  <c r="L14" i="40"/>
  <c r="K14" i="40"/>
  <c r="J14" i="40"/>
  <c r="I14" i="40"/>
  <c r="H14" i="40"/>
  <c r="G14" i="40"/>
  <c r="F14" i="40"/>
  <c r="E14" i="40"/>
  <c r="D14" i="40"/>
  <c r="C14" i="40"/>
  <c r="B14" i="40"/>
  <c r="Y9" i="40"/>
  <c r="X9" i="40"/>
  <c r="W9" i="40"/>
  <c r="V9" i="40"/>
  <c r="U9" i="40"/>
  <c r="T9" i="40"/>
  <c r="S9" i="40"/>
  <c r="R9" i="40"/>
  <c r="Q9" i="40"/>
  <c r="P9" i="40"/>
  <c r="O9" i="40"/>
  <c r="N9" i="40"/>
  <c r="M9" i="40"/>
  <c r="L9" i="40"/>
  <c r="K9" i="40"/>
  <c r="J9" i="40"/>
  <c r="I9" i="40"/>
  <c r="H9" i="40"/>
  <c r="G9" i="40"/>
  <c r="F9" i="40"/>
  <c r="E9" i="40"/>
  <c r="D9" i="40"/>
  <c r="C9" i="40"/>
  <c r="B9" i="40"/>
  <c r="Y8" i="40"/>
  <c r="X8" i="40"/>
  <c r="W8" i="40"/>
  <c r="V8" i="40"/>
  <c r="U8" i="40"/>
  <c r="T8" i="40"/>
  <c r="S8" i="40"/>
  <c r="R8" i="40"/>
  <c r="Q8" i="40"/>
  <c r="P8" i="40"/>
  <c r="O8" i="40"/>
  <c r="N8" i="40"/>
  <c r="M8" i="40"/>
  <c r="L8" i="40"/>
  <c r="K8" i="40"/>
  <c r="J8" i="40"/>
  <c r="I8" i="40"/>
  <c r="H8" i="40"/>
  <c r="G8" i="40"/>
  <c r="F8" i="40"/>
  <c r="E8" i="40"/>
  <c r="D8" i="40"/>
  <c r="C8" i="40"/>
  <c r="Y83" i="39"/>
  <c r="X83" i="39"/>
  <c r="W83" i="39"/>
  <c r="V83" i="39"/>
  <c r="U83" i="39"/>
  <c r="T83" i="39"/>
  <c r="S83" i="39"/>
  <c r="R83" i="39"/>
  <c r="Q83" i="39"/>
  <c r="P83" i="39"/>
  <c r="O83" i="39"/>
  <c r="N83" i="39"/>
  <c r="M83" i="39"/>
  <c r="L83" i="39"/>
  <c r="K83" i="39"/>
  <c r="J83" i="39"/>
  <c r="I83" i="39"/>
  <c r="H83" i="39"/>
  <c r="G83" i="39"/>
  <c r="F83" i="39"/>
  <c r="E83" i="39"/>
  <c r="D83" i="39"/>
  <c r="C83" i="39"/>
  <c r="B83" i="39"/>
  <c r="Y82" i="39"/>
  <c r="X82" i="39"/>
  <c r="W82" i="39"/>
  <c r="V82" i="39"/>
  <c r="U82" i="39"/>
  <c r="T82" i="39"/>
  <c r="S82" i="39"/>
  <c r="R82" i="39"/>
  <c r="Q82" i="39"/>
  <c r="P82" i="39"/>
  <c r="O82" i="39"/>
  <c r="N82" i="39"/>
  <c r="M82" i="39"/>
  <c r="L82" i="39"/>
  <c r="K82" i="39"/>
  <c r="J82" i="39"/>
  <c r="I82" i="39"/>
  <c r="H82" i="39"/>
  <c r="G82" i="39"/>
  <c r="F82" i="39"/>
  <c r="E82" i="39"/>
  <c r="D82" i="39"/>
  <c r="C82" i="39"/>
  <c r="B82" i="39"/>
  <c r="Y81" i="39"/>
  <c r="X81" i="39"/>
  <c r="W81" i="39"/>
  <c r="V81" i="39"/>
  <c r="U81" i="39"/>
  <c r="T81" i="39"/>
  <c r="S81" i="39"/>
  <c r="R81" i="39"/>
  <c r="Q81" i="39"/>
  <c r="P81" i="39"/>
  <c r="O81" i="39"/>
  <c r="N81" i="39"/>
  <c r="M81" i="39"/>
  <c r="L81" i="39"/>
  <c r="K81" i="39"/>
  <c r="J81" i="39"/>
  <c r="I81" i="39"/>
  <c r="H81" i="39"/>
  <c r="G81" i="39"/>
  <c r="F81" i="39"/>
  <c r="E81" i="39"/>
  <c r="D81" i="39"/>
  <c r="C81" i="39"/>
  <c r="B81" i="39"/>
  <c r="Y77" i="39"/>
  <c r="X77" i="39"/>
  <c r="W77" i="39"/>
  <c r="V77" i="39"/>
  <c r="U77" i="39"/>
  <c r="T77" i="39"/>
  <c r="S77" i="39"/>
  <c r="R77" i="39"/>
  <c r="Q77" i="39"/>
  <c r="P77" i="39"/>
  <c r="O77" i="39"/>
  <c r="N77" i="39"/>
  <c r="M77" i="39"/>
  <c r="L77" i="39"/>
  <c r="K77" i="39"/>
  <c r="J77" i="39"/>
  <c r="I77" i="39"/>
  <c r="H77" i="39"/>
  <c r="G77" i="39"/>
  <c r="F77" i="39"/>
  <c r="E77" i="39"/>
  <c r="D77" i="39"/>
  <c r="C77" i="39"/>
  <c r="B77" i="39"/>
  <c r="Y76" i="39"/>
  <c r="X76" i="39"/>
  <c r="W76" i="39"/>
  <c r="V76" i="39"/>
  <c r="U76" i="39"/>
  <c r="T76" i="39"/>
  <c r="S76" i="39"/>
  <c r="R76" i="39"/>
  <c r="Q76" i="39"/>
  <c r="P76" i="39"/>
  <c r="O76" i="39"/>
  <c r="N76" i="39"/>
  <c r="M76" i="39"/>
  <c r="L76" i="39"/>
  <c r="K76" i="39"/>
  <c r="J76" i="39"/>
  <c r="I76" i="39"/>
  <c r="H76" i="39"/>
  <c r="G76" i="39"/>
  <c r="F76" i="39"/>
  <c r="E76" i="39"/>
  <c r="D76" i="39"/>
  <c r="C76" i="39"/>
  <c r="B76" i="39"/>
  <c r="Y75" i="39"/>
  <c r="X75" i="39"/>
  <c r="W75" i="39"/>
  <c r="V75" i="39"/>
  <c r="U75" i="39"/>
  <c r="T75" i="39"/>
  <c r="S75" i="39"/>
  <c r="R75" i="39"/>
  <c r="Q75" i="39"/>
  <c r="P75" i="39"/>
  <c r="O75" i="39"/>
  <c r="N75" i="39"/>
  <c r="M75" i="39"/>
  <c r="L75" i="39"/>
  <c r="K75" i="39"/>
  <c r="J75" i="39"/>
  <c r="I75" i="39"/>
  <c r="H75" i="39"/>
  <c r="G75" i="39"/>
  <c r="F75" i="39"/>
  <c r="E75" i="39"/>
  <c r="D75" i="39"/>
  <c r="C75" i="39"/>
  <c r="B75" i="39"/>
  <c r="Y74" i="39"/>
  <c r="X74" i="39"/>
  <c r="W74" i="39"/>
  <c r="V74" i="39"/>
  <c r="U74" i="39"/>
  <c r="T74" i="39"/>
  <c r="S74" i="39"/>
  <c r="R74" i="39"/>
  <c r="Q74" i="39"/>
  <c r="P74" i="39"/>
  <c r="O74" i="39"/>
  <c r="N74" i="39"/>
  <c r="M74" i="39"/>
  <c r="L74" i="39"/>
  <c r="K74" i="39"/>
  <c r="J74" i="39"/>
  <c r="I74" i="39"/>
  <c r="H74" i="39"/>
  <c r="G74" i="39"/>
  <c r="F74" i="39"/>
  <c r="E74" i="39"/>
  <c r="D74" i="39"/>
  <c r="C74" i="39"/>
  <c r="B74" i="39"/>
  <c r="Y73" i="39"/>
  <c r="X73" i="39"/>
  <c r="W73" i="39"/>
  <c r="V73" i="39"/>
  <c r="U73" i="39"/>
  <c r="T73" i="39"/>
  <c r="S73" i="39"/>
  <c r="R73" i="39"/>
  <c r="Q73" i="39"/>
  <c r="P73" i="39"/>
  <c r="O73" i="39"/>
  <c r="N73" i="39"/>
  <c r="M73" i="39"/>
  <c r="L73" i="39"/>
  <c r="K73" i="39"/>
  <c r="J73" i="39"/>
  <c r="I73" i="39"/>
  <c r="H73" i="39"/>
  <c r="G73" i="39"/>
  <c r="F73" i="39"/>
  <c r="E73" i="39"/>
  <c r="D73" i="39"/>
  <c r="C73" i="39"/>
  <c r="B73" i="39"/>
  <c r="Y72" i="39"/>
  <c r="X72" i="39"/>
  <c r="W72" i="39"/>
  <c r="V72" i="39"/>
  <c r="U72" i="39"/>
  <c r="T72" i="39"/>
  <c r="S72" i="39"/>
  <c r="R72" i="39"/>
  <c r="Q72" i="39"/>
  <c r="P72" i="39"/>
  <c r="O72" i="39"/>
  <c r="N72" i="39"/>
  <c r="M72" i="39"/>
  <c r="L72" i="39"/>
  <c r="K72" i="39"/>
  <c r="J72" i="39"/>
  <c r="I72" i="39"/>
  <c r="H72" i="39"/>
  <c r="G72" i="39"/>
  <c r="F72" i="39"/>
  <c r="E72" i="39"/>
  <c r="D72" i="39"/>
  <c r="C72" i="39"/>
  <c r="B72" i="39"/>
  <c r="Y68" i="39"/>
  <c r="X68" i="39"/>
  <c r="W68" i="39"/>
  <c r="V68" i="39"/>
  <c r="U68" i="39"/>
  <c r="T68" i="39"/>
  <c r="S68" i="39"/>
  <c r="R68" i="39"/>
  <c r="Q68" i="39"/>
  <c r="P68" i="39"/>
  <c r="O68" i="39"/>
  <c r="N68" i="39"/>
  <c r="M68" i="39"/>
  <c r="L68" i="39"/>
  <c r="K68" i="39"/>
  <c r="J68" i="39"/>
  <c r="I68" i="39"/>
  <c r="H68" i="39"/>
  <c r="G68" i="39"/>
  <c r="F68" i="39"/>
  <c r="E68" i="39"/>
  <c r="D68" i="39"/>
  <c r="C68" i="39"/>
  <c r="B68" i="39"/>
  <c r="Y67" i="39"/>
  <c r="X67" i="39"/>
  <c r="W67" i="39"/>
  <c r="V67" i="39"/>
  <c r="U67" i="39"/>
  <c r="T67" i="39"/>
  <c r="S67" i="39"/>
  <c r="R67" i="39"/>
  <c r="Q67" i="39"/>
  <c r="P67" i="39"/>
  <c r="O67" i="39"/>
  <c r="N67" i="39"/>
  <c r="M67" i="39"/>
  <c r="L67" i="39"/>
  <c r="K67" i="39"/>
  <c r="J67" i="39"/>
  <c r="I67" i="39"/>
  <c r="H67" i="39"/>
  <c r="G67" i="39"/>
  <c r="F67" i="39"/>
  <c r="E67" i="39"/>
  <c r="D67" i="39"/>
  <c r="C67" i="39"/>
  <c r="B67" i="39"/>
  <c r="Y66" i="39"/>
  <c r="X66" i="39"/>
  <c r="W66" i="39"/>
  <c r="V66" i="39"/>
  <c r="U66" i="39"/>
  <c r="T66" i="39"/>
  <c r="S66" i="39"/>
  <c r="R66" i="39"/>
  <c r="Q66" i="39"/>
  <c r="P66" i="39"/>
  <c r="O66" i="39"/>
  <c r="N66" i="39"/>
  <c r="M66" i="39"/>
  <c r="L66" i="39"/>
  <c r="K66" i="39"/>
  <c r="J66" i="39"/>
  <c r="I66" i="39"/>
  <c r="H66" i="39"/>
  <c r="G66" i="39"/>
  <c r="F66" i="39"/>
  <c r="E66" i="39"/>
  <c r="D66" i="39"/>
  <c r="C66" i="39"/>
  <c r="B66" i="39"/>
  <c r="Y65" i="39"/>
  <c r="X65" i="39"/>
  <c r="W65" i="39"/>
  <c r="V65" i="39"/>
  <c r="U65" i="39"/>
  <c r="T65" i="39"/>
  <c r="S65" i="39"/>
  <c r="R65" i="39"/>
  <c r="Q65" i="39"/>
  <c r="P65" i="39"/>
  <c r="O65" i="39"/>
  <c r="N65" i="39"/>
  <c r="M65" i="39"/>
  <c r="L65" i="39"/>
  <c r="L51" i="39" s="1"/>
  <c r="K65" i="39"/>
  <c r="J65" i="39"/>
  <c r="I65" i="39"/>
  <c r="H65" i="39"/>
  <c r="G65" i="39"/>
  <c r="F65" i="39"/>
  <c r="E65" i="39"/>
  <c r="D65" i="39"/>
  <c r="C65" i="39"/>
  <c r="B65" i="39"/>
  <c r="Y64" i="39"/>
  <c r="X64" i="39"/>
  <c r="W64" i="39"/>
  <c r="V64" i="39"/>
  <c r="U64" i="39"/>
  <c r="T64" i="39"/>
  <c r="S64" i="39"/>
  <c r="R64" i="39"/>
  <c r="Q64" i="39"/>
  <c r="P64" i="39"/>
  <c r="O64" i="39"/>
  <c r="N64" i="39"/>
  <c r="M64" i="39"/>
  <c r="L64" i="39"/>
  <c r="K64" i="39"/>
  <c r="J64" i="39"/>
  <c r="I64" i="39"/>
  <c r="I51" i="39" s="1"/>
  <c r="H64" i="39"/>
  <c r="G64" i="39"/>
  <c r="F64" i="39"/>
  <c r="E64" i="39"/>
  <c r="D64" i="39"/>
  <c r="C64" i="39"/>
  <c r="B64" i="39"/>
  <c r="M63" i="39"/>
  <c r="Y62" i="39"/>
  <c r="X62" i="39"/>
  <c r="W62" i="39"/>
  <c r="V62" i="39"/>
  <c r="U62" i="39"/>
  <c r="T62" i="39"/>
  <c r="S62" i="39"/>
  <c r="R62" i="39"/>
  <c r="Q62" i="39"/>
  <c r="P62" i="39"/>
  <c r="O62" i="39"/>
  <c r="N62" i="39"/>
  <c r="M62" i="39"/>
  <c r="L62" i="39"/>
  <c r="K62" i="39"/>
  <c r="J62" i="39"/>
  <c r="I62" i="39"/>
  <c r="H62" i="39"/>
  <c r="G62" i="39"/>
  <c r="F62" i="39"/>
  <c r="E62" i="39"/>
  <c r="D62" i="39"/>
  <c r="C62" i="39"/>
  <c r="B62" i="39"/>
  <c r="Y61" i="39"/>
  <c r="X61" i="39"/>
  <c r="W61" i="39"/>
  <c r="V61" i="39"/>
  <c r="U61" i="39"/>
  <c r="T61" i="39"/>
  <c r="S61" i="39"/>
  <c r="R61" i="39"/>
  <c r="Q61" i="39"/>
  <c r="P61" i="39"/>
  <c r="O61" i="39"/>
  <c r="N61" i="39"/>
  <c r="M61" i="39"/>
  <c r="L61" i="39"/>
  <c r="K61" i="39"/>
  <c r="J61" i="39"/>
  <c r="I61" i="39"/>
  <c r="H61" i="39"/>
  <c r="G61" i="39"/>
  <c r="F61" i="39"/>
  <c r="E61" i="39"/>
  <c r="D61" i="39"/>
  <c r="C61" i="39"/>
  <c r="B61" i="39"/>
  <c r="M60" i="39"/>
  <c r="J60" i="39"/>
  <c r="Y59" i="39"/>
  <c r="X59" i="39"/>
  <c r="W59" i="39"/>
  <c r="V59" i="39"/>
  <c r="U59" i="39"/>
  <c r="T59" i="39"/>
  <c r="S59" i="39"/>
  <c r="R59" i="39"/>
  <c r="Q59" i="39"/>
  <c r="P59" i="39"/>
  <c r="O59" i="39"/>
  <c r="N59" i="39"/>
  <c r="M59" i="39"/>
  <c r="L59" i="39"/>
  <c r="K59" i="39"/>
  <c r="J59" i="39"/>
  <c r="I59" i="39"/>
  <c r="H59" i="39"/>
  <c r="G59" i="39"/>
  <c r="G51" i="39" s="1"/>
  <c r="F59" i="39"/>
  <c r="E59" i="39"/>
  <c r="D59" i="39"/>
  <c r="C59" i="39"/>
  <c r="B59" i="39"/>
  <c r="Y58" i="39"/>
  <c r="X58" i="39"/>
  <c r="W58" i="39"/>
  <c r="V58" i="39"/>
  <c r="U58" i="39"/>
  <c r="T58" i="39"/>
  <c r="S58" i="39"/>
  <c r="R58" i="39"/>
  <c r="Q58" i="39"/>
  <c r="P58" i="39"/>
  <c r="O58" i="39"/>
  <c r="N58" i="39"/>
  <c r="M58" i="39"/>
  <c r="L58" i="39"/>
  <c r="K58" i="39"/>
  <c r="J58" i="39"/>
  <c r="I58" i="39"/>
  <c r="H58" i="39"/>
  <c r="G58" i="39"/>
  <c r="F58" i="39"/>
  <c r="E58" i="39"/>
  <c r="D58" i="39"/>
  <c r="C58" i="39"/>
  <c r="B58" i="39"/>
  <c r="E57" i="39"/>
  <c r="Y56" i="39"/>
  <c r="X56" i="39"/>
  <c r="W56" i="39"/>
  <c r="V56" i="39"/>
  <c r="U56" i="39"/>
  <c r="T56" i="39"/>
  <c r="S56" i="39"/>
  <c r="R56" i="39"/>
  <c r="Q56" i="39"/>
  <c r="P56" i="39"/>
  <c r="O56" i="39"/>
  <c r="N56" i="39"/>
  <c r="M56" i="39"/>
  <c r="L56" i="39"/>
  <c r="K56" i="39"/>
  <c r="J56" i="39"/>
  <c r="I56" i="39"/>
  <c r="H56" i="39"/>
  <c r="G56" i="39"/>
  <c r="F56" i="39"/>
  <c r="E56" i="39"/>
  <c r="D56" i="39"/>
  <c r="C56" i="39"/>
  <c r="B56" i="39"/>
  <c r="Y55" i="39"/>
  <c r="X55" i="39"/>
  <c r="W55" i="39"/>
  <c r="V55" i="39"/>
  <c r="U55" i="39"/>
  <c r="T55" i="39"/>
  <c r="S55" i="39"/>
  <c r="R55" i="39"/>
  <c r="Q55" i="39"/>
  <c r="P55" i="39"/>
  <c r="O55" i="39"/>
  <c r="N55" i="39"/>
  <c r="M55" i="39"/>
  <c r="L55" i="39"/>
  <c r="K55" i="39"/>
  <c r="J55" i="39"/>
  <c r="I55" i="39"/>
  <c r="H55" i="39"/>
  <c r="G55" i="39"/>
  <c r="F55" i="39"/>
  <c r="F51" i="39" s="1"/>
  <c r="E55" i="39"/>
  <c r="D55" i="39"/>
  <c r="D51" i="39" s="1"/>
  <c r="C55" i="39"/>
  <c r="B55" i="39"/>
  <c r="Y54" i="39"/>
  <c r="X54" i="39"/>
  <c r="W54" i="39"/>
  <c r="V54" i="39"/>
  <c r="U54" i="39"/>
  <c r="T54" i="39"/>
  <c r="S54" i="39"/>
  <c r="R54" i="39"/>
  <c r="Q54" i="39"/>
  <c r="P54" i="39"/>
  <c r="O54" i="39"/>
  <c r="N54" i="39"/>
  <c r="M54" i="39"/>
  <c r="L54" i="39"/>
  <c r="K54" i="39"/>
  <c r="J54" i="39"/>
  <c r="I54" i="39"/>
  <c r="H54" i="39"/>
  <c r="G54" i="39"/>
  <c r="F54" i="39"/>
  <c r="E54" i="39"/>
  <c r="D54" i="39"/>
  <c r="C54" i="39"/>
  <c r="C51" i="39" s="1"/>
  <c r="B54" i="39"/>
  <c r="Y53" i="39"/>
  <c r="X53" i="39"/>
  <c r="W53" i="39"/>
  <c r="V53" i="39"/>
  <c r="U53" i="39"/>
  <c r="T53" i="39"/>
  <c r="S53" i="39"/>
  <c r="S51" i="39" s="1"/>
  <c r="R53" i="39"/>
  <c r="Q53" i="39"/>
  <c r="P53" i="39"/>
  <c r="O53" i="39"/>
  <c r="N53" i="39"/>
  <c r="M53" i="39"/>
  <c r="L53" i="39"/>
  <c r="K53" i="39"/>
  <c r="J53" i="39"/>
  <c r="I53" i="39"/>
  <c r="H53" i="39"/>
  <c r="G53" i="39"/>
  <c r="F53" i="39"/>
  <c r="E53" i="39"/>
  <c r="D53" i="39"/>
  <c r="C53" i="39"/>
  <c r="B53" i="39"/>
  <c r="Y52" i="39"/>
  <c r="Y51" i="39" s="1"/>
  <c r="X52" i="39"/>
  <c r="X51" i="39" s="1"/>
  <c r="W52" i="39"/>
  <c r="W51" i="39" s="1"/>
  <c r="V52" i="39"/>
  <c r="V51" i="39" s="1"/>
  <c r="U52" i="39"/>
  <c r="U51" i="39" s="1"/>
  <c r="T52" i="39"/>
  <c r="T51" i="39" s="1"/>
  <c r="S52" i="39"/>
  <c r="R52" i="39"/>
  <c r="Q52" i="39"/>
  <c r="Q51" i="39" s="1"/>
  <c r="P52" i="39"/>
  <c r="P51" i="39" s="1"/>
  <c r="O52" i="39"/>
  <c r="O51" i="39" s="1"/>
  <c r="N52" i="39"/>
  <c r="N51" i="39" s="1"/>
  <c r="M52" i="39"/>
  <c r="M51" i="39" s="1"/>
  <c r="L52" i="39"/>
  <c r="K52" i="39"/>
  <c r="J52" i="39"/>
  <c r="I52" i="39"/>
  <c r="H52" i="39"/>
  <c r="G52" i="39"/>
  <c r="F52" i="39"/>
  <c r="E52" i="39"/>
  <c r="D52" i="39"/>
  <c r="C52" i="39"/>
  <c r="B52" i="39"/>
  <c r="K51" i="39"/>
  <c r="H51" i="39"/>
  <c r="Y27" i="39"/>
  <c r="X27" i="39"/>
  <c r="W27" i="39"/>
  <c r="V27" i="39"/>
  <c r="U27" i="39"/>
  <c r="U63" i="39" s="1"/>
  <c r="T27" i="39"/>
  <c r="S27" i="39"/>
  <c r="R27" i="39"/>
  <c r="Q27" i="39"/>
  <c r="P27" i="39"/>
  <c r="O27" i="39"/>
  <c r="N27" i="39"/>
  <c r="M27" i="39"/>
  <c r="L27" i="39"/>
  <c r="K27" i="39"/>
  <c r="J27" i="39"/>
  <c r="I27" i="39"/>
  <c r="H27" i="39"/>
  <c r="G27" i="39"/>
  <c r="F27" i="39"/>
  <c r="E27" i="39"/>
  <c r="E63" i="39" s="1"/>
  <c r="D27" i="39"/>
  <c r="C27" i="39"/>
  <c r="B27" i="39"/>
  <c r="Y24" i="39"/>
  <c r="X24" i="39"/>
  <c r="W24" i="39"/>
  <c r="V24" i="39"/>
  <c r="U24" i="39"/>
  <c r="U60" i="39" s="1"/>
  <c r="T24" i="39"/>
  <c r="S24" i="39"/>
  <c r="R24" i="39"/>
  <c r="R60" i="39" s="1"/>
  <c r="Q24" i="39"/>
  <c r="P24" i="39"/>
  <c r="O24" i="39"/>
  <c r="N24" i="39"/>
  <c r="M24" i="39"/>
  <c r="L24" i="39"/>
  <c r="K24" i="39"/>
  <c r="J24" i="39"/>
  <c r="I24" i="39"/>
  <c r="H24" i="39"/>
  <c r="G24" i="39"/>
  <c r="F24" i="39"/>
  <c r="E24" i="39"/>
  <c r="E60" i="39" s="1"/>
  <c r="D24" i="39"/>
  <c r="C24" i="39"/>
  <c r="B24" i="39"/>
  <c r="B60" i="39" s="1"/>
  <c r="Y16" i="39"/>
  <c r="X16" i="39"/>
  <c r="W16" i="39"/>
  <c r="V16" i="39"/>
  <c r="U16" i="39"/>
  <c r="U57" i="39" s="1"/>
  <c r="T16" i="39"/>
  <c r="S16" i="39"/>
  <c r="R16" i="39"/>
  <c r="R57" i="39" s="1"/>
  <c r="Q16" i="39"/>
  <c r="P16" i="39"/>
  <c r="O16" i="39"/>
  <c r="N16" i="39"/>
  <c r="M16" i="39"/>
  <c r="M57" i="39" s="1"/>
  <c r="L16" i="39"/>
  <c r="K16" i="39"/>
  <c r="J16" i="39"/>
  <c r="J57" i="39" s="1"/>
  <c r="I16" i="39"/>
  <c r="H16" i="39"/>
  <c r="G16" i="39"/>
  <c r="F16" i="39"/>
  <c r="E16" i="39"/>
  <c r="D16" i="39"/>
  <c r="C16" i="39"/>
  <c r="B16" i="39"/>
  <c r="Y83" i="38"/>
  <c r="X83" i="38"/>
  <c r="W83" i="38"/>
  <c r="V83" i="38"/>
  <c r="U83" i="38"/>
  <c r="T83" i="38"/>
  <c r="S83" i="38"/>
  <c r="R83" i="38"/>
  <c r="Q83" i="38"/>
  <c r="P83" i="38"/>
  <c r="O83" i="38"/>
  <c r="N83" i="38"/>
  <c r="M83" i="38"/>
  <c r="L83" i="38"/>
  <c r="K83" i="38"/>
  <c r="J83" i="38"/>
  <c r="I83" i="38"/>
  <c r="H83" i="38"/>
  <c r="G83" i="38"/>
  <c r="F83" i="38"/>
  <c r="E83" i="38"/>
  <c r="D83" i="38"/>
  <c r="C83" i="38"/>
  <c r="B83" i="38"/>
  <c r="Y82" i="38"/>
  <c r="X82" i="38"/>
  <c r="W82" i="38"/>
  <c r="V82" i="38"/>
  <c r="U82" i="38"/>
  <c r="T82" i="38"/>
  <c r="S82" i="38"/>
  <c r="R82" i="38"/>
  <c r="Q82" i="38"/>
  <c r="P82" i="38"/>
  <c r="O82" i="38"/>
  <c r="N82" i="38"/>
  <c r="M82" i="38"/>
  <c r="L82" i="38"/>
  <c r="K82" i="38"/>
  <c r="J82" i="38"/>
  <c r="I82" i="38"/>
  <c r="H82" i="38"/>
  <c r="G82" i="38"/>
  <c r="F82" i="38"/>
  <c r="E82" i="38"/>
  <c r="D82" i="38"/>
  <c r="C82" i="38"/>
  <c r="B82" i="38"/>
  <c r="Y81" i="38"/>
  <c r="X81" i="38"/>
  <c r="W81" i="38"/>
  <c r="V81" i="38"/>
  <c r="U81" i="38"/>
  <c r="T81" i="38"/>
  <c r="S81" i="38"/>
  <c r="R81" i="38"/>
  <c r="Q81" i="38"/>
  <c r="P81" i="38"/>
  <c r="O81" i="38"/>
  <c r="N81" i="38"/>
  <c r="M81" i="38"/>
  <c r="L81" i="38"/>
  <c r="K81" i="38"/>
  <c r="J81" i="38"/>
  <c r="I81" i="38"/>
  <c r="H81" i="38"/>
  <c r="G81" i="38"/>
  <c r="F81" i="38"/>
  <c r="E81" i="38"/>
  <c r="D81" i="38"/>
  <c r="C81" i="38"/>
  <c r="B81" i="38"/>
  <c r="L78" i="38"/>
  <c r="Y77" i="38"/>
  <c r="X77" i="38"/>
  <c r="W77" i="38"/>
  <c r="V77" i="38"/>
  <c r="U77" i="38"/>
  <c r="T77" i="38"/>
  <c r="S77" i="38"/>
  <c r="R77" i="38"/>
  <c r="Q77" i="38"/>
  <c r="P77" i="38"/>
  <c r="O77" i="38"/>
  <c r="N77" i="38"/>
  <c r="M77" i="38"/>
  <c r="L77" i="38"/>
  <c r="K77" i="38"/>
  <c r="J77" i="38"/>
  <c r="I77" i="38"/>
  <c r="H77" i="38"/>
  <c r="G77" i="38"/>
  <c r="F77" i="38"/>
  <c r="E77" i="38"/>
  <c r="D77" i="38"/>
  <c r="C77" i="38"/>
  <c r="B77" i="38"/>
  <c r="Y76" i="38"/>
  <c r="X76" i="38"/>
  <c r="W76" i="38"/>
  <c r="V76" i="38"/>
  <c r="U76" i="38"/>
  <c r="T76" i="38"/>
  <c r="S76" i="38"/>
  <c r="R76" i="38"/>
  <c r="Q76" i="38"/>
  <c r="P76" i="38"/>
  <c r="O76" i="38"/>
  <c r="N76" i="38"/>
  <c r="M76" i="38"/>
  <c r="L76" i="38"/>
  <c r="K76" i="38"/>
  <c r="J76" i="38"/>
  <c r="I76" i="38"/>
  <c r="H76" i="38"/>
  <c r="G76" i="38"/>
  <c r="F76" i="38"/>
  <c r="E76" i="38"/>
  <c r="D76" i="38"/>
  <c r="C76" i="38"/>
  <c r="B76" i="38"/>
  <c r="Y75" i="38"/>
  <c r="X75" i="38"/>
  <c r="W75" i="38"/>
  <c r="V75" i="38"/>
  <c r="U75" i="38"/>
  <c r="T75" i="38"/>
  <c r="S75" i="38"/>
  <c r="R75" i="38"/>
  <c r="Q75" i="38"/>
  <c r="P75" i="38"/>
  <c r="O75" i="38"/>
  <c r="N75" i="38"/>
  <c r="M75" i="38"/>
  <c r="L75" i="38"/>
  <c r="K75" i="38"/>
  <c r="J75" i="38"/>
  <c r="I75" i="38"/>
  <c r="H75" i="38"/>
  <c r="G75" i="38"/>
  <c r="F75" i="38"/>
  <c r="E75" i="38"/>
  <c r="D75" i="38"/>
  <c r="C75" i="38"/>
  <c r="B75" i="38"/>
  <c r="Y74" i="38"/>
  <c r="X74" i="38"/>
  <c r="W74" i="38"/>
  <c r="V74" i="38"/>
  <c r="U74" i="38"/>
  <c r="T74" i="38"/>
  <c r="S74" i="38"/>
  <c r="R74" i="38"/>
  <c r="Q74" i="38"/>
  <c r="P74" i="38"/>
  <c r="O74" i="38"/>
  <c r="N74" i="38"/>
  <c r="M74" i="38"/>
  <c r="L74" i="38"/>
  <c r="K74" i="38"/>
  <c r="J74" i="38"/>
  <c r="I74" i="38"/>
  <c r="H74" i="38"/>
  <c r="G74" i="38"/>
  <c r="F74" i="38"/>
  <c r="E74" i="38"/>
  <c r="D74" i="38"/>
  <c r="C74" i="38"/>
  <c r="B74" i="38"/>
  <c r="Y73" i="38"/>
  <c r="X73" i="38"/>
  <c r="W73" i="38"/>
  <c r="V73" i="38"/>
  <c r="U73" i="38"/>
  <c r="T73" i="38"/>
  <c r="S73" i="38"/>
  <c r="R73" i="38"/>
  <c r="Q73" i="38"/>
  <c r="P73" i="38"/>
  <c r="O73" i="38"/>
  <c r="N73" i="38"/>
  <c r="M73" i="38"/>
  <c r="L73" i="38"/>
  <c r="K73" i="38"/>
  <c r="J73" i="38"/>
  <c r="I73" i="38"/>
  <c r="H73" i="38"/>
  <c r="G73" i="38"/>
  <c r="F73" i="38"/>
  <c r="E73" i="38"/>
  <c r="D73" i="38"/>
  <c r="C73" i="38"/>
  <c r="B73" i="38"/>
  <c r="Y72" i="38"/>
  <c r="X72" i="38"/>
  <c r="W72" i="38"/>
  <c r="V72" i="38"/>
  <c r="U72" i="38"/>
  <c r="T72" i="38"/>
  <c r="S72" i="38"/>
  <c r="R72" i="38"/>
  <c r="Q72" i="38"/>
  <c r="P72" i="38"/>
  <c r="O72" i="38"/>
  <c r="N72" i="38"/>
  <c r="M72" i="38"/>
  <c r="L72" i="38"/>
  <c r="K72" i="38"/>
  <c r="J72" i="38"/>
  <c r="I72" i="38"/>
  <c r="H72" i="38"/>
  <c r="G72" i="38"/>
  <c r="F72" i="38"/>
  <c r="E72" i="38"/>
  <c r="D72" i="38"/>
  <c r="C72" i="38"/>
  <c r="B72" i="38"/>
  <c r="Y68" i="38"/>
  <c r="X68" i="38"/>
  <c r="W68" i="38"/>
  <c r="V68" i="38"/>
  <c r="U68" i="38"/>
  <c r="T68" i="38"/>
  <c r="S68" i="38"/>
  <c r="R68" i="38"/>
  <c r="Q68" i="38"/>
  <c r="P68" i="38"/>
  <c r="O68" i="38"/>
  <c r="N68" i="38"/>
  <c r="M68" i="38"/>
  <c r="L68" i="38"/>
  <c r="K68" i="38"/>
  <c r="J68" i="38"/>
  <c r="I68" i="38"/>
  <c r="H68" i="38"/>
  <c r="G68" i="38"/>
  <c r="F68" i="38"/>
  <c r="E68" i="38"/>
  <c r="D68" i="38"/>
  <c r="C68" i="38"/>
  <c r="B68" i="38"/>
  <c r="Y67" i="38"/>
  <c r="X67" i="38"/>
  <c r="W67" i="38"/>
  <c r="V67" i="38"/>
  <c r="U67" i="38"/>
  <c r="T67" i="38"/>
  <c r="S67" i="38"/>
  <c r="R67" i="38"/>
  <c r="Q67" i="38"/>
  <c r="P67" i="38"/>
  <c r="O67" i="38"/>
  <c r="N67" i="38"/>
  <c r="M67" i="38"/>
  <c r="L67" i="38"/>
  <c r="K67" i="38"/>
  <c r="J67" i="38"/>
  <c r="I67" i="38"/>
  <c r="H67" i="38"/>
  <c r="G67" i="38"/>
  <c r="F67" i="38"/>
  <c r="E67" i="38"/>
  <c r="D67" i="38"/>
  <c r="C67" i="38"/>
  <c r="B67" i="38"/>
  <c r="Y66" i="38"/>
  <c r="X66" i="38"/>
  <c r="W66" i="38"/>
  <c r="V66" i="38"/>
  <c r="U66" i="38"/>
  <c r="T66" i="38"/>
  <c r="S66" i="38"/>
  <c r="R66" i="38"/>
  <c r="Q66" i="38"/>
  <c r="P66" i="38"/>
  <c r="O66" i="38"/>
  <c r="N66" i="38"/>
  <c r="M66" i="38"/>
  <c r="L66" i="38"/>
  <c r="K66" i="38"/>
  <c r="J66" i="38"/>
  <c r="I66" i="38"/>
  <c r="H66" i="38"/>
  <c r="G66" i="38"/>
  <c r="F66" i="38"/>
  <c r="E66" i="38"/>
  <c r="D66" i="38"/>
  <c r="C66" i="38"/>
  <c r="B66" i="38"/>
  <c r="Y65" i="38"/>
  <c r="X65" i="38"/>
  <c r="W65" i="38"/>
  <c r="V65" i="38"/>
  <c r="U65" i="38"/>
  <c r="T65" i="38"/>
  <c r="S65" i="38"/>
  <c r="R65" i="38"/>
  <c r="Q65" i="38"/>
  <c r="P65" i="38"/>
  <c r="O65" i="38"/>
  <c r="N65" i="38"/>
  <c r="M65" i="38"/>
  <c r="L65" i="38"/>
  <c r="K65" i="38"/>
  <c r="J65" i="38"/>
  <c r="I65" i="38"/>
  <c r="H65" i="38"/>
  <c r="G65" i="38"/>
  <c r="F65" i="38"/>
  <c r="E65" i="38"/>
  <c r="D65" i="38"/>
  <c r="C65" i="38"/>
  <c r="B65" i="38"/>
  <c r="Y64" i="38"/>
  <c r="X64" i="38"/>
  <c r="W64" i="38"/>
  <c r="V64" i="38"/>
  <c r="U64" i="38"/>
  <c r="T64" i="38"/>
  <c r="S64" i="38"/>
  <c r="R64" i="38"/>
  <c r="Q64" i="38"/>
  <c r="P64" i="38"/>
  <c r="O64" i="38"/>
  <c r="N64" i="38"/>
  <c r="M64" i="38"/>
  <c r="L64" i="38"/>
  <c r="K64" i="38"/>
  <c r="J64" i="38"/>
  <c r="I64" i="38"/>
  <c r="H64" i="38"/>
  <c r="G64" i="38"/>
  <c r="F64" i="38"/>
  <c r="E64" i="38"/>
  <c r="D64" i="38"/>
  <c r="C64" i="38"/>
  <c r="B64" i="38"/>
  <c r="T63" i="38"/>
  <c r="P63" i="38"/>
  <c r="O63" i="38"/>
  <c r="L63" i="38"/>
  <c r="H63" i="38"/>
  <c r="G63" i="38"/>
  <c r="Y62" i="38"/>
  <c r="X62" i="38"/>
  <c r="W62" i="38"/>
  <c r="V62" i="38"/>
  <c r="U62" i="38"/>
  <c r="T62" i="38"/>
  <c r="S62" i="38"/>
  <c r="R62" i="38"/>
  <c r="Q62" i="38"/>
  <c r="P62" i="38"/>
  <c r="O62" i="38"/>
  <c r="N62" i="38"/>
  <c r="M62" i="38"/>
  <c r="L62" i="38"/>
  <c r="K62" i="38"/>
  <c r="J62" i="38"/>
  <c r="I62" i="38"/>
  <c r="H62" i="38"/>
  <c r="G62" i="38"/>
  <c r="F62" i="38"/>
  <c r="E62" i="38"/>
  <c r="D62" i="38"/>
  <c r="C62" i="38"/>
  <c r="B62" i="38"/>
  <c r="Y61" i="38"/>
  <c r="X61" i="38"/>
  <c r="W61" i="38"/>
  <c r="V61" i="38"/>
  <c r="U61" i="38"/>
  <c r="T61" i="38"/>
  <c r="S61" i="38"/>
  <c r="R61" i="38"/>
  <c r="Q61" i="38"/>
  <c r="P61" i="38"/>
  <c r="O61" i="38"/>
  <c r="N61" i="38"/>
  <c r="M61" i="38"/>
  <c r="L61" i="38"/>
  <c r="K61" i="38"/>
  <c r="J61" i="38"/>
  <c r="I61" i="38"/>
  <c r="H61" i="38"/>
  <c r="G61" i="38"/>
  <c r="F61" i="38"/>
  <c r="E61" i="38"/>
  <c r="D61" i="38"/>
  <c r="C61" i="38"/>
  <c r="B61" i="38"/>
  <c r="Q60" i="38"/>
  <c r="L60" i="38"/>
  <c r="J60" i="38"/>
  <c r="I60" i="38"/>
  <c r="D60" i="38"/>
  <c r="B60" i="38"/>
  <c r="Y59" i="38"/>
  <c r="X59" i="38"/>
  <c r="W59" i="38"/>
  <c r="V59" i="38"/>
  <c r="U59" i="38"/>
  <c r="T59" i="38"/>
  <c r="S59" i="38"/>
  <c r="R59" i="38"/>
  <c r="Q59" i="38"/>
  <c r="P59" i="38"/>
  <c r="O59" i="38"/>
  <c r="N59" i="38"/>
  <c r="M59" i="38"/>
  <c r="L59" i="38"/>
  <c r="K59" i="38"/>
  <c r="J59" i="38"/>
  <c r="I59" i="38"/>
  <c r="H59" i="38"/>
  <c r="G59" i="38"/>
  <c r="F59" i="38"/>
  <c r="E59" i="38"/>
  <c r="D59" i="38"/>
  <c r="C59" i="38"/>
  <c r="B59" i="38"/>
  <c r="Y58" i="38"/>
  <c r="X58" i="38"/>
  <c r="W58" i="38"/>
  <c r="V58" i="38"/>
  <c r="U58" i="38"/>
  <c r="T58" i="38"/>
  <c r="T51" i="38" s="1"/>
  <c r="S58" i="38"/>
  <c r="R58" i="38"/>
  <c r="Q58" i="38"/>
  <c r="P58" i="38"/>
  <c r="O58" i="38"/>
  <c r="N58" i="38"/>
  <c r="M58" i="38"/>
  <c r="L58" i="38"/>
  <c r="K58" i="38"/>
  <c r="J58" i="38"/>
  <c r="I58" i="38"/>
  <c r="H58" i="38"/>
  <c r="G58" i="38"/>
  <c r="F58" i="38"/>
  <c r="E58" i="38"/>
  <c r="D58" i="38"/>
  <c r="C58" i="38"/>
  <c r="B58" i="38"/>
  <c r="P57" i="38"/>
  <c r="O57" i="38"/>
  <c r="L57" i="38"/>
  <c r="H57" i="38"/>
  <c r="G57" i="38"/>
  <c r="D57" i="38"/>
  <c r="Y56" i="38"/>
  <c r="X56" i="38"/>
  <c r="W56" i="38"/>
  <c r="V56" i="38"/>
  <c r="U56" i="38"/>
  <c r="T56" i="38"/>
  <c r="S56" i="38"/>
  <c r="R56" i="38"/>
  <c r="Q56" i="38"/>
  <c r="P56" i="38"/>
  <c r="O56" i="38"/>
  <c r="N56" i="38"/>
  <c r="M56" i="38"/>
  <c r="L56" i="38"/>
  <c r="K56" i="38"/>
  <c r="J56" i="38"/>
  <c r="I56" i="38"/>
  <c r="H56" i="38"/>
  <c r="G56" i="38"/>
  <c r="F56" i="38"/>
  <c r="E56" i="38"/>
  <c r="D56" i="38"/>
  <c r="C56" i="38"/>
  <c r="C51" i="38" s="1"/>
  <c r="B56" i="38"/>
  <c r="B51" i="38" s="1"/>
  <c r="Y55" i="38"/>
  <c r="X55" i="38"/>
  <c r="W55" i="38"/>
  <c r="V55" i="38"/>
  <c r="U55" i="38"/>
  <c r="T55" i="38"/>
  <c r="S55" i="38"/>
  <c r="R55" i="38"/>
  <c r="Q55" i="38"/>
  <c r="P55" i="38"/>
  <c r="O55" i="38"/>
  <c r="N55" i="38"/>
  <c r="M55" i="38"/>
  <c r="L55" i="38"/>
  <c r="K55" i="38"/>
  <c r="J55" i="38"/>
  <c r="I55" i="38"/>
  <c r="H55" i="38"/>
  <c r="G55" i="38"/>
  <c r="F55" i="38"/>
  <c r="E55" i="38"/>
  <c r="D55" i="38"/>
  <c r="C55" i="38"/>
  <c r="B55" i="38"/>
  <c r="Y54" i="38"/>
  <c r="X54" i="38"/>
  <c r="W54" i="38"/>
  <c r="V54" i="38"/>
  <c r="U54" i="38"/>
  <c r="T54" i="38"/>
  <c r="S54" i="38"/>
  <c r="R54" i="38"/>
  <c r="Q54" i="38"/>
  <c r="P54" i="38"/>
  <c r="O54" i="38"/>
  <c r="N54" i="38"/>
  <c r="M54" i="38"/>
  <c r="L54" i="38"/>
  <c r="K54" i="38"/>
  <c r="J54" i="38"/>
  <c r="I54" i="38"/>
  <c r="H54" i="38"/>
  <c r="G54" i="38"/>
  <c r="F54" i="38"/>
  <c r="E54" i="38"/>
  <c r="D54" i="38"/>
  <c r="C54" i="38"/>
  <c r="B54" i="38"/>
  <c r="Y53" i="38"/>
  <c r="X53" i="38"/>
  <c r="W53" i="38"/>
  <c r="V53" i="38"/>
  <c r="U53" i="38"/>
  <c r="T53" i="38"/>
  <c r="S53" i="38"/>
  <c r="R53" i="38"/>
  <c r="R51" i="38" s="1"/>
  <c r="Q53" i="38"/>
  <c r="P53" i="38"/>
  <c r="O53" i="38"/>
  <c r="N53" i="38"/>
  <c r="M53" i="38"/>
  <c r="L53" i="38"/>
  <c r="K53" i="38"/>
  <c r="J53" i="38"/>
  <c r="I53" i="38"/>
  <c r="H53" i="38"/>
  <c r="G53" i="38"/>
  <c r="F53" i="38"/>
  <c r="E53" i="38"/>
  <c r="D53" i="38"/>
  <c r="C53" i="38"/>
  <c r="B53" i="38"/>
  <c r="Y52" i="38"/>
  <c r="Y51" i="38" s="1"/>
  <c r="X52" i="38"/>
  <c r="X51" i="38" s="1"/>
  <c r="W52" i="38"/>
  <c r="W51" i="38" s="1"/>
  <c r="V52" i="38"/>
  <c r="V51" i="38" s="1"/>
  <c r="U52" i="38"/>
  <c r="U51" i="38" s="1"/>
  <c r="T52" i="38"/>
  <c r="S52" i="38"/>
  <c r="S51" i="38" s="1"/>
  <c r="R52" i="38"/>
  <c r="Q52" i="38"/>
  <c r="Q51" i="38" s="1"/>
  <c r="P52" i="38"/>
  <c r="P51" i="38" s="1"/>
  <c r="O52" i="38"/>
  <c r="O51" i="38" s="1"/>
  <c r="N52" i="38"/>
  <c r="N51" i="38" s="1"/>
  <c r="M52" i="38"/>
  <c r="M51" i="38" s="1"/>
  <c r="L52" i="38"/>
  <c r="K52" i="38"/>
  <c r="K51" i="38" s="1"/>
  <c r="J52" i="38"/>
  <c r="I52" i="38"/>
  <c r="H52" i="38"/>
  <c r="G52" i="38"/>
  <c r="G51" i="38" s="1"/>
  <c r="F52" i="38"/>
  <c r="E52" i="38"/>
  <c r="D52" i="38"/>
  <c r="C52" i="38"/>
  <c r="B52" i="38"/>
  <c r="J51" i="38"/>
  <c r="I51" i="38"/>
  <c r="H51" i="38"/>
  <c r="F51" i="38"/>
  <c r="E51" i="38"/>
  <c r="Y27" i="38"/>
  <c r="Y63" i="38" s="1"/>
  <c r="X27" i="38"/>
  <c r="X63" i="38" s="1"/>
  <c r="W27" i="38"/>
  <c r="W63" i="38" s="1"/>
  <c r="V27" i="38"/>
  <c r="U27" i="38"/>
  <c r="T27" i="38"/>
  <c r="T80" i="38" s="1"/>
  <c r="S27" i="38"/>
  <c r="S80" i="38" s="1"/>
  <c r="R27" i="38"/>
  <c r="R63" i="38" s="1"/>
  <c r="Q27" i="38"/>
  <c r="Q63" i="38" s="1"/>
  <c r="P27" i="38"/>
  <c r="O27" i="38"/>
  <c r="N27" i="38"/>
  <c r="N63" i="38" s="1"/>
  <c r="M27" i="38"/>
  <c r="L27" i="38"/>
  <c r="L80" i="38" s="1"/>
  <c r="K27" i="38"/>
  <c r="K80" i="38" s="1"/>
  <c r="J27" i="38"/>
  <c r="J63" i="38" s="1"/>
  <c r="I27" i="38"/>
  <c r="I63" i="38" s="1"/>
  <c r="H27" i="38"/>
  <c r="G27" i="38"/>
  <c r="F27" i="38"/>
  <c r="E27" i="38"/>
  <c r="D27" i="38"/>
  <c r="D63" i="38" s="1"/>
  <c r="C27" i="38"/>
  <c r="C63" i="38" s="1"/>
  <c r="B27" i="38"/>
  <c r="B63" i="38" s="1"/>
  <c r="Y24" i="38"/>
  <c r="Y60" i="38" s="1"/>
  <c r="X24" i="38"/>
  <c r="W24" i="38"/>
  <c r="V24" i="38"/>
  <c r="U24" i="38"/>
  <c r="U60" i="38" s="1"/>
  <c r="T24" i="38"/>
  <c r="T60" i="38" s="1"/>
  <c r="S24" i="38"/>
  <c r="R24" i="38"/>
  <c r="R79" i="38" s="1"/>
  <c r="Q24" i="38"/>
  <c r="P24" i="38"/>
  <c r="O24" i="38"/>
  <c r="N24" i="38"/>
  <c r="N79" i="38" s="1"/>
  <c r="M24" i="38"/>
  <c r="M60" i="38" s="1"/>
  <c r="L24" i="38"/>
  <c r="K24" i="38"/>
  <c r="K79" i="38" s="1"/>
  <c r="J24" i="38"/>
  <c r="J79" i="38" s="1"/>
  <c r="I24" i="38"/>
  <c r="I79" i="38" s="1"/>
  <c r="H24" i="38"/>
  <c r="G24" i="38"/>
  <c r="F24" i="38"/>
  <c r="F60" i="38" s="1"/>
  <c r="E24" i="38"/>
  <c r="E60" i="38" s="1"/>
  <c r="D24" i="38"/>
  <c r="C24" i="38"/>
  <c r="B24" i="38"/>
  <c r="Y16" i="38"/>
  <c r="Y57" i="38" s="1"/>
  <c r="X16" i="38"/>
  <c r="X57" i="38" s="1"/>
  <c r="W16" i="38"/>
  <c r="W57" i="38" s="1"/>
  <c r="V16" i="38"/>
  <c r="U16" i="38"/>
  <c r="T16" i="38"/>
  <c r="T57" i="38" s="1"/>
  <c r="S16" i="38"/>
  <c r="R16" i="38"/>
  <c r="Q16" i="38"/>
  <c r="P16" i="38"/>
  <c r="O16" i="38"/>
  <c r="N16" i="38"/>
  <c r="M16" i="38"/>
  <c r="M78" i="38" s="1"/>
  <c r="L16" i="38"/>
  <c r="K16" i="38"/>
  <c r="K78" i="38" s="1"/>
  <c r="J16" i="38"/>
  <c r="I16" i="38"/>
  <c r="H16" i="38"/>
  <c r="G16" i="38"/>
  <c r="G78" i="38" s="1"/>
  <c r="F16" i="38"/>
  <c r="E16" i="38"/>
  <c r="E78" i="38" s="1"/>
  <c r="D16" i="38"/>
  <c r="C16" i="38"/>
  <c r="C78" i="38" s="1"/>
  <c r="B16" i="38"/>
  <c r="Y83" i="37"/>
  <c r="X83" i="37"/>
  <c r="W83" i="37"/>
  <c r="V83" i="37"/>
  <c r="U83" i="37"/>
  <c r="T83" i="37"/>
  <c r="S83" i="37"/>
  <c r="R83" i="37"/>
  <c r="Q83" i="37"/>
  <c r="P83" i="37"/>
  <c r="O83" i="37"/>
  <c r="N83" i="37"/>
  <c r="M83" i="37"/>
  <c r="L83" i="37"/>
  <c r="K83" i="37"/>
  <c r="J83" i="37"/>
  <c r="I83" i="37"/>
  <c r="H83" i="37"/>
  <c r="G83" i="37"/>
  <c r="F83" i="37"/>
  <c r="E83" i="37"/>
  <c r="D83" i="37"/>
  <c r="C83" i="37"/>
  <c r="B83" i="37"/>
  <c r="Y82" i="37"/>
  <c r="X82" i="37"/>
  <c r="W82" i="37"/>
  <c r="V82" i="37"/>
  <c r="U82" i="37"/>
  <c r="T82" i="37"/>
  <c r="S82" i="37"/>
  <c r="R82" i="37"/>
  <c r="Q82" i="37"/>
  <c r="P82" i="37"/>
  <c r="O82" i="37"/>
  <c r="N82" i="37"/>
  <c r="M82" i="37"/>
  <c r="L82" i="37"/>
  <c r="K82" i="37"/>
  <c r="J82" i="37"/>
  <c r="I82" i="37"/>
  <c r="H82" i="37"/>
  <c r="G82" i="37"/>
  <c r="F82" i="37"/>
  <c r="E82" i="37"/>
  <c r="D82" i="37"/>
  <c r="C82" i="37"/>
  <c r="B82" i="37"/>
  <c r="Y81" i="37"/>
  <c r="X81" i="37"/>
  <c r="W81" i="37"/>
  <c r="V81" i="37"/>
  <c r="U81" i="37"/>
  <c r="T81" i="37"/>
  <c r="S81" i="37"/>
  <c r="R81" i="37"/>
  <c r="Q81" i="37"/>
  <c r="P81" i="37"/>
  <c r="O81" i="37"/>
  <c r="N81" i="37"/>
  <c r="M81" i="37"/>
  <c r="L81" i="37"/>
  <c r="K81" i="37"/>
  <c r="J81" i="37"/>
  <c r="I81" i="37"/>
  <c r="H81" i="37"/>
  <c r="G81" i="37"/>
  <c r="F81" i="37"/>
  <c r="E81" i="37"/>
  <c r="D81" i="37"/>
  <c r="C81" i="37"/>
  <c r="B81" i="37"/>
  <c r="S80" i="37"/>
  <c r="P80" i="37"/>
  <c r="X79" i="37"/>
  <c r="P79" i="37"/>
  <c r="H79" i="37"/>
  <c r="S78" i="37"/>
  <c r="P78" i="37"/>
  <c r="K78" i="37"/>
  <c r="Y77" i="37"/>
  <c r="X77" i="37"/>
  <c r="W77" i="37"/>
  <c r="V77" i="37"/>
  <c r="U77" i="37"/>
  <c r="T77" i="37"/>
  <c r="S77" i="37"/>
  <c r="R77" i="37"/>
  <c r="Q77" i="37"/>
  <c r="P77" i="37"/>
  <c r="O77" i="37"/>
  <c r="N77" i="37"/>
  <c r="M77" i="37"/>
  <c r="L77" i="37"/>
  <c r="K77" i="37"/>
  <c r="J77" i="37"/>
  <c r="I77" i="37"/>
  <c r="H77" i="37"/>
  <c r="G77" i="37"/>
  <c r="F77" i="37"/>
  <c r="E77" i="37"/>
  <c r="D77" i="37"/>
  <c r="C77" i="37"/>
  <c r="B77" i="37"/>
  <c r="Y76" i="37"/>
  <c r="X76" i="37"/>
  <c r="W76" i="37"/>
  <c r="V76" i="37"/>
  <c r="U76" i="37"/>
  <c r="T76" i="37"/>
  <c r="S76" i="37"/>
  <c r="R76" i="37"/>
  <c r="Q76" i="37"/>
  <c r="P76" i="37"/>
  <c r="O76" i="37"/>
  <c r="N76" i="37"/>
  <c r="M76" i="37"/>
  <c r="L76" i="37"/>
  <c r="K76" i="37"/>
  <c r="J76" i="37"/>
  <c r="I76" i="37"/>
  <c r="H76" i="37"/>
  <c r="G76" i="37"/>
  <c r="F76" i="37"/>
  <c r="E76" i="37"/>
  <c r="D76" i="37"/>
  <c r="C76" i="37"/>
  <c r="B76" i="37"/>
  <c r="Y75" i="37"/>
  <c r="X75" i="37"/>
  <c r="W75" i="37"/>
  <c r="V75" i="37"/>
  <c r="U75" i="37"/>
  <c r="T75" i="37"/>
  <c r="S75" i="37"/>
  <c r="R75" i="37"/>
  <c r="Q75" i="37"/>
  <c r="P75" i="37"/>
  <c r="O75" i="37"/>
  <c r="N75" i="37"/>
  <c r="M75" i="37"/>
  <c r="L75" i="37"/>
  <c r="K75" i="37"/>
  <c r="J75" i="37"/>
  <c r="I75" i="37"/>
  <c r="H75" i="37"/>
  <c r="G75" i="37"/>
  <c r="F75" i="37"/>
  <c r="E75" i="37"/>
  <c r="D75" i="37"/>
  <c r="C75" i="37"/>
  <c r="B75" i="37"/>
  <c r="Y74" i="37"/>
  <c r="X74" i="37"/>
  <c r="W74" i="37"/>
  <c r="V74" i="37"/>
  <c r="U74" i="37"/>
  <c r="T74" i="37"/>
  <c r="S74" i="37"/>
  <c r="R74" i="37"/>
  <c r="Q74" i="37"/>
  <c r="P74" i="37"/>
  <c r="O74" i="37"/>
  <c r="N74" i="37"/>
  <c r="M74" i="37"/>
  <c r="L74" i="37"/>
  <c r="K74" i="37"/>
  <c r="J74" i="37"/>
  <c r="I74" i="37"/>
  <c r="H74" i="37"/>
  <c r="G74" i="37"/>
  <c r="F74" i="37"/>
  <c r="E74" i="37"/>
  <c r="D74" i="37"/>
  <c r="C74" i="37"/>
  <c r="B74" i="37"/>
  <c r="Y73" i="37"/>
  <c r="X73" i="37"/>
  <c r="W73" i="37"/>
  <c r="V73" i="37"/>
  <c r="U73" i="37"/>
  <c r="T73" i="37"/>
  <c r="S73" i="37"/>
  <c r="R73" i="37"/>
  <c r="Q73" i="37"/>
  <c r="P73" i="37"/>
  <c r="O73" i="37"/>
  <c r="N73" i="37"/>
  <c r="M73" i="37"/>
  <c r="L73" i="37"/>
  <c r="K73" i="37"/>
  <c r="J73" i="37"/>
  <c r="I73" i="37"/>
  <c r="H73" i="37"/>
  <c r="G73" i="37"/>
  <c r="F73" i="37"/>
  <c r="E73" i="37"/>
  <c r="D73" i="37"/>
  <c r="C73" i="37"/>
  <c r="B73" i="37"/>
  <c r="Y68" i="37"/>
  <c r="X68" i="37"/>
  <c r="W68" i="37"/>
  <c r="V68" i="37"/>
  <c r="U68" i="37"/>
  <c r="T68" i="37"/>
  <c r="S68" i="37"/>
  <c r="R68" i="37"/>
  <c r="Q68" i="37"/>
  <c r="P68" i="37"/>
  <c r="O68" i="37"/>
  <c r="N68" i="37"/>
  <c r="M68" i="37"/>
  <c r="L68" i="37"/>
  <c r="K68" i="37"/>
  <c r="K51" i="37" s="1"/>
  <c r="J68" i="37"/>
  <c r="I68" i="37"/>
  <c r="H68" i="37"/>
  <c r="G68" i="37"/>
  <c r="F68" i="37"/>
  <c r="E68" i="37"/>
  <c r="D68" i="37"/>
  <c r="C68" i="37"/>
  <c r="B68" i="37"/>
  <c r="Y67" i="37"/>
  <c r="X67" i="37"/>
  <c r="W67" i="37"/>
  <c r="V67" i="37"/>
  <c r="U67" i="37"/>
  <c r="T67" i="37"/>
  <c r="S67" i="37"/>
  <c r="R67" i="37"/>
  <c r="Q67" i="37"/>
  <c r="P67" i="37"/>
  <c r="O67" i="37"/>
  <c r="N67" i="37"/>
  <c r="M67" i="37"/>
  <c r="L67" i="37"/>
  <c r="K67" i="37"/>
  <c r="J67" i="37"/>
  <c r="I67" i="37"/>
  <c r="H67" i="37"/>
  <c r="G67" i="37"/>
  <c r="G51" i="37" s="1"/>
  <c r="F67" i="37"/>
  <c r="E67" i="37"/>
  <c r="D67" i="37"/>
  <c r="C67" i="37"/>
  <c r="B67" i="37"/>
  <c r="Y66" i="37"/>
  <c r="X66" i="37"/>
  <c r="W66" i="37"/>
  <c r="V66" i="37"/>
  <c r="U66" i="37"/>
  <c r="T66" i="37"/>
  <c r="S66" i="37"/>
  <c r="R66" i="37"/>
  <c r="Q66" i="37"/>
  <c r="P66" i="37"/>
  <c r="O66" i="37"/>
  <c r="N66" i="37"/>
  <c r="M66" i="37"/>
  <c r="L66" i="37"/>
  <c r="K66" i="37"/>
  <c r="J66" i="37"/>
  <c r="I66" i="37"/>
  <c r="H66" i="37"/>
  <c r="G66" i="37"/>
  <c r="F66" i="37"/>
  <c r="E66" i="37"/>
  <c r="D66" i="37"/>
  <c r="C66" i="37"/>
  <c r="B66" i="37"/>
  <c r="Y65" i="37"/>
  <c r="X65" i="37"/>
  <c r="W65" i="37"/>
  <c r="V65" i="37"/>
  <c r="U65" i="37"/>
  <c r="T65" i="37"/>
  <c r="S65" i="37"/>
  <c r="R65" i="37"/>
  <c r="Q65" i="37"/>
  <c r="P65" i="37"/>
  <c r="O65" i="37"/>
  <c r="N65" i="37"/>
  <c r="M65" i="37"/>
  <c r="L65" i="37"/>
  <c r="K65" i="37"/>
  <c r="J65" i="37"/>
  <c r="I65" i="37"/>
  <c r="H65" i="37"/>
  <c r="G65" i="37"/>
  <c r="F65" i="37"/>
  <c r="E65" i="37"/>
  <c r="D65" i="37"/>
  <c r="C65" i="37"/>
  <c r="B65" i="37"/>
  <c r="Y64" i="37"/>
  <c r="X64" i="37"/>
  <c r="W64" i="37"/>
  <c r="V64" i="37"/>
  <c r="U64" i="37"/>
  <c r="T64" i="37"/>
  <c r="S64" i="37"/>
  <c r="R64" i="37"/>
  <c r="Q64" i="37"/>
  <c r="P64" i="37"/>
  <c r="O64" i="37"/>
  <c r="N64" i="37"/>
  <c r="M64" i="37"/>
  <c r="L64" i="37"/>
  <c r="K64" i="37"/>
  <c r="J64" i="37"/>
  <c r="I64" i="37"/>
  <c r="H64" i="37"/>
  <c r="G64" i="37"/>
  <c r="F64" i="37"/>
  <c r="E64" i="37"/>
  <c r="D64" i="37"/>
  <c r="C64" i="37"/>
  <c r="B64" i="37"/>
  <c r="X63" i="37"/>
  <c r="T63" i="37"/>
  <c r="S63" i="37"/>
  <c r="P63" i="37"/>
  <c r="L63" i="37"/>
  <c r="K63" i="37"/>
  <c r="H63" i="37"/>
  <c r="C63" i="37"/>
  <c r="Y62" i="37"/>
  <c r="X62" i="37"/>
  <c r="W62" i="37"/>
  <c r="V62" i="37"/>
  <c r="U62" i="37"/>
  <c r="T62" i="37"/>
  <c r="S62" i="37"/>
  <c r="R62" i="37"/>
  <c r="Q62" i="37"/>
  <c r="P62" i="37"/>
  <c r="O62" i="37"/>
  <c r="N62" i="37"/>
  <c r="M62" i="37"/>
  <c r="L62" i="37"/>
  <c r="K62" i="37"/>
  <c r="J62" i="37"/>
  <c r="I62" i="37"/>
  <c r="H62" i="37"/>
  <c r="G62" i="37"/>
  <c r="F62" i="37"/>
  <c r="E62" i="37"/>
  <c r="D62" i="37"/>
  <c r="C62" i="37"/>
  <c r="B62" i="37"/>
  <c r="Y61" i="37"/>
  <c r="X61" i="37"/>
  <c r="W61" i="37"/>
  <c r="V61" i="37"/>
  <c r="U61" i="37"/>
  <c r="T61" i="37"/>
  <c r="S61" i="37"/>
  <c r="R61" i="37"/>
  <c r="Q61" i="37"/>
  <c r="P61" i="37"/>
  <c r="O61" i="37"/>
  <c r="N61" i="37"/>
  <c r="M61" i="37"/>
  <c r="L61" i="37"/>
  <c r="K61" i="37"/>
  <c r="J61" i="37"/>
  <c r="I61" i="37"/>
  <c r="H61" i="37"/>
  <c r="G61" i="37"/>
  <c r="F61" i="37"/>
  <c r="E61" i="37"/>
  <c r="D61" i="37"/>
  <c r="C61" i="37"/>
  <c r="B61" i="37"/>
  <c r="X60" i="37"/>
  <c r="V60" i="37"/>
  <c r="U60" i="37"/>
  <c r="P60" i="37"/>
  <c r="N60" i="37"/>
  <c r="M60" i="37"/>
  <c r="H60" i="37"/>
  <c r="F60" i="37"/>
  <c r="Y59" i="37"/>
  <c r="X59" i="37"/>
  <c r="W59" i="37"/>
  <c r="V59" i="37"/>
  <c r="U59" i="37"/>
  <c r="T59" i="37"/>
  <c r="S59" i="37"/>
  <c r="R59" i="37"/>
  <c r="Q59" i="37"/>
  <c r="P59" i="37"/>
  <c r="O59" i="37"/>
  <c r="N59" i="37"/>
  <c r="M59" i="37"/>
  <c r="L59" i="37"/>
  <c r="K59" i="37"/>
  <c r="J59" i="37"/>
  <c r="I59" i="37"/>
  <c r="H59" i="37"/>
  <c r="G59" i="37"/>
  <c r="F59" i="37"/>
  <c r="E59" i="37"/>
  <c r="D59" i="37"/>
  <c r="C59" i="37"/>
  <c r="B59" i="37"/>
  <c r="Y58" i="37"/>
  <c r="X58" i="37"/>
  <c r="W58" i="37"/>
  <c r="V58" i="37"/>
  <c r="U58" i="37"/>
  <c r="T58" i="37"/>
  <c r="S58" i="37"/>
  <c r="R58" i="37"/>
  <c r="Q58" i="37"/>
  <c r="P58" i="37"/>
  <c r="O58" i="37"/>
  <c r="N58" i="37"/>
  <c r="M58" i="37"/>
  <c r="L58" i="37"/>
  <c r="K58" i="37"/>
  <c r="J58" i="37"/>
  <c r="I58" i="37"/>
  <c r="H58" i="37"/>
  <c r="G58" i="37"/>
  <c r="F58" i="37"/>
  <c r="E58" i="37"/>
  <c r="D58" i="37"/>
  <c r="C58" i="37"/>
  <c r="B58" i="37"/>
  <c r="T57" i="37"/>
  <c r="S57" i="37"/>
  <c r="P57" i="37"/>
  <c r="L57" i="37"/>
  <c r="K57" i="37"/>
  <c r="H57" i="37"/>
  <c r="D57" i="37"/>
  <c r="Y56" i="37"/>
  <c r="X56" i="37"/>
  <c r="W56" i="37"/>
  <c r="V56" i="37"/>
  <c r="U56" i="37"/>
  <c r="T56" i="37"/>
  <c r="S56" i="37"/>
  <c r="R56" i="37"/>
  <c r="Q56" i="37"/>
  <c r="P56" i="37"/>
  <c r="O56" i="37"/>
  <c r="N56" i="37"/>
  <c r="M56" i="37"/>
  <c r="L56" i="37"/>
  <c r="K56" i="37"/>
  <c r="J56" i="37"/>
  <c r="I56" i="37"/>
  <c r="H56" i="37"/>
  <c r="G56" i="37"/>
  <c r="F56" i="37"/>
  <c r="E56" i="37"/>
  <c r="D56" i="37"/>
  <c r="C56" i="37"/>
  <c r="B56" i="37"/>
  <c r="Y55" i="37"/>
  <c r="X55" i="37"/>
  <c r="W55" i="37"/>
  <c r="V55" i="37"/>
  <c r="U55" i="37"/>
  <c r="T55" i="37"/>
  <c r="S55" i="37"/>
  <c r="R55" i="37"/>
  <c r="Q55" i="37"/>
  <c r="P55" i="37"/>
  <c r="O55" i="37"/>
  <c r="N55" i="37"/>
  <c r="M55" i="37"/>
  <c r="L55" i="37"/>
  <c r="K55" i="37"/>
  <c r="J55" i="37"/>
  <c r="I55" i="37"/>
  <c r="H55" i="37"/>
  <c r="G55" i="37"/>
  <c r="F55" i="37"/>
  <c r="F51" i="37" s="1"/>
  <c r="E55" i="37"/>
  <c r="D55" i="37"/>
  <c r="C55" i="37"/>
  <c r="B55" i="37"/>
  <c r="Y54" i="37"/>
  <c r="X54" i="37"/>
  <c r="W54" i="37"/>
  <c r="V54" i="37"/>
  <c r="U54" i="37"/>
  <c r="T54" i="37"/>
  <c r="S54" i="37"/>
  <c r="R54" i="37"/>
  <c r="Q54" i="37"/>
  <c r="P54" i="37"/>
  <c r="O54" i="37"/>
  <c r="N54" i="37"/>
  <c r="M54" i="37"/>
  <c r="L54" i="37"/>
  <c r="K54" i="37"/>
  <c r="J54" i="37"/>
  <c r="I54" i="37"/>
  <c r="H54" i="37"/>
  <c r="G54" i="37"/>
  <c r="F54" i="37"/>
  <c r="E54" i="37"/>
  <c r="E51" i="37" s="1"/>
  <c r="D54" i="37"/>
  <c r="D51" i="37" s="1"/>
  <c r="C54" i="37"/>
  <c r="C51" i="37" s="1"/>
  <c r="B54" i="37"/>
  <c r="B51" i="37" s="1"/>
  <c r="Y53" i="37"/>
  <c r="X53" i="37"/>
  <c r="W53" i="37"/>
  <c r="V53" i="37"/>
  <c r="U53" i="37"/>
  <c r="T53" i="37"/>
  <c r="S53" i="37"/>
  <c r="R53" i="37"/>
  <c r="Q53" i="37"/>
  <c r="P53" i="37"/>
  <c r="O53" i="37"/>
  <c r="N53" i="37"/>
  <c r="M53" i="37"/>
  <c r="L53" i="37"/>
  <c r="K53" i="37"/>
  <c r="J53" i="37"/>
  <c r="I53" i="37"/>
  <c r="H53" i="37"/>
  <c r="G53" i="37"/>
  <c r="F53" i="37"/>
  <c r="E53" i="37"/>
  <c r="D53" i="37"/>
  <c r="C53" i="37"/>
  <c r="B53" i="37"/>
  <c r="Y52" i="37"/>
  <c r="Y51" i="37" s="1"/>
  <c r="X52" i="37"/>
  <c r="X51" i="37" s="1"/>
  <c r="W52" i="37"/>
  <c r="W51" i="37" s="1"/>
  <c r="V52" i="37"/>
  <c r="V51" i="37" s="1"/>
  <c r="U52" i="37"/>
  <c r="U51" i="37" s="1"/>
  <c r="T52" i="37"/>
  <c r="T51" i="37" s="1"/>
  <c r="S52" i="37"/>
  <c r="S51" i="37" s="1"/>
  <c r="R52" i="37"/>
  <c r="R51" i="37" s="1"/>
  <c r="Q52" i="37"/>
  <c r="Q51" i="37" s="1"/>
  <c r="P52" i="37"/>
  <c r="P51" i="37" s="1"/>
  <c r="O52" i="37"/>
  <c r="O51" i="37" s="1"/>
  <c r="N52" i="37"/>
  <c r="N51" i="37" s="1"/>
  <c r="M52" i="37"/>
  <c r="M51" i="37" s="1"/>
  <c r="L52" i="37"/>
  <c r="L51" i="37" s="1"/>
  <c r="K52" i="37"/>
  <c r="J52" i="37"/>
  <c r="I52" i="37"/>
  <c r="H52" i="37"/>
  <c r="G52" i="37"/>
  <c r="F52" i="37"/>
  <c r="E52" i="37"/>
  <c r="D52" i="37"/>
  <c r="C52" i="37"/>
  <c r="B52" i="37"/>
  <c r="J51" i="37"/>
  <c r="I51" i="37"/>
  <c r="H51" i="37"/>
  <c r="Y27" i="37"/>
  <c r="Y80" i="37" s="1"/>
  <c r="X27" i="37"/>
  <c r="X80" i="37" s="1"/>
  <c r="W27" i="37"/>
  <c r="W80" i="37" s="1"/>
  <c r="V27" i="37"/>
  <c r="V80" i="37" s="1"/>
  <c r="U27" i="37"/>
  <c r="U80" i="37" s="1"/>
  <c r="T27" i="37"/>
  <c r="T80" i="37" s="1"/>
  <c r="S27" i="37"/>
  <c r="R27" i="37"/>
  <c r="Q27" i="37"/>
  <c r="Q80" i="37" s="1"/>
  <c r="P27" i="37"/>
  <c r="O27" i="37"/>
  <c r="O80" i="37" s="1"/>
  <c r="N27" i="37"/>
  <c r="N80" i="37" s="1"/>
  <c r="M27" i="37"/>
  <c r="M80" i="37" s="1"/>
  <c r="L27" i="37"/>
  <c r="L80" i="37" s="1"/>
  <c r="K27" i="37"/>
  <c r="K80" i="37" s="1"/>
  <c r="J27" i="37"/>
  <c r="I27" i="37"/>
  <c r="I80" i="37" s="1"/>
  <c r="H27" i="37"/>
  <c r="H80" i="37" s="1"/>
  <c r="G27" i="37"/>
  <c r="G80" i="37" s="1"/>
  <c r="F27" i="37"/>
  <c r="F80" i="37" s="1"/>
  <c r="E27" i="37"/>
  <c r="E80" i="37" s="1"/>
  <c r="D27" i="37"/>
  <c r="D80" i="37" s="1"/>
  <c r="C27" i="37"/>
  <c r="B27" i="37"/>
  <c r="Y24" i="37"/>
  <c r="X24" i="37"/>
  <c r="W24" i="37"/>
  <c r="W79" i="37" s="1"/>
  <c r="V24" i="37"/>
  <c r="V79" i="37" s="1"/>
  <c r="U24" i="37"/>
  <c r="U79" i="37" s="1"/>
  <c r="T24" i="37"/>
  <c r="S24" i="37"/>
  <c r="S79" i="37" s="1"/>
  <c r="R24" i="37"/>
  <c r="R79" i="37" s="1"/>
  <c r="Q24" i="37"/>
  <c r="Q79" i="37" s="1"/>
  <c r="P24" i="37"/>
  <c r="O24" i="37"/>
  <c r="O79" i="37" s="1"/>
  <c r="N24" i="37"/>
  <c r="N79" i="37" s="1"/>
  <c r="M24" i="37"/>
  <c r="M79" i="37" s="1"/>
  <c r="L24" i="37"/>
  <c r="K24" i="37"/>
  <c r="K79" i="37" s="1"/>
  <c r="J24" i="37"/>
  <c r="J79" i="37" s="1"/>
  <c r="I24" i="37"/>
  <c r="I79" i="37" s="1"/>
  <c r="H24" i="37"/>
  <c r="G24" i="37"/>
  <c r="G79" i="37" s="1"/>
  <c r="F24" i="37"/>
  <c r="F79" i="37" s="1"/>
  <c r="E24" i="37"/>
  <c r="E79" i="37" s="1"/>
  <c r="D24" i="37"/>
  <c r="C24" i="37"/>
  <c r="C79" i="37" s="1"/>
  <c r="B24" i="37"/>
  <c r="B79" i="37" s="1"/>
  <c r="Y16" i="37"/>
  <c r="Y78" i="37" s="1"/>
  <c r="X16" i="37"/>
  <c r="X57" i="37" s="1"/>
  <c r="W16" i="37"/>
  <c r="W78" i="37" s="1"/>
  <c r="V16" i="37"/>
  <c r="V78" i="37" s="1"/>
  <c r="U16" i="37"/>
  <c r="T16" i="37"/>
  <c r="T78" i="37" s="1"/>
  <c r="S16" i="37"/>
  <c r="R16" i="37"/>
  <c r="Q16" i="37"/>
  <c r="Q78" i="37" s="1"/>
  <c r="P16" i="37"/>
  <c r="O16" i="37"/>
  <c r="O78" i="37" s="1"/>
  <c r="N16" i="37"/>
  <c r="N78" i="37" s="1"/>
  <c r="M16" i="37"/>
  <c r="M78" i="39" s="1"/>
  <c r="L16" i="37"/>
  <c r="L78" i="37" s="1"/>
  <c r="K16" i="37"/>
  <c r="J16" i="37"/>
  <c r="I16" i="37"/>
  <c r="I78" i="37" s="1"/>
  <c r="H16" i="37"/>
  <c r="H78" i="37" s="1"/>
  <c r="G16" i="37"/>
  <c r="G78" i="37" s="1"/>
  <c r="F16" i="37"/>
  <c r="F78" i="37" s="1"/>
  <c r="E16" i="37"/>
  <c r="E78" i="37" s="1"/>
  <c r="D16" i="37"/>
  <c r="D78" i="37" s="1"/>
  <c r="C16" i="37"/>
  <c r="C57" i="37" s="1"/>
  <c r="B16" i="37"/>
  <c r="Y37" i="36"/>
  <c r="X37" i="36"/>
  <c r="W37" i="36"/>
  <c r="V37" i="36"/>
  <c r="U37" i="36"/>
  <c r="T37" i="36"/>
  <c r="S37" i="36"/>
  <c r="R37" i="36"/>
  <c r="Q37" i="36"/>
  <c r="P37" i="36"/>
  <c r="O37" i="36"/>
  <c r="N37" i="36"/>
  <c r="M37" i="36"/>
  <c r="L37" i="36"/>
  <c r="K37" i="36"/>
  <c r="J37" i="36"/>
  <c r="I37" i="36"/>
  <c r="H37" i="36"/>
  <c r="G37" i="36"/>
  <c r="F37" i="36"/>
  <c r="E37" i="36"/>
  <c r="D37" i="36"/>
  <c r="C37" i="36"/>
  <c r="B37" i="36"/>
  <c r="Y36" i="36"/>
  <c r="X36" i="36"/>
  <c r="W36" i="36"/>
  <c r="V36" i="36"/>
  <c r="U36" i="36"/>
  <c r="T36" i="36"/>
  <c r="S36" i="36"/>
  <c r="R36" i="36"/>
  <c r="Q36" i="36"/>
  <c r="P36" i="36"/>
  <c r="O36" i="36"/>
  <c r="N36" i="36"/>
  <c r="M36" i="36"/>
  <c r="L36" i="36"/>
  <c r="K36" i="36"/>
  <c r="J36" i="36"/>
  <c r="I36" i="36"/>
  <c r="H36" i="36"/>
  <c r="G36" i="36"/>
  <c r="F36" i="36"/>
  <c r="E36" i="36"/>
  <c r="D36" i="36"/>
  <c r="C36" i="36"/>
  <c r="B36" i="36"/>
  <c r="Y35" i="36"/>
  <c r="X35" i="36"/>
  <c r="W35" i="36"/>
  <c r="V35" i="36"/>
  <c r="U35" i="36"/>
  <c r="T35" i="36"/>
  <c r="S35" i="36"/>
  <c r="R35" i="36"/>
  <c r="Q35" i="36"/>
  <c r="P35" i="36"/>
  <c r="O35" i="36"/>
  <c r="N35" i="36"/>
  <c r="M35" i="36"/>
  <c r="L35" i="36"/>
  <c r="K35" i="36"/>
  <c r="J35" i="36"/>
  <c r="I35" i="36"/>
  <c r="H35" i="36"/>
  <c r="G35" i="36"/>
  <c r="F35" i="36"/>
  <c r="E35" i="36"/>
  <c r="D35" i="36"/>
  <c r="C35" i="36"/>
  <c r="B35" i="36"/>
  <c r="Y33" i="36"/>
  <c r="Y38" i="36" s="1"/>
  <c r="X33" i="36"/>
  <c r="X38" i="36" s="1"/>
  <c r="W33" i="36"/>
  <c r="W38" i="36" s="1"/>
  <c r="V33" i="36"/>
  <c r="V38" i="36" s="1"/>
  <c r="U33" i="36"/>
  <c r="U38" i="36" s="1"/>
  <c r="T33" i="36"/>
  <c r="T38" i="36" s="1"/>
  <c r="S33" i="36"/>
  <c r="S38" i="36" s="1"/>
  <c r="R33" i="36"/>
  <c r="R38" i="36" s="1"/>
  <c r="Q33" i="36"/>
  <c r="Q38" i="36" s="1"/>
  <c r="P33" i="36"/>
  <c r="P38" i="36" s="1"/>
  <c r="O33" i="36"/>
  <c r="O38" i="36" s="1"/>
  <c r="N33" i="36"/>
  <c r="N38" i="36" s="1"/>
  <c r="M33" i="36"/>
  <c r="M38" i="36" s="1"/>
  <c r="L33" i="36"/>
  <c r="L38" i="36" s="1"/>
  <c r="L177" i="4" s="1"/>
  <c r="K33" i="36"/>
  <c r="K38" i="36" s="1"/>
  <c r="J33" i="36"/>
  <c r="J38" i="36" s="1"/>
  <c r="I33" i="36"/>
  <c r="I38" i="36" s="1"/>
  <c r="H33" i="36"/>
  <c r="H38" i="36" s="1"/>
  <c r="G33" i="36"/>
  <c r="G38" i="36" s="1"/>
  <c r="F33" i="36"/>
  <c r="F38" i="36" s="1"/>
  <c r="E33" i="36"/>
  <c r="E38" i="36" s="1"/>
  <c r="D33" i="36"/>
  <c r="D38" i="36" s="1"/>
  <c r="C33" i="36"/>
  <c r="C38" i="36" s="1"/>
  <c r="B33" i="36"/>
  <c r="B38" i="36" s="1"/>
  <c r="Y23" i="36"/>
  <c r="X23" i="36"/>
  <c r="W23" i="36"/>
  <c r="V23" i="36"/>
  <c r="U23" i="36"/>
  <c r="T23" i="36"/>
  <c r="S23" i="36"/>
  <c r="R23" i="36"/>
  <c r="Q23" i="36"/>
  <c r="P23" i="36"/>
  <c r="O23" i="36"/>
  <c r="N23" i="36"/>
  <c r="M23" i="36"/>
  <c r="L23" i="36"/>
  <c r="K23" i="36"/>
  <c r="J23" i="36"/>
  <c r="I23" i="36"/>
  <c r="H23" i="36"/>
  <c r="G23" i="36"/>
  <c r="F23" i="36"/>
  <c r="E23" i="36"/>
  <c r="D23" i="36"/>
  <c r="C23" i="36"/>
  <c r="B23" i="36"/>
  <c r="Y20" i="36"/>
  <c r="X20" i="36"/>
  <c r="W20" i="36"/>
  <c r="V20" i="36"/>
  <c r="U20" i="36"/>
  <c r="T20" i="36"/>
  <c r="S20" i="36"/>
  <c r="R20" i="36"/>
  <c r="Q20" i="36"/>
  <c r="P20" i="36"/>
  <c r="O20" i="36"/>
  <c r="N20" i="36"/>
  <c r="M20" i="36"/>
  <c r="L20" i="36"/>
  <c r="K20" i="36"/>
  <c r="J20" i="36"/>
  <c r="I20" i="36"/>
  <c r="H20" i="36"/>
  <c r="G20" i="36"/>
  <c r="F20" i="36"/>
  <c r="E20" i="36"/>
  <c r="D20" i="36"/>
  <c r="C20" i="36"/>
  <c r="B20" i="36"/>
  <c r="Y14" i="36"/>
  <c r="X14" i="36"/>
  <c r="W14" i="36"/>
  <c r="V14" i="36"/>
  <c r="U14" i="36"/>
  <c r="T14" i="36"/>
  <c r="S14" i="36"/>
  <c r="R14" i="36"/>
  <c r="Q14" i="36"/>
  <c r="P14" i="36"/>
  <c r="O14" i="36"/>
  <c r="N14" i="36"/>
  <c r="M14" i="36"/>
  <c r="L14" i="36"/>
  <c r="K14" i="36"/>
  <c r="J14" i="36"/>
  <c r="I14" i="36"/>
  <c r="H14" i="36"/>
  <c r="G14" i="36"/>
  <c r="F14" i="36"/>
  <c r="E14" i="36"/>
  <c r="D14" i="36"/>
  <c r="C14" i="36"/>
  <c r="B14" i="36"/>
  <c r="Y9" i="36"/>
  <c r="X9" i="36"/>
  <c r="W9" i="36"/>
  <c r="V9" i="36"/>
  <c r="U9" i="36"/>
  <c r="T9" i="36"/>
  <c r="S9" i="36"/>
  <c r="R9" i="36"/>
  <c r="Q9" i="36"/>
  <c r="P9" i="36"/>
  <c r="O9" i="36"/>
  <c r="N9" i="36"/>
  <c r="M9" i="36"/>
  <c r="L9" i="36"/>
  <c r="K9" i="36"/>
  <c r="J9" i="36"/>
  <c r="I9" i="36"/>
  <c r="H9" i="36"/>
  <c r="G9" i="36"/>
  <c r="F9" i="36"/>
  <c r="E9" i="36"/>
  <c r="D9" i="36"/>
  <c r="C9" i="36"/>
  <c r="B9" i="36"/>
  <c r="Y8" i="36"/>
  <c r="X8" i="36"/>
  <c r="W8" i="36"/>
  <c r="V8" i="36"/>
  <c r="U8" i="36"/>
  <c r="T8" i="36"/>
  <c r="S8" i="36"/>
  <c r="R8" i="36"/>
  <c r="Q8" i="36"/>
  <c r="P8" i="36"/>
  <c r="O8" i="36"/>
  <c r="N8" i="36"/>
  <c r="M8" i="36"/>
  <c r="L8" i="36"/>
  <c r="K8" i="36"/>
  <c r="J8" i="36"/>
  <c r="I8" i="36"/>
  <c r="H8" i="36"/>
  <c r="G8" i="36"/>
  <c r="F8" i="36"/>
  <c r="E8" i="36"/>
  <c r="D8" i="36"/>
  <c r="C8" i="36"/>
  <c r="Y83" i="35"/>
  <c r="X83" i="35"/>
  <c r="W83" i="35"/>
  <c r="V83" i="35"/>
  <c r="U83" i="35"/>
  <c r="T83" i="35"/>
  <c r="S83" i="35"/>
  <c r="R83" i="35"/>
  <c r="Q83" i="35"/>
  <c r="P83" i="35"/>
  <c r="O83" i="35"/>
  <c r="N83" i="35"/>
  <c r="M83" i="35"/>
  <c r="L83" i="35"/>
  <c r="K83" i="35"/>
  <c r="J83" i="35"/>
  <c r="I83" i="35"/>
  <c r="H83" i="35"/>
  <c r="G83" i="35"/>
  <c r="F83" i="35"/>
  <c r="E83" i="35"/>
  <c r="D83" i="35"/>
  <c r="C83" i="35"/>
  <c r="B83" i="35"/>
  <c r="Y82" i="35"/>
  <c r="X82" i="35"/>
  <c r="W82" i="35"/>
  <c r="V82" i="35"/>
  <c r="U82" i="35"/>
  <c r="T82" i="35"/>
  <c r="S82" i="35"/>
  <c r="R82" i="35"/>
  <c r="Q82" i="35"/>
  <c r="P82" i="35"/>
  <c r="O82" i="35"/>
  <c r="N82" i="35"/>
  <c r="M82" i="35"/>
  <c r="L82" i="35"/>
  <c r="K82" i="35"/>
  <c r="J82" i="35"/>
  <c r="I82" i="35"/>
  <c r="H82" i="35"/>
  <c r="G82" i="35"/>
  <c r="F82" i="35"/>
  <c r="E82" i="35"/>
  <c r="D82" i="35"/>
  <c r="C82" i="35"/>
  <c r="B82" i="35"/>
  <c r="Y81" i="35"/>
  <c r="X81" i="35"/>
  <c r="W81" i="35"/>
  <c r="V81" i="35"/>
  <c r="U81" i="35"/>
  <c r="T81" i="35"/>
  <c r="S81" i="35"/>
  <c r="R81" i="35"/>
  <c r="Q81" i="35"/>
  <c r="P81" i="35"/>
  <c r="O81" i="35"/>
  <c r="N81" i="35"/>
  <c r="M81" i="35"/>
  <c r="L81" i="35"/>
  <c r="K81" i="35"/>
  <c r="J81" i="35"/>
  <c r="I81" i="35"/>
  <c r="H81" i="35"/>
  <c r="G81" i="35"/>
  <c r="F81" i="35"/>
  <c r="E81" i="35"/>
  <c r="D81" i="35"/>
  <c r="C81" i="35"/>
  <c r="B81" i="35"/>
  <c r="Y77" i="35"/>
  <c r="X77" i="35"/>
  <c r="W77" i="35"/>
  <c r="V77" i="35"/>
  <c r="U77" i="35"/>
  <c r="T77" i="35"/>
  <c r="S77" i="35"/>
  <c r="R77" i="35"/>
  <c r="Q77" i="35"/>
  <c r="P77" i="35"/>
  <c r="O77" i="35"/>
  <c r="N77" i="35"/>
  <c r="M77" i="35"/>
  <c r="L77" i="35"/>
  <c r="K77" i="35"/>
  <c r="J77" i="35"/>
  <c r="I77" i="35"/>
  <c r="H77" i="35"/>
  <c r="G77" i="35"/>
  <c r="F77" i="35"/>
  <c r="E77" i="35"/>
  <c r="D77" i="35"/>
  <c r="C77" i="35"/>
  <c r="B77" i="35"/>
  <c r="Y76" i="35"/>
  <c r="X76" i="35"/>
  <c r="W76" i="35"/>
  <c r="V76" i="35"/>
  <c r="U76" i="35"/>
  <c r="T76" i="35"/>
  <c r="S76" i="35"/>
  <c r="R76" i="35"/>
  <c r="Q76" i="35"/>
  <c r="P76" i="35"/>
  <c r="O76" i="35"/>
  <c r="N76" i="35"/>
  <c r="M76" i="35"/>
  <c r="L76" i="35"/>
  <c r="K76" i="35"/>
  <c r="J76" i="35"/>
  <c r="I76" i="35"/>
  <c r="H76" i="35"/>
  <c r="G76" i="35"/>
  <c r="F76" i="35"/>
  <c r="E76" i="35"/>
  <c r="D76" i="35"/>
  <c r="C76" i="35"/>
  <c r="B76" i="35"/>
  <c r="Y75" i="35"/>
  <c r="X75" i="35"/>
  <c r="W75" i="35"/>
  <c r="V75" i="35"/>
  <c r="U75" i="35"/>
  <c r="T75" i="35"/>
  <c r="S75" i="35"/>
  <c r="R75" i="35"/>
  <c r="Q75" i="35"/>
  <c r="P75" i="35"/>
  <c r="O75" i="35"/>
  <c r="N75" i="35"/>
  <c r="M75" i="35"/>
  <c r="L75" i="35"/>
  <c r="K75" i="35"/>
  <c r="J75" i="35"/>
  <c r="I75" i="35"/>
  <c r="H75" i="35"/>
  <c r="G75" i="35"/>
  <c r="F75" i="35"/>
  <c r="E75" i="35"/>
  <c r="D75" i="35"/>
  <c r="C75" i="35"/>
  <c r="B75" i="35"/>
  <c r="Y74" i="35"/>
  <c r="X74" i="35"/>
  <c r="W74" i="35"/>
  <c r="V74" i="35"/>
  <c r="U74" i="35"/>
  <c r="T74" i="35"/>
  <c r="S74" i="35"/>
  <c r="R74" i="35"/>
  <c r="Q74" i="35"/>
  <c r="P74" i="35"/>
  <c r="O74" i="35"/>
  <c r="N74" i="35"/>
  <c r="M74" i="35"/>
  <c r="L74" i="35"/>
  <c r="K74" i="35"/>
  <c r="J74" i="35"/>
  <c r="I74" i="35"/>
  <c r="H74" i="35"/>
  <c r="G74" i="35"/>
  <c r="F74" i="35"/>
  <c r="E74" i="35"/>
  <c r="D74" i="35"/>
  <c r="C74" i="35"/>
  <c r="B74" i="35"/>
  <c r="Y73" i="35"/>
  <c r="X73" i="35"/>
  <c r="W73" i="35"/>
  <c r="V73" i="35"/>
  <c r="U73" i="35"/>
  <c r="T73" i="35"/>
  <c r="S73" i="35"/>
  <c r="R73" i="35"/>
  <c r="Q73" i="35"/>
  <c r="P73" i="35"/>
  <c r="O73" i="35"/>
  <c r="N73" i="35"/>
  <c r="M73" i="35"/>
  <c r="L73" i="35"/>
  <c r="K73" i="35"/>
  <c r="J73" i="35"/>
  <c r="I73" i="35"/>
  <c r="H73" i="35"/>
  <c r="G73" i="35"/>
  <c r="F73" i="35"/>
  <c r="E73" i="35"/>
  <c r="D73" i="35"/>
  <c r="C73" i="35"/>
  <c r="B73" i="35"/>
  <c r="Y72" i="35"/>
  <c r="X72" i="35"/>
  <c r="W72" i="35"/>
  <c r="V72" i="35"/>
  <c r="U72" i="35"/>
  <c r="T72" i="35"/>
  <c r="S72" i="35"/>
  <c r="R72" i="35"/>
  <c r="Q72" i="35"/>
  <c r="P72" i="35"/>
  <c r="O72" i="35"/>
  <c r="N72" i="35"/>
  <c r="M72" i="35"/>
  <c r="L72" i="35"/>
  <c r="K72" i="35"/>
  <c r="J72" i="35"/>
  <c r="I72" i="35"/>
  <c r="H72" i="35"/>
  <c r="G72" i="35"/>
  <c r="F72" i="35"/>
  <c r="E72" i="35"/>
  <c r="D72" i="35"/>
  <c r="C72" i="35"/>
  <c r="B72" i="35"/>
  <c r="Y68" i="35"/>
  <c r="X68" i="35"/>
  <c r="W68" i="35"/>
  <c r="V68" i="35"/>
  <c r="U68" i="35"/>
  <c r="T68" i="35"/>
  <c r="S68" i="35"/>
  <c r="R68" i="35"/>
  <c r="Q68" i="35"/>
  <c r="P68" i="35"/>
  <c r="O68" i="35"/>
  <c r="N68" i="35"/>
  <c r="M68" i="35"/>
  <c r="L68" i="35"/>
  <c r="K68" i="35"/>
  <c r="J68" i="35"/>
  <c r="I68" i="35"/>
  <c r="H68" i="35"/>
  <c r="G68" i="35"/>
  <c r="F68" i="35"/>
  <c r="E68" i="35"/>
  <c r="D68" i="35"/>
  <c r="C68" i="35"/>
  <c r="B68" i="35"/>
  <c r="Y67" i="35"/>
  <c r="X67" i="35"/>
  <c r="W67" i="35"/>
  <c r="V67" i="35"/>
  <c r="U67" i="35"/>
  <c r="T67" i="35"/>
  <c r="S67" i="35"/>
  <c r="R67" i="35"/>
  <c r="Q67" i="35"/>
  <c r="P67" i="35"/>
  <c r="O67" i="35"/>
  <c r="N67" i="35"/>
  <c r="M67" i="35"/>
  <c r="L67" i="35"/>
  <c r="K67" i="35"/>
  <c r="J67" i="35"/>
  <c r="I67" i="35"/>
  <c r="H67" i="35"/>
  <c r="G67" i="35"/>
  <c r="F67" i="35"/>
  <c r="E67" i="35"/>
  <c r="D67" i="35"/>
  <c r="C67" i="35"/>
  <c r="B67" i="35"/>
  <c r="Y66" i="35"/>
  <c r="X66" i="35"/>
  <c r="W66" i="35"/>
  <c r="V66" i="35"/>
  <c r="U66" i="35"/>
  <c r="T66" i="35"/>
  <c r="S66" i="35"/>
  <c r="R66" i="35"/>
  <c r="Q66" i="35"/>
  <c r="P66" i="35"/>
  <c r="O66" i="35"/>
  <c r="N66" i="35"/>
  <c r="M66" i="35"/>
  <c r="L66" i="35"/>
  <c r="K66" i="35"/>
  <c r="J66" i="35"/>
  <c r="I66" i="35"/>
  <c r="H66" i="35"/>
  <c r="G66" i="35"/>
  <c r="F66" i="35"/>
  <c r="E66" i="35"/>
  <c r="D66" i="35"/>
  <c r="C66" i="35"/>
  <c r="B66" i="35"/>
  <c r="Y65" i="35"/>
  <c r="X65" i="35"/>
  <c r="W65" i="35"/>
  <c r="V65" i="35"/>
  <c r="U65" i="35"/>
  <c r="T65" i="35"/>
  <c r="S65" i="35"/>
  <c r="R65" i="35"/>
  <c r="Q65" i="35"/>
  <c r="P65" i="35"/>
  <c r="O65" i="35"/>
  <c r="N65" i="35"/>
  <c r="N51" i="35" s="1"/>
  <c r="M65" i="35"/>
  <c r="L65" i="35"/>
  <c r="K65" i="35"/>
  <c r="J65" i="35"/>
  <c r="I65" i="35"/>
  <c r="H65" i="35"/>
  <c r="G65" i="35"/>
  <c r="F65" i="35"/>
  <c r="E65" i="35"/>
  <c r="D65" i="35"/>
  <c r="C65" i="35"/>
  <c r="B65" i="35"/>
  <c r="Y64" i="35"/>
  <c r="X64" i="35"/>
  <c r="W64" i="35"/>
  <c r="V64" i="35"/>
  <c r="U64" i="35"/>
  <c r="T64" i="35"/>
  <c r="S64" i="35"/>
  <c r="R64" i="35"/>
  <c r="Q64" i="35"/>
  <c r="P64" i="35"/>
  <c r="O64" i="35"/>
  <c r="N64" i="35"/>
  <c r="M64" i="35"/>
  <c r="L64" i="35"/>
  <c r="K64" i="35"/>
  <c r="J64" i="35"/>
  <c r="I64" i="35"/>
  <c r="H64" i="35"/>
  <c r="G64" i="35"/>
  <c r="F64" i="35"/>
  <c r="E64" i="35"/>
  <c r="D64" i="35"/>
  <c r="C64" i="35"/>
  <c r="B64" i="35"/>
  <c r="S63" i="35"/>
  <c r="Y62" i="35"/>
  <c r="X62" i="35"/>
  <c r="W62" i="35"/>
  <c r="V62" i="35"/>
  <c r="U62" i="35"/>
  <c r="T62" i="35"/>
  <c r="S62" i="35"/>
  <c r="R62" i="35"/>
  <c r="Q62" i="35"/>
  <c r="P62" i="35"/>
  <c r="O62" i="35"/>
  <c r="N62" i="35"/>
  <c r="M62" i="35"/>
  <c r="L62" i="35"/>
  <c r="K62" i="35"/>
  <c r="J62" i="35"/>
  <c r="I62" i="35"/>
  <c r="H62" i="35"/>
  <c r="G62" i="35"/>
  <c r="F62" i="35"/>
  <c r="E62" i="35"/>
  <c r="D62" i="35"/>
  <c r="C62" i="35"/>
  <c r="B62" i="35"/>
  <c r="Y61" i="35"/>
  <c r="X61" i="35"/>
  <c r="W61" i="35"/>
  <c r="V61" i="35"/>
  <c r="U61" i="35"/>
  <c r="T61" i="35"/>
  <c r="S61" i="35"/>
  <c r="R61" i="35"/>
  <c r="Q61" i="35"/>
  <c r="P61" i="35"/>
  <c r="O61" i="35"/>
  <c r="N61" i="35"/>
  <c r="M61" i="35"/>
  <c r="L61" i="35"/>
  <c r="K61" i="35"/>
  <c r="J61" i="35"/>
  <c r="I61" i="35"/>
  <c r="H61" i="35"/>
  <c r="G61" i="35"/>
  <c r="F61" i="35"/>
  <c r="E61" i="35"/>
  <c r="D61" i="35"/>
  <c r="C61" i="35"/>
  <c r="B61" i="35"/>
  <c r="M60" i="35"/>
  <c r="K60" i="35"/>
  <c r="Y59" i="35"/>
  <c r="X59" i="35"/>
  <c r="W59" i="35"/>
  <c r="V59" i="35"/>
  <c r="U59" i="35"/>
  <c r="T59" i="35"/>
  <c r="S59" i="35"/>
  <c r="R59" i="35"/>
  <c r="Q59" i="35"/>
  <c r="P59" i="35"/>
  <c r="O59" i="35"/>
  <c r="N59" i="35"/>
  <c r="M59" i="35"/>
  <c r="L59" i="35"/>
  <c r="K59" i="35"/>
  <c r="K51" i="35" s="1"/>
  <c r="J59" i="35"/>
  <c r="I59" i="35"/>
  <c r="H59" i="35"/>
  <c r="G59" i="35"/>
  <c r="F59" i="35"/>
  <c r="E59" i="35"/>
  <c r="D59" i="35"/>
  <c r="C59" i="35"/>
  <c r="B59" i="35"/>
  <c r="Y58" i="35"/>
  <c r="X58" i="35"/>
  <c r="W58" i="35"/>
  <c r="V58" i="35"/>
  <c r="U58" i="35"/>
  <c r="T58" i="35"/>
  <c r="S58" i="35"/>
  <c r="R58" i="35"/>
  <c r="Q58" i="35"/>
  <c r="P58" i="35"/>
  <c r="O58" i="35"/>
  <c r="N58" i="35"/>
  <c r="M58" i="35"/>
  <c r="L58" i="35"/>
  <c r="K58" i="35"/>
  <c r="J58" i="35"/>
  <c r="I58" i="35"/>
  <c r="H58" i="35"/>
  <c r="G58" i="35"/>
  <c r="F58" i="35"/>
  <c r="E58" i="35"/>
  <c r="D58" i="35"/>
  <c r="C58" i="35"/>
  <c r="B58" i="35"/>
  <c r="K57" i="35"/>
  <c r="J57" i="35"/>
  <c r="Y56" i="35"/>
  <c r="X56" i="35"/>
  <c r="W56" i="35"/>
  <c r="V56" i="35"/>
  <c r="U56" i="35"/>
  <c r="T56" i="35"/>
  <c r="S56" i="35"/>
  <c r="R56" i="35"/>
  <c r="Q56" i="35"/>
  <c r="P56" i="35"/>
  <c r="O56" i="35"/>
  <c r="N56" i="35"/>
  <c r="M56" i="35"/>
  <c r="L56" i="35"/>
  <c r="K56" i="35"/>
  <c r="J56" i="35"/>
  <c r="I56" i="35"/>
  <c r="H56" i="35"/>
  <c r="G56" i="35"/>
  <c r="F56" i="35"/>
  <c r="E56" i="35"/>
  <c r="D56" i="35"/>
  <c r="C56" i="35"/>
  <c r="B56" i="35"/>
  <c r="Y55" i="35"/>
  <c r="X55" i="35"/>
  <c r="W55" i="35"/>
  <c r="V55" i="35"/>
  <c r="U55" i="35"/>
  <c r="T55" i="35"/>
  <c r="S55" i="35"/>
  <c r="R55" i="35"/>
  <c r="Q55" i="35"/>
  <c r="P55" i="35"/>
  <c r="O55" i="35"/>
  <c r="N55" i="35"/>
  <c r="M55" i="35"/>
  <c r="L55" i="35"/>
  <c r="K55" i="35"/>
  <c r="J55" i="35"/>
  <c r="I55" i="35"/>
  <c r="I51" i="35" s="1"/>
  <c r="H55" i="35"/>
  <c r="G55" i="35"/>
  <c r="F55" i="35"/>
  <c r="E55" i="35"/>
  <c r="D55" i="35"/>
  <c r="C55" i="35"/>
  <c r="B55" i="35"/>
  <c r="Y54" i="35"/>
  <c r="X54" i="35"/>
  <c r="W54" i="35"/>
  <c r="V54" i="35"/>
  <c r="U54" i="35"/>
  <c r="T54" i="35"/>
  <c r="S54" i="35"/>
  <c r="R54" i="35"/>
  <c r="Q54" i="35"/>
  <c r="P54" i="35"/>
  <c r="O54" i="35"/>
  <c r="N54" i="35"/>
  <c r="M54" i="35"/>
  <c r="L54" i="35"/>
  <c r="K54" i="35"/>
  <c r="J54" i="35"/>
  <c r="I54" i="35"/>
  <c r="H54" i="35"/>
  <c r="H51" i="35" s="1"/>
  <c r="G54" i="35"/>
  <c r="F54" i="35"/>
  <c r="F51" i="35" s="1"/>
  <c r="E54" i="35"/>
  <c r="E51" i="35" s="1"/>
  <c r="D54" i="35"/>
  <c r="C54" i="35"/>
  <c r="B54" i="35"/>
  <c r="Y53" i="35"/>
  <c r="X53" i="35"/>
  <c r="W53" i="35"/>
  <c r="V53" i="35"/>
  <c r="U53" i="35"/>
  <c r="T53" i="35"/>
  <c r="S53" i="35"/>
  <c r="R53" i="35"/>
  <c r="Q53" i="35"/>
  <c r="P53" i="35"/>
  <c r="O53" i="35"/>
  <c r="N53" i="35"/>
  <c r="M53" i="35"/>
  <c r="L53" i="35"/>
  <c r="K53" i="35"/>
  <c r="J53" i="35"/>
  <c r="I53" i="35"/>
  <c r="H53" i="35"/>
  <c r="G53" i="35"/>
  <c r="F53" i="35"/>
  <c r="E53" i="35"/>
  <c r="D53" i="35"/>
  <c r="D51" i="35" s="1"/>
  <c r="C53" i="35"/>
  <c r="C51" i="35" s="1"/>
  <c r="B53" i="35"/>
  <c r="Y52" i="35"/>
  <c r="Y51" i="35" s="1"/>
  <c r="X52" i="35"/>
  <c r="X51" i="35" s="1"/>
  <c r="W52" i="35"/>
  <c r="V52" i="35"/>
  <c r="V51" i="35" s="1"/>
  <c r="U52" i="35"/>
  <c r="U51" i="35" s="1"/>
  <c r="T52" i="35"/>
  <c r="T51" i="35" s="1"/>
  <c r="S52" i="35"/>
  <c r="S51" i="35" s="1"/>
  <c r="R52" i="35"/>
  <c r="Q52" i="35"/>
  <c r="P52" i="35"/>
  <c r="O52" i="35"/>
  <c r="N52" i="35"/>
  <c r="M52" i="35"/>
  <c r="L52" i="35"/>
  <c r="K52" i="35"/>
  <c r="J52" i="35"/>
  <c r="I52" i="35"/>
  <c r="H52" i="35"/>
  <c r="G52" i="35"/>
  <c r="F52" i="35"/>
  <c r="E52" i="35"/>
  <c r="D52" i="35"/>
  <c r="C52" i="35"/>
  <c r="B52" i="35"/>
  <c r="Q51" i="35"/>
  <c r="P51" i="35"/>
  <c r="M51" i="35"/>
  <c r="L51" i="35"/>
  <c r="Y27" i="35"/>
  <c r="X27" i="35"/>
  <c r="W27" i="35"/>
  <c r="V27" i="35"/>
  <c r="U27" i="35"/>
  <c r="T27" i="35"/>
  <c r="S27" i="35"/>
  <c r="R27" i="35"/>
  <c r="R63" i="35" s="1"/>
  <c r="Q27" i="35"/>
  <c r="P27" i="35"/>
  <c r="O27" i="35"/>
  <c r="N27" i="35"/>
  <c r="M27" i="35"/>
  <c r="L27" i="35"/>
  <c r="K27" i="35"/>
  <c r="K63" i="35" s="1"/>
  <c r="J27" i="35"/>
  <c r="J63" i="35" s="1"/>
  <c r="I27" i="35"/>
  <c r="H27" i="35"/>
  <c r="G27" i="35"/>
  <c r="G63" i="35" s="1"/>
  <c r="F27" i="35"/>
  <c r="E27" i="35"/>
  <c r="D27" i="35"/>
  <c r="C27" i="35"/>
  <c r="C63" i="35" s="1"/>
  <c r="B27" i="35"/>
  <c r="B63" i="35" s="1"/>
  <c r="Y24" i="35"/>
  <c r="X24" i="35"/>
  <c r="W24" i="35"/>
  <c r="V24" i="35"/>
  <c r="U24" i="35"/>
  <c r="U60" i="35" s="1"/>
  <c r="T24" i="35"/>
  <c r="S24" i="35"/>
  <c r="R24" i="35"/>
  <c r="Q24" i="35"/>
  <c r="P24" i="35"/>
  <c r="O24" i="35"/>
  <c r="O60" i="35" s="1"/>
  <c r="N24" i="35"/>
  <c r="M24" i="35"/>
  <c r="L24" i="35"/>
  <c r="K24" i="35"/>
  <c r="J24" i="35"/>
  <c r="J60" i="35" s="1"/>
  <c r="I24" i="35"/>
  <c r="H24" i="35"/>
  <c r="G24" i="35"/>
  <c r="G79" i="35" s="1"/>
  <c r="F24" i="35"/>
  <c r="E24" i="35"/>
  <c r="E60" i="35" s="1"/>
  <c r="D24" i="35"/>
  <c r="C24" i="35"/>
  <c r="B24" i="35"/>
  <c r="Y16" i="35"/>
  <c r="X16" i="35"/>
  <c r="W16" i="35"/>
  <c r="V16" i="35"/>
  <c r="U16" i="35"/>
  <c r="T16" i="35"/>
  <c r="S16" i="35"/>
  <c r="S57" i="35" s="1"/>
  <c r="R16" i="35"/>
  <c r="R57" i="35" s="1"/>
  <c r="Q16" i="35"/>
  <c r="P16" i="35"/>
  <c r="O16" i="35"/>
  <c r="N16" i="35"/>
  <c r="M16" i="35"/>
  <c r="L16" i="35"/>
  <c r="K16" i="35"/>
  <c r="J16" i="35"/>
  <c r="I16" i="35"/>
  <c r="H16" i="35"/>
  <c r="G16" i="35"/>
  <c r="F16" i="35"/>
  <c r="E16" i="35"/>
  <c r="D16" i="35"/>
  <c r="C16" i="35"/>
  <c r="C57" i="35" s="1"/>
  <c r="B16" i="35"/>
  <c r="B57" i="35" s="1"/>
  <c r="Y83" i="34"/>
  <c r="X83" i="34"/>
  <c r="W83" i="34"/>
  <c r="V83" i="34"/>
  <c r="U83" i="34"/>
  <c r="T83" i="34"/>
  <c r="S83" i="34"/>
  <c r="R83" i="34"/>
  <c r="Q83" i="34"/>
  <c r="P83" i="34"/>
  <c r="O83" i="34"/>
  <c r="N83" i="34"/>
  <c r="M83" i="34"/>
  <c r="L83" i="34"/>
  <c r="K83" i="34"/>
  <c r="J83" i="34"/>
  <c r="I83" i="34"/>
  <c r="H83" i="34"/>
  <c r="G83" i="34"/>
  <c r="F83" i="34"/>
  <c r="E83" i="34"/>
  <c r="D83" i="34"/>
  <c r="C83" i="34"/>
  <c r="B83" i="34"/>
  <c r="Y82" i="34"/>
  <c r="X82" i="34"/>
  <c r="W82" i="34"/>
  <c r="V82" i="34"/>
  <c r="U82" i="34"/>
  <c r="T82" i="34"/>
  <c r="S82" i="34"/>
  <c r="R82" i="34"/>
  <c r="Q82" i="34"/>
  <c r="P82" i="34"/>
  <c r="O82" i="34"/>
  <c r="N82" i="34"/>
  <c r="M82" i="34"/>
  <c r="L82" i="34"/>
  <c r="K82" i="34"/>
  <c r="J82" i="34"/>
  <c r="I82" i="34"/>
  <c r="H82" i="34"/>
  <c r="G82" i="34"/>
  <c r="F82" i="34"/>
  <c r="E82" i="34"/>
  <c r="D82" i="34"/>
  <c r="C82" i="34"/>
  <c r="B82" i="34"/>
  <c r="Y81" i="34"/>
  <c r="X81" i="34"/>
  <c r="W81" i="34"/>
  <c r="V81" i="34"/>
  <c r="U81" i="34"/>
  <c r="T81" i="34"/>
  <c r="S81" i="34"/>
  <c r="R81" i="34"/>
  <c r="Q81" i="34"/>
  <c r="P81" i="34"/>
  <c r="O81" i="34"/>
  <c r="N81" i="34"/>
  <c r="M81" i="34"/>
  <c r="L81" i="34"/>
  <c r="K81" i="34"/>
  <c r="J81" i="34"/>
  <c r="I81" i="34"/>
  <c r="H81" i="34"/>
  <c r="G81" i="34"/>
  <c r="F81" i="34"/>
  <c r="E81" i="34"/>
  <c r="D81" i="34"/>
  <c r="C81" i="34"/>
  <c r="B81" i="34"/>
  <c r="Y77" i="34"/>
  <c r="X77" i="34"/>
  <c r="W77" i="34"/>
  <c r="V77" i="34"/>
  <c r="U77" i="34"/>
  <c r="T77" i="34"/>
  <c r="S77" i="34"/>
  <c r="R77" i="34"/>
  <c r="Q77" i="34"/>
  <c r="P77" i="34"/>
  <c r="O77" i="34"/>
  <c r="N77" i="34"/>
  <c r="M77" i="34"/>
  <c r="L77" i="34"/>
  <c r="K77" i="34"/>
  <c r="J77" i="34"/>
  <c r="I77" i="34"/>
  <c r="H77" i="34"/>
  <c r="G77" i="34"/>
  <c r="F77" i="34"/>
  <c r="E77" i="34"/>
  <c r="D77" i="34"/>
  <c r="C77" i="34"/>
  <c r="B77" i="34"/>
  <c r="Y76" i="34"/>
  <c r="X76" i="34"/>
  <c r="W76" i="34"/>
  <c r="V76" i="34"/>
  <c r="U76" i="34"/>
  <c r="T76" i="34"/>
  <c r="S76" i="34"/>
  <c r="R76" i="34"/>
  <c r="Q76" i="34"/>
  <c r="P76" i="34"/>
  <c r="O76" i="34"/>
  <c r="N76" i="34"/>
  <c r="M76" i="34"/>
  <c r="L76" i="34"/>
  <c r="K76" i="34"/>
  <c r="J76" i="34"/>
  <c r="I76" i="34"/>
  <c r="H76" i="34"/>
  <c r="G76" i="34"/>
  <c r="F76" i="34"/>
  <c r="E76" i="34"/>
  <c r="D76" i="34"/>
  <c r="C76" i="34"/>
  <c r="B76" i="34"/>
  <c r="Y75" i="34"/>
  <c r="X75" i="34"/>
  <c r="W75" i="34"/>
  <c r="V75" i="34"/>
  <c r="U75" i="34"/>
  <c r="T75" i="34"/>
  <c r="S75" i="34"/>
  <c r="R75" i="34"/>
  <c r="Q75" i="34"/>
  <c r="P75" i="34"/>
  <c r="O75" i="34"/>
  <c r="N75" i="34"/>
  <c r="M75" i="34"/>
  <c r="L75" i="34"/>
  <c r="K75" i="34"/>
  <c r="J75" i="34"/>
  <c r="I75" i="34"/>
  <c r="H75" i="34"/>
  <c r="G75" i="34"/>
  <c r="F75" i="34"/>
  <c r="E75" i="34"/>
  <c r="D75" i="34"/>
  <c r="C75" i="34"/>
  <c r="B75" i="34"/>
  <c r="Y74" i="34"/>
  <c r="X74" i="34"/>
  <c r="W74" i="34"/>
  <c r="V74" i="34"/>
  <c r="U74" i="34"/>
  <c r="T74" i="34"/>
  <c r="S74" i="34"/>
  <c r="R74" i="34"/>
  <c r="Q74" i="34"/>
  <c r="P74" i="34"/>
  <c r="O74" i="34"/>
  <c r="N74" i="34"/>
  <c r="M74" i="34"/>
  <c r="L74" i="34"/>
  <c r="K74" i="34"/>
  <c r="J74" i="34"/>
  <c r="I74" i="34"/>
  <c r="H74" i="34"/>
  <c r="G74" i="34"/>
  <c r="F74" i="34"/>
  <c r="E74" i="34"/>
  <c r="D74" i="34"/>
  <c r="C74" i="34"/>
  <c r="B74" i="34"/>
  <c r="Y73" i="34"/>
  <c r="X73" i="34"/>
  <c r="W73" i="34"/>
  <c r="V73" i="34"/>
  <c r="U73" i="34"/>
  <c r="T73" i="34"/>
  <c r="S73" i="34"/>
  <c r="R73" i="34"/>
  <c r="Q73" i="34"/>
  <c r="P73" i="34"/>
  <c r="O73" i="34"/>
  <c r="N73" i="34"/>
  <c r="M73" i="34"/>
  <c r="L73" i="34"/>
  <c r="K73" i="34"/>
  <c r="J73" i="34"/>
  <c r="I73" i="34"/>
  <c r="H73" i="34"/>
  <c r="G73" i="34"/>
  <c r="F73" i="34"/>
  <c r="E73" i="34"/>
  <c r="D73" i="34"/>
  <c r="C73" i="34"/>
  <c r="B73" i="34"/>
  <c r="Y72" i="34"/>
  <c r="X72" i="34"/>
  <c r="W72" i="34"/>
  <c r="V72" i="34"/>
  <c r="U72" i="34"/>
  <c r="T72" i="34"/>
  <c r="S72" i="34"/>
  <c r="R72" i="34"/>
  <c r="Q72" i="34"/>
  <c r="P72" i="34"/>
  <c r="O72" i="34"/>
  <c r="N72" i="34"/>
  <c r="M72" i="34"/>
  <c r="L72" i="34"/>
  <c r="K72" i="34"/>
  <c r="J72" i="34"/>
  <c r="I72" i="34"/>
  <c r="H72" i="34"/>
  <c r="G72" i="34"/>
  <c r="F72" i="34"/>
  <c r="E72" i="34"/>
  <c r="D72" i="34"/>
  <c r="C72" i="34"/>
  <c r="B72" i="34"/>
  <c r="Y68" i="34"/>
  <c r="X68" i="34"/>
  <c r="W68" i="34"/>
  <c r="V68" i="34"/>
  <c r="U68" i="34"/>
  <c r="T68" i="34"/>
  <c r="S68" i="34"/>
  <c r="R68" i="34"/>
  <c r="Q68" i="34"/>
  <c r="P68" i="34"/>
  <c r="O68" i="34"/>
  <c r="N68" i="34"/>
  <c r="M68" i="34"/>
  <c r="L68" i="34"/>
  <c r="K68" i="34"/>
  <c r="J68" i="34"/>
  <c r="I68" i="34"/>
  <c r="H68" i="34"/>
  <c r="G68" i="34"/>
  <c r="F68" i="34"/>
  <c r="E68" i="34"/>
  <c r="D68" i="34"/>
  <c r="C68" i="34"/>
  <c r="B68" i="34"/>
  <c r="Y67" i="34"/>
  <c r="X67" i="34"/>
  <c r="W67" i="34"/>
  <c r="V67" i="34"/>
  <c r="U67" i="34"/>
  <c r="T67" i="34"/>
  <c r="S67" i="34"/>
  <c r="R67" i="34"/>
  <c r="Q67" i="34"/>
  <c r="P67" i="34"/>
  <c r="O67" i="34"/>
  <c r="N67" i="34"/>
  <c r="M67" i="34"/>
  <c r="L67" i="34"/>
  <c r="K67" i="34"/>
  <c r="J67" i="34"/>
  <c r="I67" i="34"/>
  <c r="H67" i="34"/>
  <c r="G67" i="34"/>
  <c r="F67" i="34"/>
  <c r="E67" i="34"/>
  <c r="D67" i="34"/>
  <c r="C67" i="34"/>
  <c r="B67" i="34"/>
  <c r="Y66" i="34"/>
  <c r="X66" i="34"/>
  <c r="W66" i="34"/>
  <c r="V66" i="34"/>
  <c r="U66" i="34"/>
  <c r="T66" i="34"/>
  <c r="S66" i="34"/>
  <c r="R66" i="34"/>
  <c r="Q66" i="34"/>
  <c r="P66" i="34"/>
  <c r="O66" i="34"/>
  <c r="N66" i="34"/>
  <c r="M66" i="34"/>
  <c r="L66" i="34"/>
  <c r="K66" i="34"/>
  <c r="J66" i="34"/>
  <c r="I66" i="34"/>
  <c r="H66" i="34"/>
  <c r="H51" i="34" s="1"/>
  <c r="G66" i="34"/>
  <c r="G51" i="34" s="1"/>
  <c r="F66" i="34"/>
  <c r="E66" i="34"/>
  <c r="D66" i="34"/>
  <c r="C66" i="34"/>
  <c r="B66" i="34"/>
  <c r="Y65" i="34"/>
  <c r="X65" i="34"/>
  <c r="W65" i="34"/>
  <c r="V65" i="34"/>
  <c r="U65" i="34"/>
  <c r="T65" i="34"/>
  <c r="S65" i="34"/>
  <c r="R65" i="34"/>
  <c r="Q65" i="34"/>
  <c r="P65" i="34"/>
  <c r="O65" i="34"/>
  <c r="N65" i="34"/>
  <c r="M65" i="34"/>
  <c r="L65" i="34"/>
  <c r="K65" i="34"/>
  <c r="J65" i="34"/>
  <c r="I65" i="34"/>
  <c r="H65" i="34"/>
  <c r="G65" i="34"/>
  <c r="F65" i="34"/>
  <c r="E65" i="34"/>
  <c r="D65" i="34"/>
  <c r="C65" i="34"/>
  <c r="B65" i="34"/>
  <c r="Y64" i="34"/>
  <c r="X64" i="34"/>
  <c r="W64" i="34"/>
  <c r="V64" i="34"/>
  <c r="U64" i="34"/>
  <c r="T64" i="34"/>
  <c r="S64" i="34"/>
  <c r="R64" i="34"/>
  <c r="Q64" i="34"/>
  <c r="P64" i="34"/>
  <c r="O64" i="34"/>
  <c r="N64" i="34"/>
  <c r="M64" i="34"/>
  <c r="L64" i="34"/>
  <c r="K64" i="34"/>
  <c r="J64" i="34"/>
  <c r="I64" i="34"/>
  <c r="H64" i="34"/>
  <c r="G64" i="34"/>
  <c r="F64" i="34"/>
  <c r="E64" i="34"/>
  <c r="D64" i="34"/>
  <c r="C64" i="34"/>
  <c r="B64" i="34"/>
  <c r="Y63" i="34"/>
  <c r="R63" i="34"/>
  <c r="Q63" i="34"/>
  <c r="J63" i="34"/>
  <c r="Y62" i="34"/>
  <c r="X62" i="34"/>
  <c r="W62" i="34"/>
  <c r="V62" i="34"/>
  <c r="U62" i="34"/>
  <c r="T62" i="34"/>
  <c r="S62" i="34"/>
  <c r="R62" i="34"/>
  <c r="Q62" i="34"/>
  <c r="P62" i="34"/>
  <c r="O62" i="34"/>
  <c r="N62" i="34"/>
  <c r="M62" i="34"/>
  <c r="L62" i="34"/>
  <c r="K62" i="34"/>
  <c r="J62" i="34"/>
  <c r="I62" i="34"/>
  <c r="H62" i="34"/>
  <c r="G62" i="34"/>
  <c r="F62" i="34"/>
  <c r="E62" i="34"/>
  <c r="D62" i="34"/>
  <c r="C62" i="34"/>
  <c r="B62" i="34"/>
  <c r="Y61" i="34"/>
  <c r="X61" i="34"/>
  <c r="W61" i="34"/>
  <c r="V61" i="34"/>
  <c r="U61" i="34"/>
  <c r="T61" i="34"/>
  <c r="S61" i="34"/>
  <c r="R61" i="34"/>
  <c r="Q61" i="34"/>
  <c r="P61" i="34"/>
  <c r="O61" i="34"/>
  <c r="N61" i="34"/>
  <c r="M61" i="34"/>
  <c r="L61" i="34"/>
  <c r="K61" i="34"/>
  <c r="J61" i="34"/>
  <c r="I61" i="34"/>
  <c r="H61" i="34"/>
  <c r="G61" i="34"/>
  <c r="F61" i="34"/>
  <c r="E61" i="34"/>
  <c r="D61" i="34"/>
  <c r="C61" i="34"/>
  <c r="B61" i="34"/>
  <c r="S60" i="34"/>
  <c r="R60" i="34"/>
  <c r="Q60" i="34"/>
  <c r="K60" i="34"/>
  <c r="J60" i="34"/>
  <c r="I60" i="34"/>
  <c r="Y59" i="34"/>
  <c r="X59" i="34"/>
  <c r="W59" i="34"/>
  <c r="V59" i="34"/>
  <c r="U59" i="34"/>
  <c r="T59" i="34"/>
  <c r="S59" i="34"/>
  <c r="R59" i="34"/>
  <c r="Q59" i="34"/>
  <c r="P59" i="34"/>
  <c r="O59" i="34"/>
  <c r="N59" i="34"/>
  <c r="M59" i="34"/>
  <c r="L59" i="34"/>
  <c r="K59" i="34"/>
  <c r="J59" i="34"/>
  <c r="I59" i="34"/>
  <c r="H59" i="34"/>
  <c r="G59" i="34"/>
  <c r="F59" i="34"/>
  <c r="E59" i="34"/>
  <c r="D59" i="34"/>
  <c r="C59" i="34"/>
  <c r="C51" i="34" s="1"/>
  <c r="B59" i="34"/>
  <c r="Y58" i="34"/>
  <c r="Y51" i="34" s="1"/>
  <c r="X58" i="34"/>
  <c r="W58" i="34"/>
  <c r="V58" i="34"/>
  <c r="U58" i="34"/>
  <c r="T58" i="34"/>
  <c r="S58" i="34"/>
  <c r="R58" i="34"/>
  <c r="Q58" i="34"/>
  <c r="P58" i="34"/>
  <c r="O58" i="34"/>
  <c r="N58" i="34"/>
  <c r="M58" i="34"/>
  <c r="L58" i="34"/>
  <c r="K58" i="34"/>
  <c r="J58" i="34"/>
  <c r="I58" i="34"/>
  <c r="H58" i="34"/>
  <c r="G58" i="34"/>
  <c r="F58" i="34"/>
  <c r="E58" i="34"/>
  <c r="D58" i="34"/>
  <c r="C58" i="34"/>
  <c r="B58" i="34"/>
  <c r="Y57" i="34"/>
  <c r="R57" i="34"/>
  <c r="Q57" i="34"/>
  <c r="J57" i="34"/>
  <c r="I57" i="34"/>
  <c r="B57" i="34"/>
  <c r="Y56" i="34"/>
  <c r="X56" i="34"/>
  <c r="W56" i="34"/>
  <c r="V56" i="34"/>
  <c r="U56" i="34"/>
  <c r="T56" i="34"/>
  <c r="S56" i="34"/>
  <c r="R56" i="34"/>
  <c r="Q56" i="34"/>
  <c r="P56" i="34"/>
  <c r="O56" i="34"/>
  <c r="N56" i="34"/>
  <c r="M56" i="34"/>
  <c r="L56" i="34"/>
  <c r="K56" i="34"/>
  <c r="J56" i="34"/>
  <c r="I56" i="34"/>
  <c r="H56" i="34"/>
  <c r="G56" i="34"/>
  <c r="F56" i="34"/>
  <c r="E56" i="34"/>
  <c r="D56" i="34"/>
  <c r="C56" i="34"/>
  <c r="B56" i="34"/>
  <c r="Y55" i="34"/>
  <c r="X55" i="34"/>
  <c r="W55" i="34"/>
  <c r="V55" i="34"/>
  <c r="U55" i="34"/>
  <c r="T55" i="34"/>
  <c r="S55" i="34"/>
  <c r="R55" i="34"/>
  <c r="Q55" i="34"/>
  <c r="P55" i="34"/>
  <c r="O55" i="34"/>
  <c r="N55" i="34"/>
  <c r="M55" i="34"/>
  <c r="L55" i="34"/>
  <c r="K55" i="34"/>
  <c r="J55" i="34"/>
  <c r="I55" i="34"/>
  <c r="H55" i="34"/>
  <c r="G55" i="34"/>
  <c r="F55" i="34"/>
  <c r="E55" i="34"/>
  <c r="D55" i="34"/>
  <c r="C55" i="34"/>
  <c r="B55" i="34"/>
  <c r="Y54" i="34"/>
  <c r="X54" i="34"/>
  <c r="W54" i="34"/>
  <c r="V54" i="34"/>
  <c r="U54" i="34"/>
  <c r="T54" i="34"/>
  <c r="S54" i="34"/>
  <c r="R54" i="34"/>
  <c r="Q54" i="34"/>
  <c r="P54" i="34"/>
  <c r="O54" i="34"/>
  <c r="N54" i="34"/>
  <c r="M54" i="34"/>
  <c r="L54" i="34"/>
  <c r="K54" i="34"/>
  <c r="J54" i="34"/>
  <c r="I54" i="34"/>
  <c r="H54" i="34"/>
  <c r="G54" i="34"/>
  <c r="F54" i="34"/>
  <c r="E54" i="34"/>
  <c r="D54" i="34"/>
  <c r="C54" i="34"/>
  <c r="B54" i="34"/>
  <c r="Y53" i="34"/>
  <c r="X53" i="34"/>
  <c r="W53" i="34"/>
  <c r="V53" i="34"/>
  <c r="U53" i="34"/>
  <c r="T53" i="34"/>
  <c r="S53" i="34"/>
  <c r="S51" i="34" s="1"/>
  <c r="R53" i="34"/>
  <c r="R51" i="34" s="1"/>
  <c r="Q53" i="34"/>
  <c r="P53" i="34"/>
  <c r="O53" i="34"/>
  <c r="N53" i="34"/>
  <c r="M53" i="34"/>
  <c r="L53" i="34"/>
  <c r="K53" i="34"/>
  <c r="J53" i="34"/>
  <c r="I53" i="34"/>
  <c r="H53" i="34"/>
  <c r="G53" i="34"/>
  <c r="F53" i="34"/>
  <c r="E53" i="34"/>
  <c r="D53" i="34"/>
  <c r="C53" i="34"/>
  <c r="B53" i="34"/>
  <c r="Y52" i="34"/>
  <c r="X52" i="34"/>
  <c r="X51" i="34" s="1"/>
  <c r="W52" i="34"/>
  <c r="W51" i="34" s="1"/>
  <c r="V52" i="34"/>
  <c r="V51" i="34" s="1"/>
  <c r="U52" i="34"/>
  <c r="U51" i="34" s="1"/>
  <c r="T52" i="34"/>
  <c r="T51" i="34" s="1"/>
  <c r="S52" i="34"/>
  <c r="R52" i="34"/>
  <c r="Q52" i="34"/>
  <c r="P52" i="34"/>
  <c r="P51" i="34" s="1"/>
  <c r="O52" i="34"/>
  <c r="O51" i="34" s="1"/>
  <c r="N52" i="34"/>
  <c r="N51" i="34" s="1"/>
  <c r="M52" i="34"/>
  <c r="M51" i="34" s="1"/>
  <c r="L52" i="34"/>
  <c r="L51" i="34" s="1"/>
  <c r="K52" i="34"/>
  <c r="K51" i="34" s="1"/>
  <c r="J52" i="34"/>
  <c r="J51" i="34" s="1"/>
  <c r="I52" i="34"/>
  <c r="H52" i="34"/>
  <c r="G52" i="34"/>
  <c r="F52" i="34"/>
  <c r="E52" i="34"/>
  <c r="D52" i="34"/>
  <c r="C52" i="34"/>
  <c r="B52" i="34"/>
  <c r="B51" i="34" s="1"/>
  <c r="F51" i="34"/>
  <c r="E51" i="34"/>
  <c r="D51" i="34"/>
  <c r="Y27" i="34"/>
  <c r="X27" i="34"/>
  <c r="W27" i="34"/>
  <c r="W63" i="34" s="1"/>
  <c r="V27" i="34"/>
  <c r="V63" i="34" s="1"/>
  <c r="U27" i="34"/>
  <c r="U63" i="34" s="1"/>
  <c r="T27" i="34"/>
  <c r="S27" i="34"/>
  <c r="R27" i="34"/>
  <c r="Q27" i="34"/>
  <c r="P27" i="34"/>
  <c r="P80" i="34" s="1"/>
  <c r="O27" i="34"/>
  <c r="O63" i="34" s="1"/>
  <c r="N27" i="34"/>
  <c r="N63" i="34" s="1"/>
  <c r="M27" i="34"/>
  <c r="M63" i="34" s="1"/>
  <c r="L27" i="34"/>
  <c r="K27" i="34"/>
  <c r="J27" i="34"/>
  <c r="J80" i="34" s="1"/>
  <c r="I27" i="34"/>
  <c r="I80" i="34" s="1"/>
  <c r="H27" i="34"/>
  <c r="H80" i="34" s="1"/>
  <c r="G27" i="34"/>
  <c r="G63" i="34" s="1"/>
  <c r="F27" i="34"/>
  <c r="F63" i="34" s="1"/>
  <c r="E27" i="34"/>
  <c r="E63" i="34" s="1"/>
  <c r="D27" i="34"/>
  <c r="C27" i="34"/>
  <c r="C63" i="34" s="1"/>
  <c r="B27" i="34"/>
  <c r="B63" i="34" s="1"/>
  <c r="Y24" i="34"/>
  <c r="Y60" i="34" s="1"/>
  <c r="X24" i="34"/>
  <c r="W24" i="34"/>
  <c r="W60" i="34" s="1"/>
  <c r="V24" i="34"/>
  <c r="V60" i="34" s="1"/>
  <c r="U24" i="34"/>
  <c r="T24" i="34"/>
  <c r="S24" i="34"/>
  <c r="R24" i="34"/>
  <c r="Q24" i="34"/>
  <c r="P24" i="34"/>
  <c r="O24" i="34"/>
  <c r="O60" i="34" s="1"/>
  <c r="N24" i="34"/>
  <c r="N60" i="34" s="1"/>
  <c r="M24" i="34"/>
  <c r="L24" i="34"/>
  <c r="K24" i="34"/>
  <c r="J24" i="34"/>
  <c r="I24" i="34"/>
  <c r="H24" i="34"/>
  <c r="H79" i="34" s="1"/>
  <c r="G24" i="34"/>
  <c r="G79" i="34" s="1"/>
  <c r="F24" i="34"/>
  <c r="F79" i="34" s="1"/>
  <c r="E24" i="34"/>
  <c r="D24" i="34"/>
  <c r="D79" i="34" s="1"/>
  <c r="C24" i="34"/>
  <c r="C79" i="34" s="1"/>
  <c r="B24" i="34"/>
  <c r="B60" i="34" s="1"/>
  <c r="Y16" i="34"/>
  <c r="X16" i="34"/>
  <c r="W16" i="34"/>
  <c r="V16" i="34"/>
  <c r="U16" i="34"/>
  <c r="T16" i="34"/>
  <c r="S16" i="34"/>
  <c r="R16" i="34"/>
  <c r="Q16" i="34"/>
  <c r="P16" i="34"/>
  <c r="O16" i="34"/>
  <c r="N16" i="34"/>
  <c r="M16" i="34"/>
  <c r="L16" i="34"/>
  <c r="K16" i="34"/>
  <c r="J16" i="34"/>
  <c r="I16" i="34"/>
  <c r="I78" i="34" s="1"/>
  <c r="H16" i="34"/>
  <c r="H78" i="34" s="1"/>
  <c r="G16" i="34"/>
  <c r="F16" i="34"/>
  <c r="E16" i="34"/>
  <c r="D16" i="34"/>
  <c r="D78" i="34" s="1"/>
  <c r="C16" i="34"/>
  <c r="B16" i="34"/>
  <c r="Y83" i="33"/>
  <c r="X83" i="33"/>
  <c r="W83" i="33"/>
  <c r="V83" i="33"/>
  <c r="U83" i="33"/>
  <c r="T83" i="33"/>
  <c r="S83" i="33"/>
  <c r="R83" i="33"/>
  <c r="Q83" i="33"/>
  <c r="P83" i="33"/>
  <c r="O83" i="33"/>
  <c r="N83" i="33"/>
  <c r="M83" i="33"/>
  <c r="L83" i="33"/>
  <c r="K83" i="33"/>
  <c r="J83" i="33"/>
  <c r="I83" i="33"/>
  <c r="H83" i="33"/>
  <c r="G83" i="33"/>
  <c r="F83" i="33"/>
  <c r="E83" i="33"/>
  <c r="D83" i="33"/>
  <c r="C83" i="33"/>
  <c r="B83" i="33"/>
  <c r="Y82" i="33"/>
  <c r="X82" i="33"/>
  <c r="W82" i="33"/>
  <c r="V82" i="33"/>
  <c r="U82" i="33"/>
  <c r="T82" i="33"/>
  <c r="S82" i="33"/>
  <c r="R82" i="33"/>
  <c r="Q82" i="33"/>
  <c r="P82" i="33"/>
  <c r="O82" i="33"/>
  <c r="N82" i="33"/>
  <c r="M82" i="33"/>
  <c r="L82" i="33"/>
  <c r="K82" i="33"/>
  <c r="J82" i="33"/>
  <c r="I82" i="33"/>
  <c r="H82" i="33"/>
  <c r="G82" i="33"/>
  <c r="F82" i="33"/>
  <c r="E82" i="33"/>
  <c r="D82" i="33"/>
  <c r="C82" i="33"/>
  <c r="B82" i="33"/>
  <c r="Y81" i="33"/>
  <c r="X81" i="33"/>
  <c r="W81" i="33"/>
  <c r="V81" i="33"/>
  <c r="U81" i="33"/>
  <c r="T81" i="33"/>
  <c r="S81" i="33"/>
  <c r="R81" i="33"/>
  <c r="Q81" i="33"/>
  <c r="P81" i="33"/>
  <c r="O81" i="33"/>
  <c r="N81" i="33"/>
  <c r="M81" i="33"/>
  <c r="L81" i="33"/>
  <c r="K81" i="33"/>
  <c r="J81" i="33"/>
  <c r="I81" i="33"/>
  <c r="H81" i="33"/>
  <c r="G81" i="33"/>
  <c r="F81" i="33"/>
  <c r="E81" i="33"/>
  <c r="D81" i="33"/>
  <c r="C81" i="33"/>
  <c r="B81" i="33"/>
  <c r="N79" i="33"/>
  <c r="F79" i="33"/>
  <c r="E79" i="33"/>
  <c r="E78" i="33"/>
  <c r="Y77" i="33"/>
  <c r="X77" i="33"/>
  <c r="W77" i="33"/>
  <c r="V77" i="33"/>
  <c r="U77" i="33"/>
  <c r="T77" i="33"/>
  <c r="S77" i="33"/>
  <c r="R77" i="33"/>
  <c r="Q77" i="33"/>
  <c r="P77" i="33"/>
  <c r="O77" i="33"/>
  <c r="N77" i="33"/>
  <c r="M77" i="33"/>
  <c r="L77" i="33"/>
  <c r="K77" i="33"/>
  <c r="J77" i="33"/>
  <c r="I77" i="33"/>
  <c r="H77" i="33"/>
  <c r="G77" i="33"/>
  <c r="F77" i="33"/>
  <c r="E77" i="33"/>
  <c r="D77" i="33"/>
  <c r="C77" i="33"/>
  <c r="B77" i="33"/>
  <c r="Y76" i="33"/>
  <c r="X76" i="33"/>
  <c r="W76" i="33"/>
  <c r="V76" i="33"/>
  <c r="U76" i="33"/>
  <c r="T76" i="33"/>
  <c r="S76" i="33"/>
  <c r="R76" i="33"/>
  <c r="Q76" i="33"/>
  <c r="P76" i="33"/>
  <c r="O76" i="33"/>
  <c r="N76" i="33"/>
  <c r="M76" i="33"/>
  <c r="L76" i="33"/>
  <c r="K76" i="33"/>
  <c r="J76" i="33"/>
  <c r="I76" i="33"/>
  <c r="H76" i="33"/>
  <c r="G76" i="33"/>
  <c r="F76" i="33"/>
  <c r="E76" i="33"/>
  <c r="D76" i="33"/>
  <c r="C76" i="33"/>
  <c r="B76" i="33"/>
  <c r="Y75" i="33"/>
  <c r="X75" i="33"/>
  <c r="W75" i="33"/>
  <c r="V75" i="33"/>
  <c r="U75" i="33"/>
  <c r="T75" i="33"/>
  <c r="S75" i="33"/>
  <c r="R75" i="33"/>
  <c r="Q75" i="33"/>
  <c r="P75" i="33"/>
  <c r="O75" i="33"/>
  <c r="N75" i="33"/>
  <c r="M75" i="33"/>
  <c r="L75" i="33"/>
  <c r="K75" i="33"/>
  <c r="J75" i="33"/>
  <c r="I75" i="33"/>
  <c r="H75" i="33"/>
  <c r="G75" i="33"/>
  <c r="F75" i="33"/>
  <c r="E75" i="33"/>
  <c r="D75" i="33"/>
  <c r="C75" i="33"/>
  <c r="B75" i="33"/>
  <c r="Y74" i="33"/>
  <c r="X74" i="33"/>
  <c r="W74" i="33"/>
  <c r="V74" i="33"/>
  <c r="U74" i="33"/>
  <c r="T74" i="33"/>
  <c r="S74" i="33"/>
  <c r="R74" i="33"/>
  <c r="Q74" i="33"/>
  <c r="P74" i="33"/>
  <c r="O74" i="33"/>
  <c r="N74" i="33"/>
  <c r="M74" i="33"/>
  <c r="L74" i="33"/>
  <c r="K74" i="33"/>
  <c r="J74" i="33"/>
  <c r="I74" i="33"/>
  <c r="H74" i="33"/>
  <c r="G74" i="33"/>
  <c r="F74" i="33"/>
  <c r="E74" i="33"/>
  <c r="D74" i="33"/>
  <c r="C74" i="33"/>
  <c r="B74" i="33"/>
  <c r="Y73" i="33"/>
  <c r="X73" i="33"/>
  <c r="W73" i="33"/>
  <c r="V73" i="33"/>
  <c r="U73" i="33"/>
  <c r="T73" i="33"/>
  <c r="S73" i="33"/>
  <c r="R73" i="33"/>
  <c r="Q73" i="33"/>
  <c r="P73" i="33"/>
  <c r="O73" i="33"/>
  <c r="N73" i="33"/>
  <c r="M73" i="33"/>
  <c r="L73" i="33"/>
  <c r="K73" i="33"/>
  <c r="J73" i="33"/>
  <c r="I73" i="33"/>
  <c r="H73" i="33"/>
  <c r="G73" i="33"/>
  <c r="F73" i="33"/>
  <c r="E73" i="33"/>
  <c r="D73" i="33"/>
  <c r="C73" i="33"/>
  <c r="B73" i="33"/>
  <c r="Y68" i="33"/>
  <c r="X68" i="33"/>
  <c r="W68" i="33"/>
  <c r="V68" i="33"/>
  <c r="U68" i="33"/>
  <c r="T68" i="33"/>
  <c r="S68" i="33"/>
  <c r="R68" i="33"/>
  <c r="Q68" i="33"/>
  <c r="P68" i="33"/>
  <c r="O68" i="33"/>
  <c r="N68" i="33"/>
  <c r="M68" i="33"/>
  <c r="L68" i="33"/>
  <c r="K68" i="33"/>
  <c r="J68" i="33"/>
  <c r="I68" i="33"/>
  <c r="H68" i="33"/>
  <c r="G68" i="33"/>
  <c r="F68" i="33"/>
  <c r="E68" i="33"/>
  <c r="D68" i="33"/>
  <c r="C68" i="33"/>
  <c r="B68" i="33"/>
  <c r="Y67" i="33"/>
  <c r="X67" i="33"/>
  <c r="W67" i="33"/>
  <c r="V67" i="33"/>
  <c r="U67" i="33"/>
  <c r="T67" i="33"/>
  <c r="S67" i="33"/>
  <c r="R67" i="33"/>
  <c r="Q67" i="33"/>
  <c r="P67" i="33"/>
  <c r="O67" i="33"/>
  <c r="N67" i="33"/>
  <c r="M67" i="33"/>
  <c r="L67" i="33"/>
  <c r="K67" i="33"/>
  <c r="J67" i="33"/>
  <c r="I67" i="33"/>
  <c r="H67" i="33"/>
  <c r="G67" i="33"/>
  <c r="F67" i="33"/>
  <c r="E67" i="33"/>
  <c r="D67" i="33"/>
  <c r="C67" i="33"/>
  <c r="B67" i="33"/>
  <c r="Y66" i="33"/>
  <c r="X66" i="33"/>
  <c r="W66" i="33"/>
  <c r="W51" i="33" s="1"/>
  <c r="V66" i="33"/>
  <c r="U66" i="33"/>
  <c r="T66" i="33"/>
  <c r="S66" i="33"/>
  <c r="R66" i="33"/>
  <c r="Q66" i="33"/>
  <c r="P66" i="33"/>
  <c r="O66" i="33"/>
  <c r="N66" i="33"/>
  <c r="M66" i="33"/>
  <c r="L66" i="33"/>
  <c r="K66" i="33"/>
  <c r="J66" i="33"/>
  <c r="I66" i="33"/>
  <c r="H66" i="33"/>
  <c r="G66" i="33"/>
  <c r="F66" i="33"/>
  <c r="E66" i="33"/>
  <c r="D66" i="33"/>
  <c r="C66" i="33"/>
  <c r="B66" i="33"/>
  <c r="Y65" i="33"/>
  <c r="X65" i="33"/>
  <c r="W65" i="33"/>
  <c r="V65" i="33"/>
  <c r="U65" i="33"/>
  <c r="T65" i="33"/>
  <c r="S65" i="33"/>
  <c r="R65" i="33"/>
  <c r="Q65" i="33"/>
  <c r="P65" i="33"/>
  <c r="O65" i="33"/>
  <c r="N65" i="33"/>
  <c r="M65" i="33"/>
  <c r="L65" i="33"/>
  <c r="K65" i="33"/>
  <c r="J65" i="33"/>
  <c r="I65" i="33"/>
  <c r="H65" i="33"/>
  <c r="G65" i="33"/>
  <c r="F65" i="33"/>
  <c r="E65" i="33"/>
  <c r="D65" i="33"/>
  <c r="C65" i="33"/>
  <c r="B65" i="33"/>
  <c r="Y64" i="33"/>
  <c r="X64" i="33"/>
  <c r="W64" i="33"/>
  <c r="V64" i="33"/>
  <c r="U64" i="33"/>
  <c r="T64" i="33"/>
  <c r="S64" i="33"/>
  <c r="R64" i="33"/>
  <c r="Q64" i="33"/>
  <c r="P64" i="33"/>
  <c r="O64" i="33"/>
  <c r="N64" i="33"/>
  <c r="M64" i="33"/>
  <c r="L64" i="33"/>
  <c r="K64" i="33"/>
  <c r="J64" i="33"/>
  <c r="I64" i="33"/>
  <c r="H64" i="33"/>
  <c r="G64" i="33"/>
  <c r="F64" i="33"/>
  <c r="E64" i="33"/>
  <c r="D64" i="33"/>
  <c r="C64" i="33"/>
  <c r="B64" i="33"/>
  <c r="F63" i="33"/>
  <c r="E63" i="33"/>
  <c r="Y62" i="33"/>
  <c r="X62" i="33"/>
  <c r="W62" i="33"/>
  <c r="V62" i="33"/>
  <c r="U62" i="33"/>
  <c r="T62" i="33"/>
  <c r="S62" i="33"/>
  <c r="R62" i="33"/>
  <c r="Q62" i="33"/>
  <c r="P62" i="33"/>
  <c r="O62" i="33"/>
  <c r="N62" i="33"/>
  <c r="M62" i="33"/>
  <c r="L62" i="33"/>
  <c r="K62" i="33"/>
  <c r="J62" i="33"/>
  <c r="I62" i="33"/>
  <c r="H62" i="33"/>
  <c r="G62" i="33"/>
  <c r="F62" i="33"/>
  <c r="E62" i="33"/>
  <c r="D62" i="33"/>
  <c r="C62" i="33"/>
  <c r="B62" i="33"/>
  <c r="Y61" i="33"/>
  <c r="X61" i="33"/>
  <c r="W61" i="33"/>
  <c r="V61" i="33"/>
  <c r="U61" i="33"/>
  <c r="T61" i="33"/>
  <c r="S61" i="33"/>
  <c r="R61" i="33"/>
  <c r="Q61" i="33"/>
  <c r="P61" i="33"/>
  <c r="O61" i="33"/>
  <c r="N61" i="33"/>
  <c r="M61" i="33"/>
  <c r="L61" i="33"/>
  <c r="K61" i="33"/>
  <c r="J61" i="33"/>
  <c r="I61" i="33"/>
  <c r="H61" i="33"/>
  <c r="G61" i="33"/>
  <c r="F61" i="33"/>
  <c r="E61" i="33"/>
  <c r="D61" i="33"/>
  <c r="C61" i="33"/>
  <c r="B61" i="33"/>
  <c r="F60" i="33"/>
  <c r="E60" i="33"/>
  <c r="Y59" i="33"/>
  <c r="X59" i="33"/>
  <c r="W59" i="33"/>
  <c r="V59" i="33"/>
  <c r="U59" i="33"/>
  <c r="T59" i="33"/>
  <c r="S59" i="33"/>
  <c r="R59" i="33"/>
  <c r="Q59" i="33"/>
  <c r="P59" i="33"/>
  <c r="O59" i="33"/>
  <c r="N59" i="33"/>
  <c r="M59" i="33"/>
  <c r="L59" i="33"/>
  <c r="K59" i="33"/>
  <c r="J59" i="33"/>
  <c r="I59" i="33"/>
  <c r="H59" i="33"/>
  <c r="G59" i="33"/>
  <c r="F59" i="33"/>
  <c r="E59" i="33"/>
  <c r="D59" i="33"/>
  <c r="C59" i="33"/>
  <c r="B59" i="33"/>
  <c r="Y58" i="33"/>
  <c r="X58" i="33"/>
  <c r="W58" i="33"/>
  <c r="V58" i="33"/>
  <c r="U58" i="33"/>
  <c r="T58" i="33"/>
  <c r="S58" i="33"/>
  <c r="R58" i="33"/>
  <c r="Q58" i="33"/>
  <c r="P58" i="33"/>
  <c r="O58" i="33"/>
  <c r="N58" i="33"/>
  <c r="M58" i="33"/>
  <c r="L58" i="33"/>
  <c r="K58" i="33"/>
  <c r="J58" i="33"/>
  <c r="I58" i="33"/>
  <c r="H58" i="33"/>
  <c r="G58" i="33"/>
  <c r="F58" i="33"/>
  <c r="E58" i="33"/>
  <c r="D58" i="33"/>
  <c r="C58" i="33"/>
  <c r="B58" i="33"/>
  <c r="Y56" i="33"/>
  <c r="X56" i="33"/>
  <c r="W56" i="33"/>
  <c r="V56" i="33"/>
  <c r="V51" i="33" s="1"/>
  <c r="U56" i="33"/>
  <c r="T56" i="33"/>
  <c r="S56" i="33"/>
  <c r="R56" i="33"/>
  <c r="Q56" i="33"/>
  <c r="P56" i="33"/>
  <c r="O56" i="33"/>
  <c r="N56" i="33"/>
  <c r="M56" i="33"/>
  <c r="L56" i="33"/>
  <c r="K56" i="33"/>
  <c r="J56" i="33"/>
  <c r="I56" i="33"/>
  <c r="H56" i="33"/>
  <c r="G56" i="33"/>
  <c r="F56" i="33"/>
  <c r="E56" i="33"/>
  <c r="D56" i="33"/>
  <c r="C56" i="33"/>
  <c r="B56" i="33"/>
  <c r="Y55" i="33"/>
  <c r="X55" i="33"/>
  <c r="W55" i="33"/>
  <c r="V55" i="33"/>
  <c r="U55" i="33"/>
  <c r="U51" i="33" s="1"/>
  <c r="T55" i="33"/>
  <c r="T51" i="33" s="1"/>
  <c r="S55" i="33"/>
  <c r="S51" i="33" s="1"/>
  <c r="R55" i="33"/>
  <c r="Q55" i="33"/>
  <c r="P55" i="33"/>
  <c r="O55" i="33"/>
  <c r="N55" i="33"/>
  <c r="M55" i="33"/>
  <c r="L55" i="33"/>
  <c r="K55" i="33"/>
  <c r="J55" i="33"/>
  <c r="I55" i="33"/>
  <c r="H55" i="33"/>
  <c r="G55" i="33"/>
  <c r="F55" i="33"/>
  <c r="E55" i="33"/>
  <c r="D55" i="33"/>
  <c r="C55" i="33"/>
  <c r="B55" i="33"/>
  <c r="Y54" i="33"/>
  <c r="X54" i="33"/>
  <c r="W54" i="33"/>
  <c r="V54" i="33"/>
  <c r="U54" i="33"/>
  <c r="T54" i="33"/>
  <c r="S54" i="33"/>
  <c r="R54" i="33"/>
  <c r="R51" i="33" s="1"/>
  <c r="Q54" i="33"/>
  <c r="P54" i="33"/>
  <c r="O54" i="33"/>
  <c r="N54" i="33"/>
  <c r="M54" i="33"/>
  <c r="L54" i="33"/>
  <c r="K54" i="33"/>
  <c r="J54" i="33"/>
  <c r="I54" i="33"/>
  <c r="H54" i="33"/>
  <c r="G54" i="33"/>
  <c r="F54" i="33"/>
  <c r="E54" i="33"/>
  <c r="D54" i="33"/>
  <c r="C54" i="33"/>
  <c r="B54" i="33"/>
  <c r="Y53" i="33"/>
  <c r="X53" i="33"/>
  <c r="W53" i="33"/>
  <c r="V53" i="33"/>
  <c r="U53" i="33"/>
  <c r="T53" i="33"/>
  <c r="S53" i="33"/>
  <c r="R53" i="33"/>
  <c r="Q53" i="33"/>
  <c r="Q51" i="33" s="1"/>
  <c r="P53" i="33"/>
  <c r="P51" i="33" s="1"/>
  <c r="O53" i="33"/>
  <c r="O51" i="33" s="1"/>
  <c r="N53" i="33"/>
  <c r="N51" i="33" s="1"/>
  <c r="M53" i="33"/>
  <c r="L53" i="33"/>
  <c r="K53" i="33"/>
  <c r="J53" i="33"/>
  <c r="I53" i="33"/>
  <c r="H53" i="33"/>
  <c r="G53" i="33"/>
  <c r="F53" i="33"/>
  <c r="E53" i="33"/>
  <c r="D53" i="33"/>
  <c r="C53" i="33"/>
  <c r="B53" i="33"/>
  <c r="Y52" i="33"/>
  <c r="X52" i="33"/>
  <c r="W52" i="33"/>
  <c r="V52" i="33"/>
  <c r="U52" i="33"/>
  <c r="T52" i="33"/>
  <c r="S52" i="33"/>
  <c r="R52" i="33"/>
  <c r="Q52" i="33"/>
  <c r="P52" i="33"/>
  <c r="O52" i="33"/>
  <c r="N52" i="33"/>
  <c r="M52" i="33"/>
  <c r="M51" i="33" s="1"/>
  <c r="L52" i="33"/>
  <c r="L51" i="33" s="1"/>
  <c r="K52" i="33"/>
  <c r="K51" i="33" s="1"/>
  <c r="J52" i="33"/>
  <c r="J51" i="33" s="1"/>
  <c r="I52" i="33"/>
  <c r="I51" i="33" s="1"/>
  <c r="H52" i="33"/>
  <c r="H51" i="33" s="1"/>
  <c r="G52" i="33"/>
  <c r="G51" i="33" s="1"/>
  <c r="F52" i="33"/>
  <c r="F51" i="33" s="1"/>
  <c r="E52" i="33"/>
  <c r="E51" i="33" s="1"/>
  <c r="D52" i="33"/>
  <c r="D51" i="33" s="1"/>
  <c r="C52" i="33"/>
  <c r="C51" i="33" s="1"/>
  <c r="B52" i="33"/>
  <c r="B51" i="33" s="1"/>
  <c r="Y51" i="33"/>
  <c r="X51" i="33"/>
  <c r="Y27" i="33"/>
  <c r="Y80" i="33" s="1"/>
  <c r="X27" i="33"/>
  <c r="X80" i="33" s="1"/>
  <c r="W27" i="33"/>
  <c r="V27" i="33"/>
  <c r="V80" i="33" s="1"/>
  <c r="U27" i="33"/>
  <c r="U80" i="33" s="1"/>
  <c r="T27" i="33"/>
  <c r="T80" i="33" s="1"/>
  <c r="S27" i="33"/>
  <c r="S80" i="33" s="1"/>
  <c r="R27" i="33"/>
  <c r="R80" i="33" s="1"/>
  <c r="Q27" i="33"/>
  <c r="Q80" i="33" s="1"/>
  <c r="P27" i="33"/>
  <c r="P80" i="33" s="1"/>
  <c r="O27" i="33"/>
  <c r="N27" i="33"/>
  <c r="N80" i="33" s="1"/>
  <c r="M27" i="33"/>
  <c r="L27" i="33"/>
  <c r="L80" i="33" s="1"/>
  <c r="K27" i="33"/>
  <c r="K80" i="33" s="1"/>
  <c r="J27" i="33"/>
  <c r="J80" i="33" s="1"/>
  <c r="I27" i="33"/>
  <c r="I80" i="33" s="1"/>
  <c r="H27" i="33"/>
  <c r="H80" i="33" s="1"/>
  <c r="G27" i="33"/>
  <c r="F27" i="33"/>
  <c r="F80" i="33" s="1"/>
  <c r="E27" i="33"/>
  <c r="E80" i="33" s="1"/>
  <c r="D27" i="33"/>
  <c r="D80" i="33" s="1"/>
  <c r="C27" i="33"/>
  <c r="C80" i="33" s="1"/>
  <c r="B27" i="33"/>
  <c r="B80" i="33" s="1"/>
  <c r="Y24" i="33"/>
  <c r="X24" i="33"/>
  <c r="X79" i="33" s="1"/>
  <c r="W24" i="33"/>
  <c r="W79" i="33" s="1"/>
  <c r="V24" i="33"/>
  <c r="V60" i="33" s="1"/>
  <c r="U24" i="33"/>
  <c r="U60" i="33" s="1"/>
  <c r="T24" i="33"/>
  <c r="T79" i="33" s="1"/>
  <c r="S24" i="33"/>
  <c r="S79" i="33" s="1"/>
  <c r="R24" i="33"/>
  <c r="R79" i="33" s="1"/>
  <c r="Q24" i="33"/>
  <c r="P24" i="33"/>
  <c r="P79" i="33" s="1"/>
  <c r="O24" i="33"/>
  <c r="O79" i="33" s="1"/>
  <c r="N24" i="33"/>
  <c r="N60" i="33" s="1"/>
  <c r="M24" i="33"/>
  <c r="M60" i="33" s="1"/>
  <c r="L24" i="33"/>
  <c r="L79" i="33" s="1"/>
  <c r="K24" i="33"/>
  <c r="K79" i="33" s="1"/>
  <c r="J24" i="33"/>
  <c r="J79" i="33" s="1"/>
  <c r="I24" i="33"/>
  <c r="H24" i="33"/>
  <c r="H79" i="33" s="1"/>
  <c r="G24" i="33"/>
  <c r="G79" i="33" s="1"/>
  <c r="F24" i="33"/>
  <c r="E24" i="33"/>
  <c r="D24" i="33"/>
  <c r="D79" i="33" s="1"/>
  <c r="C24" i="33"/>
  <c r="C79" i="33" s="1"/>
  <c r="B24" i="33"/>
  <c r="B79" i="33" s="1"/>
  <c r="Y16" i="33"/>
  <c r="Y78" i="33" s="1"/>
  <c r="X16" i="33"/>
  <c r="X78" i="33" s="1"/>
  <c r="W16" i="33"/>
  <c r="V16" i="33"/>
  <c r="V78" i="33" s="1"/>
  <c r="U16" i="33"/>
  <c r="U57" i="33" s="1"/>
  <c r="T16" i="33"/>
  <c r="T78" i="33" s="1"/>
  <c r="S16" i="33"/>
  <c r="S78" i="33" s="1"/>
  <c r="R16" i="33"/>
  <c r="R78" i="33" s="1"/>
  <c r="Q16" i="33"/>
  <c r="Q78" i="33" s="1"/>
  <c r="P16" i="33"/>
  <c r="P78" i="33" s="1"/>
  <c r="O16" i="33"/>
  <c r="N16" i="33"/>
  <c r="N78" i="33" s="1"/>
  <c r="N72" i="33" s="1"/>
  <c r="M16" i="33"/>
  <c r="M57" i="33" s="1"/>
  <c r="L16" i="33"/>
  <c r="L78" i="33" s="1"/>
  <c r="K16" i="33"/>
  <c r="K78" i="33" s="1"/>
  <c r="J16" i="33"/>
  <c r="J78" i="33" s="1"/>
  <c r="I16" i="33"/>
  <c r="I78" i="33" s="1"/>
  <c r="H16" i="33"/>
  <c r="H78" i="33" s="1"/>
  <c r="G16" i="33"/>
  <c r="F16" i="33"/>
  <c r="F78" i="33" s="1"/>
  <c r="E16" i="33"/>
  <c r="E57" i="33" s="1"/>
  <c r="D16" i="33"/>
  <c r="D78" i="33" s="1"/>
  <c r="C16" i="33"/>
  <c r="C78" i="33" s="1"/>
  <c r="B16" i="33"/>
  <c r="B78" i="33" s="1"/>
  <c r="Y37" i="32"/>
  <c r="X37" i="32"/>
  <c r="W37" i="32"/>
  <c r="V37" i="32"/>
  <c r="U37" i="32"/>
  <c r="T37" i="32"/>
  <c r="S37" i="32"/>
  <c r="R37" i="32"/>
  <c r="Q37" i="32"/>
  <c r="P37" i="32"/>
  <c r="O37" i="32"/>
  <c r="N37" i="32"/>
  <c r="M37" i="32"/>
  <c r="L37" i="32"/>
  <c r="K37" i="32"/>
  <c r="J37" i="32"/>
  <c r="I37" i="32"/>
  <c r="H37" i="32"/>
  <c r="G37" i="32"/>
  <c r="F37" i="32"/>
  <c r="E37" i="32"/>
  <c r="D37" i="32"/>
  <c r="C37" i="32"/>
  <c r="B37" i="32"/>
  <c r="Y36" i="32"/>
  <c r="X36" i="32"/>
  <c r="W36" i="32"/>
  <c r="V36" i="32"/>
  <c r="U36" i="32"/>
  <c r="T36" i="32"/>
  <c r="S36" i="32"/>
  <c r="R36" i="32"/>
  <c r="Q36" i="32"/>
  <c r="P36" i="32"/>
  <c r="O36" i="32"/>
  <c r="N36" i="32"/>
  <c r="M36" i="32"/>
  <c r="L36" i="32"/>
  <c r="K36" i="32"/>
  <c r="J36" i="32"/>
  <c r="I36" i="32"/>
  <c r="H36" i="32"/>
  <c r="G36" i="32"/>
  <c r="F36" i="32"/>
  <c r="E36" i="32"/>
  <c r="D36" i="32"/>
  <c r="C36" i="32"/>
  <c r="B36" i="32"/>
  <c r="Y35" i="32"/>
  <c r="X35" i="32"/>
  <c r="W35" i="32"/>
  <c r="V35" i="32"/>
  <c r="U35" i="32"/>
  <c r="T35" i="32"/>
  <c r="S35" i="32"/>
  <c r="R35" i="32"/>
  <c r="Q35" i="32"/>
  <c r="P35" i="32"/>
  <c r="O35" i="32"/>
  <c r="N35" i="32"/>
  <c r="M35" i="32"/>
  <c r="L35" i="32"/>
  <c r="K35" i="32"/>
  <c r="J35" i="32"/>
  <c r="I35" i="32"/>
  <c r="H35" i="32"/>
  <c r="G35" i="32"/>
  <c r="F35" i="32"/>
  <c r="E35" i="32"/>
  <c r="D35" i="32"/>
  <c r="C35" i="32"/>
  <c r="B35" i="32"/>
  <c r="Y33" i="32"/>
  <c r="Y38" i="32" s="1"/>
  <c r="Y176" i="4" s="1"/>
  <c r="X33" i="32"/>
  <c r="X38" i="32" s="1"/>
  <c r="W33" i="32"/>
  <c r="W38" i="32" s="1"/>
  <c r="V33" i="32"/>
  <c r="V38" i="32" s="1"/>
  <c r="U33" i="32"/>
  <c r="U38" i="32" s="1"/>
  <c r="T33" i="32"/>
  <c r="T38" i="32" s="1"/>
  <c r="S33" i="32"/>
  <c r="S38" i="32" s="1"/>
  <c r="R33" i="32"/>
  <c r="R38" i="32" s="1"/>
  <c r="Q33" i="32"/>
  <c r="Q38" i="32" s="1"/>
  <c r="Q176" i="4" s="1"/>
  <c r="P33" i="32"/>
  <c r="P38" i="32" s="1"/>
  <c r="O33" i="32"/>
  <c r="O38" i="32" s="1"/>
  <c r="N33" i="32"/>
  <c r="N38" i="32" s="1"/>
  <c r="M33" i="32"/>
  <c r="M38" i="32" s="1"/>
  <c r="L33" i="32"/>
  <c r="L38" i="32" s="1"/>
  <c r="K33" i="32"/>
  <c r="K38" i="32" s="1"/>
  <c r="J33" i="32"/>
  <c r="J38" i="32" s="1"/>
  <c r="I33" i="32"/>
  <c r="I38" i="32" s="1"/>
  <c r="H33" i="32"/>
  <c r="H38" i="32" s="1"/>
  <c r="G33" i="32"/>
  <c r="G38" i="32" s="1"/>
  <c r="F33" i="32"/>
  <c r="F38" i="32" s="1"/>
  <c r="E33" i="32"/>
  <c r="E38" i="32" s="1"/>
  <c r="D33" i="32"/>
  <c r="D38" i="32" s="1"/>
  <c r="C33" i="32"/>
  <c r="C38" i="32" s="1"/>
  <c r="B33" i="32"/>
  <c r="B38" i="32" s="1"/>
  <c r="Y23" i="32"/>
  <c r="X23" i="32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B23" i="32"/>
  <c r="Y20" i="32"/>
  <c r="X20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B20" i="32"/>
  <c r="Y14" i="32"/>
  <c r="X14" i="32"/>
  <c r="W14" i="32"/>
  <c r="V14" i="32"/>
  <c r="U14" i="32"/>
  <c r="T14" i="32"/>
  <c r="S14" i="32"/>
  <c r="R14" i="32"/>
  <c r="Q14" i="32"/>
  <c r="P14" i="32"/>
  <c r="O14" i="32"/>
  <c r="N14" i="32"/>
  <c r="M14" i="32"/>
  <c r="L14" i="32"/>
  <c r="K14" i="32"/>
  <c r="J14" i="32"/>
  <c r="I14" i="32"/>
  <c r="H14" i="32"/>
  <c r="G14" i="32"/>
  <c r="F14" i="32"/>
  <c r="E14" i="32"/>
  <c r="D14" i="32"/>
  <c r="C14" i="32"/>
  <c r="B14" i="32"/>
  <c r="Y9" i="32"/>
  <c r="X9" i="32"/>
  <c r="W9" i="32"/>
  <c r="V9" i="32"/>
  <c r="U9" i="32"/>
  <c r="T9" i="32"/>
  <c r="S9" i="32"/>
  <c r="R9" i="32"/>
  <c r="Q9" i="32"/>
  <c r="P9" i="32"/>
  <c r="O9" i="32"/>
  <c r="N9" i="32"/>
  <c r="M9" i="32"/>
  <c r="L9" i="32"/>
  <c r="K9" i="32"/>
  <c r="J9" i="32"/>
  <c r="I9" i="32"/>
  <c r="H9" i="32"/>
  <c r="G9" i="32"/>
  <c r="F9" i="32"/>
  <c r="E9" i="32"/>
  <c r="D9" i="32"/>
  <c r="C9" i="32"/>
  <c r="B9" i="32"/>
  <c r="Y8" i="32"/>
  <c r="X8" i="32"/>
  <c r="W8" i="32"/>
  <c r="V8" i="32"/>
  <c r="U8" i="32"/>
  <c r="T8" i="32"/>
  <c r="S8" i="32"/>
  <c r="R8" i="32"/>
  <c r="Q8" i="32"/>
  <c r="P8" i="32"/>
  <c r="O8" i="32"/>
  <c r="N8" i="32"/>
  <c r="M8" i="32"/>
  <c r="L8" i="32"/>
  <c r="K8" i="32"/>
  <c r="J8" i="32"/>
  <c r="I8" i="32"/>
  <c r="H8" i="32"/>
  <c r="G8" i="32"/>
  <c r="F8" i="32"/>
  <c r="E8" i="32"/>
  <c r="D8" i="32"/>
  <c r="C8" i="32"/>
  <c r="Y124" i="31"/>
  <c r="X124" i="31"/>
  <c r="W124" i="31"/>
  <c r="V124" i="31"/>
  <c r="U124" i="31"/>
  <c r="T124" i="31"/>
  <c r="S124" i="31"/>
  <c r="R124" i="31"/>
  <c r="Q124" i="31"/>
  <c r="P124" i="31"/>
  <c r="O124" i="31"/>
  <c r="N124" i="31"/>
  <c r="M124" i="31"/>
  <c r="L124" i="31"/>
  <c r="K124" i="31"/>
  <c r="J124" i="31"/>
  <c r="I124" i="31"/>
  <c r="H124" i="31"/>
  <c r="G124" i="31"/>
  <c r="F124" i="31"/>
  <c r="E124" i="31"/>
  <c r="D124" i="31"/>
  <c r="C124" i="31"/>
  <c r="B124" i="31"/>
  <c r="Y121" i="31"/>
  <c r="X121" i="31"/>
  <c r="W121" i="31"/>
  <c r="V121" i="31"/>
  <c r="U121" i="31"/>
  <c r="T121" i="31"/>
  <c r="S121" i="31"/>
  <c r="R121" i="31"/>
  <c r="Q121" i="31"/>
  <c r="P121" i="31"/>
  <c r="O121" i="31"/>
  <c r="N121" i="31"/>
  <c r="M121" i="31"/>
  <c r="L121" i="31"/>
  <c r="K121" i="31"/>
  <c r="J121" i="31"/>
  <c r="I121" i="31"/>
  <c r="H121" i="31"/>
  <c r="G121" i="31"/>
  <c r="F121" i="31"/>
  <c r="E121" i="31"/>
  <c r="D121" i="31"/>
  <c r="C121" i="31"/>
  <c r="B121" i="31"/>
  <c r="Y118" i="31"/>
  <c r="X118" i="31"/>
  <c r="W118" i="31"/>
  <c r="V118" i="31"/>
  <c r="U118" i="31"/>
  <c r="T118" i="31"/>
  <c r="S118" i="31"/>
  <c r="R118" i="31"/>
  <c r="Q118" i="31"/>
  <c r="P118" i="31"/>
  <c r="O118" i="31"/>
  <c r="N118" i="31"/>
  <c r="M118" i="31"/>
  <c r="L118" i="31"/>
  <c r="K118" i="31"/>
  <c r="J118" i="31"/>
  <c r="I118" i="31"/>
  <c r="H118" i="31"/>
  <c r="G118" i="31"/>
  <c r="F118" i="31"/>
  <c r="E118" i="31"/>
  <c r="D118" i="31"/>
  <c r="C118" i="31"/>
  <c r="B118" i="31"/>
  <c r="Y117" i="31"/>
  <c r="X117" i="31"/>
  <c r="W117" i="31"/>
  <c r="V117" i="31"/>
  <c r="U117" i="31"/>
  <c r="T117" i="31"/>
  <c r="S117" i="31"/>
  <c r="R117" i="31"/>
  <c r="Q117" i="31"/>
  <c r="P117" i="31"/>
  <c r="O117" i="31"/>
  <c r="N117" i="31"/>
  <c r="M117" i="31"/>
  <c r="L117" i="31"/>
  <c r="K117" i="31"/>
  <c r="J117" i="31"/>
  <c r="I117" i="31"/>
  <c r="H117" i="31"/>
  <c r="G117" i="31"/>
  <c r="F117" i="31"/>
  <c r="E117" i="31"/>
  <c r="D117" i="31"/>
  <c r="C117" i="31"/>
  <c r="B117" i="31"/>
  <c r="Y116" i="31"/>
  <c r="X116" i="31"/>
  <c r="W116" i="31"/>
  <c r="V116" i="31"/>
  <c r="U116" i="31"/>
  <c r="T116" i="31"/>
  <c r="S116" i="31"/>
  <c r="R116" i="31"/>
  <c r="Q116" i="31"/>
  <c r="P116" i="31"/>
  <c r="O116" i="31"/>
  <c r="N116" i="31"/>
  <c r="M116" i="31"/>
  <c r="L116" i="31"/>
  <c r="K116" i="31"/>
  <c r="J116" i="31"/>
  <c r="I116" i="31"/>
  <c r="H116" i="31"/>
  <c r="G116" i="31"/>
  <c r="F116" i="31"/>
  <c r="E116" i="31"/>
  <c r="D116" i="31"/>
  <c r="C116" i="31"/>
  <c r="B116" i="31"/>
  <c r="Y115" i="31"/>
  <c r="X115" i="31"/>
  <c r="W115" i="31"/>
  <c r="V115" i="31"/>
  <c r="U115" i="31"/>
  <c r="T115" i="31"/>
  <c r="S115" i="31"/>
  <c r="R115" i="31"/>
  <c r="Q115" i="31"/>
  <c r="P115" i="31"/>
  <c r="O115" i="31"/>
  <c r="N115" i="31"/>
  <c r="M115" i="31"/>
  <c r="L115" i="31"/>
  <c r="K115" i="31"/>
  <c r="J115" i="31"/>
  <c r="I115" i="31"/>
  <c r="H115" i="31"/>
  <c r="G115" i="31"/>
  <c r="F115" i="31"/>
  <c r="E115" i="31"/>
  <c r="D115" i="31"/>
  <c r="C115" i="31"/>
  <c r="B115" i="31"/>
  <c r="Y114" i="31"/>
  <c r="X114" i="31"/>
  <c r="W114" i="31"/>
  <c r="V114" i="31"/>
  <c r="U114" i="31"/>
  <c r="T114" i="31"/>
  <c r="S114" i="31"/>
  <c r="R114" i="31"/>
  <c r="Q114" i="31"/>
  <c r="P114" i="31"/>
  <c r="O114" i="31"/>
  <c r="N114" i="31"/>
  <c r="M114" i="31"/>
  <c r="L114" i="31"/>
  <c r="K114" i="31"/>
  <c r="J114" i="31"/>
  <c r="I114" i="31"/>
  <c r="H114" i="31"/>
  <c r="G114" i="31"/>
  <c r="F114" i="31"/>
  <c r="E114" i="31"/>
  <c r="D114" i="31"/>
  <c r="C114" i="31"/>
  <c r="B114" i="31"/>
  <c r="Y113" i="31"/>
  <c r="X113" i="31"/>
  <c r="W113" i="31"/>
  <c r="V113" i="31"/>
  <c r="U113" i="31"/>
  <c r="T113" i="31"/>
  <c r="S113" i="31"/>
  <c r="R113" i="31"/>
  <c r="Q113" i="31"/>
  <c r="P113" i="31"/>
  <c r="O113" i="31"/>
  <c r="N113" i="31"/>
  <c r="M113" i="31"/>
  <c r="L113" i="31"/>
  <c r="K113" i="31"/>
  <c r="J113" i="31"/>
  <c r="I113" i="31"/>
  <c r="H113" i="31"/>
  <c r="G113" i="31"/>
  <c r="F113" i="31"/>
  <c r="E113" i="31"/>
  <c r="D113" i="31"/>
  <c r="C113" i="31"/>
  <c r="B113" i="31"/>
  <c r="Y109" i="31"/>
  <c r="X109" i="31"/>
  <c r="W109" i="31"/>
  <c r="V109" i="31"/>
  <c r="U109" i="31"/>
  <c r="T109" i="31"/>
  <c r="S109" i="31"/>
  <c r="R109" i="31"/>
  <c r="Q109" i="31"/>
  <c r="P109" i="31"/>
  <c r="O109" i="31"/>
  <c r="N109" i="31"/>
  <c r="M109" i="31"/>
  <c r="L109" i="31"/>
  <c r="K109" i="31"/>
  <c r="J109" i="31"/>
  <c r="I109" i="31"/>
  <c r="H109" i="31"/>
  <c r="G109" i="31"/>
  <c r="F109" i="31"/>
  <c r="E109" i="31"/>
  <c r="D109" i="31"/>
  <c r="C109" i="31"/>
  <c r="B109" i="31"/>
  <c r="Y108" i="31"/>
  <c r="X108" i="31"/>
  <c r="W108" i="31"/>
  <c r="V108" i="31"/>
  <c r="U108" i="31"/>
  <c r="T108" i="31"/>
  <c r="S108" i="31"/>
  <c r="R108" i="31"/>
  <c r="Q108" i="31"/>
  <c r="P108" i="31"/>
  <c r="O108" i="31"/>
  <c r="N108" i="31"/>
  <c r="M108" i="31"/>
  <c r="L108" i="31"/>
  <c r="K108" i="31"/>
  <c r="J108" i="31"/>
  <c r="I108" i="31"/>
  <c r="H108" i="31"/>
  <c r="G108" i="31"/>
  <c r="F108" i="31"/>
  <c r="E108" i="31"/>
  <c r="D108" i="31"/>
  <c r="C108" i="31"/>
  <c r="B108" i="31"/>
  <c r="Y107" i="31"/>
  <c r="X107" i="31"/>
  <c r="W107" i="31"/>
  <c r="V107" i="31"/>
  <c r="U107" i="31"/>
  <c r="T107" i="31"/>
  <c r="S107" i="31"/>
  <c r="R107" i="31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E107" i="31"/>
  <c r="D107" i="31"/>
  <c r="C107" i="31"/>
  <c r="B107" i="31"/>
  <c r="Y106" i="31"/>
  <c r="X106" i="31"/>
  <c r="W106" i="31"/>
  <c r="V106" i="31"/>
  <c r="U106" i="31"/>
  <c r="T106" i="31"/>
  <c r="S106" i="31"/>
  <c r="R106" i="31"/>
  <c r="Q106" i="31"/>
  <c r="P106" i="31"/>
  <c r="O106" i="31"/>
  <c r="N106" i="31"/>
  <c r="M106" i="31"/>
  <c r="L106" i="31"/>
  <c r="K106" i="31"/>
  <c r="J106" i="31"/>
  <c r="I106" i="31"/>
  <c r="H106" i="31"/>
  <c r="G106" i="31"/>
  <c r="F106" i="31"/>
  <c r="E106" i="31"/>
  <c r="D106" i="31"/>
  <c r="C106" i="31"/>
  <c r="B106" i="31"/>
  <c r="Y104" i="31"/>
  <c r="X104" i="31"/>
  <c r="W104" i="31"/>
  <c r="V104" i="31"/>
  <c r="U104" i="31"/>
  <c r="T104" i="31"/>
  <c r="S104" i="31"/>
  <c r="R104" i="31"/>
  <c r="Q104" i="31"/>
  <c r="P104" i="31"/>
  <c r="O104" i="31"/>
  <c r="N104" i="31"/>
  <c r="M104" i="31"/>
  <c r="L104" i="31"/>
  <c r="K104" i="31"/>
  <c r="J104" i="31"/>
  <c r="I104" i="31"/>
  <c r="H104" i="31"/>
  <c r="G104" i="31"/>
  <c r="F104" i="31"/>
  <c r="E104" i="31"/>
  <c r="D104" i="31"/>
  <c r="C104" i="31"/>
  <c r="B104" i="31"/>
  <c r="Y103" i="31"/>
  <c r="X103" i="31"/>
  <c r="W103" i="31"/>
  <c r="V103" i="31"/>
  <c r="U103" i="31"/>
  <c r="T103" i="31"/>
  <c r="S103" i="31"/>
  <c r="R103" i="31"/>
  <c r="Q103" i="31"/>
  <c r="P103" i="31"/>
  <c r="O103" i="31"/>
  <c r="N103" i="31"/>
  <c r="M103" i="31"/>
  <c r="L103" i="31"/>
  <c r="K103" i="31"/>
  <c r="J103" i="31"/>
  <c r="I103" i="31"/>
  <c r="H103" i="31"/>
  <c r="G103" i="31"/>
  <c r="F103" i="31"/>
  <c r="E103" i="31"/>
  <c r="D103" i="31"/>
  <c r="C103" i="31"/>
  <c r="B103" i="31"/>
  <c r="Y102" i="31"/>
  <c r="X102" i="31"/>
  <c r="W102" i="31"/>
  <c r="V102" i="31"/>
  <c r="U102" i="31"/>
  <c r="T102" i="31"/>
  <c r="S102" i="31"/>
  <c r="R102" i="31"/>
  <c r="Q102" i="31"/>
  <c r="P102" i="31"/>
  <c r="O102" i="31"/>
  <c r="N102" i="31"/>
  <c r="M102" i="31"/>
  <c r="L102" i="31"/>
  <c r="K102" i="31"/>
  <c r="J102" i="31"/>
  <c r="I102" i="31"/>
  <c r="H102" i="31"/>
  <c r="G102" i="31"/>
  <c r="F102" i="31"/>
  <c r="E102" i="31"/>
  <c r="D102" i="31"/>
  <c r="C102" i="31"/>
  <c r="B102" i="31"/>
  <c r="Y101" i="31"/>
  <c r="X101" i="31"/>
  <c r="W101" i="31"/>
  <c r="V101" i="31"/>
  <c r="U101" i="31"/>
  <c r="T101" i="31"/>
  <c r="S101" i="31"/>
  <c r="R101" i="31"/>
  <c r="Q101" i="31"/>
  <c r="P101" i="31"/>
  <c r="O101" i="31"/>
  <c r="N101" i="31"/>
  <c r="M101" i="31"/>
  <c r="L101" i="31"/>
  <c r="K101" i="31"/>
  <c r="J101" i="31"/>
  <c r="I101" i="31"/>
  <c r="H101" i="31"/>
  <c r="G101" i="31"/>
  <c r="F101" i="31"/>
  <c r="E101" i="31"/>
  <c r="D101" i="31"/>
  <c r="C101" i="31"/>
  <c r="B101" i="31"/>
  <c r="Y100" i="31"/>
  <c r="X100" i="31"/>
  <c r="W100" i="31"/>
  <c r="V100" i="31"/>
  <c r="U100" i="31"/>
  <c r="T100" i="31"/>
  <c r="S100" i="31"/>
  <c r="R100" i="31"/>
  <c r="Q100" i="31"/>
  <c r="P100" i="31"/>
  <c r="O100" i="31"/>
  <c r="N100" i="31"/>
  <c r="M100" i="31"/>
  <c r="L100" i="31"/>
  <c r="K100" i="31"/>
  <c r="J100" i="31"/>
  <c r="I100" i="31"/>
  <c r="H100" i="31"/>
  <c r="G100" i="31"/>
  <c r="F100" i="31"/>
  <c r="E100" i="31"/>
  <c r="D100" i="31"/>
  <c r="C100" i="31"/>
  <c r="B100" i="31"/>
  <c r="Y98" i="31"/>
  <c r="X98" i="31"/>
  <c r="W98" i="31"/>
  <c r="V98" i="31"/>
  <c r="U98" i="31"/>
  <c r="T98" i="31"/>
  <c r="S98" i="31"/>
  <c r="R98" i="31"/>
  <c r="Q98" i="31"/>
  <c r="P98" i="31"/>
  <c r="O98" i="31"/>
  <c r="N98" i="31"/>
  <c r="M98" i="31"/>
  <c r="L98" i="31"/>
  <c r="K98" i="31"/>
  <c r="J98" i="31"/>
  <c r="I98" i="31"/>
  <c r="H98" i="31"/>
  <c r="G98" i="31"/>
  <c r="F98" i="31"/>
  <c r="E98" i="31"/>
  <c r="D98" i="31"/>
  <c r="C98" i="31"/>
  <c r="B98" i="31"/>
  <c r="Y97" i="31"/>
  <c r="X97" i="31"/>
  <c r="W97" i="31"/>
  <c r="V97" i="31"/>
  <c r="U97" i="31"/>
  <c r="T97" i="31"/>
  <c r="S97" i="31"/>
  <c r="R97" i="31"/>
  <c r="Q97" i="31"/>
  <c r="P97" i="31"/>
  <c r="O97" i="31"/>
  <c r="N97" i="31"/>
  <c r="M97" i="31"/>
  <c r="L97" i="31"/>
  <c r="K97" i="31"/>
  <c r="J97" i="31"/>
  <c r="I97" i="31"/>
  <c r="H97" i="31"/>
  <c r="G97" i="31"/>
  <c r="F97" i="31"/>
  <c r="E97" i="31"/>
  <c r="D97" i="31"/>
  <c r="C97" i="31"/>
  <c r="B97" i="31"/>
  <c r="Y96" i="31"/>
  <c r="X96" i="31"/>
  <c r="W96" i="31"/>
  <c r="V96" i="31"/>
  <c r="U96" i="31"/>
  <c r="T96" i="31"/>
  <c r="S96" i="31"/>
  <c r="R96" i="31"/>
  <c r="Q96" i="31"/>
  <c r="P96" i="31"/>
  <c r="O96" i="31"/>
  <c r="N96" i="31"/>
  <c r="M96" i="31"/>
  <c r="L96" i="31"/>
  <c r="K96" i="31"/>
  <c r="J96" i="31"/>
  <c r="I96" i="31"/>
  <c r="H96" i="31"/>
  <c r="G96" i="31"/>
  <c r="F96" i="31"/>
  <c r="E96" i="31"/>
  <c r="D96" i="31"/>
  <c r="C96" i="31"/>
  <c r="B96" i="31"/>
  <c r="Y95" i="31"/>
  <c r="X95" i="31"/>
  <c r="W95" i="31"/>
  <c r="V95" i="31"/>
  <c r="U95" i="31"/>
  <c r="T95" i="31"/>
  <c r="S95" i="31"/>
  <c r="R95" i="31"/>
  <c r="Q95" i="31"/>
  <c r="P95" i="31"/>
  <c r="O95" i="31"/>
  <c r="N95" i="31"/>
  <c r="M95" i="31"/>
  <c r="L95" i="31"/>
  <c r="K95" i="31"/>
  <c r="J95" i="31"/>
  <c r="I95" i="31"/>
  <c r="H95" i="31"/>
  <c r="G95" i="31"/>
  <c r="F95" i="31"/>
  <c r="E95" i="31"/>
  <c r="D95" i="31"/>
  <c r="C95" i="31"/>
  <c r="B95" i="31"/>
  <c r="P94" i="31"/>
  <c r="Y93" i="31"/>
  <c r="X93" i="31"/>
  <c r="W93" i="31"/>
  <c r="V93" i="31"/>
  <c r="U93" i="31"/>
  <c r="T93" i="31"/>
  <c r="S93" i="31"/>
  <c r="R93" i="31"/>
  <c r="Q93" i="31"/>
  <c r="P93" i="31"/>
  <c r="O93" i="31"/>
  <c r="N93" i="31"/>
  <c r="M93" i="31"/>
  <c r="L93" i="31"/>
  <c r="K93" i="31"/>
  <c r="J93" i="31"/>
  <c r="I93" i="31"/>
  <c r="H93" i="31"/>
  <c r="G93" i="31"/>
  <c r="F93" i="31"/>
  <c r="E93" i="31"/>
  <c r="D93" i="31"/>
  <c r="C93" i="31"/>
  <c r="B93" i="31"/>
  <c r="Y92" i="31"/>
  <c r="X92" i="31"/>
  <c r="X84" i="31" s="1"/>
  <c r="W92" i="31"/>
  <c r="V92" i="31"/>
  <c r="U92" i="31"/>
  <c r="T92" i="31"/>
  <c r="S92" i="31"/>
  <c r="R92" i="31"/>
  <c r="Q92" i="31"/>
  <c r="P92" i="31"/>
  <c r="O92" i="31"/>
  <c r="N92" i="31"/>
  <c r="M92" i="31"/>
  <c r="L92" i="31"/>
  <c r="K92" i="31"/>
  <c r="J92" i="31"/>
  <c r="I92" i="31"/>
  <c r="H92" i="31"/>
  <c r="G92" i="31"/>
  <c r="F92" i="31"/>
  <c r="E92" i="31"/>
  <c r="D92" i="31"/>
  <c r="C92" i="31"/>
  <c r="B92" i="31"/>
  <c r="Y91" i="31"/>
  <c r="X91" i="31"/>
  <c r="W91" i="31"/>
  <c r="V91" i="31"/>
  <c r="U91" i="31"/>
  <c r="T91" i="31"/>
  <c r="S91" i="31"/>
  <c r="R91" i="31"/>
  <c r="Q91" i="31"/>
  <c r="P91" i="31"/>
  <c r="O91" i="31"/>
  <c r="N91" i="31"/>
  <c r="M91" i="31"/>
  <c r="L91" i="31"/>
  <c r="K91" i="31"/>
  <c r="J91" i="31"/>
  <c r="I91" i="31"/>
  <c r="H91" i="31"/>
  <c r="G91" i="31"/>
  <c r="F91" i="31"/>
  <c r="E91" i="31"/>
  <c r="D91" i="31"/>
  <c r="C91" i="31"/>
  <c r="B91" i="31"/>
  <c r="Y89" i="31"/>
  <c r="X89" i="31"/>
  <c r="W89" i="31"/>
  <c r="V89" i="31"/>
  <c r="U89" i="31"/>
  <c r="T89" i="31"/>
  <c r="S89" i="31"/>
  <c r="R89" i="31"/>
  <c r="Q89" i="31"/>
  <c r="P89" i="31"/>
  <c r="O89" i="31"/>
  <c r="N89" i="31"/>
  <c r="M89" i="31"/>
  <c r="L89" i="31"/>
  <c r="K89" i="31"/>
  <c r="J89" i="31"/>
  <c r="I89" i="31"/>
  <c r="H89" i="31"/>
  <c r="G89" i="31"/>
  <c r="F89" i="31"/>
  <c r="E89" i="31"/>
  <c r="D89" i="31"/>
  <c r="C89" i="31"/>
  <c r="B89" i="31"/>
  <c r="Y88" i="31"/>
  <c r="X88" i="31"/>
  <c r="W88" i="31"/>
  <c r="W84" i="31" s="1"/>
  <c r="V88" i="31"/>
  <c r="U88" i="31"/>
  <c r="T88" i="31"/>
  <c r="S88" i="31"/>
  <c r="R88" i="31"/>
  <c r="Q88" i="31"/>
  <c r="P88" i="31"/>
  <c r="O88" i="31"/>
  <c r="N88" i="31"/>
  <c r="M88" i="31"/>
  <c r="L88" i="31"/>
  <c r="K88" i="31"/>
  <c r="J88" i="31"/>
  <c r="I88" i="31"/>
  <c r="H88" i="31"/>
  <c r="G88" i="31"/>
  <c r="F88" i="31"/>
  <c r="E88" i="31"/>
  <c r="D88" i="31"/>
  <c r="C88" i="31"/>
  <c r="B88" i="31"/>
  <c r="Y87" i="31"/>
  <c r="X87" i="31"/>
  <c r="W87" i="31"/>
  <c r="V87" i="31"/>
  <c r="V84" i="31" s="1"/>
  <c r="U87" i="31"/>
  <c r="U84" i="31" s="1"/>
  <c r="T87" i="31"/>
  <c r="S87" i="31"/>
  <c r="R87" i="31"/>
  <c r="Q87" i="31"/>
  <c r="P87" i="31"/>
  <c r="O87" i="31"/>
  <c r="N87" i="31"/>
  <c r="M87" i="31"/>
  <c r="L87" i="31"/>
  <c r="K87" i="31"/>
  <c r="J87" i="31"/>
  <c r="I87" i="31"/>
  <c r="H87" i="31"/>
  <c r="G87" i="31"/>
  <c r="F87" i="31"/>
  <c r="E87" i="31"/>
  <c r="D87" i="31"/>
  <c r="C87" i="31"/>
  <c r="B87" i="31"/>
  <c r="Y86" i="31"/>
  <c r="X86" i="31"/>
  <c r="W86" i="31"/>
  <c r="V86" i="31"/>
  <c r="U86" i="31"/>
  <c r="T86" i="31"/>
  <c r="S86" i="31"/>
  <c r="R86" i="31"/>
  <c r="R84" i="31" s="1"/>
  <c r="Q86" i="31"/>
  <c r="Q84" i="31" s="1"/>
  <c r="P86" i="31"/>
  <c r="P84" i="31" s="1"/>
  <c r="O86" i="31"/>
  <c r="O84" i="31" s="1"/>
  <c r="N86" i="31"/>
  <c r="M86" i="31"/>
  <c r="L86" i="31"/>
  <c r="K86" i="31"/>
  <c r="J86" i="31"/>
  <c r="I86" i="31"/>
  <c r="H86" i="31"/>
  <c r="G86" i="31"/>
  <c r="F86" i="31"/>
  <c r="E86" i="31"/>
  <c r="D86" i="31"/>
  <c r="C86" i="31"/>
  <c r="B86" i="31"/>
  <c r="Y85" i="31"/>
  <c r="X85" i="31"/>
  <c r="W85" i="31"/>
  <c r="V85" i="31"/>
  <c r="U85" i="31"/>
  <c r="T85" i="31"/>
  <c r="S85" i="31"/>
  <c r="R85" i="31"/>
  <c r="Q85" i="31"/>
  <c r="P85" i="31"/>
  <c r="O85" i="31"/>
  <c r="N85" i="31"/>
  <c r="N84" i="31" s="1"/>
  <c r="M85" i="31"/>
  <c r="M84" i="31" s="1"/>
  <c r="L85" i="31"/>
  <c r="K85" i="31"/>
  <c r="J85" i="31"/>
  <c r="J84" i="31" s="1"/>
  <c r="I85" i="31"/>
  <c r="I84" i="31" s="1"/>
  <c r="H85" i="31"/>
  <c r="H84" i="31" s="1"/>
  <c r="G85" i="31"/>
  <c r="G84" i="31" s="1"/>
  <c r="F85" i="31"/>
  <c r="F84" i="31" s="1"/>
  <c r="E85" i="31"/>
  <c r="D85" i="31"/>
  <c r="C85" i="31"/>
  <c r="B85" i="31"/>
  <c r="B84" i="31" s="1"/>
  <c r="Y84" i="31"/>
  <c r="Y66" i="31"/>
  <c r="X66" i="31"/>
  <c r="W66" i="31"/>
  <c r="V66" i="31"/>
  <c r="U66" i="31"/>
  <c r="T66" i="31"/>
  <c r="S66" i="31"/>
  <c r="R66" i="31"/>
  <c r="Q66" i="31"/>
  <c r="P66" i="31"/>
  <c r="O66" i="31"/>
  <c r="N66" i="31"/>
  <c r="N105" i="31" s="1"/>
  <c r="M66" i="31"/>
  <c r="M123" i="31" s="1"/>
  <c r="L66" i="31"/>
  <c r="L105" i="31" s="1"/>
  <c r="K66" i="31"/>
  <c r="J66" i="31"/>
  <c r="I66" i="31"/>
  <c r="H66" i="31"/>
  <c r="G66" i="31"/>
  <c r="F66" i="31"/>
  <c r="F105" i="31" s="1"/>
  <c r="E66" i="31"/>
  <c r="E105" i="31" s="1"/>
  <c r="D66" i="31"/>
  <c r="D105" i="31" s="1"/>
  <c r="C66" i="31"/>
  <c r="B66" i="31"/>
  <c r="Y45" i="31"/>
  <c r="X45" i="31"/>
  <c r="W45" i="31"/>
  <c r="V45" i="31"/>
  <c r="U45" i="31"/>
  <c r="U99" i="31" s="1"/>
  <c r="T45" i="31"/>
  <c r="S45" i="31"/>
  <c r="R45" i="31"/>
  <c r="Q45" i="31"/>
  <c r="P45" i="31"/>
  <c r="O45" i="31"/>
  <c r="O99" i="31" s="1"/>
  <c r="N45" i="31"/>
  <c r="N99" i="31" s="1"/>
  <c r="M45" i="31"/>
  <c r="M99" i="31" s="1"/>
  <c r="L45" i="31"/>
  <c r="K45" i="31"/>
  <c r="J45" i="31"/>
  <c r="I45" i="31"/>
  <c r="H45" i="31"/>
  <c r="G45" i="31"/>
  <c r="F45" i="31"/>
  <c r="E45" i="31"/>
  <c r="E122" i="31" s="1"/>
  <c r="D45" i="31"/>
  <c r="D99" i="31" s="1"/>
  <c r="C45" i="31"/>
  <c r="B45" i="31"/>
  <c r="Y25" i="31"/>
  <c r="X25" i="31"/>
  <c r="W25" i="31"/>
  <c r="V25" i="31"/>
  <c r="U25" i="31"/>
  <c r="T25" i="31"/>
  <c r="T94" i="31" s="1"/>
  <c r="S25" i="31"/>
  <c r="S94" i="31" s="1"/>
  <c r="R25" i="31"/>
  <c r="Q25" i="31"/>
  <c r="P25" i="31"/>
  <c r="O25" i="31"/>
  <c r="O94" i="31" s="1"/>
  <c r="N25" i="31"/>
  <c r="M25" i="31"/>
  <c r="L25" i="31"/>
  <c r="K25" i="31"/>
  <c r="K94" i="31" s="1"/>
  <c r="J25" i="31"/>
  <c r="I25" i="31"/>
  <c r="H25" i="31"/>
  <c r="H94" i="31" s="1"/>
  <c r="G25" i="31"/>
  <c r="G94" i="31" s="1"/>
  <c r="F25" i="31"/>
  <c r="F94" i="31" s="1"/>
  <c r="E25" i="31"/>
  <c r="D25" i="31"/>
  <c r="D94" i="31" s="1"/>
  <c r="C25" i="31"/>
  <c r="C94" i="31" s="1"/>
  <c r="B25" i="31"/>
  <c r="Y16" i="31"/>
  <c r="Y90" i="31" s="1"/>
  <c r="X16" i="31"/>
  <c r="X90" i="31" s="1"/>
  <c r="W16" i="31"/>
  <c r="W90" i="31" s="1"/>
  <c r="V16" i="31"/>
  <c r="V90" i="31" s="1"/>
  <c r="U16" i="31"/>
  <c r="U119" i="31" s="1"/>
  <c r="T16" i="31"/>
  <c r="S16" i="31"/>
  <c r="R16" i="31"/>
  <c r="R90" i="31" s="1"/>
  <c r="Q16" i="31"/>
  <c r="Q90" i="31" s="1"/>
  <c r="P16" i="31"/>
  <c r="P90" i="31" s="1"/>
  <c r="O16" i="31"/>
  <c r="O90" i="31" s="1"/>
  <c r="N16" i="31"/>
  <c r="N90" i="31" s="1"/>
  <c r="M16" i="31"/>
  <c r="M90" i="31" s="1"/>
  <c r="L16" i="31"/>
  <c r="L90" i="31" s="1"/>
  <c r="K16" i="31"/>
  <c r="J16" i="31"/>
  <c r="J90" i="31" s="1"/>
  <c r="I16" i="31"/>
  <c r="I90" i="31" s="1"/>
  <c r="H16" i="31"/>
  <c r="H90" i="31" s="1"/>
  <c r="G16" i="31"/>
  <c r="G90" i="31" s="1"/>
  <c r="F16" i="31"/>
  <c r="F90" i="31" s="1"/>
  <c r="E16" i="31"/>
  <c r="E90" i="31" s="1"/>
  <c r="D16" i="31"/>
  <c r="C16" i="31"/>
  <c r="B16" i="31"/>
  <c r="B90" i="31" s="1"/>
  <c r="Y124" i="30"/>
  <c r="X124" i="30"/>
  <c r="W124" i="30"/>
  <c r="V124" i="30"/>
  <c r="U124" i="30"/>
  <c r="T124" i="30"/>
  <c r="S124" i="30"/>
  <c r="R124" i="30"/>
  <c r="Q124" i="30"/>
  <c r="P124" i="30"/>
  <c r="O124" i="30"/>
  <c r="N124" i="30"/>
  <c r="M124" i="30"/>
  <c r="L124" i="30"/>
  <c r="K124" i="30"/>
  <c r="J124" i="30"/>
  <c r="I124" i="30"/>
  <c r="H124" i="30"/>
  <c r="G124" i="30"/>
  <c r="F124" i="30"/>
  <c r="E124" i="30"/>
  <c r="D124" i="30"/>
  <c r="C124" i="30"/>
  <c r="B124" i="30"/>
  <c r="Y121" i="30"/>
  <c r="X121" i="30"/>
  <c r="W121" i="30"/>
  <c r="V121" i="30"/>
  <c r="U121" i="30"/>
  <c r="T121" i="30"/>
  <c r="S121" i="30"/>
  <c r="R121" i="30"/>
  <c r="Q121" i="30"/>
  <c r="P121" i="30"/>
  <c r="O121" i="30"/>
  <c r="N121" i="30"/>
  <c r="M121" i="30"/>
  <c r="L121" i="30"/>
  <c r="K121" i="30"/>
  <c r="J121" i="30"/>
  <c r="I121" i="30"/>
  <c r="H121" i="30"/>
  <c r="G121" i="30"/>
  <c r="F121" i="30"/>
  <c r="E121" i="30"/>
  <c r="D121" i="30"/>
  <c r="C121" i="30"/>
  <c r="B121" i="30"/>
  <c r="F120" i="30"/>
  <c r="Y118" i="30"/>
  <c r="X118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K118" i="30"/>
  <c r="J118" i="30"/>
  <c r="I118" i="30"/>
  <c r="H118" i="30"/>
  <c r="G118" i="30"/>
  <c r="F118" i="30"/>
  <c r="E118" i="30"/>
  <c r="D118" i="30"/>
  <c r="C118" i="30"/>
  <c r="B118" i="30"/>
  <c r="Y117" i="30"/>
  <c r="X117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K117" i="30"/>
  <c r="J117" i="30"/>
  <c r="I117" i="30"/>
  <c r="H117" i="30"/>
  <c r="G117" i="30"/>
  <c r="F117" i="30"/>
  <c r="E117" i="30"/>
  <c r="D117" i="30"/>
  <c r="C117" i="30"/>
  <c r="B117" i="30"/>
  <c r="Y116" i="30"/>
  <c r="X116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K116" i="30"/>
  <c r="J116" i="30"/>
  <c r="I116" i="30"/>
  <c r="H116" i="30"/>
  <c r="G116" i="30"/>
  <c r="F116" i="30"/>
  <c r="E116" i="30"/>
  <c r="D116" i="30"/>
  <c r="C116" i="30"/>
  <c r="B116" i="30"/>
  <c r="Y115" i="30"/>
  <c r="X115" i="30"/>
  <c r="W115" i="30"/>
  <c r="V115" i="30"/>
  <c r="U115" i="30"/>
  <c r="T115" i="30"/>
  <c r="S115" i="30"/>
  <c r="R115" i="30"/>
  <c r="Q115" i="30"/>
  <c r="P115" i="30"/>
  <c r="O115" i="30"/>
  <c r="N115" i="30"/>
  <c r="M115" i="30"/>
  <c r="L115" i="30"/>
  <c r="K115" i="30"/>
  <c r="J115" i="30"/>
  <c r="I115" i="30"/>
  <c r="H115" i="30"/>
  <c r="G115" i="30"/>
  <c r="F115" i="30"/>
  <c r="E115" i="30"/>
  <c r="D115" i="30"/>
  <c r="C115" i="30"/>
  <c r="B115" i="30"/>
  <c r="Y114" i="30"/>
  <c r="X114" i="30"/>
  <c r="W114" i="30"/>
  <c r="V114" i="30"/>
  <c r="U114" i="30"/>
  <c r="T114" i="30"/>
  <c r="S114" i="30"/>
  <c r="R114" i="30"/>
  <c r="Q114" i="30"/>
  <c r="P114" i="30"/>
  <c r="O114" i="30"/>
  <c r="N114" i="30"/>
  <c r="M114" i="30"/>
  <c r="L114" i="30"/>
  <c r="K114" i="30"/>
  <c r="J114" i="30"/>
  <c r="I114" i="30"/>
  <c r="H114" i="30"/>
  <c r="G114" i="30"/>
  <c r="F114" i="30"/>
  <c r="E114" i="30"/>
  <c r="D114" i="30"/>
  <c r="C114" i="30"/>
  <c r="B114" i="30"/>
  <c r="Y113" i="30"/>
  <c r="X113" i="30"/>
  <c r="W113" i="30"/>
  <c r="V113" i="30"/>
  <c r="U113" i="30"/>
  <c r="T113" i="30"/>
  <c r="S113" i="30"/>
  <c r="R113" i="30"/>
  <c r="Q113" i="30"/>
  <c r="P113" i="30"/>
  <c r="O113" i="30"/>
  <c r="N113" i="30"/>
  <c r="M113" i="30"/>
  <c r="L113" i="30"/>
  <c r="K113" i="30"/>
  <c r="J113" i="30"/>
  <c r="I113" i="30"/>
  <c r="H113" i="30"/>
  <c r="G113" i="30"/>
  <c r="F113" i="30"/>
  <c r="E113" i="30"/>
  <c r="D113" i="30"/>
  <c r="C113" i="30"/>
  <c r="B113" i="30"/>
  <c r="Y109" i="30"/>
  <c r="X109" i="30"/>
  <c r="W109" i="30"/>
  <c r="V109" i="30"/>
  <c r="U109" i="30"/>
  <c r="T109" i="30"/>
  <c r="S109" i="30"/>
  <c r="R109" i="30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Y108" i="30"/>
  <c r="X108" i="30"/>
  <c r="W108" i="30"/>
  <c r="V108" i="30"/>
  <c r="U108" i="30"/>
  <c r="T108" i="30"/>
  <c r="S108" i="30"/>
  <c r="R108" i="30"/>
  <c r="Q108" i="30"/>
  <c r="P108" i="30"/>
  <c r="O108" i="30"/>
  <c r="N108" i="30"/>
  <c r="M108" i="30"/>
  <c r="L108" i="30"/>
  <c r="K108" i="30"/>
  <c r="J108" i="30"/>
  <c r="I108" i="30"/>
  <c r="H108" i="30"/>
  <c r="G108" i="30"/>
  <c r="F108" i="30"/>
  <c r="E108" i="30"/>
  <c r="D108" i="30"/>
  <c r="C108" i="30"/>
  <c r="B108" i="30"/>
  <c r="Y107" i="30"/>
  <c r="X107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Y106" i="30"/>
  <c r="X106" i="30"/>
  <c r="W106" i="30"/>
  <c r="V106" i="30"/>
  <c r="U106" i="30"/>
  <c r="T106" i="30"/>
  <c r="S106" i="30"/>
  <c r="R106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Y104" i="30"/>
  <c r="X104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K104" i="30"/>
  <c r="J104" i="30"/>
  <c r="I104" i="30"/>
  <c r="H104" i="30"/>
  <c r="G104" i="30"/>
  <c r="F104" i="30"/>
  <c r="E104" i="30"/>
  <c r="D104" i="30"/>
  <c r="C104" i="30"/>
  <c r="B104" i="30"/>
  <c r="Y103" i="30"/>
  <c r="X103" i="30"/>
  <c r="W103" i="30"/>
  <c r="V103" i="30"/>
  <c r="U103" i="30"/>
  <c r="T103" i="30"/>
  <c r="S103" i="30"/>
  <c r="R103" i="30"/>
  <c r="Q103" i="30"/>
  <c r="P103" i="30"/>
  <c r="O103" i="30"/>
  <c r="N103" i="30"/>
  <c r="M103" i="30"/>
  <c r="L103" i="30"/>
  <c r="K103" i="30"/>
  <c r="J103" i="30"/>
  <c r="I103" i="30"/>
  <c r="H103" i="30"/>
  <c r="G103" i="30"/>
  <c r="F103" i="30"/>
  <c r="E103" i="30"/>
  <c r="D103" i="30"/>
  <c r="C103" i="30"/>
  <c r="B103" i="30"/>
  <c r="Y102" i="30"/>
  <c r="X102" i="30"/>
  <c r="W102" i="30"/>
  <c r="V102" i="30"/>
  <c r="U102" i="30"/>
  <c r="T102" i="30"/>
  <c r="S102" i="30"/>
  <c r="R102" i="30"/>
  <c r="Q102" i="30"/>
  <c r="P102" i="30"/>
  <c r="O102" i="30"/>
  <c r="N102" i="30"/>
  <c r="M102" i="30"/>
  <c r="L102" i="30"/>
  <c r="K102" i="30"/>
  <c r="J102" i="30"/>
  <c r="I102" i="30"/>
  <c r="H102" i="30"/>
  <c r="G102" i="30"/>
  <c r="F102" i="30"/>
  <c r="E102" i="30"/>
  <c r="D102" i="30"/>
  <c r="C102" i="30"/>
  <c r="B102" i="30"/>
  <c r="Y101" i="30"/>
  <c r="X101" i="30"/>
  <c r="W101" i="30"/>
  <c r="V101" i="30"/>
  <c r="U101" i="30"/>
  <c r="T101" i="30"/>
  <c r="S101" i="30"/>
  <c r="R101" i="30"/>
  <c r="Q101" i="30"/>
  <c r="P101" i="30"/>
  <c r="O101" i="30"/>
  <c r="N101" i="30"/>
  <c r="M101" i="30"/>
  <c r="L101" i="30"/>
  <c r="K101" i="30"/>
  <c r="J101" i="30"/>
  <c r="I101" i="30"/>
  <c r="H101" i="30"/>
  <c r="G101" i="30"/>
  <c r="F101" i="30"/>
  <c r="E101" i="30"/>
  <c r="D101" i="30"/>
  <c r="C101" i="30"/>
  <c r="B101" i="30"/>
  <c r="Y100" i="30"/>
  <c r="X100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J100" i="30"/>
  <c r="I100" i="30"/>
  <c r="H100" i="30"/>
  <c r="G100" i="30"/>
  <c r="F100" i="30"/>
  <c r="E100" i="30"/>
  <c r="D100" i="30"/>
  <c r="C100" i="30"/>
  <c r="B100" i="30"/>
  <c r="Y98" i="30"/>
  <c r="X98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J98" i="30"/>
  <c r="I98" i="30"/>
  <c r="H98" i="30"/>
  <c r="G98" i="30"/>
  <c r="F98" i="30"/>
  <c r="E98" i="30"/>
  <c r="D98" i="30"/>
  <c r="C98" i="30"/>
  <c r="B98" i="30"/>
  <c r="Y97" i="30"/>
  <c r="X97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K97" i="30"/>
  <c r="J97" i="30"/>
  <c r="I97" i="30"/>
  <c r="H97" i="30"/>
  <c r="G97" i="30"/>
  <c r="F97" i="30"/>
  <c r="E97" i="30"/>
  <c r="D97" i="30"/>
  <c r="C97" i="30"/>
  <c r="B97" i="30"/>
  <c r="Y96" i="30"/>
  <c r="X96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K96" i="30"/>
  <c r="J96" i="30"/>
  <c r="I96" i="30"/>
  <c r="H96" i="30"/>
  <c r="G96" i="30"/>
  <c r="F96" i="30"/>
  <c r="E96" i="30"/>
  <c r="D96" i="30"/>
  <c r="C96" i="30"/>
  <c r="B96" i="30"/>
  <c r="Y95" i="30"/>
  <c r="X95" i="30"/>
  <c r="W95" i="30"/>
  <c r="V95" i="30"/>
  <c r="U95" i="30"/>
  <c r="T95" i="30"/>
  <c r="S95" i="30"/>
  <c r="R95" i="30"/>
  <c r="Q95" i="30"/>
  <c r="P95" i="30"/>
  <c r="O95" i="30"/>
  <c r="N95" i="30"/>
  <c r="M95" i="30"/>
  <c r="L95" i="30"/>
  <c r="K95" i="30"/>
  <c r="J95" i="30"/>
  <c r="I95" i="30"/>
  <c r="H95" i="30"/>
  <c r="G95" i="30"/>
  <c r="F95" i="30"/>
  <c r="E95" i="30"/>
  <c r="D95" i="30"/>
  <c r="C95" i="30"/>
  <c r="B95" i="30"/>
  <c r="Y93" i="30"/>
  <c r="X93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K93" i="30"/>
  <c r="J93" i="30"/>
  <c r="I93" i="30"/>
  <c r="H93" i="30"/>
  <c r="H84" i="30" s="1"/>
  <c r="G93" i="30"/>
  <c r="G84" i="30" s="1"/>
  <c r="F93" i="30"/>
  <c r="E93" i="30"/>
  <c r="D93" i="30"/>
  <c r="C93" i="30"/>
  <c r="B93" i="30"/>
  <c r="Y92" i="30"/>
  <c r="X92" i="30"/>
  <c r="W92" i="30"/>
  <c r="V92" i="30"/>
  <c r="U92" i="30"/>
  <c r="T92" i="30"/>
  <c r="S92" i="30"/>
  <c r="R92" i="30"/>
  <c r="Q92" i="30"/>
  <c r="P92" i="30"/>
  <c r="O92" i="30"/>
  <c r="N92" i="30"/>
  <c r="M92" i="30"/>
  <c r="L92" i="30"/>
  <c r="K92" i="30"/>
  <c r="J92" i="30"/>
  <c r="I92" i="30"/>
  <c r="H92" i="30"/>
  <c r="G92" i="30"/>
  <c r="F92" i="30"/>
  <c r="E92" i="30"/>
  <c r="D92" i="30"/>
  <c r="C92" i="30"/>
  <c r="B92" i="30"/>
  <c r="Y91" i="30"/>
  <c r="X91" i="30"/>
  <c r="W91" i="30"/>
  <c r="V91" i="30"/>
  <c r="U91" i="30"/>
  <c r="T91" i="30"/>
  <c r="S91" i="30"/>
  <c r="R91" i="30"/>
  <c r="Q91" i="30"/>
  <c r="P91" i="30"/>
  <c r="O91" i="30"/>
  <c r="N91" i="30"/>
  <c r="M91" i="30"/>
  <c r="L91" i="30"/>
  <c r="K91" i="30"/>
  <c r="J91" i="30"/>
  <c r="I91" i="30"/>
  <c r="H91" i="30"/>
  <c r="G91" i="30"/>
  <c r="F91" i="30"/>
  <c r="E91" i="30"/>
  <c r="D91" i="30"/>
  <c r="C91" i="30"/>
  <c r="B91" i="30"/>
  <c r="V90" i="30"/>
  <c r="F90" i="30"/>
  <c r="Y89" i="30"/>
  <c r="X89" i="30"/>
  <c r="W89" i="30"/>
  <c r="V89" i="30"/>
  <c r="U89" i="30"/>
  <c r="T89" i="30"/>
  <c r="S89" i="30"/>
  <c r="R89" i="30"/>
  <c r="Q89" i="30"/>
  <c r="P89" i="30"/>
  <c r="O89" i="30"/>
  <c r="N89" i="30"/>
  <c r="M89" i="30"/>
  <c r="L89" i="30"/>
  <c r="K89" i="30"/>
  <c r="J89" i="30"/>
  <c r="I89" i="30"/>
  <c r="H89" i="30"/>
  <c r="G89" i="30"/>
  <c r="F89" i="30"/>
  <c r="E89" i="30"/>
  <c r="D89" i="30"/>
  <c r="C89" i="30"/>
  <c r="B89" i="30"/>
  <c r="Y88" i="30"/>
  <c r="Y84" i="30" s="1"/>
  <c r="X88" i="30"/>
  <c r="X84" i="30" s="1"/>
  <c r="W88" i="30"/>
  <c r="V88" i="30"/>
  <c r="U88" i="30"/>
  <c r="T88" i="30"/>
  <c r="S88" i="30"/>
  <c r="R88" i="30"/>
  <c r="Q88" i="30"/>
  <c r="P88" i="30"/>
  <c r="O88" i="30"/>
  <c r="N88" i="30"/>
  <c r="M88" i="30"/>
  <c r="L88" i="30"/>
  <c r="K88" i="30"/>
  <c r="J88" i="30"/>
  <c r="I88" i="30"/>
  <c r="H88" i="30"/>
  <c r="G88" i="30"/>
  <c r="F88" i="30"/>
  <c r="E88" i="30"/>
  <c r="D88" i="30"/>
  <c r="C88" i="30"/>
  <c r="B88" i="30"/>
  <c r="Y87" i="30"/>
  <c r="X87" i="30"/>
  <c r="W87" i="30"/>
  <c r="V87" i="30"/>
  <c r="U87" i="30"/>
  <c r="T87" i="30"/>
  <c r="S87" i="30"/>
  <c r="R87" i="30"/>
  <c r="Q87" i="30"/>
  <c r="P87" i="30"/>
  <c r="O87" i="30"/>
  <c r="N87" i="30"/>
  <c r="M87" i="30"/>
  <c r="L87" i="30"/>
  <c r="K87" i="30"/>
  <c r="J87" i="30"/>
  <c r="I87" i="30"/>
  <c r="H87" i="30"/>
  <c r="G87" i="30"/>
  <c r="F87" i="30"/>
  <c r="E87" i="30"/>
  <c r="D87" i="30"/>
  <c r="C87" i="30"/>
  <c r="B87" i="30"/>
  <c r="Y86" i="30"/>
  <c r="X86" i="30"/>
  <c r="W86" i="30"/>
  <c r="V86" i="30"/>
  <c r="U86" i="30"/>
  <c r="T86" i="30"/>
  <c r="S86" i="30"/>
  <c r="R86" i="30"/>
  <c r="Q86" i="30"/>
  <c r="Q84" i="30" s="1"/>
  <c r="P86" i="30"/>
  <c r="P84" i="30" s="1"/>
  <c r="O86" i="30"/>
  <c r="N86" i="30"/>
  <c r="M86" i="30"/>
  <c r="L86" i="30"/>
  <c r="K86" i="30"/>
  <c r="J86" i="30"/>
  <c r="I86" i="30"/>
  <c r="H86" i="30"/>
  <c r="G86" i="30"/>
  <c r="F86" i="30"/>
  <c r="E86" i="30"/>
  <c r="D86" i="30"/>
  <c r="C86" i="30"/>
  <c r="B86" i="30"/>
  <c r="Y85" i="30"/>
  <c r="X85" i="30"/>
  <c r="W85" i="30"/>
  <c r="W84" i="30" s="1"/>
  <c r="V85" i="30"/>
  <c r="U85" i="30"/>
  <c r="U84" i="30" s="1"/>
  <c r="T85" i="30"/>
  <c r="T84" i="30" s="1"/>
  <c r="S85" i="30"/>
  <c r="S84" i="30" s="1"/>
  <c r="R85" i="30"/>
  <c r="R84" i="30" s="1"/>
  <c r="Q85" i="30"/>
  <c r="P85" i="30"/>
  <c r="O85" i="30"/>
  <c r="O84" i="30" s="1"/>
  <c r="N85" i="30"/>
  <c r="M85" i="30"/>
  <c r="M84" i="30" s="1"/>
  <c r="L85" i="30"/>
  <c r="L84" i="30" s="1"/>
  <c r="K85" i="30"/>
  <c r="K84" i="30" s="1"/>
  <c r="J85" i="30"/>
  <c r="J84" i="30" s="1"/>
  <c r="I85" i="30"/>
  <c r="I84" i="30" s="1"/>
  <c r="H85" i="30"/>
  <c r="G85" i="30"/>
  <c r="F85" i="30"/>
  <c r="E85" i="30"/>
  <c r="D85" i="30"/>
  <c r="C85" i="30"/>
  <c r="B85" i="30"/>
  <c r="E84" i="30"/>
  <c r="D84" i="30"/>
  <c r="C84" i="30"/>
  <c r="B84" i="30"/>
  <c r="Y66" i="30"/>
  <c r="X66" i="30"/>
  <c r="X123" i="30" s="1"/>
  <c r="W66" i="30"/>
  <c r="W123" i="30" s="1"/>
  <c r="V66" i="30"/>
  <c r="V105" i="30" s="1"/>
  <c r="U66" i="30"/>
  <c r="T66" i="30"/>
  <c r="S66" i="30"/>
  <c r="R66" i="30"/>
  <c r="Q66" i="30"/>
  <c r="P66" i="30"/>
  <c r="O66" i="30"/>
  <c r="N66" i="30"/>
  <c r="N105" i="30" s="1"/>
  <c r="M66" i="30"/>
  <c r="L66" i="30"/>
  <c r="L123" i="30" s="1"/>
  <c r="K66" i="30"/>
  <c r="J66" i="30"/>
  <c r="I66" i="30"/>
  <c r="H66" i="30"/>
  <c r="G66" i="30"/>
  <c r="F66" i="30"/>
  <c r="F105" i="30" s="1"/>
  <c r="E66" i="30"/>
  <c r="E123" i="30" s="1"/>
  <c r="D66" i="30"/>
  <c r="D123" i="30" s="1"/>
  <c r="C66" i="30"/>
  <c r="B66" i="30"/>
  <c r="Y45" i="30"/>
  <c r="X45" i="30"/>
  <c r="X122" i="30" s="1"/>
  <c r="W45" i="30"/>
  <c r="W122" i="30" s="1"/>
  <c r="V45" i="30"/>
  <c r="V99" i="30" s="1"/>
  <c r="U45" i="30"/>
  <c r="T45" i="30"/>
  <c r="S45" i="30"/>
  <c r="R45" i="30"/>
  <c r="Q45" i="30"/>
  <c r="P45" i="30"/>
  <c r="O45" i="30"/>
  <c r="N45" i="30"/>
  <c r="N99" i="30" s="1"/>
  <c r="M45" i="30"/>
  <c r="L45" i="30"/>
  <c r="K45" i="30"/>
  <c r="J45" i="30"/>
  <c r="I45" i="30"/>
  <c r="H45" i="30"/>
  <c r="H122" i="30" s="1"/>
  <c r="G45" i="30"/>
  <c r="G122" i="30" s="1"/>
  <c r="F45" i="30"/>
  <c r="F99" i="30" s="1"/>
  <c r="E45" i="30"/>
  <c r="D45" i="30"/>
  <c r="C45" i="30"/>
  <c r="B45" i="30"/>
  <c r="Y25" i="30"/>
  <c r="Y120" i="30" s="1"/>
  <c r="X25" i="30"/>
  <c r="W25" i="30"/>
  <c r="V25" i="30"/>
  <c r="V94" i="30" s="1"/>
  <c r="U25" i="30"/>
  <c r="T25" i="30"/>
  <c r="S25" i="30"/>
  <c r="R25" i="30"/>
  <c r="Q25" i="30"/>
  <c r="Q120" i="30" s="1"/>
  <c r="P25" i="30"/>
  <c r="O25" i="30"/>
  <c r="O120" i="30" s="1"/>
  <c r="N25" i="30"/>
  <c r="N94" i="30" s="1"/>
  <c r="M25" i="30"/>
  <c r="L25" i="30"/>
  <c r="K25" i="30"/>
  <c r="J25" i="30"/>
  <c r="I25" i="30"/>
  <c r="H25" i="30"/>
  <c r="G25" i="30"/>
  <c r="F25" i="30"/>
  <c r="F94" i="30" s="1"/>
  <c r="E25" i="30"/>
  <c r="D25" i="30"/>
  <c r="C25" i="30"/>
  <c r="B25" i="30"/>
  <c r="B120" i="30" s="1"/>
  <c r="Y16" i="30"/>
  <c r="X16" i="30"/>
  <c r="W16" i="30"/>
  <c r="V16" i="30"/>
  <c r="U16" i="30"/>
  <c r="T16" i="30"/>
  <c r="S16" i="30"/>
  <c r="R16" i="30"/>
  <c r="Q16" i="30"/>
  <c r="P16" i="30"/>
  <c r="P119" i="30" s="1"/>
  <c r="O16" i="30"/>
  <c r="N16" i="30"/>
  <c r="N90" i="30" s="1"/>
  <c r="M16" i="30"/>
  <c r="L16" i="30"/>
  <c r="K16" i="30"/>
  <c r="J16" i="30"/>
  <c r="I16" i="30"/>
  <c r="H16" i="30"/>
  <c r="G16" i="30"/>
  <c r="F16" i="30"/>
  <c r="E16" i="30"/>
  <c r="D16" i="30"/>
  <c r="C16" i="30"/>
  <c r="B16" i="30"/>
  <c r="Y124" i="29"/>
  <c r="X124" i="29"/>
  <c r="W124" i="29"/>
  <c r="V124" i="29"/>
  <c r="U124" i="29"/>
  <c r="T124" i="29"/>
  <c r="S124" i="29"/>
  <c r="R124" i="29"/>
  <c r="Q124" i="29"/>
  <c r="P124" i="29"/>
  <c r="O124" i="29"/>
  <c r="N124" i="29"/>
  <c r="M124" i="29"/>
  <c r="L124" i="29"/>
  <c r="K124" i="29"/>
  <c r="J124" i="29"/>
  <c r="I124" i="29"/>
  <c r="H124" i="29"/>
  <c r="G124" i="29"/>
  <c r="F124" i="29"/>
  <c r="E124" i="29"/>
  <c r="D124" i="29"/>
  <c r="C124" i="29"/>
  <c r="B124" i="29"/>
  <c r="G122" i="29"/>
  <c r="Y121" i="29"/>
  <c r="X121" i="29"/>
  <c r="W121" i="29"/>
  <c r="V121" i="29"/>
  <c r="U121" i="29"/>
  <c r="T121" i="29"/>
  <c r="S121" i="29"/>
  <c r="R121" i="29"/>
  <c r="Q121" i="29"/>
  <c r="P121" i="29"/>
  <c r="O121" i="29"/>
  <c r="N121" i="29"/>
  <c r="M121" i="29"/>
  <c r="L121" i="29"/>
  <c r="K121" i="29"/>
  <c r="J121" i="29"/>
  <c r="I121" i="29"/>
  <c r="H121" i="29"/>
  <c r="G121" i="29"/>
  <c r="F121" i="29"/>
  <c r="E121" i="29"/>
  <c r="D121" i="29"/>
  <c r="C121" i="29"/>
  <c r="B121" i="29"/>
  <c r="Y118" i="29"/>
  <c r="X118" i="29"/>
  <c r="W118" i="29"/>
  <c r="V118" i="29"/>
  <c r="U118" i="29"/>
  <c r="T118" i="29"/>
  <c r="S118" i="29"/>
  <c r="R118" i="29"/>
  <c r="Q118" i="29"/>
  <c r="P118" i="29"/>
  <c r="O118" i="29"/>
  <c r="N118" i="29"/>
  <c r="M118" i="29"/>
  <c r="L118" i="29"/>
  <c r="K118" i="29"/>
  <c r="J118" i="29"/>
  <c r="I118" i="29"/>
  <c r="H118" i="29"/>
  <c r="G118" i="29"/>
  <c r="F118" i="29"/>
  <c r="E118" i="29"/>
  <c r="D118" i="29"/>
  <c r="C118" i="29"/>
  <c r="B118" i="29"/>
  <c r="Y117" i="29"/>
  <c r="X117" i="29"/>
  <c r="W117" i="29"/>
  <c r="V117" i="29"/>
  <c r="U117" i="29"/>
  <c r="T117" i="29"/>
  <c r="S117" i="29"/>
  <c r="R117" i="29"/>
  <c r="Q117" i="29"/>
  <c r="P117" i="29"/>
  <c r="O117" i="29"/>
  <c r="N117" i="29"/>
  <c r="M117" i="29"/>
  <c r="L117" i="29"/>
  <c r="K117" i="29"/>
  <c r="J117" i="29"/>
  <c r="I117" i="29"/>
  <c r="H117" i="29"/>
  <c r="G117" i="29"/>
  <c r="F117" i="29"/>
  <c r="E117" i="29"/>
  <c r="D117" i="29"/>
  <c r="C117" i="29"/>
  <c r="B117" i="29"/>
  <c r="Y116" i="29"/>
  <c r="X116" i="29"/>
  <c r="W116" i="29"/>
  <c r="V116" i="29"/>
  <c r="U116" i="29"/>
  <c r="T116" i="29"/>
  <c r="S116" i="29"/>
  <c r="R116" i="29"/>
  <c r="Q116" i="29"/>
  <c r="P116" i="29"/>
  <c r="O116" i="29"/>
  <c r="N116" i="29"/>
  <c r="M116" i="29"/>
  <c r="L116" i="29"/>
  <c r="K116" i="29"/>
  <c r="J116" i="29"/>
  <c r="I116" i="29"/>
  <c r="H116" i="29"/>
  <c r="G116" i="29"/>
  <c r="F116" i="29"/>
  <c r="E116" i="29"/>
  <c r="D116" i="29"/>
  <c r="C116" i="29"/>
  <c r="B116" i="29"/>
  <c r="Y115" i="29"/>
  <c r="X115" i="29"/>
  <c r="W115" i="29"/>
  <c r="V115" i="29"/>
  <c r="U115" i="29"/>
  <c r="T115" i="29"/>
  <c r="S115" i="29"/>
  <c r="R115" i="29"/>
  <c r="Q115" i="29"/>
  <c r="P115" i="29"/>
  <c r="O115" i="29"/>
  <c r="N115" i="29"/>
  <c r="M115" i="29"/>
  <c r="L115" i="29"/>
  <c r="K115" i="29"/>
  <c r="J115" i="29"/>
  <c r="I115" i="29"/>
  <c r="H115" i="29"/>
  <c r="G115" i="29"/>
  <c r="F115" i="29"/>
  <c r="E115" i="29"/>
  <c r="D115" i="29"/>
  <c r="C115" i="29"/>
  <c r="B115" i="29"/>
  <c r="Y114" i="29"/>
  <c r="X114" i="29"/>
  <c r="W114" i="29"/>
  <c r="V114" i="29"/>
  <c r="U114" i="29"/>
  <c r="T114" i="29"/>
  <c r="S114" i="29"/>
  <c r="R114" i="29"/>
  <c r="Q114" i="29"/>
  <c r="P114" i="29"/>
  <c r="O114" i="29"/>
  <c r="N114" i="29"/>
  <c r="M114" i="29"/>
  <c r="L114" i="29"/>
  <c r="K114" i="29"/>
  <c r="J114" i="29"/>
  <c r="I114" i="29"/>
  <c r="H114" i="29"/>
  <c r="G114" i="29"/>
  <c r="F114" i="29"/>
  <c r="E114" i="29"/>
  <c r="D114" i="29"/>
  <c r="C114" i="29"/>
  <c r="B114" i="29"/>
  <c r="Y109" i="29"/>
  <c r="X109" i="29"/>
  <c r="W109" i="29"/>
  <c r="V109" i="29"/>
  <c r="U109" i="29"/>
  <c r="T109" i="29"/>
  <c r="S109" i="29"/>
  <c r="R109" i="29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Y108" i="29"/>
  <c r="X108" i="29"/>
  <c r="W108" i="29"/>
  <c r="V108" i="29"/>
  <c r="U108" i="29"/>
  <c r="T108" i="29"/>
  <c r="S108" i="29"/>
  <c r="R108" i="29"/>
  <c r="Q108" i="29"/>
  <c r="P108" i="29"/>
  <c r="O108" i="29"/>
  <c r="N108" i="29"/>
  <c r="M108" i="29"/>
  <c r="L108" i="29"/>
  <c r="K108" i="29"/>
  <c r="J108" i="29"/>
  <c r="I108" i="29"/>
  <c r="H108" i="29"/>
  <c r="G108" i="29"/>
  <c r="F108" i="29"/>
  <c r="E108" i="29"/>
  <c r="D108" i="29"/>
  <c r="C108" i="29"/>
  <c r="B108" i="29"/>
  <c r="Y107" i="29"/>
  <c r="X107" i="29"/>
  <c r="W107" i="29"/>
  <c r="V107" i="29"/>
  <c r="U107" i="29"/>
  <c r="T107" i="29"/>
  <c r="S107" i="29"/>
  <c r="R107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Y106" i="29"/>
  <c r="X106" i="29"/>
  <c r="W106" i="29"/>
  <c r="V106" i="29"/>
  <c r="U106" i="29"/>
  <c r="T106" i="29"/>
  <c r="S106" i="29"/>
  <c r="R106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W105" i="29"/>
  <c r="Y104" i="29"/>
  <c r="X104" i="29"/>
  <c r="W104" i="29"/>
  <c r="V104" i="29"/>
  <c r="U104" i="29"/>
  <c r="T104" i="29"/>
  <c r="S104" i="29"/>
  <c r="R104" i="29"/>
  <c r="Q104" i="29"/>
  <c r="P104" i="29"/>
  <c r="O104" i="29"/>
  <c r="N104" i="29"/>
  <c r="M104" i="29"/>
  <c r="L104" i="29"/>
  <c r="K104" i="29"/>
  <c r="J104" i="29"/>
  <c r="I104" i="29"/>
  <c r="H104" i="29"/>
  <c r="G104" i="29"/>
  <c r="F104" i="29"/>
  <c r="E104" i="29"/>
  <c r="D104" i="29"/>
  <c r="C104" i="29"/>
  <c r="B104" i="29"/>
  <c r="Y103" i="29"/>
  <c r="X103" i="29"/>
  <c r="W103" i="29"/>
  <c r="V103" i="29"/>
  <c r="U103" i="29"/>
  <c r="T103" i="29"/>
  <c r="S103" i="29"/>
  <c r="R103" i="29"/>
  <c r="Q103" i="29"/>
  <c r="P103" i="29"/>
  <c r="O103" i="29"/>
  <c r="N103" i="29"/>
  <c r="M103" i="29"/>
  <c r="L103" i="29"/>
  <c r="K103" i="29"/>
  <c r="J103" i="29"/>
  <c r="I103" i="29"/>
  <c r="H103" i="29"/>
  <c r="G103" i="29"/>
  <c r="F103" i="29"/>
  <c r="E103" i="29"/>
  <c r="D103" i="29"/>
  <c r="C103" i="29"/>
  <c r="B103" i="29"/>
  <c r="Y102" i="29"/>
  <c r="X102" i="29"/>
  <c r="W102" i="29"/>
  <c r="V102" i="29"/>
  <c r="U102" i="29"/>
  <c r="T102" i="29"/>
  <c r="S102" i="29"/>
  <c r="R102" i="29"/>
  <c r="Q102" i="29"/>
  <c r="P102" i="29"/>
  <c r="O102" i="29"/>
  <c r="N102" i="29"/>
  <c r="M102" i="29"/>
  <c r="L102" i="29"/>
  <c r="K102" i="29"/>
  <c r="J102" i="29"/>
  <c r="I102" i="29"/>
  <c r="H102" i="29"/>
  <c r="G102" i="29"/>
  <c r="F102" i="29"/>
  <c r="E102" i="29"/>
  <c r="D102" i="29"/>
  <c r="C102" i="29"/>
  <c r="B102" i="29"/>
  <c r="Y101" i="29"/>
  <c r="X101" i="29"/>
  <c r="W101" i="29"/>
  <c r="V101" i="29"/>
  <c r="U101" i="29"/>
  <c r="T101" i="29"/>
  <c r="S101" i="29"/>
  <c r="R101" i="29"/>
  <c r="Q101" i="29"/>
  <c r="P101" i="29"/>
  <c r="O101" i="29"/>
  <c r="N101" i="29"/>
  <c r="M101" i="29"/>
  <c r="L101" i="29"/>
  <c r="K101" i="29"/>
  <c r="J101" i="29"/>
  <c r="I101" i="29"/>
  <c r="H101" i="29"/>
  <c r="G101" i="29"/>
  <c r="F101" i="29"/>
  <c r="E101" i="29"/>
  <c r="D101" i="29"/>
  <c r="C101" i="29"/>
  <c r="B101" i="29"/>
  <c r="Y100" i="29"/>
  <c r="X100" i="29"/>
  <c r="W100" i="29"/>
  <c r="V100" i="29"/>
  <c r="U100" i="29"/>
  <c r="T100" i="29"/>
  <c r="S100" i="29"/>
  <c r="R100" i="29"/>
  <c r="Q100" i="29"/>
  <c r="P100" i="29"/>
  <c r="O100" i="29"/>
  <c r="N100" i="29"/>
  <c r="M100" i="29"/>
  <c r="L100" i="29"/>
  <c r="K100" i="29"/>
  <c r="J100" i="29"/>
  <c r="I100" i="29"/>
  <c r="H100" i="29"/>
  <c r="G100" i="29"/>
  <c r="F100" i="29"/>
  <c r="E100" i="29"/>
  <c r="D100" i="29"/>
  <c r="C100" i="29"/>
  <c r="B100" i="29"/>
  <c r="G99" i="29"/>
  <c r="Y98" i="29"/>
  <c r="X98" i="29"/>
  <c r="W98" i="29"/>
  <c r="V98" i="29"/>
  <c r="U98" i="29"/>
  <c r="T98" i="29"/>
  <c r="S98" i="29"/>
  <c r="R98" i="29"/>
  <c r="Q98" i="29"/>
  <c r="P98" i="29"/>
  <c r="O98" i="29"/>
  <c r="N98" i="29"/>
  <c r="M98" i="29"/>
  <c r="L98" i="29"/>
  <c r="K98" i="29"/>
  <c r="J98" i="29"/>
  <c r="I98" i="29"/>
  <c r="H98" i="29"/>
  <c r="G98" i="29"/>
  <c r="F98" i="29"/>
  <c r="E98" i="29"/>
  <c r="D98" i="29"/>
  <c r="C98" i="29"/>
  <c r="B98" i="29"/>
  <c r="Y97" i="29"/>
  <c r="X97" i="29"/>
  <c r="W97" i="29"/>
  <c r="V97" i="29"/>
  <c r="U97" i="29"/>
  <c r="T97" i="29"/>
  <c r="S97" i="29"/>
  <c r="R97" i="29"/>
  <c r="Q97" i="29"/>
  <c r="P97" i="29"/>
  <c r="O97" i="29"/>
  <c r="N97" i="29"/>
  <c r="M97" i="29"/>
  <c r="L97" i="29"/>
  <c r="K97" i="29"/>
  <c r="J97" i="29"/>
  <c r="I97" i="29"/>
  <c r="H97" i="29"/>
  <c r="G97" i="29"/>
  <c r="F97" i="29"/>
  <c r="E97" i="29"/>
  <c r="D97" i="29"/>
  <c r="C97" i="29"/>
  <c r="B97" i="29"/>
  <c r="Y96" i="29"/>
  <c r="X96" i="29"/>
  <c r="W96" i="29"/>
  <c r="V96" i="29"/>
  <c r="U96" i="29"/>
  <c r="T96" i="29"/>
  <c r="S96" i="29"/>
  <c r="R96" i="29"/>
  <c r="Q96" i="29"/>
  <c r="P96" i="29"/>
  <c r="O96" i="29"/>
  <c r="N96" i="29"/>
  <c r="M96" i="29"/>
  <c r="L96" i="29"/>
  <c r="K96" i="29"/>
  <c r="J96" i="29"/>
  <c r="I96" i="29"/>
  <c r="H96" i="29"/>
  <c r="G96" i="29"/>
  <c r="F96" i="29"/>
  <c r="E96" i="29"/>
  <c r="D96" i="29"/>
  <c r="C96" i="29"/>
  <c r="B96" i="29"/>
  <c r="Y95" i="29"/>
  <c r="X95" i="29"/>
  <c r="W95" i="29"/>
  <c r="V95" i="29"/>
  <c r="U95" i="29"/>
  <c r="T95" i="29"/>
  <c r="S95" i="29"/>
  <c r="R95" i="29"/>
  <c r="Q95" i="29"/>
  <c r="P95" i="29"/>
  <c r="O95" i="29"/>
  <c r="N95" i="29"/>
  <c r="M95" i="29"/>
  <c r="L95" i="29"/>
  <c r="K95" i="29"/>
  <c r="J95" i="29"/>
  <c r="I95" i="29"/>
  <c r="H95" i="29"/>
  <c r="G95" i="29"/>
  <c r="F95" i="29"/>
  <c r="E95" i="29"/>
  <c r="D95" i="29"/>
  <c r="C95" i="29"/>
  <c r="B95" i="29"/>
  <c r="O94" i="29"/>
  <c r="Y93" i="29"/>
  <c r="X93" i="29"/>
  <c r="W93" i="29"/>
  <c r="V93" i="29"/>
  <c r="U93" i="29"/>
  <c r="T93" i="29"/>
  <c r="S93" i="29"/>
  <c r="R93" i="29"/>
  <c r="Q93" i="29"/>
  <c r="P93" i="29"/>
  <c r="O93" i="29"/>
  <c r="N93" i="29"/>
  <c r="M93" i="29"/>
  <c r="L93" i="29"/>
  <c r="K93" i="29"/>
  <c r="J93" i="29"/>
  <c r="I93" i="29"/>
  <c r="H93" i="29"/>
  <c r="G93" i="29"/>
  <c r="F93" i="29"/>
  <c r="E93" i="29"/>
  <c r="D93" i="29"/>
  <c r="C93" i="29"/>
  <c r="B93" i="29"/>
  <c r="Y92" i="29"/>
  <c r="X92" i="29"/>
  <c r="W92" i="29"/>
  <c r="V92" i="29"/>
  <c r="U92" i="29"/>
  <c r="T92" i="29"/>
  <c r="S92" i="29"/>
  <c r="R92" i="29"/>
  <c r="Q92" i="29"/>
  <c r="P92" i="29"/>
  <c r="O92" i="29"/>
  <c r="N92" i="29"/>
  <c r="M92" i="29"/>
  <c r="L92" i="29"/>
  <c r="K92" i="29"/>
  <c r="J92" i="29"/>
  <c r="I92" i="29"/>
  <c r="H92" i="29"/>
  <c r="G92" i="29"/>
  <c r="F92" i="29"/>
  <c r="E92" i="29"/>
  <c r="D92" i="29"/>
  <c r="C92" i="29"/>
  <c r="B92" i="29"/>
  <c r="Y91" i="29"/>
  <c r="X91" i="29"/>
  <c r="W91" i="29"/>
  <c r="W84" i="29" s="1"/>
  <c r="V91" i="29"/>
  <c r="U91" i="29"/>
  <c r="T91" i="29"/>
  <c r="S91" i="29"/>
  <c r="R91" i="29"/>
  <c r="Q91" i="29"/>
  <c r="P91" i="29"/>
  <c r="O91" i="29"/>
  <c r="N91" i="29"/>
  <c r="M91" i="29"/>
  <c r="L91" i="29"/>
  <c r="K91" i="29"/>
  <c r="J91" i="29"/>
  <c r="I91" i="29"/>
  <c r="H91" i="29"/>
  <c r="G91" i="29"/>
  <c r="F91" i="29"/>
  <c r="E91" i="29"/>
  <c r="D91" i="29"/>
  <c r="C91" i="29"/>
  <c r="B91" i="29"/>
  <c r="W90" i="29"/>
  <c r="Y89" i="29"/>
  <c r="X89" i="29"/>
  <c r="W89" i="29"/>
  <c r="V89" i="29"/>
  <c r="U89" i="29"/>
  <c r="T89" i="29"/>
  <c r="S89" i="29"/>
  <c r="R89" i="29"/>
  <c r="Q89" i="29"/>
  <c r="P89" i="29"/>
  <c r="O89" i="29"/>
  <c r="N89" i="29"/>
  <c r="M89" i="29"/>
  <c r="L89" i="29"/>
  <c r="K89" i="29"/>
  <c r="J89" i="29"/>
  <c r="I89" i="29"/>
  <c r="H89" i="29"/>
  <c r="G89" i="29"/>
  <c r="F89" i="29"/>
  <c r="E89" i="29"/>
  <c r="D89" i="29"/>
  <c r="C89" i="29"/>
  <c r="B89" i="29"/>
  <c r="Y88" i="29"/>
  <c r="X88" i="29"/>
  <c r="W88" i="29"/>
  <c r="V88" i="29"/>
  <c r="U88" i="29"/>
  <c r="T88" i="29"/>
  <c r="S88" i="29"/>
  <c r="R88" i="29"/>
  <c r="Q88" i="29"/>
  <c r="P88" i="29"/>
  <c r="O88" i="29"/>
  <c r="N88" i="29"/>
  <c r="M88" i="29"/>
  <c r="L88" i="29"/>
  <c r="K88" i="29"/>
  <c r="J88" i="29"/>
  <c r="I88" i="29"/>
  <c r="H88" i="29"/>
  <c r="G88" i="29"/>
  <c r="F88" i="29"/>
  <c r="E88" i="29"/>
  <c r="D88" i="29"/>
  <c r="C88" i="29"/>
  <c r="B88" i="29"/>
  <c r="Y87" i="29"/>
  <c r="X87" i="29"/>
  <c r="W87" i="29"/>
  <c r="V87" i="29"/>
  <c r="U87" i="29"/>
  <c r="T87" i="29"/>
  <c r="S87" i="29"/>
  <c r="R87" i="29"/>
  <c r="Q87" i="29"/>
  <c r="P87" i="29"/>
  <c r="O87" i="29"/>
  <c r="N87" i="29"/>
  <c r="M87" i="29"/>
  <c r="L87" i="29"/>
  <c r="K87" i="29"/>
  <c r="J87" i="29"/>
  <c r="I87" i="29"/>
  <c r="H87" i="29"/>
  <c r="G87" i="29"/>
  <c r="F87" i="29"/>
  <c r="E87" i="29"/>
  <c r="D87" i="29"/>
  <c r="C87" i="29"/>
  <c r="B87" i="29"/>
  <c r="Y86" i="29"/>
  <c r="X86" i="29"/>
  <c r="W86" i="29"/>
  <c r="V86" i="29"/>
  <c r="U86" i="29"/>
  <c r="T86" i="29"/>
  <c r="S86" i="29"/>
  <c r="R86" i="29"/>
  <c r="Q86" i="29"/>
  <c r="P86" i="29"/>
  <c r="O86" i="29"/>
  <c r="N86" i="29"/>
  <c r="N84" i="29" s="1"/>
  <c r="M86" i="29"/>
  <c r="L86" i="29"/>
  <c r="K86" i="29"/>
  <c r="J86" i="29"/>
  <c r="I86" i="29"/>
  <c r="H86" i="29"/>
  <c r="G86" i="29"/>
  <c r="F86" i="29"/>
  <c r="F84" i="29" s="1"/>
  <c r="E86" i="29"/>
  <c r="D86" i="29"/>
  <c r="C86" i="29"/>
  <c r="B86" i="29"/>
  <c r="Y85" i="29"/>
  <c r="X85" i="29"/>
  <c r="W85" i="29"/>
  <c r="V85" i="29"/>
  <c r="U85" i="29"/>
  <c r="T85" i="29"/>
  <c r="T84" i="29" s="1"/>
  <c r="S85" i="29"/>
  <c r="S84" i="29" s="1"/>
  <c r="R85" i="29"/>
  <c r="R84" i="29" s="1"/>
  <c r="Q85" i="29"/>
  <c r="Q84" i="29" s="1"/>
  <c r="P85" i="29"/>
  <c r="P84" i="29" s="1"/>
  <c r="O85" i="29"/>
  <c r="N85" i="29"/>
  <c r="M85" i="29"/>
  <c r="M84" i="29" s="1"/>
  <c r="L85" i="29"/>
  <c r="L84" i="29" s="1"/>
  <c r="K85" i="29"/>
  <c r="K84" i="29" s="1"/>
  <c r="J85" i="29"/>
  <c r="J84" i="29" s="1"/>
  <c r="I85" i="29"/>
  <c r="I84" i="29" s="1"/>
  <c r="H85" i="29"/>
  <c r="H84" i="29" s="1"/>
  <c r="G85" i="29"/>
  <c r="F85" i="29"/>
  <c r="E85" i="29"/>
  <c r="E84" i="29" s="1"/>
  <c r="D85" i="29"/>
  <c r="D84" i="29" s="1"/>
  <c r="C85" i="29"/>
  <c r="C84" i="29" s="1"/>
  <c r="B85" i="29"/>
  <c r="B84" i="29" s="1"/>
  <c r="Y84" i="29"/>
  <c r="X84" i="29"/>
  <c r="V84" i="29"/>
  <c r="U84" i="29"/>
  <c r="Y66" i="29"/>
  <c r="X66" i="29"/>
  <c r="X123" i="29" s="1"/>
  <c r="W66" i="29"/>
  <c r="W123" i="29" s="1"/>
  <c r="V66" i="29"/>
  <c r="V123" i="30" s="1"/>
  <c r="U66" i="29"/>
  <c r="U123" i="29" s="1"/>
  <c r="T66" i="29"/>
  <c r="S66" i="29"/>
  <c r="S123" i="29" s="1"/>
  <c r="R66" i="29"/>
  <c r="Q66" i="29"/>
  <c r="P66" i="29"/>
  <c r="P123" i="29" s="1"/>
  <c r="O66" i="29"/>
  <c r="O105" i="29" s="1"/>
  <c r="N66" i="29"/>
  <c r="N123" i="30" s="1"/>
  <c r="M66" i="29"/>
  <c r="M123" i="29" s="1"/>
  <c r="L66" i="29"/>
  <c r="K66" i="29"/>
  <c r="K123" i="29" s="1"/>
  <c r="J66" i="29"/>
  <c r="I66" i="29"/>
  <c r="H66" i="29"/>
  <c r="H123" i="29" s="1"/>
  <c r="G66" i="29"/>
  <c r="G105" i="29" s="1"/>
  <c r="F66" i="29"/>
  <c r="E66" i="29"/>
  <c r="E123" i="29" s="1"/>
  <c r="D66" i="29"/>
  <c r="C66" i="29"/>
  <c r="C123" i="29" s="1"/>
  <c r="B66" i="29"/>
  <c r="Y45" i="29"/>
  <c r="Y122" i="29" s="1"/>
  <c r="X45" i="29"/>
  <c r="W45" i="29"/>
  <c r="W122" i="29" s="1"/>
  <c r="V45" i="29"/>
  <c r="U45" i="29"/>
  <c r="U122" i="29" s="1"/>
  <c r="T45" i="29"/>
  <c r="S45" i="29"/>
  <c r="R45" i="29"/>
  <c r="R122" i="29" s="1"/>
  <c r="Q45" i="29"/>
  <c r="Q122" i="29" s="1"/>
  <c r="P45" i="29"/>
  <c r="O45" i="29"/>
  <c r="O122" i="29" s="1"/>
  <c r="N45" i="29"/>
  <c r="M45" i="29"/>
  <c r="M122" i="29" s="1"/>
  <c r="L45" i="29"/>
  <c r="K45" i="29"/>
  <c r="J45" i="29"/>
  <c r="J122" i="29" s="1"/>
  <c r="I45" i="29"/>
  <c r="I122" i="29" s="1"/>
  <c r="H45" i="29"/>
  <c r="G45" i="29"/>
  <c r="F45" i="29"/>
  <c r="E45" i="29"/>
  <c r="E122" i="29" s="1"/>
  <c r="D45" i="29"/>
  <c r="C45" i="29"/>
  <c r="B45" i="29"/>
  <c r="Y25" i="29"/>
  <c r="X25" i="29"/>
  <c r="W25" i="29"/>
  <c r="W94" i="29" s="1"/>
  <c r="V25" i="29"/>
  <c r="V120" i="29" s="1"/>
  <c r="U25" i="29"/>
  <c r="T25" i="29"/>
  <c r="S25" i="29"/>
  <c r="R25" i="29"/>
  <c r="R120" i="29" s="1"/>
  <c r="Q25" i="29"/>
  <c r="P25" i="29"/>
  <c r="O25" i="29"/>
  <c r="O120" i="29" s="1"/>
  <c r="N25" i="29"/>
  <c r="N120" i="29" s="1"/>
  <c r="M25" i="29"/>
  <c r="L25" i="29"/>
  <c r="K25" i="29"/>
  <c r="J25" i="29"/>
  <c r="J120" i="29" s="1"/>
  <c r="I25" i="29"/>
  <c r="H25" i="29"/>
  <c r="G25" i="29"/>
  <c r="G94" i="29" s="1"/>
  <c r="F25" i="29"/>
  <c r="F120" i="29" s="1"/>
  <c r="E25" i="29"/>
  <c r="D25" i="29"/>
  <c r="C25" i="29"/>
  <c r="B25" i="29"/>
  <c r="B120" i="29" s="1"/>
  <c r="Y16" i="29"/>
  <c r="Y119" i="29" s="1"/>
  <c r="X16" i="29"/>
  <c r="W16" i="29"/>
  <c r="W119" i="29" s="1"/>
  <c r="V16" i="29"/>
  <c r="U16" i="29"/>
  <c r="U119" i="29" s="1"/>
  <c r="T16" i="29"/>
  <c r="S16" i="29"/>
  <c r="R16" i="29"/>
  <c r="Q16" i="29"/>
  <c r="Q119" i="29" s="1"/>
  <c r="P16" i="29"/>
  <c r="O16" i="29"/>
  <c r="O90" i="29" s="1"/>
  <c r="N16" i="29"/>
  <c r="M16" i="29"/>
  <c r="M119" i="29" s="1"/>
  <c r="L16" i="29"/>
  <c r="K16" i="29"/>
  <c r="J16" i="29"/>
  <c r="I16" i="29"/>
  <c r="I119" i="29" s="1"/>
  <c r="H16" i="29"/>
  <c r="G16" i="29"/>
  <c r="G119" i="29" s="1"/>
  <c r="F16" i="29"/>
  <c r="E16" i="29"/>
  <c r="E119" i="29" s="1"/>
  <c r="D16" i="29"/>
  <c r="C16" i="29"/>
  <c r="B16" i="29"/>
  <c r="Y37" i="28"/>
  <c r="X37" i="28"/>
  <c r="W37" i="28"/>
  <c r="V37" i="28"/>
  <c r="U37" i="28"/>
  <c r="T37" i="28"/>
  <c r="S37" i="28"/>
  <c r="R37" i="28"/>
  <c r="Q37" i="28"/>
  <c r="P37" i="28"/>
  <c r="O37" i="28"/>
  <c r="N37" i="28"/>
  <c r="M37" i="28"/>
  <c r="L37" i="28"/>
  <c r="K37" i="28"/>
  <c r="J37" i="28"/>
  <c r="I37" i="28"/>
  <c r="H37" i="28"/>
  <c r="G37" i="28"/>
  <c r="F37" i="28"/>
  <c r="E37" i="28"/>
  <c r="D37" i="28"/>
  <c r="C37" i="28"/>
  <c r="B37" i="28"/>
  <c r="Y36" i="28"/>
  <c r="X36" i="28"/>
  <c r="W36" i="28"/>
  <c r="V36" i="28"/>
  <c r="U36" i="28"/>
  <c r="T36" i="28"/>
  <c r="S36" i="28"/>
  <c r="R36" i="28"/>
  <c r="Q36" i="28"/>
  <c r="P36" i="28"/>
  <c r="O36" i="28"/>
  <c r="N36" i="28"/>
  <c r="M36" i="28"/>
  <c r="L36" i="28"/>
  <c r="K36" i="28"/>
  <c r="J36" i="28"/>
  <c r="I36" i="28"/>
  <c r="H36" i="28"/>
  <c r="G36" i="28"/>
  <c r="F36" i="28"/>
  <c r="E36" i="28"/>
  <c r="D36" i="28"/>
  <c r="C36" i="28"/>
  <c r="B36" i="28"/>
  <c r="Y35" i="28"/>
  <c r="X35" i="28"/>
  <c r="W35" i="28"/>
  <c r="V35" i="28"/>
  <c r="U35" i="28"/>
  <c r="T35" i="28"/>
  <c r="S35" i="28"/>
  <c r="R35" i="28"/>
  <c r="Q35" i="28"/>
  <c r="P35" i="28"/>
  <c r="O35" i="28"/>
  <c r="N35" i="28"/>
  <c r="M35" i="28"/>
  <c r="L35" i="28"/>
  <c r="K35" i="28"/>
  <c r="J35" i="28"/>
  <c r="I35" i="28"/>
  <c r="H35" i="28"/>
  <c r="G35" i="28"/>
  <c r="F35" i="28"/>
  <c r="E35" i="28"/>
  <c r="D35" i="28"/>
  <c r="C35" i="28"/>
  <c r="B35" i="28"/>
  <c r="Y33" i="28"/>
  <c r="Y38" i="28" s="1"/>
  <c r="X33" i="28"/>
  <c r="X38" i="28" s="1"/>
  <c r="W33" i="28"/>
  <c r="W38" i="28" s="1"/>
  <c r="V33" i="28"/>
  <c r="V38" i="28" s="1"/>
  <c r="U33" i="28"/>
  <c r="U38" i="28" s="1"/>
  <c r="U175" i="4" s="1"/>
  <c r="T33" i="28"/>
  <c r="T38" i="28" s="1"/>
  <c r="T175" i="4" s="1"/>
  <c r="S33" i="28"/>
  <c r="S38" i="28" s="1"/>
  <c r="R33" i="28"/>
  <c r="R38" i="28" s="1"/>
  <c r="Q33" i="28"/>
  <c r="Q38" i="28" s="1"/>
  <c r="P33" i="28"/>
  <c r="P38" i="28" s="1"/>
  <c r="P175" i="4" s="1"/>
  <c r="O33" i="28"/>
  <c r="O38" i="28" s="1"/>
  <c r="N33" i="28"/>
  <c r="N38" i="28" s="1"/>
  <c r="M33" i="28"/>
  <c r="M38" i="28" s="1"/>
  <c r="L33" i="28"/>
  <c r="L38" i="28" s="1"/>
  <c r="L175" i="4" s="1"/>
  <c r="K33" i="28"/>
  <c r="K38" i="28" s="1"/>
  <c r="J33" i="28"/>
  <c r="J38" i="28" s="1"/>
  <c r="J175" i="4" s="1"/>
  <c r="I33" i="28"/>
  <c r="I38" i="28" s="1"/>
  <c r="H33" i="28"/>
  <c r="H38" i="28" s="1"/>
  <c r="H175" i="4" s="1"/>
  <c r="G33" i="28"/>
  <c r="G38" i="28" s="1"/>
  <c r="F33" i="28"/>
  <c r="F38" i="28" s="1"/>
  <c r="E33" i="28"/>
  <c r="E38" i="28" s="1"/>
  <c r="D33" i="28"/>
  <c r="D38" i="28" s="1"/>
  <c r="C33" i="28"/>
  <c r="C38" i="28" s="1"/>
  <c r="B33" i="28"/>
  <c r="B38" i="28" s="1"/>
  <c r="Y23" i="28"/>
  <c r="X23" i="28"/>
  <c r="W23" i="28"/>
  <c r="V23" i="28"/>
  <c r="U23" i="28"/>
  <c r="T23" i="28"/>
  <c r="S23" i="28"/>
  <c r="R23" i="28"/>
  <c r="Q23" i="28"/>
  <c r="P23" i="28"/>
  <c r="O23" i="28"/>
  <c r="N23" i="28"/>
  <c r="M23" i="28"/>
  <c r="L23" i="28"/>
  <c r="K23" i="28"/>
  <c r="J23" i="28"/>
  <c r="I23" i="28"/>
  <c r="H23" i="28"/>
  <c r="G23" i="28"/>
  <c r="F23" i="28"/>
  <c r="E23" i="28"/>
  <c r="D23" i="28"/>
  <c r="C23" i="28"/>
  <c r="B23" i="28"/>
  <c r="Y20" i="28"/>
  <c r="X20" i="28"/>
  <c r="W20" i="28"/>
  <c r="V20" i="28"/>
  <c r="U20" i="28"/>
  <c r="T20" i="28"/>
  <c r="S20" i="28"/>
  <c r="R20" i="28"/>
  <c r="Q20" i="28"/>
  <c r="P20" i="28"/>
  <c r="O20" i="28"/>
  <c r="N20" i="28"/>
  <c r="M20" i="28"/>
  <c r="L20" i="28"/>
  <c r="K20" i="28"/>
  <c r="J20" i="28"/>
  <c r="I20" i="28"/>
  <c r="H20" i="28"/>
  <c r="G20" i="28"/>
  <c r="F20" i="28"/>
  <c r="E20" i="28"/>
  <c r="D20" i="28"/>
  <c r="C20" i="28"/>
  <c r="B20" i="28"/>
  <c r="Y14" i="28"/>
  <c r="X14" i="28"/>
  <c r="W14" i="28"/>
  <c r="V14" i="28"/>
  <c r="U14" i="28"/>
  <c r="T14" i="28"/>
  <c r="S14" i="28"/>
  <c r="R14" i="28"/>
  <c r="Q14" i="28"/>
  <c r="P14" i="28"/>
  <c r="O14" i="28"/>
  <c r="N14" i="28"/>
  <c r="M14" i="28"/>
  <c r="L14" i="28"/>
  <c r="K14" i="28"/>
  <c r="J14" i="28"/>
  <c r="I14" i="28"/>
  <c r="H14" i="28"/>
  <c r="G14" i="28"/>
  <c r="F14" i="28"/>
  <c r="E14" i="28"/>
  <c r="D14" i="28"/>
  <c r="C14" i="28"/>
  <c r="B14" i="28"/>
  <c r="Y9" i="28"/>
  <c r="X9" i="28"/>
  <c r="W9" i="28"/>
  <c r="V9" i="28"/>
  <c r="U9" i="28"/>
  <c r="T9" i="28"/>
  <c r="S9" i="28"/>
  <c r="R9" i="28"/>
  <c r="Q9" i="28"/>
  <c r="P9" i="28"/>
  <c r="O9" i="28"/>
  <c r="N9" i="28"/>
  <c r="M9" i="28"/>
  <c r="L9" i="28"/>
  <c r="K9" i="28"/>
  <c r="J9" i="28"/>
  <c r="I9" i="28"/>
  <c r="H9" i="28"/>
  <c r="G9" i="28"/>
  <c r="F9" i="28"/>
  <c r="E9" i="28"/>
  <c r="D9" i="28"/>
  <c r="C9" i="28"/>
  <c r="B9" i="28"/>
  <c r="Y8" i="28"/>
  <c r="X8" i="28"/>
  <c r="W8" i="28"/>
  <c r="V8" i="28"/>
  <c r="U8" i="28"/>
  <c r="T8" i="28"/>
  <c r="S8" i="28"/>
  <c r="R8" i="28"/>
  <c r="Q8" i="28"/>
  <c r="P8" i="28"/>
  <c r="O8" i="28"/>
  <c r="N8" i="28"/>
  <c r="M8" i="28"/>
  <c r="L8" i="28"/>
  <c r="K8" i="28"/>
  <c r="J8" i="28"/>
  <c r="I8" i="28"/>
  <c r="H8" i="28"/>
  <c r="G8" i="28"/>
  <c r="F8" i="28"/>
  <c r="E8" i="28"/>
  <c r="D8" i="28"/>
  <c r="C8" i="28"/>
  <c r="Y162" i="27"/>
  <c r="X162" i="27"/>
  <c r="W162" i="27"/>
  <c r="V162" i="27"/>
  <c r="U162" i="27"/>
  <c r="T162" i="27"/>
  <c r="S162" i="27"/>
  <c r="R162" i="27"/>
  <c r="Q162" i="27"/>
  <c r="P162" i="27"/>
  <c r="O162" i="27"/>
  <c r="N162" i="27"/>
  <c r="M162" i="27"/>
  <c r="L162" i="27"/>
  <c r="K162" i="27"/>
  <c r="J162" i="27"/>
  <c r="I162" i="27"/>
  <c r="H162" i="27"/>
  <c r="G162" i="27"/>
  <c r="F162" i="27"/>
  <c r="E162" i="27"/>
  <c r="D162" i="27"/>
  <c r="C162" i="27"/>
  <c r="B162" i="27"/>
  <c r="Y161" i="27"/>
  <c r="X161" i="27"/>
  <c r="W161" i="27"/>
  <c r="V161" i="27"/>
  <c r="U161" i="27"/>
  <c r="T161" i="27"/>
  <c r="S161" i="27"/>
  <c r="R161" i="27"/>
  <c r="Q161" i="27"/>
  <c r="P161" i="27"/>
  <c r="O161" i="27"/>
  <c r="N161" i="27"/>
  <c r="M161" i="27"/>
  <c r="L161" i="27"/>
  <c r="K161" i="27"/>
  <c r="J161" i="27"/>
  <c r="I161" i="27"/>
  <c r="H161" i="27"/>
  <c r="G161" i="27"/>
  <c r="F161" i="27"/>
  <c r="E161" i="27"/>
  <c r="D161" i="27"/>
  <c r="C161" i="27"/>
  <c r="B161" i="27"/>
  <c r="Y160" i="27"/>
  <c r="X160" i="27"/>
  <c r="W160" i="27"/>
  <c r="V160" i="27"/>
  <c r="U160" i="27"/>
  <c r="T160" i="27"/>
  <c r="S160" i="27"/>
  <c r="R160" i="27"/>
  <c r="Q160" i="27"/>
  <c r="P160" i="27"/>
  <c r="O160" i="27"/>
  <c r="N160" i="27"/>
  <c r="M160" i="27"/>
  <c r="L160" i="27"/>
  <c r="K160" i="27"/>
  <c r="J160" i="27"/>
  <c r="I160" i="27"/>
  <c r="H160" i="27"/>
  <c r="G160" i="27"/>
  <c r="F160" i="27"/>
  <c r="E160" i="27"/>
  <c r="D160" i="27"/>
  <c r="C160" i="27"/>
  <c r="B160" i="27"/>
  <c r="Y159" i="27"/>
  <c r="X159" i="27"/>
  <c r="W159" i="27"/>
  <c r="V159" i="27"/>
  <c r="U159" i="27"/>
  <c r="T159" i="27"/>
  <c r="S159" i="27"/>
  <c r="R159" i="27"/>
  <c r="Q159" i="27"/>
  <c r="P159" i="27"/>
  <c r="O159" i="27"/>
  <c r="N159" i="27"/>
  <c r="M159" i="27"/>
  <c r="L159" i="27"/>
  <c r="K159" i="27"/>
  <c r="J159" i="27"/>
  <c r="I159" i="27"/>
  <c r="H159" i="27"/>
  <c r="G159" i="27"/>
  <c r="F159" i="27"/>
  <c r="E159" i="27"/>
  <c r="D159" i="27"/>
  <c r="C159" i="27"/>
  <c r="B159" i="27"/>
  <c r="Y158" i="27"/>
  <c r="X158" i="27"/>
  <c r="W158" i="27"/>
  <c r="V158" i="27"/>
  <c r="U158" i="27"/>
  <c r="T158" i="27"/>
  <c r="S158" i="27"/>
  <c r="R158" i="27"/>
  <c r="Q158" i="27"/>
  <c r="P158" i="27"/>
  <c r="O158" i="27"/>
  <c r="N158" i="27"/>
  <c r="M158" i="27"/>
  <c r="L158" i="27"/>
  <c r="K158" i="27"/>
  <c r="J158" i="27"/>
  <c r="I158" i="27"/>
  <c r="H158" i="27"/>
  <c r="G158" i="27"/>
  <c r="F158" i="27"/>
  <c r="E158" i="27"/>
  <c r="D158" i="27"/>
  <c r="C158" i="27"/>
  <c r="B158" i="27"/>
  <c r="Y157" i="27"/>
  <c r="X157" i="27"/>
  <c r="W157" i="27"/>
  <c r="V157" i="27"/>
  <c r="U157" i="27"/>
  <c r="T157" i="27"/>
  <c r="S157" i="27"/>
  <c r="R157" i="27"/>
  <c r="Q157" i="27"/>
  <c r="P157" i="27"/>
  <c r="O157" i="27"/>
  <c r="N157" i="27"/>
  <c r="M157" i="27"/>
  <c r="L157" i="27"/>
  <c r="K157" i="27"/>
  <c r="J157" i="27"/>
  <c r="I157" i="27"/>
  <c r="H157" i="27"/>
  <c r="G157" i="27"/>
  <c r="F157" i="27"/>
  <c r="E157" i="27"/>
  <c r="D157" i="27"/>
  <c r="C157" i="27"/>
  <c r="B157" i="27"/>
  <c r="Y156" i="27"/>
  <c r="X156" i="27"/>
  <c r="W156" i="27"/>
  <c r="V156" i="27"/>
  <c r="U156" i="27"/>
  <c r="T156" i="27"/>
  <c r="S156" i="27"/>
  <c r="R156" i="27"/>
  <c r="Q156" i="27"/>
  <c r="P156" i="27"/>
  <c r="O156" i="27"/>
  <c r="N156" i="27"/>
  <c r="M156" i="27"/>
  <c r="L156" i="27"/>
  <c r="K156" i="27"/>
  <c r="J156" i="27"/>
  <c r="I156" i="27"/>
  <c r="H156" i="27"/>
  <c r="G156" i="27"/>
  <c r="F156" i="27"/>
  <c r="E156" i="27"/>
  <c r="D156" i="27"/>
  <c r="C156" i="27"/>
  <c r="B156" i="27"/>
  <c r="Y151" i="27"/>
  <c r="X151" i="27"/>
  <c r="W151" i="27"/>
  <c r="V151" i="27"/>
  <c r="U151" i="27"/>
  <c r="T151" i="27"/>
  <c r="S151" i="27"/>
  <c r="R151" i="27"/>
  <c r="Q151" i="27"/>
  <c r="P151" i="27"/>
  <c r="O151" i="27"/>
  <c r="N151" i="27"/>
  <c r="M151" i="27"/>
  <c r="L151" i="27"/>
  <c r="K151" i="27"/>
  <c r="J151" i="27"/>
  <c r="I151" i="27"/>
  <c r="H151" i="27"/>
  <c r="G151" i="27"/>
  <c r="F151" i="27"/>
  <c r="E151" i="27"/>
  <c r="D151" i="27"/>
  <c r="C151" i="27"/>
  <c r="B151" i="27"/>
  <c r="Y150" i="27"/>
  <c r="X150" i="27"/>
  <c r="W150" i="27"/>
  <c r="V150" i="27"/>
  <c r="U150" i="27"/>
  <c r="T150" i="27"/>
  <c r="S150" i="27"/>
  <c r="R150" i="27"/>
  <c r="Q150" i="27"/>
  <c r="P150" i="27"/>
  <c r="O150" i="27"/>
  <c r="N150" i="27"/>
  <c r="M150" i="27"/>
  <c r="L150" i="27"/>
  <c r="K150" i="27"/>
  <c r="J150" i="27"/>
  <c r="I150" i="27"/>
  <c r="H150" i="27"/>
  <c r="G150" i="27"/>
  <c r="F150" i="27"/>
  <c r="E150" i="27"/>
  <c r="D150" i="27"/>
  <c r="C150" i="27"/>
  <c r="B150" i="27"/>
  <c r="Y149" i="27"/>
  <c r="X149" i="27"/>
  <c r="W149" i="27"/>
  <c r="V149" i="27"/>
  <c r="U149" i="27"/>
  <c r="T149" i="27"/>
  <c r="S149" i="27"/>
  <c r="R149" i="27"/>
  <c r="Q149" i="27"/>
  <c r="P149" i="27"/>
  <c r="O149" i="27"/>
  <c r="N149" i="27"/>
  <c r="M149" i="27"/>
  <c r="L149" i="27"/>
  <c r="K149" i="27"/>
  <c r="J149" i="27"/>
  <c r="I149" i="27"/>
  <c r="H149" i="27"/>
  <c r="G149" i="27"/>
  <c r="F149" i="27"/>
  <c r="E149" i="27"/>
  <c r="D149" i="27"/>
  <c r="C149" i="27"/>
  <c r="B149" i="27"/>
  <c r="Y148" i="27"/>
  <c r="X148" i="27"/>
  <c r="W148" i="27"/>
  <c r="V148" i="27"/>
  <c r="U148" i="27"/>
  <c r="T148" i="27"/>
  <c r="S148" i="27"/>
  <c r="R148" i="27"/>
  <c r="Q148" i="27"/>
  <c r="P148" i="27"/>
  <c r="O148" i="27"/>
  <c r="N148" i="27"/>
  <c r="M148" i="27"/>
  <c r="L148" i="27"/>
  <c r="K148" i="27"/>
  <c r="J148" i="27"/>
  <c r="I148" i="27"/>
  <c r="H148" i="27"/>
  <c r="G148" i="27"/>
  <c r="F148" i="27"/>
  <c r="E148" i="27"/>
  <c r="D148" i="27"/>
  <c r="C148" i="27"/>
  <c r="B148" i="27"/>
  <c r="Y147" i="27"/>
  <c r="X147" i="27"/>
  <c r="W147" i="27"/>
  <c r="V147" i="27"/>
  <c r="U147" i="27"/>
  <c r="T147" i="27"/>
  <c r="S147" i="27"/>
  <c r="R147" i="27"/>
  <c r="Q147" i="27"/>
  <c r="P147" i="27"/>
  <c r="O147" i="27"/>
  <c r="N147" i="27"/>
  <c r="M147" i="27"/>
  <c r="L147" i="27"/>
  <c r="K147" i="27"/>
  <c r="J147" i="27"/>
  <c r="I147" i="27"/>
  <c r="H147" i="27"/>
  <c r="G147" i="27"/>
  <c r="F147" i="27"/>
  <c r="E147" i="27"/>
  <c r="D147" i="27"/>
  <c r="C147" i="27"/>
  <c r="B147" i="27"/>
  <c r="Y146" i="27"/>
  <c r="X146" i="27"/>
  <c r="W146" i="27"/>
  <c r="V146" i="27"/>
  <c r="U146" i="27"/>
  <c r="T146" i="27"/>
  <c r="S146" i="27"/>
  <c r="R146" i="27"/>
  <c r="Q146" i="27"/>
  <c r="P146" i="27"/>
  <c r="O146" i="27"/>
  <c r="N146" i="27"/>
  <c r="M146" i="27"/>
  <c r="L146" i="27"/>
  <c r="K146" i="27"/>
  <c r="J146" i="27"/>
  <c r="I146" i="27"/>
  <c r="H146" i="27"/>
  <c r="G146" i="27"/>
  <c r="F146" i="27"/>
  <c r="E146" i="27"/>
  <c r="D146" i="27"/>
  <c r="C146" i="27"/>
  <c r="B146" i="27"/>
  <c r="Y144" i="27"/>
  <c r="X144" i="27"/>
  <c r="W144" i="27"/>
  <c r="V144" i="27"/>
  <c r="U144" i="27"/>
  <c r="T144" i="27"/>
  <c r="S144" i="27"/>
  <c r="R144" i="27"/>
  <c r="Q144" i="27"/>
  <c r="P144" i="27"/>
  <c r="O144" i="27"/>
  <c r="N144" i="27"/>
  <c r="M144" i="27"/>
  <c r="L144" i="27"/>
  <c r="K144" i="27"/>
  <c r="J144" i="27"/>
  <c r="I144" i="27"/>
  <c r="H144" i="27"/>
  <c r="G144" i="27"/>
  <c r="F144" i="27"/>
  <c r="E144" i="27"/>
  <c r="D144" i="27"/>
  <c r="C144" i="27"/>
  <c r="B144" i="27"/>
  <c r="Y142" i="27"/>
  <c r="X142" i="27"/>
  <c r="W142" i="27"/>
  <c r="V142" i="27"/>
  <c r="U142" i="27"/>
  <c r="T142" i="27"/>
  <c r="S142" i="27"/>
  <c r="R142" i="27"/>
  <c r="Q142" i="27"/>
  <c r="P142" i="27"/>
  <c r="O142" i="27"/>
  <c r="N142" i="27"/>
  <c r="M142" i="27"/>
  <c r="L142" i="27"/>
  <c r="K142" i="27"/>
  <c r="J142" i="27"/>
  <c r="I142" i="27"/>
  <c r="H142" i="27"/>
  <c r="G142" i="27"/>
  <c r="F142" i="27"/>
  <c r="E142" i="27"/>
  <c r="D142" i="27"/>
  <c r="C142" i="27"/>
  <c r="B142" i="27"/>
  <c r="Y141" i="27"/>
  <c r="X141" i="27"/>
  <c r="W141" i="27"/>
  <c r="V141" i="27"/>
  <c r="U141" i="27"/>
  <c r="T141" i="27"/>
  <c r="S141" i="27"/>
  <c r="R141" i="27"/>
  <c r="Q141" i="27"/>
  <c r="P141" i="27"/>
  <c r="O141" i="27"/>
  <c r="N141" i="27"/>
  <c r="M141" i="27"/>
  <c r="L141" i="27"/>
  <c r="K141" i="27"/>
  <c r="J141" i="27"/>
  <c r="I141" i="27"/>
  <c r="H141" i="27"/>
  <c r="G141" i="27"/>
  <c r="F141" i="27"/>
  <c r="E141" i="27"/>
  <c r="D141" i="27"/>
  <c r="C141" i="27"/>
  <c r="B141" i="27"/>
  <c r="Y140" i="27"/>
  <c r="X140" i="27"/>
  <c r="W140" i="27"/>
  <c r="V140" i="27"/>
  <c r="U140" i="27"/>
  <c r="T140" i="27"/>
  <c r="S140" i="27"/>
  <c r="R140" i="27"/>
  <c r="Q140" i="27"/>
  <c r="P140" i="27"/>
  <c r="O140" i="27"/>
  <c r="N140" i="27"/>
  <c r="M140" i="27"/>
  <c r="L140" i="27"/>
  <c r="K140" i="27"/>
  <c r="J140" i="27"/>
  <c r="I140" i="27"/>
  <c r="H140" i="27"/>
  <c r="G140" i="27"/>
  <c r="F140" i="27"/>
  <c r="E140" i="27"/>
  <c r="D140" i="27"/>
  <c r="C140" i="27"/>
  <c r="B140" i="27"/>
  <c r="Y139" i="27"/>
  <c r="X139" i="27"/>
  <c r="W139" i="27"/>
  <c r="V139" i="27"/>
  <c r="U139" i="27"/>
  <c r="T139" i="27"/>
  <c r="S139" i="27"/>
  <c r="R139" i="27"/>
  <c r="Q139" i="27"/>
  <c r="P139" i="27"/>
  <c r="O139" i="27"/>
  <c r="N139" i="27"/>
  <c r="M139" i="27"/>
  <c r="L139" i="27"/>
  <c r="K139" i="27"/>
  <c r="J139" i="27"/>
  <c r="I139" i="27"/>
  <c r="H139" i="27"/>
  <c r="G139" i="27"/>
  <c r="F139" i="27"/>
  <c r="E139" i="27"/>
  <c r="D139" i="27"/>
  <c r="C139" i="27"/>
  <c r="B139" i="27"/>
  <c r="Y138" i="27"/>
  <c r="X138" i="27"/>
  <c r="W138" i="27"/>
  <c r="V138" i="27"/>
  <c r="U138" i="27"/>
  <c r="T138" i="27"/>
  <c r="S138" i="27"/>
  <c r="R138" i="27"/>
  <c r="Q138" i="27"/>
  <c r="P138" i="27"/>
  <c r="O138" i="27"/>
  <c r="N138" i="27"/>
  <c r="M138" i="27"/>
  <c r="L138" i="27"/>
  <c r="K138" i="27"/>
  <c r="J138" i="27"/>
  <c r="I138" i="27"/>
  <c r="H138" i="27"/>
  <c r="G138" i="27"/>
  <c r="F138" i="27"/>
  <c r="E138" i="27"/>
  <c r="D138" i="27"/>
  <c r="C138" i="27"/>
  <c r="B138" i="27"/>
  <c r="Y137" i="27"/>
  <c r="X137" i="27"/>
  <c r="W137" i="27"/>
  <c r="V137" i="27"/>
  <c r="U137" i="27"/>
  <c r="T137" i="27"/>
  <c r="S137" i="27"/>
  <c r="R137" i="27"/>
  <c r="Q137" i="27"/>
  <c r="P137" i="27"/>
  <c r="O137" i="27"/>
  <c r="N137" i="27"/>
  <c r="M137" i="27"/>
  <c r="L137" i="27"/>
  <c r="K137" i="27"/>
  <c r="J137" i="27"/>
  <c r="I137" i="27"/>
  <c r="H137" i="27"/>
  <c r="G137" i="27"/>
  <c r="F137" i="27"/>
  <c r="E137" i="27"/>
  <c r="D137" i="27"/>
  <c r="C137" i="27"/>
  <c r="B137" i="27"/>
  <c r="Y136" i="27"/>
  <c r="X136" i="27"/>
  <c r="W136" i="27"/>
  <c r="V136" i="27"/>
  <c r="U136" i="27"/>
  <c r="T136" i="27"/>
  <c r="S136" i="27"/>
  <c r="R136" i="27"/>
  <c r="Q136" i="27"/>
  <c r="P136" i="27"/>
  <c r="O136" i="27"/>
  <c r="N136" i="27"/>
  <c r="M136" i="27"/>
  <c r="L136" i="27"/>
  <c r="K136" i="27"/>
  <c r="J136" i="27"/>
  <c r="I136" i="27"/>
  <c r="H136" i="27"/>
  <c r="G136" i="27"/>
  <c r="F136" i="27"/>
  <c r="E136" i="27"/>
  <c r="D136" i="27"/>
  <c r="C136" i="27"/>
  <c r="B136" i="27"/>
  <c r="Y132" i="27"/>
  <c r="X132" i="27"/>
  <c r="W132" i="27"/>
  <c r="W126" i="27" s="1"/>
  <c r="V132" i="27"/>
  <c r="U132" i="27"/>
  <c r="T132" i="27"/>
  <c r="S132" i="27"/>
  <c r="R132" i="27"/>
  <c r="Q132" i="27"/>
  <c r="P132" i="27"/>
  <c r="O132" i="27"/>
  <c r="N132" i="27"/>
  <c r="M132" i="27"/>
  <c r="L132" i="27"/>
  <c r="K132" i="27"/>
  <c r="J132" i="27"/>
  <c r="I132" i="27"/>
  <c r="H132" i="27"/>
  <c r="G132" i="27"/>
  <c r="F132" i="27"/>
  <c r="E132" i="27"/>
  <c r="D132" i="27"/>
  <c r="C132" i="27"/>
  <c r="B132" i="27"/>
  <c r="Y131" i="27"/>
  <c r="X131" i="27"/>
  <c r="W131" i="27"/>
  <c r="V131" i="27"/>
  <c r="V126" i="27" s="1"/>
  <c r="U131" i="27"/>
  <c r="U126" i="27" s="1"/>
  <c r="T131" i="27"/>
  <c r="S131" i="27"/>
  <c r="S126" i="27" s="1"/>
  <c r="R131" i="27"/>
  <c r="Q131" i="27"/>
  <c r="P131" i="27"/>
  <c r="O131" i="27"/>
  <c r="N131" i="27"/>
  <c r="M131" i="27"/>
  <c r="L131" i="27"/>
  <c r="K131" i="27"/>
  <c r="J131" i="27"/>
  <c r="I131" i="27"/>
  <c r="H131" i="27"/>
  <c r="G131" i="27"/>
  <c r="F131" i="27"/>
  <c r="E131" i="27"/>
  <c r="D131" i="27"/>
  <c r="C131" i="27"/>
  <c r="B131" i="27"/>
  <c r="Y130" i="27"/>
  <c r="X130" i="27"/>
  <c r="W130" i="27"/>
  <c r="V130" i="27"/>
  <c r="U130" i="27"/>
  <c r="T130" i="27"/>
  <c r="S130" i="27"/>
  <c r="R130" i="27"/>
  <c r="R126" i="27" s="1"/>
  <c r="Q130" i="27"/>
  <c r="Q126" i="27" s="1"/>
  <c r="P130" i="27"/>
  <c r="O130" i="27"/>
  <c r="N130" i="27"/>
  <c r="M130" i="27"/>
  <c r="L130" i="27"/>
  <c r="K130" i="27"/>
  <c r="J130" i="27"/>
  <c r="I130" i="27"/>
  <c r="H130" i="27"/>
  <c r="G130" i="27"/>
  <c r="F130" i="27"/>
  <c r="E130" i="27"/>
  <c r="D130" i="27"/>
  <c r="C130" i="27"/>
  <c r="B130" i="27"/>
  <c r="Y129" i="27"/>
  <c r="X129" i="27"/>
  <c r="W129" i="27"/>
  <c r="V129" i="27"/>
  <c r="U129" i="27"/>
  <c r="T129" i="27"/>
  <c r="S129" i="27"/>
  <c r="R129" i="27"/>
  <c r="Q129" i="27"/>
  <c r="P129" i="27"/>
  <c r="O129" i="27"/>
  <c r="N129" i="27"/>
  <c r="M129" i="27"/>
  <c r="L129" i="27"/>
  <c r="K129" i="27"/>
  <c r="J129" i="27"/>
  <c r="I129" i="27"/>
  <c r="H129" i="27"/>
  <c r="G129" i="27"/>
  <c r="F129" i="27"/>
  <c r="E129" i="27"/>
  <c r="D129" i="27"/>
  <c r="C129" i="27"/>
  <c r="B129" i="27"/>
  <c r="Y128" i="27"/>
  <c r="X128" i="27"/>
  <c r="X126" i="27" s="1"/>
  <c r="W128" i="27"/>
  <c r="V128" i="27"/>
  <c r="U128" i="27"/>
  <c r="T128" i="27"/>
  <c r="S128" i="27"/>
  <c r="R128" i="27"/>
  <c r="Q128" i="27"/>
  <c r="P128" i="27"/>
  <c r="O128" i="27"/>
  <c r="N128" i="27"/>
  <c r="M128" i="27"/>
  <c r="L128" i="27"/>
  <c r="K128" i="27"/>
  <c r="J128" i="27"/>
  <c r="I128" i="27"/>
  <c r="I126" i="27" s="1"/>
  <c r="H128" i="27"/>
  <c r="H126" i="27" s="1"/>
  <c r="G128" i="27"/>
  <c r="G126" i="27" s="1"/>
  <c r="F128" i="27"/>
  <c r="E128" i="27"/>
  <c r="D128" i="27"/>
  <c r="C128" i="27"/>
  <c r="B128" i="27"/>
  <c r="Y127" i="27"/>
  <c r="X127" i="27"/>
  <c r="W127" i="27"/>
  <c r="V127" i="27"/>
  <c r="U127" i="27"/>
  <c r="T127" i="27"/>
  <c r="T126" i="27" s="1"/>
  <c r="S127" i="27"/>
  <c r="R127" i="27"/>
  <c r="Q127" i="27"/>
  <c r="P127" i="27"/>
  <c r="O127" i="27"/>
  <c r="O126" i="27" s="1"/>
  <c r="N127" i="27"/>
  <c r="N126" i="27" s="1"/>
  <c r="M127" i="27"/>
  <c r="M126" i="27" s="1"/>
  <c r="L127" i="27"/>
  <c r="L126" i="27" s="1"/>
  <c r="K127" i="27"/>
  <c r="K126" i="27" s="1"/>
  <c r="J127" i="27"/>
  <c r="J126" i="27" s="1"/>
  <c r="I127" i="27"/>
  <c r="H127" i="27"/>
  <c r="G127" i="27"/>
  <c r="F127" i="27"/>
  <c r="F126" i="27" s="1"/>
  <c r="E127" i="27"/>
  <c r="E126" i="27" s="1"/>
  <c r="D127" i="27"/>
  <c r="D126" i="27" s="1"/>
  <c r="C127" i="27"/>
  <c r="C126" i="27" s="1"/>
  <c r="B127" i="27"/>
  <c r="Y126" i="27"/>
  <c r="P126" i="27"/>
  <c r="B126" i="27"/>
  <c r="Y124" i="27"/>
  <c r="X124" i="27"/>
  <c r="W124" i="27"/>
  <c r="V124" i="27"/>
  <c r="U124" i="27"/>
  <c r="T124" i="27"/>
  <c r="S124" i="27"/>
  <c r="R124" i="27"/>
  <c r="Q124" i="27"/>
  <c r="P124" i="27"/>
  <c r="O124" i="27"/>
  <c r="N124" i="27"/>
  <c r="M124" i="27"/>
  <c r="L124" i="27"/>
  <c r="K124" i="27"/>
  <c r="J124" i="27"/>
  <c r="I124" i="27"/>
  <c r="H124" i="27"/>
  <c r="G124" i="27"/>
  <c r="F124" i="27"/>
  <c r="E124" i="27"/>
  <c r="D124" i="27"/>
  <c r="C124" i="27"/>
  <c r="B124" i="27"/>
  <c r="Y123" i="27"/>
  <c r="X123" i="27"/>
  <c r="W123" i="27"/>
  <c r="V123" i="27"/>
  <c r="U123" i="27"/>
  <c r="T123" i="27"/>
  <c r="S123" i="27"/>
  <c r="R123" i="27"/>
  <c r="Q123" i="27"/>
  <c r="P123" i="27"/>
  <c r="O123" i="27"/>
  <c r="N123" i="27"/>
  <c r="M123" i="27"/>
  <c r="L123" i="27"/>
  <c r="K123" i="27"/>
  <c r="J123" i="27"/>
  <c r="I123" i="27"/>
  <c r="H123" i="27"/>
  <c r="G123" i="27"/>
  <c r="F123" i="27"/>
  <c r="E123" i="27"/>
  <c r="D123" i="27"/>
  <c r="C123" i="27"/>
  <c r="B123" i="27"/>
  <c r="Y121" i="27"/>
  <c r="X121" i="27"/>
  <c r="W121" i="27"/>
  <c r="V121" i="27"/>
  <c r="U121" i="27"/>
  <c r="T121" i="27"/>
  <c r="S121" i="27"/>
  <c r="R121" i="27"/>
  <c r="Q121" i="27"/>
  <c r="P121" i="27"/>
  <c r="O121" i="27"/>
  <c r="N121" i="27"/>
  <c r="M121" i="27"/>
  <c r="L121" i="27"/>
  <c r="K121" i="27"/>
  <c r="J121" i="27"/>
  <c r="I121" i="27"/>
  <c r="H121" i="27"/>
  <c r="G121" i="27"/>
  <c r="F121" i="27"/>
  <c r="E121" i="27"/>
  <c r="D121" i="27"/>
  <c r="C121" i="27"/>
  <c r="B121" i="27"/>
  <c r="Y120" i="27"/>
  <c r="X120" i="27"/>
  <c r="W120" i="27"/>
  <c r="V120" i="27"/>
  <c r="U120" i="27"/>
  <c r="T120" i="27"/>
  <c r="S120" i="27"/>
  <c r="R120" i="27"/>
  <c r="Q120" i="27"/>
  <c r="P120" i="27"/>
  <c r="O120" i="27"/>
  <c r="N120" i="27"/>
  <c r="M120" i="27"/>
  <c r="L120" i="27"/>
  <c r="K120" i="27"/>
  <c r="J120" i="27"/>
  <c r="I120" i="27"/>
  <c r="H120" i="27"/>
  <c r="G120" i="27"/>
  <c r="F120" i="27"/>
  <c r="E120" i="27"/>
  <c r="D120" i="27"/>
  <c r="C120" i="27"/>
  <c r="B120" i="27"/>
  <c r="Y118" i="27"/>
  <c r="X118" i="27"/>
  <c r="W118" i="27"/>
  <c r="V118" i="27"/>
  <c r="U118" i="27"/>
  <c r="T118" i="27"/>
  <c r="S118" i="27"/>
  <c r="R118" i="27"/>
  <c r="Q118" i="27"/>
  <c r="P118" i="27"/>
  <c r="O118" i="27"/>
  <c r="N118" i="27"/>
  <c r="M118" i="27"/>
  <c r="L118" i="27"/>
  <c r="K118" i="27"/>
  <c r="K110" i="27" s="1"/>
  <c r="J118" i="27"/>
  <c r="I118" i="27"/>
  <c r="H118" i="27"/>
  <c r="G118" i="27"/>
  <c r="F118" i="27"/>
  <c r="E118" i="27"/>
  <c r="D118" i="27"/>
  <c r="C118" i="27"/>
  <c r="B118" i="27"/>
  <c r="Y117" i="27"/>
  <c r="X117" i="27"/>
  <c r="W117" i="27"/>
  <c r="V117" i="27"/>
  <c r="U117" i="27"/>
  <c r="T117" i="27"/>
  <c r="S117" i="27"/>
  <c r="R117" i="27"/>
  <c r="Q117" i="27"/>
  <c r="P117" i="27"/>
  <c r="O117" i="27"/>
  <c r="N117" i="27"/>
  <c r="M117" i="27"/>
  <c r="L117" i="27"/>
  <c r="K117" i="27"/>
  <c r="J117" i="27"/>
  <c r="I117" i="27"/>
  <c r="H117" i="27"/>
  <c r="G117" i="27"/>
  <c r="F117" i="27"/>
  <c r="E117" i="27"/>
  <c r="D117" i="27"/>
  <c r="D110" i="27" s="1"/>
  <c r="C117" i="27"/>
  <c r="B117" i="27"/>
  <c r="T116" i="27"/>
  <c r="Y115" i="27"/>
  <c r="X115" i="27"/>
  <c r="W115" i="27"/>
  <c r="V115" i="27"/>
  <c r="U115" i="27"/>
  <c r="T115" i="27"/>
  <c r="S115" i="27"/>
  <c r="R115" i="27"/>
  <c r="Q115" i="27"/>
  <c r="P115" i="27"/>
  <c r="O115" i="27"/>
  <c r="N115" i="27"/>
  <c r="M115" i="27"/>
  <c r="L115" i="27"/>
  <c r="K115" i="27"/>
  <c r="J115" i="27"/>
  <c r="I115" i="27"/>
  <c r="H115" i="27"/>
  <c r="H110" i="27" s="1"/>
  <c r="G115" i="27"/>
  <c r="G110" i="27" s="1"/>
  <c r="F115" i="27"/>
  <c r="E115" i="27"/>
  <c r="E110" i="27" s="1"/>
  <c r="D115" i="27"/>
  <c r="C115" i="27"/>
  <c r="B115" i="27"/>
  <c r="Y114" i="27"/>
  <c r="X114" i="27"/>
  <c r="W114" i="27"/>
  <c r="V114" i="27"/>
  <c r="U114" i="27"/>
  <c r="T114" i="27"/>
  <c r="S114" i="27"/>
  <c r="R114" i="27"/>
  <c r="Q114" i="27"/>
  <c r="P114" i="27"/>
  <c r="O114" i="27"/>
  <c r="N114" i="27"/>
  <c r="M114" i="27"/>
  <c r="L114" i="27"/>
  <c r="K114" i="27"/>
  <c r="J114" i="27"/>
  <c r="I114" i="27"/>
  <c r="H114" i="27"/>
  <c r="G114" i="27"/>
  <c r="F114" i="27"/>
  <c r="E114" i="27"/>
  <c r="D114" i="27"/>
  <c r="C114" i="27"/>
  <c r="C110" i="27" s="1"/>
  <c r="B114" i="27"/>
  <c r="B110" i="27" s="1"/>
  <c r="Y113" i="27"/>
  <c r="X113" i="27"/>
  <c r="W113" i="27"/>
  <c r="V113" i="27"/>
  <c r="U113" i="27"/>
  <c r="T113" i="27"/>
  <c r="S113" i="27"/>
  <c r="R113" i="27"/>
  <c r="Q113" i="27"/>
  <c r="P113" i="27"/>
  <c r="O113" i="27"/>
  <c r="N113" i="27"/>
  <c r="N110" i="27" s="1"/>
  <c r="M113" i="27"/>
  <c r="L113" i="27"/>
  <c r="K113" i="27"/>
  <c r="J113" i="27"/>
  <c r="I113" i="27"/>
  <c r="H113" i="27"/>
  <c r="G113" i="27"/>
  <c r="F113" i="27"/>
  <c r="E113" i="27"/>
  <c r="D113" i="27"/>
  <c r="C113" i="27"/>
  <c r="B113" i="27"/>
  <c r="Y112" i="27"/>
  <c r="X112" i="27"/>
  <c r="W112" i="27"/>
  <c r="W110" i="27" s="1"/>
  <c r="V112" i="27"/>
  <c r="V110" i="27" s="1"/>
  <c r="U112" i="27"/>
  <c r="U110" i="27" s="1"/>
  <c r="T112" i="27"/>
  <c r="S112" i="27"/>
  <c r="R112" i="27"/>
  <c r="Q112" i="27"/>
  <c r="P112" i="27"/>
  <c r="O112" i="27"/>
  <c r="N112" i="27"/>
  <c r="M112" i="27"/>
  <c r="L112" i="27"/>
  <c r="K112" i="27"/>
  <c r="J112" i="27"/>
  <c r="J110" i="27" s="1"/>
  <c r="I112" i="27"/>
  <c r="H112" i="27"/>
  <c r="G112" i="27"/>
  <c r="F112" i="27"/>
  <c r="E112" i="27"/>
  <c r="D112" i="27"/>
  <c r="C112" i="27"/>
  <c r="B112" i="27"/>
  <c r="Y111" i="27"/>
  <c r="Y110" i="27" s="1"/>
  <c r="X111" i="27"/>
  <c r="X110" i="27" s="1"/>
  <c r="W111" i="27"/>
  <c r="V111" i="27"/>
  <c r="U111" i="27"/>
  <c r="T111" i="27"/>
  <c r="S111" i="27"/>
  <c r="S110" i="27" s="1"/>
  <c r="R111" i="27"/>
  <c r="R110" i="27" s="1"/>
  <c r="Q111" i="27"/>
  <c r="Q110" i="27" s="1"/>
  <c r="P111" i="27"/>
  <c r="P110" i="27" s="1"/>
  <c r="O111" i="27"/>
  <c r="O110" i="27" s="1"/>
  <c r="N111" i="27"/>
  <c r="M111" i="27"/>
  <c r="L111" i="27"/>
  <c r="K111" i="27"/>
  <c r="J111" i="27"/>
  <c r="I111" i="27"/>
  <c r="H111" i="27"/>
  <c r="G111" i="27"/>
  <c r="F111" i="27"/>
  <c r="F110" i="27" s="1"/>
  <c r="E111" i="27"/>
  <c r="D111" i="27"/>
  <c r="C111" i="27"/>
  <c r="B111" i="27"/>
  <c r="M110" i="27"/>
  <c r="I110" i="27"/>
  <c r="Y108" i="27"/>
  <c r="X108" i="27"/>
  <c r="W108" i="27"/>
  <c r="V108" i="27"/>
  <c r="U108" i="27"/>
  <c r="T108" i="27"/>
  <c r="S108" i="27"/>
  <c r="R108" i="27"/>
  <c r="Q108" i="27"/>
  <c r="P108" i="27"/>
  <c r="O108" i="27"/>
  <c r="N108" i="27"/>
  <c r="M108" i="27"/>
  <c r="L108" i="27"/>
  <c r="K108" i="27"/>
  <c r="J108" i="27"/>
  <c r="I108" i="27"/>
  <c r="H108" i="27"/>
  <c r="G108" i="27"/>
  <c r="F108" i="27"/>
  <c r="E108" i="27"/>
  <c r="D108" i="27"/>
  <c r="C108" i="27"/>
  <c r="B108" i="27"/>
  <c r="Y107" i="27"/>
  <c r="X107" i="27"/>
  <c r="W107" i="27"/>
  <c r="V107" i="27"/>
  <c r="U107" i="27"/>
  <c r="T107" i="27"/>
  <c r="S107" i="27"/>
  <c r="R107" i="27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Y106" i="27"/>
  <c r="X106" i="27"/>
  <c r="W106" i="27"/>
  <c r="V106" i="27"/>
  <c r="U106" i="27"/>
  <c r="T106" i="27"/>
  <c r="S106" i="27"/>
  <c r="R106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Y104" i="27"/>
  <c r="Y98" i="27" s="1"/>
  <c r="X104" i="27"/>
  <c r="W104" i="27"/>
  <c r="V104" i="27"/>
  <c r="V98" i="27" s="1"/>
  <c r="U104" i="27"/>
  <c r="T104" i="27"/>
  <c r="S104" i="27"/>
  <c r="R104" i="27"/>
  <c r="Q104" i="27"/>
  <c r="P104" i="27"/>
  <c r="O104" i="27"/>
  <c r="N104" i="27"/>
  <c r="M104" i="27"/>
  <c r="L104" i="27"/>
  <c r="K104" i="27"/>
  <c r="J104" i="27"/>
  <c r="I104" i="27"/>
  <c r="H104" i="27"/>
  <c r="G104" i="27"/>
  <c r="F104" i="27"/>
  <c r="E104" i="27"/>
  <c r="D104" i="27"/>
  <c r="C104" i="27"/>
  <c r="B104" i="27"/>
  <c r="Y103" i="27"/>
  <c r="X103" i="27"/>
  <c r="W103" i="27"/>
  <c r="V103" i="27"/>
  <c r="U103" i="27"/>
  <c r="U98" i="27" s="1"/>
  <c r="T103" i="27"/>
  <c r="T98" i="27" s="1"/>
  <c r="S103" i="27"/>
  <c r="R103" i="27"/>
  <c r="R98" i="27" s="1"/>
  <c r="Q103" i="27"/>
  <c r="P103" i="27"/>
  <c r="O103" i="27"/>
  <c r="N103" i="27"/>
  <c r="M103" i="27"/>
  <c r="L103" i="27"/>
  <c r="K103" i="27"/>
  <c r="J103" i="27"/>
  <c r="I103" i="27"/>
  <c r="H103" i="27"/>
  <c r="G103" i="27"/>
  <c r="F103" i="27"/>
  <c r="E103" i="27"/>
  <c r="D103" i="27"/>
  <c r="C103" i="27"/>
  <c r="B103" i="27"/>
  <c r="Y102" i="27"/>
  <c r="X102" i="27"/>
  <c r="W102" i="27"/>
  <c r="V102" i="27"/>
  <c r="U102" i="27"/>
  <c r="T102" i="27"/>
  <c r="S102" i="27"/>
  <c r="R102" i="27"/>
  <c r="Q102" i="27"/>
  <c r="Q98" i="27" s="1"/>
  <c r="P102" i="27"/>
  <c r="P98" i="27" s="1"/>
  <c r="O102" i="27"/>
  <c r="N102" i="27"/>
  <c r="M102" i="27"/>
  <c r="L102" i="27"/>
  <c r="K102" i="27"/>
  <c r="J102" i="27"/>
  <c r="I102" i="27"/>
  <c r="H102" i="27"/>
  <c r="G102" i="27"/>
  <c r="F102" i="27"/>
  <c r="E102" i="27"/>
  <c r="D102" i="27"/>
  <c r="C102" i="27"/>
  <c r="B102" i="27"/>
  <c r="Y101" i="27"/>
  <c r="X101" i="27"/>
  <c r="W101" i="27"/>
  <c r="V101" i="27"/>
  <c r="U101" i="27"/>
  <c r="T101" i="27"/>
  <c r="S101" i="27"/>
  <c r="R101" i="27"/>
  <c r="Q101" i="27"/>
  <c r="P101" i="27"/>
  <c r="O101" i="27"/>
  <c r="N101" i="27"/>
  <c r="M101" i="27"/>
  <c r="L101" i="27"/>
  <c r="K101" i="27"/>
  <c r="J101" i="27"/>
  <c r="I101" i="27"/>
  <c r="H101" i="27"/>
  <c r="G101" i="27"/>
  <c r="F101" i="27"/>
  <c r="E101" i="27"/>
  <c r="D101" i="27"/>
  <c r="C101" i="27"/>
  <c r="B101" i="27"/>
  <c r="Y100" i="27"/>
  <c r="X100" i="27"/>
  <c r="W100" i="27"/>
  <c r="W98" i="27" s="1"/>
  <c r="V100" i="27"/>
  <c r="U100" i="27"/>
  <c r="T100" i="27"/>
  <c r="S100" i="27"/>
  <c r="R100" i="27"/>
  <c r="Q100" i="27"/>
  <c r="P100" i="27"/>
  <c r="O100" i="27"/>
  <c r="N100" i="27"/>
  <c r="M100" i="27"/>
  <c r="L100" i="27"/>
  <c r="K100" i="27"/>
  <c r="J100" i="27"/>
  <c r="I100" i="27"/>
  <c r="H100" i="27"/>
  <c r="H98" i="27" s="1"/>
  <c r="G100" i="27"/>
  <c r="G98" i="27" s="1"/>
  <c r="F100" i="27"/>
  <c r="F98" i="27" s="1"/>
  <c r="E100" i="27"/>
  <c r="D100" i="27"/>
  <c r="C100" i="27"/>
  <c r="B100" i="27"/>
  <c r="Y99" i="27"/>
  <c r="X99" i="27"/>
  <c r="W99" i="27"/>
  <c r="V99" i="27"/>
  <c r="U99" i="27"/>
  <c r="T99" i="27"/>
  <c r="S99" i="27"/>
  <c r="S98" i="27" s="1"/>
  <c r="R99" i="27"/>
  <c r="Q99" i="27"/>
  <c r="P99" i="27"/>
  <c r="O99" i="27"/>
  <c r="N99" i="27"/>
  <c r="N98" i="27" s="1"/>
  <c r="M99" i="27"/>
  <c r="M98" i="27" s="1"/>
  <c r="L99" i="27"/>
  <c r="L98" i="27" s="1"/>
  <c r="K99" i="27"/>
  <c r="K98" i="27" s="1"/>
  <c r="J99" i="27"/>
  <c r="J98" i="27" s="1"/>
  <c r="I99" i="27"/>
  <c r="I98" i="27" s="1"/>
  <c r="H99" i="27"/>
  <c r="G99" i="27"/>
  <c r="F99" i="27"/>
  <c r="E99" i="27"/>
  <c r="E98" i="27" s="1"/>
  <c r="D99" i="27"/>
  <c r="D98" i="27" s="1"/>
  <c r="C99" i="27"/>
  <c r="C98" i="27" s="1"/>
  <c r="B99" i="27"/>
  <c r="B98" i="27" s="1"/>
  <c r="X98" i="27"/>
  <c r="O98" i="27"/>
  <c r="Y69" i="27"/>
  <c r="X69" i="27"/>
  <c r="W69" i="27"/>
  <c r="V69" i="27"/>
  <c r="U69" i="27"/>
  <c r="T69" i="27"/>
  <c r="T122" i="27" s="1"/>
  <c r="S69" i="27"/>
  <c r="R69" i="27"/>
  <c r="Q69" i="27"/>
  <c r="P69" i="27"/>
  <c r="O69" i="27"/>
  <c r="N69" i="27"/>
  <c r="M69" i="27"/>
  <c r="L69" i="27"/>
  <c r="L122" i="27" s="1"/>
  <c r="K69" i="27"/>
  <c r="J69" i="27"/>
  <c r="I69" i="27"/>
  <c r="H69" i="27"/>
  <c r="G69" i="27"/>
  <c r="F69" i="27"/>
  <c r="E69" i="27"/>
  <c r="D69" i="27"/>
  <c r="D122" i="27" s="1"/>
  <c r="C69" i="27"/>
  <c r="B69" i="27"/>
  <c r="Y56" i="27"/>
  <c r="X56" i="27"/>
  <c r="W56" i="27"/>
  <c r="V56" i="27"/>
  <c r="U56" i="27"/>
  <c r="T56" i="27"/>
  <c r="S56" i="27"/>
  <c r="R56" i="27"/>
  <c r="Q56" i="27"/>
  <c r="P56" i="27"/>
  <c r="O56" i="27"/>
  <c r="N56" i="27"/>
  <c r="M56" i="27"/>
  <c r="L56" i="27"/>
  <c r="K56" i="27"/>
  <c r="J56" i="27"/>
  <c r="I56" i="27"/>
  <c r="H56" i="27"/>
  <c r="G56" i="27"/>
  <c r="F56" i="27"/>
  <c r="E56" i="27"/>
  <c r="D56" i="27"/>
  <c r="D119" i="27" s="1"/>
  <c r="C56" i="27"/>
  <c r="B56" i="27"/>
  <c r="Y43" i="27"/>
  <c r="X43" i="27"/>
  <c r="W43" i="27"/>
  <c r="V43" i="27"/>
  <c r="U43" i="27"/>
  <c r="T43" i="27"/>
  <c r="S43" i="27"/>
  <c r="R43" i="27"/>
  <c r="Q43" i="27"/>
  <c r="P43" i="27"/>
  <c r="O43" i="27"/>
  <c r="N43" i="27"/>
  <c r="M43" i="27"/>
  <c r="L43" i="27"/>
  <c r="L116" i="27" s="1"/>
  <c r="K43" i="27"/>
  <c r="J43" i="27"/>
  <c r="I43" i="27"/>
  <c r="H43" i="27"/>
  <c r="G43" i="27"/>
  <c r="F43" i="27"/>
  <c r="E43" i="27"/>
  <c r="D43" i="27"/>
  <c r="D116" i="27" s="1"/>
  <c r="C43" i="27"/>
  <c r="B43" i="27"/>
  <c r="Y17" i="27"/>
  <c r="X17" i="27"/>
  <c r="W17" i="27"/>
  <c r="V17" i="27"/>
  <c r="U17" i="27"/>
  <c r="T17" i="27"/>
  <c r="S17" i="27"/>
  <c r="R17" i="27"/>
  <c r="Q17" i="27"/>
  <c r="P17" i="27"/>
  <c r="O17" i="27"/>
  <c r="N17" i="27"/>
  <c r="M17" i="27"/>
  <c r="L17" i="27"/>
  <c r="K17" i="27"/>
  <c r="J17" i="27"/>
  <c r="I17" i="27"/>
  <c r="H17" i="27"/>
  <c r="G17" i="27"/>
  <c r="F17" i="27"/>
  <c r="E17" i="27"/>
  <c r="D17" i="27"/>
  <c r="C17" i="27"/>
  <c r="B17" i="27"/>
  <c r="Y162" i="26"/>
  <c r="X162" i="26"/>
  <c r="W162" i="26"/>
  <c r="V162" i="26"/>
  <c r="U162" i="26"/>
  <c r="T162" i="26"/>
  <c r="S162" i="26"/>
  <c r="R162" i="26"/>
  <c r="Q162" i="26"/>
  <c r="P162" i="26"/>
  <c r="O162" i="26"/>
  <c r="N162" i="26"/>
  <c r="M162" i="26"/>
  <c r="L162" i="26"/>
  <c r="K162" i="26"/>
  <c r="J162" i="26"/>
  <c r="I162" i="26"/>
  <c r="H162" i="26"/>
  <c r="G162" i="26"/>
  <c r="F162" i="26"/>
  <c r="E162" i="26"/>
  <c r="D162" i="26"/>
  <c r="C162" i="26"/>
  <c r="B162" i="26"/>
  <c r="Y161" i="26"/>
  <c r="X161" i="26"/>
  <c r="W161" i="26"/>
  <c r="V161" i="26"/>
  <c r="U161" i="26"/>
  <c r="T161" i="26"/>
  <c r="S161" i="26"/>
  <c r="R161" i="26"/>
  <c r="Q161" i="26"/>
  <c r="P161" i="26"/>
  <c r="O161" i="26"/>
  <c r="N161" i="26"/>
  <c r="M161" i="26"/>
  <c r="L161" i="26"/>
  <c r="K161" i="26"/>
  <c r="J161" i="26"/>
  <c r="I161" i="26"/>
  <c r="H161" i="26"/>
  <c r="G161" i="26"/>
  <c r="F161" i="26"/>
  <c r="E161" i="26"/>
  <c r="D161" i="26"/>
  <c r="C161" i="26"/>
  <c r="B161" i="26"/>
  <c r="Y160" i="26"/>
  <c r="X160" i="26"/>
  <c r="W160" i="26"/>
  <c r="V160" i="26"/>
  <c r="U160" i="26"/>
  <c r="T160" i="26"/>
  <c r="S160" i="26"/>
  <c r="R160" i="26"/>
  <c r="Q160" i="26"/>
  <c r="P160" i="26"/>
  <c r="O160" i="26"/>
  <c r="N160" i="26"/>
  <c r="M160" i="26"/>
  <c r="L160" i="26"/>
  <c r="K160" i="26"/>
  <c r="J160" i="26"/>
  <c r="I160" i="26"/>
  <c r="H160" i="26"/>
  <c r="G160" i="26"/>
  <c r="F160" i="26"/>
  <c r="E160" i="26"/>
  <c r="D160" i="26"/>
  <c r="C160" i="26"/>
  <c r="B160" i="26"/>
  <c r="Y159" i="26"/>
  <c r="X159" i="26"/>
  <c r="W159" i="26"/>
  <c r="V159" i="26"/>
  <c r="U159" i="26"/>
  <c r="T159" i="26"/>
  <c r="S159" i="26"/>
  <c r="R159" i="26"/>
  <c r="Q159" i="26"/>
  <c r="P159" i="26"/>
  <c r="O159" i="26"/>
  <c r="N159" i="26"/>
  <c r="M159" i="26"/>
  <c r="L159" i="26"/>
  <c r="K159" i="26"/>
  <c r="J159" i="26"/>
  <c r="I159" i="26"/>
  <c r="H159" i="26"/>
  <c r="G159" i="26"/>
  <c r="F159" i="26"/>
  <c r="E159" i="26"/>
  <c r="D159" i="26"/>
  <c r="C159" i="26"/>
  <c r="B159" i="26"/>
  <c r="Y158" i="26"/>
  <c r="X158" i="26"/>
  <c r="W158" i="26"/>
  <c r="V158" i="26"/>
  <c r="U158" i="26"/>
  <c r="T158" i="26"/>
  <c r="S158" i="26"/>
  <c r="R158" i="26"/>
  <c r="Q158" i="26"/>
  <c r="P158" i="26"/>
  <c r="O158" i="26"/>
  <c r="N158" i="26"/>
  <c r="M158" i="26"/>
  <c r="L158" i="26"/>
  <c r="K158" i="26"/>
  <c r="J158" i="26"/>
  <c r="I158" i="26"/>
  <c r="H158" i="26"/>
  <c r="G158" i="26"/>
  <c r="F158" i="26"/>
  <c r="E158" i="26"/>
  <c r="D158" i="26"/>
  <c r="C158" i="26"/>
  <c r="B158" i="26"/>
  <c r="Y157" i="26"/>
  <c r="X157" i="26"/>
  <c r="W157" i="26"/>
  <c r="V157" i="26"/>
  <c r="U157" i="26"/>
  <c r="T157" i="26"/>
  <c r="S157" i="26"/>
  <c r="R157" i="26"/>
  <c r="Q157" i="26"/>
  <c r="P157" i="26"/>
  <c r="O157" i="26"/>
  <c r="N157" i="26"/>
  <c r="M157" i="26"/>
  <c r="L157" i="26"/>
  <c r="K157" i="26"/>
  <c r="J157" i="26"/>
  <c r="I157" i="26"/>
  <c r="H157" i="26"/>
  <c r="G157" i="26"/>
  <c r="F157" i="26"/>
  <c r="E157" i="26"/>
  <c r="D157" i="26"/>
  <c r="C157" i="26"/>
  <c r="B157" i="26"/>
  <c r="Y156" i="26"/>
  <c r="X156" i="26"/>
  <c r="W156" i="26"/>
  <c r="V156" i="26"/>
  <c r="U156" i="26"/>
  <c r="T156" i="26"/>
  <c r="S156" i="26"/>
  <c r="R156" i="26"/>
  <c r="Q156" i="26"/>
  <c r="P156" i="26"/>
  <c r="O156" i="26"/>
  <c r="N156" i="26"/>
  <c r="M156" i="26"/>
  <c r="L156" i="26"/>
  <c r="K156" i="26"/>
  <c r="J156" i="26"/>
  <c r="I156" i="26"/>
  <c r="H156" i="26"/>
  <c r="G156" i="26"/>
  <c r="F156" i="26"/>
  <c r="E156" i="26"/>
  <c r="D156" i="26"/>
  <c r="C156" i="26"/>
  <c r="B156" i="26"/>
  <c r="Y151" i="26"/>
  <c r="X151" i="26"/>
  <c r="W151" i="26"/>
  <c r="V151" i="26"/>
  <c r="U151" i="26"/>
  <c r="T151" i="26"/>
  <c r="S151" i="26"/>
  <c r="R151" i="26"/>
  <c r="Q151" i="26"/>
  <c r="P151" i="26"/>
  <c r="O151" i="26"/>
  <c r="N151" i="26"/>
  <c r="M151" i="26"/>
  <c r="L151" i="26"/>
  <c r="K151" i="26"/>
  <c r="J151" i="26"/>
  <c r="I151" i="26"/>
  <c r="H151" i="26"/>
  <c r="G151" i="26"/>
  <c r="F151" i="26"/>
  <c r="E151" i="26"/>
  <c r="D151" i="26"/>
  <c r="C151" i="26"/>
  <c r="B151" i="26"/>
  <c r="Y150" i="26"/>
  <c r="X150" i="26"/>
  <c r="W150" i="26"/>
  <c r="V150" i="26"/>
  <c r="U150" i="26"/>
  <c r="T150" i="26"/>
  <c r="S150" i="26"/>
  <c r="R150" i="26"/>
  <c r="Q150" i="26"/>
  <c r="P150" i="26"/>
  <c r="O150" i="26"/>
  <c r="N150" i="26"/>
  <c r="M150" i="26"/>
  <c r="L150" i="26"/>
  <c r="K150" i="26"/>
  <c r="J150" i="26"/>
  <c r="I150" i="26"/>
  <c r="H150" i="26"/>
  <c r="G150" i="26"/>
  <c r="F150" i="26"/>
  <c r="E150" i="26"/>
  <c r="D150" i="26"/>
  <c r="C150" i="26"/>
  <c r="B150" i="26"/>
  <c r="Y149" i="26"/>
  <c r="X149" i="26"/>
  <c r="W149" i="26"/>
  <c r="V149" i="26"/>
  <c r="U149" i="26"/>
  <c r="T149" i="26"/>
  <c r="S149" i="26"/>
  <c r="R149" i="26"/>
  <c r="Q149" i="26"/>
  <c r="P149" i="26"/>
  <c r="O149" i="26"/>
  <c r="N149" i="26"/>
  <c r="M149" i="26"/>
  <c r="L149" i="26"/>
  <c r="K149" i="26"/>
  <c r="J149" i="26"/>
  <c r="I149" i="26"/>
  <c r="H149" i="26"/>
  <c r="G149" i="26"/>
  <c r="F149" i="26"/>
  <c r="E149" i="26"/>
  <c r="D149" i="26"/>
  <c r="C149" i="26"/>
  <c r="B149" i="26"/>
  <c r="Y148" i="26"/>
  <c r="X148" i="26"/>
  <c r="W148" i="26"/>
  <c r="V148" i="26"/>
  <c r="U148" i="26"/>
  <c r="T148" i="26"/>
  <c r="S148" i="26"/>
  <c r="R148" i="26"/>
  <c r="Q148" i="26"/>
  <c r="P148" i="26"/>
  <c r="O148" i="26"/>
  <c r="N148" i="26"/>
  <c r="M148" i="26"/>
  <c r="L148" i="26"/>
  <c r="K148" i="26"/>
  <c r="J148" i="26"/>
  <c r="I148" i="26"/>
  <c r="H148" i="26"/>
  <c r="G148" i="26"/>
  <c r="F148" i="26"/>
  <c r="E148" i="26"/>
  <c r="D148" i="26"/>
  <c r="C148" i="26"/>
  <c r="B148" i="26"/>
  <c r="Y147" i="26"/>
  <c r="X147" i="26"/>
  <c r="W147" i="26"/>
  <c r="V147" i="26"/>
  <c r="U147" i="26"/>
  <c r="T147" i="26"/>
  <c r="S147" i="26"/>
  <c r="R147" i="26"/>
  <c r="Q147" i="26"/>
  <c r="P147" i="26"/>
  <c r="O147" i="26"/>
  <c r="N147" i="26"/>
  <c r="M147" i="26"/>
  <c r="L147" i="26"/>
  <c r="K147" i="26"/>
  <c r="J147" i="26"/>
  <c r="I147" i="26"/>
  <c r="H147" i="26"/>
  <c r="G147" i="26"/>
  <c r="F147" i="26"/>
  <c r="E147" i="26"/>
  <c r="D147" i="26"/>
  <c r="C147" i="26"/>
  <c r="B147" i="26"/>
  <c r="Y146" i="26"/>
  <c r="X146" i="26"/>
  <c r="W146" i="26"/>
  <c r="V146" i="26"/>
  <c r="U146" i="26"/>
  <c r="T146" i="26"/>
  <c r="S146" i="26"/>
  <c r="R146" i="26"/>
  <c r="Q146" i="26"/>
  <c r="P146" i="26"/>
  <c r="O146" i="26"/>
  <c r="N146" i="26"/>
  <c r="M146" i="26"/>
  <c r="L146" i="26"/>
  <c r="K146" i="26"/>
  <c r="J146" i="26"/>
  <c r="I146" i="26"/>
  <c r="H146" i="26"/>
  <c r="G146" i="26"/>
  <c r="F146" i="26"/>
  <c r="E146" i="26"/>
  <c r="D146" i="26"/>
  <c r="C146" i="26"/>
  <c r="B146" i="26"/>
  <c r="Y144" i="26"/>
  <c r="X144" i="26"/>
  <c r="W144" i="26"/>
  <c r="V144" i="26"/>
  <c r="U144" i="26"/>
  <c r="T144" i="26"/>
  <c r="S144" i="26"/>
  <c r="R144" i="26"/>
  <c r="Q144" i="26"/>
  <c r="P144" i="26"/>
  <c r="O144" i="26"/>
  <c r="N144" i="26"/>
  <c r="M144" i="26"/>
  <c r="L144" i="26"/>
  <c r="K144" i="26"/>
  <c r="J144" i="26"/>
  <c r="I144" i="26"/>
  <c r="H144" i="26"/>
  <c r="G144" i="26"/>
  <c r="F144" i="26"/>
  <c r="E144" i="26"/>
  <c r="D144" i="26"/>
  <c r="C144" i="26"/>
  <c r="B144" i="26"/>
  <c r="Y142" i="26"/>
  <c r="X142" i="26"/>
  <c r="W142" i="26"/>
  <c r="V142" i="26"/>
  <c r="U142" i="26"/>
  <c r="T142" i="26"/>
  <c r="S142" i="26"/>
  <c r="R142" i="26"/>
  <c r="Q142" i="26"/>
  <c r="P142" i="26"/>
  <c r="O142" i="26"/>
  <c r="N142" i="26"/>
  <c r="M142" i="26"/>
  <c r="L142" i="26"/>
  <c r="K142" i="26"/>
  <c r="J142" i="26"/>
  <c r="I142" i="26"/>
  <c r="H142" i="26"/>
  <c r="G142" i="26"/>
  <c r="F142" i="26"/>
  <c r="E142" i="26"/>
  <c r="D142" i="26"/>
  <c r="C142" i="26"/>
  <c r="B142" i="26"/>
  <c r="Y141" i="26"/>
  <c r="X141" i="26"/>
  <c r="W141" i="26"/>
  <c r="V141" i="26"/>
  <c r="U141" i="26"/>
  <c r="T141" i="26"/>
  <c r="S141" i="26"/>
  <c r="R141" i="26"/>
  <c r="Q141" i="26"/>
  <c r="P141" i="26"/>
  <c r="O141" i="26"/>
  <c r="N141" i="26"/>
  <c r="M141" i="26"/>
  <c r="L141" i="26"/>
  <c r="K141" i="26"/>
  <c r="J141" i="26"/>
  <c r="I141" i="26"/>
  <c r="H141" i="26"/>
  <c r="G141" i="26"/>
  <c r="F141" i="26"/>
  <c r="E141" i="26"/>
  <c r="D141" i="26"/>
  <c r="C141" i="26"/>
  <c r="B141" i="26"/>
  <c r="Y140" i="26"/>
  <c r="X140" i="26"/>
  <c r="W140" i="26"/>
  <c r="V140" i="26"/>
  <c r="U140" i="26"/>
  <c r="T140" i="26"/>
  <c r="S140" i="26"/>
  <c r="R140" i="26"/>
  <c r="Q140" i="26"/>
  <c r="P140" i="26"/>
  <c r="O140" i="26"/>
  <c r="N140" i="26"/>
  <c r="M140" i="26"/>
  <c r="L140" i="26"/>
  <c r="K140" i="26"/>
  <c r="J140" i="26"/>
  <c r="I140" i="26"/>
  <c r="H140" i="26"/>
  <c r="G140" i="26"/>
  <c r="F140" i="26"/>
  <c r="E140" i="26"/>
  <c r="D140" i="26"/>
  <c r="C140" i="26"/>
  <c r="B140" i="26"/>
  <c r="Y139" i="26"/>
  <c r="X139" i="26"/>
  <c r="W139" i="26"/>
  <c r="V139" i="26"/>
  <c r="U139" i="26"/>
  <c r="T139" i="26"/>
  <c r="S139" i="26"/>
  <c r="R139" i="26"/>
  <c r="Q139" i="26"/>
  <c r="P139" i="26"/>
  <c r="O139" i="26"/>
  <c r="N139" i="26"/>
  <c r="M139" i="26"/>
  <c r="L139" i="26"/>
  <c r="K139" i="26"/>
  <c r="J139" i="26"/>
  <c r="I139" i="26"/>
  <c r="H139" i="26"/>
  <c r="G139" i="26"/>
  <c r="F139" i="26"/>
  <c r="E139" i="26"/>
  <c r="D139" i="26"/>
  <c r="C139" i="26"/>
  <c r="B139" i="26"/>
  <c r="Y138" i="26"/>
  <c r="X138" i="26"/>
  <c r="W138" i="26"/>
  <c r="V138" i="26"/>
  <c r="U138" i="26"/>
  <c r="T138" i="26"/>
  <c r="S138" i="26"/>
  <c r="R138" i="26"/>
  <c r="Q138" i="26"/>
  <c r="P138" i="26"/>
  <c r="O138" i="26"/>
  <c r="N138" i="26"/>
  <c r="M138" i="26"/>
  <c r="L138" i="26"/>
  <c r="K138" i="26"/>
  <c r="J138" i="26"/>
  <c r="I138" i="26"/>
  <c r="H138" i="26"/>
  <c r="G138" i="26"/>
  <c r="F138" i="26"/>
  <c r="E138" i="26"/>
  <c r="D138" i="26"/>
  <c r="C138" i="26"/>
  <c r="B138" i="26"/>
  <c r="Y137" i="26"/>
  <c r="X137" i="26"/>
  <c r="W137" i="26"/>
  <c r="V137" i="26"/>
  <c r="U137" i="26"/>
  <c r="T137" i="26"/>
  <c r="S137" i="26"/>
  <c r="R137" i="26"/>
  <c r="Q137" i="26"/>
  <c r="P137" i="26"/>
  <c r="O137" i="26"/>
  <c r="N137" i="26"/>
  <c r="M137" i="26"/>
  <c r="L137" i="26"/>
  <c r="K137" i="26"/>
  <c r="J137" i="26"/>
  <c r="I137" i="26"/>
  <c r="H137" i="26"/>
  <c r="G137" i="26"/>
  <c r="F137" i="26"/>
  <c r="E137" i="26"/>
  <c r="D137" i="26"/>
  <c r="C137" i="26"/>
  <c r="B137" i="26"/>
  <c r="Y136" i="26"/>
  <c r="X136" i="26"/>
  <c r="W136" i="26"/>
  <c r="V136" i="26"/>
  <c r="U136" i="26"/>
  <c r="T136" i="26"/>
  <c r="S136" i="26"/>
  <c r="R136" i="26"/>
  <c r="Q136" i="26"/>
  <c r="P136" i="26"/>
  <c r="O136" i="26"/>
  <c r="N136" i="26"/>
  <c r="M136" i="26"/>
  <c r="L136" i="26"/>
  <c r="K136" i="26"/>
  <c r="J136" i="26"/>
  <c r="I136" i="26"/>
  <c r="H136" i="26"/>
  <c r="G136" i="26"/>
  <c r="F136" i="26"/>
  <c r="E136" i="26"/>
  <c r="D136" i="26"/>
  <c r="C136" i="26"/>
  <c r="B136" i="26"/>
  <c r="Y132" i="26"/>
  <c r="X132" i="26"/>
  <c r="W132" i="26"/>
  <c r="V132" i="26"/>
  <c r="U132" i="26"/>
  <c r="T132" i="26"/>
  <c r="S132" i="26"/>
  <c r="R132" i="26"/>
  <c r="Q132" i="26"/>
  <c r="P132" i="26"/>
  <c r="O132" i="26"/>
  <c r="N132" i="26"/>
  <c r="M132" i="26"/>
  <c r="L132" i="26"/>
  <c r="K132" i="26"/>
  <c r="J132" i="26"/>
  <c r="I132" i="26"/>
  <c r="H132" i="26"/>
  <c r="G132" i="26"/>
  <c r="G126" i="26" s="1"/>
  <c r="F132" i="26"/>
  <c r="F126" i="26" s="1"/>
  <c r="E132" i="26"/>
  <c r="E126" i="26" s="1"/>
  <c r="D132" i="26"/>
  <c r="D126" i="26" s="1"/>
  <c r="C132" i="26"/>
  <c r="B132" i="26"/>
  <c r="Y131" i="26"/>
  <c r="X131" i="26"/>
  <c r="W131" i="26"/>
  <c r="V131" i="26"/>
  <c r="U131" i="26"/>
  <c r="T131" i="26"/>
  <c r="S131" i="26"/>
  <c r="R131" i="26"/>
  <c r="Q131" i="26"/>
  <c r="P131" i="26"/>
  <c r="O131" i="26"/>
  <c r="N131" i="26"/>
  <c r="M131" i="26"/>
  <c r="L131" i="26"/>
  <c r="K131" i="26"/>
  <c r="J131" i="26"/>
  <c r="I131" i="26"/>
  <c r="H131" i="26"/>
  <c r="G131" i="26"/>
  <c r="F131" i="26"/>
  <c r="E131" i="26"/>
  <c r="D131" i="26"/>
  <c r="C131" i="26"/>
  <c r="C126" i="26" s="1"/>
  <c r="B131" i="26"/>
  <c r="B126" i="26" s="1"/>
  <c r="Y130" i="26"/>
  <c r="X130" i="26"/>
  <c r="W130" i="26"/>
  <c r="V130" i="26"/>
  <c r="U130" i="26"/>
  <c r="T130" i="26"/>
  <c r="S130" i="26"/>
  <c r="R130" i="26"/>
  <c r="Q130" i="26"/>
  <c r="P130" i="26"/>
  <c r="O130" i="26"/>
  <c r="N130" i="26"/>
  <c r="M130" i="26"/>
  <c r="L130" i="26"/>
  <c r="K130" i="26"/>
  <c r="J130" i="26"/>
  <c r="I130" i="26"/>
  <c r="H130" i="26"/>
  <c r="G130" i="26"/>
  <c r="F130" i="26"/>
  <c r="E130" i="26"/>
  <c r="D130" i="26"/>
  <c r="C130" i="26"/>
  <c r="B130" i="26"/>
  <c r="Y129" i="26"/>
  <c r="X129" i="26"/>
  <c r="W129" i="26"/>
  <c r="V129" i="26"/>
  <c r="U129" i="26"/>
  <c r="T129" i="26"/>
  <c r="S129" i="26"/>
  <c r="R129" i="26"/>
  <c r="Q129" i="26"/>
  <c r="P129" i="26"/>
  <c r="O129" i="26"/>
  <c r="N129" i="26"/>
  <c r="M129" i="26"/>
  <c r="L129" i="26"/>
  <c r="K129" i="26"/>
  <c r="J129" i="26"/>
  <c r="I129" i="26"/>
  <c r="H129" i="26"/>
  <c r="G129" i="26"/>
  <c r="F129" i="26"/>
  <c r="E129" i="26"/>
  <c r="D129" i="26"/>
  <c r="C129" i="26"/>
  <c r="B129" i="26"/>
  <c r="Y128" i="26"/>
  <c r="X128" i="26"/>
  <c r="W128" i="26"/>
  <c r="V128" i="26"/>
  <c r="U128" i="26"/>
  <c r="T128" i="26"/>
  <c r="S128" i="26"/>
  <c r="S126" i="26" s="1"/>
  <c r="R128" i="26"/>
  <c r="R126" i="26" s="1"/>
  <c r="Q128" i="26"/>
  <c r="Q126" i="26" s="1"/>
  <c r="P128" i="26"/>
  <c r="O128" i="26"/>
  <c r="N128" i="26"/>
  <c r="M128" i="26"/>
  <c r="L128" i="26"/>
  <c r="K128" i="26"/>
  <c r="J128" i="26"/>
  <c r="I128" i="26"/>
  <c r="H128" i="26"/>
  <c r="G128" i="26"/>
  <c r="F128" i="26"/>
  <c r="E128" i="26"/>
  <c r="D128" i="26"/>
  <c r="C128" i="26"/>
  <c r="B128" i="26"/>
  <c r="Y127" i="26"/>
  <c r="Y126" i="26" s="1"/>
  <c r="X127" i="26"/>
  <c r="X126" i="26" s="1"/>
  <c r="W127" i="26"/>
  <c r="W126" i="26" s="1"/>
  <c r="V127" i="26"/>
  <c r="V126" i="26" s="1"/>
  <c r="U127" i="26"/>
  <c r="U126" i="26" s="1"/>
  <c r="T127" i="26"/>
  <c r="T126" i="26" s="1"/>
  <c r="S127" i="26"/>
  <c r="R127" i="26"/>
  <c r="Q127" i="26"/>
  <c r="P127" i="26"/>
  <c r="P126" i="26" s="1"/>
  <c r="O127" i="26"/>
  <c r="O126" i="26" s="1"/>
  <c r="N127" i="26"/>
  <c r="N126" i="26" s="1"/>
  <c r="M127" i="26"/>
  <c r="M126" i="26" s="1"/>
  <c r="L127" i="26"/>
  <c r="L126" i="26" s="1"/>
  <c r="K127" i="26"/>
  <c r="J127" i="26"/>
  <c r="I127" i="26"/>
  <c r="H127" i="26"/>
  <c r="G127" i="26"/>
  <c r="F127" i="26"/>
  <c r="E127" i="26"/>
  <c r="D127" i="26"/>
  <c r="C127" i="26"/>
  <c r="B127" i="26"/>
  <c r="K126" i="26"/>
  <c r="J126" i="26"/>
  <c r="I126" i="26"/>
  <c r="H126" i="26"/>
  <c r="Y124" i="26"/>
  <c r="X124" i="26"/>
  <c r="W124" i="26"/>
  <c r="V124" i="26"/>
  <c r="U124" i="26"/>
  <c r="T124" i="26"/>
  <c r="S124" i="26"/>
  <c r="R124" i="26"/>
  <c r="Q124" i="26"/>
  <c r="P124" i="26"/>
  <c r="O124" i="26"/>
  <c r="N124" i="26"/>
  <c r="M124" i="26"/>
  <c r="L124" i="26"/>
  <c r="K124" i="26"/>
  <c r="J124" i="26"/>
  <c r="I124" i="26"/>
  <c r="H124" i="26"/>
  <c r="G124" i="26"/>
  <c r="F124" i="26"/>
  <c r="E124" i="26"/>
  <c r="D124" i="26"/>
  <c r="C124" i="26"/>
  <c r="B124" i="26"/>
  <c r="Y123" i="26"/>
  <c r="X123" i="26"/>
  <c r="W123" i="26"/>
  <c r="V123" i="26"/>
  <c r="U123" i="26"/>
  <c r="T123" i="26"/>
  <c r="S123" i="26"/>
  <c r="R123" i="26"/>
  <c r="Q123" i="26"/>
  <c r="P123" i="26"/>
  <c r="O123" i="26"/>
  <c r="N123" i="26"/>
  <c r="M123" i="26"/>
  <c r="L123" i="26"/>
  <c r="K123" i="26"/>
  <c r="J123" i="26"/>
  <c r="I123" i="26"/>
  <c r="H123" i="26"/>
  <c r="G123" i="26"/>
  <c r="F123" i="26"/>
  <c r="E123" i="26"/>
  <c r="D123" i="26"/>
  <c r="C123" i="26"/>
  <c r="B123" i="26"/>
  <c r="W122" i="26"/>
  <c r="O122" i="26"/>
  <c r="Y121" i="26"/>
  <c r="X121" i="26"/>
  <c r="W121" i="26"/>
  <c r="V121" i="26"/>
  <c r="U121" i="26"/>
  <c r="T121" i="26"/>
  <c r="S121" i="26"/>
  <c r="R121" i="26"/>
  <c r="Q121" i="26"/>
  <c r="P121" i="26"/>
  <c r="O121" i="26"/>
  <c r="N121" i="26"/>
  <c r="M121" i="26"/>
  <c r="L121" i="26"/>
  <c r="K121" i="26"/>
  <c r="J121" i="26"/>
  <c r="I121" i="26"/>
  <c r="H121" i="26"/>
  <c r="G121" i="26"/>
  <c r="F121" i="26"/>
  <c r="E121" i="26"/>
  <c r="D121" i="26"/>
  <c r="C121" i="26"/>
  <c r="B121" i="26"/>
  <c r="Y120" i="26"/>
  <c r="X120" i="26"/>
  <c r="X110" i="26" s="1"/>
  <c r="W120" i="26"/>
  <c r="W110" i="26" s="1"/>
  <c r="V120" i="26"/>
  <c r="U120" i="26"/>
  <c r="T120" i="26"/>
  <c r="S120" i="26"/>
  <c r="R120" i="26"/>
  <c r="Q120" i="26"/>
  <c r="P120" i="26"/>
  <c r="O120" i="26"/>
  <c r="N120" i="26"/>
  <c r="M120" i="26"/>
  <c r="L120" i="26"/>
  <c r="K120" i="26"/>
  <c r="J120" i="26"/>
  <c r="I120" i="26"/>
  <c r="H120" i="26"/>
  <c r="G120" i="26"/>
  <c r="F120" i="26"/>
  <c r="E120" i="26"/>
  <c r="D120" i="26"/>
  <c r="C120" i="26"/>
  <c r="B120" i="26"/>
  <c r="Y118" i="26"/>
  <c r="X118" i="26"/>
  <c r="W118" i="26"/>
  <c r="V118" i="26"/>
  <c r="U118" i="26"/>
  <c r="U110" i="26" s="1"/>
  <c r="T118" i="26"/>
  <c r="T110" i="26" s="1"/>
  <c r="S118" i="26"/>
  <c r="S110" i="26" s="1"/>
  <c r="R118" i="26"/>
  <c r="Q118" i="26"/>
  <c r="P118" i="26"/>
  <c r="O118" i="26"/>
  <c r="N118" i="26"/>
  <c r="M118" i="26"/>
  <c r="L118" i="26"/>
  <c r="K118" i="26"/>
  <c r="J118" i="26"/>
  <c r="I118" i="26"/>
  <c r="H118" i="26"/>
  <c r="G118" i="26"/>
  <c r="F118" i="26"/>
  <c r="E118" i="26"/>
  <c r="D118" i="26"/>
  <c r="C118" i="26"/>
  <c r="B118" i="26"/>
  <c r="Y117" i="26"/>
  <c r="X117" i="26"/>
  <c r="W117" i="26"/>
  <c r="V117" i="26"/>
  <c r="U117" i="26"/>
  <c r="T117" i="26"/>
  <c r="S117" i="26"/>
  <c r="R117" i="26"/>
  <c r="R110" i="26" s="1"/>
  <c r="Q117" i="26"/>
  <c r="P117" i="26"/>
  <c r="O117" i="26"/>
  <c r="N117" i="26"/>
  <c r="M117" i="26"/>
  <c r="L117" i="26"/>
  <c r="K117" i="26"/>
  <c r="J117" i="26"/>
  <c r="I117" i="26"/>
  <c r="H117" i="26"/>
  <c r="G117" i="26"/>
  <c r="F117" i="26"/>
  <c r="E117" i="26"/>
  <c r="D117" i="26"/>
  <c r="C117" i="26"/>
  <c r="B117" i="26"/>
  <c r="O116" i="26"/>
  <c r="Y115" i="26"/>
  <c r="X115" i="26"/>
  <c r="W115" i="26"/>
  <c r="V115" i="26"/>
  <c r="U115" i="26"/>
  <c r="T115" i="26"/>
  <c r="S115" i="26"/>
  <c r="R115" i="26"/>
  <c r="Q115" i="26"/>
  <c r="Q110" i="26" s="1"/>
  <c r="P115" i="26"/>
  <c r="P110" i="26" s="1"/>
  <c r="O115" i="26"/>
  <c r="O110" i="26" s="1"/>
  <c r="N115" i="26"/>
  <c r="N110" i="26" s="1"/>
  <c r="M115" i="26"/>
  <c r="L115" i="26"/>
  <c r="K115" i="26"/>
  <c r="J115" i="26"/>
  <c r="I115" i="26"/>
  <c r="H115" i="26"/>
  <c r="G115" i="26"/>
  <c r="F115" i="26"/>
  <c r="E115" i="26"/>
  <c r="D115" i="26"/>
  <c r="C115" i="26"/>
  <c r="B115" i="26"/>
  <c r="Y114" i="26"/>
  <c r="X114" i="26"/>
  <c r="W114" i="26"/>
  <c r="V114" i="26"/>
  <c r="U114" i="26"/>
  <c r="T114" i="26"/>
  <c r="S114" i="26"/>
  <c r="R114" i="26"/>
  <c r="Q114" i="26"/>
  <c r="P114" i="26"/>
  <c r="O114" i="26"/>
  <c r="N114" i="26"/>
  <c r="M114" i="26"/>
  <c r="M110" i="26" s="1"/>
  <c r="L114" i="26"/>
  <c r="K114" i="26"/>
  <c r="J114" i="26"/>
  <c r="I114" i="26"/>
  <c r="H114" i="26"/>
  <c r="G114" i="26"/>
  <c r="F114" i="26"/>
  <c r="E114" i="26"/>
  <c r="D114" i="26"/>
  <c r="C114" i="26"/>
  <c r="B114" i="26"/>
  <c r="Y113" i="26"/>
  <c r="X113" i="26"/>
  <c r="W113" i="26"/>
  <c r="V113" i="26"/>
  <c r="U113" i="26"/>
  <c r="T113" i="26"/>
  <c r="S113" i="26"/>
  <c r="R113" i="26"/>
  <c r="Q113" i="26"/>
  <c r="P113" i="26"/>
  <c r="O113" i="26"/>
  <c r="N113" i="26"/>
  <c r="M113" i="26"/>
  <c r="L113" i="26"/>
  <c r="K113" i="26"/>
  <c r="J113" i="26"/>
  <c r="I113" i="26"/>
  <c r="H113" i="26"/>
  <c r="G113" i="26"/>
  <c r="F113" i="26"/>
  <c r="E113" i="26"/>
  <c r="D113" i="26"/>
  <c r="C113" i="26"/>
  <c r="B113" i="26"/>
  <c r="Y112" i="26"/>
  <c r="X112" i="26"/>
  <c r="W112" i="26"/>
  <c r="V112" i="26"/>
  <c r="U112" i="26"/>
  <c r="T112" i="26"/>
  <c r="S112" i="26"/>
  <c r="R112" i="26"/>
  <c r="Q112" i="26"/>
  <c r="P112" i="26"/>
  <c r="O112" i="26"/>
  <c r="N112" i="26"/>
  <c r="M112" i="26"/>
  <c r="L112" i="26"/>
  <c r="K112" i="26"/>
  <c r="J112" i="26"/>
  <c r="I112" i="26"/>
  <c r="H112" i="26"/>
  <c r="G112" i="26"/>
  <c r="F112" i="26"/>
  <c r="E112" i="26"/>
  <c r="E110" i="26" s="1"/>
  <c r="D112" i="26"/>
  <c r="D110" i="26" s="1"/>
  <c r="C112" i="26"/>
  <c r="C110" i="26" s="1"/>
  <c r="B112" i="26"/>
  <c r="Y111" i="26"/>
  <c r="X111" i="26"/>
  <c r="W111" i="26"/>
  <c r="V111" i="26"/>
  <c r="U111" i="26"/>
  <c r="T111" i="26"/>
  <c r="S111" i="26"/>
  <c r="R111" i="26"/>
  <c r="Q111" i="26"/>
  <c r="P111" i="26"/>
  <c r="O111" i="26"/>
  <c r="N111" i="26"/>
  <c r="M111" i="26"/>
  <c r="L111" i="26"/>
  <c r="L110" i="26" s="1"/>
  <c r="K111" i="26"/>
  <c r="K110" i="26" s="1"/>
  <c r="J111" i="26"/>
  <c r="J110" i="26" s="1"/>
  <c r="I111" i="26"/>
  <c r="I110" i="26" s="1"/>
  <c r="H111" i="26"/>
  <c r="H110" i="26" s="1"/>
  <c r="G111" i="26"/>
  <c r="G110" i="26" s="1"/>
  <c r="F111" i="26"/>
  <c r="F110" i="26" s="1"/>
  <c r="E111" i="26"/>
  <c r="D111" i="26"/>
  <c r="C111" i="26"/>
  <c r="B111" i="26"/>
  <c r="B110" i="26" s="1"/>
  <c r="Y110" i="26"/>
  <c r="V110" i="26"/>
  <c r="Y108" i="26"/>
  <c r="X108" i="26"/>
  <c r="W108" i="26"/>
  <c r="V108" i="26"/>
  <c r="U108" i="26"/>
  <c r="T108" i="26"/>
  <c r="S108" i="26"/>
  <c r="R108" i="26"/>
  <c r="Q108" i="26"/>
  <c r="P108" i="26"/>
  <c r="O108" i="26"/>
  <c r="N108" i="26"/>
  <c r="M108" i="26"/>
  <c r="L108" i="26"/>
  <c r="K108" i="26"/>
  <c r="J108" i="26"/>
  <c r="I108" i="26"/>
  <c r="H108" i="26"/>
  <c r="G108" i="26"/>
  <c r="F108" i="26"/>
  <c r="E108" i="26"/>
  <c r="D108" i="26"/>
  <c r="C108" i="26"/>
  <c r="B108" i="26"/>
  <c r="Y107" i="26"/>
  <c r="X107" i="26"/>
  <c r="W107" i="26"/>
  <c r="V107" i="26"/>
  <c r="U107" i="26"/>
  <c r="T107" i="26"/>
  <c r="S107" i="26"/>
  <c r="R107" i="26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Y106" i="26"/>
  <c r="X106" i="26"/>
  <c r="W106" i="26"/>
  <c r="V106" i="26"/>
  <c r="U106" i="26"/>
  <c r="T106" i="26"/>
  <c r="S106" i="26"/>
  <c r="R106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Y104" i="26"/>
  <c r="X104" i="26"/>
  <c r="W104" i="26"/>
  <c r="V104" i="26"/>
  <c r="U104" i="26"/>
  <c r="T104" i="26"/>
  <c r="S104" i="26"/>
  <c r="R104" i="26"/>
  <c r="Q104" i="26"/>
  <c r="P104" i="26"/>
  <c r="O104" i="26"/>
  <c r="N104" i="26"/>
  <c r="M104" i="26"/>
  <c r="L104" i="26"/>
  <c r="K104" i="26"/>
  <c r="J104" i="26"/>
  <c r="I104" i="26"/>
  <c r="I98" i="26" s="1"/>
  <c r="H104" i="26"/>
  <c r="H98" i="26" s="1"/>
  <c r="G104" i="26"/>
  <c r="G98" i="26" s="1"/>
  <c r="F104" i="26"/>
  <c r="F98" i="26" s="1"/>
  <c r="E104" i="26"/>
  <c r="D104" i="26"/>
  <c r="C104" i="26"/>
  <c r="B104" i="26"/>
  <c r="Y103" i="26"/>
  <c r="X103" i="26"/>
  <c r="W103" i="26"/>
  <c r="V103" i="26"/>
  <c r="U103" i="26"/>
  <c r="T103" i="26"/>
  <c r="S103" i="26"/>
  <c r="R103" i="26"/>
  <c r="Q103" i="26"/>
  <c r="P103" i="26"/>
  <c r="O103" i="26"/>
  <c r="N103" i="26"/>
  <c r="M103" i="26"/>
  <c r="L103" i="26"/>
  <c r="K103" i="26"/>
  <c r="J103" i="26"/>
  <c r="I103" i="26"/>
  <c r="H103" i="26"/>
  <c r="G103" i="26"/>
  <c r="F103" i="26"/>
  <c r="E103" i="26"/>
  <c r="E98" i="26" s="1"/>
  <c r="D103" i="26"/>
  <c r="D98" i="26" s="1"/>
  <c r="C103" i="26"/>
  <c r="C98" i="26" s="1"/>
  <c r="B103" i="26"/>
  <c r="B98" i="26" s="1"/>
  <c r="Y102" i="26"/>
  <c r="X102" i="26"/>
  <c r="W102" i="26"/>
  <c r="V102" i="26"/>
  <c r="U102" i="26"/>
  <c r="T102" i="26"/>
  <c r="S102" i="26"/>
  <c r="R102" i="26"/>
  <c r="Q102" i="26"/>
  <c r="P102" i="26"/>
  <c r="O102" i="26"/>
  <c r="N102" i="26"/>
  <c r="M102" i="26"/>
  <c r="L102" i="26"/>
  <c r="K102" i="26"/>
  <c r="J102" i="26"/>
  <c r="I102" i="26"/>
  <c r="H102" i="26"/>
  <c r="G102" i="26"/>
  <c r="F102" i="26"/>
  <c r="E102" i="26"/>
  <c r="D102" i="26"/>
  <c r="C102" i="26"/>
  <c r="B102" i="26"/>
  <c r="Y101" i="26"/>
  <c r="X101" i="26"/>
  <c r="W101" i="26"/>
  <c r="V101" i="26"/>
  <c r="U101" i="26"/>
  <c r="T101" i="26"/>
  <c r="S101" i="26"/>
  <c r="R101" i="26"/>
  <c r="Q101" i="26"/>
  <c r="P101" i="26"/>
  <c r="O101" i="26"/>
  <c r="N101" i="26"/>
  <c r="M101" i="26"/>
  <c r="L101" i="26"/>
  <c r="K101" i="26"/>
  <c r="J101" i="26"/>
  <c r="I101" i="26"/>
  <c r="H101" i="26"/>
  <c r="G101" i="26"/>
  <c r="F101" i="26"/>
  <c r="E101" i="26"/>
  <c r="D101" i="26"/>
  <c r="C101" i="26"/>
  <c r="B101" i="26"/>
  <c r="Y100" i="26"/>
  <c r="X100" i="26"/>
  <c r="W100" i="26"/>
  <c r="V100" i="26"/>
  <c r="U100" i="26"/>
  <c r="U98" i="26" s="1"/>
  <c r="T100" i="26"/>
  <c r="T98" i="26" s="1"/>
  <c r="S100" i="26"/>
  <c r="S98" i="26" s="1"/>
  <c r="R100" i="26"/>
  <c r="Q100" i="26"/>
  <c r="P100" i="26"/>
  <c r="O100" i="26"/>
  <c r="N100" i="26"/>
  <c r="M100" i="26"/>
  <c r="L100" i="26"/>
  <c r="K100" i="26"/>
  <c r="J100" i="26"/>
  <c r="I100" i="26"/>
  <c r="H100" i="26"/>
  <c r="G100" i="26"/>
  <c r="F100" i="26"/>
  <c r="E100" i="26"/>
  <c r="D100" i="26"/>
  <c r="C100" i="26"/>
  <c r="B100" i="26"/>
  <c r="Y99" i="26"/>
  <c r="Y98" i="26" s="1"/>
  <c r="X99" i="26"/>
  <c r="X98" i="26" s="1"/>
  <c r="W99" i="26"/>
  <c r="W98" i="26" s="1"/>
  <c r="V99" i="26"/>
  <c r="V98" i="26" s="1"/>
  <c r="U99" i="26"/>
  <c r="T99" i="26"/>
  <c r="S99" i="26"/>
  <c r="R99" i="26"/>
  <c r="R98" i="26" s="1"/>
  <c r="Q99" i="26"/>
  <c r="Q98" i="26" s="1"/>
  <c r="P99" i="26"/>
  <c r="P98" i="26" s="1"/>
  <c r="O99" i="26"/>
  <c r="O98" i="26" s="1"/>
  <c r="N99" i="26"/>
  <c r="N98" i="26" s="1"/>
  <c r="M99" i="26"/>
  <c r="L99" i="26"/>
  <c r="K99" i="26"/>
  <c r="J99" i="26"/>
  <c r="I99" i="26"/>
  <c r="H99" i="26"/>
  <c r="G99" i="26"/>
  <c r="F99" i="26"/>
  <c r="E99" i="26"/>
  <c r="D99" i="26"/>
  <c r="C99" i="26"/>
  <c r="B99" i="26"/>
  <c r="M98" i="26"/>
  <c r="L98" i="26"/>
  <c r="K98" i="26"/>
  <c r="J98" i="26"/>
  <c r="Y69" i="26"/>
  <c r="X69" i="26"/>
  <c r="W69" i="26"/>
  <c r="V69" i="26"/>
  <c r="U69" i="26"/>
  <c r="T69" i="26"/>
  <c r="S69" i="26"/>
  <c r="R69" i="26"/>
  <c r="Q69" i="26"/>
  <c r="P69" i="26"/>
  <c r="O69" i="26"/>
  <c r="N69" i="26"/>
  <c r="M69" i="26"/>
  <c r="L69" i="26"/>
  <c r="K69" i="26"/>
  <c r="J69" i="26"/>
  <c r="I69" i="26"/>
  <c r="H69" i="26"/>
  <c r="G69" i="26"/>
  <c r="G122" i="26" s="1"/>
  <c r="F69" i="26"/>
  <c r="E69" i="26"/>
  <c r="D69" i="26"/>
  <c r="C69" i="26"/>
  <c r="B69" i="26"/>
  <c r="Y56" i="26"/>
  <c r="X56" i="26"/>
  <c r="W56" i="26"/>
  <c r="W119" i="26" s="1"/>
  <c r="V56" i="26"/>
  <c r="V153" i="26" s="1"/>
  <c r="U56" i="26"/>
  <c r="T56" i="26"/>
  <c r="S56" i="26"/>
  <c r="R56" i="26"/>
  <c r="Q56" i="26"/>
  <c r="P56" i="26"/>
  <c r="O56" i="26"/>
  <c r="O119" i="26" s="1"/>
  <c r="N56" i="26"/>
  <c r="M56" i="26"/>
  <c r="L56" i="26"/>
  <c r="K56" i="26"/>
  <c r="J56" i="26"/>
  <c r="I56" i="26"/>
  <c r="H56" i="26"/>
  <c r="G56" i="26"/>
  <c r="F56" i="26"/>
  <c r="E56" i="26"/>
  <c r="D56" i="26"/>
  <c r="C56" i="26"/>
  <c r="B56" i="26"/>
  <c r="Y43" i="26"/>
  <c r="Y152" i="26" s="1"/>
  <c r="X43" i="26"/>
  <c r="W43" i="26"/>
  <c r="W116" i="26" s="1"/>
  <c r="V43" i="26"/>
  <c r="U43" i="26"/>
  <c r="T43" i="26"/>
  <c r="S43" i="26"/>
  <c r="R43" i="26"/>
  <c r="Q43" i="26"/>
  <c r="P43" i="26"/>
  <c r="O43" i="26"/>
  <c r="N43" i="26"/>
  <c r="M43" i="26"/>
  <c r="L43" i="26"/>
  <c r="K43" i="26"/>
  <c r="J43" i="26"/>
  <c r="I43" i="26"/>
  <c r="H43" i="26"/>
  <c r="G43" i="26"/>
  <c r="G116" i="26" s="1"/>
  <c r="F43" i="26"/>
  <c r="E43" i="26"/>
  <c r="D43" i="26"/>
  <c r="C43" i="26"/>
  <c r="B43" i="26"/>
  <c r="Y17" i="26"/>
  <c r="X17" i="26"/>
  <c r="W17" i="26"/>
  <c r="W105" i="26" s="1"/>
  <c r="V17" i="26"/>
  <c r="V143" i="26" s="1"/>
  <c r="U17" i="26"/>
  <c r="T17" i="26"/>
  <c r="S17" i="26"/>
  <c r="R17" i="26"/>
  <c r="Q17" i="26"/>
  <c r="P17" i="26"/>
  <c r="O17" i="26"/>
  <c r="O105" i="26" s="1"/>
  <c r="N17" i="26"/>
  <c r="N143" i="26" s="1"/>
  <c r="M17" i="26"/>
  <c r="L17" i="26"/>
  <c r="K17" i="26"/>
  <c r="J17" i="26"/>
  <c r="I17" i="26"/>
  <c r="H17" i="26"/>
  <c r="G17" i="26"/>
  <c r="G105" i="26" s="1"/>
  <c r="F17" i="26"/>
  <c r="E17" i="26"/>
  <c r="D17" i="26"/>
  <c r="C17" i="26"/>
  <c r="B17" i="26"/>
  <c r="Y162" i="25"/>
  <c r="X162" i="25"/>
  <c r="W162" i="25"/>
  <c r="V162" i="25"/>
  <c r="U162" i="25"/>
  <c r="T162" i="25"/>
  <c r="S162" i="25"/>
  <c r="R162" i="25"/>
  <c r="Q162" i="25"/>
  <c r="P162" i="25"/>
  <c r="O162" i="25"/>
  <c r="N162" i="25"/>
  <c r="M162" i="25"/>
  <c r="L162" i="25"/>
  <c r="K162" i="25"/>
  <c r="J162" i="25"/>
  <c r="I162" i="25"/>
  <c r="H162" i="25"/>
  <c r="G162" i="25"/>
  <c r="F162" i="25"/>
  <c r="E162" i="25"/>
  <c r="D162" i="25"/>
  <c r="C162" i="25"/>
  <c r="B162" i="25"/>
  <c r="Y161" i="25"/>
  <c r="X161" i="25"/>
  <c r="W161" i="25"/>
  <c r="V161" i="25"/>
  <c r="U161" i="25"/>
  <c r="T161" i="25"/>
  <c r="S161" i="25"/>
  <c r="R161" i="25"/>
  <c r="Q161" i="25"/>
  <c r="P161" i="25"/>
  <c r="P156" i="25" s="1"/>
  <c r="O161" i="25"/>
  <c r="N161" i="25"/>
  <c r="M161" i="25"/>
  <c r="L161" i="25"/>
  <c r="K161" i="25"/>
  <c r="J161" i="25"/>
  <c r="I161" i="25"/>
  <c r="H161" i="25"/>
  <c r="G161" i="25"/>
  <c r="F161" i="25"/>
  <c r="E161" i="25"/>
  <c r="D161" i="25"/>
  <c r="C161" i="25"/>
  <c r="B161" i="25"/>
  <c r="Y160" i="25"/>
  <c r="X160" i="25"/>
  <c r="W160" i="25"/>
  <c r="V160" i="25"/>
  <c r="U160" i="25"/>
  <c r="T160" i="25"/>
  <c r="S160" i="25"/>
  <c r="R160" i="25"/>
  <c r="Q160" i="25"/>
  <c r="P160" i="25"/>
  <c r="O160" i="25"/>
  <c r="N160" i="25"/>
  <c r="M160" i="25"/>
  <c r="L160" i="25"/>
  <c r="K160" i="25"/>
  <c r="J160" i="25"/>
  <c r="I160" i="25"/>
  <c r="H160" i="25"/>
  <c r="G160" i="25"/>
  <c r="F160" i="25"/>
  <c r="E160" i="25"/>
  <c r="D160" i="25"/>
  <c r="C160" i="25"/>
  <c r="B160" i="25"/>
  <c r="Y159" i="25"/>
  <c r="X159" i="25"/>
  <c r="W159" i="25"/>
  <c r="V159" i="25"/>
  <c r="U159" i="25"/>
  <c r="T159" i="25"/>
  <c r="S159" i="25"/>
  <c r="R159" i="25"/>
  <c r="Q159" i="25"/>
  <c r="P159" i="25"/>
  <c r="O159" i="25"/>
  <c r="N159" i="25"/>
  <c r="M159" i="25"/>
  <c r="L159" i="25"/>
  <c r="K159" i="25"/>
  <c r="J159" i="25"/>
  <c r="I159" i="25"/>
  <c r="H159" i="25"/>
  <c r="G159" i="25"/>
  <c r="F159" i="25"/>
  <c r="E159" i="25"/>
  <c r="D159" i="25"/>
  <c r="C159" i="25"/>
  <c r="B159" i="25"/>
  <c r="Y158" i="25"/>
  <c r="X158" i="25"/>
  <c r="W158" i="25"/>
  <c r="V158" i="25"/>
  <c r="U158" i="25"/>
  <c r="T158" i="25"/>
  <c r="S158" i="25"/>
  <c r="R158" i="25"/>
  <c r="Q158" i="25"/>
  <c r="P158" i="25"/>
  <c r="O158" i="25"/>
  <c r="N158" i="25"/>
  <c r="M158" i="25"/>
  <c r="L158" i="25"/>
  <c r="K158" i="25"/>
  <c r="J158" i="25"/>
  <c r="I158" i="25"/>
  <c r="H158" i="25"/>
  <c r="G158" i="25"/>
  <c r="F158" i="25"/>
  <c r="E158" i="25"/>
  <c r="D158" i="25"/>
  <c r="C158" i="25"/>
  <c r="B158" i="25"/>
  <c r="Y157" i="25"/>
  <c r="X157" i="25"/>
  <c r="X156" i="25" s="1"/>
  <c r="W157" i="25"/>
  <c r="W156" i="25" s="1"/>
  <c r="V157" i="25"/>
  <c r="V156" i="25" s="1"/>
  <c r="U157" i="25"/>
  <c r="U156" i="25" s="1"/>
  <c r="T157" i="25"/>
  <c r="T156" i="25" s="1"/>
  <c r="S157" i="25"/>
  <c r="S156" i="25" s="1"/>
  <c r="R157" i="25"/>
  <c r="Q157" i="25"/>
  <c r="Q156" i="25" s="1"/>
  <c r="P157" i="25"/>
  <c r="O157" i="25"/>
  <c r="N157" i="25"/>
  <c r="M157" i="25"/>
  <c r="L157" i="25"/>
  <c r="K157" i="25"/>
  <c r="J157" i="25"/>
  <c r="I157" i="25"/>
  <c r="H157" i="25"/>
  <c r="G157" i="25"/>
  <c r="F157" i="25"/>
  <c r="E157" i="25"/>
  <c r="D157" i="25"/>
  <c r="C157" i="25"/>
  <c r="B157" i="25"/>
  <c r="O156" i="25"/>
  <c r="M156" i="25"/>
  <c r="Q153" i="25"/>
  <c r="Y151" i="25"/>
  <c r="X151" i="25"/>
  <c r="W151" i="25"/>
  <c r="V151" i="25"/>
  <c r="U151" i="25"/>
  <c r="T151" i="25"/>
  <c r="S151" i="25"/>
  <c r="R151" i="25"/>
  <c r="Q151" i="25"/>
  <c r="P151" i="25"/>
  <c r="O151" i="25"/>
  <c r="N151" i="25"/>
  <c r="M151" i="25"/>
  <c r="L151" i="25"/>
  <c r="K151" i="25"/>
  <c r="J151" i="25"/>
  <c r="I151" i="25"/>
  <c r="H151" i="25"/>
  <c r="G151" i="25"/>
  <c r="F151" i="25"/>
  <c r="E151" i="25"/>
  <c r="D151" i="25"/>
  <c r="C151" i="25"/>
  <c r="B151" i="25"/>
  <c r="Y150" i="25"/>
  <c r="X150" i="25"/>
  <c r="W150" i="25"/>
  <c r="V150" i="25"/>
  <c r="U150" i="25"/>
  <c r="T150" i="25"/>
  <c r="S150" i="25"/>
  <c r="R150" i="25"/>
  <c r="Q150" i="25"/>
  <c r="P150" i="25"/>
  <c r="O150" i="25"/>
  <c r="N150" i="25"/>
  <c r="M150" i="25"/>
  <c r="L150" i="25"/>
  <c r="K150" i="25"/>
  <c r="J150" i="25"/>
  <c r="I150" i="25"/>
  <c r="H150" i="25"/>
  <c r="G150" i="25"/>
  <c r="F150" i="25"/>
  <c r="E150" i="25"/>
  <c r="D150" i="25"/>
  <c r="C150" i="25"/>
  <c r="B150" i="25"/>
  <c r="Y149" i="25"/>
  <c r="X149" i="25"/>
  <c r="W149" i="25"/>
  <c r="V149" i="25"/>
  <c r="U149" i="25"/>
  <c r="T149" i="25"/>
  <c r="S149" i="25"/>
  <c r="R149" i="25"/>
  <c r="Q149" i="25"/>
  <c r="P149" i="25"/>
  <c r="O149" i="25"/>
  <c r="N149" i="25"/>
  <c r="M149" i="25"/>
  <c r="L149" i="25"/>
  <c r="K149" i="25"/>
  <c r="J149" i="25"/>
  <c r="I149" i="25"/>
  <c r="H149" i="25"/>
  <c r="G149" i="25"/>
  <c r="F149" i="25"/>
  <c r="E149" i="25"/>
  <c r="D149" i="25"/>
  <c r="C149" i="25"/>
  <c r="B149" i="25"/>
  <c r="Y148" i="25"/>
  <c r="X148" i="25"/>
  <c r="W148" i="25"/>
  <c r="V148" i="25"/>
  <c r="U148" i="25"/>
  <c r="T148" i="25"/>
  <c r="S148" i="25"/>
  <c r="R148" i="25"/>
  <c r="Q148" i="25"/>
  <c r="P148" i="25"/>
  <c r="O148" i="25"/>
  <c r="N148" i="25"/>
  <c r="M148" i="25"/>
  <c r="L148" i="25"/>
  <c r="K148" i="25"/>
  <c r="J148" i="25"/>
  <c r="I148" i="25"/>
  <c r="H148" i="25"/>
  <c r="G148" i="25"/>
  <c r="F148" i="25"/>
  <c r="E148" i="25"/>
  <c r="D148" i="25"/>
  <c r="C148" i="25"/>
  <c r="B148" i="25"/>
  <c r="Y147" i="25"/>
  <c r="X147" i="25"/>
  <c r="W147" i="25"/>
  <c r="V147" i="25"/>
  <c r="U147" i="25"/>
  <c r="T147" i="25"/>
  <c r="S147" i="25"/>
  <c r="R147" i="25"/>
  <c r="Q147" i="25"/>
  <c r="P147" i="25"/>
  <c r="O147" i="25"/>
  <c r="N147" i="25"/>
  <c r="M147" i="25"/>
  <c r="L147" i="25"/>
  <c r="K147" i="25"/>
  <c r="J147" i="25"/>
  <c r="I147" i="25"/>
  <c r="H147" i="25"/>
  <c r="G147" i="25"/>
  <c r="F147" i="25"/>
  <c r="E147" i="25"/>
  <c r="D147" i="25"/>
  <c r="C147" i="25"/>
  <c r="B147" i="25"/>
  <c r="Y144" i="25"/>
  <c r="X144" i="25"/>
  <c r="W144" i="25"/>
  <c r="V144" i="25"/>
  <c r="U144" i="25"/>
  <c r="T144" i="25"/>
  <c r="S144" i="25"/>
  <c r="R144" i="25"/>
  <c r="Q144" i="25"/>
  <c r="P144" i="25"/>
  <c r="O144" i="25"/>
  <c r="N144" i="25"/>
  <c r="M144" i="25"/>
  <c r="L144" i="25"/>
  <c r="K144" i="25"/>
  <c r="J144" i="25"/>
  <c r="I144" i="25"/>
  <c r="H144" i="25"/>
  <c r="G144" i="25"/>
  <c r="F144" i="25"/>
  <c r="E144" i="25"/>
  <c r="D144" i="25"/>
  <c r="C144" i="25"/>
  <c r="B144" i="25"/>
  <c r="Y142" i="25"/>
  <c r="X142" i="25"/>
  <c r="W142" i="25"/>
  <c r="V142" i="25"/>
  <c r="U142" i="25"/>
  <c r="T142" i="25"/>
  <c r="S142" i="25"/>
  <c r="R142" i="25"/>
  <c r="Q142" i="25"/>
  <c r="P142" i="25"/>
  <c r="O142" i="25"/>
  <c r="N142" i="25"/>
  <c r="M142" i="25"/>
  <c r="L142" i="25"/>
  <c r="K142" i="25"/>
  <c r="J142" i="25"/>
  <c r="I142" i="25"/>
  <c r="H142" i="25"/>
  <c r="G142" i="25"/>
  <c r="F142" i="25"/>
  <c r="E142" i="25"/>
  <c r="D142" i="25"/>
  <c r="C142" i="25"/>
  <c r="B142" i="25"/>
  <c r="Y141" i="25"/>
  <c r="X141" i="25"/>
  <c r="W141" i="25"/>
  <c r="V141" i="25"/>
  <c r="U141" i="25"/>
  <c r="T141" i="25"/>
  <c r="S141" i="25"/>
  <c r="R141" i="25"/>
  <c r="Q141" i="25"/>
  <c r="P141" i="25"/>
  <c r="O141" i="25"/>
  <c r="N141" i="25"/>
  <c r="M141" i="25"/>
  <c r="L141" i="25"/>
  <c r="K141" i="25"/>
  <c r="J141" i="25"/>
  <c r="I141" i="25"/>
  <c r="H141" i="25"/>
  <c r="G141" i="25"/>
  <c r="F141" i="25"/>
  <c r="E141" i="25"/>
  <c r="D141" i="25"/>
  <c r="C141" i="25"/>
  <c r="B141" i="25"/>
  <c r="Y140" i="25"/>
  <c r="X140" i="25"/>
  <c r="W140" i="25"/>
  <c r="V140" i="25"/>
  <c r="U140" i="25"/>
  <c r="T140" i="25"/>
  <c r="S140" i="25"/>
  <c r="R140" i="25"/>
  <c r="Q140" i="25"/>
  <c r="P140" i="25"/>
  <c r="O140" i="25"/>
  <c r="N140" i="25"/>
  <c r="M140" i="25"/>
  <c r="L140" i="25"/>
  <c r="K140" i="25"/>
  <c r="J140" i="25"/>
  <c r="I140" i="25"/>
  <c r="H140" i="25"/>
  <c r="G140" i="25"/>
  <c r="F140" i="25"/>
  <c r="E140" i="25"/>
  <c r="D140" i="25"/>
  <c r="C140" i="25"/>
  <c r="B140" i="25"/>
  <c r="Y139" i="25"/>
  <c r="X139" i="25"/>
  <c r="W139" i="25"/>
  <c r="V139" i="25"/>
  <c r="U139" i="25"/>
  <c r="T139" i="25"/>
  <c r="S139" i="25"/>
  <c r="R139" i="25"/>
  <c r="Q139" i="25"/>
  <c r="P139" i="25"/>
  <c r="O139" i="25"/>
  <c r="N139" i="25"/>
  <c r="M139" i="25"/>
  <c r="L139" i="25"/>
  <c r="K139" i="25"/>
  <c r="J139" i="25"/>
  <c r="I139" i="25"/>
  <c r="H139" i="25"/>
  <c r="G139" i="25"/>
  <c r="F139" i="25"/>
  <c r="E139" i="25"/>
  <c r="D139" i="25"/>
  <c r="C139" i="25"/>
  <c r="B139" i="25"/>
  <c r="Y138" i="25"/>
  <c r="X138" i="25"/>
  <c r="W138" i="25"/>
  <c r="V138" i="25"/>
  <c r="U138" i="25"/>
  <c r="T138" i="25"/>
  <c r="S138" i="25"/>
  <c r="R138" i="25"/>
  <c r="Q138" i="25"/>
  <c r="P138" i="25"/>
  <c r="O138" i="25"/>
  <c r="N138" i="25"/>
  <c r="M138" i="25"/>
  <c r="L138" i="25"/>
  <c r="K138" i="25"/>
  <c r="J138" i="25"/>
  <c r="I138" i="25"/>
  <c r="H138" i="25"/>
  <c r="G138" i="25"/>
  <c r="F138" i="25"/>
  <c r="E138" i="25"/>
  <c r="D138" i="25"/>
  <c r="C138" i="25"/>
  <c r="B138" i="25"/>
  <c r="Y137" i="25"/>
  <c r="X137" i="25"/>
  <c r="W137" i="25"/>
  <c r="V137" i="25"/>
  <c r="U137" i="25"/>
  <c r="T137" i="25"/>
  <c r="S137" i="25"/>
  <c r="R137" i="25"/>
  <c r="Q137" i="25"/>
  <c r="P137" i="25"/>
  <c r="O137" i="25"/>
  <c r="N137" i="25"/>
  <c r="M137" i="25"/>
  <c r="L137" i="25"/>
  <c r="K137" i="25"/>
  <c r="J137" i="25"/>
  <c r="I137" i="25"/>
  <c r="H137" i="25"/>
  <c r="G137" i="25"/>
  <c r="F137" i="25"/>
  <c r="E137" i="25"/>
  <c r="D137" i="25"/>
  <c r="C137" i="25"/>
  <c r="B137" i="25"/>
  <c r="Y132" i="25"/>
  <c r="X132" i="25"/>
  <c r="W132" i="25"/>
  <c r="V132" i="25"/>
  <c r="U132" i="25"/>
  <c r="T132" i="25"/>
  <c r="S132" i="25"/>
  <c r="R132" i="25"/>
  <c r="Q132" i="25"/>
  <c r="P132" i="25"/>
  <c r="O132" i="25"/>
  <c r="N132" i="25"/>
  <c r="M132" i="25"/>
  <c r="L132" i="25"/>
  <c r="K132" i="25"/>
  <c r="J132" i="25"/>
  <c r="I132" i="25"/>
  <c r="H132" i="25"/>
  <c r="G132" i="25"/>
  <c r="F132" i="25"/>
  <c r="E132" i="25"/>
  <c r="D132" i="25"/>
  <c r="C132" i="25"/>
  <c r="B132" i="25"/>
  <c r="Y131" i="25"/>
  <c r="X131" i="25"/>
  <c r="W131" i="25"/>
  <c r="V131" i="25"/>
  <c r="U131" i="25"/>
  <c r="T131" i="25"/>
  <c r="S131" i="25"/>
  <c r="R131" i="25"/>
  <c r="Q131" i="25"/>
  <c r="P131" i="25"/>
  <c r="O131" i="25"/>
  <c r="N131" i="25"/>
  <c r="M131" i="25"/>
  <c r="L131" i="25"/>
  <c r="K131" i="25"/>
  <c r="J131" i="25"/>
  <c r="I131" i="25"/>
  <c r="H131" i="25"/>
  <c r="G131" i="25"/>
  <c r="F131" i="25"/>
  <c r="E131" i="25"/>
  <c r="D131" i="25"/>
  <c r="C131" i="25"/>
  <c r="B131" i="25"/>
  <c r="Y130" i="25"/>
  <c r="X130" i="25"/>
  <c r="W130" i="25"/>
  <c r="V130" i="25"/>
  <c r="U130" i="25"/>
  <c r="T130" i="25"/>
  <c r="S130" i="25"/>
  <c r="R130" i="25"/>
  <c r="Q130" i="25"/>
  <c r="P130" i="25"/>
  <c r="O130" i="25"/>
  <c r="N130" i="25"/>
  <c r="M130" i="25"/>
  <c r="L130" i="25"/>
  <c r="K130" i="25"/>
  <c r="J130" i="25"/>
  <c r="I130" i="25"/>
  <c r="H130" i="25"/>
  <c r="G130" i="25"/>
  <c r="F130" i="25"/>
  <c r="E130" i="25"/>
  <c r="D130" i="25"/>
  <c r="D126" i="25" s="1"/>
  <c r="C130" i="25"/>
  <c r="B130" i="25"/>
  <c r="Y129" i="25"/>
  <c r="X129" i="25"/>
  <c r="W129" i="25"/>
  <c r="V129" i="25"/>
  <c r="U129" i="25"/>
  <c r="T129" i="25"/>
  <c r="S129" i="25"/>
  <c r="R129" i="25"/>
  <c r="Q129" i="25"/>
  <c r="P129" i="25"/>
  <c r="O129" i="25"/>
  <c r="N129" i="25"/>
  <c r="M129" i="25"/>
  <c r="L129" i="25"/>
  <c r="K129" i="25"/>
  <c r="J129" i="25"/>
  <c r="I129" i="25"/>
  <c r="H129" i="25"/>
  <c r="G129" i="25"/>
  <c r="F129" i="25"/>
  <c r="F126" i="25" s="1"/>
  <c r="E129" i="25"/>
  <c r="E126" i="25" s="1"/>
  <c r="D129" i="25"/>
  <c r="C129" i="25"/>
  <c r="B129" i="25"/>
  <c r="Y128" i="25"/>
  <c r="X128" i="25"/>
  <c r="W128" i="25"/>
  <c r="V128" i="25"/>
  <c r="U128" i="25"/>
  <c r="T128" i="25"/>
  <c r="S128" i="25"/>
  <c r="R128" i="25"/>
  <c r="Q128" i="25"/>
  <c r="P128" i="25"/>
  <c r="O128" i="25"/>
  <c r="N128" i="25"/>
  <c r="M128" i="25"/>
  <c r="L128" i="25"/>
  <c r="K128" i="25"/>
  <c r="J128" i="25"/>
  <c r="I128" i="25"/>
  <c r="H128" i="25"/>
  <c r="G128" i="25"/>
  <c r="F128" i="25"/>
  <c r="E128" i="25"/>
  <c r="D128" i="25"/>
  <c r="C128" i="25"/>
  <c r="C126" i="25" s="1"/>
  <c r="B128" i="25"/>
  <c r="B126" i="25" s="1"/>
  <c r="Y127" i="25"/>
  <c r="Y126" i="25" s="1"/>
  <c r="X127" i="25"/>
  <c r="X126" i="25" s="1"/>
  <c r="W127" i="25"/>
  <c r="W126" i="25" s="1"/>
  <c r="V127" i="25"/>
  <c r="V126" i="25" s="1"/>
  <c r="U127" i="25"/>
  <c r="U126" i="25" s="1"/>
  <c r="T127" i="25"/>
  <c r="T126" i="25" s="1"/>
  <c r="S127" i="25"/>
  <c r="R127" i="25"/>
  <c r="Q127" i="25"/>
  <c r="Q126" i="25" s="1"/>
  <c r="P127" i="25"/>
  <c r="O127" i="25"/>
  <c r="N127" i="25"/>
  <c r="M127" i="25"/>
  <c r="L127" i="25"/>
  <c r="K127" i="25"/>
  <c r="K126" i="25" s="1"/>
  <c r="J127" i="25"/>
  <c r="J126" i="25" s="1"/>
  <c r="I127" i="25"/>
  <c r="I126" i="25" s="1"/>
  <c r="H127" i="25"/>
  <c r="H126" i="25" s="1"/>
  <c r="G127" i="25"/>
  <c r="G126" i="25" s="1"/>
  <c r="F127" i="25"/>
  <c r="E127" i="25"/>
  <c r="D127" i="25"/>
  <c r="C127" i="25"/>
  <c r="B127" i="25"/>
  <c r="S126" i="25"/>
  <c r="R126" i="25"/>
  <c r="P126" i="25"/>
  <c r="O126" i="25"/>
  <c r="N126" i="25"/>
  <c r="M126" i="25"/>
  <c r="L126" i="25"/>
  <c r="Y124" i="25"/>
  <c r="X124" i="25"/>
  <c r="W124" i="25"/>
  <c r="V124" i="25"/>
  <c r="U124" i="25"/>
  <c r="T124" i="25"/>
  <c r="S124" i="25"/>
  <c r="R124" i="25"/>
  <c r="Q124" i="25"/>
  <c r="P124" i="25"/>
  <c r="O124" i="25"/>
  <c r="N124" i="25"/>
  <c r="M124" i="25"/>
  <c r="L124" i="25"/>
  <c r="K124" i="25"/>
  <c r="J124" i="25"/>
  <c r="I124" i="25"/>
  <c r="H124" i="25"/>
  <c r="G124" i="25"/>
  <c r="F124" i="25"/>
  <c r="E124" i="25"/>
  <c r="D124" i="25"/>
  <c r="C124" i="25"/>
  <c r="B124" i="25"/>
  <c r="Y123" i="25"/>
  <c r="X123" i="25"/>
  <c r="W123" i="25"/>
  <c r="V123" i="25"/>
  <c r="U123" i="25"/>
  <c r="T123" i="25"/>
  <c r="S123" i="25"/>
  <c r="R123" i="25"/>
  <c r="Q123" i="25"/>
  <c r="P123" i="25"/>
  <c r="O123" i="25"/>
  <c r="N123" i="25"/>
  <c r="M123" i="25"/>
  <c r="L123" i="25"/>
  <c r="K123" i="25"/>
  <c r="J123" i="25"/>
  <c r="I123" i="25"/>
  <c r="H123" i="25"/>
  <c r="G123" i="25"/>
  <c r="F123" i="25"/>
  <c r="E123" i="25"/>
  <c r="D123" i="25"/>
  <c r="C123" i="25"/>
  <c r="B123" i="25"/>
  <c r="G122" i="25"/>
  <c r="Y121" i="25"/>
  <c r="X121" i="25"/>
  <c r="W121" i="25"/>
  <c r="V121" i="25"/>
  <c r="U121" i="25"/>
  <c r="T121" i="25"/>
  <c r="S121" i="25"/>
  <c r="R121" i="25"/>
  <c r="Q121" i="25"/>
  <c r="P121" i="25"/>
  <c r="O121" i="25"/>
  <c r="N121" i="25"/>
  <c r="M121" i="25"/>
  <c r="L121" i="25"/>
  <c r="K121" i="25"/>
  <c r="J121" i="25"/>
  <c r="I121" i="25"/>
  <c r="H121" i="25"/>
  <c r="G121" i="25"/>
  <c r="F121" i="25"/>
  <c r="E121" i="25"/>
  <c r="D121" i="25"/>
  <c r="C121" i="25"/>
  <c r="B121" i="25"/>
  <c r="Y120" i="25"/>
  <c r="X120" i="25"/>
  <c r="W120" i="25"/>
  <c r="V120" i="25"/>
  <c r="U120" i="25"/>
  <c r="T120" i="25"/>
  <c r="S120" i="25"/>
  <c r="R120" i="25"/>
  <c r="Q120" i="25"/>
  <c r="P120" i="25"/>
  <c r="O120" i="25"/>
  <c r="N120" i="25"/>
  <c r="M120" i="25"/>
  <c r="L120" i="25"/>
  <c r="K120" i="25"/>
  <c r="J120" i="25"/>
  <c r="I120" i="25"/>
  <c r="H120" i="25"/>
  <c r="G120" i="25"/>
  <c r="F120" i="25"/>
  <c r="E120" i="25"/>
  <c r="D120" i="25"/>
  <c r="C120" i="25"/>
  <c r="B120" i="25"/>
  <c r="O119" i="25"/>
  <c r="Y118" i="25"/>
  <c r="X118" i="25"/>
  <c r="W118" i="25"/>
  <c r="V118" i="25"/>
  <c r="U118" i="25"/>
  <c r="T118" i="25"/>
  <c r="S118" i="25"/>
  <c r="R118" i="25"/>
  <c r="Q118" i="25"/>
  <c r="P118" i="25"/>
  <c r="O118" i="25"/>
  <c r="N118" i="25"/>
  <c r="M118" i="25"/>
  <c r="L118" i="25"/>
  <c r="K118" i="25"/>
  <c r="J118" i="25"/>
  <c r="I118" i="25"/>
  <c r="H118" i="25"/>
  <c r="G118" i="25"/>
  <c r="F118" i="25"/>
  <c r="E118" i="25"/>
  <c r="D118" i="25"/>
  <c r="C118" i="25"/>
  <c r="B118" i="25"/>
  <c r="Y117" i="25"/>
  <c r="X117" i="25"/>
  <c r="W117" i="25"/>
  <c r="W110" i="25" s="1"/>
  <c r="V117" i="25"/>
  <c r="U117" i="25"/>
  <c r="T117" i="25"/>
  <c r="S117" i="25"/>
  <c r="R117" i="25"/>
  <c r="Q117" i="25"/>
  <c r="P117" i="25"/>
  <c r="O117" i="25"/>
  <c r="N117" i="25"/>
  <c r="M117" i="25"/>
  <c r="L117" i="25"/>
  <c r="K117" i="25"/>
  <c r="J117" i="25"/>
  <c r="I117" i="25"/>
  <c r="H117" i="25"/>
  <c r="G117" i="25"/>
  <c r="F117" i="25"/>
  <c r="E117" i="25"/>
  <c r="D117" i="25"/>
  <c r="C117" i="25"/>
  <c r="B117" i="25"/>
  <c r="Y115" i="25"/>
  <c r="X115" i="25"/>
  <c r="W115" i="25"/>
  <c r="V115" i="25"/>
  <c r="U115" i="25"/>
  <c r="T115" i="25"/>
  <c r="S115" i="25"/>
  <c r="R115" i="25"/>
  <c r="Q115" i="25"/>
  <c r="P115" i="25"/>
  <c r="O115" i="25"/>
  <c r="N115" i="25"/>
  <c r="M115" i="25"/>
  <c r="L115" i="25"/>
  <c r="K115" i="25"/>
  <c r="J115" i="25"/>
  <c r="I115" i="25"/>
  <c r="H115" i="25"/>
  <c r="G115" i="25"/>
  <c r="F115" i="25"/>
  <c r="E115" i="25"/>
  <c r="D115" i="25"/>
  <c r="C115" i="25"/>
  <c r="B115" i="25"/>
  <c r="Y114" i="25"/>
  <c r="X114" i="25"/>
  <c r="W114" i="25"/>
  <c r="V114" i="25"/>
  <c r="U114" i="25"/>
  <c r="T114" i="25"/>
  <c r="S114" i="25"/>
  <c r="S110" i="25" s="1"/>
  <c r="R114" i="25"/>
  <c r="Q114" i="25"/>
  <c r="P114" i="25"/>
  <c r="O114" i="25"/>
  <c r="N114" i="25"/>
  <c r="M114" i="25"/>
  <c r="L114" i="25"/>
  <c r="K114" i="25"/>
  <c r="J114" i="25"/>
  <c r="I114" i="25"/>
  <c r="H114" i="25"/>
  <c r="G114" i="25"/>
  <c r="F114" i="25"/>
  <c r="E114" i="25"/>
  <c r="D114" i="25"/>
  <c r="C114" i="25"/>
  <c r="B114" i="25"/>
  <c r="Y113" i="25"/>
  <c r="X113" i="25"/>
  <c r="W113" i="25"/>
  <c r="V113" i="25"/>
  <c r="U113" i="25"/>
  <c r="T113" i="25"/>
  <c r="T110" i="25" s="1"/>
  <c r="S113" i="25"/>
  <c r="R113" i="25"/>
  <c r="R110" i="25" s="1"/>
  <c r="Q113" i="25"/>
  <c r="Q110" i="25" s="1"/>
  <c r="P113" i="25"/>
  <c r="O113" i="25"/>
  <c r="N113" i="25"/>
  <c r="M113" i="25"/>
  <c r="L113" i="25"/>
  <c r="K113" i="25"/>
  <c r="J113" i="25"/>
  <c r="I113" i="25"/>
  <c r="H113" i="25"/>
  <c r="G113" i="25"/>
  <c r="F113" i="25"/>
  <c r="E113" i="25"/>
  <c r="D113" i="25"/>
  <c r="C113" i="25"/>
  <c r="B113" i="25"/>
  <c r="Y112" i="25"/>
  <c r="X112" i="25"/>
  <c r="W112" i="25"/>
  <c r="V112" i="25"/>
  <c r="U112" i="25"/>
  <c r="T112" i="25"/>
  <c r="S112" i="25"/>
  <c r="R112" i="25"/>
  <c r="Q112" i="25"/>
  <c r="P112" i="25"/>
  <c r="P110" i="25" s="1"/>
  <c r="O112" i="25"/>
  <c r="N112" i="25"/>
  <c r="M112" i="25"/>
  <c r="M110" i="25" s="1"/>
  <c r="L112" i="25"/>
  <c r="K112" i="25"/>
  <c r="J112" i="25"/>
  <c r="I112" i="25"/>
  <c r="H112" i="25"/>
  <c r="G112" i="25"/>
  <c r="F112" i="25"/>
  <c r="E112" i="25"/>
  <c r="D112" i="25"/>
  <c r="C112" i="25"/>
  <c r="B112" i="25"/>
  <c r="Y111" i="25"/>
  <c r="Y110" i="25" s="1"/>
  <c r="X111" i="25"/>
  <c r="X110" i="25" s="1"/>
  <c r="W111" i="25"/>
  <c r="V111" i="25"/>
  <c r="V110" i="25" s="1"/>
  <c r="U111" i="25"/>
  <c r="U110" i="25" s="1"/>
  <c r="T111" i="25"/>
  <c r="S111" i="25"/>
  <c r="R111" i="25"/>
  <c r="Q111" i="25"/>
  <c r="P111" i="25"/>
  <c r="O111" i="25"/>
  <c r="N111" i="25"/>
  <c r="N110" i="25" s="1"/>
  <c r="M111" i="25"/>
  <c r="L111" i="25"/>
  <c r="L110" i="25" s="1"/>
  <c r="K111" i="25"/>
  <c r="K110" i="25" s="1"/>
  <c r="J111" i="25"/>
  <c r="J110" i="25" s="1"/>
  <c r="I111" i="25"/>
  <c r="I110" i="25" s="1"/>
  <c r="H111" i="25"/>
  <c r="H110" i="25" s="1"/>
  <c r="G111" i="25"/>
  <c r="F111" i="25"/>
  <c r="F110" i="25" s="1"/>
  <c r="E111" i="25"/>
  <c r="E110" i="25" s="1"/>
  <c r="D111" i="25"/>
  <c r="D110" i="25" s="1"/>
  <c r="C111" i="25"/>
  <c r="B111" i="25"/>
  <c r="C110" i="25"/>
  <c r="B110" i="25"/>
  <c r="Y108" i="25"/>
  <c r="X108" i="25"/>
  <c r="W108" i="25"/>
  <c r="V108" i="25"/>
  <c r="U108" i="25"/>
  <c r="T108" i="25"/>
  <c r="S108" i="25"/>
  <c r="R108" i="25"/>
  <c r="Q108" i="25"/>
  <c r="P108" i="25"/>
  <c r="O108" i="25"/>
  <c r="N108" i="25"/>
  <c r="M108" i="25"/>
  <c r="L108" i="25"/>
  <c r="K108" i="25"/>
  <c r="J108" i="25"/>
  <c r="I108" i="25"/>
  <c r="H108" i="25"/>
  <c r="G108" i="25"/>
  <c r="F108" i="25"/>
  <c r="E108" i="25"/>
  <c r="D108" i="25"/>
  <c r="C108" i="25"/>
  <c r="B108" i="25"/>
  <c r="Y107" i="25"/>
  <c r="X107" i="25"/>
  <c r="W107" i="25"/>
  <c r="V107" i="25"/>
  <c r="U107" i="25"/>
  <c r="T107" i="25"/>
  <c r="S107" i="25"/>
  <c r="R107" i="25"/>
  <c r="Q107" i="25"/>
  <c r="Q98" i="25" s="1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Y106" i="25"/>
  <c r="X106" i="25"/>
  <c r="W106" i="25"/>
  <c r="V106" i="25"/>
  <c r="U106" i="25"/>
  <c r="T106" i="25"/>
  <c r="S106" i="25"/>
  <c r="R106" i="25"/>
  <c r="Q106" i="25"/>
  <c r="P106" i="25"/>
  <c r="O106" i="25"/>
  <c r="N106" i="25"/>
  <c r="M106" i="25"/>
  <c r="M98" i="25" s="1"/>
  <c r="L106" i="25"/>
  <c r="K106" i="25"/>
  <c r="J106" i="25"/>
  <c r="I106" i="25"/>
  <c r="H106" i="25"/>
  <c r="G106" i="25"/>
  <c r="F106" i="25"/>
  <c r="E106" i="25"/>
  <c r="D106" i="25"/>
  <c r="C106" i="25"/>
  <c r="B106" i="25"/>
  <c r="W105" i="25"/>
  <c r="Y104" i="25"/>
  <c r="X104" i="25"/>
  <c r="W104" i="25"/>
  <c r="V104" i="25"/>
  <c r="U104" i="25"/>
  <c r="T104" i="25"/>
  <c r="S104" i="25"/>
  <c r="R104" i="25"/>
  <c r="Q104" i="25"/>
  <c r="P104" i="25"/>
  <c r="O104" i="25"/>
  <c r="N104" i="25"/>
  <c r="M104" i="25"/>
  <c r="L104" i="25"/>
  <c r="K104" i="25"/>
  <c r="J104" i="25"/>
  <c r="I104" i="25"/>
  <c r="H104" i="25"/>
  <c r="G104" i="25"/>
  <c r="F104" i="25"/>
  <c r="E104" i="25"/>
  <c r="D104" i="25"/>
  <c r="C104" i="25"/>
  <c r="B104" i="25"/>
  <c r="Y103" i="25"/>
  <c r="X103" i="25"/>
  <c r="W103" i="25"/>
  <c r="V103" i="25"/>
  <c r="U103" i="25"/>
  <c r="T103" i="25"/>
  <c r="S103" i="25"/>
  <c r="R103" i="25"/>
  <c r="Q103" i="25"/>
  <c r="P103" i="25"/>
  <c r="O103" i="25"/>
  <c r="N103" i="25"/>
  <c r="M103" i="25"/>
  <c r="L103" i="25"/>
  <c r="K103" i="25"/>
  <c r="J103" i="25"/>
  <c r="I103" i="25"/>
  <c r="H103" i="25"/>
  <c r="G103" i="25"/>
  <c r="F103" i="25"/>
  <c r="E103" i="25"/>
  <c r="D103" i="25"/>
  <c r="C103" i="25"/>
  <c r="B103" i="25"/>
  <c r="Y102" i="25"/>
  <c r="X102" i="25"/>
  <c r="W102" i="25"/>
  <c r="V102" i="25"/>
  <c r="U102" i="25"/>
  <c r="T102" i="25"/>
  <c r="S102" i="25"/>
  <c r="R102" i="25"/>
  <c r="Q102" i="25"/>
  <c r="P102" i="25"/>
  <c r="O102" i="25"/>
  <c r="N102" i="25"/>
  <c r="M102" i="25"/>
  <c r="L102" i="25"/>
  <c r="K102" i="25"/>
  <c r="J102" i="25"/>
  <c r="I102" i="25"/>
  <c r="H102" i="25"/>
  <c r="G102" i="25"/>
  <c r="G98" i="25" s="1"/>
  <c r="F102" i="25"/>
  <c r="E102" i="25"/>
  <c r="E98" i="25" s="1"/>
  <c r="D102" i="25"/>
  <c r="C102" i="25"/>
  <c r="B102" i="25"/>
  <c r="Y101" i="25"/>
  <c r="X101" i="25"/>
  <c r="W101" i="25"/>
  <c r="V101" i="25"/>
  <c r="U101" i="25"/>
  <c r="T101" i="25"/>
  <c r="S101" i="25"/>
  <c r="R101" i="25"/>
  <c r="Q101" i="25"/>
  <c r="P101" i="25"/>
  <c r="O101" i="25"/>
  <c r="N101" i="25"/>
  <c r="M101" i="25"/>
  <c r="L101" i="25"/>
  <c r="K101" i="25"/>
  <c r="J101" i="25"/>
  <c r="I101" i="25"/>
  <c r="H101" i="25"/>
  <c r="G101" i="25"/>
  <c r="F101" i="25"/>
  <c r="F98" i="25" s="1"/>
  <c r="E101" i="25"/>
  <c r="D101" i="25"/>
  <c r="D98" i="25" s="1"/>
  <c r="C101" i="25"/>
  <c r="C98" i="25" s="1"/>
  <c r="B101" i="25"/>
  <c r="Y100" i="25"/>
  <c r="X100" i="25"/>
  <c r="W100" i="25"/>
  <c r="V100" i="25"/>
  <c r="U100" i="25"/>
  <c r="T100" i="25"/>
  <c r="S100" i="25"/>
  <c r="R100" i="25"/>
  <c r="Q100" i="25"/>
  <c r="P100" i="25"/>
  <c r="O100" i="25"/>
  <c r="N100" i="25"/>
  <c r="M100" i="25"/>
  <c r="L100" i="25"/>
  <c r="K100" i="25"/>
  <c r="J100" i="25"/>
  <c r="I100" i="25"/>
  <c r="H100" i="25"/>
  <c r="G100" i="25"/>
  <c r="F100" i="25"/>
  <c r="E100" i="25"/>
  <c r="D100" i="25"/>
  <c r="C100" i="25"/>
  <c r="B100" i="25"/>
  <c r="B98" i="25" s="1"/>
  <c r="Y99" i="25"/>
  <c r="Y98" i="25" s="1"/>
  <c r="X99" i="25"/>
  <c r="X98" i="25" s="1"/>
  <c r="W99" i="25"/>
  <c r="W98" i="25" s="1"/>
  <c r="V99" i="25"/>
  <c r="V98" i="25" s="1"/>
  <c r="U99" i="25"/>
  <c r="U98" i="25" s="1"/>
  <c r="T99" i="25"/>
  <c r="S99" i="25"/>
  <c r="R99" i="25"/>
  <c r="R98" i="25" s="1"/>
  <c r="Q99" i="25"/>
  <c r="P99" i="25"/>
  <c r="O99" i="25"/>
  <c r="N99" i="25"/>
  <c r="M99" i="25"/>
  <c r="L99" i="25"/>
  <c r="L98" i="25" s="1"/>
  <c r="K99" i="25"/>
  <c r="K98" i="25" s="1"/>
  <c r="J99" i="25"/>
  <c r="J98" i="25" s="1"/>
  <c r="I99" i="25"/>
  <c r="I98" i="25" s="1"/>
  <c r="H99" i="25"/>
  <c r="H98" i="25" s="1"/>
  <c r="G99" i="25"/>
  <c r="F99" i="25"/>
  <c r="E99" i="25"/>
  <c r="D99" i="25"/>
  <c r="C99" i="25"/>
  <c r="B99" i="25"/>
  <c r="T98" i="25"/>
  <c r="S98" i="25"/>
  <c r="P98" i="25"/>
  <c r="O98" i="25"/>
  <c r="N98" i="25"/>
  <c r="Y69" i="25"/>
  <c r="Y122" i="25" s="1"/>
  <c r="X69" i="25"/>
  <c r="X122" i="25" s="1"/>
  <c r="W69" i="25"/>
  <c r="W154" i="25" s="1"/>
  <c r="V69" i="25"/>
  <c r="V154" i="25" s="1"/>
  <c r="U69" i="25"/>
  <c r="U154" i="25" s="1"/>
  <c r="T69" i="25"/>
  <c r="S69" i="25"/>
  <c r="S154" i="25" s="1"/>
  <c r="R69" i="25"/>
  <c r="R154" i="25" s="1"/>
  <c r="Q69" i="25"/>
  <c r="Q154" i="25" s="1"/>
  <c r="P69" i="25"/>
  <c r="P154" i="25" s="1"/>
  <c r="O69" i="25"/>
  <c r="N69" i="25"/>
  <c r="N154" i="25" s="1"/>
  <c r="M69" i="25"/>
  <c r="M154" i="25" s="1"/>
  <c r="L69" i="25"/>
  <c r="K69" i="25"/>
  <c r="K154" i="25" s="1"/>
  <c r="J69" i="25"/>
  <c r="J154" i="25" s="1"/>
  <c r="I69" i="25"/>
  <c r="I154" i="25" s="1"/>
  <c r="H69" i="25"/>
  <c r="H154" i="25" s="1"/>
  <c r="G69" i="25"/>
  <c r="G154" i="25" s="1"/>
  <c r="F69" i="25"/>
  <c r="F154" i="25" s="1"/>
  <c r="E69" i="25"/>
  <c r="E154" i="25" s="1"/>
  <c r="D69" i="25"/>
  <c r="C69" i="25"/>
  <c r="C122" i="25" s="1"/>
  <c r="B69" i="25"/>
  <c r="B122" i="25" s="1"/>
  <c r="Y56" i="25"/>
  <c r="Y153" i="25" s="1"/>
  <c r="X56" i="25"/>
  <c r="X153" i="25" s="1"/>
  <c r="W56" i="25"/>
  <c r="W153" i="25" s="1"/>
  <c r="V56" i="25"/>
  <c r="V153" i="25" s="1"/>
  <c r="U56" i="25"/>
  <c r="U153" i="25" s="1"/>
  <c r="T56" i="25"/>
  <c r="T119" i="25" s="1"/>
  <c r="S56" i="25"/>
  <c r="S119" i="25" s="1"/>
  <c r="R56" i="25"/>
  <c r="R119" i="25" s="1"/>
  <c r="Q56" i="25"/>
  <c r="Q119" i="25" s="1"/>
  <c r="P56" i="25"/>
  <c r="P119" i="25" s="1"/>
  <c r="O56" i="25"/>
  <c r="O153" i="25" s="1"/>
  <c r="N56" i="25"/>
  <c r="N153" i="25" s="1"/>
  <c r="M56" i="25"/>
  <c r="M153" i="25" s="1"/>
  <c r="L56" i="25"/>
  <c r="L153" i="25" s="1"/>
  <c r="K56" i="25"/>
  <c r="K153" i="25" s="1"/>
  <c r="J56" i="25"/>
  <c r="J153" i="25" s="1"/>
  <c r="I56" i="25"/>
  <c r="I153" i="25" s="1"/>
  <c r="H56" i="25"/>
  <c r="H153" i="25" s="1"/>
  <c r="G56" i="25"/>
  <c r="G119" i="25" s="1"/>
  <c r="F56" i="25"/>
  <c r="F153" i="25" s="1"/>
  <c r="E56" i="25"/>
  <c r="E153" i="25" s="1"/>
  <c r="D56" i="25"/>
  <c r="D119" i="25" s="1"/>
  <c r="C56" i="25"/>
  <c r="C153" i="25" s="1"/>
  <c r="B56" i="25"/>
  <c r="B153" i="25" s="1"/>
  <c r="Y43" i="25"/>
  <c r="Y152" i="25" s="1"/>
  <c r="X43" i="25"/>
  <c r="X152" i="25" s="1"/>
  <c r="W43" i="25"/>
  <c r="W152" i="26" s="1"/>
  <c r="V43" i="25"/>
  <c r="V152" i="25" s="1"/>
  <c r="V146" i="25" s="1"/>
  <c r="U43" i="25"/>
  <c r="U152" i="25" s="1"/>
  <c r="U146" i="25" s="1"/>
  <c r="T43" i="25"/>
  <c r="T116" i="25" s="1"/>
  <c r="S43" i="25"/>
  <c r="S116" i="25" s="1"/>
  <c r="R43" i="25"/>
  <c r="Q43" i="25"/>
  <c r="Q152" i="25" s="1"/>
  <c r="P43" i="25"/>
  <c r="P152" i="25" s="1"/>
  <c r="O43" i="25"/>
  <c r="O152" i="26" s="1"/>
  <c r="N43" i="25"/>
  <c r="N152" i="25" s="1"/>
  <c r="M43" i="25"/>
  <c r="M152" i="25" s="1"/>
  <c r="L43" i="25"/>
  <c r="K43" i="25"/>
  <c r="K116" i="25" s="1"/>
  <c r="J43" i="25"/>
  <c r="I43" i="25"/>
  <c r="I116" i="25" s="1"/>
  <c r="H43" i="25"/>
  <c r="H116" i="25" s="1"/>
  <c r="G43" i="25"/>
  <c r="G152" i="25" s="1"/>
  <c r="F43" i="25"/>
  <c r="F152" i="25" s="1"/>
  <c r="E43" i="25"/>
  <c r="E152" i="25" s="1"/>
  <c r="D43" i="25"/>
  <c r="D152" i="27" s="1"/>
  <c r="C43" i="25"/>
  <c r="C152" i="25" s="1"/>
  <c r="B43" i="25"/>
  <c r="Y17" i="25"/>
  <c r="Y143" i="25" s="1"/>
  <c r="X17" i="25"/>
  <c r="X143" i="25" s="1"/>
  <c r="W17" i="25"/>
  <c r="W143" i="25" s="1"/>
  <c r="V17" i="25"/>
  <c r="V143" i="25" s="1"/>
  <c r="U17" i="25"/>
  <c r="U143" i="25" s="1"/>
  <c r="T17" i="25"/>
  <c r="T143" i="25" s="1"/>
  <c r="S17" i="25"/>
  <c r="S143" i="25" s="1"/>
  <c r="R17" i="25"/>
  <c r="R143" i="25" s="1"/>
  <c r="Q17" i="25"/>
  <c r="Q143" i="25" s="1"/>
  <c r="P17" i="25"/>
  <c r="P143" i="25" s="1"/>
  <c r="O17" i="25"/>
  <c r="O105" i="25" s="1"/>
  <c r="N17" i="25"/>
  <c r="N143" i="25" s="1"/>
  <c r="M17" i="25"/>
  <c r="M143" i="25" s="1"/>
  <c r="L17" i="25"/>
  <c r="L143" i="25" s="1"/>
  <c r="K17" i="25"/>
  <c r="K143" i="25" s="1"/>
  <c r="J17" i="25"/>
  <c r="J143" i="25" s="1"/>
  <c r="I17" i="25"/>
  <c r="I143" i="25" s="1"/>
  <c r="H17" i="25"/>
  <c r="H143" i="25" s="1"/>
  <c r="G17" i="25"/>
  <c r="F17" i="25"/>
  <c r="F143" i="25" s="1"/>
  <c r="E17" i="25"/>
  <c r="E143" i="25" s="1"/>
  <c r="D17" i="25"/>
  <c r="D143" i="25" s="1"/>
  <c r="C17" i="25"/>
  <c r="C143" i="25" s="1"/>
  <c r="B17" i="25"/>
  <c r="B143" i="25" s="1"/>
  <c r="Y73" i="24"/>
  <c r="X73" i="24"/>
  <c r="W73" i="24"/>
  <c r="V73" i="24"/>
  <c r="U73" i="24"/>
  <c r="T73" i="24"/>
  <c r="S73" i="24"/>
  <c r="R73" i="24"/>
  <c r="Q73" i="24"/>
  <c r="P73" i="24"/>
  <c r="O73" i="24"/>
  <c r="N73" i="24"/>
  <c r="M73" i="24"/>
  <c r="L73" i="24"/>
  <c r="K73" i="24"/>
  <c r="J73" i="24"/>
  <c r="I73" i="24"/>
  <c r="H73" i="24"/>
  <c r="G73" i="24"/>
  <c r="F73" i="24"/>
  <c r="E73" i="24"/>
  <c r="D73" i="24"/>
  <c r="C73" i="24"/>
  <c r="B73" i="24"/>
  <c r="Y72" i="24"/>
  <c r="X72" i="24"/>
  <c r="W72" i="24"/>
  <c r="V72" i="24"/>
  <c r="U72" i="24"/>
  <c r="T72" i="24"/>
  <c r="S72" i="24"/>
  <c r="R72" i="24"/>
  <c r="Q72" i="24"/>
  <c r="P72" i="24"/>
  <c r="O72" i="24"/>
  <c r="N72" i="24"/>
  <c r="M72" i="24"/>
  <c r="L72" i="24"/>
  <c r="K72" i="24"/>
  <c r="J72" i="24"/>
  <c r="I72" i="24"/>
  <c r="H72" i="24"/>
  <c r="G72" i="24"/>
  <c r="F72" i="24"/>
  <c r="E72" i="24"/>
  <c r="D72" i="24"/>
  <c r="C72" i="24"/>
  <c r="B72" i="24"/>
  <c r="Y71" i="24"/>
  <c r="X71" i="24"/>
  <c r="W71" i="24"/>
  <c r="V71" i="24"/>
  <c r="U71" i="24"/>
  <c r="T71" i="24"/>
  <c r="S71" i="24"/>
  <c r="R71" i="24"/>
  <c r="Q71" i="24"/>
  <c r="P71" i="24"/>
  <c r="O71" i="24"/>
  <c r="N71" i="24"/>
  <c r="M71" i="24"/>
  <c r="L71" i="24"/>
  <c r="K71" i="24"/>
  <c r="J71" i="24"/>
  <c r="I71" i="24"/>
  <c r="H71" i="24"/>
  <c r="G71" i="24"/>
  <c r="F71" i="24"/>
  <c r="E71" i="24"/>
  <c r="D71" i="24"/>
  <c r="C71" i="24"/>
  <c r="B71" i="24"/>
  <c r="Y65" i="24"/>
  <c r="X65" i="24"/>
  <c r="W65" i="24"/>
  <c r="V65" i="24"/>
  <c r="U65" i="24"/>
  <c r="T65" i="24"/>
  <c r="S65" i="24"/>
  <c r="R65" i="24"/>
  <c r="Q65" i="24"/>
  <c r="P65" i="24"/>
  <c r="O65" i="24"/>
  <c r="N65" i="24"/>
  <c r="M65" i="24"/>
  <c r="L65" i="24"/>
  <c r="K65" i="24"/>
  <c r="J65" i="24"/>
  <c r="I65" i="24"/>
  <c r="H65" i="24"/>
  <c r="G65" i="24"/>
  <c r="F65" i="24"/>
  <c r="E65" i="24"/>
  <c r="D65" i="24"/>
  <c r="C65" i="24"/>
  <c r="B65" i="24"/>
  <c r="Y64" i="24"/>
  <c r="X64" i="24"/>
  <c r="W64" i="24"/>
  <c r="V64" i="24"/>
  <c r="U64" i="24"/>
  <c r="T64" i="24"/>
  <c r="S64" i="24"/>
  <c r="R64" i="24"/>
  <c r="Q64" i="24"/>
  <c r="P64" i="24"/>
  <c r="O64" i="24"/>
  <c r="N64" i="24"/>
  <c r="M64" i="24"/>
  <c r="L64" i="24"/>
  <c r="K64" i="24"/>
  <c r="J64" i="24"/>
  <c r="I64" i="24"/>
  <c r="H64" i="24"/>
  <c r="G64" i="24"/>
  <c r="F64" i="24"/>
  <c r="E64" i="24"/>
  <c r="D64" i="24"/>
  <c r="C64" i="24"/>
  <c r="B64" i="24"/>
  <c r="Y63" i="24"/>
  <c r="X63" i="24"/>
  <c r="W63" i="24"/>
  <c r="V63" i="24"/>
  <c r="U63" i="24"/>
  <c r="T63" i="24"/>
  <c r="S63" i="24"/>
  <c r="R63" i="24"/>
  <c r="Q63" i="24"/>
  <c r="P63" i="24"/>
  <c r="O63" i="24"/>
  <c r="N63" i="24"/>
  <c r="M63" i="24"/>
  <c r="L63" i="24"/>
  <c r="K63" i="24"/>
  <c r="J63" i="24"/>
  <c r="I63" i="24"/>
  <c r="H63" i="24"/>
  <c r="G63" i="24"/>
  <c r="F63" i="24"/>
  <c r="E63" i="24"/>
  <c r="D63" i="24"/>
  <c r="C63" i="24"/>
  <c r="B63" i="24"/>
  <c r="Y60" i="24"/>
  <c r="X60" i="24"/>
  <c r="W60" i="24"/>
  <c r="V60" i="24"/>
  <c r="U60" i="24"/>
  <c r="T60" i="24"/>
  <c r="S60" i="24"/>
  <c r="R60" i="24"/>
  <c r="Q60" i="24"/>
  <c r="P60" i="24"/>
  <c r="O60" i="24"/>
  <c r="N60" i="24"/>
  <c r="N57" i="24" s="1"/>
  <c r="N116" i="4" s="1"/>
  <c r="M60" i="24"/>
  <c r="M57" i="24" s="1"/>
  <c r="M116" i="4" s="1"/>
  <c r="L60" i="24"/>
  <c r="L57" i="24" s="1"/>
  <c r="L116" i="4" s="1"/>
  <c r="K60" i="24"/>
  <c r="K57" i="24" s="1"/>
  <c r="K116" i="4" s="1"/>
  <c r="J60" i="24"/>
  <c r="I60" i="24"/>
  <c r="H60" i="24"/>
  <c r="G60" i="24"/>
  <c r="F60" i="24"/>
  <c r="E60" i="24"/>
  <c r="D60" i="24"/>
  <c r="C60" i="24"/>
  <c r="B60" i="24"/>
  <c r="B77" i="24" s="1"/>
  <c r="B174" i="4" s="1"/>
  <c r="Y59" i="24"/>
  <c r="X59" i="24"/>
  <c r="W59" i="24"/>
  <c r="V59" i="24"/>
  <c r="U59" i="24"/>
  <c r="T59" i="24"/>
  <c r="S59" i="24"/>
  <c r="R59" i="24"/>
  <c r="Q59" i="24"/>
  <c r="P59" i="24"/>
  <c r="O59" i="24"/>
  <c r="N59" i="24"/>
  <c r="M59" i="24"/>
  <c r="L59" i="24"/>
  <c r="K59" i="24"/>
  <c r="J59" i="24"/>
  <c r="J57" i="24" s="1"/>
  <c r="J116" i="4" s="1"/>
  <c r="I59" i="24"/>
  <c r="I57" i="24" s="1"/>
  <c r="I116" i="4" s="1"/>
  <c r="H59" i="24"/>
  <c r="G59" i="24"/>
  <c r="F59" i="24"/>
  <c r="E59" i="24"/>
  <c r="D59" i="24"/>
  <c r="C59" i="24"/>
  <c r="B59" i="24"/>
  <c r="Y58" i="24"/>
  <c r="Y57" i="24" s="1"/>
  <c r="Y116" i="4" s="1"/>
  <c r="X58" i="24"/>
  <c r="W58" i="24"/>
  <c r="W57" i="24" s="1"/>
  <c r="W116" i="4" s="1"/>
  <c r="V58" i="24"/>
  <c r="V57" i="24" s="1"/>
  <c r="V116" i="4" s="1"/>
  <c r="U58" i="24"/>
  <c r="U57" i="24" s="1"/>
  <c r="U116" i="4" s="1"/>
  <c r="T58" i="24"/>
  <c r="T57" i="24" s="1"/>
  <c r="T116" i="4" s="1"/>
  <c r="S58" i="24"/>
  <c r="R58" i="24"/>
  <c r="Q58" i="24"/>
  <c r="P58" i="24"/>
  <c r="O58" i="24"/>
  <c r="N58" i="24"/>
  <c r="M58" i="24"/>
  <c r="L58" i="24"/>
  <c r="K58" i="24"/>
  <c r="J58" i="24"/>
  <c r="I58" i="24"/>
  <c r="H58" i="24"/>
  <c r="G58" i="24"/>
  <c r="F58" i="24"/>
  <c r="F57" i="24" s="1"/>
  <c r="F116" i="4" s="1"/>
  <c r="E58" i="24"/>
  <c r="D58" i="24"/>
  <c r="D57" i="24" s="1"/>
  <c r="D116" i="4" s="1"/>
  <c r="C58" i="24"/>
  <c r="C57" i="24" s="1"/>
  <c r="C116" i="4" s="1"/>
  <c r="B58" i="24"/>
  <c r="R57" i="24"/>
  <c r="P57" i="24"/>
  <c r="O57" i="24"/>
  <c r="Y55" i="24"/>
  <c r="X55" i="24"/>
  <c r="W55" i="24"/>
  <c r="V55" i="24"/>
  <c r="U55" i="24"/>
  <c r="T55" i="24"/>
  <c r="S55" i="24"/>
  <c r="R55" i="24"/>
  <c r="Q55" i="24"/>
  <c r="Q77" i="24" s="1"/>
  <c r="P55" i="24"/>
  <c r="P77" i="24" s="1"/>
  <c r="O55" i="24"/>
  <c r="O77" i="24" s="1"/>
  <c r="N55" i="24"/>
  <c r="M55" i="24"/>
  <c r="L55" i="24"/>
  <c r="K55" i="24"/>
  <c r="K77" i="24" s="1"/>
  <c r="J55" i="24"/>
  <c r="J69" i="24" s="1"/>
  <c r="I55" i="24"/>
  <c r="I77" i="24" s="1"/>
  <c r="H55" i="24"/>
  <c r="H77" i="24" s="1"/>
  <c r="G55" i="24"/>
  <c r="G77" i="24" s="1"/>
  <c r="F55" i="24"/>
  <c r="F77" i="24" s="1"/>
  <c r="E55" i="24"/>
  <c r="E77" i="24" s="1"/>
  <c r="D55" i="24"/>
  <c r="C55" i="24"/>
  <c r="B55" i="24"/>
  <c r="B69" i="24" s="1"/>
  <c r="Y54" i="24"/>
  <c r="Y52" i="24" s="1"/>
  <c r="Y69" i="4" s="1"/>
  <c r="X54" i="24"/>
  <c r="W54" i="24"/>
  <c r="V54" i="24"/>
  <c r="U54" i="24"/>
  <c r="T54" i="24"/>
  <c r="S54" i="24"/>
  <c r="R54" i="24"/>
  <c r="R68" i="24" s="1"/>
  <c r="Q54" i="24"/>
  <c r="P54" i="24"/>
  <c r="O54" i="24"/>
  <c r="N54" i="24"/>
  <c r="M54" i="24"/>
  <c r="M76" i="24" s="1"/>
  <c r="L54" i="24"/>
  <c r="L76" i="24" s="1"/>
  <c r="K54" i="24"/>
  <c r="K76" i="24" s="1"/>
  <c r="J54" i="24"/>
  <c r="J68" i="24" s="1"/>
  <c r="I54" i="24"/>
  <c r="H54" i="24"/>
  <c r="G54" i="24"/>
  <c r="G76" i="24" s="1"/>
  <c r="F54" i="24"/>
  <c r="F76" i="24" s="1"/>
  <c r="E54" i="24"/>
  <c r="E76" i="24" s="1"/>
  <c r="D54" i="24"/>
  <c r="D76" i="24" s="1"/>
  <c r="C54" i="24"/>
  <c r="C76" i="24" s="1"/>
  <c r="B54" i="24"/>
  <c r="B71" i="4" s="1"/>
  <c r="B144" i="4" s="1"/>
  <c r="Y53" i="24"/>
  <c r="Y75" i="24" s="1"/>
  <c r="X53" i="24"/>
  <c r="X52" i="24" s="1"/>
  <c r="X69" i="4" s="1"/>
  <c r="X142" i="4" s="1"/>
  <c r="W53" i="24"/>
  <c r="W52" i="24" s="1"/>
  <c r="W69" i="4" s="1"/>
  <c r="V53" i="24"/>
  <c r="V52" i="24" s="1"/>
  <c r="V69" i="4" s="1"/>
  <c r="V142" i="4" s="1"/>
  <c r="U53" i="24"/>
  <c r="U52" i="24" s="1"/>
  <c r="U69" i="4" s="1"/>
  <c r="U142" i="4" s="1"/>
  <c r="T53" i="24"/>
  <c r="S53" i="24"/>
  <c r="R53" i="24"/>
  <c r="Q53" i="24"/>
  <c r="P53" i="24"/>
  <c r="O53" i="24"/>
  <c r="N53" i="24"/>
  <c r="M53" i="24"/>
  <c r="L53" i="24"/>
  <c r="K53" i="24"/>
  <c r="J53" i="24"/>
  <c r="I53" i="24"/>
  <c r="I75" i="24" s="1"/>
  <c r="H53" i="24"/>
  <c r="H75" i="24" s="1"/>
  <c r="G53" i="24"/>
  <c r="G75" i="24" s="1"/>
  <c r="F53" i="24"/>
  <c r="E53" i="24"/>
  <c r="D53" i="24"/>
  <c r="C53" i="24"/>
  <c r="C75" i="24" s="1"/>
  <c r="B53" i="24"/>
  <c r="B75" i="24" s="1"/>
  <c r="Y43" i="24"/>
  <c r="X43" i="24"/>
  <c r="W43" i="24"/>
  <c r="V43" i="24"/>
  <c r="U43" i="24"/>
  <c r="T43" i="24"/>
  <c r="S43" i="24"/>
  <c r="R43" i="24"/>
  <c r="Q43" i="24"/>
  <c r="P43" i="24"/>
  <c r="O43" i="24"/>
  <c r="N43" i="24"/>
  <c r="M43" i="24"/>
  <c r="L43" i="24"/>
  <c r="K43" i="24"/>
  <c r="J43" i="24"/>
  <c r="I43" i="24"/>
  <c r="H43" i="24"/>
  <c r="G43" i="24"/>
  <c r="F43" i="24"/>
  <c r="E43" i="24"/>
  <c r="D43" i="24"/>
  <c r="C43" i="24"/>
  <c r="B43" i="24"/>
  <c r="Y40" i="24"/>
  <c r="X40" i="24"/>
  <c r="W40" i="24"/>
  <c r="V40" i="24"/>
  <c r="U40" i="24"/>
  <c r="T40" i="24"/>
  <c r="S40" i="24"/>
  <c r="R40" i="24"/>
  <c r="Q40" i="24"/>
  <c r="P40" i="24"/>
  <c r="O40" i="24"/>
  <c r="N40" i="24"/>
  <c r="M40" i="24"/>
  <c r="L40" i="24"/>
  <c r="K40" i="24"/>
  <c r="J40" i="24"/>
  <c r="I40" i="24"/>
  <c r="H40" i="24"/>
  <c r="G40" i="24"/>
  <c r="F40" i="24"/>
  <c r="E40" i="24"/>
  <c r="D40" i="24"/>
  <c r="C40" i="24"/>
  <c r="B40" i="24"/>
  <c r="Y34" i="24"/>
  <c r="X34" i="24"/>
  <c r="W34" i="24"/>
  <c r="V34" i="24"/>
  <c r="U34" i="24"/>
  <c r="T34" i="24"/>
  <c r="S34" i="24"/>
  <c r="R34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Y29" i="24"/>
  <c r="X29" i="24"/>
  <c r="W29" i="24"/>
  <c r="V29" i="24"/>
  <c r="U29" i="24"/>
  <c r="T29" i="24"/>
  <c r="S29" i="24"/>
  <c r="R29" i="24"/>
  <c r="Q29" i="24"/>
  <c r="P29" i="24"/>
  <c r="O29" i="24"/>
  <c r="N29" i="24"/>
  <c r="M29" i="24"/>
  <c r="L29" i="24"/>
  <c r="K29" i="24"/>
  <c r="J29" i="24"/>
  <c r="I29" i="24"/>
  <c r="H29" i="24"/>
  <c r="G29" i="24"/>
  <c r="F29" i="24"/>
  <c r="E29" i="24"/>
  <c r="D29" i="24"/>
  <c r="C29" i="24"/>
  <c r="B29" i="24"/>
  <c r="Y28" i="24"/>
  <c r="X28" i="24"/>
  <c r="W28" i="24"/>
  <c r="V28" i="24"/>
  <c r="U28" i="24"/>
  <c r="T28" i="24"/>
  <c r="S28" i="24"/>
  <c r="R28" i="24"/>
  <c r="Q28" i="24"/>
  <c r="P28" i="24"/>
  <c r="O28" i="24"/>
  <c r="N28" i="24"/>
  <c r="M28" i="24"/>
  <c r="L28" i="24"/>
  <c r="K28" i="24"/>
  <c r="J28" i="24"/>
  <c r="I28" i="24"/>
  <c r="H28" i="24"/>
  <c r="G28" i="24"/>
  <c r="F28" i="24"/>
  <c r="E28" i="24"/>
  <c r="D28" i="24"/>
  <c r="C28" i="24"/>
  <c r="B28" i="24"/>
  <c r="Y27" i="24"/>
  <c r="X27" i="24"/>
  <c r="W27" i="24"/>
  <c r="V27" i="24"/>
  <c r="U27" i="24"/>
  <c r="T27" i="24"/>
  <c r="S27" i="24"/>
  <c r="R27" i="24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Y25" i="24"/>
  <c r="X25" i="24"/>
  <c r="W25" i="24"/>
  <c r="V25" i="24"/>
  <c r="U25" i="24"/>
  <c r="T25" i="24"/>
  <c r="S25" i="24"/>
  <c r="R25" i="24"/>
  <c r="Q25" i="24"/>
  <c r="P25" i="24"/>
  <c r="O25" i="24"/>
  <c r="N25" i="24"/>
  <c r="M25" i="24"/>
  <c r="L25" i="24"/>
  <c r="K25" i="24"/>
  <c r="J25" i="24"/>
  <c r="I25" i="24"/>
  <c r="H25" i="24"/>
  <c r="G25" i="24"/>
  <c r="F25" i="24"/>
  <c r="E25" i="24"/>
  <c r="D25" i="24"/>
  <c r="C25" i="24"/>
  <c r="Y24" i="24"/>
  <c r="X24" i="24"/>
  <c r="W24" i="24"/>
  <c r="V24" i="24"/>
  <c r="U24" i="24"/>
  <c r="T24" i="24"/>
  <c r="S24" i="24"/>
  <c r="R24" i="24"/>
  <c r="Q24" i="24"/>
  <c r="P24" i="24"/>
  <c r="O24" i="24"/>
  <c r="N24" i="24"/>
  <c r="M24" i="24"/>
  <c r="L24" i="24"/>
  <c r="K24" i="24"/>
  <c r="J24" i="24"/>
  <c r="I24" i="24"/>
  <c r="H24" i="24"/>
  <c r="G24" i="24"/>
  <c r="F24" i="24"/>
  <c r="E24" i="24"/>
  <c r="D24" i="24"/>
  <c r="C24" i="24"/>
  <c r="Y23" i="24"/>
  <c r="X23" i="24"/>
  <c r="W23" i="24"/>
  <c r="V23" i="24"/>
  <c r="U23" i="24"/>
  <c r="T23" i="24"/>
  <c r="S23" i="24"/>
  <c r="R23" i="24"/>
  <c r="Q23" i="24"/>
  <c r="P23" i="24"/>
  <c r="O23" i="24"/>
  <c r="N23" i="24"/>
  <c r="M23" i="24"/>
  <c r="L23" i="24"/>
  <c r="K23" i="24"/>
  <c r="J23" i="24"/>
  <c r="I23" i="24"/>
  <c r="H23" i="24"/>
  <c r="G23" i="24"/>
  <c r="F23" i="24"/>
  <c r="E23" i="24"/>
  <c r="D23" i="24"/>
  <c r="C23" i="24"/>
  <c r="Y4" i="24"/>
  <c r="Y3" i="24" s="1"/>
  <c r="Y17" i="4" s="1"/>
  <c r="X4" i="24"/>
  <c r="X3" i="24" s="1"/>
  <c r="X17" i="4" s="1"/>
  <c r="W4" i="24"/>
  <c r="V4" i="24"/>
  <c r="U4" i="24"/>
  <c r="U3" i="24" s="1"/>
  <c r="U17" i="4" s="1"/>
  <c r="T4" i="24"/>
  <c r="T3" i="24" s="1"/>
  <c r="T17" i="4" s="1"/>
  <c r="S4" i="24"/>
  <c r="S3" i="24" s="1"/>
  <c r="S17" i="4" s="1"/>
  <c r="R4" i="24"/>
  <c r="R3" i="24" s="1"/>
  <c r="R17" i="4" s="1"/>
  <c r="Q4" i="24"/>
  <c r="Q3" i="24" s="1"/>
  <c r="Q17" i="4" s="1"/>
  <c r="P4" i="24"/>
  <c r="P3" i="24" s="1"/>
  <c r="P17" i="4" s="1"/>
  <c r="O4" i="24"/>
  <c r="O3" i="24" s="1"/>
  <c r="O17" i="4" s="1"/>
  <c r="N4" i="24"/>
  <c r="N3" i="24" s="1"/>
  <c r="M4" i="24"/>
  <c r="M3" i="24" s="1"/>
  <c r="M17" i="4" s="1"/>
  <c r="L4" i="24"/>
  <c r="L3" i="24" s="1"/>
  <c r="L17" i="4" s="1"/>
  <c r="K4" i="24"/>
  <c r="J4" i="24"/>
  <c r="J3" i="24" s="1"/>
  <c r="J17" i="4" s="1"/>
  <c r="I4" i="24"/>
  <c r="H4" i="24"/>
  <c r="G4" i="24"/>
  <c r="F4" i="24"/>
  <c r="E4" i="24"/>
  <c r="D4" i="24"/>
  <c r="C4" i="24"/>
  <c r="B4" i="24"/>
  <c r="W3" i="24"/>
  <c r="V3" i="24"/>
  <c r="K3" i="24"/>
  <c r="I3" i="24"/>
  <c r="H3" i="24"/>
  <c r="G3" i="24"/>
  <c r="F3" i="24"/>
  <c r="E3" i="24"/>
  <c r="D3" i="24"/>
  <c r="C3" i="24"/>
  <c r="B3" i="24"/>
  <c r="Y214" i="23"/>
  <c r="X214" i="23"/>
  <c r="W214" i="23"/>
  <c r="V214" i="23"/>
  <c r="U214" i="23"/>
  <c r="T214" i="23"/>
  <c r="S214" i="23"/>
  <c r="R214" i="23"/>
  <c r="Q214" i="23"/>
  <c r="P214" i="23"/>
  <c r="O214" i="23"/>
  <c r="N214" i="23"/>
  <c r="M214" i="23"/>
  <c r="L214" i="23"/>
  <c r="K214" i="23"/>
  <c r="J214" i="23"/>
  <c r="I214" i="23"/>
  <c r="H214" i="23"/>
  <c r="G214" i="23"/>
  <c r="F214" i="23"/>
  <c r="E214" i="23"/>
  <c r="D214" i="23"/>
  <c r="C214" i="23"/>
  <c r="B214" i="23"/>
  <c r="R213" i="23"/>
  <c r="Y212" i="23"/>
  <c r="X212" i="23"/>
  <c r="W212" i="23"/>
  <c r="V212" i="23"/>
  <c r="U212" i="23"/>
  <c r="T212" i="23"/>
  <c r="S212" i="23"/>
  <c r="R212" i="23"/>
  <c r="Q212" i="23"/>
  <c r="P212" i="23"/>
  <c r="O212" i="23"/>
  <c r="N212" i="23"/>
  <c r="M212" i="23"/>
  <c r="L212" i="23"/>
  <c r="K212" i="23"/>
  <c r="J212" i="23"/>
  <c r="I212" i="23"/>
  <c r="H212" i="23"/>
  <c r="G212" i="23"/>
  <c r="F212" i="23"/>
  <c r="E212" i="23"/>
  <c r="D212" i="23"/>
  <c r="C212" i="23"/>
  <c r="B212" i="23"/>
  <c r="J211" i="23"/>
  <c r="Y210" i="23"/>
  <c r="X210" i="23"/>
  <c r="W210" i="23"/>
  <c r="V210" i="23"/>
  <c r="U210" i="23"/>
  <c r="T210" i="23"/>
  <c r="S210" i="23"/>
  <c r="R210" i="23"/>
  <c r="Q210" i="23"/>
  <c r="P210" i="23"/>
  <c r="O210" i="23"/>
  <c r="N210" i="23"/>
  <c r="M210" i="23"/>
  <c r="L210" i="23"/>
  <c r="K210" i="23"/>
  <c r="J210" i="23"/>
  <c r="I210" i="23"/>
  <c r="H210" i="23"/>
  <c r="G210" i="23"/>
  <c r="F210" i="23"/>
  <c r="E210" i="23"/>
  <c r="D210" i="23"/>
  <c r="C210" i="23"/>
  <c r="B210" i="23"/>
  <c r="Y209" i="23"/>
  <c r="X209" i="23"/>
  <c r="W209" i="23"/>
  <c r="V209" i="23"/>
  <c r="U209" i="23"/>
  <c r="T209" i="23"/>
  <c r="S209" i="23"/>
  <c r="R209" i="23"/>
  <c r="Q209" i="23"/>
  <c r="P209" i="23"/>
  <c r="O209" i="23"/>
  <c r="N209" i="23"/>
  <c r="M209" i="23"/>
  <c r="L209" i="23"/>
  <c r="K209" i="23"/>
  <c r="J209" i="23"/>
  <c r="I209" i="23"/>
  <c r="H209" i="23"/>
  <c r="G209" i="23"/>
  <c r="F209" i="23"/>
  <c r="E209" i="23"/>
  <c r="D209" i="23"/>
  <c r="C209" i="23"/>
  <c r="B209" i="23"/>
  <c r="Y208" i="23"/>
  <c r="X208" i="23"/>
  <c r="W208" i="23"/>
  <c r="V208" i="23"/>
  <c r="U208" i="23"/>
  <c r="T208" i="23"/>
  <c r="S208" i="23"/>
  <c r="R208" i="23"/>
  <c r="Q208" i="23"/>
  <c r="P208" i="23"/>
  <c r="O208" i="23"/>
  <c r="N208" i="23"/>
  <c r="M208" i="23"/>
  <c r="L208" i="23"/>
  <c r="K208" i="23"/>
  <c r="J208" i="23"/>
  <c r="I208" i="23"/>
  <c r="H208" i="23"/>
  <c r="G208" i="23"/>
  <c r="F208" i="23"/>
  <c r="E208" i="23"/>
  <c r="D208" i="23"/>
  <c r="C208" i="23"/>
  <c r="B208" i="23"/>
  <c r="Y207" i="23"/>
  <c r="X207" i="23"/>
  <c r="W207" i="23"/>
  <c r="V207" i="23"/>
  <c r="U207" i="23"/>
  <c r="T207" i="23"/>
  <c r="S207" i="23"/>
  <c r="R207" i="23"/>
  <c r="Q207" i="23"/>
  <c r="P207" i="23"/>
  <c r="O207" i="23"/>
  <c r="N207" i="23"/>
  <c r="M207" i="23"/>
  <c r="L207" i="23"/>
  <c r="K207" i="23"/>
  <c r="J207" i="23"/>
  <c r="I207" i="23"/>
  <c r="H207" i="23"/>
  <c r="G207" i="23"/>
  <c r="F207" i="23"/>
  <c r="E207" i="23"/>
  <c r="D207" i="23"/>
  <c r="C207" i="23"/>
  <c r="B207" i="23"/>
  <c r="Y206" i="23"/>
  <c r="X206" i="23"/>
  <c r="W206" i="23"/>
  <c r="V206" i="23"/>
  <c r="U206" i="23"/>
  <c r="T206" i="23"/>
  <c r="S206" i="23"/>
  <c r="R206" i="23"/>
  <c r="Q206" i="23"/>
  <c r="P206" i="23"/>
  <c r="O206" i="23"/>
  <c r="N206" i="23"/>
  <c r="M206" i="23"/>
  <c r="L206" i="23"/>
  <c r="K206" i="23"/>
  <c r="J206" i="23"/>
  <c r="I206" i="23"/>
  <c r="H206" i="23"/>
  <c r="G206" i="23"/>
  <c r="F206" i="23"/>
  <c r="E206" i="23"/>
  <c r="D206" i="23"/>
  <c r="C206" i="23"/>
  <c r="B206" i="23"/>
  <c r="Y200" i="23"/>
  <c r="X200" i="23"/>
  <c r="W200" i="23"/>
  <c r="V200" i="23"/>
  <c r="U200" i="23"/>
  <c r="T200" i="23"/>
  <c r="S200" i="23"/>
  <c r="R200" i="23"/>
  <c r="Q200" i="23"/>
  <c r="P200" i="23"/>
  <c r="O200" i="23"/>
  <c r="N200" i="23"/>
  <c r="M200" i="23"/>
  <c r="L200" i="23"/>
  <c r="K200" i="23"/>
  <c r="J200" i="23"/>
  <c r="I200" i="23"/>
  <c r="H200" i="23"/>
  <c r="G200" i="23"/>
  <c r="F200" i="23"/>
  <c r="E200" i="23"/>
  <c r="D200" i="23"/>
  <c r="C200" i="23"/>
  <c r="B200" i="23"/>
  <c r="Y199" i="23"/>
  <c r="X199" i="23"/>
  <c r="W199" i="23"/>
  <c r="V199" i="23"/>
  <c r="U199" i="23"/>
  <c r="T199" i="23"/>
  <c r="S199" i="23"/>
  <c r="R199" i="23"/>
  <c r="Q199" i="23"/>
  <c r="P199" i="23"/>
  <c r="O199" i="23"/>
  <c r="N199" i="23"/>
  <c r="M199" i="23"/>
  <c r="L199" i="23"/>
  <c r="K199" i="23"/>
  <c r="J199" i="23"/>
  <c r="I199" i="23"/>
  <c r="H199" i="23"/>
  <c r="G199" i="23"/>
  <c r="F199" i="23"/>
  <c r="E199" i="23"/>
  <c r="D199" i="23"/>
  <c r="C199" i="23"/>
  <c r="B199" i="23"/>
  <c r="Y198" i="23"/>
  <c r="X198" i="23"/>
  <c r="W198" i="23"/>
  <c r="V198" i="23"/>
  <c r="U198" i="23"/>
  <c r="T198" i="23"/>
  <c r="S198" i="23"/>
  <c r="R198" i="23"/>
  <c r="Q198" i="23"/>
  <c r="P198" i="23"/>
  <c r="O198" i="23"/>
  <c r="N198" i="23"/>
  <c r="M198" i="23"/>
  <c r="L198" i="23"/>
  <c r="K198" i="23"/>
  <c r="J198" i="23"/>
  <c r="I198" i="23"/>
  <c r="H198" i="23"/>
  <c r="G198" i="23"/>
  <c r="F198" i="23"/>
  <c r="E198" i="23"/>
  <c r="D198" i="23"/>
  <c r="C198" i="23"/>
  <c r="B198" i="23"/>
  <c r="Y197" i="23"/>
  <c r="X197" i="23"/>
  <c r="W197" i="23"/>
  <c r="V197" i="23"/>
  <c r="U197" i="23"/>
  <c r="T197" i="23"/>
  <c r="S197" i="23"/>
  <c r="R197" i="23"/>
  <c r="Q197" i="23"/>
  <c r="P197" i="23"/>
  <c r="O197" i="23"/>
  <c r="N197" i="23"/>
  <c r="M197" i="23"/>
  <c r="L197" i="23"/>
  <c r="K197" i="23"/>
  <c r="J197" i="23"/>
  <c r="I197" i="23"/>
  <c r="H197" i="23"/>
  <c r="G197" i="23"/>
  <c r="F197" i="23"/>
  <c r="E197" i="23"/>
  <c r="D197" i="23"/>
  <c r="C197" i="23"/>
  <c r="B197" i="23"/>
  <c r="Y196" i="23"/>
  <c r="X196" i="23"/>
  <c r="W196" i="23"/>
  <c r="V196" i="23"/>
  <c r="U196" i="23"/>
  <c r="T196" i="23"/>
  <c r="S196" i="23"/>
  <c r="R196" i="23"/>
  <c r="Q196" i="23"/>
  <c r="P196" i="23"/>
  <c r="O196" i="23"/>
  <c r="N196" i="23"/>
  <c r="M196" i="23"/>
  <c r="L196" i="23"/>
  <c r="K196" i="23"/>
  <c r="J196" i="23"/>
  <c r="I196" i="23"/>
  <c r="H196" i="23"/>
  <c r="G196" i="23"/>
  <c r="F196" i="23"/>
  <c r="E196" i="23"/>
  <c r="D196" i="23"/>
  <c r="C196" i="23"/>
  <c r="B196" i="23"/>
  <c r="Y195" i="23"/>
  <c r="X195" i="23"/>
  <c r="W195" i="23"/>
  <c r="V195" i="23"/>
  <c r="U195" i="23"/>
  <c r="T195" i="23"/>
  <c r="S195" i="23"/>
  <c r="R195" i="23"/>
  <c r="Q195" i="23"/>
  <c r="P195" i="23"/>
  <c r="O195" i="23"/>
  <c r="N195" i="23"/>
  <c r="M195" i="23"/>
  <c r="L195" i="23"/>
  <c r="K195" i="23"/>
  <c r="J195" i="23"/>
  <c r="I195" i="23"/>
  <c r="H195" i="23"/>
  <c r="G195" i="23"/>
  <c r="F195" i="23"/>
  <c r="E195" i="23"/>
  <c r="D195" i="23"/>
  <c r="C195" i="23"/>
  <c r="B195" i="23"/>
  <c r="Y191" i="23"/>
  <c r="X191" i="23"/>
  <c r="W191" i="23"/>
  <c r="V191" i="23"/>
  <c r="U191" i="23"/>
  <c r="T191" i="23"/>
  <c r="S191" i="23"/>
  <c r="R191" i="23"/>
  <c r="Q191" i="23"/>
  <c r="P191" i="23"/>
  <c r="O191" i="23"/>
  <c r="N191" i="23"/>
  <c r="M191" i="23"/>
  <c r="L191" i="23"/>
  <c r="K191" i="23"/>
  <c r="J191" i="23"/>
  <c r="I191" i="23"/>
  <c r="H191" i="23"/>
  <c r="G191" i="23"/>
  <c r="F191" i="23"/>
  <c r="E191" i="23"/>
  <c r="D191" i="23"/>
  <c r="C191" i="23"/>
  <c r="B191" i="23"/>
  <c r="Y190" i="23"/>
  <c r="X190" i="23"/>
  <c r="W190" i="23"/>
  <c r="V190" i="23"/>
  <c r="U190" i="23"/>
  <c r="T190" i="23"/>
  <c r="S190" i="23"/>
  <c r="R190" i="23"/>
  <c r="Q190" i="23"/>
  <c r="P190" i="23"/>
  <c r="O190" i="23"/>
  <c r="N190" i="23"/>
  <c r="M190" i="23"/>
  <c r="L190" i="23"/>
  <c r="K190" i="23"/>
  <c r="J190" i="23"/>
  <c r="I190" i="23"/>
  <c r="H190" i="23"/>
  <c r="G190" i="23"/>
  <c r="F190" i="23"/>
  <c r="E190" i="23"/>
  <c r="D190" i="23"/>
  <c r="C190" i="23"/>
  <c r="B190" i="23"/>
  <c r="Y189" i="23"/>
  <c r="X189" i="23"/>
  <c r="W189" i="23"/>
  <c r="V189" i="23"/>
  <c r="U189" i="23"/>
  <c r="T189" i="23"/>
  <c r="S189" i="23"/>
  <c r="R189" i="23"/>
  <c r="Q189" i="23"/>
  <c r="P189" i="23"/>
  <c r="O189" i="23"/>
  <c r="N189" i="23"/>
  <c r="M189" i="23"/>
  <c r="L189" i="23"/>
  <c r="K189" i="23"/>
  <c r="J189" i="23"/>
  <c r="I189" i="23"/>
  <c r="H189" i="23"/>
  <c r="G189" i="23"/>
  <c r="F189" i="23"/>
  <c r="E189" i="23"/>
  <c r="D189" i="23"/>
  <c r="C189" i="23"/>
  <c r="B189" i="23"/>
  <c r="Y188" i="23"/>
  <c r="X188" i="23"/>
  <c r="W188" i="23"/>
  <c r="V188" i="23"/>
  <c r="U188" i="23"/>
  <c r="T188" i="23"/>
  <c r="S188" i="23"/>
  <c r="R188" i="23"/>
  <c r="Q188" i="23"/>
  <c r="P188" i="23"/>
  <c r="O188" i="23"/>
  <c r="N188" i="23"/>
  <c r="M188" i="23"/>
  <c r="L188" i="23"/>
  <c r="K188" i="23"/>
  <c r="J188" i="23"/>
  <c r="I188" i="23"/>
  <c r="H188" i="23"/>
  <c r="G188" i="23"/>
  <c r="F188" i="23"/>
  <c r="E188" i="23"/>
  <c r="D188" i="23"/>
  <c r="C188" i="23"/>
  <c r="B188" i="23"/>
  <c r="Y187" i="23"/>
  <c r="X187" i="23"/>
  <c r="W187" i="23"/>
  <c r="V187" i="23"/>
  <c r="U187" i="23"/>
  <c r="T187" i="23"/>
  <c r="S187" i="23"/>
  <c r="R187" i="23"/>
  <c r="Q187" i="23"/>
  <c r="P187" i="23"/>
  <c r="O187" i="23"/>
  <c r="N187" i="23"/>
  <c r="M187" i="23"/>
  <c r="L187" i="23"/>
  <c r="K187" i="23"/>
  <c r="J187" i="23"/>
  <c r="I187" i="23"/>
  <c r="H187" i="23"/>
  <c r="G187" i="23"/>
  <c r="F187" i="23"/>
  <c r="E187" i="23"/>
  <c r="D187" i="23"/>
  <c r="C187" i="23"/>
  <c r="B187" i="23"/>
  <c r="Y186" i="23"/>
  <c r="X186" i="23"/>
  <c r="W186" i="23"/>
  <c r="V186" i="23"/>
  <c r="U186" i="23"/>
  <c r="T186" i="23"/>
  <c r="S186" i="23"/>
  <c r="R186" i="23"/>
  <c r="Q186" i="23"/>
  <c r="P186" i="23"/>
  <c r="O186" i="23"/>
  <c r="N186" i="23"/>
  <c r="M186" i="23"/>
  <c r="L186" i="23"/>
  <c r="K186" i="23"/>
  <c r="J186" i="23"/>
  <c r="I186" i="23"/>
  <c r="H186" i="23"/>
  <c r="G186" i="23"/>
  <c r="F186" i="23"/>
  <c r="E186" i="23"/>
  <c r="D186" i="23"/>
  <c r="C186" i="23"/>
  <c r="B186" i="23"/>
  <c r="Y185" i="23"/>
  <c r="X185" i="23"/>
  <c r="W185" i="23"/>
  <c r="V185" i="23"/>
  <c r="U185" i="23"/>
  <c r="T185" i="23"/>
  <c r="S185" i="23"/>
  <c r="R185" i="23"/>
  <c r="Q185" i="23"/>
  <c r="P185" i="23"/>
  <c r="O185" i="23"/>
  <c r="N185" i="23"/>
  <c r="M185" i="23"/>
  <c r="L185" i="23"/>
  <c r="K185" i="23"/>
  <c r="J185" i="23"/>
  <c r="I185" i="23"/>
  <c r="H185" i="23"/>
  <c r="G185" i="23"/>
  <c r="F185" i="23"/>
  <c r="E185" i="23"/>
  <c r="D185" i="23"/>
  <c r="C185" i="23"/>
  <c r="B185" i="23"/>
  <c r="Y184" i="23"/>
  <c r="X184" i="23"/>
  <c r="W184" i="23"/>
  <c r="V184" i="23"/>
  <c r="U184" i="23"/>
  <c r="T184" i="23"/>
  <c r="S184" i="23"/>
  <c r="R184" i="23"/>
  <c r="Q184" i="23"/>
  <c r="P184" i="23"/>
  <c r="O184" i="23"/>
  <c r="O183" i="23" s="1"/>
  <c r="N184" i="23"/>
  <c r="M184" i="23"/>
  <c r="L184" i="23"/>
  <c r="K184" i="23"/>
  <c r="J184" i="23"/>
  <c r="I184" i="23"/>
  <c r="H184" i="23"/>
  <c r="G184" i="23"/>
  <c r="F184" i="23"/>
  <c r="E184" i="23"/>
  <c r="D184" i="23"/>
  <c r="C184" i="23"/>
  <c r="B184" i="23"/>
  <c r="Y178" i="23"/>
  <c r="X178" i="23"/>
  <c r="W178" i="23"/>
  <c r="V178" i="23"/>
  <c r="U178" i="23"/>
  <c r="T178" i="23"/>
  <c r="S178" i="23"/>
  <c r="R178" i="23"/>
  <c r="Q178" i="23"/>
  <c r="P178" i="23"/>
  <c r="O178" i="23"/>
  <c r="N178" i="23"/>
  <c r="M178" i="23"/>
  <c r="L178" i="23"/>
  <c r="K178" i="23"/>
  <c r="J178" i="23"/>
  <c r="I178" i="23"/>
  <c r="H178" i="23"/>
  <c r="G178" i="23"/>
  <c r="F178" i="23"/>
  <c r="E178" i="23"/>
  <c r="D178" i="23"/>
  <c r="C178" i="23"/>
  <c r="B178" i="23"/>
  <c r="Y177" i="23"/>
  <c r="X177" i="23"/>
  <c r="W177" i="23"/>
  <c r="V177" i="23"/>
  <c r="U177" i="23"/>
  <c r="T177" i="23"/>
  <c r="S177" i="23"/>
  <c r="R177" i="23"/>
  <c r="Q177" i="23"/>
  <c r="P177" i="23"/>
  <c r="O177" i="23"/>
  <c r="N177" i="23"/>
  <c r="M177" i="23"/>
  <c r="L177" i="23"/>
  <c r="K177" i="23"/>
  <c r="J177" i="23"/>
  <c r="I177" i="23"/>
  <c r="H177" i="23"/>
  <c r="G177" i="23"/>
  <c r="F177" i="23"/>
  <c r="E177" i="23"/>
  <c r="D177" i="23"/>
  <c r="C177" i="23"/>
  <c r="B177" i="23"/>
  <c r="Y174" i="23"/>
  <c r="X174" i="23"/>
  <c r="W174" i="23"/>
  <c r="V174" i="23"/>
  <c r="U174" i="23"/>
  <c r="T174" i="23"/>
  <c r="S174" i="23"/>
  <c r="R174" i="23"/>
  <c r="Q174" i="23"/>
  <c r="P174" i="23"/>
  <c r="O174" i="23"/>
  <c r="N174" i="23"/>
  <c r="M174" i="23"/>
  <c r="L174" i="23"/>
  <c r="K174" i="23"/>
  <c r="J174" i="23"/>
  <c r="I174" i="23"/>
  <c r="H174" i="23"/>
  <c r="G174" i="23"/>
  <c r="F174" i="23"/>
  <c r="E174" i="23"/>
  <c r="D174" i="23"/>
  <c r="C174" i="23"/>
  <c r="B174" i="23"/>
  <c r="Y173" i="23"/>
  <c r="X173" i="23"/>
  <c r="W173" i="23"/>
  <c r="V173" i="23"/>
  <c r="U173" i="23"/>
  <c r="T173" i="23"/>
  <c r="S173" i="23"/>
  <c r="R173" i="23"/>
  <c r="Q173" i="23"/>
  <c r="P173" i="23"/>
  <c r="O173" i="23"/>
  <c r="N173" i="23"/>
  <c r="M173" i="23"/>
  <c r="L173" i="23"/>
  <c r="K173" i="23"/>
  <c r="J173" i="23"/>
  <c r="I173" i="23"/>
  <c r="H173" i="23"/>
  <c r="G173" i="23"/>
  <c r="F173" i="23"/>
  <c r="E173" i="23"/>
  <c r="D173" i="23"/>
  <c r="C173" i="23"/>
  <c r="B173" i="23"/>
  <c r="H170" i="23"/>
  <c r="Y169" i="23"/>
  <c r="X169" i="23"/>
  <c r="W169" i="23"/>
  <c r="V169" i="23"/>
  <c r="U169" i="23"/>
  <c r="T169" i="23"/>
  <c r="S169" i="23"/>
  <c r="R169" i="23"/>
  <c r="Q169" i="23"/>
  <c r="P169" i="23"/>
  <c r="O169" i="23"/>
  <c r="N169" i="23"/>
  <c r="M169" i="23"/>
  <c r="L169" i="23"/>
  <c r="K169" i="23"/>
  <c r="J169" i="23"/>
  <c r="I169" i="23"/>
  <c r="H169" i="23"/>
  <c r="G169" i="23"/>
  <c r="F169" i="23"/>
  <c r="E169" i="23"/>
  <c r="D169" i="23"/>
  <c r="C169" i="23"/>
  <c r="B169" i="23"/>
  <c r="Y168" i="23"/>
  <c r="X168" i="23"/>
  <c r="W168" i="23"/>
  <c r="V168" i="23"/>
  <c r="U168" i="23"/>
  <c r="T168" i="23"/>
  <c r="S168" i="23"/>
  <c r="R168" i="23"/>
  <c r="Q168" i="23"/>
  <c r="P168" i="23"/>
  <c r="O168" i="23"/>
  <c r="N168" i="23"/>
  <c r="M168" i="23"/>
  <c r="L168" i="23"/>
  <c r="K168" i="23"/>
  <c r="J168" i="23"/>
  <c r="I168" i="23"/>
  <c r="H168" i="23"/>
  <c r="G168" i="23"/>
  <c r="F168" i="23"/>
  <c r="E168" i="23"/>
  <c r="D168" i="23"/>
  <c r="C168" i="23"/>
  <c r="B168" i="23"/>
  <c r="Y167" i="23"/>
  <c r="X167" i="23"/>
  <c r="W167" i="23"/>
  <c r="V167" i="23"/>
  <c r="U167" i="23"/>
  <c r="T167" i="23"/>
  <c r="S167" i="23"/>
  <c r="R167" i="23"/>
  <c r="Q167" i="23"/>
  <c r="P167" i="23"/>
  <c r="O167" i="23"/>
  <c r="N167" i="23"/>
  <c r="M167" i="23"/>
  <c r="L167" i="23"/>
  <c r="K167" i="23"/>
  <c r="J167" i="23"/>
  <c r="I167" i="23"/>
  <c r="H167" i="23"/>
  <c r="G167" i="23"/>
  <c r="F167" i="23"/>
  <c r="E167" i="23"/>
  <c r="D167" i="23"/>
  <c r="C167" i="23"/>
  <c r="B167" i="23"/>
  <c r="Y166" i="23"/>
  <c r="X166" i="23"/>
  <c r="W166" i="23"/>
  <c r="V166" i="23"/>
  <c r="U166" i="23"/>
  <c r="T166" i="23"/>
  <c r="S166" i="23"/>
  <c r="R166" i="23"/>
  <c r="Q166" i="23"/>
  <c r="P166" i="23"/>
  <c r="O166" i="23"/>
  <c r="N166" i="23"/>
  <c r="M166" i="23"/>
  <c r="L166" i="23"/>
  <c r="K166" i="23"/>
  <c r="J166" i="23"/>
  <c r="I166" i="23"/>
  <c r="H166" i="23"/>
  <c r="G166" i="23"/>
  <c r="F166" i="23"/>
  <c r="E166" i="23"/>
  <c r="D166" i="23"/>
  <c r="C166" i="23"/>
  <c r="B166" i="23"/>
  <c r="Y162" i="23"/>
  <c r="X162" i="23"/>
  <c r="W162" i="23"/>
  <c r="V162" i="23"/>
  <c r="U162" i="23"/>
  <c r="T162" i="23"/>
  <c r="S162" i="23"/>
  <c r="R162" i="23"/>
  <c r="Q162" i="23"/>
  <c r="P162" i="23"/>
  <c r="O162" i="23"/>
  <c r="N162" i="23"/>
  <c r="M162" i="23"/>
  <c r="L162" i="23"/>
  <c r="K162" i="23"/>
  <c r="J162" i="23"/>
  <c r="I162" i="23"/>
  <c r="H162" i="23"/>
  <c r="G162" i="23"/>
  <c r="F162" i="23"/>
  <c r="E162" i="23"/>
  <c r="D162" i="23"/>
  <c r="C162" i="23"/>
  <c r="B162" i="23"/>
  <c r="Y159" i="23"/>
  <c r="X159" i="23"/>
  <c r="W159" i="23"/>
  <c r="V159" i="23"/>
  <c r="U159" i="23"/>
  <c r="T159" i="23"/>
  <c r="S159" i="23"/>
  <c r="R159" i="23"/>
  <c r="Q159" i="23"/>
  <c r="P159" i="23"/>
  <c r="O159" i="23"/>
  <c r="N159" i="23"/>
  <c r="M159" i="23"/>
  <c r="L159" i="23"/>
  <c r="K159" i="23"/>
  <c r="J159" i="23"/>
  <c r="I159" i="23"/>
  <c r="H159" i="23"/>
  <c r="G159" i="23"/>
  <c r="F159" i="23"/>
  <c r="E159" i="23"/>
  <c r="D159" i="23"/>
  <c r="C159" i="23"/>
  <c r="B159" i="23"/>
  <c r="Y156" i="23"/>
  <c r="X156" i="23"/>
  <c r="W156" i="23"/>
  <c r="V156" i="23"/>
  <c r="U156" i="23"/>
  <c r="T156" i="23"/>
  <c r="S156" i="23"/>
  <c r="R156" i="23"/>
  <c r="Q156" i="23"/>
  <c r="P156" i="23"/>
  <c r="O156" i="23"/>
  <c r="N156" i="23"/>
  <c r="M156" i="23"/>
  <c r="L156" i="23"/>
  <c r="K156" i="23"/>
  <c r="J156" i="23"/>
  <c r="I156" i="23"/>
  <c r="H156" i="23"/>
  <c r="G156" i="23"/>
  <c r="F156" i="23"/>
  <c r="E156" i="23"/>
  <c r="D156" i="23"/>
  <c r="C156" i="23"/>
  <c r="B156" i="23"/>
  <c r="Y152" i="23"/>
  <c r="X152" i="23"/>
  <c r="W152" i="23"/>
  <c r="V152" i="23"/>
  <c r="U152" i="23"/>
  <c r="T152" i="23"/>
  <c r="S152" i="23"/>
  <c r="R152" i="23"/>
  <c r="Q152" i="23"/>
  <c r="P152" i="23"/>
  <c r="O152" i="23"/>
  <c r="N152" i="23"/>
  <c r="M152" i="23"/>
  <c r="L152" i="23"/>
  <c r="K152" i="23"/>
  <c r="J152" i="23"/>
  <c r="I152" i="23"/>
  <c r="H152" i="23"/>
  <c r="G152" i="23"/>
  <c r="F152" i="23"/>
  <c r="E152" i="23"/>
  <c r="D152" i="23"/>
  <c r="C152" i="23"/>
  <c r="B152" i="23"/>
  <c r="Y150" i="23"/>
  <c r="X150" i="23"/>
  <c r="W150" i="23"/>
  <c r="V150" i="23"/>
  <c r="U150" i="23"/>
  <c r="T150" i="23"/>
  <c r="S150" i="23"/>
  <c r="R150" i="23"/>
  <c r="Q150" i="23"/>
  <c r="P150" i="23"/>
  <c r="O150" i="23"/>
  <c r="N150" i="23"/>
  <c r="M150" i="23"/>
  <c r="L150" i="23"/>
  <c r="K150" i="23"/>
  <c r="J150" i="23"/>
  <c r="I150" i="23"/>
  <c r="H150" i="23"/>
  <c r="G150" i="23"/>
  <c r="F150" i="23"/>
  <c r="E150" i="23"/>
  <c r="D150" i="23"/>
  <c r="C150" i="23"/>
  <c r="B150" i="23"/>
  <c r="Y149" i="23"/>
  <c r="X149" i="23"/>
  <c r="W149" i="23"/>
  <c r="V149" i="23"/>
  <c r="U149" i="23"/>
  <c r="T149" i="23"/>
  <c r="S149" i="23"/>
  <c r="R149" i="23"/>
  <c r="Q149" i="23"/>
  <c r="P149" i="23"/>
  <c r="O149" i="23"/>
  <c r="N149" i="23"/>
  <c r="M149" i="23"/>
  <c r="L149" i="23"/>
  <c r="K149" i="23"/>
  <c r="J149" i="23"/>
  <c r="I149" i="23"/>
  <c r="H149" i="23"/>
  <c r="G149" i="23"/>
  <c r="F149" i="23"/>
  <c r="E149" i="23"/>
  <c r="D149" i="23"/>
  <c r="C149" i="23"/>
  <c r="B149" i="23"/>
  <c r="Y148" i="23"/>
  <c r="X148" i="23"/>
  <c r="W148" i="23"/>
  <c r="V148" i="23"/>
  <c r="U148" i="23"/>
  <c r="T148" i="23"/>
  <c r="S148" i="23"/>
  <c r="R148" i="23"/>
  <c r="Q148" i="23"/>
  <c r="P148" i="23"/>
  <c r="O148" i="23"/>
  <c r="N148" i="23"/>
  <c r="M148" i="23"/>
  <c r="L148" i="23"/>
  <c r="K148" i="23"/>
  <c r="J148" i="23"/>
  <c r="I148" i="23"/>
  <c r="H148" i="23"/>
  <c r="G148" i="23"/>
  <c r="F148" i="23"/>
  <c r="E148" i="23"/>
  <c r="D148" i="23"/>
  <c r="C148" i="23"/>
  <c r="B148" i="23"/>
  <c r="Y147" i="23"/>
  <c r="X147" i="23"/>
  <c r="W147" i="23"/>
  <c r="V147" i="23"/>
  <c r="U147" i="23"/>
  <c r="T147" i="23"/>
  <c r="S147" i="23"/>
  <c r="R147" i="23"/>
  <c r="Q147" i="23"/>
  <c r="P147" i="23"/>
  <c r="O147" i="23"/>
  <c r="N147" i="23"/>
  <c r="M147" i="23"/>
  <c r="L147" i="23"/>
  <c r="K147" i="23"/>
  <c r="J147" i="23"/>
  <c r="I147" i="23"/>
  <c r="H147" i="23"/>
  <c r="G147" i="23"/>
  <c r="F147" i="23"/>
  <c r="E147" i="23"/>
  <c r="D147" i="23"/>
  <c r="C147" i="23"/>
  <c r="B147" i="23"/>
  <c r="Y142" i="23"/>
  <c r="X142" i="23"/>
  <c r="W142" i="23"/>
  <c r="V142" i="23"/>
  <c r="U142" i="23"/>
  <c r="T142" i="23"/>
  <c r="S142" i="23"/>
  <c r="R142" i="23"/>
  <c r="Q142" i="23"/>
  <c r="P142" i="23"/>
  <c r="O142" i="23"/>
  <c r="N142" i="23"/>
  <c r="M142" i="23"/>
  <c r="L142" i="23"/>
  <c r="K142" i="23"/>
  <c r="J142" i="23"/>
  <c r="I142" i="23"/>
  <c r="H142" i="23"/>
  <c r="G142" i="23"/>
  <c r="F142" i="23"/>
  <c r="E142" i="23"/>
  <c r="D142" i="23"/>
  <c r="C142" i="23"/>
  <c r="B142" i="23"/>
  <c r="Y138" i="23"/>
  <c r="X138" i="23"/>
  <c r="W138" i="23"/>
  <c r="V138" i="23"/>
  <c r="U138" i="23"/>
  <c r="T138" i="23"/>
  <c r="S138" i="23"/>
  <c r="R138" i="23"/>
  <c r="Q138" i="23"/>
  <c r="P138" i="23"/>
  <c r="O138" i="23"/>
  <c r="N138" i="23"/>
  <c r="M138" i="23"/>
  <c r="L138" i="23"/>
  <c r="K138" i="23"/>
  <c r="J138" i="23"/>
  <c r="I138" i="23"/>
  <c r="H138" i="23"/>
  <c r="G138" i="23"/>
  <c r="F138" i="23"/>
  <c r="E138" i="23"/>
  <c r="D138" i="23"/>
  <c r="C138" i="23"/>
  <c r="B138" i="23"/>
  <c r="Y136" i="23"/>
  <c r="X136" i="23"/>
  <c r="W136" i="23"/>
  <c r="V136" i="23"/>
  <c r="U136" i="23"/>
  <c r="T136" i="23"/>
  <c r="S136" i="23"/>
  <c r="R136" i="23"/>
  <c r="Q136" i="23"/>
  <c r="P136" i="23"/>
  <c r="O136" i="23"/>
  <c r="N136" i="23"/>
  <c r="M136" i="23"/>
  <c r="L136" i="23"/>
  <c r="K136" i="23"/>
  <c r="J136" i="23"/>
  <c r="I136" i="23"/>
  <c r="H136" i="23"/>
  <c r="G136" i="23"/>
  <c r="F136" i="23"/>
  <c r="E136" i="23"/>
  <c r="D136" i="23"/>
  <c r="C136" i="23"/>
  <c r="B136" i="23"/>
  <c r="Y135" i="23"/>
  <c r="X135" i="23"/>
  <c r="W135" i="23"/>
  <c r="V135" i="23"/>
  <c r="U135" i="23"/>
  <c r="T135" i="23"/>
  <c r="S135" i="23"/>
  <c r="R135" i="23"/>
  <c r="Q135" i="23"/>
  <c r="P135" i="23"/>
  <c r="O135" i="23"/>
  <c r="N135" i="23"/>
  <c r="M135" i="23"/>
  <c r="L135" i="23"/>
  <c r="K135" i="23"/>
  <c r="J135" i="23"/>
  <c r="I135" i="23"/>
  <c r="H135" i="23"/>
  <c r="G135" i="23"/>
  <c r="F135" i="23"/>
  <c r="E135" i="23"/>
  <c r="D135" i="23"/>
  <c r="C135" i="23"/>
  <c r="B135" i="23"/>
  <c r="Y134" i="23"/>
  <c r="X134" i="23"/>
  <c r="W134" i="23"/>
  <c r="V134" i="23"/>
  <c r="U134" i="23"/>
  <c r="T134" i="23"/>
  <c r="S134" i="23"/>
  <c r="R134" i="23"/>
  <c r="Q134" i="23"/>
  <c r="P134" i="23"/>
  <c r="O134" i="23"/>
  <c r="N134" i="23"/>
  <c r="M134" i="23"/>
  <c r="L134" i="23"/>
  <c r="K134" i="23"/>
  <c r="J134" i="23"/>
  <c r="I134" i="23"/>
  <c r="H134" i="23"/>
  <c r="G134" i="23"/>
  <c r="F134" i="23"/>
  <c r="E134" i="23"/>
  <c r="D134" i="23"/>
  <c r="C134" i="23"/>
  <c r="B134" i="23"/>
  <c r="Y133" i="23"/>
  <c r="X133" i="23"/>
  <c r="W133" i="23"/>
  <c r="V133" i="23"/>
  <c r="U133" i="23"/>
  <c r="T133" i="23"/>
  <c r="S133" i="23"/>
  <c r="R133" i="23"/>
  <c r="Q133" i="23"/>
  <c r="P133" i="23"/>
  <c r="O133" i="23"/>
  <c r="N133" i="23"/>
  <c r="M133" i="23"/>
  <c r="L133" i="23"/>
  <c r="K133" i="23"/>
  <c r="J133" i="23"/>
  <c r="I133" i="23"/>
  <c r="H133" i="23"/>
  <c r="G133" i="23"/>
  <c r="F133" i="23"/>
  <c r="E133" i="23"/>
  <c r="D133" i="23"/>
  <c r="C133" i="23"/>
  <c r="B133" i="23"/>
  <c r="Y119" i="23"/>
  <c r="X119" i="23"/>
  <c r="X213" i="23" s="1"/>
  <c r="W119" i="23"/>
  <c r="W213" i="23" s="1"/>
  <c r="V119" i="23"/>
  <c r="V213" i="23" s="1"/>
  <c r="U119" i="23"/>
  <c r="T119" i="23"/>
  <c r="T213" i="23" s="1"/>
  <c r="S119" i="23"/>
  <c r="R119" i="23"/>
  <c r="Q119" i="23"/>
  <c r="P119" i="23"/>
  <c r="P213" i="23" s="1"/>
  <c r="O119" i="23"/>
  <c r="O213" i="23" s="1"/>
  <c r="N119" i="23"/>
  <c r="N213" i="23" s="1"/>
  <c r="M119" i="23"/>
  <c r="L119" i="23"/>
  <c r="L213" i="23" s="1"/>
  <c r="K119" i="23"/>
  <c r="K213" i="23" s="1"/>
  <c r="J119" i="23"/>
  <c r="J213" i="23" s="1"/>
  <c r="I119" i="23"/>
  <c r="H119" i="23"/>
  <c r="H213" i="23" s="1"/>
  <c r="G119" i="23"/>
  <c r="G213" i="23" s="1"/>
  <c r="F119" i="23"/>
  <c r="F213" i="23" s="1"/>
  <c r="E119" i="23"/>
  <c r="D119" i="23"/>
  <c r="D213" i="23" s="1"/>
  <c r="C119" i="23"/>
  <c r="C213" i="23" s="1"/>
  <c r="B119" i="23"/>
  <c r="B213" i="23" s="1"/>
  <c r="Y110" i="23"/>
  <c r="X110" i="23"/>
  <c r="X211" i="23" s="1"/>
  <c r="X205" i="23" s="1"/>
  <c r="W110" i="23"/>
  <c r="W211" i="23" s="1"/>
  <c r="W205" i="23" s="1"/>
  <c r="V110" i="23"/>
  <c r="V211" i="23" s="1"/>
  <c r="U110" i="23"/>
  <c r="U99" i="23" s="1"/>
  <c r="U62" i="20" s="1"/>
  <c r="U115" i="4" s="1"/>
  <c r="T110" i="23"/>
  <c r="T211" i="23" s="1"/>
  <c r="T205" i="23" s="1"/>
  <c r="S110" i="23"/>
  <c r="S211" i="23" s="1"/>
  <c r="R110" i="23"/>
  <c r="R99" i="23" s="1"/>
  <c r="R62" i="20" s="1"/>
  <c r="R115" i="4" s="1"/>
  <c r="Q110" i="23"/>
  <c r="P110" i="23"/>
  <c r="P211" i="23" s="1"/>
  <c r="O110" i="23"/>
  <c r="O211" i="23" s="1"/>
  <c r="N110" i="23"/>
  <c r="N211" i="23" s="1"/>
  <c r="M110" i="23"/>
  <c r="L110" i="23"/>
  <c r="L211" i="23" s="1"/>
  <c r="K110" i="23"/>
  <c r="J110" i="23"/>
  <c r="J99" i="23" s="1"/>
  <c r="I110" i="23"/>
  <c r="H110" i="23"/>
  <c r="H211" i="23" s="1"/>
  <c r="G110" i="23"/>
  <c r="G211" i="23" s="1"/>
  <c r="F110" i="23"/>
  <c r="F211" i="23" s="1"/>
  <c r="E110" i="23"/>
  <c r="D110" i="23"/>
  <c r="D211" i="23" s="1"/>
  <c r="C110" i="23"/>
  <c r="B110" i="23"/>
  <c r="B211" i="23" s="1"/>
  <c r="P99" i="23"/>
  <c r="P179" i="23" s="1"/>
  <c r="M99" i="23"/>
  <c r="K99" i="23"/>
  <c r="K172" i="23" s="1"/>
  <c r="H99" i="23"/>
  <c r="H172" i="23" s="1"/>
  <c r="E99" i="23"/>
  <c r="E62" i="20" s="1"/>
  <c r="E115" i="4" s="1"/>
  <c r="C99" i="23"/>
  <c r="C179" i="23" s="1"/>
  <c r="Y89" i="23"/>
  <c r="X89" i="23"/>
  <c r="X203" i="23" s="1"/>
  <c r="W89" i="23"/>
  <c r="W203" i="23" s="1"/>
  <c r="V89" i="23"/>
  <c r="V203" i="23" s="1"/>
  <c r="U89" i="23"/>
  <c r="T89" i="23"/>
  <c r="T203" i="23" s="1"/>
  <c r="S89" i="23"/>
  <c r="S203" i="23" s="1"/>
  <c r="R89" i="23"/>
  <c r="R203" i="23" s="1"/>
  <c r="Q89" i="23"/>
  <c r="P89" i="23"/>
  <c r="P203" i="23" s="1"/>
  <c r="O89" i="23"/>
  <c r="N89" i="23"/>
  <c r="N203" i="23" s="1"/>
  <c r="M89" i="23"/>
  <c r="L89" i="23"/>
  <c r="K89" i="23"/>
  <c r="K203" i="23" s="1"/>
  <c r="J89" i="23"/>
  <c r="J203" i="23" s="1"/>
  <c r="I89" i="23"/>
  <c r="H89" i="23"/>
  <c r="H203" i="23" s="1"/>
  <c r="G89" i="23"/>
  <c r="G203" i="23" s="1"/>
  <c r="F89" i="23"/>
  <c r="F203" i="23" s="1"/>
  <c r="E89" i="23"/>
  <c r="D89" i="23"/>
  <c r="C89" i="23"/>
  <c r="B89" i="23"/>
  <c r="Y79" i="23"/>
  <c r="X79" i="23"/>
  <c r="X202" i="23" s="1"/>
  <c r="W79" i="23"/>
  <c r="W202" i="23" s="1"/>
  <c r="V79" i="23"/>
  <c r="V202" i="23" s="1"/>
  <c r="U79" i="23"/>
  <c r="T79" i="23"/>
  <c r="S79" i="23"/>
  <c r="S202" i="23" s="1"/>
  <c r="R79" i="23"/>
  <c r="R202" i="23" s="1"/>
  <c r="Q79" i="23"/>
  <c r="Q202" i="23" s="1"/>
  <c r="P79" i="23"/>
  <c r="P202" i="23" s="1"/>
  <c r="O79" i="23"/>
  <c r="O202" i="23" s="1"/>
  <c r="N79" i="23"/>
  <c r="N202" i="23" s="1"/>
  <c r="M79" i="23"/>
  <c r="M202" i="23" s="1"/>
  <c r="L79" i="23"/>
  <c r="K79" i="23"/>
  <c r="J79" i="23"/>
  <c r="I79" i="23"/>
  <c r="I202" i="23" s="1"/>
  <c r="H79" i="23"/>
  <c r="H202" i="23" s="1"/>
  <c r="G79" i="23"/>
  <c r="G202" i="23" s="1"/>
  <c r="F79" i="23"/>
  <c r="F202" i="23" s="1"/>
  <c r="E79" i="23"/>
  <c r="E202" i="23" s="1"/>
  <c r="D79" i="23"/>
  <c r="C79" i="23"/>
  <c r="C202" i="23" s="1"/>
  <c r="B79" i="23"/>
  <c r="B202" i="23" s="1"/>
  <c r="Y60" i="23"/>
  <c r="Y201" i="23" s="1"/>
  <c r="X60" i="23"/>
  <c r="X201" i="23" s="1"/>
  <c r="W60" i="23"/>
  <c r="W201" i="23" s="1"/>
  <c r="V60" i="23"/>
  <c r="V201" i="23" s="1"/>
  <c r="U60" i="23"/>
  <c r="U201" i="23" s="1"/>
  <c r="T60" i="23"/>
  <c r="S60" i="23"/>
  <c r="S48" i="23" s="1"/>
  <c r="S61" i="20" s="1"/>
  <c r="S114" i="4" s="1"/>
  <c r="R60" i="23"/>
  <c r="Q60" i="23"/>
  <c r="Q201" i="23" s="1"/>
  <c r="P60" i="23"/>
  <c r="P201" i="23" s="1"/>
  <c r="P194" i="23" s="1"/>
  <c r="O60" i="23"/>
  <c r="O201" i="23" s="1"/>
  <c r="N60" i="23"/>
  <c r="N201" i="23" s="1"/>
  <c r="M60" i="23"/>
  <c r="M201" i="23" s="1"/>
  <c r="L60" i="23"/>
  <c r="K60" i="23"/>
  <c r="K201" i="23" s="1"/>
  <c r="J60" i="23"/>
  <c r="J201" i="23" s="1"/>
  <c r="I60" i="23"/>
  <c r="I201" i="23" s="1"/>
  <c r="H60" i="23"/>
  <c r="H201" i="23" s="1"/>
  <c r="G60" i="23"/>
  <c r="G201" i="23" s="1"/>
  <c r="F60" i="23"/>
  <c r="F201" i="23" s="1"/>
  <c r="E60" i="23"/>
  <c r="E201" i="23" s="1"/>
  <c r="D60" i="23"/>
  <c r="C60" i="23"/>
  <c r="B60" i="23"/>
  <c r="M48" i="23"/>
  <c r="I48" i="23"/>
  <c r="I155" i="23" s="1"/>
  <c r="H48" i="23"/>
  <c r="H158" i="23" s="1"/>
  <c r="G48" i="23"/>
  <c r="G158" i="23" s="1"/>
  <c r="E48" i="23"/>
  <c r="Y33" i="23"/>
  <c r="Y192" i="23" s="1"/>
  <c r="X33" i="23"/>
  <c r="X192" i="23" s="1"/>
  <c r="W33" i="23"/>
  <c r="W141" i="23" s="1"/>
  <c r="V33" i="23"/>
  <c r="V192" i="23" s="1"/>
  <c r="U33" i="23"/>
  <c r="U192" i="23" s="1"/>
  <c r="T33" i="23"/>
  <c r="S33" i="23"/>
  <c r="S192" i="23" s="1"/>
  <c r="R33" i="23"/>
  <c r="R192" i="23" s="1"/>
  <c r="Q33" i="23"/>
  <c r="Q192" i="23" s="1"/>
  <c r="P33" i="23"/>
  <c r="P192" i="23" s="1"/>
  <c r="O33" i="23"/>
  <c r="O192" i="23" s="1"/>
  <c r="N33" i="23"/>
  <c r="N192" i="23" s="1"/>
  <c r="M33" i="23"/>
  <c r="M192" i="23" s="1"/>
  <c r="L33" i="23"/>
  <c r="K33" i="23"/>
  <c r="J33" i="23"/>
  <c r="I33" i="23"/>
  <c r="I192" i="23" s="1"/>
  <c r="H33" i="23"/>
  <c r="G33" i="23"/>
  <c r="G192" i="23" s="1"/>
  <c r="F33" i="23"/>
  <c r="F192" i="23" s="1"/>
  <c r="F183" i="23" s="1"/>
  <c r="E33" i="23"/>
  <c r="E192" i="23" s="1"/>
  <c r="D33" i="23"/>
  <c r="D192" i="23" s="1"/>
  <c r="C33" i="23"/>
  <c r="C192" i="23" s="1"/>
  <c r="B33" i="23"/>
  <c r="B192" i="23" s="1"/>
  <c r="Y5" i="23"/>
  <c r="Y144" i="23" s="1"/>
  <c r="W5" i="23"/>
  <c r="W144" i="23" s="1"/>
  <c r="U5" i="23"/>
  <c r="U144" i="23" s="1"/>
  <c r="T5" i="23"/>
  <c r="T144" i="23" s="1"/>
  <c r="S5" i="23"/>
  <c r="S144" i="23" s="1"/>
  <c r="R5" i="23"/>
  <c r="R144" i="23" s="1"/>
  <c r="M5" i="23"/>
  <c r="M144" i="23" s="1"/>
  <c r="K5" i="23"/>
  <c r="K144" i="23" s="1"/>
  <c r="J5" i="23"/>
  <c r="J144" i="23" s="1"/>
  <c r="I5" i="23"/>
  <c r="I144" i="23" s="1"/>
  <c r="B5" i="23"/>
  <c r="B144" i="23" s="1"/>
  <c r="Y214" i="22"/>
  <c r="X214" i="22"/>
  <c r="W214" i="22"/>
  <c r="V214" i="22"/>
  <c r="U214" i="22"/>
  <c r="T214" i="22"/>
  <c r="S214" i="22"/>
  <c r="R214" i="22"/>
  <c r="Q214" i="22"/>
  <c r="P214" i="22"/>
  <c r="O214" i="22"/>
  <c r="N214" i="22"/>
  <c r="M214" i="22"/>
  <c r="L214" i="22"/>
  <c r="K214" i="22"/>
  <c r="J214" i="22"/>
  <c r="I214" i="22"/>
  <c r="H214" i="22"/>
  <c r="G214" i="22"/>
  <c r="F214" i="22"/>
  <c r="E214" i="22"/>
  <c r="D214" i="22"/>
  <c r="C214" i="22"/>
  <c r="B214" i="22"/>
  <c r="Y212" i="22"/>
  <c r="X212" i="22"/>
  <c r="W212" i="22"/>
  <c r="V212" i="22"/>
  <c r="U212" i="22"/>
  <c r="T212" i="22"/>
  <c r="S212" i="22"/>
  <c r="R212" i="22"/>
  <c r="Q212" i="22"/>
  <c r="P212" i="22"/>
  <c r="O212" i="22"/>
  <c r="N212" i="22"/>
  <c r="M212" i="22"/>
  <c r="L212" i="22"/>
  <c r="K212" i="22"/>
  <c r="J212" i="22"/>
  <c r="I212" i="22"/>
  <c r="H212" i="22"/>
  <c r="G212" i="22"/>
  <c r="F212" i="22"/>
  <c r="E212" i="22"/>
  <c r="D212" i="22"/>
  <c r="C212" i="22"/>
  <c r="B212" i="22"/>
  <c r="Y210" i="22"/>
  <c r="X210" i="22"/>
  <c r="W210" i="22"/>
  <c r="V210" i="22"/>
  <c r="U210" i="22"/>
  <c r="T210" i="22"/>
  <c r="S210" i="22"/>
  <c r="R210" i="22"/>
  <c r="Q210" i="22"/>
  <c r="P210" i="22"/>
  <c r="O210" i="22"/>
  <c r="N210" i="22"/>
  <c r="M210" i="22"/>
  <c r="L210" i="22"/>
  <c r="K210" i="22"/>
  <c r="J210" i="22"/>
  <c r="I210" i="22"/>
  <c r="H210" i="22"/>
  <c r="G210" i="22"/>
  <c r="F210" i="22"/>
  <c r="E210" i="22"/>
  <c r="D210" i="22"/>
  <c r="C210" i="22"/>
  <c r="B210" i="22"/>
  <c r="Y209" i="22"/>
  <c r="X209" i="22"/>
  <c r="W209" i="22"/>
  <c r="V209" i="22"/>
  <c r="U209" i="22"/>
  <c r="T209" i="22"/>
  <c r="S209" i="22"/>
  <c r="R209" i="22"/>
  <c r="Q209" i="22"/>
  <c r="P209" i="22"/>
  <c r="O209" i="22"/>
  <c r="N209" i="22"/>
  <c r="M209" i="22"/>
  <c r="L209" i="22"/>
  <c r="K209" i="22"/>
  <c r="J209" i="22"/>
  <c r="I209" i="22"/>
  <c r="H209" i="22"/>
  <c r="G209" i="22"/>
  <c r="F209" i="22"/>
  <c r="E209" i="22"/>
  <c r="D209" i="22"/>
  <c r="C209" i="22"/>
  <c r="B209" i="22"/>
  <c r="Y208" i="22"/>
  <c r="X208" i="22"/>
  <c r="W208" i="22"/>
  <c r="V208" i="22"/>
  <c r="U208" i="22"/>
  <c r="T208" i="22"/>
  <c r="S208" i="22"/>
  <c r="R208" i="22"/>
  <c r="Q208" i="22"/>
  <c r="P208" i="22"/>
  <c r="O208" i="22"/>
  <c r="N208" i="22"/>
  <c r="M208" i="22"/>
  <c r="L208" i="22"/>
  <c r="K208" i="22"/>
  <c r="J208" i="22"/>
  <c r="I208" i="22"/>
  <c r="H208" i="22"/>
  <c r="G208" i="22"/>
  <c r="F208" i="22"/>
  <c r="E208" i="22"/>
  <c r="D208" i="22"/>
  <c r="C208" i="22"/>
  <c r="B208" i="22"/>
  <c r="Y207" i="22"/>
  <c r="X207" i="22"/>
  <c r="W207" i="22"/>
  <c r="V207" i="22"/>
  <c r="U207" i="22"/>
  <c r="T207" i="22"/>
  <c r="S207" i="22"/>
  <c r="R207" i="22"/>
  <c r="Q207" i="22"/>
  <c r="P207" i="22"/>
  <c r="O207" i="22"/>
  <c r="N207" i="22"/>
  <c r="M207" i="22"/>
  <c r="L207" i="22"/>
  <c r="K207" i="22"/>
  <c r="J207" i="22"/>
  <c r="I207" i="22"/>
  <c r="H207" i="22"/>
  <c r="G207" i="22"/>
  <c r="F207" i="22"/>
  <c r="E207" i="22"/>
  <c r="D207" i="22"/>
  <c r="C207" i="22"/>
  <c r="B207" i="22"/>
  <c r="Y206" i="22"/>
  <c r="X206" i="22"/>
  <c r="W206" i="22"/>
  <c r="V206" i="22"/>
  <c r="U206" i="22"/>
  <c r="T206" i="22"/>
  <c r="S206" i="22"/>
  <c r="R206" i="22"/>
  <c r="Q206" i="22"/>
  <c r="P206" i="22"/>
  <c r="O206" i="22"/>
  <c r="N206" i="22"/>
  <c r="M206" i="22"/>
  <c r="L206" i="22"/>
  <c r="K206" i="22"/>
  <c r="J206" i="22"/>
  <c r="I206" i="22"/>
  <c r="H206" i="22"/>
  <c r="G206" i="22"/>
  <c r="F206" i="22"/>
  <c r="E206" i="22"/>
  <c r="D206" i="22"/>
  <c r="C206" i="22"/>
  <c r="B206" i="22"/>
  <c r="Y205" i="22"/>
  <c r="X205" i="22"/>
  <c r="W205" i="22"/>
  <c r="V205" i="22"/>
  <c r="U205" i="22"/>
  <c r="T205" i="22"/>
  <c r="S205" i="22"/>
  <c r="R205" i="22"/>
  <c r="Q205" i="22"/>
  <c r="P205" i="22"/>
  <c r="O205" i="22"/>
  <c r="N205" i="22"/>
  <c r="M205" i="22"/>
  <c r="L205" i="22"/>
  <c r="K205" i="22"/>
  <c r="J205" i="22"/>
  <c r="I205" i="22"/>
  <c r="H205" i="22"/>
  <c r="G205" i="22"/>
  <c r="F205" i="22"/>
  <c r="E205" i="22"/>
  <c r="D205" i="22"/>
  <c r="C205" i="22"/>
  <c r="B205" i="22"/>
  <c r="Y200" i="22"/>
  <c r="X200" i="22"/>
  <c r="W200" i="22"/>
  <c r="V200" i="22"/>
  <c r="U200" i="22"/>
  <c r="T200" i="22"/>
  <c r="S200" i="22"/>
  <c r="R200" i="22"/>
  <c r="Q200" i="22"/>
  <c r="P200" i="22"/>
  <c r="O200" i="22"/>
  <c r="N200" i="22"/>
  <c r="M200" i="22"/>
  <c r="L200" i="22"/>
  <c r="K200" i="22"/>
  <c r="J200" i="22"/>
  <c r="I200" i="22"/>
  <c r="H200" i="22"/>
  <c r="G200" i="22"/>
  <c r="F200" i="22"/>
  <c r="E200" i="22"/>
  <c r="D200" i="22"/>
  <c r="C200" i="22"/>
  <c r="B200" i="22"/>
  <c r="Y199" i="22"/>
  <c r="X199" i="22"/>
  <c r="W199" i="22"/>
  <c r="V199" i="22"/>
  <c r="U199" i="22"/>
  <c r="T199" i="22"/>
  <c r="S199" i="22"/>
  <c r="R199" i="22"/>
  <c r="Q199" i="22"/>
  <c r="P199" i="22"/>
  <c r="O199" i="22"/>
  <c r="N199" i="22"/>
  <c r="M199" i="22"/>
  <c r="L199" i="22"/>
  <c r="K199" i="22"/>
  <c r="J199" i="22"/>
  <c r="I199" i="22"/>
  <c r="H199" i="22"/>
  <c r="G199" i="22"/>
  <c r="F199" i="22"/>
  <c r="E199" i="22"/>
  <c r="D199" i="22"/>
  <c r="C199" i="22"/>
  <c r="B199" i="22"/>
  <c r="Y198" i="22"/>
  <c r="X198" i="22"/>
  <c r="W198" i="22"/>
  <c r="V198" i="22"/>
  <c r="U198" i="22"/>
  <c r="T198" i="22"/>
  <c r="S198" i="22"/>
  <c r="R198" i="22"/>
  <c r="Q198" i="22"/>
  <c r="P198" i="22"/>
  <c r="O198" i="22"/>
  <c r="N198" i="22"/>
  <c r="M198" i="22"/>
  <c r="L198" i="22"/>
  <c r="K198" i="22"/>
  <c r="J198" i="22"/>
  <c r="I198" i="22"/>
  <c r="H198" i="22"/>
  <c r="G198" i="22"/>
  <c r="F198" i="22"/>
  <c r="E198" i="22"/>
  <c r="D198" i="22"/>
  <c r="C198" i="22"/>
  <c r="B198" i="22"/>
  <c r="Y197" i="22"/>
  <c r="X197" i="22"/>
  <c r="W197" i="22"/>
  <c r="V197" i="22"/>
  <c r="U197" i="22"/>
  <c r="T197" i="22"/>
  <c r="S197" i="22"/>
  <c r="R197" i="22"/>
  <c r="Q197" i="22"/>
  <c r="P197" i="22"/>
  <c r="O197" i="22"/>
  <c r="N197" i="22"/>
  <c r="M197" i="22"/>
  <c r="L197" i="22"/>
  <c r="K197" i="22"/>
  <c r="J197" i="22"/>
  <c r="I197" i="22"/>
  <c r="H197" i="22"/>
  <c r="G197" i="22"/>
  <c r="F197" i="22"/>
  <c r="E197" i="22"/>
  <c r="D197" i="22"/>
  <c r="C197" i="22"/>
  <c r="B197" i="22"/>
  <c r="Y196" i="22"/>
  <c r="X196" i="22"/>
  <c r="W196" i="22"/>
  <c r="V196" i="22"/>
  <c r="U196" i="22"/>
  <c r="T196" i="22"/>
  <c r="S196" i="22"/>
  <c r="R196" i="22"/>
  <c r="Q196" i="22"/>
  <c r="P196" i="22"/>
  <c r="O196" i="22"/>
  <c r="N196" i="22"/>
  <c r="M196" i="22"/>
  <c r="L196" i="22"/>
  <c r="K196" i="22"/>
  <c r="J196" i="22"/>
  <c r="I196" i="22"/>
  <c r="H196" i="22"/>
  <c r="G196" i="22"/>
  <c r="F196" i="22"/>
  <c r="E196" i="22"/>
  <c r="D196" i="22"/>
  <c r="C196" i="22"/>
  <c r="B196" i="22"/>
  <c r="Y195" i="22"/>
  <c r="X195" i="22"/>
  <c r="W195" i="22"/>
  <c r="V195" i="22"/>
  <c r="U195" i="22"/>
  <c r="T195" i="22"/>
  <c r="S195" i="22"/>
  <c r="R195" i="22"/>
  <c r="Q195" i="22"/>
  <c r="P195" i="22"/>
  <c r="O195" i="22"/>
  <c r="N195" i="22"/>
  <c r="M195" i="22"/>
  <c r="L195" i="22"/>
  <c r="K195" i="22"/>
  <c r="J195" i="22"/>
  <c r="I195" i="22"/>
  <c r="H195" i="22"/>
  <c r="G195" i="22"/>
  <c r="F195" i="22"/>
  <c r="E195" i="22"/>
  <c r="D195" i="22"/>
  <c r="C195" i="22"/>
  <c r="B195" i="22"/>
  <c r="Y194" i="22"/>
  <c r="X194" i="22"/>
  <c r="W194" i="22"/>
  <c r="V194" i="22"/>
  <c r="U194" i="22"/>
  <c r="T194" i="22"/>
  <c r="S194" i="22"/>
  <c r="R194" i="22"/>
  <c r="Q194" i="22"/>
  <c r="P194" i="22"/>
  <c r="O194" i="22"/>
  <c r="N194" i="22"/>
  <c r="M194" i="22"/>
  <c r="L194" i="22"/>
  <c r="K194" i="22"/>
  <c r="J194" i="22"/>
  <c r="I194" i="22"/>
  <c r="H194" i="22"/>
  <c r="G194" i="22"/>
  <c r="F194" i="22"/>
  <c r="E194" i="22"/>
  <c r="D194" i="22"/>
  <c r="C194" i="22"/>
  <c r="B194" i="22"/>
  <c r="Y191" i="22"/>
  <c r="X191" i="22"/>
  <c r="W191" i="22"/>
  <c r="V191" i="22"/>
  <c r="U191" i="22"/>
  <c r="T191" i="22"/>
  <c r="S191" i="22"/>
  <c r="R191" i="22"/>
  <c r="Q191" i="22"/>
  <c r="P191" i="22"/>
  <c r="O191" i="22"/>
  <c r="N191" i="22"/>
  <c r="M191" i="22"/>
  <c r="L191" i="22"/>
  <c r="K191" i="22"/>
  <c r="J191" i="22"/>
  <c r="I191" i="22"/>
  <c r="H191" i="22"/>
  <c r="G191" i="22"/>
  <c r="F191" i="22"/>
  <c r="E191" i="22"/>
  <c r="D191" i="22"/>
  <c r="C191" i="22"/>
  <c r="B191" i="22"/>
  <c r="Y190" i="22"/>
  <c r="X190" i="22"/>
  <c r="W190" i="22"/>
  <c r="V190" i="22"/>
  <c r="U190" i="22"/>
  <c r="T190" i="22"/>
  <c r="S190" i="22"/>
  <c r="R190" i="22"/>
  <c r="Q190" i="22"/>
  <c r="P190" i="22"/>
  <c r="O190" i="22"/>
  <c r="N190" i="22"/>
  <c r="M190" i="22"/>
  <c r="L190" i="22"/>
  <c r="K190" i="22"/>
  <c r="J190" i="22"/>
  <c r="I190" i="22"/>
  <c r="H190" i="22"/>
  <c r="G190" i="22"/>
  <c r="F190" i="22"/>
  <c r="E190" i="22"/>
  <c r="D190" i="22"/>
  <c r="C190" i="22"/>
  <c r="B190" i="22"/>
  <c r="Y189" i="22"/>
  <c r="X189" i="22"/>
  <c r="W189" i="22"/>
  <c r="V189" i="22"/>
  <c r="U189" i="22"/>
  <c r="T189" i="22"/>
  <c r="S189" i="22"/>
  <c r="R189" i="22"/>
  <c r="Q189" i="22"/>
  <c r="P189" i="22"/>
  <c r="O189" i="22"/>
  <c r="N189" i="22"/>
  <c r="M189" i="22"/>
  <c r="L189" i="22"/>
  <c r="K189" i="22"/>
  <c r="J189" i="22"/>
  <c r="I189" i="22"/>
  <c r="H189" i="22"/>
  <c r="G189" i="22"/>
  <c r="F189" i="22"/>
  <c r="E189" i="22"/>
  <c r="D189" i="22"/>
  <c r="C189" i="22"/>
  <c r="B189" i="22"/>
  <c r="Y188" i="22"/>
  <c r="X188" i="22"/>
  <c r="W188" i="22"/>
  <c r="V188" i="22"/>
  <c r="U188" i="22"/>
  <c r="T188" i="22"/>
  <c r="S188" i="22"/>
  <c r="R188" i="22"/>
  <c r="Q188" i="22"/>
  <c r="P188" i="22"/>
  <c r="O188" i="22"/>
  <c r="N188" i="22"/>
  <c r="M188" i="22"/>
  <c r="L188" i="22"/>
  <c r="K188" i="22"/>
  <c r="J188" i="22"/>
  <c r="I188" i="22"/>
  <c r="H188" i="22"/>
  <c r="G188" i="22"/>
  <c r="F188" i="22"/>
  <c r="E188" i="22"/>
  <c r="D188" i="22"/>
  <c r="C188" i="22"/>
  <c r="B188" i="22"/>
  <c r="Y187" i="22"/>
  <c r="X187" i="22"/>
  <c r="W187" i="22"/>
  <c r="V187" i="22"/>
  <c r="U187" i="22"/>
  <c r="T187" i="22"/>
  <c r="S187" i="22"/>
  <c r="R187" i="22"/>
  <c r="Q187" i="22"/>
  <c r="P187" i="22"/>
  <c r="O187" i="22"/>
  <c r="N187" i="22"/>
  <c r="M187" i="22"/>
  <c r="L187" i="22"/>
  <c r="K187" i="22"/>
  <c r="J187" i="22"/>
  <c r="I187" i="22"/>
  <c r="H187" i="22"/>
  <c r="G187" i="22"/>
  <c r="F187" i="22"/>
  <c r="E187" i="22"/>
  <c r="D187" i="22"/>
  <c r="C187" i="22"/>
  <c r="B187" i="22"/>
  <c r="Y186" i="22"/>
  <c r="X186" i="22"/>
  <c r="W186" i="22"/>
  <c r="V186" i="22"/>
  <c r="U186" i="22"/>
  <c r="T186" i="22"/>
  <c r="S186" i="22"/>
  <c r="R186" i="22"/>
  <c r="Q186" i="22"/>
  <c r="P186" i="22"/>
  <c r="O186" i="22"/>
  <c r="N186" i="22"/>
  <c r="M186" i="22"/>
  <c r="L186" i="22"/>
  <c r="K186" i="22"/>
  <c r="J186" i="22"/>
  <c r="I186" i="22"/>
  <c r="H186" i="22"/>
  <c r="G186" i="22"/>
  <c r="F186" i="22"/>
  <c r="E186" i="22"/>
  <c r="D186" i="22"/>
  <c r="C186" i="22"/>
  <c r="B186" i="22"/>
  <c r="Y185" i="22"/>
  <c r="X185" i="22"/>
  <c r="W185" i="22"/>
  <c r="V185" i="22"/>
  <c r="U185" i="22"/>
  <c r="T185" i="22"/>
  <c r="S185" i="22"/>
  <c r="R185" i="22"/>
  <c r="Q185" i="22"/>
  <c r="P185" i="22"/>
  <c r="O185" i="22"/>
  <c r="N185" i="22"/>
  <c r="M185" i="22"/>
  <c r="L185" i="22"/>
  <c r="K185" i="22"/>
  <c r="J185" i="22"/>
  <c r="I185" i="22"/>
  <c r="H185" i="22"/>
  <c r="G185" i="22"/>
  <c r="F185" i="22"/>
  <c r="E185" i="22"/>
  <c r="D185" i="22"/>
  <c r="C185" i="22"/>
  <c r="B185" i="22"/>
  <c r="Y184" i="22"/>
  <c r="X184" i="22"/>
  <c r="W184" i="22"/>
  <c r="V184" i="22"/>
  <c r="U184" i="22"/>
  <c r="T184" i="22"/>
  <c r="S184" i="22"/>
  <c r="R184" i="22"/>
  <c r="Q184" i="22"/>
  <c r="P184" i="22"/>
  <c r="O184" i="22"/>
  <c r="N184" i="22"/>
  <c r="M184" i="22"/>
  <c r="L184" i="22"/>
  <c r="K184" i="22"/>
  <c r="J184" i="22"/>
  <c r="I184" i="22"/>
  <c r="H184" i="22"/>
  <c r="G184" i="22"/>
  <c r="F184" i="22"/>
  <c r="E184" i="22"/>
  <c r="D184" i="22"/>
  <c r="C184" i="22"/>
  <c r="B184" i="22"/>
  <c r="Y183" i="22"/>
  <c r="X183" i="22"/>
  <c r="W183" i="22"/>
  <c r="V183" i="22"/>
  <c r="U183" i="22"/>
  <c r="T183" i="22"/>
  <c r="S183" i="22"/>
  <c r="R183" i="22"/>
  <c r="Q183" i="22"/>
  <c r="P183" i="22"/>
  <c r="O183" i="22"/>
  <c r="N183" i="22"/>
  <c r="M183" i="22"/>
  <c r="L183" i="22"/>
  <c r="K183" i="22"/>
  <c r="J183" i="22"/>
  <c r="I183" i="22"/>
  <c r="H183" i="22"/>
  <c r="G183" i="22"/>
  <c r="F183" i="22"/>
  <c r="E183" i="22"/>
  <c r="D183" i="22"/>
  <c r="C183" i="22"/>
  <c r="B183" i="22"/>
  <c r="Y178" i="22"/>
  <c r="X178" i="22"/>
  <c r="W178" i="22"/>
  <c r="V178" i="22"/>
  <c r="U178" i="22"/>
  <c r="T178" i="22"/>
  <c r="S178" i="22"/>
  <c r="R178" i="22"/>
  <c r="Q178" i="22"/>
  <c r="P178" i="22"/>
  <c r="O178" i="22"/>
  <c r="N178" i="22"/>
  <c r="M178" i="22"/>
  <c r="L178" i="22"/>
  <c r="K178" i="22"/>
  <c r="J178" i="22"/>
  <c r="I178" i="22"/>
  <c r="H178" i="22"/>
  <c r="G178" i="22"/>
  <c r="F178" i="22"/>
  <c r="E178" i="22"/>
  <c r="D178" i="22"/>
  <c r="C178" i="22"/>
  <c r="B178" i="22"/>
  <c r="Y177" i="22"/>
  <c r="X177" i="22"/>
  <c r="W177" i="22"/>
  <c r="V177" i="22"/>
  <c r="U177" i="22"/>
  <c r="T177" i="22"/>
  <c r="S177" i="22"/>
  <c r="R177" i="22"/>
  <c r="Q177" i="22"/>
  <c r="P177" i="22"/>
  <c r="O177" i="22"/>
  <c r="N177" i="22"/>
  <c r="M177" i="22"/>
  <c r="L177" i="22"/>
  <c r="K177" i="22"/>
  <c r="J177" i="22"/>
  <c r="I177" i="22"/>
  <c r="H177" i="22"/>
  <c r="G177" i="22"/>
  <c r="F177" i="22"/>
  <c r="E177" i="22"/>
  <c r="D177" i="22"/>
  <c r="C177" i="22"/>
  <c r="B177" i="22"/>
  <c r="Y176" i="22"/>
  <c r="X176" i="22"/>
  <c r="W176" i="22"/>
  <c r="V176" i="22"/>
  <c r="U176" i="22"/>
  <c r="T176" i="22"/>
  <c r="S176" i="22"/>
  <c r="R176" i="22"/>
  <c r="Q176" i="22"/>
  <c r="P176" i="22"/>
  <c r="O176" i="22"/>
  <c r="N176" i="22"/>
  <c r="M176" i="22"/>
  <c r="L176" i="22"/>
  <c r="K176" i="22"/>
  <c r="J176" i="22"/>
  <c r="I176" i="22"/>
  <c r="H176" i="22"/>
  <c r="G176" i="22"/>
  <c r="F176" i="22"/>
  <c r="E176" i="22"/>
  <c r="D176" i="22"/>
  <c r="C176" i="22"/>
  <c r="B176" i="22"/>
  <c r="Q175" i="22"/>
  <c r="I175" i="22"/>
  <c r="Y174" i="22"/>
  <c r="X174" i="22"/>
  <c r="W174" i="22"/>
  <c r="V174" i="22"/>
  <c r="U174" i="22"/>
  <c r="T174" i="22"/>
  <c r="S174" i="22"/>
  <c r="R174" i="22"/>
  <c r="Q174" i="22"/>
  <c r="P174" i="22"/>
  <c r="O174" i="22"/>
  <c r="N174" i="22"/>
  <c r="M174" i="22"/>
  <c r="L174" i="22"/>
  <c r="K174" i="22"/>
  <c r="J174" i="22"/>
  <c r="I174" i="22"/>
  <c r="H174" i="22"/>
  <c r="G174" i="22"/>
  <c r="F174" i="22"/>
  <c r="E174" i="22"/>
  <c r="D174" i="22"/>
  <c r="C174" i="22"/>
  <c r="B174" i="22"/>
  <c r="Y173" i="22"/>
  <c r="Y165" i="22" s="1"/>
  <c r="X173" i="22"/>
  <c r="W173" i="22"/>
  <c r="V173" i="22"/>
  <c r="U173" i="22"/>
  <c r="T173" i="22"/>
  <c r="S173" i="22"/>
  <c r="R173" i="22"/>
  <c r="Q173" i="22"/>
  <c r="P173" i="22"/>
  <c r="O173" i="22"/>
  <c r="N173" i="22"/>
  <c r="M173" i="22"/>
  <c r="L173" i="22"/>
  <c r="K173" i="22"/>
  <c r="J173" i="22"/>
  <c r="I173" i="22"/>
  <c r="H173" i="22"/>
  <c r="G173" i="22"/>
  <c r="F173" i="22"/>
  <c r="E173" i="22"/>
  <c r="D173" i="22"/>
  <c r="C173" i="22"/>
  <c r="B173" i="22"/>
  <c r="Y172" i="22"/>
  <c r="X172" i="22"/>
  <c r="W172" i="22"/>
  <c r="V172" i="22"/>
  <c r="U172" i="22"/>
  <c r="U165" i="22" s="1"/>
  <c r="T172" i="22"/>
  <c r="S172" i="22"/>
  <c r="R172" i="22"/>
  <c r="Q172" i="22"/>
  <c r="P172" i="22"/>
  <c r="O172" i="22"/>
  <c r="N172" i="22"/>
  <c r="M172" i="22"/>
  <c r="L172" i="22"/>
  <c r="K172" i="22"/>
  <c r="J172" i="22"/>
  <c r="I172" i="22"/>
  <c r="H172" i="22"/>
  <c r="G172" i="22"/>
  <c r="F172" i="22"/>
  <c r="E172" i="22"/>
  <c r="D172" i="22"/>
  <c r="C172" i="22"/>
  <c r="B172" i="22"/>
  <c r="Q171" i="22"/>
  <c r="Y170" i="22"/>
  <c r="X170" i="22"/>
  <c r="W170" i="22"/>
  <c r="V170" i="22"/>
  <c r="U170" i="22"/>
  <c r="T170" i="22"/>
  <c r="T165" i="22" s="1"/>
  <c r="S170" i="22"/>
  <c r="R170" i="22"/>
  <c r="Q170" i="22"/>
  <c r="P170" i="22"/>
  <c r="O170" i="22"/>
  <c r="N170" i="22"/>
  <c r="M170" i="22"/>
  <c r="L170" i="22"/>
  <c r="K170" i="22"/>
  <c r="J170" i="22"/>
  <c r="I170" i="22"/>
  <c r="H170" i="22"/>
  <c r="G170" i="22"/>
  <c r="F170" i="22"/>
  <c r="E170" i="22"/>
  <c r="D170" i="22"/>
  <c r="C170" i="22"/>
  <c r="B170" i="22"/>
  <c r="Y169" i="22"/>
  <c r="X169" i="22"/>
  <c r="W169" i="22"/>
  <c r="V169" i="22"/>
  <c r="U169" i="22"/>
  <c r="T169" i="22"/>
  <c r="S169" i="22"/>
  <c r="R169" i="22"/>
  <c r="Q169" i="22"/>
  <c r="P169" i="22"/>
  <c r="O169" i="22"/>
  <c r="N169" i="22"/>
  <c r="M169" i="22"/>
  <c r="L169" i="22"/>
  <c r="K169" i="22"/>
  <c r="J169" i="22"/>
  <c r="I169" i="22"/>
  <c r="H169" i="22"/>
  <c r="G169" i="22"/>
  <c r="F169" i="22"/>
  <c r="E169" i="22"/>
  <c r="D169" i="22"/>
  <c r="C169" i="22"/>
  <c r="B169" i="22"/>
  <c r="Y168" i="22"/>
  <c r="X168" i="22"/>
  <c r="W168" i="22"/>
  <c r="V168" i="22"/>
  <c r="U168" i="22"/>
  <c r="T168" i="22"/>
  <c r="S168" i="22"/>
  <c r="R168" i="22"/>
  <c r="Q168" i="22"/>
  <c r="P168" i="22"/>
  <c r="O168" i="22"/>
  <c r="N168" i="22"/>
  <c r="M168" i="22"/>
  <c r="L168" i="22"/>
  <c r="K168" i="22"/>
  <c r="J168" i="22"/>
  <c r="J165" i="22" s="1"/>
  <c r="I168" i="22"/>
  <c r="H168" i="22"/>
  <c r="G168" i="22"/>
  <c r="F168" i="22"/>
  <c r="E168" i="22"/>
  <c r="D168" i="22"/>
  <c r="C168" i="22"/>
  <c r="B168" i="22"/>
  <c r="Y167" i="22"/>
  <c r="X167" i="22"/>
  <c r="W167" i="22"/>
  <c r="V167" i="22"/>
  <c r="U167" i="22"/>
  <c r="T167" i="22"/>
  <c r="S167" i="22"/>
  <c r="R167" i="22"/>
  <c r="Q167" i="22"/>
  <c r="P167" i="22"/>
  <c r="O167" i="22"/>
  <c r="O165" i="22" s="1"/>
  <c r="N167" i="22"/>
  <c r="M167" i="22"/>
  <c r="L167" i="22"/>
  <c r="K167" i="22"/>
  <c r="J167" i="22"/>
  <c r="I167" i="22"/>
  <c r="H167" i="22"/>
  <c r="G167" i="22"/>
  <c r="F167" i="22"/>
  <c r="E167" i="22"/>
  <c r="E165" i="22" s="1"/>
  <c r="D167" i="22"/>
  <c r="C167" i="22"/>
  <c r="B167" i="22"/>
  <c r="Y166" i="22"/>
  <c r="X166" i="22"/>
  <c r="W166" i="22"/>
  <c r="V166" i="22"/>
  <c r="U166" i="22"/>
  <c r="T166" i="22"/>
  <c r="S166" i="22"/>
  <c r="S165" i="22" s="1"/>
  <c r="R166" i="22"/>
  <c r="R165" i="22" s="1"/>
  <c r="Q166" i="22"/>
  <c r="Q165" i="22" s="1"/>
  <c r="P166" i="22"/>
  <c r="P165" i="22" s="1"/>
  <c r="O166" i="22"/>
  <c r="N166" i="22"/>
  <c r="N165" i="22" s="1"/>
  <c r="M166" i="22"/>
  <c r="M165" i="22" s="1"/>
  <c r="L166" i="22"/>
  <c r="L165" i="22" s="1"/>
  <c r="K166" i="22"/>
  <c r="K165" i="22" s="1"/>
  <c r="J166" i="22"/>
  <c r="I166" i="22"/>
  <c r="I165" i="22" s="1"/>
  <c r="H166" i="22"/>
  <c r="H165" i="22" s="1"/>
  <c r="G166" i="22"/>
  <c r="G165" i="22" s="1"/>
  <c r="F166" i="22"/>
  <c r="F165" i="22" s="1"/>
  <c r="E166" i="22"/>
  <c r="D166" i="22"/>
  <c r="D165" i="22" s="1"/>
  <c r="C166" i="22"/>
  <c r="C165" i="22" s="1"/>
  <c r="B166" i="22"/>
  <c r="B165" i="22" s="1"/>
  <c r="X165" i="22"/>
  <c r="W165" i="22"/>
  <c r="V165" i="22"/>
  <c r="Y162" i="22"/>
  <c r="X162" i="22"/>
  <c r="W162" i="22"/>
  <c r="V162" i="22"/>
  <c r="U162" i="22"/>
  <c r="T162" i="22"/>
  <c r="S162" i="22"/>
  <c r="R162" i="22"/>
  <c r="Q162" i="22"/>
  <c r="P162" i="22"/>
  <c r="O162" i="22"/>
  <c r="N162" i="22"/>
  <c r="M162" i="22"/>
  <c r="L162" i="22"/>
  <c r="K162" i="22"/>
  <c r="J162" i="22"/>
  <c r="I162" i="22"/>
  <c r="H162" i="22"/>
  <c r="G162" i="22"/>
  <c r="F162" i="22"/>
  <c r="E162" i="22"/>
  <c r="D162" i="22"/>
  <c r="C162" i="22"/>
  <c r="B162" i="22"/>
  <c r="Y161" i="22"/>
  <c r="X161" i="22"/>
  <c r="W161" i="22"/>
  <c r="V161" i="22"/>
  <c r="U161" i="22"/>
  <c r="T161" i="22"/>
  <c r="S161" i="22"/>
  <c r="R161" i="22"/>
  <c r="Q161" i="22"/>
  <c r="P161" i="22"/>
  <c r="O161" i="22"/>
  <c r="N161" i="22"/>
  <c r="M161" i="22"/>
  <c r="L161" i="22"/>
  <c r="K161" i="22"/>
  <c r="J161" i="22"/>
  <c r="I161" i="22"/>
  <c r="H161" i="22"/>
  <c r="G161" i="22"/>
  <c r="F161" i="22"/>
  <c r="E161" i="22"/>
  <c r="D161" i="22"/>
  <c r="C161" i="22"/>
  <c r="B161" i="22"/>
  <c r="Y159" i="22"/>
  <c r="X159" i="22"/>
  <c r="W159" i="22"/>
  <c r="V159" i="22"/>
  <c r="U159" i="22"/>
  <c r="T159" i="22"/>
  <c r="S159" i="22"/>
  <c r="R159" i="22"/>
  <c r="Q159" i="22"/>
  <c r="P159" i="22"/>
  <c r="O159" i="22"/>
  <c r="N159" i="22"/>
  <c r="M159" i="22"/>
  <c r="L159" i="22"/>
  <c r="K159" i="22"/>
  <c r="J159" i="22"/>
  <c r="I159" i="22"/>
  <c r="H159" i="22"/>
  <c r="G159" i="22"/>
  <c r="F159" i="22"/>
  <c r="E159" i="22"/>
  <c r="D159" i="22"/>
  <c r="C159" i="22"/>
  <c r="B159" i="22"/>
  <c r="Y158" i="22"/>
  <c r="X158" i="22"/>
  <c r="W158" i="22"/>
  <c r="V158" i="22"/>
  <c r="U158" i="22"/>
  <c r="T158" i="22"/>
  <c r="S158" i="22"/>
  <c r="R158" i="22"/>
  <c r="Q158" i="22"/>
  <c r="P158" i="22"/>
  <c r="O158" i="22"/>
  <c r="N158" i="22"/>
  <c r="M158" i="22"/>
  <c r="L158" i="22"/>
  <c r="K158" i="22"/>
  <c r="J158" i="22"/>
  <c r="I158" i="22"/>
  <c r="H158" i="22"/>
  <c r="G158" i="22"/>
  <c r="F158" i="22"/>
  <c r="E158" i="22"/>
  <c r="D158" i="22"/>
  <c r="C158" i="22"/>
  <c r="B158" i="22"/>
  <c r="I157" i="22"/>
  <c r="Y156" i="22"/>
  <c r="X156" i="22"/>
  <c r="W156" i="22"/>
  <c r="V156" i="22"/>
  <c r="U156" i="22"/>
  <c r="T156" i="22"/>
  <c r="S156" i="22"/>
  <c r="R156" i="22"/>
  <c r="Q156" i="22"/>
  <c r="P156" i="22"/>
  <c r="O156" i="22"/>
  <c r="N156" i="22"/>
  <c r="M156" i="22"/>
  <c r="L156" i="22"/>
  <c r="K156" i="22"/>
  <c r="J156" i="22"/>
  <c r="I156" i="22"/>
  <c r="H156" i="22"/>
  <c r="G156" i="22"/>
  <c r="F156" i="22"/>
  <c r="E156" i="22"/>
  <c r="D156" i="22"/>
  <c r="C156" i="22"/>
  <c r="B156" i="22"/>
  <c r="Y155" i="22"/>
  <c r="X155" i="22"/>
  <c r="W155" i="22"/>
  <c r="V155" i="22"/>
  <c r="U155" i="22"/>
  <c r="T155" i="22"/>
  <c r="S155" i="22"/>
  <c r="R155" i="22"/>
  <c r="Q155" i="22"/>
  <c r="P155" i="22"/>
  <c r="O155" i="22"/>
  <c r="N155" i="22"/>
  <c r="M155" i="22"/>
  <c r="L155" i="22"/>
  <c r="K155" i="22"/>
  <c r="J155" i="22"/>
  <c r="I155" i="22"/>
  <c r="H155" i="22"/>
  <c r="G155" i="22"/>
  <c r="F155" i="22"/>
  <c r="E155" i="22"/>
  <c r="D155" i="22"/>
  <c r="C155" i="22"/>
  <c r="B155" i="22"/>
  <c r="Y154" i="22"/>
  <c r="X154" i="22"/>
  <c r="W154" i="22"/>
  <c r="V154" i="22"/>
  <c r="U154" i="22"/>
  <c r="T154" i="22"/>
  <c r="S154" i="22"/>
  <c r="R154" i="22"/>
  <c r="Q154" i="22"/>
  <c r="P154" i="22"/>
  <c r="O154" i="22"/>
  <c r="N154" i="22"/>
  <c r="M154" i="22"/>
  <c r="L154" i="22"/>
  <c r="K154" i="22"/>
  <c r="J154" i="22"/>
  <c r="I154" i="22"/>
  <c r="H154" i="22"/>
  <c r="G154" i="22"/>
  <c r="F154" i="22"/>
  <c r="F146" i="22" s="1"/>
  <c r="E154" i="22"/>
  <c r="D154" i="22"/>
  <c r="C154" i="22"/>
  <c r="B154" i="22"/>
  <c r="Y153" i="22"/>
  <c r="Q153" i="22"/>
  <c r="Y152" i="22"/>
  <c r="X152" i="22"/>
  <c r="W152" i="22"/>
  <c r="V152" i="22"/>
  <c r="U152" i="22"/>
  <c r="T152" i="22"/>
  <c r="S152" i="22"/>
  <c r="R152" i="22"/>
  <c r="Q152" i="22"/>
  <c r="P152" i="22"/>
  <c r="O152" i="22"/>
  <c r="N152" i="22"/>
  <c r="M152" i="22"/>
  <c r="L152" i="22"/>
  <c r="K152" i="22"/>
  <c r="J152" i="22"/>
  <c r="I152" i="22"/>
  <c r="H152" i="22"/>
  <c r="G152" i="22"/>
  <c r="F152" i="22"/>
  <c r="E152" i="22"/>
  <c r="E146" i="22" s="1"/>
  <c r="D152" i="22"/>
  <c r="C152" i="22"/>
  <c r="B152" i="22"/>
  <c r="Y151" i="22"/>
  <c r="X151" i="22"/>
  <c r="W151" i="22"/>
  <c r="V151" i="22"/>
  <c r="U151" i="22"/>
  <c r="T151" i="22"/>
  <c r="S151" i="22"/>
  <c r="R151" i="22"/>
  <c r="Q151" i="22"/>
  <c r="P151" i="22"/>
  <c r="O151" i="22"/>
  <c r="N151" i="22"/>
  <c r="M151" i="22"/>
  <c r="L151" i="22"/>
  <c r="K151" i="22"/>
  <c r="J151" i="22"/>
  <c r="I151" i="22"/>
  <c r="H151" i="22"/>
  <c r="G151" i="22"/>
  <c r="F151" i="22"/>
  <c r="E151" i="22"/>
  <c r="D151" i="22"/>
  <c r="C151" i="22"/>
  <c r="B151" i="22"/>
  <c r="Y150" i="22"/>
  <c r="X150" i="22"/>
  <c r="W150" i="22"/>
  <c r="V150" i="22"/>
  <c r="U150" i="22"/>
  <c r="T150" i="22"/>
  <c r="S150" i="22"/>
  <c r="R150" i="22"/>
  <c r="Q150" i="22"/>
  <c r="P150" i="22"/>
  <c r="O150" i="22"/>
  <c r="N150" i="22"/>
  <c r="M150" i="22"/>
  <c r="L150" i="22"/>
  <c r="K150" i="22"/>
  <c r="J150" i="22"/>
  <c r="I150" i="22"/>
  <c r="H150" i="22"/>
  <c r="G150" i="22"/>
  <c r="F150" i="22"/>
  <c r="E150" i="22"/>
  <c r="D150" i="22"/>
  <c r="C150" i="22"/>
  <c r="B150" i="22"/>
  <c r="Y149" i="22"/>
  <c r="X149" i="22"/>
  <c r="W149" i="22"/>
  <c r="V149" i="22"/>
  <c r="U149" i="22"/>
  <c r="T149" i="22"/>
  <c r="S149" i="22"/>
  <c r="S146" i="22" s="1"/>
  <c r="R149" i="22"/>
  <c r="Q149" i="22"/>
  <c r="P149" i="22"/>
  <c r="O149" i="22"/>
  <c r="N149" i="22"/>
  <c r="M149" i="22"/>
  <c r="L149" i="22"/>
  <c r="K149" i="22"/>
  <c r="J149" i="22"/>
  <c r="I149" i="22"/>
  <c r="H149" i="22"/>
  <c r="G149" i="22"/>
  <c r="F149" i="22"/>
  <c r="E149" i="22"/>
  <c r="D149" i="22"/>
  <c r="C149" i="22"/>
  <c r="B149" i="22"/>
  <c r="Y148" i="22"/>
  <c r="X148" i="22"/>
  <c r="X146" i="22" s="1"/>
  <c r="W148" i="22"/>
  <c r="V148" i="22"/>
  <c r="U148" i="22"/>
  <c r="T148" i="22"/>
  <c r="S148" i="22"/>
  <c r="R148" i="22"/>
  <c r="Q148" i="22"/>
  <c r="P148" i="22"/>
  <c r="O148" i="22"/>
  <c r="N148" i="22"/>
  <c r="N146" i="22" s="1"/>
  <c r="M148" i="22"/>
  <c r="L148" i="22"/>
  <c r="K148" i="22"/>
  <c r="J148" i="22"/>
  <c r="I148" i="22"/>
  <c r="H148" i="22"/>
  <c r="G148" i="22"/>
  <c r="F148" i="22"/>
  <c r="E148" i="22"/>
  <c r="D148" i="22"/>
  <c r="C148" i="22"/>
  <c r="B148" i="22"/>
  <c r="Y147" i="22"/>
  <c r="Y146" i="22" s="1"/>
  <c r="X147" i="22"/>
  <c r="W147" i="22"/>
  <c r="W146" i="22" s="1"/>
  <c r="V147" i="22"/>
  <c r="V146" i="22" s="1"/>
  <c r="U147" i="22"/>
  <c r="U146" i="22" s="1"/>
  <c r="T147" i="22"/>
  <c r="T146" i="22" s="1"/>
  <c r="S147" i="22"/>
  <c r="R147" i="22"/>
  <c r="R146" i="22" s="1"/>
  <c r="Q147" i="22"/>
  <c r="Q146" i="22" s="1"/>
  <c r="P147" i="22"/>
  <c r="P146" i="22" s="1"/>
  <c r="O147" i="22"/>
  <c r="O146" i="22" s="1"/>
  <c r="N147" i="22"/>
  <c r="M147" i="22"/>
  <c r="M146" i="22" s="1"/>
  <c r="L147" i="22"/>
  <c r="L146" i="22" s="1"/>
  <c r="K147" i="22"/>
  <c r="K146" i="22" s="1"/>
  <c r="J147" i="22"/>
  <c r="J146" i="22" s="1"/>
  <c r="I147" i="22"/>
  <c r="H147" i="22"/>
  <c r="G147" i="22"/>
  <c r="F147" i="22"/>
  <c r="E147" i="22"/>
  <c r="D147" i="22"/>
  <c r="C147" i="22"/>
  <c r="B147" i="22"/>
  <c r="I146" i="22"/>
  <c r="H146" i="22"/>
  <c r="G146" i="22"/>
  <c r="D146" i="22"/>
  <c r="C146" i="22"/>
  <c r="B146" i="22"/>
  <c r="Y143" i="22"/>
  <c r="X143" i="22"/>
  <c r="W143" i="22"/>
  <c r="V143" i="22"/>
  <c r="U143" i="22"/>
  <c r="T143" i="22"/>
  <c r="S143" i="22"/>
  <c r="R143" i="22"/>
  <c r="Q143" i="22"/>
  <c r="P143" i="22"/>
  <c r="O143" i="22"/>
  <c r="N143" i="22"/>
  <c r="M143" i="22"/>
  <c r="L143" i="22"/>
  <c r="K143" i="22"/>
  <c r="J143" i="22"/>
  <c r="I143" i="22"/>
  <c r="H143" i="22"/>
  <c r="G143" i="22"/>
  <c r="F143" i="22"/>
  <c r="E143" i="22"/>
  <c r="D143" i="22"/>
  <c r="C143" i="22"/>
  <c r="B143" i="22"/>
  <c r="Y142" i="22"/>
  <c r="X142" i="22"/>
  <c r="W142" i="22"/>
  <c r="V142" i="22"/>
  <c r="U142" i="22"/>
  <c r="T142" i="22"/>
  <c r="S142" i="22"/>
  <c r="R142" i="22"/>
  <c r="Q142" i="22"/>
  <c r="P142" i="22"/>
  <c r="O142" i="22"/>
  <c r="N142" i="22"/>
  <c r="M142" i="22"/>
  <c r="L142" i="22"/>
  <c r="K142" i="22"/>
  <c r="J142" i="22"/>
  <c r="I142" i="22"/>
  <c r="H142" i="22"/>
  <c r="G142" i="22"/>
  <c r="F142" i="22"/>
  <c r="E142" i="22"/>
  <c r="D142" i="22"/>
  <c r="C142" i="22"/>
  <c r="B142" i="22"/>
  <c r="Y141" i="22"/>
  <c r="Y132" i="22" s="1"/>
  <c r="W141" i="22"/>
  <c r="Q141" i="22"/>
  <c r="O141" i="22"/>
  <c r="Y140" i="22"/>
  <c r="X140" i="22"/>
  <c r="W140" i="22"/>
  <c r="V140" i="22"/>
  <c r="U140" i="22"/>
  <c r="T140" i="22"/>
  <c r="S140" i="22"/>
  <c r="R140" i="22"/>
  <c r="Q140" i="22"/>
  <c r="P140" i="22"/>
  <c r="O140" i="22"/>
  <c r="N140" i="22"/>
  <c r="M140" i="22"/>
  <c r="L140" i="22"/>
  <c r="K140" i="22"/>
  <c r="J140" i="22"/>
  <c r="I140" i="22"/>
  <c r="H140" i="22"/>
  <c r="G140" i="22"/>
  <c r="F140" i="22"/>
  <c r="E140" i="22"/>
  <c r="D140" i="22"/>
  <c r="C140" i="22"/>
  <c r="B140" i="22"/>
  <c r="Y139" i="22"/>
  <c r="X139" i="22"/>
  <c r="W139" i="22"/>
  <c r="V139" i="22"/>
  <c r="U139" i="22"/>
  <c r="T139" i="22"/>
  <c r="S139" i="22"/>
  <c r="R139" i="22"/>
  <c r="Q139" i="22"/>
  <c r="P139" i="22"/>
  <c r="O139" i="22"/>
  <c r="N139" i="22"/>
  <c r="M139" i="22"/>
  <c r="L139" i="22"/>
  <c r="K139" i="22"/>
  <c r="J139" i="22"/>
  <c r="I139" i="22"/>
  <c r="H139" i="22"/>
  <c r="G139" i="22"/>
  <c r="F139" i="22"/>
  <c r="E139" i="22"/>
  <c r="D139" i="22"/>
  <c r="C139" i="22"/>
  <c r="B139" i="22"/>
  <c r="Y138" i="22"/>
  <c r="X138" i="22"/>
  <c r="W138" i="22"/>
  <c r="W132" i="22" s="1"/>
  <c r="V138" i="22"/>
  <c r="U138" i="22"/>
  <c r="T138" i="22"/>
  <c r="S138" i="22"/>
  <c r="R138" i="22"/>
  <c r="Q138" i="22"/>
  <c r="P138" i="22"/>
  <c r="O138" i="22"/>
  <c r="N138" i="22"/>
  <c r="M138" i="22"/>
  <c r="L138" i="22"/>
  <c r="K138" i="22"/>
  <c r="J138" i="22"/>
  <c r="I138" i="22"/>
  <c r="H138" i="22"/>
  <c r="G138" i="22"/>
  <c r="F138" i="22"/>
  <c r="E138" i="22"/>
  <c r="D138" i="22"/>
  <c r="C138" i="22"/>
  <c r="B138" i="22"/>
  <c r="Y137" i="22"/>
  <c r="X137" i="22"/>
  <c r="W137" i="22"/>
  <c r="V137" i="22"/>
  <c r="U137" i="22"/>
  <c r="T137" i="22"/>
  <c r="S137" i="22"/>
  <c r="R137" i="22"/>
  <c r="Q137" i="22"/>
  <c r="P137" i="22"/>
  <c r="O137" i="22"/>
  <c r="N137" i="22"/>
  <c r="M137" i="22"/>
  <c r="L137" i="22"/>
  <c r="K137" i="22"/>
  <c r="J137" i="22"/>
  <c r="I137" i="22"/>
  <c r="H137" i="22"/>
  <c r="G137" i="22"/>
  <c r="F137" i="22"/>
  <c r="E137" i="22"/>
  <c r="D137" i="22"/>
  <c r="C137" i="22"/>
  <c r="B137" i="22"/>
  <c r="Y136" i="22"/>
  <c r="X136" i="22"/>
  <c r="W136" i="22"/>
  <c r="V136" i="22"/>
  <c r="U136" i="22"/>
  <c r="T136" i="22"/>
  <c r="S136" i="22"/>
  <c r="R136" i="22"/>
  <c r="Q136" i="22"/>
  <c r="P136" i="22"/>
  <c r="O136" i="22"/>
  <c r="O132" i="22" s="1"/>
  <c r="N136" i="22"/>
  <c r="M136" i="22"/>
  <c r="L136" i="22"/>
  <c r="K136" i="22"/>
  <c r="J136" i="22"/>
  <c r="I136" i="22"/>
  <c r="H136" i="22"/>
  <c r="G136" i="22"/>
  <c r="F136" i="22"/>
  <c r="E136" i="22"/>
  <c r="D136" i="22"/>
  <c r="C136" i="22"/>
  <c r="B136" i="22"/>
  <c r="Y135" i="22"/>
  <c r="X135" i="22"/>
  <c r="W135" i="22"/>
  <c r="V135" i="22"/>
  <c r="U135" i="22"/>
  <c r="T135" i="22"/>
  <c r="S135" i="22"/>
  <c r="R135" i="22"/>
  <c r="Q135" i="22"/>
  <c r="P135" i="22"/>
  <c r="O135" i="22"/>
  <c r="N135" i="22"/>
  <c r="M135" i="22"/>
  <c r="L135" i="22"/>
  <c r="K135" i="22"/>
  <c r="J135" i="22"/>
  <c r="I135" i="22"/>
  <c r="H135" i="22"/>
  <c r="G135" i="22"/>
  <c r="F135" i="22"/>
  <c r="E135" i="22"/>
  <c r="D135" i="22"/>
  <c r="C135" i="22"/>
  <c r="B135" i="22"/>
  <c r="Y134" i="22"/>
  <c r="X134" i="22"/>
  <c r="W134" i="22"/>
  <c r="V134" i="22"/>
  <c r="U134" i="22"/>
  <c r="T134" i="22"/>
  <c r="S134" i="22"/>
  <c r="R134" i="22"/>
  <c r="Q134" i="22"/>
  <c r="P134" i="22"/>
  <c r="O134" i="22"/>
  <c r="N134" i="22"/>
  <c r="M134" i="22"/>
  <c r="L134" i="22"/>
  <c r="K134" i="22"/>
  <c r="J134" i="22"/>
  <c r="I134" i="22"/>
  <c r="H134" i="22"/>
  <c r="G134" i="22"/>
  <c r="F134" i="22"/>
  <c r="E134" i="22"/>
  <c r="D134" i="22"/>
  <c r="C134" i="22"/>
  <c r="B134" i="22"/>
  <c r="Y133" i="22"/>
  <c r="X133" i="22"/>
  <c r="W133" i="22"/>
  <c r="V133" i="22"/>
  <c r="U133" i="22"/>
  <c r="T133" i="22"/>
  <c r="S133" i="22"/>
  <c r="R133" i="22"/>
  <c r="Q133" i="22"/>
  <c r="P133" i="22"/>
  <c r="O133" i="22"/>
  <c r="N133" i="22"/>
  <c r="M133" i="22"/>
  <c r="L133" i="22"/>
  <c r="K133" i="22"/>
  <c r="J133" i="22"/>
  <c r="I133" i="22"/>
  <c r="H133" i="22"/>
  <c r="G133" i="22"/>
  <c r="F133" i="22"/>
  <c r="E133" i="22"/>
  <c r="D133" i="22"/>
  <c r="C133" i="22"/>
  <c r="B133" i="22"/>
  <c r="Y119" i="22"/>
  <c r="Y175" i="22" s="1"/>
  <c r="X119" i="22"/>
  <c r="W119" i="22"/>
  <c r="W213" i="22" s="1"/>
  <c r="V119" i="22"/>
  <c r="U119" i="22"/>
  <c r="T119" i="22"/>
  <c r="S119" i="22"/>
  <c r="R119" i="22"/>
  <c r="Q119" i="22"/>
  <c r="P119" i="22"/>
  <c r="O119" i="22"/>
  <c r="N119" i="22"/>
  <c r="M119" i="22"/>
  <c r="L119" i="22"/>
  <c r="K119" i="22"/>
  <c r="J119" i="22"/>
  <c r="I119" i="22"/>
  <c r="H119" i="22"/>
  <c r="G119" i="22"/>
  <c r="G213" i="22" s="1"/>
  <c r="F119" i="22"/>
  <c r="F213" i="22" s="1"/>
  <c r="E119" i="22"/>
  <c r="D119" i="22"/>
  <c r="C119" i="22"/>
  <c r="B119" i="22"/>
  <c r="Y110" i="22"/>
  <c r="Y171" i="22" s="1"/>
  <c r="X110" i="22"/>
  <c r="W110" i="22"/>
  <c r="V110" i="22"/>
  <c r="U110" i="22"/>
  <c r="U211" i="22" s="1"/>
  <c r="T110" i="22"/>
  <c r="T211" i="22" s="1"/>
  <c r="S110" i="22"/>
  <c r="R110" i="22"/>
  <c r="Q110" i="22"/>
  <c r="P110" i="22"/>
  <c r="O110" i="22"/>
  <c r="N110" i="22"/>
  <c r="M110" i="22"/>
  <c r="L110" i="22"/>
  <c r="K110" i="22"/>
  <c r="J110" i="22"/>
  <c r="I110" i="22"/>
  <c r="I171" i="22" s="1"/>
  <c r="H110" i="22"/>
  <c r="G110" i="22"/>
  <c r="F110" i="22"/>
  <c r="E110" i="22"/>
  <c r="D110" i="22"/>
  <c r="D211" i="22" s="1"/>
  <c r="C110" i="22"/>
  <c r="B110" i="22"/>
  <c r="Y89" i="22"/>
  <c r="Y160" i="22" s="1"/>
  <c r="X89" i="22"/>
  <c r="W89" i="22"/>
  <c r="V89" i="22"/>
  <c r="U89" i="22"/>
  <c r="T89" i="22"/>
  <c r="S89" i="22"/>
  <c r="S203" i="22" s="1"/>
  <c r="R89" i="22"/>
  <c r="Q89" i="22"/>
  <c r="Q160" i="22" s="1"/>
  <c r="P89" i="22"/>
  <c r="O89" i="22"/>
  <c r="N89" i="22"/>
  <c r="M89" i="22"/>
  <c r="L89" i="22"/>
  <c r="K89" i="22"/>
  <c r="J89" i="22"/>
  <c r="I89" i="22"/>
  <c r="I160" i="22" s="1"/>
  <c r="H89" i="22"/>
  <c r="G89" i="22"/>
  <c r="F89" i="22"/>
  <c r="E89" i="22"/>
  <c r="D89" i="22"/>
  <c r="C89" i="22"/>
  <c r="B89" i="22"/>
  <c r="Y79" i="22"/>
  <c r="Y157" i="22" s="1"/>
  <c r="X79" i="22"/>
  <c r="W79" i="22"/>
  <c r="V79" i="22"/>
  <c r="U79" i="22"/>
  <c r="T79" i="22"/>
  <c r="S79" i="22"/>
  <c r="S202" i="22" s="1"/>
  <c r="R79" i="22"/>
  <c r="Q79" i="22"/>
  <c r="Q157" i="22" s="1"/>
  <c r="P79" i="22"/>
  <c r="O79" i="22"/>
  <c r="N79" i="22"/>
  <c r="M79" i="22"/>
  <c r="L79" i="22"/>
  <c r="K79" i="22"/>
  <c r="K202" i="22" s="1"/>
  <c r="J79" i="22"/>
  <c r="I79" i="22"/>
  <c r="H79" i="22"/>
  <c r="G79" i="22"/>
  <c r="F79" i="22"/>
  <c r="E79" i="22"/>
  <c r="D79" i="22"/>
  <c r="C79" i="22"/>
  <c r="B79" i="22"/>
  <c r="Y60" i="22"/>
  <c r="X60" i="22"/>
  <c r="W60" i="22"/>
  <c r="V60" i="22"/>
  <c r="U60" i="22"/>
  <c r="T60" i="22"/>
  <c r="S60" i="22"/>
  <c r="S201" i="22" s="1"/>
  <c r="R60" i="22"/>
  <c r="Q60" i="22"/>
  <c r="P60" i="22"/>
  <c r="O60" i="22"/>
  <c r="N60" i="22"/>
  <c r="M60" i="22"/>
  <c r="L60" i="22"/>
  <c r="K60" i="22"/>
  <c r="K201" i="22" s="1"/>
  <c r="J60" i="22"/>
  <c r="I60" i="22"/>
  <c r="I153" i="22" s="1"/>
  <c r="H60" i="22"/>
  <c r="G60" i="22"/>
  <c r="F60" i="22"/>
  <c r="E60" i="22"/>
  <c r="D60" i="22"/>
  <c r="C60" i="22"/>
  <c r="B60" i="22"/>
  <c r="Y33" i="22"/>
  <c r="X33" i="22"/>
  <c r="W33" i="22"/>
  <c r="V33" i="22"/>
  <c r="U33" i="22"/>
  <c r="T33" i="22"/>
  <c r="S33" i="22"/>
  <c r="R33" i="22"/>
  <c r="Q33" i="22"/>
  <c r="P33" i="22"/>
  <c r="P192" i="22" s="1"/>
  <c r="O33" i="22"/>
  <c r="N33" i="22"/>
  <c r="M33" i="22"/>
  <c r="L33" i="22"/>
  <c r="K33" i="22"/>
  <c r="J33" i="22"/>
  <c r="I33" i="22"/>
  <c r="I141" i="22" s="1"/>
  <c r="H33" i="22"/>
  <c r="H192" i="22" s="1"/>
  <c r="G33" i="22"/>
  <c r="G141" i="22" s="1"/>
  <c r="F33" i="22"/>
  <c r="E33" i="22"/>
  <c r="D33" i="22"/>
  <c r="C33" i="22"/>
  <c r="B33" i="22"/>
  <c r="Y214" i="21"/>
  <c r="X214" i="21"/>
  <c r="W214" i="21"/>
  <c r="V214" i="21"/>
  <c r="U214" i="21"/>
  <c r="T214" i="21"/>
  <c r="S214" i="21"/>
  <c r="R214" i="21"/>
  <c r="Q214" i="21"/>
  <c r="P214" i="21"/>
  <c r="O214" i="21"/>
  <c r="N214" i="21"/>
  <c r="M214" i="21"/>
  <c r="L214" i="21"/>
  <c r="K214" i="21"/>
  <c r="J214" i="21"/>
  <c r="I214" i="21"/>
  <c r="H214" i="21"/>
  <c r="G214" i="21"/>
  <c r="F214" i="21"/>
  <c r="E214" i="21"/>
  <c r="D214" i="21"/>
  <c r="C214" i="21"/>
  <c r="B214" i="21"/>
  <c r="S213" i="21"/>
  <c r="Y212" i="21"/>
  <c r="X212" i="21"/>
  <c r="W212" i="21"/>
  <c r="V212" i="21"/>
  <c r="U212" i="21"/>
  <c r="T212" i="21"/>
  <c r="S212" i="21"/>
  <c r="R212" i="21"/>
  <c r="Q212" i="21"/>
  <c r="P212" i="21"/>
  <c r="O212" i="21"/>
  <c r="N212" i="21"/>
  <c r="M212" i="21"/>
  <c r="L212" i="21"/>
  <c r="K212" i="21"/>
  <c r="J212" i="21"/>
  <c r="I212" i="21"/>
  <c r="H212" i="21"/>
  <c r="G212" i="21"/>
  <c r="F212" i="21"/>
  <c r="E212" i="21"/>
  <c r="D212" i="21"/>
  <c r="C212" i="21"/>
  <c r="B212" i="21"/>
  <c r="Y210" i="21"/>
  <c r="X210" i="21"/>
  <c r="W210" i="21"/>
  <c r="V210" i="21"/>
  <c r="U210" i="21"/>
  <c r="T210" i="21"/>
  <c r="S210" i="21"/>
  <c r="R210" i="21"/>
  <c r="Q210" i="21"/>
  <c r="P210" i="21"/>
  <c r="O210" i="21"/>
  <c r="N210" i="21"/>
  <c r="M210" i="21"/>
  <c r="L210" i="21"/>
  <c r="K210" i="21"/>
  <c r="J210" i="21"/>
  <c r="I210" i="21"/>
  <c r="H210" i="21"/>
  <c r="G210" i="21"/>
  <c r="F210" i="21"/>
  <c r="E210" i="21"/>
  <c r="D210" i="21"/>
  <c r="C210" i="21"/>
  <c r="B210" i="21"/>
  <c r="Y209" i="21"/>
  <c r="X209" i="21"/>
  <c r="W209" i="21"/>
  <c r="V209" i="21"/>
  <c r="U209" i="21"/>
  <c r="T209" i="21"/>
  <c r="S209" i="21"/>
  <c r="R209" i="21"/>
  <c r="Q209" i="21"/>
  <c r="P209" i="21"/>
  <c r="O209" i="21"/>
  <c r="N209" i="21"/>
  <c r="M209" i="21"/>
  <c r="L209" i="21"/>
  <c r="K209" i="21"/>
  <c r="J209" i="21"/>
  <c r="I209" i="21"/>
  <c r="H209" i="21"/>
  <c r="G209" i="21"/>
  <c r="F209" i="21"/>
  <c r="E209" i="21"/>
  <c r="D209" i="21"/>
  <c r="C209" i="21"/>
  <c r="B209" i="21"/>
  <c r="Y208" i="21"/>
  <c r="X208" i="21"/>
  <c r="W208" i="21"/>
  <c r="V208" i="21"/>
  <c r="U208" i="21"/>
  <c r="T208" i="21"/>
  <c r="S208" i="21"/>
  <c r="R208" i="21"/>
  <c r="Q208" i="21"/>
  <c r="P208" i="21"/>
  <c r="O208" i="21"/>
  <c r="N208" i="21"/>
  <c r="M208" i="21"/>
  <c r="L208" i="21"/>
  <c r="K208" i="21"/>
  <c r="J208" i="21"/>
  <c r="I208" i="21"/>
  <c r="H208" i="21"/>
  <c r="G208" i="21"/>
  <c r="F208" i="21"/>
  <c r="E208" i="21"/>
  <c r="D208" i="21"/>
  <c r="C208" i="21"/>
  <c r="B208" i="21"/>
  <c r="Y207" i="21"/>
  <c r="X207" i="21"/>
  <c r="W207" i="21"/>
  <c r="V207" i="21"/>
  <c r="U207" i="21"/>
  <c r="T207" i="21"/>
  <c r="S207" i="21"/>
  <c r="R207" i="21"/>
  <c r="Q207" i="21"/>
  <c r="P207" i="21"/>
  <c r="O207" i="21"/>
  <c r="N207" i="21"/>
  <c r="M207" i="21"/>
  <c r="L207" i="21"/>
  <c r="K207" i="21"/>
  <c r="J207" i="21"/>
  <c r="I207" i="21"/>
  <c r="H207" i="21"/>
  <c r="G207" i="21"/>
  <c r="F207" i="21"/>
  <c r="E207" i="21"/>
  <c r="D207" i="21"/>
  <c r="C207" i="21"/>
  <c r="B207" i="21"/>
  <c r="Y206" i="21"/>
  <c r="X206" i="21"/>
  <c r="W206" i="21"/>
  <c r="V206" i="21"/>
  <c r="U206" i="21"/>
  <c r="T206" i="21"/>
  <c r="S206" i="21"/>
  <c r="R206" i="21"/>
  <c r="Q206" i="21"/>
  <c r="P206" i="21"/>
  <c r="O206" i="21"/>
  <c r="N206" i="21"/>
  <c r="M206" i="21"/>
  <c r="L206" i="21"/>
  <c r="K206" i="21"/>
  <c r="J206" i="21"/>
  <c r="I206" i="21"/>
  <c r="H206" i="21"/>
  <c r="G206" i="21"/>
  <c r="F206" i="21"/>
  <c r="E206" i="21"/>
  <c r="D206" i="21"/>
  <c r="C206" i="21"/>
  <c r="B206" i="21"/>
  <c r="Y200" i="21"/>
  <c r="X200" i="21"/>
  <c r="W200" i="21"/>
  <c r="V200" i="21"/>
  <c r="U200" i="21"/>
  <c r="T200" i="21"/>
  <c r="S200" i="21"/>
  <c r="R200" i="21"/>
  <c r="Q200" i="21"/>
  <c r="P200" i="21"/>
  <c r="O200" i="21"/>
  <c r="N200" i="21"/>
  <c r="M200" i="21"/>
  <c r="L200" i="21"/>
  <c r="K200" i="21"/>
  <c r="J200" i="21"/>
  <c r="I200" i="21"/>
  <c r="H200" i="21"/>
  <c r="G200" i="21"/>
  <c r="F200" i="21"/>
  <c r="E200" i="21"/>
  <c r="D200" i="21"/>
  <c r="C200" i="21"/>
  <c r="B200" i="21"/>
  <c r="Y199" i="21"/>
  <c r="X199" i="21"/>
  <c r="W199" i="21"/>
  <c r="V199" i="21"/>
  <c r="U199" i="21"/>
  <c r="T199" i="21"/>
  <c r="S199" i="21"/>
  <c r="R199" i="21"/>
  <c r="Q199" i="21"/>
  <c r="P199" i="21"/>
  <c r="O199" i="21"/>
  <c r="N199" i="21"/>
  <c r="M199" i="21"/>
  <c r="L199" i="21"/>
  <c r="K199" i="21"/>
  <c r="J199" i="21"/>
  <c r="I199" i="21"/>
  <c r="H199" i="21"/>
  <c r="G199" i="21"/>
  <c r="F199" i="21"/>
  <c r="E199" i="21"/>
  <c r="D199" i="21"/>
  <c r="C199" i="21"/>
  <c r="B199" i="21"/>
  <c r="Y198" i="21"/>
  <c r="X198" i="21"/>
  <c r="W198" i="21"/>
  <c r="V198" i="21"/>
  <c r="U198" i="21"/>
  <c r="T198" i="21"/>
  <c r="S198" i="21"/>
  <c r="R198" i="21"/>
  <c r="Q198" i="21"/>
  <c r="P198" i="21"/>
  <c r="O198" i="21"/>
  <c r="N198" i="21"/>
  <c r="M198" i="21"/>
  <c r="L198" i="21"/>
  <c r="K198" i="21"/>
  <c r="J198" i="21"/>
  <c r="I198" i="21"/>
  <c r="H198" i="21"/>
  <c r="G198" i="21"/>
  <c r="F198" i="21"/>
  <c r="E198" i="21"/>
  <c r="D198" i="21"/>
  <c r="C198" i="21"/>
  <c r="B198" i="21"/>
  <c r="Y197" i="21"/>
  <c r="X197" i="21"/>
  <c r="W197" i="21"/>
  <c r="V197" i="21"/>
  <c r="U197" i="21"/>
  <c r="T197" i="21"/>
  <c r="S197" i="21"/>
  <c r="R197" i="21"/>
  <c r="Q197" i="21"/>
  <c r="P197" i="21"/>
  <c r="O197" i="21"/>
  <c r="N197" i="21"/>
  <c r="M197" i="21"/>
  <c r="L197" i="21"/>
  <c r="K197" i="21"/>
  <c r="J197" i="21"/>
  <c r="I197" i="21"/>
  <c r="H197" i="21"/>
  <c r="G197" i="21"/>
  <c r="F197" i="21"/>
  <c r="E197" i="21"/>
  <c r="D197" i="21"/>
  <c r="C197" i="21"/>
  <c r="B197" i="21"/>
  <c r="Y196" i="21"/>
  <c r="X196" i="21"/>
  <c r="W196" i="21"/>
  <c r="V196" i="21"/>
  <c r="U196" i="21"/>
  <c r="T196" i="21"/>
  <c r="S196" i="21"/>
  <c r="R196" i="21"/>
  <c r="Q196" i="21"/>
  <c r="P196" i="21"/>
  <c r="O196" i="21"/>
  <c r="N196" i="21"/>
  <c r="M196" i="21"/>
  <c r="L196" i="21"/>
  <c r="K196" i="21"/>
  <c r="J196" i="21"/>
  <c r="I196" i="21"/>
  <c r="H196" i="21"/>
  <c r="G196" i="21"/>
  <c r="F196" i="21"/>
  <c r="E196" i="21"/>
  <c r="D196" i="21"/>
  <c r="C196" i="21"/>
  <c r="B196" i="21"/>
  <c r="Y195" i="21"/>
  <c r="X195" i="21"/>
  <c r="W195" i="21"/>
  <c r="V195" i="21"/>
  <c r="U195" i="21"/>
  <c r="T195" i="21"/>
  <c r="S195" i="21"/>
  <c r="R195" i="21"/>
  <c r="Q195" i="21"/>
  <c r="P195" i="21"/>
  <c r="O195" i="21"/>
  <c r="N195" i="21"/>
  <c r="M195" i="21"/>
  <c r="L195" i="21"/>
  <c r="K195" i="21"/>
  <c r="J195" i="21"/>
  <c r="I195" i="21"/>
  <c r="H195" i="21"/>
  <c r="G195" i="21"/>
  <c r="F195" i="21"/>
  <c r="E195" i="21"/>
  <c r="D195" i="21"/>
  <c r="C195" i="21"/>
  <c r="B195" i="21"/>
  <c r="Y191" i="21"/>
  <c r="X191" i="21"/>
  <c r="W191" i="21"/>
  <c r="V191" i="21"/>
  <c r="U191" i="21"/>
  <c r="T191" i="21"/>
  <c r="S191" i="21"/>
  <c r="R191" i="21"/>
  <c r="Q191" i="21"/>
  <c r="P191" i="21"/>
  <c r="O191" i="21"/>
  <c r="N191" i="21"/>
  <c r="M191" i="21"/>
  <c r="L191" i="21"/>
  <c r="K191" i="21"/>
  <c r="J191" i="21"/>
  <c r="I191" i="21"/>
  <c r="H191" i="21"/>
  <c r="G191" i="21"/>
  <c r="F191" i="21"/>
  <c r="E191" i="21"/>
  <c r="D191" i="21"/>
  <c r="C191" i="21"/>
  <c r="B191" i="21"/>
  <c r="Y190" i="21"/>
  <c r="X190" i="21"/>
  <c r="W190" i="21"/>
  <c r="V190" i="21"/>
  <c r="U190" i="21"/>
  <c r="T190" i="21"/>
  <c r="S190" i="21"/>
  <c r="R190" i="21"/>
  <c r="Q190" i="21"/>
  <c r="P190" i="21"/>
  <c r="O190" i="21"/>
  <c r="N190" i="21"/>
  <c r="M190" i="21"/>
  <c r="L190" i="21"/>
  <c r="K190" i="21"/>
  <c r="J190" i="21"/>
  <c r="I190" i="21"/>
  <c r="H190" i="21"/>
  <c r="G190" i="21"/>
  <c r="F190" i="21"/>
  <c r="E190" i="21"/>
  <c r="D190" i="21"/>
  <c r="C190" i="21"/>
  <c r="B190" i="21"/>
  <c r="Y189" i="21"/>
  <c r="X189" i="21"/>
  <c r="W189" i="21"/>
  <c r="V189" i="21"/>
  <c r="U189" i="21"/>
  <c r="T189" i="21"/>
  <c r="S189" i="21"/>
  <c r="R189" i="21"/>
  <c r="Q189" i="21"/>
  <c r="P189" i="21"/>
  <c r="O189" i="21"/>
  <c r="N189" i="21"/>
  <c r="M189" i="21"/>
  <c r="L189" i="21"/>
  <c r="K189" i="21"/>
  <c r="J189" i="21"/>
  <c r="I189" i="21"/>
  <c r="H189" i="21"/>
  <c r="G189" i="21"/>
  <c r="F189" i="21"/>
  <c r="E189" i="21"/>
  <c r="D189" i="21"/>
  <c r="C189" i="21"/>
  <c r="B189" i="21"/>
  <c r="Y188" i="21"/>
  <c r="X188" i="21"/>
  <c r="W188" i="21"/>
  <c r="V188" i="21"/>
  <c r="U188" i="21"/>
  <c r="T188" i="21"/>
  <c r="S188" i="21"/>
  <c r="R188" i="21"/>
  <c r="Q188" i="21"/>
  <c r="P188" i="21"/>
  <c r="O188" i="21"/>
  <c r="N188" i="21"/>
  <c r="M188" i="21"/>
  <c r="L188" i="21"/>
  <c r="K188" i="21"/>
  <c r="J188" i="21"/>
  <c r="I188" i="21"/>
  <c r="H188" i="21"/>
  <c r="G188" i="21"/>
  <c r="F188" i="21"/>
  <c r="E188" i="21"/>
  <c r="D188" i="21"/>
  <c r="C188" i="21"/>
  <c r="B188" i="21"/>
  <c r="Y187" i="21"/>
  <c r="X187" i="21"/>
  <c r="W187" i="21"/>
  <c r="V187" i="21"/>
  <c r="U187" i="21"/>
  <c r="T187" i="21"/>
  <c r="S187" i="21"/>
  <c r="R187" i="21"/>
  <c r="Q187" i="21"/>
  <c r="P187" i="21"/>
  <c r="O187" i="21"/>
  <c r="N187" i="21"/>
  <c r="M187" i="21"/>
  <c r="L187" i="21"/>
  <c r="K187" i="21"/>
  <c r="J187" i="21"/>
  <c r="I187" i="21"/>
  <c r="H187" i="21"/>
  <c r="G187" i="21"/>
  <c r="F187" i="21"/>
  <c r="E187" i="21"/>
  <c r="D187" i="21"/>
  <c r="C187" i="21"/>
  <c r="B187" i="21"/>
  <c r="Y186" i="21"/>
  <c r="X186" i="21"/>
  <c r="W186" i="21"/>
  <c r="V186" i="21"/>
  <c r="U186" i="21"/>
  <c r="T186" i="21"/>
  <c r="S186" i="21"/>
  <c r="R186" i="21"/>
  <c r="Q186" i="21"/>
  <c r="P186" i="21"/>
  <c r="O186" i="21"/>
  <c r="N186" i="21"/>
  <c r="M186" i="21"/>
  <c r="L186" i="21"/>
  <c r="K186" i="21"/>
  <c r="J186" i="21"/>
  <c r="I186" i="21"/>
  <c r="H186" i="21"/>
  <c r="G186" i="21"/>
  <c r="F186" i="21"/>
  <c r="E186" i="21"/>
  <c r="D186" i="21"/>
  <c r="C186" i="21"/>
  <c r="B186" i="21"/>
  <c r="Y185" i="21"/>
  <c r="X185" i="21"/>
  <c r="W185" i="21"/>
  <c r="V185" i="21"/>
  <c r="U185" i="21"/>
  <c r="T185" i="21"/>
  <c r="S185" i="21"/>
  <c r="R185" i="21"/>
  <c r="Q185" i="21"/>
  <c r="P185" i="21"/>
  <c r="O185" i="21"/>
  <c r="N185" i="21"/>
  <c r="M185" i="21"/>
  <c r="L185" i="21"/>
  <c r="K185" i="21"/>
  <c r="J185" i="21"/>
  <c r="I185" i="21"/>
  <c r="H185" i="21"/>
  <c r="G185" i="21"/>
  <c r="F185" i="21"/>
  <c r="E185" i="21"/>
  <c r="D185" i="21"/>
  <c r="C185" i="21"/>
  <c r="B185" i="21"/>
  <c r="Y184" i="21"/>
  <c r="X184" i="21"/>
  <c r="W184" i="21"/>
  <c r="V184" i="21"/>
  <c r="U184" i="21"/>
  <c r="T184" i="21"/>
  <c r="S184" i="21"/>
  <c r="R184" i="21"/>
  <c r="Q184" i="21"/>
  <c r="P184" i="21"/>
  <c r="O184" i="21"/>
  <c r="N184" i="21"/>
  <c r="M184" i="21"/>
  <c r="M183" i="21" s="1"/>
  <c r="L184" i="21"/>
  <c r="K184" i="21"/>
  <c r="J184" i="21"/>
  <c r="I184" i="21"/>
  <c r="H184" i="21"/>
  <c r="G184" i="21"/>
  <c r="F184" i="21"/>
  <c r="E184" i="21"/>
  <c r="D184" i="21"/>
  <c r="C184" i="21"/>
  <c r="B184" i="21"/>
  <c r="Y178" i="21"/>
  <c r="X178" i="21"/>
  <c r="W178" i="21"/>
  <c r="V178" i="21"/>
  <c r="U178" i="21"/>
  <c r="T178" i="21"/>
  <c r="S178" i="21"/>
  <c r="R178" i="21"/>
  <c r="Q178" i="21"/>
  <c r="P178" i="21"/>
  <c r="O178" i="21"/>
  <c r="N178" i="21"/>
  <c r="M178" i="21"/>
  <c r="L178" i="21"/>
  <c r="K178" i="21"/>
  <c r="J178" i="21"/>
  <c r="I178" i="21"/>
  <c r="H178" i="21"/>
  <c r="G178" i="21"/>
  <c r="F178" i="21"/>
  <c r="E178" i="21"/>
  <c r="D178" i="21"/>
  <c r="C178" i="21"/>
  <c r="B178" i="21"/>
  <c r="Y177" i="21"/>
  <c r="X177" i="21"/>
  <c r="W177" i="21"/>
  <c r="V177" i="21"/>
  <c r="U177" i="21"/>
  <c r="T177" i="21"/>
  <c r="S177" i="21"/>
  <c r="R177" i="21"/>
  <c r="Q177" i="21"/>
  <c r="P177" i="21"/>
  <c r="O177" i="21"/>
  <c r="N177" i="21"/>
  <c r="M177" i="21"/>
  <c r="L177" i="21"/>
  <c r="K177" i="21"/>
  <c r="J177" i="21"/>
  <c r="I177" i="21"/>
  <c r="H177" i="21"/>
  <c r="G177" i="21"/>
  <c r="F177" i="21"/>
  <c r="E177" i="21"/>
  <c r="D177" i="21"/>
  <c r="C177" i="21"/>
  <c r="B177" i="21"/>
  <c r="Y176" i="21"/>
  <c r="X176" i="21"/>
  <c r="W176" i="21"/>
  <c r="V176" i="21"/>
  <c r="U176" i="21"/>
  <c r="T176" i="21"/>
  <c r="S176" i="21"/>
  <c r="R176" i="21"/>
  <c r="Q176" i="21"/>
  <c r="P176" i="21"/>
  <c r="O176" i="21"/>
  <c r="N176" i="21"/>
  <c r="M176" i="21"/>
  <c r="L176" i="21"/>
  <c r="K176" i="21"/>
  <c r="J176" i="21"/>
  <c r="I176" i="21"/>
  <c r="H176" i="21"/>
  <c r="G176" i="21"/>
  <c r="F176" i="21"/>
  <c r="E176" i="21"/>
  <c r="D176" i="21"/>
  <c r="C176" i="21"/>
  <c r="B176" i="21"/>
  <c r="V175" i="21"/>
  <c r="U175" i="21"/>
  <c r="G175" i="21"/>
  <c r="Y174" i="21"/>
  <c r="X174" i="21"/>
  <c r="W174" i="21"/>
  <c r="V174" i="21"/>
  <c r="U174" i="21"/>
  <c r="T174" i="21"/>
  <c r="S174" i="21"/>
  <c r="R174" i="21"/>
  <c r="Q174" i="21"/>
  <c r="P174" i="21"/>
  <c r="O174" i="21"/>
  <c r="N174" i="21"/>
  <c r="M174" i="21"/>
  <c r="L174" i="21"/>
  <c r="K174" i="21"/>
  <c r="J174" i="21"/>
  <c r="I174" i="21"/>
  <c r="H174" i="21"/>
  <c r="G174" i="21"/>
  <c r="F174" i="21"/>
  <c r="E174" i="21"/>
  <c r="D174" i="21"/>
  <c r="C174" i="21"/>
  <c r="B174" i="21"/>
  <c r="Y173" i="21"/>
  <c r="X173" i="21"/>
  <c r="W173" i="21"/>
  <c r="V173" i="21"/>
  <c r="U173" i="21"/>
  <c r="T173" i="21"/>
  <c r="S173" i="21"/>
  <c r="R173" i="21"/>
  <c r="Q173" i="21"/>
  <c r="P173" i="21"/>
  <c r="O173" i="21"/>
  <c r="N173" i="21"/>
  <c r="M173" i="21"/>
  <c r="L173" i="21"/>
  <c r="K173" i="21"/>
  <c r="J173" i="21"/>
  <c r="I173" i="21"/>
  <c r="H173" i="21"/>
  <c r="G173" i="21"/>
  <c r="F173" i="21"/>
  <c r="E173" i="21"/>
  <c r="D173" i="21"/>
  <c r="C173" i="21"/>
  <c r="B173" i="21"/>
  <c r="Y172" i="21"/>
  <c r="X172" i="21"/>
  <c r="W172" i="21"/>
  <c r="V172" i="21"/>
  <c r="U172" i="21"/>
  <c r="T172" i="21"/>
  <c r="S172" i="21"/>
  <c r="R172" i="21"/>
  <c r="Q172" i="21"/>
  <c r="P172" i="21"/>
  <c r="O172" i="21"/>
  <c r="N172" i="21"/>
  <c r="M172" i="21"/>
  <c r="L172" i="21"/>
  <c r="K172" i="21"/>
  <c r="J172" i="21"/>
  <c r="I172" i="21"/>
  <c r="H172" i="21"/>
  <c r="G172" i="21"/>
  <c r="F172" i="21"/>
  <c r="E172" i="21"/>
  <c r="D172" i="21"/>
  <c r="C172" i="21"/>
  <c r="B172" i="21"/>
  <c r="U171" i="21"/>
  <c r="S171" i="21"/>
  <c r="I171" i="21"/>
  <c r="Y170" i="21"/>
  <c r="X170" i="21"/>
  <c r="W170" i="21"/>
  <c r="V170" i="21"/>
  <c r="U170" i="21"/>
  <c r="T170" i="21"/>
  <c r="S170" i="21"/>
  <c r="R170" i="21"/>
  <c r="Q170" i="21"/>
  <c r="P170" i="21"/>
  <c r="O170" i="21"/>
  <c r="N170" i="21"/>
  <c r="M170" i="21"/>
  <c r="L170" i="21"/>
  <c r="K170" i="21"/>
  <c r="J170" i="21"/>
  <c r="I170" i="21"/>
  <c r="H170" i="21"/>
  <c r="G170" i="21"/>
  <c r="F170" i="21"/>
  <c r="E170" i="21"/>
  <c r="D170" i="21"/>
  <c r="C170" i="21"/>
  <c r="B170" i="21"/>
  <c r="Y169" i="21"/>
  <c r="X169" i="21"/>
  <c r="W169" i="21"/>
  <c r="V169" i="21"/>
  <c r="U169" i="21"/>
  <c r="T169" i="21"/>
  <c r="S169" i="21"/>
  <c r="R169" i="21"/>
  <c r="Q169" i="21"/>
  <c r="P169" i="21"/>
  <c r="O169" i="21"/>
  <c r="N169" i="21"/>
  <c r="M169" i="21"/>
  <c r="L169" i="21"/>
  <c r="K169" i="21"/>
  <c r="J169" i="21"/>
  <c r="I169" i="21"/>
  <c r="H169" i="21"/>
  <c r="G169" i="21"/>
  <c r="F169" i="21"/>
  <c r="E169" i="21"/>
  <c r="D169" i="21"/>
  <c r="C169" i="21"/>
  <c r="B169" i="21"/>
  <c r="Y168" i="21"/>
  <c r="X168" i="21"/>
  <c r="W168" i="21"/>
  <c r="V168" i="21"/>
  <c r="U168" i="21"/>
  <c r="T168" i="21"/>
  <c r="S168" i="21"/>
  <c r="R168" i="21"/>
  <c r="Q168" i="21"/>
  <c r="P168" i="21"/>
  <c r="O168" i="21"/>
  <c r="N168" i="21"/>
  <c r="M168" i="21"/>
  <c r="L168" i="21"/>
  <c r="K168" i="21"/>
  <c r="J168" i="21"/>
  <c r="I168" i="21"/>
  <c r="H168" i="21"/>
  <c r="G168" i="21"/>
  <c r="F168" i="21"/>
  <c r="E168" i="21"/>
  <c r="D168" i="21"/>
  <c r="C168" i="21"/>
  <c r="B168" i="21"/>
  <c r="Y167" i="21"/>
  <c r="X167" i="21"/>
  <c r="W167" i="21"/>
  <c r="V167" i="21"/>
  <c r="U167" i="21"/>
  <c r="T167" i="21"/>
  <c r="S167" i="21"/>
  <c r="R167" i="21"/>
  <c r="Q167" i="21"/>
  <c r="P167" i="21"/>
  <c r="O167" i="21"/>
  <c r="N167" i="21"/>
  <c r="M167" i="21"/>
  <c r="L167" i="21"/>
  <c r="K167" i="21"/>
  <c r="J167" i="21"/>
  <c r="I167" i="21"/>
  <c r="H167" i="21"/>
  <c r="G167" i="21"/>
  <c r="F167" i="21"/>
  <c r="E167" i="21"/>
  <c r="D167" i="21"/>
  <c r="C167" i="21"/>
  <c r="B167" i="21"/>
  <c r="Y166" i="21"/>
  <c r="Y165" i="21" s="1"/>
  <c r="X166" i="21"/>
  <c r="X165" i="21" s="1"/>
  <c r="W166" i="21"/>
  <c r="W165" i="21" s="1"/>
  <c r="V166" i="21"/>
  <c r="U166" i="21"/>
  <c r="T166" i="21"/>
  <c r="T165" i="21" s="1"/>
  <c r="S166" i="21"/>
  <c r="S165" i="21" s="1"/>
  <c r="R166" i="21"/>
  <c r="R165" i="21" s="1"/>
  <c r="Q166" i="21"/>
  <c r="Q165" i="21" s="1"/>
  <c r="P166" i="21"/>
  <c r="P165" i="21" s="1"/>
  <c r="O166" i="21"/>
  <c r="N166" i="21"/>
  <c r="M166" i="21"/>
  <c r="L166" i="21"/>
  <c r="L165" i="21" s="1"/>
  <c r="K166" i="21"/>
  <c r="K165" i="21" s="1"/>
  <c r="J166" i="21"/>
  <c r="J165" i="21" s="1"/>
  <c r="I166" i="21"/>
  <c r="I165" i="21" s="1"/>
  <c r="H166" i="21"/>
  <c r="H165" i="21" s="1"/>
  <c r="G166" i="21"/>
  <c r="F166" i="21"/>
  <c r="E166" i="21"/>
  <c r="D166" i="21"/>
  <c r="D165" i="21" s="1"/>
  <c r="C166" i="21"/>
  <c r="C165" i="21" s="1"/>
  <c r="B166" i="21"/>
  <c r="B165" i="21" s="1"/>
  <c r="Y162" i="21"/>
  <c r="X162" i="21"/>
  <c r="W162" i="21"/>
  <c r="V162" i="21"/>
  <c r="U162" i="21"/>
  <c r="T162" i="21"/>
  <c r="S162" i="21"/>
  <c r="R162" i="21"/>
  <c r="Q162" i="21"/>
  <c r="P162" i="21"/>
  <c r="O162" i="21"/>
  <c r="N162" i="21"/>
  <c r="M162" i="21"/>
  <c r="L162" i="21"/>
  <c r="K162" i="21"/>
  <c r="J162" i="21"/>
  <c r="I162" i="21"/>
  <c r="H162" i="21"/>
  <c r="G162" i="21"/>
  <c r="F162" i="21"/>
  <c r="E162" i="21"/>
  <c r="D162" i="21"/>
  <c r="C162" i="21"/>
  <c r="B162" i="21"/>
  <c r="Y161" i="21"/>
  <c r="X161" i="21"/>
  <c r="W161" i="21"/>
  <c r="V161" i="21"/>
  <c r="U161" i="21"/>
  <c r="T161" i="21"/>
  <c r="S161" i="21"/>
  <c r="R161" i="21"/>
  <c r="Q161" i="21"/>
  <c r="P161" i="21"/>
  <c r="O161" i="21"/>
  <c r="N161" i="21"/>
  <c r="M161" i="21"/>
  <c r="L161" i="21"/>
  <c r="K161" i="21"/>
  <c r="J161" i="21"/>
  <c r="I161" i="21"/>
  <c r="H161" i="21"/>
  <c r="G161" i="21"/>
  <c r="F161" i="21"/>
  <c r="E161" i="21"/>
  <c r="D161" i="21"/>
  <c r="C161" i="21"/>
  <c r="B161" i="21"/>
  <c r="W160" i="21"/>
  <c r="Y159" i="21"/>
  <c r="X159" i="21"/>
  <c r="W159" i="21"/>
  <c r="V159" i="21"/>
  <c r="U159" i="21"/>
  <c r="T159" i="21"/>
  <c r="S159" i="21"/>
  <c r="R159" i="21"/>
  <c r="Q159" i="21"/>
  <c r="P159" i="21"/>
  <c r="O159" i="21"/>
  <c r="N159" i="21"/>
  <c r="M159" i="21"/>
  <c r="L159" i="21"/>
  <c r="K159" i="21"/>
  <c r="J159" i="21"/>
  <c r="I159" i="21"/>
  <c r="H159" i="21"/>
  <c r="G159" i="21"/>
  <c r="F159" i="21"/>
  <c r="E159" i="21"/>
  <c r="D159" i="21"/>
  <c r="C159" i="21"/>
  <c r="B159" i="21"/>
  <c r="Y158" i="21"/>
  <c r="X158" i="21"/>
  <c r="W158" i="21"/>
  <c r="V158" i="21"/>
  <c r="U158" i="21"/>
  <c r="T158" i="21"/>
  <c r="S158" i="21"/>
  <c r="R158" i="21"/>
  <c r="Q158" i="21"/>
  <c r="P158" i="21"/>
  <c r="O158" i="21"/>
  <c r="N158" i="21"/>
  <c r="M158" i="21"/>
  <c r="M146" i="21" s="1"/>
  <c r="L158" i="21"/>
  <c r="K158" i="21"/>
  <c r="J158" i="21"/>
  <c r="I158" i="21"/>
  <c r="H158" i="21"/>
  <c r="G158" i="21"/>
  <c r="F158" i="21"/>
  <c r="E158" i="21"/>
  <c r="D158" i="21"/>
  <c r="C158" i="21"/>
  <c r="B158" i="21"/>
  <c r="Y156" i="21"/>
  <c r="X156" i="21"/>
  <c r="W156" i="21"/>
  <c r="V156" i="21"/>
  <c r="U156" i="21"/>
  <c r="T156" i="21"/>
  <c r="S156" i="21"/>
  <c r="R156" i="21"/>
  <c r="Q156" i="21"/>
  <c r="P156" i="21"/>
  <c r="O156" i="21"/>
  <c r="N156" i="21"/>
  <c r="M156" i="21"/>
  <c r="L156" i="21"/>
  <c r="K156" i="21"/>
  <c r="J156" i="21"/>
  <c r="I156" i="21"/>
  <c r="H156" i="21"/>
  <c r="G156" i="21"/>
  <c r="F156" i="21"/>
  <c r="E156" i="21"/>
  <c r="D156" i="21"/>
  <c r="C156" i="21"/>
  <c r="B156" i="21"/>
  <c r="Y155" i="21"/>
  <c r="X155" i="21"/>
  <c r="W155" i="21"/>
  <c r="V155" i="21"/>
  <c r="U155" i="21"/>
  <c r="T155" i="21"/>
  <c r="S155" i="21"/>
  <c r="R155" i="21"/>
  <c r="Q155" i="21"/>
  <c r="P155" i="21"/>
  <c r="O155" i="21"/>
  <c r="N155" i="21"/>
  <c r="M155" i="21"/>
  <c r="L155" i="21"/>
  <c r="K155" i="21"/>
  <c r="J155" i="21"/>
  <c r="I155" i="21"/>
  <c r="H155" i="21"/>
  <c r="G155" i="21"/>
  <c r="F155" i="21"/>
  <c r="E155" i="21"/>
  <c r="D155" i="21"/>
  <c r="C155" i="21"/>
  <c r="B155" i="21"/>
  <c r="Y154" i="21"/>
  <c r="X154" i="21"/>
  <c r="W154" i="21"/>
  <c r="V154" i="21"/>
  <c r="U154" i="21"/>
  <c r="T154" i="21"/>
  <c r="S154" i="21"/>
  <c r="R154" i="21"/>
  <c r="Q154" i="21"/>
  <c r="P154" i="21"/>
  <c r="O154" i="21"/>
  <c r="N154" i="21"/>
  <c r="M154" i="21"/>
  <c r="L154" i="21"/>
  <c r="K154" i="21"/>
  <c r="J154" i="21"/>
  <c r="I154" i="21"/>
  <c r="H154" i="21"/>
  <c r="G154" i="21"/>
  <c r="F154" i="21"/>
  <c r="E154" i="21"/>
  <c r="D154" i="21"/>
  <c r="C154" i="21"/>
  <c r="B154" i="21"/>
  <c r="R153" i="21"/>
  <c r="Q153" i="21"/>
  <c r="J153" i="21"/>
  <c r="Y152" i="21"/>
  <c r="X152" i="21"/>
  <c r="W152" i="21"/>
  <c r="V152" i="21"/>
  <c r="U152" i="21"/>
  <c r="T152" i="21"/>
  <c r="S152" i="21"/>
  <c r="R152" i="21"/>
  <c r="Q152" i="21"/>
  <c r="P152" i="21"/>
  <c r="O152" i="21"/>
  <c r="N152" i="21"/>
  <c r="M152" i="21"/>
  <c r="L152" i="21"/>
  <c r="K152" i="21"/>
  <c r="J152" i="21"/>
  <c r="I152" i="21"/>
  <c r="H152" i="21"/>
  <c r="G152" i="21"/>
  <c r="F152" i="21"/>
  <c r="F146" i="21" s="1"/>
  <c r="E152" i="21"/>
  <c r="D152" i="21"/>
  <c r="C152" i="21"/>
  <c r="B152" i="21"/>
  <c r="Y151" i="21"/>
  <c r="X151" i="21"/>
  <c r="W151" i="21"/>
  <c r="V151" i="21"/>
  <c r="U151" i="21"/>
  <c r="T151" i="21"/>
  <c r="S151" i="21"/>
  <c r="R151" i="21"/>
  <c r="Q151" i="21"/>
  <c r="P151" i="21"/>
  <c r="O151" i="21"/>
  <c r="N151" i="21"/>
  <c r="M151" i="21"/>
  <c r="L151" i="21"/>
  <c r="K151" i="21"/>
  <c r="J151" i="21"/>
  <c r="I151" i="21"/>
  <c r="H151" i="21"/>
  <c r="G151" i="21"/>
  <c r="F151" i="21"/>
  <c r="E151" i="21"/>
  <c r="D151" i="21"/>
  <c r="C151" i="21"/>
  <c r="C146" i="21" s="1"/>
  <c r="B151" i="21"/>
  <c r="Y150" i="21"/>
  <c r="X150" i="21"/>
  <c r="W150" i="21"/>
  <c r="V150" i="21"/>
  <c r="U150" i="21"/>
  <c r="T150" i="21"/>
  <c r="S150" i="21"/>
  <c r="R150" i="21"/>
  <c r="Q150" i="21"/>
  <c r="P150" i="21"/>
  <c r="O150" i="21"/>
  <c r="N150" i="21"/>
  <c r="M150" i="21"/>
  <c r="L150" i="21"/>
  <c r="K150" i="21"/>
  <c r="J150" i="21"/>
  <c r="I150" i="21"/>
  <c r="H150" i="21"/>
  <c r="G150" i="21"/>
  <c r="F150" i="21"/>
  <c r="E150" i="21"/>
  <c r="D150" i="21"/>
  <c r="C150" i="21"/>
  <c r="B150" i="21"/>
  <c r="B146" i="21" s="1"/>
  <c r="Y149" i="21"/>
  <c r="X149" i="21"/>
  <c r="W149" i="21"/>
  <c r="V149" i="21"/>
  <c r="U149" i="21"/>
  <c r="T149" i="21"/>
  <c r="S149" i="21"/>
  <c r="R149" i="21"/>
  <c r="Q149" i="21"/>
  <c r="P149" i="21"/>
  <c r="O149" i="21"/>
  <c r="N149" i="21"/>
  <c r="M149" i="21"/>
  <c r="L149" i="21"/>
  <c r="K149" i="21"/>
  <c r="J149" i="21"/>
  <c r="I149" i="21"/>
  <c r="H149" i="21"/>
  <c r="G149" i="21"/>
  <c r="F149" i="21"/>
  <c r="E149" i="21"/>
  <c r="D149" i="21"/>
  <c r="C149" i="21"/>
  <c r="B149" i="21"/>
  <c r="Y148" i="21"/>
  <c r="X148" i="21"/>
  <c r="W148" i="21"/>
  <c r="V148" i="21"/>
  <c r="U148" i="21"/>
  <c r="T148" i="21"/>
  <c r="S148" i="21"/>
  <c r="R148" i="21"/>
  <c r="Q148" i="21"/>
  <c r="P148" i="21"/>
  <c r="O148" i="21"/>
  <c r="N148" i="21"/>
  <c r="M148" i="21"/>
  <c r="L148" i="21"/>
  <c r="K148" i="21"/>
  <c r="J148" i="21"/>
  <c r="I148" i="21"/>
  <c r="H148" i="21"/>
  <c r="G148" i="21"/>
  <c r="F148" i="21"/>
  <c r="E148" i="21"/>
  <c r="D148" i="21"/>
  <c r="C148" i="21"/>
  <c r="B148" i="21"/>
  <c r="Y147" i="21"/>
  <c r="X147" i="21"/>
  <c r="X146" i="21" s="1"/>
  <c r="W147" i="21"/>
  <c r="V147" i="21"/>
  <c r="V146" i="21" s="1"/>
  <c r="U147" i="21"/>
  <c r="T147" i="21"/>
  <c r="S147" i="21"/>
  <c r="S146" i="21" s="1"/>
  <c r="R147" i="21"/>
  <c r="R146" i="21" s="1"/>
  <c r="Q147" i="21"/>
  <c r="P147" i="21"/>
  <c r="P146" i="21" s="1"/>
  <c r="O147" i="21"/>
  <c r="N147" i="21"/>
  <c r="N146" i="21" s="1"/>
  <c r="M147" i="21"/>
  <c r="L147" i="21"/>
  <c r="K147" i="21"/>
  <c r="K146" i="21" s="1"/>
  <c r="J147" i="21"/>
  <c r="J146" i="21" s="1"/>
  <c r="I147" i="21"/>
  <c r="I146" i="21" s="1"/>
  <c r="H147" i="21"/>
  <c r="H146" i="21" s="1"/>
  <c r="G147" i="21"/>
  <c r="F147" i="21"/>
  <c r="E147" i="21"/>
  <c r="D147" i="21"/>
  <c r="C147" i="21"/>
  <c r="B147" i="21"/>
  <c r="Y143" i="21"/>
  <c r="X143" i="21"/>
  <c r="W143" i="21"/>
  <c r="V143" i="21"/>
  <c r="U143" i="21"/>
  <c r="T143" i="21"/>
  <c r="S143" i="21"/>
  <c r="R143" i="21"/>
  <c r="Q143" i="21"/>
  <c r="P143" i="21"/>
  <c r="O143" i="21"/>
  <c r="N143" i="21"/>
  <c r="M143" i="21"/>
  <c r="L143" i="21"/>
  <c r="K143" i="21"/>
  <c r="J143" i="21"/>
  <c r="I143" i="21"/>
  <c r="H143" i="21"/>
  <c r="G143" i="21"/>
  <c r="F143" i="21"/>
  <c r="E143" i="21"/>
  <c r="D143" i="21"/>
  <c r="C143" i="21"/>
  <c r="B143" i="21"/>
  <c r="Y142" i="21"/>
  <c r="X142" i="21"/>
  <c r="W142" i="21"/>
  <c r="V142" i="21"/>
  <c r="U142" i="21"/>
  <c r="T142" i="21"/>
  <c r="S142" i="21"/>
  <c r="R142" i="21"/>
  <c r="Q142" i="21"/>
  <c r="P142" i="21"/>
  <c r="O142" i="21"/>
  <c r="N142" i="21"/>
  <c r="M142" i="21"/>
  <c r="L142" i="21"/>
  <c r="K142" i="21"/>
  <c r="J142" i="21"/>
  <c r="I142" i="21"/>
  <c r="H142" i="21"/>
  <c r="G142" i="21"/>
  <c r="F142" i="21"/>
  <c r="E142" i="21"/>
  <c r="D142" i="21"/>
  <c r="C142" i="21"/>
  <c r="B142" i="21"/>
  <c r="I141" i="21"/>
  <c r="Y140" i="21"/>
  <c r="X140" i="21"/>
  <c r="W140" i="21"/>
  <c r="V140" i="21"/>
  <c r="U140" i="21"/>
  <c r="T140" i="21"/>
  <c r="S140" i="21"/>
  <c r="R140" i="21"/>
  <c r="Q140" i="21"/>
  <c r="P140" i="21"/>
  <c r="O140" i="21"/>
  <c r="N140" i="21"/>
  <c r="M140" i="21"/>
  <c r="L140" i="21"/>
  <c r="K140" i="21"/>
  <c r="J140" i="21"/>
  <c r="I140" i="21"/>
  <c r="H140" i="21"/>
  <c r="G140" i="21"/>
  <c r="F140" i="21"/>
  <c r="E140" i="21"/>
  <c r="D140" i="21"/>
  <c r="C140" i="21"/>
  <c r="B140" i="21"/>
  <c r="Y139" i="21"/>
  <c r="X139" i="21"/>
  <c r="W139" i="21"/>
  <c r="V139" i="21"/>
  <c r="U139" i="21"/>
  <c r="T139" i="21"/>
  <c r="S139" i="21"/>
  <c r="R139" i="21"/>
  <c r="Q139" i="21"/>
  <c r="P139" i="21"/>
  <c r="O139" i="21"/>
  <c r="N139" i="21"/>
  <c r="M139" i="21"/>
  <c r="L139" i="21"/>
  <c r="K139" i="21"/>
  <c r="J139" i="21"/>
  <c r="I139" i="21"/>
  <c r="H139" i="21"/>
  <c r="G139" i="21"/>
  <c r="F139" i="21"/>
  <c r="E139" i="21"/>
  <c r="D139" i="21"/>
  <c r="C139" i="21"/>
  <c r="B139" i="21"/>
  <c r="Y138" i="21"/>
  <c r="X138" i="21"/>
  <c r="W138" i="21"/>
  <c r="V138" i="21"/>
  <c r="U138" i="21"/>
  <c r="T138" i="21"/>
  <c r="S138" i="21"/>
  <c r="R138" i="21"/>
  <c r="Q138" i="21"/>
  <c r="P138" i="21"/>
  <c r="O138" i="21"/>
  <c r="N138" i="21"/>
  <c r="M138" i="21"/>
  <c r="L138" i="21"/>
  <c r="K138" i="21"/>
  <c r="J138" i="21"/>
  <c r="I138" i="21"/>
  <c r="H138" i="21"/>
  <c r="G138" i="21"/>
  <c r="F138" i="21"/>
  <c r="E138" i="21"/>
  <c r="D138" i="21"/>
  <c r="C138" i="21"/>
  <c r="B138" i="21"/>
  <c r="Y137" i="21"/>
  <c r="X137" i="21"/>
  <c r="W137" i="21"/>
  <c r="V137" i="21"/>
  <c r="U137" i="21"/>
  <c r="T137" i="21"/>
  <c r="S137" i="21"/>
  <c r="R137" i="21"/>
  <c r="Q137" i="21"/>
  <c r="P137" i="21"/>
  <c r="O137" i="21"/>
  <c r="N137" i="21"/>
  <c r="M137" i="21"/>
  <c r="L137" i="21"/>
  <c r="K137" i="21"/>
  <c r="J137" i="21"/>
  <c r="I137" i="21"/>
  <c r="H137" i="21"/>
  <c r="G137" i="21"/>
  <c r="F137" i="21"/>
  <c r="E137" i="21"/>
  <c r="D137" i="21"/>
  <c r="C137" i="21"/>
  <c r="B137" i="21"/>
  <c r="Y136" i="21"/>
  <c r="X136" i="21"/>
  <c r="W136" i="21"/>
  <c r="V136" i="21"/>
  <c r="U136" i="21"/>
  <c r="T136" i="21"/>
  <c r="S136" i="21"/>
  <c r="R136" i="21"/>
  <c r="Q136" i="21"/>
  <c r="P136" i="21"/>
  <c r="O136" i="21"/>
  <c r="N136" i="21"/>
  <c r="M136" i="21"/>
  <c r="L136" i="21"/>
  <c r="K136" i="21"/>
  <c r="J136" i="21"/>
  <c r="I136" i="21"/>
  <c r="H136" i="21"/>
  <c r="G136" i="21"/>
  <c r="F136" i="21"/>
  <c r="E136" i="21"/>
  <c r="D136" i="21"/>
  <c r="C136" i="21"/>
  <c r="B136" i="21"/>
  <c r="Y135" i="21"/>
  <c r="X135" i="21"/>
  <c r="W135" i="21"/>
  <c r="V135" i="21"/>
  <c r="U135" i="21"/>
  <c r="T135" i="21"/>
  <c r="S135" i="21"/>
  <c r="R135" i="21"/>
  <c r="Q135" i="21"/>
  <c r="P135" i="21"/>
  <c r="O135" i="21"/>
  <c r="N135" i="21"/>
  <c r="M135" i="21"/>
  <c r="L135" i="21"/>
  <c r="K135" i="21"/>
  <c r="J135" i="21"/>
  <c r="I135" i="21"/>
  <c r="H135" i="21"/>
  <c r="G135" i="21"/>
  <c r="F135" i="21"/>
  <c r="E135" i="21"/>
  <c r="D135" i="21"/>
  <c r="C135" i="21"/>
  <c r="B135" i="21"/>
  <c r="Y134" i="21"/>
  <c r="X134" i="21"/>
  <c r="W134" i="21"/>
  <c r="V134" i="21"/>
  <c r="U134" i="21"/>
  <c r="T134" i="21"/>
  <c r="S134" i="21"/>
  <c r="R134" i="21"/>
  <c r="Q134" i="21"/>
  <c r="P134" i="21"/>
  <c r="O134" i="21"/>
  <c r="N134" i="21"/>
  <c r="M134" i="21"/>
  <c r="L134" i="21"/>
  <c r="K134" i="21"/>
  <c r="J134" i="21"/>
  <c r="I134" i="21"/>
  <c r="H134" i="21"/>
  <c r="G134" i="21"/>
  <c r="F134" i="21"/>
  <c r="E134" i="21"/>
  <c r="D134" i="21"/>
  <c r="C134" i="21"/>
  <c r="B134" i="21"/>
  <c r="Y133" i="21"/>
  <c r="X133" i="21"/>
  <c r="W133" i="21"/>
  <c r="V133" i="21"/>
  <c r="U133" i="21"/>
  <c r="T133" i="21"/>
  <c r="S133" i="21"/>
  <c r="R133" i="21"/>
  <c r="Q133" i="21"/>
  <c r="P133" i="21"/>
  <c r="O133" i="21"/>
  <c r="N133" i="21"/>
  <c r="M133" i="21"/>
  <c r="L133" i="21"/>
  <c r="K133" i="21"/>
  <c r="J133" i="21"/>
  <c r="I133" i="21"/>
  <c r="H133" i="21"/>
  <c r="G133" i="21"/>
  <c r="F133" i="21"/>
  <c r="E133" i="21"/>
  <c r="D133" i="21"/>
  <c r="C133" i="21"/>
  <c r="B133" i="21"/>
  <c r="Y119" i="21"/>
  <c r="X119" i="21"/>
  <c r="W119" i="21"/>
  <c r="W213" i="21" s="1"/>
  <c r="V119" i="21"/>
  <c r="V213" i="21" s="1"/>
  <c r="U119" i="21"/>
  <c r="U213" i="21" s="1"/>
  <c r="T119" i="21"/>
  <c r="S119" i="21"/>
  <c r="S175" i="21" s="1"/>
  <c r="R119" i="21"/>
  <c r="Q119" i="21"/>
  <c r="P119" i="21"/>
  <c r="O119" i="21"/>
  <c r="O213" i="21" s="1"/>
  <c r="N119" i="21"/>
  <c r="N213" i="21" s="1"/>
  <c r="M119" i="21"/>
  <c r="M213" i="21" s="1"/>
  <c r="L119" i="21"/>
  <c r="K119" i="21"/>
  <c r="K175" i="21" s="1"/>
  <c r="J119" i="21"/>
  <c r="I119" i="21"/>
  <c r="H119" i="21"/>
  <c r="G119" i="21"/>
  <c r="G213" i="21" s="1"/>
  <c r="F119" i="21"/>
  <c r="F213" i="21" s="1"/>
  <c r="E119" i="21"/>
  <c r="E213" i="21" s="1"/>
  <c r="D119" i="21"/>
  <c r="C119" i="21"/>
  <c r="C213" i="21" s="1"/>
  <c r="B119" i="21"/>
  <c r="Y110" i="21"/>
  <c r="Y211" i="21" s="1"/>
  <c r="X110" i="21"/>
  <c r="W110" i="21"/>
  <c r="W211" i="21" s="1"/>
  <c r="V110" i="21"/>
  <c r="U110" i="21"/>
  <c r="U211" i="21" s="1"/>
  <c r="T110" i="21"/>
  <c r="S110" i="21"/>
  <c r="S211" i="21" s="1"/>
  <c r="R110" i="21"/>
  <c r="R211" i="21" s="1"/>
  <c r="Q110" i="21"/>
  <c r="Q211" i="21" s="1"/>
  <c r="P110" i="21"/>
  <c r="O110" i="21"/>
  <c r="O211" i="21" s="1"/>
  <c r="N110" i="21"/>
  <c r="M110" i="21"/>
  <c r="M211" i="21" s="1"/>
  <c r="M205" i="21" s="1"/>
  <c r="L110" i="21"/>
  <c r="K110" i="21"/>
  <c r="K211" i="21" s="1"/>
  <c r="J110" i="21"/>
  <c r="J211" i="21" s="1"/>
  <c r="I110" i="21"/>
  <c r="I211" i="21" s="1"/>
  <c r="H110" i="21"/>
  <c r="G110" i="21"/>
  <c r="G211" i="21" s="1"/>
  <c r="F110" i="21"/>
  <c r="E110" i="21"/>
  <c r="E211" i="21" s="1"/>
  <c r="D110" i="21"/>
  <c r="C110" i="21"/>
  <c r="C211" i="21" s="1"/>
  <c r="B110" i="21"/>
  <c r="B211" i="21" s="1"/>
  <c r="Y89" i="21"/>
  <c r="Y160" i="21" s="1"/>
  <c r="X89" i="21"/>
  <c r="W89" i="21"/>
  <c r="W203" i="21" s="1"/>
  <c r="V89" i="21"/>
  <c r="V203" i="21" s="1"/>
  <c r="U89" i="21"/>
  <c r="T89" i="21"/>
  <c r="T203" i="21" s="1"/>
  <c r="S89" i="21"/>
  <c r="S160" i="21" s="1"/>
  <c r="R89" i="21"/>
  <c r="R203" i="21" s="1"/>
  <c r="Q89" i="21"/>
  <c r="Q160" i="21" s="1"/>
  <c r="P89" i="21"/>
  <c r="O89" i="21"/>
  <c r="O203" i="21" s="1"/>
  <c r="N89" i="21"/>
  <c r="N203" i="21" s="1"/>
  <c r="M89" i="21"/>
  <c r="M203" i="21" s="1"/>
  <c r="L89" i="21"/>
  <c r="L203" i="21" s="1"/>
  <c r="K89" i="21"/>
  <c r="K203" i="21" s="1"/>
  <c r="J89" i="21"/>
  <c r="J203" i="21" s="1"/>
  <c r="I89" i="21"/>
  <c r="H89" i="21"/>
  <c r="G89" i="21"/>
  <c r="G203" i="21" s="1"/>
  <c r="F89" i="21"/>
  <c r="F203" i="21" s="1"/>
  <c r="E89" i="21"/>
  <c r="D89" i="21"/>
  <c r="D203" i="21" s="1"/>
  <c r="C89" i="21"/>
  <c r="C160" i="21" s="1"/>
  <c r="B89" i="21"/>
  <c r="B203" i="21" s="1"/>
  <c r="Y79" i="21"/>
  <c r="X79" i="21"/>
  <c r="W79" i="21"/>
  <c r="W202" i="21" s="1"/>
  <c r="V79" i="21"/>
  <c r="V202" i="21" s="1"/>
  <c r="U79" i="21"/>
  <c r="T79" i="21"/>
  <c r="T202" i="21" s="1"/>
  <c r="S79" i="21"/>
  <c r="S202" i="21" s="1"/>
  <c r="R79" i="21"/>
  <c r="R202" i="21" s="1"/>
  <c r="Q79" i="21"/>
  <c r="P79" i="21"/>
  <c r="O79" i="21"/>
  <c r="O202" i="21" s="1"/>
  <c r="N79" i="21"/>
  <c r="N202" i="21" s="1"/>
  <c r="M79" i="21"/>
  <c r="L79" i="21"/>
  <c r="L202" i="21" s="1"/>
  <c r="K79" i="21"/>
  <c r="K202" i="21" s="1"/>
  <c r="J79" i="21"/>
  <c r="J202" i="21" s="1"/>
  <c r="I79" i="21"/>
  <c r="H79" i="21"/>
  <c r="G79" i="21"/>
  <c r="G202" i="21" s="1"/>
  <c r="F79" i="21"/>
  <c r="F202" i="21" s="1"/>
  <c r="E79" i="21"/>
  <c r="D79" i="21"/>
  <c r="D202" i="21" s="1"/>
  <c r="C79" i="21"/>
  <c r="C202" i="21" s="1"/>
  <c r="B79" i="21"/>
  <c r="B202" i="21" s="1"/>
  <c r="Y60" i="21"/>
  <c r="Y201" i="21" s="1"/>
  <c r="X60" i="21"/>
  <c r="X201" i="21" s="1"/>
  <c r="W60" i="21"/>
  <c r="W201" i="21" s="1"/>
  <c r="V60" i="21"/>
  <c r="V201" i="21" s="1"/>
  <c r="U60" i="21"/>
  <c r="T60" i="21"/>
  <c r="T201" i="21" s="1"/>
  <c r="S60" i="21"/>
  <c r="S201" i="21" s="1"/>
  <c r="R60" i="21"/>
  <c r="R201" i="21" s="1"/>
  <c r="Q60" i="21"/>
  <c r="Q201" i="21" s="1"/>
  <c r="P60" i="21"/>
  <c r="P201" i="21" s="1"/>
  <c r="O60" i="21"/>
  <c r="O201" i="21" s="1"/>
  <c r="N60" i="21"/>
  <c r="N201" i="21" s="1"/>
  <c r="M60" i="21"/>
  <c r="L60" i="21"/>
  <c r="L201" i="21" s="1"/>
  <c r="K60" i="21"/>
  <c r="K153" i="21" s="1"/>
  <c r="J60" i="21"/>
  <c r="J201" i="21" s="1"/>
  <c r="I60" i="21"/>
  <c r="I201" i="21" s="1"/>
  <c r="H60" i="21"/>
  <c r="H201" i="21" s="1"/>
  <c r="G60" i="21"/>
  <c r="G201" i="21" s="1"/>
  <c r="F60" i="21"/>
  <c r="F201" i="21" s="1"/>
  <c r="E60" i="21"/>
  <c r="D60" i="21"/>
  <c r="D201" i="21" s="1"/>
  <c r="C60" i="21"/>
  <c r="C153" i="21" s="1"/>
  <c r="B60" i="21"/>
  <c r="B201" i="21" s="1"/>
  <c r="Y33" i="21"/>
  <c r="Y192" i="22" s="1"/>
  <c r="X33" i="21"/>
  <c r="X192" i="21" s="1"/>
  <c r="X183" i="21" s="1"/>
  <c r="W33" i="21"/>
  <c r="W192" i="21" s="1"/>
  <c r="V33" i="21"/>
  <c r="V192" i="21" s="1"/>
  <c r="U33" i="21"/>
  <c r="U192" i="21" s="1"/>
  <c r="T33" i="21"/>
  <c r="T192" i="21" s="1"/>
  <c r="T183" i="21" s="1"/>
  <c r="S33" i="21"/>
  <c r="S192" i="21" s="1"/>
  <c r="R33" i="21"/>
  <c r="Q33" i="21"/>
  <c r="Q192" i="22" s="1"/>
  <c r="P33" i="21"/>
  <c r="P192" i="21" s="1"/>
  <c r="O33" i="21"/>
  <c r="O192" i="21" s="1"/>
  <c r="N33" i="21"/>
  <c r="N141" i="21" s="1"/>
  <c r="M33" i="21"/>
  <c r="M192" i="21" s="1"/>
  <c r="L33" i="21"/>
  <c r="L192" i="21" s="1"/>
  <c r="K33" i="21"/>
  <c r="K192" i="21" s="1"/>
  <c r="J33" i="21"/>
  <c r="I33" i="21"/>
  <c r="H33" i="21"/>
  <c r="H192" i="21" s="1"/>
  <c r="G33" i="21"/>
  <c r="G192" i="21" s="1"/>
  <c r="F33" i="21"/>
  <c r="F141" i="21" s="1"/>
  <c r="E33" i="21"/>
  <c r="E192" i="21" s="1"/>
  <c r="D33" i="21"/>
  <c r="D192" i="21" s="1"/>
  <c r="C33" i="21"/>
  <c r="C141" i="21" s="1"/>
  <c r="B33" i="21"/>
  <c r="Y75" i="20"/>
  <c r="X75" i="20"/>
  <c r="W75" i="20"/>
  <c r="V75" i="20"/>
  <c r="U75" i="20"/>
  <c r="T75" i="20"/>
  <c r="S75" i="20"/>
  <c r="R75" i="20"/>
  <c r="Q75" i="20"/>
  <c r="P75" i="20"/>
  <c r="O75" i="20"/>
  <c r="N75" i="20"/>
  <c r="M75" i="20"/>
  <c r="L75" i="20"/>
  <c r="K75" i="20"/>
  <c r="J75" i="20"/>
  <c r="I75" i="20"/>
  <c r="H75" i="20"/>
  <c r="G75" i="20"/>
  <c r="F75" i="20"/>
  <c r="E75" i="20"/>
  <c r="D75" i="20"/>
  <c r="C75" i="20"/>
  <c r="B75" i="20"/>
  <c r="Y74" i="20"/>
  <c r="X74" i="20"/>
  <c r="W74" i="20"/>
  <c r="V74" i="20"/>
  <c r="U74" i="20"/>
  <c r="T74" i="20"/>
  <c r="S74" i="20"/>
  <c r="R74" i="20"/>
  <c r="Q74" i="20"/>
  <c r="P74" i="20"/>
  <c r="O74" i="20"/>
  <c r="N74" i="20"/>
  <c r="M74" i="20"/>
  <c r="L74" i="20"/>
  <c r="K74" i="20"/>
  <c r="J74" i="20"/>
  <c r="I74" i="20"/>
  <c r="H74" i="20"/>
  <c r="G74" i="20"/>
  <c r="F74" i="20"/>
  <c r="E74" i="20"/>
  <c r="D74" i="20"/>
  <c r="C74" i="20"/>
  <c r="B74" i="20"/>
  <c r="Y73" i="20"/>
  <c r="X73" i="20"/>
  <c r="W73" i="20"/>
  <c r="V73" i="20"/>
  <c r="U73" i="20"/>
  <c r="T73" i="20"/>
  <c r="S73" i="20"/>
  <c r="R73" i="20"/>
  <c r="Q73" i="20"/>
  <c r="P73" i="20"/>
  <c r="O73" i="20"/>
  <c r="N73" i="20"/>
  <c r="M73" i="20"/>
  <c r="L73" i="20"/>
  <c r="K73" i="20"/>
  <c r="J73" i="20"/>
  <c r="I73" i="20"/>
  <c r="H73" i="20"/>
  <c r="G73" i="20"/>
  <c r="F73" i="20"/>
  <c r="E73" i="20"/>
  <c r="D73" i="20"/>
  <c r="C73" i="20"/>
  <c r="B73" i="20"/>
  <c r="Y67" i="20"/>
  <c r="X67" i="20"/>
  <c r="W67" i="20"/>
  <c r="V67" i="20"/>
  <c r="U67" i="20"/>
  <c r="T67" i="20"/>
  <c r="S67" i="20"/>
  <c r="R67" i="20"/>
  <c r="Q67" i="20"/>
  <c r="P67" i="20"/>
  <c r="O67" i="20"/>
  <c r="N67" i="20"/>
  <c r="M67" i="20"/>
  <c r="L67" i="20"/>
  <c r="K67" i="20"/>
  <c r="J67" i="20"/>
  <c r="I67" i="20"/>
  <c r="H67" i="20"/>
  <c r="G67" i="20"/>
  <c r="F67" i="20"/>
  <c r="E67" i="20"/>
  <c r="D67" i="20"/>
  <c r="C67" i="20"/>
  <c r="B67" i="20"/>
  <c r="Y66" i="20"/>
  <c r="X66" i="20"/>
  <c r="W66" i="20"/>
  <c r="V66" i="20"/>
  <c r="U66" i="20"/>
  <c r="T66" i="20"/>
  <c r="S66" i="20"/>
  <c r="R66" i="20"/>
  <c r="Q66" i="20"/>
  <c r="P66" i="20"/>
  <c r="O66" i="20"/>
  <c r="N66" i="20"/>
  <c r="M66" i="20"/>
  <c r="L66" i="20"/>
  <c r="K66" i="20"/>
  <c r="J66" i="20"/>
  <c r="I66" i="20"/>
  <c r="H66" i="20"/>
  <c r="G66" i="20"/>
  <c r="F66" i="20"/>
  <c r="E66" i="20"/>
  <c r="D66" i="20"/>
  <c r="C66" i="20"/>
  <c r="B66" i="20"/>
  <c r="Y65" i="20"/>
  <c r="X65" i="20"/>
  <c r="W65" i="20"/>
  <c r="V65" i="20"/>
  <c r="U65" i="20"/>
  <c r="T65" i="20"/>
  <c r="S65" i="20"/>
  <c r="R65" i="20"/>
  <c r="Q65" i="20"/>
  <c r="P65" i="20"/>
  <c r="O65" i="20"/>
  <c r="N65" i="20"/>
  <c r="M65" i="20"/>
  <c r="L65" i="20"/>
  <c r="K65" i="20"/>
  <c r="J65" i="20"/>
  <c r="I65" i="20"/>
  <c r="H65" i="20"/>
  <c r="G65" i="20"/>
  <c r="F65" i="20"/>
  <c r="E65" i="20"/>
  <c r="D65" i="20"/>
  <c r="C65" i="20"/>
  <c r="B65" i="20"/>
  <c r="M62" i="20"/>
  <c r="J62" i="20"/>
  <c r="M61" i="20"/>
  <c r="I61" i="20"/>
  <c r="H61" i="20"/>
  <c r="G61" i="20"/>
  <c r="E61" i="20"/>
  <c r="Y60" i="20"/>
  <c r="M60" i="20"/>
  <c r="K60" i="20"/>
  <c r="J60" i="20"/>
  <c r="I60" i="20"/>
  <c r="B60" i="20"/>
  <c r="Y58" i="20"/>
  <c r="X58" i="20"/>
  <c r="X42" i="7" s="1"/>
  <c r="W58" i="20"/>
  <c r="V58" i="20"/>
  <c r="U58" i="20"/>
  <c r="T58" i="20"/>
  <c r="S58" i="20"/>
  <c r="R58" i="20"/>
  <c r="Q58" i="20"/>
  <c r="P58" i="20"/>
  <c r="O58" i="20"/>
  <c r="N58" i="20"/>
  <c r="M58" i="20"/>
  <c r="L58" i="20"/>
  <c r="K58" i="20"/>
  <c r="K42" i="7" s="1"/>
  <c r="J58" i="20"/>
  <c r="I58" i="20"/>
  <c r="I42" i="7" s="1"/>
  <c r="H58" i="20"/>
  <c r="H42" i="7" s="1"/>
  <c r="G58" i="20"/>
  <c r="G42" i="7" s="1"/>
  <c r="F58" i="20"/>
  <c r="E58" i="20"/>
  <c r="D58" i="20"/>
  <c r="C58" i="20"/>
  <c r="B58" i="20"/>
  <c r="M57" i="20"/>
  <c r="Y54" i="20"/>
  <c r="X54" i="20"/>
  <c r="W54" i="20"/>
  <c r="V54" i="20"/>
  <c r="U54" i="20"/>
  <c r="T54" i="20"/>
  <c r="S54" i="20"/>
  <c r="R54" i="20"/>
  <c r="Q54" i="20"/>
  <c r="P54" i="20"/>
  <c r="O54" i="20"/>
  <c r="N54" i="20"/>
  <c r="M54" i="20"/>
  <c r="L54" i="20"/>
  <c r="K54" i="20"/>
  <c r="K71" i="20" s="1"/>
  <c r="J54" i="20"/>
  <c r="I54" i="20"/>
  <c r="H54" i="20"/>
  <c r="G54" i="20"/>
  <c r="F54" i="20"/>
  <c r="E54" i="20"/>
  <c r="D54" i="20"/>
  <c r="C54" i="20"/>
  <c r="C71" i="20" s="1"/>
  <c r="B54" i="20"/>
  <c r="Y53" i="20"/>
  <c r="X53" i="20"/>
  <c r="W53" i="20"/>
  <c r="V53" i="20"/>
  <c r="U53" i="20"/>
  <c r="T53" i="20"/>
  <c r="S53" i="20"/>
  <c r="S70" i="20" s="1"/>
  <c r="R53" i="20"/>
  <c r="Q53" i="20"/>
  <c r="P53" i="20"/>
  <c r="O53" i="20"/>
  <c r="N53" i="20"/>
  <c r="N51" i="20" s="1"/>
  <c r="N65" i="4" s="1"/>
  <c r="N138" i="4" s="1"/>
  <c r="M53" i="20"/>
  <c r="M78" i="20" s="1"/>
  <c r="L53" i="20"/>
  <c r="K53" i="20"/>
  <c r="K70" i="20" s="1"/>
  <c r="J53" i="20"/>
  <c r="I53" i="20"/>
  <c r="H53" i="20"/>
  <c r="H67" i="4" s="1"/>
  <c r="G53" i="20"/>
  <c r="F53" i="20"/>
  <c r="F51" i="20" s="1"/>
  <c r="F65" i="4" s="1"/>
  <c r="E53" i="20"/>
  <c r="D53" i="20"/>
  <c r="C53" i="20"/>
  <c r="C70" i="20" s="1"/>
  <c r="B53" i="20"/>
  <c r="Y52" i="20"/>
  <c r="Y77" i="20" s="1"/>
  <c r="Y168" i="4" s="1"/>
  <c r="X52" i="20"/>
  <c r="W52" i="20"/>
  <c r="V52" i="20"/>
  <c r="U52" i="20"/>
  <c r="T52" i="20"/>
  <c r="S52" i="20"/>
  <c r="R52" i="20"/>
  <c r="Q52" i="20"/>
  <c r="P52" i="20"/>
  <c r="O52" i="20"/>
  <c r="N52" i="20"/>
  <c r="M52" i="20"/>
  <c r="M77" i="20" s="1"/>
  <c r="M168" i="4" s="1"/>
  <c r="L52" i="20"/>
  <c r="K52" i="20"/>
  <c r="K69" i="20" s="1"/>
  <c r="J52" i="20"/>
  <c r="J77" i="20" s="1"/>
  <c r="I52" i="20"/>
  <c r="I77" i="20" s="1"/>
  <c r="H52" i="20"/>
  <c r="G52" i="20"/>
  <c r="F52" i="20"/>
  <c r="E52" i="20"/>
  <c r="D52" i="20"/>
  <c r="D66" i="4" s="1"/>
  <c r="C52" i="20"/>
  <c r="C69" i="20" s="1"/>
  <c r="B52" i="20"/>
  <c r="B66" i="4" s="1"/>
  <c r="B139" i="4" s="1"/>
  <c r="I51" i="20"/>
  <c r="H51" i="20"/>
  <c r="G51" i="20"/>
  <c r="E51" i="20"/>
  <c r="E65" i="4" s="1"/>
  <c r="D51" i="20"/>
  <c r="C51" i="20"/>
  <c r="B51" i="20"/>
  <c r="Y42" i="20"/>
  <c r="X42" i="20"/>
  <c r="W42" i="20"/>
  <c r="V42" i="20"/>
  <c r="U42" i="20"/>
  <c r="T42" i="20"/>
  <c r="S42" i="20"/>
  <c r="R42" i="20"/>
  <c r="Q42" i="20"/>
  <c r="P42" i="20"/>
  <c r="O42" i="20"/>
  <c r="N42" i="20"/>
  <c r="M42" i="20"/>
  <c r="L42" i="20"/>
  <c r="K42" i="20"/>
  <c r="J42" i="20"/>
  <c r="I42" i="20"/>
  <c r="H42" i="20"/>
  <c r="G42" i="20"/>
  <c r="F42" i="20"/>
  <c r="E42" i="20"/>
  <c r="D42" i="20"/>
  <c r="C42" i="20"/>
  <c r="B42" i="20"/>
  <c r="Y39" i="20"/>
  <c r="X39" i="20"/>
  <c r="W39" i="20"/>
  <c r="V39" i="20"/>
  <c r="U39" i="20"/>
  <c r="T39" i="20"/>
  <c r="S39" i="20"/>
  <c r="R39" i="20"/>
  <c r="Q39" i="20"/>
  <c r="P39" i="20"/>
  <c r="O39" i="20"/>
  <c r="N39" i="20"/>
  <c r="M39" i="20"/>
  <c r="L39" i="20"/>
  <c r="K39" i="20"/>
  <c r="J39" i="20"/>
  <c r="I39" i="20"/>
  <c r="H39" i="20"/>
  <c r="G39" i="20"/>
  <c r="F39" i="20"/>
  <c r="E39" i="20"/>
  <c r="D39" i="20"/>
  <c r="C39" i="20"/>
  <c r="B39" i="20"/>
  <c r="Y33" i="20"/>
  <c r="X33" i="20"/>
  <c r="W33" i="20"/>
  <c r="V33" i="20"/>
  <c r="U33" i="20"/>
  <c r="T33" i="20"/>
  <c r="S33" i="20"/>
  <c r="R33" i="20"/>
  <c r="Q33" i="20"/>
  <c r="P33" i="20"/>
  <c r="O33" i="20"/>
  <c r="N33" i="20"/>
  <c r="M33" i="20"/>
  <c r="L33" i="20"/>
  <c r="K33" i="20"/>
  <c r="J33" i="20"/>
  <c r="I33" i="20"/>
  <c r="H33" i="20"/>
  <c r="G33" i="20"/>
  <c r="F33" i="20"/>
  <c r="E33" i="20"/>
  <c r="D33" i="20"/>
  <c r="C33" i="20"/>
  <c r="B33" i="20"/>
  <c r="Y28" i="20"/>
  <c r="X28" i="20"/>
  <c r="W28" i="20"/>
  <c r="V28" i="20"/>
  <c r="U28" i="20"/>
  <c r="T28" i="20"/>
  <c r="S28" i="20"/>
  <c r="R28" i="20"/>
  <c r="Q28" i="20"/>
  <c r="P28" i="20"/>
  <c r="O28" i="20"/>
  <c r="N28" i="20"/>
  <c r="M28" i="20"/>
  <c r="L28" i="20"/>
  <c r="K28" i="20"/>
  <c r="J28" i="20"/>
  <c r="I28" i="20"/>
  <c r="H28" i="20"/>
  <c r="G28" i="20"/>
  <c r="F28" i="20"/>
  <c r="E28" i="20"/>
  <c r="D28" i="20"/>
  <c r="C28" i="20"/>
  <c r="B28" i="20"/>
  <c r="Y27" i="20"/>
  <c r="X27" i="20"/>
  <c r="W27" i="20"/>
  <c r="V27" i="20"/>
  <c r="U27" i="20"/>
  <c r="T27" i="20"/>
  <c r="S27" i="20"/>
  <c r="R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27" i="20"/>
  <c r="Y26" i="20"/>
  <c r="X26" i="20"/>
  <c r="W26" i="20"/>
  <c r="V26" i="20"/>
  <c r="U26" i="20"/>
  <c r="T26" i="20"/>
  <c r="S26" i="20"/>
  <c r="R26" i="20"/>
  <c r="Q26" i="20"/>
  <c r="P26" i="20"/>
  <c r="O26" i="20"/>
  <c r="N26" i="20"/>
  <c r="M26" i="20"/>
  <c r="L26" i="20"/>
  <c r="K26" i="20"/>
  <c r="J26" i="20"/>
  <c r="I26" i="20"/>
  <c r="H26" i="20"/>
  <c r="G26" i="20"/>
  <c r="F26" i="20"/>
  <c r="E26" i="20"/>
  <c r="D26" i="20"/>
  <c r="C26" i="20"/>
  <c r="B26" i="20"/>
  <c r="Y24" i="20"/>
  <c r="X24" i="20"/>
  <c r="W24" i="20"/>
  <c r="V24" i="20"/>
  <c r="U24" i="20"/>
  <c r="T24" i="20"/>
  <c r="S24" i="20"/>
  <c r="R24" i="20"/>
  <c r="Q24" i="20"/>
  <c r="P24" i="20"/>
  <c r="O24" i="20"/>
  <c r="N24" i="20"/>
  <c r="M24" i="20"/>
  <c r="L24" i="20"/>
  <c r="K24" i="20"/>
  <c r="J24" i="20"/>
  <c r="I24" i="20"/>
  <c r="H24" i="20"/>
  <c r="G24" i="20"/>
  <c r="F24" i="20"/>
  <c r="E24" i="20"/>
  <c r="D24" i="20"/>
  <c r="C24" i="20"/>
  <c r="Y23" i="20"/>
  <c r="X23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Y22" i="20"/>
  <c r="X22" i="20"/>
  <c r="W22" i="20"/>
  <c r="V22" i="20"/>
  <c r="U22" i="20"/>
  <c r="T22" i="20"/>
  <c r="S22" i="20"/>
  <c r="R22" i="20"/>
  <c r="Q22" i="20"/>
  <c r="P22" i="20"/>
  <c r="O22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Y3" i="20"/>
  <c r="X3" i="20"/>
  <c r="W3" i="20"/>
  <c r="V3" i="20"/>
  <c r="U3" i="20"/>
  <c r="T3" i="20"/>
  <c r="S3" i="20"/>
  <c r="R3" i="20"/>
  <c r="Q3" i="20"/>
  <c r="P3" i="20"/>
  <c r="O3" i="20"/>
  <c r="N3" i="20"/>
  <c r="M3" i="20"/>
  <c r="L3" i="20"/>
  <c r="K3" i="20"/>
  <c r="J3" i="20"/>
  <c r="I3" i="20"/>
  <c r="H3" i="20"/>
  <c r="G3" i="20"/>
  <c r="F3" i="20"/>
  <c r="E3" i="20"/>
  <c r="D3" i="20"/>
  <c r="C3" i="20"/>
  <c r="B3" i="20"/>
  <c r="Y249" i="19"/>
  <c r="X249" i="19"/>
  <c r="W249" i="19"/>
  <c r="V249" i="19"/>
  <c r="U249" i="19"/>
  <c r="T249" i="19"/>
  <c r="S249" i="19"/>
  <c r="R249" i="19"/>
  <c r="Q249" i="19"/>
  <c r="P249" i="19"/>
  <c r="O249" i="19"/>
  <c r="N249" i="19"/>
  <c r="M249" i="19"/>
  <c r="L249" i="19"/>
  <c r="K249" i="19"/>
  <c r="J249" i="19"/>
  <c r="I249" i="19"/>
  <c r="H249" i="19"/>
  <c r="G249" i="19"/>
  <c r="F249" i="19"/>
  <c r="E249" i="19"/>
  <c r="D249" i="19"/>
  <c r="C249" i="19"/>
  <c r="B249" i="19"/>
  <c r="Y247" i="19"/>
  <c r="X247" i="19"/>
  <c r="W247" i="19"/>
  <c r="V247" i="19"/>
  <c r="U247" i="19"/>
  <c r="T247" i="19"/>
  <c r="S247" i="19"/>
  <c r="R247" i="19"/>
  <c r="Q247" i="19"/>
  <c r="P247" i="19"/>
  <c r="O247" i="19"/>
  <c r="N247" i="19"/>
  <c r="M247" i="19"/>
  <c r="L247" i="19"/>
  <c r="K247" i="19"/>
  <c r="J247" i="19"/>
  <c r="I247" i="19"/>
  <c r="H247" i="19"/>
  <c r="G247" i="19"/>
  <c r="F247" i="19"/>
  <c r="E247" i="19"/>
  <c r="D247" i="19"/>
  <c r="C247" i="19"/>
  <c r="B247" i="19"/>
  <c r="Y245" i="19"/>
  <c r="X245" i="19"/>
  <c r="W245" i="19"/>
  <c r="V245" i="19"/>
  <c r="U245" i="19"/>
  <c r="T245" i="19"/>
  <c r="S245" i="19"/>
  <c r="R245" i="19"/>
  <c r="Q245" i="19"/>
  <c r="P245" i="19"/>
  <c r="O245" i="19"/>
  <c r="N245" i="19"/>
  <c r="M245" i="19"/>
  <c r="L245" i="19"/>
  <c r="K245" i="19"/>
  <c r="J245" i="19"/>
  <c r="I245" i="19"/>
  <c r="H245" i="19"/>
  <c r="G245" i="19"/>
  <c r="F245" i="19"/>
  <c r="E245" i="19"/>
  <c r="D245" i="19"/>
  <c r="C245" i="19"/>
  <c r="B245" i="19"/>
  <c r="Y244" i="19"/>
  <c r="X244" i="19"/>
  <c r="W244" i="19"/>
  <c r="V244" i="19"/>
  <c r="U244" i="19"/>
  <c r="T244" i="19"/>
  <c r="S244" i="19"/>
  <c r="R244" i="19"/>
  <c r="Q244" i="19"/>
  <c r="P244" i="19"/>
  <c r="O244" i="19"/>
  <c r="N244" i="19"/>
  <c r="M244" i="19"/>
  <c r="L244" i="19"/>
  <c r="K244" i="19"/>
  <c r="J244" i="19"/>
  <c r="I244" i="19"/>
  <c r="H244" i="19"/>
  <c r="G244" i="19"/>
  <c r="F244" i="19"/>
  <c r="E244" i="19"/>
  <c r="D244" i="19"/>
  <c r="C244" i="19"/>
  <c r="B244" i="19"/>
  <c r="Y243" i="19"/>
  <c r="X243" i="19"/>
  <c r="W243" i="19"/>
  <c r="V243" i="19"/>
  <c r="U243" i="19"/>
  <c r="T243" i="19"/>
  <c r="S243" i="19"/>
  <c r="R243" i="19"/>
  <c r="Q243" i="19"/>
  <c r="P243" i="19"/>
  <c r="O243" i="19"/>
  <c r="N243" i="19"/>
  <c r="M243" i="19"/>
  <c r="L243" i="19"/>
  <c r="K243" i="19"/>
  <c r="J243" i="19"/>
  <c r="I243" i="19"/>
  <c r="H243" i="19"/>
  <c r="G243" i="19"/>
  <c r="F243" i="19"/>
  <c r="E243" i="19"/>
  <c r="D243" i="19"/>
  <c r="C243" i="19"/>
  <c r="B243" i="19"/>
  <c r="Y242" i="19"/>
  <c r="X242" i="19"/>
  <c r="W242" i="19"/>
  <c r="V242" i="19"/>
  <c r="U242" i="19"/>
  <c r="T242" i="19"/>
  <c r="S242" i="19"/>
  <c r="R242" i="19"/>
  <c r="Q242" i="19"/>
  <c r="P242" i="19"/>
  <c r="O242" i="19"/>
  <c r="N242" i="19"/>
  <c r="M242" i="19"/>
  <c r="L242" i="19"/>
  <c r="K242" i="19"/>
  <c r="J242" i="19"/>
  <c r="I242" i="19"/>
  <c r="H242" i="19"/>
  <c r="G242" i="19"/>
  <c r="F242" i="19"/>
  <c r="E242" i="19"/>
  <c r="D242" i="19"/>
  <c r="C242" i="19"/>
  <c r="B242" i="19"/>
  <c r="Y241" i="19"/>
  <c r="X241" i="19"/>
  <c r="W241" i="19"/>
  <c r="V241" i="19"/>
  <c r="U241" i="19"/>
  <c r="T241" i="19"/>
  <c r="S241" i="19"/>
  <c r="R241" i="19"/>
  <c r="Q241" i="19"/>
  <c r="P241" i="19"/>
  <c r="O241" i="19"/>
  <c r="N241" i="19"/>
  <c r="M241" i="19"/>
  <c r="L241" i="19"/>
  <c r="K241" i="19"/>
  <c r="J241" i="19"/>
  <c r="I241" i="19"/>
  <c r="H241" i="19"/>
  <c r="G241" i="19"/>
  <c r="F241" i="19"/>
  <c r="E241" i="19"/>
  <c r="D241" i="19"/>
  <c r="C241" i="19"/>
  <c r="B241" i="19"/>
  <c r="Y240" i="19"/>
  <c r="X240" i="19"/>
  <c r="W240" i="19"/>
  <c r="V240" i="19"/>
  <c r="U240" i="19"/>
  <c r="T240" i="19"/>
  <c r="S240" i="19"/>
  <c r="R240" i="19"/>
  <c r="Q240" i="19"/>
  <c r="P240" i="19"/>
  <c r="O240" i="19"/>
  <c r="N240" i="19"/>
  <c r="M240" i="19"/>
  <c r="L240" i="19"/>
  <c r="K240" i="19"/>
  <c r="J240" i="19"/>
  <c r="I240" i="19"/>
  <c r="H240" i="19"/>
  <c r="G240" i="19"/>
  <c r="F240" i="19"/>
  <c r="E240" i="19"/>
  <c r="D240" i="19"/>
  <c r="C240" i="19"/>
  <c r="B240" i="19"/>
  <c r="Y238" i="19"/>
  <c r="X238" i="19"/>
  <c r="W238" i="19"/>
  <c r="V238" i="19"/>
  <c r="U238" i="19"/>
  <c r="T238" i="19"/>
  <c r="S238" i="19"/>
  <c r="R238" i="19"/>
  <c r="Q238" i="19"/>
  <c r="P238" i="19"/>
  <c r="O238" i="19"/>
  <c r="N238" i="19"/>
  <c r="M238" i="19"/>
  <c r="L238" i="19"/>
  <c r="K238" i="19"/>
  <c r="J238" i="19"/>
  <c r="I238" i="19"/>
  <c r="H238" i="19"/>
  <c r="G238" i="19"/>
  <c r="F238" i="19"/>
  <c r="E238" i="19"/>
  <c r="D238" i="19"/>
  <c r="C238" i="19"/>
  <c r="B238" i="19"/>
  <c r="Y236" i="19"/>
  <c r="X236" i="19"/>
  <c r="W236" i="19"/>
  <c r="V236" i="19"/>
  <c r="U236" i="19"/>
  <c r="T236" i="19"/>
  <c r="S236" i="19"/>
  <c r="R236" i="19"/>
  <c r="Q236" i="19"/>
  <c r="P236" i="19"/>
  <c r="O236" i="19"/>
  <c r="N236" i="19"/>
  <c r="M236" i="19"/>
  <c r="L236" i="19"/>
  <c r="K236" i="19"/>
  <c r="J236" i="19"/>
  <c r="I236" i="19"/>
  <c r="H236" i="19"/>
  <c r="G236" i="19"/>
  <c r="F236" i="19"/>
  <c r="E236" i="19"/>
  <c r="D236" i="19"/>
  <c r="C236" i="19"/>
  <c r="B236" i="19"/>
  <c r="Y234" i="19"/>
  <c r="X234" i="19"/>
  <c r="W234" i="19"/>
  <c r="V234" i="19"/>
  <c r="U234" i="19"/>
  <c r="T234" i="19"/>
  <c r="S234" i="19"/>
  <c r="R234" i="19"/>
  <c r="Q234" i="19"/>
  <c r="P234" i="19"/>
  <c r="O234" i="19"/>
  <c r="N234" i="19"/>
  <c r="M234" i="19"/>
  <c r="L234" i="19"/>
  <c r="K234" i="19"/>
  <c r="J234" i="19"/>
  <c r="I234" i="19"/>
  <c r="H234" i="19"/>
  <c r="G234" i="19"/>
  <c r="F234" i="19"/>
  <c r="E234" i="19"/>
  <c r="D234" i="19"/>
  <c r="C234" i="19"/>
  <c r="B234" i="19"/>
  <c r="Y233" i="19"/>
  <c r="X233" i="19"/>
  <c r="W233" i="19"/>
  <c r="V233" i="19"/>
  <c r="U233" i="19"/>
  <c r="T233" i="19"/>
  <c r="S233" i="19"/>
  <c r="R233" i="19"/>
  <c r="Q233" i="19"/>
  <c r="P233" i="19"/>
  <c r="O233" i="19"/>
  <c r="N233" i="19"/>
  <c r="M233" i="19"/>
  <c r="L233" i="19"/>
  <c r="K233" i="19"/>
  <c r="J233" i="19"/>
  <c r="I233" i="19"/>
  <c r="H233" i="19"/>
  <c r="G233" i="19"/>
  <c r="F233" i="19"/>
  <c r="E233" i="19"/>
  <c r="D233" i="19"/>
  <c r="C233" i="19"/>
  <c r="B233" i="19"/>
  <c r="Y232" i="19"/>
  <c r="X232" i="19"/>
  <c r="W232" i="19"/>
  <c r="V232" i="19"/>
  <c r="U232" i="19"/>
  <c r="T232" i="19"/>
  <c r="S232" i="19"/>
  <c r="R232" i="19"/>
  <c r="Q232" i="19"/>
  <c r="P232" i="19"/>
  <c r="O232" i="19"/>
  <c r="N232" i="19"/>
  <c r="M232" i="19"/>
  <c r="L232" i="19"/>
  <c r="K232" i="19"/>
  <c r="J232" i="19"/>
  <c r="I232" i="19"/>
  <c r="H232" i="19"/>
  <c r="G232" i="19"/>
  <c r="F232" i="19"/>
  <c r="E232" i="19"/>
  <c r="D232" i="19"/>
  <c r="C232" i="19"/>
  <c r="B232" i="19"/>
  <c r="Y231" i="19"/>
  <c r="X231" i="19"/>
  <c r="W231" i="19"/>
  <c r="V231" i="19"/>
  <c r="U231" i="19"/>
  <c r="T231" i="19"/>
  <c r="S231" i="19"/>
  <c r="R231" i="19"/>
  <c r="Q231" i="19"/>
  <c r="P231" i="19"/>
  <c r="O231" i="19"/>
  <c r="N231" i="19"/>
  <c r="M231" i="19"/>
  <c r="L231" i="19"/>
  <c r="K231" i="19"/>
  <c r="J231" i="19"/>
  <c r="I231" i="19"/>
  <c r="H231" i="19"/>
  <c r="G231" i="19"/>
  <c r="F231" i="19"/>
  <c r="E231" i="19"/>
  <c r="D231" i="19"/>
  <c r="C231" i="19"/>
  <c r="B231" i="19"/>
  <c r="Y230" i="19"/>
  <c r="X230" i="19"/>
  <c r="W230" i="19"/>
  <c r="V230" i="19"/>
  <c r="U230" i="19"/>
  <c r="T230" i="19"/>
  <c r="S230" i="19"/>
  <c r="R230" i="19"/>
  <c r="Q230" i="19"/>
  <c r="P230" i="19"/>
  <c r="O230" i="19"/>
  <c r="N230" i="19"/>
  <c r="M230" i="19"/>
  <c r="L230" i="19"/>
  <c r="K230" i="19"/>
  <c r="J230" i="19"/>
  <c r="I230" i="19"/>
  <c r="H230" i="19"/>
  <c r="G230" i="19"/>
  <c r="F230" i="19"/>
  <c r="E230" i="19"/>
  <c r="D230" i="19"/>
  <c r="C230" i="19"/>
  <c r="B230" i="19"/>
  <c r="Y227" i="19"/>
  <c r="X227" i="19"/>
  <c r="W227" i="19"/>
  <c r="V227" i="19"/>
  <c r="U227" i="19"/>
  <c r="T227" i="19"/>
  <c r="S227" i="19"/>
  <c r="R227" i="19"/>
  <c r="Q227" i="19"/>
  <c r="P227" i="19"/>
  <c r="O227" i="19"/>
  <c r="N227" i="19"/>
  <c r="M227" i="19"/>
  <c r="L227" i="19"/>
  <c r="K227" i="19"/>
  <c r="J227" i="19"/>
  <c r="I227" i="19"/>
  <c r="H227" i="19"/>
  <c r="G227" i="19"/>
  <c r="F227" i="19"/>
  <c r="E227" i="19"/>
  <c r="D227" i="19"/>
  <c r="C227" i="19"/>
  <c r="B227" i="19"/>
  <c r="Y225" i="19"/>
  <c r="X225" i="19"/>
  <c r="W225" i="19"/>
  <c r="V225" i="19"/>
  <c r="U225" i="19"/>
  <c r="T225" i="19"/>
  <c r="S225" i="19"/>
  <c r="R225" i="19"/>
  <c r="Q225" i="19"/>
  <c r="P225" i="19"/>
  <c r="O225" i="19"/>
  <c r="N225" i="19"/>
  <c r="M225" i="19"/>
  <c r="L225" i="19"/>
  <c r="K225" i="19"/>
  <c r="J225" i="19"/>
  <c r="I225" i="19"/>
  <c r="H225" i="19"/>
  <c r="G225" i="19"/>
  <c r="F225" i="19"/>
  <c r="E225" i="19"/>
  <c r="D225" i="19"/>
  <c r="C225" i="19"/>
  <c r="B225" i="19"/>
  <c r="Y224" i="19"/>
  <c r="X224" i="19"/>
  <c r="W224" i="19"/>
  <c r="V224" i="19"/>
  <c r="U224" i="19"/>
  <c r="T224" i="19"/>
  <c r="S224" i="19"/>
  <c r="R224" i="19"/>
  <c r="Q224" i="19"/>
  <c r="P224" i="19"/>
  <c r="O224" i="19"/>
  <c r="N224" i="19"/>
  <c r="M224" i="19"/>
  <c r="L224" i="19"/>
  <c r="K224" i="19"/>
  <c r="J224" i="19"/>
  <c r="I224" i="19"/>
  <c r="H224" i="19"/>
  <c r="G224" i="19"/>
  <c r="F224" i="19"/>
  <c r="E224" i="19"/>
  <c r="D224" i="19"/>
  <c r="C224" i="19"/>
  <c r="B224" i="19"/>
  <c r="Y223" i="19"/>
  <c r="X223" i="19"/>
  <c r="W223" i="19"/>
  <c r="V223" i="19"/>
  <c r="U223" i="19"/>
  <c r="T223" i="19"/>
  <c r="S223" i="19"/>
  <c r="R223" i="19"/>
  <c r="Q223" i="19"/>
  <c r="P223" i="19"/>
  <c r="O223" i="19"/>
  <c r="N223" i="19"/>
  <c r="M223" i="19"/>
  <c r="L223" i="19"/>
  <c r="K223" i="19"/>
  <c r="J223" i="19"/>
  <c r="I223" i="19"/>
  <c r="H223" i="19"/>
  <c r="G223" i="19"/>
  <c r="F223" i="19"/>
  <c r="E223" i="19"/>
  <c r="D223" i="19"/>
  <c r="C223" i="19"/>
  <c r="B223" i="19"/>
  <c r="Y222" i="19"/>
  <c r="X222" i="19"/>
  <c r="W222" i="19"/>
  <c r="V222" i="19"/>
  <c r="U222" i="19"/>
  <c r="T222" i="19"/>
  <c r="S222" i="19"/>
  <c r="R222" i="19"/>
  <c r="Q222" i="19"/>
  <c r="P222" i="19"/>
  <c r="O222" i="19"/>
  <c r="N222" i="19"/>
  <c r="M222" i="19"/>
  <c r="L222" i="19"/>
  <c r="K222" i="19"/>
  <c r="J222" i="19"/>
  <c r="I222" i="19"/>
  <c r="H222" i="19"/>
  <c r="G222" i="19"/>
  <c r="F222" i="19"/>
  <c r="E222" i="19"/>
  <c r="D222" i="19"/>
  <c r="C222" i="19"/>
  <c r="B222" i="19"/>
  <c r="Y221" i="19"/>
  <c r="X221" i="19"/>
  <c r="W221" i="19"/>
  <c r="V221" i="19"/>
  <c r="U221" i="19"/>
  <c r="T221" i="19"/>
  <c r="S221" i="19"/>
  <c r="R221" i="19"/>
  <c r="Q221" i="19"/>
  <c r="P221" i="19"/>
  <c r="O221" i="19"/>
  <c r="N221" i="19"/>
  <c r="M221" i="19"/>
  <c r="L221" i="19"/>
  <c r="K221" i="19"/>
  <c r="J221" i="19"/>
  <c r="I221" i="19"/>
  <c r="H221" i="19"/>
  <c r="G221" i="19"/>
  <c r="F221" i="19"/>
  <c r="E221" i="19"/>
  <c r="D221" i="19"/>
  <c r="C221" i="19"/>
  <c r="B221" i="19"/>
  <c r="Y220" i="19"/>
  <c r="X220" i="19"/>
  <c r="W220" i="19"/>
  <c r="V220" i="19"/>
  <c r="U220" i="19"/>
  <c r="T220" i="19"/>
  <c r="S220" i="19"/>
  <c r="R220" i="19"/>
  <c r="Q220" i="19"/>
  <c r="P220" i="19"/>
  <c r="O220" i="19"/>
  <c r="N220" i="19"/>
  <c r="M220" i="19"/>
  <c r="L220" i="19"/>
  <c r="K220" i="19"/>
  <c r="J220" i="19"/>
  <c r="I220" i="19"/>
  <c r="H220" i="19"/>
  <c r="G220" i="19"/>
  <c r="F220" i="19"/>
  <c r="E220" i="19"/>
  <c r="D220" i="19"/>
  <c r="C220" i="19"/>
  <c r="B220" i="19"/>
  <c r="Y219" i="19"/>
  <c r="X219" i="19"/>
  <c r="W219" i="19"/>
  <c r="V219" i="19"/>
  <c r="U219" i="19"/>
  <c r="T219" i="19"/>
  <c r="S219" i="19"/>
  <c r="R219" i="19"/>
  <c r="Q219" i="19"/>
  <c r="P219" i="19"/>
  <c r="O219" i="19"/>
  <c r="N219" i="19"/>
  <c r="M219" i="19"/>
  <c r="L219" i="19"/>
  <c r="K219" i="19"/>
  <c r="J219" i="19"/>
  <c r="I219" i="19"/>
  <c r="H219" i="19"/>
  <c r="G219" i="19"/>
  <c r="F219" i="19"/>
  <c r="E219" i="19"/>
  <c r="D219" i="19"/>
  <c r="C219" i="19"/>
  <c r="B219" i="19"/>
  <c r="Y218" i="19"/>
  <c r="X218" i="19"/>
  <c r="W218" i="19"/>
  <c r="V218" i="19"/>
  <c r="U218" i="19"/>
  <c r="T218" i="19"/>
  <c r="S218" i="19"/>
  <c r="R218" i="19"/>
  <c r="Q218" i="19"/>
  <c r="P218" i="19"/>
  <c r="O218" i="19"/>
  <c r="N218" i="19"/>
  <c r="M218" i="19"/>
  <c r="L218" i="19"/>
  <c r="K218" i="19"/>
  <c r="J218" i="19"/>
  <c r="I218" i="19"/>
  <c r="H218" i="19"/>
  <c r="G218" i="19"/>
  <c r="F218" i="19"/>
  <c r="E218" i="19"/>
  <c r="D218" i="19"/>
  <c r="C218" i="19"/>
  <c r="B218" i="19"/>
  <c r="Y213" i="19"/>
  <c r="X213" i="19"/>
  <c r="W213" i="19"/>
  <c r="V213" i="19"/>
  <c r="U213" i="19"/>
  <c r="T213" i="19"/>
  <c r="S213" i="19"/>
  <c r="R213" i="19"/>
  <c r="Q213" i="19"/>
  <c r="P213" i="19"/>
  <c r="O213" i="19"/>
  <c r="N213" i="19"/>
  <c r="M213" i="19"/>
  <c r="L213" i="19"/>
  <c r="K213" i="19"/>
  <c r="J213" i="19"/>
  <c r="I213" i="19"/>
  <c r="H213" i="19"/>
  <c r="G213" i="19"/>
  <c r="F213" i="19"/>
  <c r="E213" i="19"/>
  <c r="D213" i="19"/>
  <c r="C213" i="19"/>
  <c r="B213" i="19"/>
  <c r="Y212" i="19"/>
  <c r="X212" i="19"/>
  <c r="W212" i="19"/>
  <c r="V212" i="19"/>
  <c r="U212" i="19"/>
  <c r="T212" i="19"/>
  <c r="S212" i="19"/>
  <c r="R212" i="19"/>
  <c r="Q212" i="19"/>
  <c r="P212" i="19"/>
  <c r="O212" i="19"/>
  <c r="N212" i="19"/>
  <c r="M212" i="19"/>
  <c r="L212" i="19"/>
  <c r="K212" i="19"/>
  <c r="J212" i="19"/>
  <c r="I212" i="19"/>
  <c r="H212" i="19"/>
  <c r="G212" i="19"/>
  <c r="F212" i="19"/>
  <c r="E212" i="19"/>
  <c r="D212" i="19"/>
  <c r="C212" i="19"/>
  <c r="B212" i="19"/>
  <c r="Y211" i="19"/>
  <c r="X211" i="19"/>
  <c r="W211" i="19"/>
  <c r="V211" i="19"/>
  <c r="U211" i="19"/>
  <c r="T211" i="19"/>
  <c r="S211" i="19"/>
  <c r="R211" i="19"/>
  <c r="Q211" i="19"/>
  <c r="P211" i="19"/>
  <c r="O211" i="19"/>
  <c r="N211" i="19"/>
  <c r="M211" i="19"/>
  <c r="L211" i="19"/>
  <c r="K211" i="19"/>
  <c r="J211" i="19"/>
  <c r="I211" i="19"/>
  <c r="H211" i="19"/>
  <c r="G211" i="19"/>
  <c r="F211" i="19"/>
  <c r="E211" i="19"/>
  <c r="D211" i="19"/>
  <c r="C211" i="19"/>
  <c r="B211" i="19"/>
  <c r="Y210" i="19"/>
  <c r="X210" i="19"/>
  <c r="W210" i="19"/>
  <c r="V210" i="19"/>
  <c r="U210" i="19"/>
  <c r="T210" i="19"/>
  <c r="S210" i="19"/>
  <c r="R210" i="19"/>
  <c r="Q210" i="19"/>
  <c r="P210" i="19"/>
  <c r="O210" i="19"/>
  <c r="N210" i="19"/>
  <c r="M210" i="19"/>
  <c r="L210" i="19"/>
  <c r="K210" i="19"/>
  <c r="J210" i="19"/>
  <c r="I210" i="19"/>
  <c r="H210" i="19"/>
  <c r="G210" i="19"/>
  <c r="F210" i="19"/>
  <c r="E210" i="19"/>
  <c r="D210" i="19"/>
  <c r="C210" i="19"/>
  <c r="B210" i="19"/>
  <c r="Y208" i="19"/>
  <c r="X208" i="19"/>
  <c r="W208" i="19"/>
  <c r="V208" i="19"/>
  <c r="U208" i="19"/>
  <c r="T208" i="19"/>
  <c r="S208" i="19"/>
  <c r="R208" i="19"/>
  <c r="Q208" i="19"/>
  <c r="P208" i="19"/>
  <c r="O208" i="19"/>
  <c r="N208" i="19"/>
  <c r="M208" i="19"/>
  <c r="L208" i="19"/>
  <c r="K208" i="19"/>
  <c r="J208" i="19"/>
  <c r="I208" i="19"/>
  <c r="H208" i="19"/>
  <c r="G208" i="19"/>
  <c r="F208" i="19"/>
  <c r="E208" i="19"/>
  <c r="D208" i="19"/>
  <c r="C208" i="19"/>
  <c r="B208" i="19"/>
  <c r="Y207" i="19"/>
  <c r="X207" i="19"/>
  <c r="W207" i="19"/>
  <c r="V207" i="19"/>
  <c r="U207" i="19"/>
  <c r="T207" i="19"/>
  <c r="S207" i="19"/>
  <c r="R207" i="19"/>
  <c r="Q207" i="19"/>
  <c r="P207" i="19"/>
  <c r="O207" i="19"/>
  <c r="N207" i="19"/>
  <c r="M207" i="19"/>
  <c r="L207" i="19"/>
  <c r="K207" i="19"/>
  <c r="J207" i="19"/>
  <c r="I207" i="19"/>
  <c r="H207" i="19"/>
  <c r="G207" i="19"/>
  <c r="F207" i="19"/>
  <c r="E207" i="19"/>
  <c r="D207" i="19"/>
  <c r="C207" i="19"/>
  <c r="B207" i="19"/>
  <c r="Y206" i="19"/>
  <c r="X206" i="19"/>
  <c r="W206" i="19"/>
  <c r="V206" i="19"/>
  <c r="U206" i="19"/>
  <c r="T206" i="19"/>
  <c r="S206" i="19"/>
  <c r="R206" i="19"/>
  <c r="Q206" i="19"/>
  <c r="P206" i="19"/>
  <c r="O206" i="19"/>
  <c r="N206" i="19"/>
  <c r="M206" i="19"/>
  <c r="L206" i="19"/>
  <c r="K206" i="19"/>
  <c r="J206" i="19"/>
  <c r="I206" i="19"/>
  <c r="H206" i="19"/>
  <c r="G206" i="19"/>
  <c r="F206" i="19"/>
  <c r="E206" i="19"/>
  <c r="D206" i="19"/>
  <c r="C206" i="19"/>
  <c r="B206" i="19"/>
  <c r="Y205" i="19"/>
  <c r="X205" i="19"/>
  <c r="W205" i="19"/>
  <c r="V205" i="19"/>
  <c r="U205" i="19"/>
  <c r="T205" i="19"/>
  <c r="S205" i="19"/>
  <c r="R205" i="19"/>
  <c r="Q205" i="19"/>
  <c r="P205" i="19"/>
  <c r="O205" i="19"/>
  <c r="N205" i="19"/>
  <c r="M205" i="19"/>
  <c r="L205" i="19"/>
  <c r="K205" i="19"/>
  <c r="J205" i="19"/>
  <c r="I205" i="19"/>
  <c r="H205" i="19"/>
  <c r="G205" i="19"/>
  <c r="F205" i="19"/>
  <c r="E205" i="19"/>
  <c r="D205" i="19"/>
  <c r="C205" i="19"/>
  <c r="B205" i="19"/>
  <c r="Y204" i="19"/>
  <c r="X204" i="19"/>
  <c r="W204" i="19"/>
  <c r="V204" i="19"/>
  <c r="U204" i="19"/>
  <c r="T204" i="19"/>
  <c r="S204" i="19"/>
  <c r="R204" i="19"/>
  <c r="Q204" i="19"/>
  <c r="P204" i="19"/>
  <c r="O204" i="19"/>
  <c r="N204" i="19"/>
  <c r="M204" i="19"/>
  <c r="L204" i="19"/>
  <c r="L197" i="19" s="1"/>
  <c r="K204" i="19"/>
  <c r="J204" i="19"/>
  <c r="I204" i="19"/>
  <c r="H204" i="19"/>
  <c r="G204" i="19"/>
  <c r="F204" i="19"/>
  <c r="E204" i="19"/>
  <c r="D204" i="19"/>
  <c r="C204" i="19"/>
  <c r="B204" i="19"/>
  <c r="Y202" i="19"/>
  <c r="X202" i="19"/>
  <c r="W202" i="19"/>
  <c r="V202" i="19"/>
  <c r="U202" i="19"/>
  <c r="T202" i="19"/>
  <c r="S202" i="19"/>
  <c r="R202" i="19"/>
  <c r="Q202" i="19"/>
  <c r="P202" i="19"/>
  <c r="O202" i="19"/>
  <c r="N202" i="19"/>
  <c r="M202" i="19"/>
  <c r="L202" i="19"/>
  <c r="K202" i="19"/>
  <c r="J202" i="19"/>
  <c r="I202" i="19"/>
  <c r="H202" i="19"/>
  <c r="G202" i="19"/>
  <c r="F202" i="19"/>
  <c r="E202" i="19"/>
  <c r="D202" i="19"/>
  <c r="C202" i="19"/>
  <c r="B202" i="19"/>
  <c r="Y201" i="19"/>
  <c r="X201" i="19"/>
  <c r="W201" i="19"/>
  <c r="V201" i="19"/>
  <c r="U201" i="19"/>
  <c r="T201" i="19"/>
  <c r="S201" i="19"/>
  <c r="R201" i="19"/>
  <c r="Q201" i="19"/>
  <c r="P201" i="19"/>
  <c r="O201" i="19"/>
  <c r="N201" i="19"/>
  <c r="M201" i="19"/>
  <c r="L201" i="19"/>
  <c r="K201" i="19"/>
  <c r="J201" i="19"/>
  <c r="I201" i="19"/>
  <c r="H201" i="19"/>
  <c r="G201" i="19"/>
  <c r="F201" i="19"/>
  <c r="E201" i="19"/>
  <c r="D201" i="19"/>
  <c r="C201" i="19"/>
  <c r="B201" i="19"/>
  <c r="Y200" i="19"/>
  <c r="X200" i="19"/>
  <c r="W200" i="19"/>
  <c r="V200" i="19"/>
  <c r="U200" i="19"/>
  <c r="T200" i="19"/>
  <c r="S200" i="19"/>
  <c r="R200" i="19"/>
  <c r="Q200" i="19"/>
  <c r="P200" i="19"/>
  <c r="O200" i="19"/>
  <c r="N200" i="19"/>
  <c r="M200" i="19"/>
  <c r="L200" i="19"/>
  <c r="K200" i="19"/>
  <c r="J200" i="19"/>
  <c r="I200" i="19"/>
  <c r="H200" i="19"/>
  <c r="G200" i="19"/>
  <c r="F200" i="19"/>
  <c r="E200" i="19"/>
  <c r="D200" i="19"/>
  <c r="C200" i="19"/>
  <c r="B200" i="19"/>
  <c r="Y199" i="19"/>
  <c r="Y197" i="19" s="1"/>
  <c r="X199" i="19"/>
  <c r="X197" i="19" s="1"/>
  <c r="W199" i="19"/>
  <c r="W197" i="19" s="1"/>
  <c r="V199" i="19"/>
  <c r="V197" i="19" s="1"/>
  <c r="U199" i="19"/>
  <c r="T199" i="19"/>
  <c r="S199" i="19"/>
  <c r="R199" i="19"/>
  <c r="Q199" i="19"/>
  <c r="P199" i="19"/>
  <c r="O199" i="19"/>
  <c r="N199" i="19"/>
  <c r="M199" i="19"/>
  <c r="L199" i="19"/>
  <c r="K199" i="19"/>
  <c r="J199" i="19"/>
  <c r="I199" i="19"/>
  <c r="H199" i="19"/>
  <c r="G199" i="19"/>
  <c r="F199" i="19"/>
  <c r="E199" i="19"/>
  <c r="D199" i="19"/>
  <c r="C199" i="19"/>
  <c r="B199" i="19"/>
  <c r="Y198" i="19"/>
  <c r="X198" i="19"/>
  <c r="W198" i="19"/>
  <c r="V198" i="19"/>
  <c r="U198" i="19"/>
  <c r="U197" i="19" s="1"/>
  <c r="T198" i="19"/>
  <c r="S198" i="19"/>
  <c r="S197" i="19" s="1"/>
  <c r="R198" i="19"/>
  <c r="R197" i="19" s="1"/>
  <c r="Q198" i="19"/>
  <c r="Q197" i="19" s="1"/>
  <c r="P198" i="19"/>
  <c r="O198" i="19"/>
  <c r="N198" i="19"/>
  <c r="M198" i="19"/>
  <c r="L198" i="19"/>
  <c r="K198" i="19"/>
  <c r="J198" i="19"/>
  <c r="I198" i="19"/>
  <c r="H198" i="19"/>
  <c r="G198" i="19"/>
  <c r="G197" i="19" s="1"/>
  <c r="F198" i="19"/>
  <c r="F197" i="19" s="1"/>
  <c r="E198" i="19"/>
  <c r="E197" i="19" s="1"/>
  <c r="D198" i="19"/>
  <c r="C198" i="19"/>
  <c r="C197" i="19" s="1"/>
  <c r="B198" i="19"/>
  <c r="B197" i="19" s="1"/>
  <c r="P197" i="19"/>
  <c r="O197" i="19"/>
  <c r="N197" i="19"/>
  <c r="M197" i="19"/>
  <c r="K197" i="19"/>
  <c r="J197" i="19"/>
  <c r="I197" i="19"/>
  <c r="H197" i="19"/>
  <c r="Y195" i="19"/>
  <c r="X195" i="19"/>
  <c r="W195" i="19"/>
  <c r="V195" i="19"/>
  <c r="U195" i="19"/>
  <c r="T195" i="19"/>
  <c r="S195" i="19"/>
  <c r="R195" i="19"/>
  <c r="Q195" i="19"/>
  <c r="P195" i="19"/>
  <c r="O195" i="19"/>
  <c r="N195" i="19"/>
  <c r="M195" i="19"/>
  <c r="L195" i="19"/>
  <c r="K195" i="19"/>
  <c r="J195" i="19"/>
  <c r="I195" i="19"/>
  <c r="H195" i="19"/>
  <c r="G195" i="19"/>
  <c r="F195" i="19"/>
  <c r="E195" i="19"/>
  <c r="D195" i="19"/>
  <c r="C195" i="19"/>
  <c r="B195" i="19"/>
  <c r="Y194" i="19"/>
  <c r="X194" i="19"/>
  <c r="W194" i="19"/>
  <c r="V194" i="19"/>
  <c r="U194" i="19"/>
  <c r="T194" i="19"/>
  <c r="S194" i="19"/>
  <c r="R194" i="19"/>
  <c r="Q194" i="19"/>
  <c r="P194" i="19"/>
  <c r="O194" i="19"/>
  <c r="N194" i="19"/>
  <c r="M194" i="19"/>
  <c r="L194" i="19"/>
  <c r="K194" i="19"/>
  <c r="J194" i="19"/>
  <c r="I194" i="19"/>
  <c r="H194" i="19"/>
  <c r="G194" i="19"/>
  <c r="F194" i="19"/>
  <c r="E194" i="19"/>
  <c r="D194" i="19"/>
  <c r="C194" i="19"/>
  <c r="B194" i="19"/>
  <c r="Y193" i="19"/>
  <c r="X193" i="19"/>
  <c r="W193" i="19"/>
  <c r="V193" i="19"/>
  <c r="U193" i="19"/>
  <c r="T193" i="19"/>
  <c r="S193" i="19"/>
  <c r="R193" i="19"/>
  <c r="Q193" i="19"/>
  <c r="P193" i="19"/>
  <c r="O193" i="19"/>
  <c r="N193" i="19"/>
  <c r="M193" i="19"/>
  <c r="L193" i="19"/>
  <c r="K193" i="19"/>
  <c r="J193" i="19"/>
  <c r="I193" i="19"/>
  <c r="H193" i="19"/>
  <c r="G193" i="19"/>
  <c r="F193" i="19"/>
  <c r="E193" i="19"/>
  <c r="D193" i="19"/>
  <c r="C193" i="19"/>
  <c r="B193" i="19"/>
  <c r="Y189" i="19"/>
  <c r="X189" i="19"/>
  <c r="W189" i="19"/>
  <c r="V189" i="19"/>
  <c r="U189" i="19"/>
  <c r="T189" i="19"/>
  <c r="S189" i="19"/>
  <c r="R189" i="19"/>
  <c r="Q189" i="19"/>
  <c r="P189" i="19"/>
  <c r="O189" i="19"/>
  <c r="N189" i="19"/>
  <c r="M189" i="19"/>
  <c r="L189" i="19"/>
  <c r="K189" i="19"/>
  <c r="J189" i="19"/>
  <c r="I189" i="19"/>
  <c r="H189" i="19"/>
  <c r="G189" i="19"/>
  <c r="F189" i="19"/>
  <c r="E189" i="19"/>
  <c r="D189" i="19"/>
  <c r="C189" i="19"/>
  <c r="B189" i="19"/>
  <c r="Y186" i="19"/>
  <c r="X186" i="19"/>
  <c r="W186" i="19"/>
  <c r="V186" i="19"/>
  <c r="U186" i="19"/>
  <c r="T186" i="19"/>
  <c r="S186" i="19"/>
  <c r="R186" i="19"/>
  <c r="Q186" i="19"/>
  <c r="P186" i="19"/>
  <c r="O186" i="19"/>
  <c r="N186" i="19"/>
  <c r="M186" i="19"/>
  <c r="L186" i="19"/>
  <c r="K186" i="19"/>
  <c r="J186" i="19"/>
  <c r="I186" i="19"/>
  <c r="H186" i="19"/>
  <c r="G186" i="19"/>
  <c r="F186" i="19"/>
  <c r="E186" i="19"/>
  <c r="D186" i="19"/>
  <c r="C186" i="19"/>
  <c r="B186" i="19"/>
  <c r="Y182" i="19"/>
  <c r="X182" i="19"/>
  <c r="W182" i="19"/>
  <c r="V182" i="19"/>
  <c r="U182" i="19"/>
  <c r="T182" i="19"/>
  <c r="S182" i="19"/>
  <c r="R182" i="19"/>
  <c r="Q182" i="19"/>
  <c r="P182" i="19"/>
  <c r="O182" i="19"/>
  <c r="N182" i="19"/>
  <c r="M182" i="19"/>
  <c r="L182" i="19"/>
  <c r="K182" i="19"/>
  <c r="J182" i="19"/>
  <c r="I182" i="19"/>
  <c r="H182" i="19"/>
  <c r="G182" i="19"/>
  <c r="F182" i="19"/>
  <c r="E182" i="19"/>
  <c r="D182" i="19"/>
  <c r="C182" i="19"/>
  <c r="B182" i="19"/>
  <c r="Y181" i="19"/>
  <c r="X181" i="19"/>
  <c r="W181" i="19"/>
  <c r="V181" i="19"/>
  <c r="U181" i="19"/>
  <c r="T181" i="19"/>
  <c r="S181" i="19"/>
  <c r="R181" i="19"/>
  <c r="Q181" i="19"/>
  <c r="P181" i="19"/>
  <c r="O181" i="19"/>
  <c r="N181" i="19"/>
  <c r="M181" i="19"/>
  <c r="L181" i="19"/>
  <c r="K181" i="19"/>
  <c r="J181" i="19"/>
  <c r="I181" i="19"/>
  <c r="H181" i="19"/>
  <c r="G181" i="19"/>
  <c r="F181" i="19"/>
  <c r="E181" i="19"/>
  <c r="D181" i="19"/>
  <c r="C181" i="19"/>
  <c r="B181" i="19"/>
  <c r="Y180" i="19"/>
  <c r="X180" i="19"/>
  <c r="W180" i="19"/>
  <c r="V180" i="19"/>
  <c r="U180" i="19"/>
  <c r="T180" i="19"/>
  <c r="S180" i="19"/>
  <c r="R180" i="19"/>
  <c r="Q180" i="19"/>
  <c r="P180" i="19"/>
  <c r="O180" i="19"/>
  <c r="N180" i="19"/>
  <c r="M180" i="19"/>
  <c r="L180" i="19"/>
  <c r="K180" i="19"/>
  <c r="J180" i="19"/>
  <c r="I180" i="19"/>
  <c r="H180" i="19"/>
  <c r="G180" i="19"/>
  <c r="F180" i="19"/>
  <c r="E180" i="19"/>
  <c r="D180" i="19"/>
  <c r="C180" i="19"/>
  <c r="B180" i="19"/>
  <c r="Y179" i="19"/>
  <c r="X179" i="19"/>
  <c r="W179" i="19"/>
  <c r="V179" i="19"/>
  <c r="U179" i="19"/>
  <c r="T179" i="19"/>
  <c r="S179" i="19"/>
  <c r="R179" i="19"/>
  <c r="Q179" i="19"/>
  <c r="P179" i="19"/>
  <c r="O179" i="19"/>
  <c r="N179" i="19"/>
  <c r="M179" i="19"/>
  <c r="L179" i="19"/>
  <c r="K179" i="19"/>
  <c r="J179" i="19"/>
  <c r="I179" i="19"/>
  <c r="H179" i="19"/>
  <c r="G179" i="19"/>
  <c r="F179" i="19"/>
  <c r="E179" i="19"/>
  <c r="D179" i="19"/>
  <c r="C179" i="19"/>
  <c r="B179" i="19"/>
  <c r="Y175" i="19"/>
  <c r="X175" i="19"/>
  <c r="W175" i="19"/>
  <c r="V175" i="19"/>
  <c r="U175" i="19"/>
  <c r="T175" i="19"/>
  <c r="S175" i="19"/>
  <c r="R175" i="19"/>
  <c r="Q175" i="19"/>
  <c r="P175" i="19"/>
  <c r="O175" i="19"/>
  <c r="N175" i="19"/>
  <c r="M175" i="19"/>
  <c r="L175" i="19"/>
  <c r="K175" i="19"/>
  <c r="J175" i="19"/>
  <c r="I175" i="19"/>
  <c r="H175" i="19"/>
  <c r="G175" i="19"/>
  <c r="F175" i="19"/>
  <c r="E175" i="19"/>
  <c r="D175" i="19"/>
  <c r="C175" i="19"/>
  <c r="B175" i="19"/>
  <c r="Y174" i="19"/>
  <c r="X174" i="19"/>
  <c r="W174" i="19"/>
  <c r="V174" i="19"/>
  <c r="U174" i="19"/>
  <c r="T174" i="19"/>
  <c r="S174" i="19"/>
  <c r="R174" i="19"/>
  <c r="Q174" i="19"/>
  <c r="P174" i="19"/>
  <c r="O174" i="19"/>
  <c r="N174" i="19"/>
  <c r="M174" i="19"/>
  <c r="L174" i="19"/>
  <c r="K174" i="19"/>
  <c r="J174" i="19"/>
  <c r="I174" i="19"/>
  <c r="H174" i="19"/>
  <c r="G174" i="19"/>
  <c r="F174" i="19"/>
  <c r="E174" i="19"/>
  <c r="D174" i="19"/>
  <c r="C174" i="19"/>
  <c r="B174" i="19"/>
  <c r="Y170" i="19"/>
  <c r="X170" i="19"/>
  <c r="W170" i="19"/>
  <c r="V170" i="19"/>
  <c r="U170" i="19"/>
  <c r="T170" i="19"/>
  <c r="S170" i="19"/>
  <c r="R170" i="19"/>
  <c r="Q170" i="19"/>
  <c r="P170" i="19"/>
  <c r="O170" i="19"/>
  <c r="N170" i="19"/>
  <c r="M170" i="19"/>
  <c r="L170" i="19"/>
  <c r="K170" i="19"/>
  <c r="J170" i="19"/>
  <c r="I170" i="19"/>
  <c r="H170" i="19"/>
  <c r="G170" i="19"/>
  <c r="F170" i="19"/>
  <c r="E170" i="19"/>
  <c r="D170" i="19"/>
  <c r="C170" i="19"/>
  <c r="B170" i="19"/>
  <c r="Y166" i="19"/>
  <c r="X166" i="19"/>
  <c r="W166" i="19"/>
  <c r="V166" i="19"/>
  <c r="U166" i="19"/>
  <c r="T166" i="19"/>
  <c r="S166" i="19"/>
  <c r="R166" i="19"/>
  <c r="Q166" i="19"/>
  <c r="P166" i="19"/>
  <c r="O166" i="19"/>
  <c r="N166" i="19"/>
  <c r="M166" i="19"/>
  <c r="L166" i="19"/>
  <c r="K166" i="19"/>
  <c r="J166" i="19"/>
  <c r="I166" i="19"/>
  <c r="H166" i="19"/>
  <c r="G166" i="19"/>
  <c r="F166" i="19"/>
  <c r="E166" i="19"/>
  <c r="D166" i="19"/>
  <c r="C166" i="19"/>
  <c r="B166" i="19"/>
  <c r="Y164" i="19"/>
  <c r="X164" i="19"/>
  <c r="W164" i="19"/>
  <c r="V164" i="19"/>
  <c r="U164" i="19"/>
  <c r="T164" i="19"/>
  <c r="S164" i="19"/>
  <c r="R164" i="19"/>
  <c r="Q164" i="19"/>
  <c r="P164" i="19"/>
  <c r="O164" i="19"/>
  <c r="N164" i="19"/>
  <c r="M164" i="19"/>
  <c r="L164" i="19"/>
  <c r="K164" i="19"/>
  <c r="J164" i="19"/>
  <c r="I164" i="19"/>
  <c r="H164" i="19"/>
  <c r="G164" i="19"/>
  <c r="F164" i="19"/>
  <c r="E164" i="19"/>
  <c r="D164" i="19"/>
  <c r="C164" i="19"/>
  <c r="B164" i="19"/>
  <c r="Y163" i="19"/>
  <c r="X163" i="19"/>
  <c r="W163" i="19"/>
  <c r="V163" i="19"/>
  <c r="U163" i="19"/>
  <c r="T163" i="19"/>
  <c r="S163" i="19"/>
  <c r="R163" i="19"/>
  <c r="Q163" i="19"/>
  <c r="P163" i="19"/>
  <c r="O163" i="19"/>
  <c r="N163" i="19"/>
  <c r="M163" i="19"/>
  <c r="L163" i="19"/>
  <c r="K163" i="19"/>
  <c r="J163" i="19"/>
  <c r="I163" i="19"/>
  <c r="H163" i="19"/>
  <c r="G163" i="19"/>
  <c r="F163" i="19"/>
  <c r="E163" i="19"/>
  <c r="D163" i="19"/>
  <c r="C163" i="19"/>
  <c r="B163" i="19"/>
  <c r="Y162" i="19"/>
  <c r="X162" i="19"/>
  <c r="W162" i="19"/>
  <c r="V162" i="19"/>
  <c r="U162" i="19"/>
  <c r="T162" i="19"/>
  <c r="S162" i="19"/>
  <c r="R162" i="19"/>
  <c r="Q162" i="19"/>
  <c r="P162" i="19"/>
  <c r="O162" i="19"/>
  <c r="N162" i="19"/>
  <c r="M162" i="19"/>
  <c r="L162" i="19"/>
  <c r="K162" i="19"/>
  <c r="J162" i="19"/>
  <c r="I162" i="19"/>
  <c r="H162" i="19"/>
  <c r="G162" i="19"/>
  <c r="F162" i="19"/>
  <c r="E162" i="19"/>
  <c r="D162" i="19"/>
  <c r="C162" i="19"/>
  <c r="B162" i="19"/>
  <c r="Y161" i="19"/>
  <c r="X161" i="19"/>
  <c r="W161" i="19"/>
  <c r="V161" i="19"/>
  <c r="U161" i="19"/>
  <c r="T161" i="19"/>
  <c r="S161" i="19"/>
  <c r="R161" i="19"/>
  <c r="Q161" i="19"/>
  <c r="P161" i="19"/>
  <c r="O161" i="19"/>
  <c r="N161" i="19"/>
  <c r="M161" i="19"/>
  <c r="L161" i="19"/>
  <c r="K161" i="19"/>
  <c r="J161" i="19"/>
  <c r="I161" i="19"/>
  <c r="H161" i="19"/>
  <c r="G161" i="19"/>
  <c r="F161" i="19"/>
  <c r="E161" i="19"/>
  <c r="D161" i="19"/>
  <c r="C161" i="19"/>
  <c r="B161" i="19"/>
  <c r="Y142" i="19"/>
  <c r="X142" i="19"/>
  <c r="W142" i="19"/>
  <c r="V142" i="19"/>
  <c r="U142" i="19"/>
  <c r="T142" i="19"/>
  <c r="T209" i="19" s="1"/>
  <c r="S142" i="19"/>
  <c r="R142" i="19"/>
  <c r="Q142" i="19"/>
  <c r="P142" i="19"/>
  <c r="O142" i="19"/>
  <c r="N142" i="19"/>
  <c r="M142" i="19"/>
  <c r="L142" i="19"/>
  <c r="L209" i="19" s="1"/>
  <c r="K142" i="19"/>
  <c r="K209" i="19" s="1"/>
  <c r="J142" i="19"/>
  <c r="I142" i="19"/>
  <c r="H142" i="19"/>
  <c r="G142" i="19"/>
  <c r="F142" i="19"/>
  <c r="E142" i="19"/>
  <c r="D142" i="19"/>
  <c r="C142" i="19"/>
  <c r="B142" i="19"/>
  <c r="Y121" i="19"/>
  <c r="X121" i="19"/>
  <c r="W121" i="19"/>
  <c r="V121" i="19"/>
  <c r="U121" i="19"/>
  <c r="T121" i="19"/>
  <c r="S121" i="19"/>
  <c r="R121" i="19"/>
  <c r="Q121" i="19"/>
  <c r="P121" i="19"/>
  <c r="O121" i="19"/>
  <c r="N121" i="19"/>
  <c r="M121" i="19"/>
  <c r="L121" i="19"/>
  <c r="L203" i="19" s="1"/>
  <c r="K121" i="19"/>
  <c r="J121" i="19"/>
  <c r="I121" i="19"/>
  <c r="H121" i="19"/>
  <c r="G121" i="19"/>
  <c r="F121" i="19"/>
  <c r="E121" i="19"/>
  <c r="D121" i="19"/>
  <c r="D203" i="19" s="1"/>
  <c r="C121" i="19"/>
  <c r="C203" i="19" s="1"/>
  <c r="B121" i="19"/>
  <c r="Y93" i="19"/>
  <c r="X93" i="19"/>
  <c r="W93" i="19"/>
  <c r="V93" i="19"/>
  <c r="U93" i="19"/>
  <c r="T93" i="19"/>
  <c r="S93" i="19"/>
  <c r="R93" i="19"/>
  <c r="R61" i="19" s="1"/>
  <c r="Q93" i="19"/>
  <c r="P93" i="19"/>
  <c r="P61" i="19" s="1"/>
  <c r="P81" i="16" s="1"/>
  <c r="P110" i="4" s="1"/>
  <c r="O93" i="19"/>
  <c r="N93" i="19"/>
  <c r="M93" i="19"/>
  <c r="L93" i="19"/>
  <c r="K93" i="19"/>
  <c r="J93" i="19"/>
  <c r="I93" i="19"/>
  <c r="H93" i="19"/>
  <c r="G93" i="19"/>
  <c r="F93" i="19"/>
  <c r="E93" i="19"/>
  <c r="D93" i="19"/>
  <c r="C93" i="19"/>
  <c r="B93" i="19"/>
  <c r="Y72" i="19"/>
  <c r="Y61" i="19" s="1"/>
  <c r="X72" i="19"/>
  <c r="X61" i="19" s="1"/>
  <c r="W72" i="19"/>
  <c r="V72" i="19"/>
  <c r="U72" i="19"/>
  <c r="U61" i="19" s="1"/>
  <c r="T72" i="19"/>
  <c r="T61" i="19" s="1"/>
  <c r="S72" i="19"/>
  <c r="R72" i="19"/>
  <c r="Q72" i="19"/>
  <c r="P72" i="19"/>
  <c r="O72" i="19"/>
  <c r="N72" i="19"/>
  <c r="N61" i="19" s="1"/>
  <c r="N81" i="16" s="1"/>
  <c r="N110" i="4" s="1"/>
  <c r="M72" i="19"/>
  <c r="M61" i="19" s="1"/>
  <c r="M81" i="16" s="1"/>
  <c r="M110" i="4" s="1"/>
  <c r="L72" i="19"/>
  <c r="K72" i="19"/>
  <c r="K61" i="19" s="1"/>
  <c r="J72" i="19"/>
  <c r="I72" i="19"/>
  <c r="I61" i="19" s="1"/>
  <c r="H72" i="19"/>
  <c r="H61" i="19" s="1"/>
  <c r="G72" i="19"/>
  <c r="F72" i="19"/>
  <c r="E72" i="19"/>
  <c r="D72" i="19"/>
  <c r="C72" i="19"/>
  <c r="C61" i="19" s="1"/>
  <c r="B72" i="19"/>
  <c r="S61" i="19"/>
  <c r="S191" i="19" s="1"/>
  <c r="D61" i="19"/>
  <c r="D188" i="19" s="1"/>
  <c r="Y44" i="19"/>
  <c r="X44" i="19"/>
  <c r="W44" i="19"/>
  <c r="W5" i="19" s="1"/>
  <c r="V44" i="19"/>
  <c r="V5" i="19" s="1"/>
  <c r="V80" i="16" s="1"/>
  <c r="V109" i="4" s="1"/>
  <c r="U44" i="19"/>
  <c r="T44" i="19"/>
  <c r="S44" i="19"/>
  <c r="R44" i="19"/>
  <c r="Q44" i="19"/>
  <c r="Q5" i="19" s="1"/>
  <c r="P44" i="19"/>
  <c r="P5" i="19" s="1"/>
  <c r="O44" i="19"/>
  <c r="O5" i="19" s="1"/>
  <c r="N44" i="19"/>
  <c r="N5" i="19" s="1"/>
  <c r="M44" i="19"/>
  <c r="L44" i="19"/>
  <c r="L5" i="19" s="1"/>
  <c r="K44" i="19"/>
  <c r="K5" i="19" s="1"/>
  <c r="J44" i="19"/>
  <c r="I44" i="19"/>
  <c r="H44" i="19"/>
  <c r="G44" i="19"/>
  <c r="G5" i="19" s="1"/>
  <c r="G80" i="16" s="1"/>
  <c r="G109" i="4" s="1"/>
  <c r="F44" i="19"/>
  <c r="E44" i="19"/>
  <c r="D44" i="19"/>
  <c r="D5" i="19" s="1"/>
  <c r="C44" i="19"/>
  <c r="C5" i="19" s="1"/>
  <c r="C80" i="16" s="1"/>
  <c r="B44" i="19"/>
  <c r="Y5" i="19"/>
  <c r="Y80" i="16" s="1"/>
  <c r="X5" i="19"/>
  <c r="X80" i="16" s="1"/>
  <c r="J5" i="19"/>
  <c r="J176" i="19" s="1"/>
  <c r="I5" i="19"/>
  <c r="I80" i="16" s="1"/>
  <c r="H5" i="19"/>
  <c r="H80" i="16" s="1"/>
  <c r="H109" i="4" s="1"/>
  <c r="F5" i="19"/>
  <c r="F80" i="16" s="1"/>
  <c r="B5" i="19"/>
  <c r="B176" i="19" s="1"/>
  <c r="Y249" i="18"/>
  <c r="X249" i="18"/>
  <c r="W249" i="18"/>
  <c r="V249" i="18"/>
  <c r="U249" i="18"/>
  <c r="T249" i="18"/>
  <c r="S249" i="18"/>
  <c r="R249" i="18"/>
  <c r="Q249" i="18"/>
  <c r="P249" i="18"/>
  <c r="O249" i="18"/>
  <c r="N249" i="18"/>
  <c r="M249" i="18"/>
  <c r="L249" i="18"/>
  <c r="K249" i="18"/>
  <c r="J249" i="18"/>
  <c r="I249" i="18"/>
  <c r="H249" i="18"/>
  <c r="G249" i="18"/>
  <c r="F249" i="18"/>
  <c r="E249" i="18"/>
  <c r="D249" i="18"/>
  <c r="C249" i="18"/>
  <c r="B249" i="18"/>
  <c r="Y247" i="18"/>
  <c r="X247" i="18"/>
  <c r="W247" i="18"/>
  <c r="V247" i="18"/>
  <c r="U247" i="18"/>
  <c r="T247" i="18"/>
  <c r="S247" i="18"/>
  <c r="R247" i="18"/>
  <c r="Q247" i="18"/>
  <c r="P247" i="18"/>
  <c r="O247" i="18"/>
  <c r="N247" i="18"/>
  <c r="M247" i="18"/>
  <c r="L247" i="18"/>
  <c r="K247" i="18"/>
  <c r="J247" i="18"/>
  <c r="I247" i="18"/>
  <c r="H247" i="18"/>
  <c r="G247" i="18"/>
  <c r="F247" i="18"/>
  <c r="E247" i="18"/>
  <c r="D247" i="18"/>
  <c r="C247" i="18"/>
  <c r="B247" i="18"/>
  <c r="Y245" i="18"/>
  <c r="X245" i="18"/>
  <c r="W245" i="18"/>
  <c r="V245" i="18"/>
  <c r="U245" i="18"/>
  <c r="T245" i="18"/>
  <c r="S245" i="18"/>
  <c r="R245" i="18"/>
  <c r="Q245" i="18"/>
  <c r="P245" i="18"/>
  <c r="O245" i="18"/>
  <c r="N245" i="18"/>
  <c r="M245" i="18"/>
  <c r="L245" i="18"/>
  <c r="K245" i="18"/>
  <c r="J245" i="18"/>
  <c r="I245" i="18"/>
  <c r="H245" i="18"/>
  <c r="G245" i="18"/>
  <c r="F245" i="18"/>
  <c r="E245" i="18"/>
  <c r="D245" i="18"/>
  <c r="C245" i="18"/>
  <c r="B245" i="18"/>
  <c r="Y244" i="18"/>
  <c r="X244" i="18"/>
  <c r="W244" i="18"/>
  <c r="V244" i="18"/>
  <c r="U244" i="18"/>
  <c r="T244" i="18"/>
  <c r="S244" i="18"/>
  <c r="R244" i="18"/>
  <c r="Q244" i="18"/>
  <c r="P244" i="18"/>
  <c r="O244" i="18"/>
  <c r="N244" i="18"/>
  <c r="M244" i="18"/>
  <c r="L244" i="18"/>
  <c r="K244" i="18"/>
  <c r="J244" i="18"/>
  <c r="I244" i="18"/>
  <c r="H244" i="18"/>
  <c r="G244" i="18"/>
  <c r="F244" i="18"/>
  <c r="E244" i="18"/>
  <c r="D244" i="18"/>
  <c r="C244" i="18"/>
  <c r="B244" i="18"/>
  <c r="Y243" i="18"/>
  <c r="X243" i="18"/>
  <c r="W243" i="18"/>
  <c r="V243" i="18"/>
  <c r="U243" i="18"/>
  <c r="T243" i="18"/>
  <c r="S243" i="18"/>
  <c r="R243" i="18"/>
  <c r="Q243" i="18"/>
  <c r="P243" i="18"/>
  <c r="O243" i="18"/>
  <c r="N243" i="18"/>
  <c r="M243" i="18"/>
  <c r="L243" i="18"/>
  <c r="K243" i="18"/>
  <c r="J243" i="18"/>
  <c r="I243" i="18"/>
  <c r="H243" i="18"/>
  <c r="G243" i="18"/>
  <c r="F243" i="18"/>
  <c r="E243" i="18"/>
  <c r="D243" i="18"/>
  <c r="C243" i="18"/>
  <c r="B243" i="18"/>
  <c r="Y242" i="18"/>
  <c r="X242" i="18"/>
  <c r="W242" i="18"/>
  <c r="V242" i="18"/>
  <c r="U242" i="18"/>
  <c r="T242" i="18"/>
  <c r="S242" i="18"/>
  <c r="R242" i="18"/>
  <c r="Q242" i="18"/>
  <c r="P242" i="18"/>
  <c r="O242" i="18"/>
  <c r="N242" i="18"/>
  <c r="M242" i="18"/>
  <c r="L242" i="18"/>
  <c r="K242" i="18"/>
  <c r="J242" i="18"/>
  <c r="I242" i="18"/>
  <c r="H242" i="18"/>
  <c r="G242" i="18"/>
  <c r="F242" i="18"/>
  <c r="E242" i="18"/>
  <c r="D242" i="18"/>
  <c r="C242" i="18"/>
  <c r="B242" i="18"/>
  <c r="Y241" i="18"/>
  <c r="X241" i="18"/>
  <c r="W241" i="18"/>
  <c r="V241" i="18"/>
  <c r="U241" i="18"/>
  <c r="T241" i="18"/>
  <c r="S241" i="18"/>
  <c r="R241" i="18"/>
  <c r="Q241" i="18"/>
  <c r="P241" i="18"/>
  <c r="O241" i="18"/>
  <c r="N241" i="18"/>
  <c r="M241" i="18"/>
  <c r="L241" i="18"/>
  <c r="K241" i="18"/>
  <c r="J241" i="18"/>
  <c r="I241" i="18"/>
  <c r="H241" i="18"/>
  <c r="G241" i="18"/>
  <c r="F241" i="18"/>
  <c r="E241" i="18"/>
  <c r="D241" i="18"/>
  <c r="C241" i="18"/>
  <c r="B241" i="18"/>
  <c r="Y240" i="18"/>
  <c r="X240" i="18"/>
  <c r="W240" i="18"/>
  <c r="V240" i="18"/>
  <c r="U240" i="18"/>
  <c r="T240" i="18"/>
  <c r="S240" i="18"/>
  <c r="R240" i="18"/>
  <c r="Q240" i="18"/>
  <c r="P240" i="18"/>
  <c r="O240" i="18"/>
  <c r="N240" i="18"/>
  <c r="M240" i="18"/>
  <c r="L240" i="18"/>
  <c r="K240" i="18"/>
  <c r="J240" i="18"/>
  <c r="I240" i="18"/>
  <c r="H240" i="18"/>
  <c r="G240" i="18"/>
  <c r="F240" i="18"/>
  <c r="E240" i="18"/>
  <c r="D240" i="18"/>
  <c r="C240" i="18"/>
  <c r="B240" i="18"/>
  <c r="Y238" i="18"/>
  <c r="X238" i="18"/>
  <c r="W238" i="18"/>
  <c r="V238" i="18"/>
  <c r="U238" i="18"/>
  <c r="T238" i="18"/>
  <c r="S238" i="18"/>
  <c r="R238" i="18"/>
  <c r="Q238" i="18"/>
  <c r="P238" i="18"/>
  <c r="O238" i="18"/>
  <c r="N238" i="18"/>
  <c r="M238" i="18"/>
  <c r="L238" i="18"/>
  <c r="K238" i="18"/>
  <c r="J238" i="18"/>
  <c r="I238" i="18"/>
  <c r="H238" i="18"/>
  <c r="G238" i="18"/>
  <c r="F238" i="18"/>
  <c r="E238" i="18"/>
  <c r="D238" i="18"/>
  <c r="C238" i="18"/>
  <c r="B238" i="18"/>
  <c r="Y236" i="18"/>
  <c r="X236" i="18"/>
  <c r="W236" i="18"/>
  <c r="V236" i="18"/>
  <c r="U236" i="18"/>
  <c r="T236" i="18"/>
  <c r="S236" i="18"/>
  <c r="R236" i="18"/>
  <c r="Q236" i="18"/>
  <c r="P236" i="18"/>
  <c r="O236" i="18"/>
  <c r="N236" i="18"/>
  <c r="M236" i="18"/>
  <c r="L236" i="18"/>
  <c r="K236" i="18"/>
  <c r="J236" i="18"/>
  <c r="I236" i="18"/>
  <c r="H236" i="18"/>
  <c r="G236" i="18"/>
  <c r="F236" i="18"/>
  <c r="E236" i="18"/>
  <c r="D236" i="18"/>
  <c r="C236" i="18"/>
  <c r="B236" i="18"/>
  <c r="Y234" i="18"/>
  <c r="X234" i="18"/>
  <c r="W234" i="18"/>
  <c r="V234" i="18"/>
  <c r="U234" i="18"/>
  <c r="T234" i="18"/>
  <c r="S234" i="18"/>
  <c r="R234" i="18"/>
  <c r="Q234" i="18"/>
  <c r="P234" i="18"/>
  <c r="O234" i="18"/>
  <c r="N234" i="18"/>
  <c r="M234" i="18"/>
  <c r="L234" i="18"/>
  <c r="K234" i="18"/>
  <c r="J234" i="18"/>
  <c r="I234" i="18"/>
  <c r="H234" i="18"/>
  <c r="G234" i="18"/>
  <c r="F234" i="18"/>
  <c r="E234" i="18"/>
  <c r="D234" i="18"/>
  <c r="C234" i="18"/>
  <c r="B234" i="18"/>
  <c r="Y233" i="18"/>
  <c r="X233" i="18"/>
  <c r="W233" i="18"/>
  <c r="V233" i="18"/>
  <c r="U233" i="18"/>
  <c r="T233" i="18"/>
  <c r="S233" i="18"/>
  <c r="R233" i="18"/>
  <c r="Q233" i="18"/>
  <c r="P233" i="18"/>
  <c r="O233" i="18"/>
  <c r="N233" i="18"/>
  <c r="M233" i="18"/>
  <c r="L233" i="18"/>
  <c r="K233" i="18"/>
  <c r="J233" i="18"/>
  <c r="I233" i="18"/>
  <c r="H233" i="18"/>
  <c r="G233" i="18"/>
  <c r="F233" i="18"/>
  <c r="E233" i="18"/>
  <c r="D233" i="18"/>
  <c r="C233" i="18"/>
  <c r="B233" i="18"/>
  <c r="Y232" i="18"/>
  <c r="X232" i="18"/>
  <c r="W232" i="18"/>
  <c r="V232" i="18"/>
  <c r="U232" i="18"/>
  <c r="T232" i="18"/>
  <c r="S232" i="18"/>
  <c r="R232" i="18"/>
  <c r="Q232" i="18"/>
  <c r="P232" i="18"/>
  <c r="O232" i="18"/>
  <c r="N232" i="18"/>
  <c r="M232" i="18"/>
  <c r="L232" i="18"/>
  <c r="K232" i="18"/>
  <c r="J232" i="18"/>
  <c r="I232" i="18"/>
  <c r="H232" i="18"/>
  <c r="G232" i="18"/>
  <c r="F232" i="18"/>
  <c r="E232" i="18"/>
  <c r="D232" i="18"/>
  <c r="C232" i="18"/>
  <c r="B232" i="18"/>
  <c r="Y231" i="18"/>
  <c r="X231" i="18"/>
  <c r="W231" i="18"/>
  <c r="V231" i="18"/>
  <c r="U231" i="18"/>
  <c r="T231" i="18"/>
  <c r="S231" i="18"/>
  <c r="R231" i="18"/>
  <c r="Q231" i="18"/>
  <c r="P231" i="18"/>
  <c r="O231" i="18"/>
  <c r="N231" i="18"/>
  <c r="M231" i="18"/>
  <c r="L231" i="18"/>
  <c r="K231" i="18"/>
  <c r="J231" i="18"/>
  <c r="I231" i="18"/>
  <c r="H231" i="18"/>
  <c r="G231" i="18"/>
  <c r="F231" i="18"/>
  <c r="E231" i="18"/>
  <c r="D231" i="18"/>
  <c r="C231" i="18"/>
  <c r="B231" i="18"/>
  <c r="Y230" i="18"/>
  <c r="X230" i="18"/>
  <c r="W230" i="18"/>
  <c r="V230" i="18"/>
  <c r="U230" i="18"/>
  <c r="T230" i="18"/>
  <c r="S230" i="18"/>
  <c r="R230" i="18"/>
  <c r="Q230" i="18"/>
  <c r="P230" i="18"/>
  <c r="O230" i="18"/>
  <c r="N230" i="18"/>
  <c r="M230" i="18"/>
  <c r="L230" i="18"/>
  <c r="K230" i="18"/>
  <c r="J230" i="18"/>
  <c r="I230" i="18"/>
  <c r="H230" i="18"/>
  <c r="G230" i="18"/>
  <c r="F230" i="18"/>
  <c r="E230" i="18"/>
  <c r="D230" i="18"/>
  <c r="C230" i="18"/>
  <c r="B230" i="18"/>
  <c r="Y229" i="18"/>
  <c r="X229" i="18"/>
  <c r="W229" i="18"/>
  <c r="V229" i="18"/>
  <c r="U229" i="18"/>
  <c r="T229" i="18"/>
  <c r="S229" i="18"/>
  <c r="R229" i="18"/>
  <c r="Q229" i="18"/>
  <c r="P229" i="18"/>
  <c r="O229" i="18"/>
  <c r="N229" i="18"/>
  <c r="M229" i="18"/>
  <c r="L229" i="18"/>
  <c r="K229" i="18"/>
  <c r="J229" i="18"/>
  <c r="I229" i="18"/>
  <c r="H229" i="18"/>
  <c r="G229" i="18"/>
  <c r="F229" i="18"/>
  <c r="E229" i="18"/>
  <c r="D229" i="18"/>
  <c r="C229" i="18"/>
  <c r="B229" i="18"/>
  <c r="Y227" i="18"/>
  <c r="X227" i="18"/>
  <c r="W227" i="18"/>
  <c r="V227" i="18"/>
  <c r="U227" i="18"/>
  <c r="T227" i="18"/>
  <c r="S227" i="18"/>
  <c r="R227" i="18"/>
  <c r="Q227" i="18"/>
  <c r="P227" i="18"/>
  <c r="O227" i="18"/>
  <c r="N227" i="18"/>
  <c r="M227" i="18"/>
  <c r="L227" i="18"/>
  <c r="K227" i="18"/>
  <c r="J227" i="18"/>
  <c r="I227" i="18"/>
  <c r="H227" i="18"/>
  <c r="G227" i="18"/>
  <c r="F227" i="18"/>
  <c r="E227" i="18"/>
  <c r="D227" i="18"/>
  <c r="C227" i="18"/>
  <c r="B227" i="18"/>
  <c r="Y225" i="18"/>
  <c r="X225" i="18"/>
  <c r="W225" i="18"/>
  <c r="V225" i="18"/>
  <c r="U225" i="18"/>
  <c r="T225" i="18"/>
  <c r="S225" i="18"/>
  <c r="R225" i="18"/>
  <c r="Q225" i="18"/>
  <c r="P225" i="18"/>
  <c r="O225" i="18"/>
  <c r="N225" i="18"/>
  <c r="M225" i="18"/>
  <c r="L225" i="18"/>
  <c r="K225" i="18"/>
  <c r="J225" i="18"/>
  <c r="I225" i="18"/>
  <c r="H225" i="18"/>
  <c r="G225" i="18"/>
  <c r="F225" i="18"/>
  <c r="E225" i="18"/>
  <c r="D225" i="18"/>
  <c r="C225" i="18"/>
  <c r="B225" i="18"/>
  <c r="Y224" i="18"/>
  <c r="X224" i="18"/>
  <c r="W224" i="18"/>
  <c r="V224" i="18"/>
  <c r="U224" i="18"/>
  <c r="T224" i="18"/>
  <c r="S224" i="18"/>
  <c r="R224" i="18"/>
  <c r="Q224" i="18"/>
  <c r="P224" i="18"/>
  <c r="O224" i="18"/>
  <c r="N224" i="18"/>
  <c r="M224" i="18"/>
  <c r="L224" i="18"/>
  <c r="K224" i="18"/>
  <c r="J224" i="18"/>
  <c r="I224" i="18"/>
  <c r="H224" i="18"/>
  <c r="G224" i="18"/>
  <c r="F224" i="18"/>
  <c r="E224" i="18"/>
  <c r="D224" i="18"/>
  <c r="C224" i="18"/>
  <c r="B224" i="18"/>
  <c r="Y222" i="18"/>
  <c r="X222" i="18"/>
  <c r="W222" i="18"/>
  <c r="V222" i="18"/>
  <c r="U222" i="18"/>
  <c r="T222" i="18"/>
  <c r="S222" i="18"/>
  <c r="R222" i="18"/>
  <c r="Q222" i="18"/>
  <c r="P222" i="18"/>
  <c r="O222" i="18"/>
  <c r="N222" i="18"/>
  <c r="M222" i="18"/>
  <c r="L222" i="18"/>
  <c r="K222" i="18"/>
  <c r="J222" i="18"/>
  <c r="I222" i="18"/>
  <c r="H222" i="18"/>
  <c r="G222" i="18"/>
  <c r="F222" i="18"/>
  <c r="E222" i="18"/>
  <c r="D222" i="18"/>
  <c r="C222" i="18"/>
  <c r="B222" i="18"/>
  <c r="Y221" i="18"/>
  <c r="X221" i="18"/>
  <c r="W221" i="18"/>
  <c r="V221" i="18"/>
  <c r="U221" i="18"/>
  <c r="T221" i="18"/>
  <c r="S221" i="18"/>
  <c r="R221" i="18"/>
  <c r="Q221" i="18"/>
  <c r="P221" i="18"/>
  <c r="O221" i="18"/>
  <c r="N221" i="18"/>
  <c r="M221" i="18"/>
  <c r="L221" i="18"/>
  <c r="K221" i="18"/>
  <c r="J221" i="18"/>
  <c r="I221" i="18"/>
  <c r="H221" i="18"/>
  <c r="G221" i="18"/>
  <c r="F221" i="18"/>
  <c r="E221" i="18"/>
  <c r="D221" i="18"/>
  <c r="C221" i="18"/>
  <c r="B221" i="18"/>
  <c r="Y220" i="18"/>
  <c r="X220" i="18"/>
  <c r="W220" i="18"/>
  <c r="V220" i="18"/>
  <c r="U220" i="18"/>
  <c r="T220" i="18"/>
  <c r="S220" i="18"/>
  <c r="R220" i="18"/>
  <c r="Q220" i="18"/>
  <c r="P220" i="18"/>
  <c r="O220" i="18"/>
  <c r="N220" i="18"/>
  <c r="M220" i="18"/>
  <c r="L220" i="18"/>
  <c r="K220" i="18"/>
  <c r="J220" i="18"/>
  <c r="I220" i="18"/>
  <c r="H220" i="18"/>
  <c r="G220" i="18"/>
  <c r="F220" i="18"/>
  <c r="E220" i="18"/>
  <c r="D220" i="18"/>
  <c r="C220" i="18"/>
  <c r="B220" i="18"/>
  <c r="Y219" i="18"/>
  <c r="X219" i="18"/>
  <c r="W219" i="18"/>
  <c r="V219" i="18"/>
  <c r="U219" i="18"/>
  <c r="T219" i="18"/>
  <c r="S219" i="18"/>
  <c r="R219" i="18"/>
  <c r="Q219" i="18"/>
  <c r="P219" i="18"/>
  <c r="O219" i="18"/>
  <c r="N219" i="18"/>
  <c r="M219" i="18"/>
  <c r="L219" i="18"/>
  <c r="K219" i="18"/>
  <c r="J219" i="18"/>
  <c r="I219" i="18"/>
  <c r="H219" i="18"/>
  <c r="G219" i="18"/>
  <c r="F219" i="18"/>
  <c r="E219" i="18"/>
  <c r="D219" i="18"/>
  <c r="C219" i="18"/>
  <c r="B219" i="18"/>
  <c r="Y218" i="18"/>
  <c r="X218" i="18"/>
  <c r="W218" i="18"/>
  <c r="V218" i="18"/>
  <c r="U218" i="18"/>
  <c r="T218" i="18"/>
  <c r="S218" i="18"/>
  <c r="R218" i="18"/>
  <c r="Q218" i="18"/>
  <c r="P218" i="18"/>
  <c r="O218" i="18"/>
  <c r="N218" i="18"/>
  <c r="M218" i="18"/>
  <c r="L218" i="18"/>
  <c r="K218" i="18"/>
  <c r="J218" i="18"/>
  <c r="I218" i="18"/>
  <c r="H218" i="18"/>
  <c r="G218" i="18"/>
  <c r="F218" i="18"/>
  <c r="E218" i="18"/>
  <c r="D218" i="18"/>
  <c r="C218" i="18"/>
  <c r="B218" i="18"/>
  <c r="Y213" i="18"/>
  <c r="X213" i="18"/>
  <c r="W213" i="18"/>
  <c r="V213" i="18"/>
  <c r="U213" i="18"/>
  <c r="T213" i="18"/>
  <c r="S213" i="18"/>
  <c r="R213" i="18"/>
  <c r="Q213" i="18"/>
  <c r="P213" i="18"/>
  <c r="O213" i="18"/>
  <c r="N213" i="18"/>
  <c r="M213" i="18"/>
  <c r="L213" i="18"/>
  <c r="K213" i="18"/>
  <c r="J213" i="18"/>
  <c r="I213" i="18"/>
  <c r="H213" i="18"/>
  <c r="G213" i="18"/>
  <c r="F213" i="18"/>
  <c r="E213" i="18"/>
  <c r="D213" i="18"/>
  <c r="C213" i="18"/>
  <c r="B213" i="18"/>
  <c r="Y212" i="18"/>
  <c r="X212" i="18"/>
  <c r="W212" i="18"/>
  <c r="V212" i="18"/>
  <c r="U212" i="18"/>
  <c r="T212" i="18"/>
  <c r="S212" i="18"/>
  <c r="R212" i="18"/>
  <c r="Q212" i="18"/>
  <c r="P212" i="18"/>
  <c r="O212" i="18"/>
  <c r="N212" i="18"/>
  <c r="M212" i="18"/>
  <c r="L212" i="18"/>
  <c r="K212" i="18"/>
  <c r="J212" i="18"/>
  <c r="I212" i="18"/>
  <c r="H212" i="18"/>
  <c r="G212" i="18"/>
  <c r="F212" i="18"/>
  <c r="E212" i="18"/>
  <c r="D212" i="18"/>
  <c r="C212" i="18"/>
  <c r="B212" i="18"/>
  <c r="Y211" i="18"/>
  <c r="X211" i="18"/>
  <c r="W211" i="18"/>
  <c r="V211" i="18"/>
  <c r="U211" i="18"/>
  <c r="T211" i="18"/>
  <c r="S211" i="18"/>
  <c r="R211" i="18"/>
  <c r="Q211" i="18"/>
  <c r="P211" i="18"/>
  <c r="O211" i="18"/>
  <c r="N211" i="18"/>
  <c r="M211" i="18"/>
  <c r="L211" i="18"/>
  <c r="K211" i="18"/>
  <c r="J211" i="18"/>
  <c r="I211" i="18"/>
  <c r="H211" i="18"/>
  <c r="G211" i="18"/>
  <c r="F211" i="18"/>
  <c r="E211" i="18"/>
  <c r="D211" i="18"/>
  <c r="C211" i="18"/>
  <c r="B211" i="18"/>
  <c r="Y210" i="18"/>
  <c r="X210" i="18"/>
  <c r="W210" i="18"/>
  <c r="V210" i="18"/>
  <c r="U210" i="18"/>
  <c r="T210" i="18"/>
  <c r="S210" i="18"/>
  <c r="R210" i="18"/>
  <c r="Q210" i="18"/>
  <c r="P210" i="18"/>
  <c r="O210" i="18"/>
  <c r="N210" i="18"/>
  <c r="M210" i="18"/>
  <c r="L210" i="18"/>
  <c r="K210" i="18"/>
  <c r="J210" i="18"/>
  <c r="I210" i="18"/>
  <c r="H210" i="18"/>
  <c r="G210" i="18"/>
  <c r="F210" i="18"/>
  <c r="E210" i="18"/>
  <c r="D210" i="18"/>
  <c r="C210" i="18"/>
  <c r="B210" i="18"/>
  <c r="Y208" i="18"/>
  <c r="X208" i="18"/>
  <c r="W208" i="18"/>
  <c r="V208" i="18"/>
  <c r="U208" i="18"/>
  <c r="T208" i="18"/>
  <c r="S208" i="18"/>
  <c r="R208" i="18"/>
  <c r="Q208" i="18"/>
  <c r="P208" i="18"/>
  <c r="O208" i="18"/>
  <c r="N208" i="18"/>
  <c r="M208" i="18"/>
  <c r="L208" i="18"/>
  <c r="K208" i="18"/>
  <c r="J208" i="18"/>
  <c r="I208" i="18"/>
  <c r="H208" i="18"/>
  <c r="G208" i="18"/>
  <c r="F208" i="18"/>
  <c r="E208" i="18"/>
  <c r="D208" i="18"/>
  <c r="C208" i="18"/>
  <c r="B208" i="18"/>
  <c r="Y207" i="18"/>
  <c r="X207" i="18"/>
  <c r="W207" i="18"/>
  <c r="V207" i="18"/>
  <c r="U207" i="18"/>
  <c r="T207" i="18"/>
  <c r="S207" i="18"/>
  <c r="R207" i="18"/>
  <c r="Q207" i="18"/>
  <c r="P207" i="18"/>
  <c r="O207" i="18"/>
  <c r="N207" i="18"/>
  <c r="M207" i="18"/>
  <c r="L207" i="18"/>
  <c r="K207" i="18"/>
  <c r="J207" i="18"/>
  <c r="I207" i="18"/>
  <c r="H207" i="18"/>
  <c r="G207" i="18"/>
  <c r="F207" i="18"/>
  <c r="E207" i="18"/>
  <c r="D207" i="18"/>
  <c r="C207" i="18"/>
  <c r="B207" i="18"/>
  <c r="Y206" i="18"/>
  <c r="X206" i="18"/>
  <c r="W206" i="18"/>
  <c r="V206" i="18"/>
  <c r="U206" i="18"/>
  <c r="T206" i="18"/>
  <c r="S206" i="18"/>
  <c r="R206" i="18"/>
  <c r="Q206" i="18"/>
  <c r="P206" i="18"/>
  <c r="O206" i="18"/>
  <c r="N206" i="18"/>
  <c r="M206" i="18"/>
  <c r="L206" i="18"/>
  <c r="K206" i="18"/>
  <c r="J206" i="18"/>
  <c r="I206" i="18"/>
  <c r="H206" i="18"/>
  <c r="G206" i="18"/>
  <c r="F206" i="18"/>
  <c r="E206" i="18"/>
  <c r="D206" i="18"/>
  <c r="C206" i="18"/>
  <c r="B206" i="18"/>
  <c r="Y205" i="18"/>
  <c r="X205" i="18"/>
  <c r="W205" i="18"/>
  <c r="V205" i="18"/>
  <c r="U205" i="18"/>
  <c r="T205" i="18"/>
  <c r="S205" i="18"/>
  <c r="R205" i="18"/>
  <c r="Q205" i="18"/>
  <c r="P205" i="18"/>
  <c r="O205" i="18"/>
  <c r="N205" i="18"/>
  <c r="M205" i="18"/>
  <c r="L205" i="18"/>
  <c r="K205" i="18"/>
  <c r="J205" i="18"/>
  <c r="I205" i="18"/>
  <c r="H205" i="18"/>
  <c r="G205" i="18"/>
  <c r="F205" i="18"/>
  <c r="E205" i="18"/>
  <c r="D205" i="18"/>
  <c r="C205" i="18"/>
  <c r="B205" i="18"/>
  <c r="Y204" i="18"/>
  <c r="X204" i="18"/>
  <c r="W204" i="18"/>
  <c r="V204" i="18"/>
  <c r="U204" i="18"/>
  <c r="T204" i="18"/>
  <c r="S204" i="18"/>
  <c r="R204" i="18"/>
  <c r="Q204" i="18"/>
  <c r="P204" i="18"/>
  <c r="O204" i="18"/>
  <c r="N204" i="18"/>
  <c r="M204" i="18"/>
  <c r="L204" i="18"/>
  <c r="K204" i="18"/>
  <c r="J204" i="18"/>
  <c r="I204" i="18"/>
  <c r="H204" i="18"/>
  <c r="G204" i="18"/>
  <c r="F204" i="18"/>
  <c r="E204" i="18"/>
  <c r="D204" i="18"/>
  <c r="C204" i="18"/>
  <c r="B204" i="18"/>
  <c r="Y202" i="18"/>
  <c r="X202" i="18"/>
  <c r="X197" i="18" s="1"/>
  <c r="W202" i="18"/>
  <c r="V202" i="18"/>
  <c r="U202" i="18"/>
  <c r="T202" i="18"/>
  <c r="S202" i="18"/>
  <c r="R202" i="18"/>
  <c r="Q202" i="18"/>
  <c r="P202" i="18"/>
  <c r="O202" i="18"/>
  <c r="N202" i="18"/>
  <c r="M202" i="18"/>
  <c r="L202" i="18"/>
  <c r="K202" i="18"/>
  <c r="J202" i="18"/>
  <c r="I202" i="18"/>
  <c r="H202" i="18"/>
  <c r="G202" i="18"/>
  <c r="F202" i="18"/>
  <c r="E202" i="18"/>
  <c r="D202" i="18"/>
  <c r="C202" i="18"/>
  <c r="B202" i="18"/>
  <c r="Y201" i="18"/>
  <c r="X201" i="18"/>
  <c r="W201" i="18"/>
  <c r="V201" i="18"/>
  <c r="U201" i="18"/>
  <c r="T201" i="18"/>
  <c r="S201" i="18"/>
  <c r="R201" i="18"/>
  <c r="Q201" i="18"/>
  <c r="P201" i="18"/>
  <c r="O201" i="18"/>
  <c r="N201" i="18"/>
  <c r="M201" i="18"/>
  <c r="L201" i="18"/>
  <c r="K201" i="18"/>
  <c r="J201" i="18"/>
  <c r="I201" i="18"/>
  <c r="H201" i="18"/>
  <c r="G201" i="18"/>
  <c r="F201" i="18"/>
  <c r="E201" i="18"/>
  <c r="D201" i="18"/>
  <c r="C201" i="18"/>
  <c r="B201" i="18"/>
  <c r="Y200" i="18"/>
  <c r="X200" i="18"/>
  <c r="W200" i="18"/>
  <c r="V200" i="18"/>
  <c r="U200" i="18"/>
  <c r="T200" i="18"/>
  <c r="S200" i="18"/>
  <c r="R200" i="18"/>
  <c r="Q200" i="18"/>
  <c r="P200" i="18"/>
  <c r="P197" i="18" s="1"/>
  <c r="O200" i="18"/>
  <c r="N200" i="18"/>
  <c r="M200" i="18"/>
  <c r="M197" i="18" s="1"/>
  <c r="L200" i="18"/>
  <c r="K200" i="18"/>
  <c r="J200" i="18"/>
  <c r="I200" i="18"/>
  <c r="H200" i="18"/>
  <c r="G200" i="18"/>
  <c r="F200" i="18"/>
  <c r="E200" i="18"/>
  <c r="D200" i="18"/>
  <c r="C200" i="18"/>
  <c r="B200" i="18"/>
  <c r="Y199" i="18"/>
  <c r="X199" i="18"/>
  <c r="W199" i="18"/>
  <c r="V199" i="18"/>
  <c r="U199" i="18"/>
  <c r="T199" i="18"/>
  <c r="S199" i="18"/>
  <c r="R199" i="18"/>
  <c r="Q199" i="18"/>
  <c r="P199" i="18"/>
  <c r="O199" i="18"/>
  <c r="N199" i="18"/>
  <c r="N197" i="18" s="1"/>
  <c r="M199" i="18"/>
  <c r="L199" i="18"/>
  <c r="L197" i="18" s="1"/>
  <c r="K199" i="18"/>
  <c r="K197" i="18" s="1"/>
  <c r="J199" i="18"/>
  <c r="I199" i="18"/>
  <c r="I197" i="18" s="1"/>
  <c r="H199" i="18"/>
  <c r="G199" i="18"/>
  <c r="F199" i="18"/>
  <c r="E199" i="18"/>
  <c r="D199" i="18"/>
  <c r="C199" i="18"/>
  <c r="B199" i="18"/>
  <c r="Y198" i="18"/>
  <c r="X198" i="18"/>
  <c r="W198" i="18"/>
  <c r="W197" i="18" s="1"/>
  <c r="V198" i="18"/>
  <c r="V197" i="18" s="1"/>
  <c r="U198" i="18"/>
  <c r="U197" i="18" s="1"/>
  <c r="T198" i="18"/>
  <c r="T197" i="18" s="1"/>
  <c r="S198" i="18"/>
  <c r="S197" i="18" s="1"/>
  <c r="R198" i="18"/>
  <c r="R197" i="18" s="1"/>
  <c r="Q198" i="18"/>
  <c r="Q197" i="18" s="1"/>
  <c r="P198" i="18"/>
  <c r="O198" i="18"/>
  <c r="O197" i="18" s="1"/>
  <c r="N198" i="18"/>
  <c r="M198" i="18"/>
  <c r="L198" i="18"/>
  <c r="K198" i="18"/>
  <c r="J198" i="18"/>
  <c r="J197" i="18" s="1"/>
  <c r="I198" i="18"/>
  <c r="H198" i="18"/>
  <c r="H197" i="18" s="1"/>
  <c r="G198" i="18"/>
  <c r="G197" i="18" s="1"/>
  <c r="F198" i="18"/>
  <c r="F197" i="18" s="1"/>
  <c r="E198" i="18"/>
  <c r="E197" i="18" s="1"/>
  <c r="D198" i="18"/>
  <c r="C198" i="18"/>
  <c r="B198" i="18"/>
  <c r="Y197" i="18"/>
  <c r="D197" i="18"/>
  <c r="C197" i="18"/>
  <c r="B197" i="18"/>
  <c r="Y194" i="18"/>
  <c r="X194" i="18"/>
  <c r="W194" i="18"/>
  <c r="V194" i="18"/>
  <c r="U194" i="18"/>
  <c r="T194" i="18"/>
  <c r="S194" i="18"/>
  <c r="R194" i="18"/>
  <c r="Q194" i="18"/>
  <c r="P194" i="18"/>
  <c r="O194" i="18"/>
  <c r="N194" i="18"/>
  <c r="M194" i="18"/>
  <c r="L194" i="18"/>
  <c r="K194" i="18"/>
  <c r="J194" i="18"/>
  <c r="I194" i="18"/>
  <c r="H194" i="18"/>
  <c r="G194" i="18"/>
  <c r="F194" i="18"/>
  <c r="E194" i="18"/>
  <c r="D194" i="18"/>
  <c r="C194" i="18"/>
  <c r="B194" i="18"/>
  <c r="Y193" i="18"/>
  <c r="X193" i="18"/>
  <c r="W193" i="18"/>
  <c r="V193" i="18"/>
  <c r="U193" i="18"/>
  <c r="T193" i="18"/>
  <c r="S193" i="18"/>
  <c r="R193" i="18"/>
  <c r="Q193" i="18"/>
  <c r="P193" i="18"/>
  <c r="O193" i="18"/>
  <c r="N193" i="18"/>
  <c r="M193" i="18"/>
  <c r="L193" i="18"/>
  <c r="K193" i="18"/>
  <c r="J193" i="18"/>
  <c r="I193" i="18"/>
  <c r="H193" i="18"/>
  <c r="G193" i="18"/>
  <c r="F193" i="18"/>
  <c r="E193" i="18"/>
  <c r="D193" i="18"/>
  <c r="C193" i="18"/>
  <c r="B193" i="18"/>
  <c r="Y192" i="18"/>
  <c r="X192" i="18"/>
  <c r="W192" i="18"/>
  <c r="V192" i="18"/>
  <c r="U192" i="18"/>
  <c r="T192" i="18"/>
  <c r="S192" i="18"/>
  <c r="R192" i="18"/>
  <c r="Q192" i="18"/>
  <c r="P192" i="18"/>
  <c r="O192" i="18"/>
  <c r="N192" i="18"/>
  <c r="M192" i="18"/>
  <c r="L192" i="18"/>
  <c r="K192" i="18"/>
  <c r="J192" i="18"/>
  <c r="I192" i="18"/>
  <c r="H192" i="18"/>
  <c r="G192" i="18"/>
  <c r="F192" i="18"/>
  <c r="E192" i="18"/>
  <c r="D192" i="18"/>
  <c r="C192" i="18"/>
  <c r="B192" i="18"/>
  <c r="Y191" i="18"/>
  <c r="X191" i="18"/>
  <c r="W191" i="18"/>
  <c r="V191" i="18"/>
  <c r="U191" i="18"/>
  <c r="T191" i="18"/>
  <c r="S191" i="18"/>
  <c r="R191" i="18"/>
  <c r="Q191" i="18"/>
  <c r="P191" i="18"/>
  <c r="O191" i="18"/>
  <c r="N191" i="18"/>
  <c r="M191" i="18"/>
  <c r="L191" i="18"/>
  <c r="K191" i="18"/>
  <c r="J191" i="18"/>
  <c r="I191" i="18"/>
  <c r="H191" i="18"/>
  <c r="G191" i="18"/>
  <c r="F191" i="18"/>
  <c r="E191" i="18"/>
  <c r="D191" i="18"/>
  <c r="C191" i="18"/>
  <c r="B191" i="18"/>
  <c r="Y189" i="18"/>
  <c r="X189" i="18"/>
  <c r="W189" i="18"/>
  <c r="V189" i="18"/>
  <c r="U189" i="18"/>
  <c r="T189" i="18"/>
  <c r="S189" i="18"/>
  <c r="R189" i="18"/>
  <c r="Q189" i="18"/>
  <c r="P189" i="18"/>
  <c r="O189" i="18"/>
  <c r="N189" i="18"/>
  <c r="M189" i="18"/>
  <c r="L189" i="18"/>
  <c r="K189" i="18"/>
  <c r="J189" i="18"/>
  <c r="I189" i="18"/>
  <c r="H189" i="18"/>
  <c r="G189" i="18"/>
  <c r="F189" i="18"/>
  <c r="E189" i="18"/>
  <c r="D189" i="18"/>
  <c r="C189" i="18"/>
  <c r="B189" i="18"/>
  <c r="Y188" i="18"/>
  <c r="X188" i="18"/>
  <c r="W188" i="18"/>
  <c r="V188" i="18"/>
  <c r="U188" i="18"/>
  <c r="T188" i="18"/>
  <c r="S188" i="18"/>
  <c r="R188" i="18"/>
  <c r="Q188" i="18"/>
  <c r="P188" i="18"/>
  <c r="O188" i="18"/>
  <c r="N188" i="18"/>
  <c r="M188" i="18"/>
  <c r="L188" i="18"/>
  <c r="K188" i="18"/>
  <c r="J188" i="18"/>
  <c r="I188" i="18"/>
  <c r="H188" i="18"/>
  <c r="G188" i="18"/>
  <c r="F188" i="18"/>
  <c r="E188" i="18"/>
  <c r="D188" i="18"/>
  <c r="C188" i="18"/>
  <c r="B188" i="18"/>
  <c r="Y187" i="18"/>
  <c r="X187" i="18"/>
  <c r="W187" i="18"/>
  <c r="V187" i="18"/>
  <c r="U187" i="18"/>
  <c r="T187" i="18"/>
  <c r="S187" i="18"/>
  <c r="R187" i="18"/>
  <c r="Q187" i="18"/>
  <c r="P187" i="18"/>
  <c r="O187" i="18"/>
  <c r="N187" i="18"/>
  <c r="M187" i="18"/>
  <c r="L187" i="18"/>
  <c r="K187" i="18"/>
  <c r="J187" i="18"/>
  <c r="I187" i="18"/>
  <c r="H187" i="18"/>
  <c r="G187" i="18"/>
  <c r="F187" i="18"/>
  <c r="E187" i="18"/>
  <c r="D187" i="18"/>
  <c r="C187" i="18"/>
  <c r="B187" i="18"/>
  <c r="Y186" i="18"/>
  <c r="X186" i="18"/>
  <c r="W186" i="18"/>
  <c r="V186" i="18"/>
  <c r="U186" i="18"/>
  <c r="T186" i="18"/>
  <c r="S186" i="18"/>
  <c r="R186" i="18"/>
  <c r="Q186" i="18"/>
  <c r="P186" i="18"/>
  <c r="O186" i="18"/>
  <c r="N186" i="18"/>
  <c r="M186" i="18"/>
  <c r="L186" i="18"/>
  <c r="K186" i="18"/>
  <c r="J186" i="18"/>
  <c r="I186" i="18"/>
  <c r="H186" i="18"/>
  <c r="G186" i="18"/>
  <c r="F186" i="18"/>
  <c r="E186" i="18"/>
  <c r="D186" i="18"/>
  <c r="C186" i="18"/>
  <c r="B186" i="18"/>
  <c r="Y185" i="18"/>
  <c r="X185" i="18"/>
  <c r="X178" i="18" s="1"/>
  <c r="W185" i="18"/>
  <c r="V185" i="18"/>
  <c r="U185" i="18"/>
  <c r="T185" i="18"/>
  <c r="S185" i="18"/>
  <c r="R185" i="18"/>
  <c r="Q185" i="18"/>
  <c r="P185" i="18"/>
  <c r="O185" i="18"/>
  <c r="N185" i="18"/>
  <c r="M185" i="18"/>
  <c r="L185" i="18"/>
  <c r="K185" i="18"/>
  <c r="J185" i="18"/>
  <c r="I185" i="18"/>
  <c r="H185" i="18"/>
  <c r="G185" i="18"/>
  <c r="F185" i="18"/>
  <c r="E185" i="18"/>
  <c r="D185" i="18"/>
  <c r="C185" i="18"/>
  <c r="B185" i="18"/>
  <c r="Y183" i="18"/>
  <c r="X183" i="18"/>
  <c r="W183" i="18"/>
  <c r="V183" i="18"/>
  <c r="U183" i="18"/>
  <c r="T183" i="18"/>
  <c r="T178" i="18" s="1"/>
  <c r="S183" i="18"/>
  <c r="R183" i="18"/>
  <c r="Q183" i="18"/>
  <c r="P183" i="18"/>
  <c r="O183" i="18"/>
  <c r="N183" i="18"/>
  <c r="M183" i="18"/>
  <c r="L183" i="18"/>
  <c r="K183" i="18"/>
  <c r="J183" i="18"/>
  <c r="I183" i="18"/>
  <c r="H183" i="18"/>
  <c r="G183" i="18"/>
  <c r="F183" i="18"/>
  <c r="E183" i="18"/>
  <c r="D183" i="18"/>
  <c r="C183" i="18"/>
  <c r="B183" i="18"/>
  <c r="Y182" i="18"/>
  <c r="X182" i="18"/>
  <c r="W182" i="18"/>
  <c r="V182" i="18"/>
  <c r="U182" i="18"/>
  <c r="T182" i="18"/>
  <c r="S182" i="18"/>
  <c r="R182" i="18"/>
  <c r="Q182" i="18"/>
  <c r="P182" i="18"/>
  <c r="O182" i="18"/>
  <c r="N182" i="18"/>
  <c r="M182" i="18"/>
  <c r="L182" i="18"/>
  <c r="K182" i="18"/>
  <c r="J182" i="18"/>
  <c r="I182" i="18"/>
  <c r="H182" i="18"/>
  <c r="G182" i="18"/>
  <c r="F182" i="18"/>
  <c r="E182" i="18"/>
  <c r="D182" i="18"/>
  <c r="C182" i="18"/>
  <c r="B182" i="18"/>
  <c r="Y181" i="18"/>
  <c r="X181" i="18"/>
  <c r="W181" i="18"/>
  <c r="V181" i="18"/>
  <c r="U181" i="18"/>
  <c r="T181" i="18"/>
  <c r="S181" i="18"/>
  <c r="R181" i="18"/>
  <c r="Q181" i="18"/>
  <c r="P181" i="18"/>
  <c r="O181" i="18"/>
  <c r="N181" i="18"/>
  <c r="M181" i="18"/>
  <c r="L181" i="18"/>
  <c r="L178" i="18" s="1"/>
  <c r="K181" i="18"/>
  <c r="J181" i="18"/>
  <c r="I181" i="18"/>
  <c r="I178" i="18" s="1"/>
  <c r="H181" i="18"/>
  <c r="G181" i="18"/>
  <c r="F181" i="18"/>
  <c r="E181" i="18"/>
  <c r="D181" i="18"/>
  <c r="C181" i="18"/>
  <c r="B181" i="18"/>
  <c r="Y180" i="18"/>
  <c r="X180" i="18"/>
  <c r="W180" i="18"/>
  <c r="V180" i="18"/>
  <c r="U180" i="18"/>
  <c r="T180" i="18"/>
  <c r="S180" i="18"/>
  <c r="R180" i="18"/>
  <c r="Q180" i="18"/>
  <c r="P180" i="18"/>
  <c r="O180" i="18"/>
  <c r="N180" i="18"/>
  <c r="M180" i="18"/>
  <c r="L180" i="18"/>
  <c r="K180" i="18"/>
  <c r="J180" i="18"/>
  <c r="J178" i="18" s="1"/>
  <c r="I180" i="18"/>
  <c r="H180" i="18"/>
  <c r="H178" i="18" s="1"/>
  <c r="G180" i="18"/>
  <c r="G178" i="18" s="1"/>
  <c r="F180" i="18"/>
  <c r="E180" i="18"/>
  <c r="E178" i="18" s="1"/>
  <c r="D180" i="18"/>
  <c r="C180" i="18"/>
  <c r="B180" i="18"/>
  <c r="Y179" i="18"/>
  <c r="Y178" i="18" s="1"/>
  <c r="X179" i="18"/>
  <c r="W179" i="18"/>
  <c r="V179" i="18"/>
  <c r="U179" i="18"/>
  <c r="T179" i="18"/>
  <c r="S179" i="18"/>
  <c r="S178" i="18" s="1"/>
  <c r="R179" i="18"/>
  <c r="R178" i="18" s="1"/>
  <c r="Q179" i="18"/>
  <c r="Q178" i="18" s="1"/>
  <c r="P179" i="18"/>
  <c r="P178" i="18" s="1"/>
  <c r="O179" i="18"/>
  <c r="O178" i="18" s="1"/>
  <c r="N179" i="18"/>
  <c r="N178" i="18" s="1"/>
  <c r="M179" i="18"/>
  <c r="M178" i="18" s="1"/>
  <c r="L179" i="18"/>
  <c r="K179" i="18"/>
  <c r="K178" i="18" s="1"/>
  <c r="J179" i="18"/>
  <c r="I179" i="18"/>
  <c r="H179" i="18"/>
  <c r="G179" i="18"/>
  <c r="F179" i="18"/>
  <c r="F178" i="18" s="1"/>
  <c r="E179" i="18"/>
  <c r="D179" i="18"/>
  <c r="D178" i="18" s="1"/>
  <c r="C179" i="18"/>
  <c r="C178" i="18" s="1"/>
  <c r="B179" i="18"/>
  <c r="B178" i="18" s="1"/>
  <c r="W178" i="18"/>
  <c r="V178" i="18"/>
  <c r="U178" i="18"/>
  <c r="Y142" i="18"/>
  <c r="X142" i="18"/>
  <c r="W142" i="18"/>
  <c r="V142" i="18"/>
  <c r="U142" i="18"/>
  <c r="T142" i="18"/>
  <c r="S142" i="18"/>
  <c r="R142" i="18"/>
  <c r="Q142" i="18"/>
  <c r="P142" i="18"/>
  <c r="O142" i="18"/>
  <c r="N142" i="18"/>
  <c r="M142" i="18"/>
  <c r="L142" i="18"/>
  <c r="K142" i="18"/>
  <c r="J142" i="18"/>
  <c r="I142" i="18"/>
  <c r="H142" i="18"/>
  <c r="G142" i="18"/>
  <c r="F142" i="18"/>
  <c r="E142" i="18"/>
  <c r="D142" i="18"/>
  <c r="C142" i="18"/>
  <c r="B142" i="18"/>
  <c r="Y121" i="18"/>
  <c r="X121" i="18"/>
  <c r="W121" i="18"/>
  <c r="V121" i="18"/>
  <c r="U121" i="18"/>
  <c r="T121" i="18"/>
  <c r="S121" i="18"/>
  <c r="R121" i="18"/>
  <c r="Q121" i="18"/>
  <c r="P121" i="18"/>
  <c r="O121" i="18"/>
  <c r="N121" i="18"/>
  <c r="M121" i="18"/>
  <c r="L121" i="18"/>
  <c r="K121" i="18"/>
  <c r="J121" i="18"/>
  <c r="I121" i="18"/>
  <c r="H121" i="18"/>
  <c r="G121" i="18"/>
  <c r="F121" i="18"/>
  <c r="E121" i="18"/>
  <c r="D121" i="18"/>
  <c r="C121" i="18"/>
  <c r="B121" i="18"/>
  <c r="Y93" i="18"/>
  <c r="X93" i="18"/>
  <c r="W93" i="18"/>
  <c r="V93" i="18"/>
  <c r="U93" i="18"/>
  <c r="T93" i="18"/>
  <c r="S93" i="18"/>
  <c r="R93" i="18"/>
  <c r="Q93" i="18"/>
  <c r="P93" i="18"/>
  <c r="O93" i="18"/>
  <c r="N93" i="18"/>
  <c r="M93" i="18"/>
  <c r="L93" i="18"/>
  <c r="K93" i="18"/>
  <c r="J93" i="18"/>
  <c r="I93" i="18"/>
  <c r="H93" i="18"/>
  <c r="G93" i="18"/>
  <c r="F93" i="18"/>
  <c r="E93" i="18"/>
  <c r="D93" i="18"/>
  <c r="C93" i="18"/>
  <c r="B93" i="18"/>
  <c r="Y72" i="18"/>
  <c r="X72" i="18"/>
  <c r="W72" i="18"/>
  <c r="V72" i="18"/>
  <c r="U72" i="18"/>
  <c r="T72" i="18"/>
  <c r="S72" i="18"/>
  <c r="R72" i="18"/>
  <c r="Q72" i="18"/>
  <c r="P72" i="18"/>
  <c r="O72" i="18"/>
  <c r="N72" i="18"/>
  <c r="M72" i="18"/>
  <c r="L72" i="18"/>
  <c r="K72" i="18"/>
  <c r="J72" i="18"/>
  <c r="I72" i="18"/>
  <c r="H72" i="18"/>
  <c r="G72" i="18"/>
  <c r="F72" i="18"/>
  <c r="E72" i="18"/>
  <c r="D72" i="18"/>
  <c r="C72" i="18"/>
  <c r="B72" i="18"/>
  <c r="Y44" i="18"/>
  <c r="X44" i="18"/>
  <c r="W44" i="18"/>
  <c r="V44" i="18"/>
  <c r="U44" i="18"/>
  <c r="T44" i="18"/>
  <c r="S44" i="18"/>
  <c r="R44" i="18"/>
  <c r="Q44" i="18"/>
  <c r="P44" i="18"/>
  <c r="O44" i="18"/>
  <c r="N44" i="18"/>
  <c r="M44" i="18"/>
  <c r="L44" i="18"/>
  <c r="K44" i="18"/>
  <c r="J44" i="18"/>
  <c r="I44" i="18"/>
  <c r="H44" i="18"/>
  <c r="G44" i="18"/>
  <c r="F44" i="18"/>
  <c r="E44" i="18"/>
  <c r="D44" i="18"/>
  <c r="C44" i="18"/>
  <c r="B44" i="18"/>
  <c r="Y24" i="18"/>
  <c r="X24" i="18"/>
  <c r="W24" i="18"/>
  <c r="V24" i="18"/>
  <c r="U24" i="18"/>
  <c r="T24" i="18"/>
  <c r="S24" i="18"/>
  <c r="R24" i="18"/>
  <c r="Q24" i="18"/>
  <c r="P24" i="18"/>
  <c r="O24" i="18"/>
  <c r="N24" i="18"/>
  <c r="M24" i="18"/>
  <c r="L24" i="18"/>
  <c r="K24" i="18"/>
  <c r="J24" i="18"/>
  <c r="I24" i="18"/>
  <c r="H24" i="18"/>
  <c r="G24" i="18"/>
  <c r="F24" i="18"/>
  <c r="E24" i="18"/>
  <c r="D24" i="18"/>
  <c r="C24" i="18"/>
  <c r="B24" i="18"/>
  <c r="Y23" i="18"/>
  <c r="X23" i="18"/>
  <c r="W23" i="18"/>
  <c r="V23" i="18"/>
  <c r="U23" i="18"/>
  <c r="T23" i="18"/>
  <c r="S23" i="18"/>
  <c r="R23" i="18"/>
  <c r="Q23" i="18"/>
  <c r="P23" i="18"/>
  <c r="O23" i="18"/>
  <c r="N23" i="18"/>
  <c r="M23" i="18"/>
  <c r="L23" i="18"/>
  <c r="K23" i="18"/>
  <c r="J23" i="18"/>
  <c r="I23" i="18"/>
  <c r="H23" i="18"/>
  <c r="G23" i="18"/>
  <c r="F23" i="18"/>
  <c r="E23" i="18"/>
  <c r="D23" i="18"/>
  <c r="C23" i="18"/>
  <c r="B23" i="18"/>
  <c r="Y22" i="18"/>
  <c r="X22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C22" i="18"/>
  <c r="B22" i="18"/>
  <c r="Y21" i="18"/>
  <c r="X21" i="18"/>
  <c r="W21" i="18"/>
  <c r="V21" i="18"/>
  <c r="U21" i="18"/>
  <c r="T21" i="18"/>
  <c r="S21" i="18"/>
  <c r="R21" i="18"/>
  <c r="Q21" i="18"/>
  <c r="P21" i="18"/>
  <c r="O21" i="18"/>
  <c r="N21" i="18"/>
  <c r="M21" i="18"/>
  <c r="L21" i="18"/>
  <c r="K21" i="18"/>
  <c r="J21" i="18"/>
  <c r="I21" i="18"/>
  <c r="H21" i="18"/>
  <c r="G21" i="18"/>
  <c r="F21" i="18"/>
  <c r="E21" i="18"/>
  <c r="D21" i="18"/>
  <c r="C21" i="18"/>
  <c r="B21" i="18"/>
  <c r="Y20" i="18"/>
  <c r="X20" i="18"/>
  <c r="W20" i="18"/>
  <c r="V20" i="18"/>
  <c r="U20" i="18"/>
  <c r="T20" i="18"/>
  <c r="S20" i="18"/>
  <c r="R20" i="18"/>
  <c r="Q20" i="18"/>
  <c r="P20" i="18"/>
  <c r="O20" i="18"/>
  <c r="N20" i="18"/>
  <c r="M20" i="18"/>
  <c r="L20" i="18"/>
  <c r="K20" i="18"/>
  <c r="J20" i="18"/>
  <c r="I20" i="18"/>
  <c r="H20" i="18"/>
  <c r="G20" i="18"/>
  <c r="F20" i="18"/>
  <c r="E20" i="18"/>
  <c r="D20" i="18"/>
  <c r="C20" i="18"/>
  <c r="B20" i="18"/>
  <c r="Y19" i="18"/>
  <c r="X19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H19" i="18"/>
  <c r="G19" i="18"/>
  <c r="F19" i="18"/>
  <c r="E19" i="18"/>
  <c r="D19" i="18"/>
  <c r="C19" i="18"/>
  <c r="B19" i="18"/>
  <c r="Y18" i="18"/>
  <c r="X18" i="18"/>
  <c r="W18" i="18"/>
  <c r="V18" i="18"/>
  <c r="U18" i="18"/>
  <c r="T18" i="18"/>
  <c r="S18" i="18"/>
  <c r="R18" i="18"/>
  <c r="Q18" i="18"/>
  <c r="P18" i="18"/>
  <c r="O18" i="18"/>
  <c r="N18" i="18"/>
  <c r="M18" i="18"/>
  <c r="L18" i="18"/>
  <c r="K18" i="18"/>
  <c r="J18" i="18"/>
  <c r="I18" i="18"/>
  <c r="H18" i="18"/>
  <c r="G18" i="18"/>
  <c r="F18" i="18"/>
  <c r="E18" i="18"/>
  <c r="D18" i="18"/>
  <c r="C18" i="18"/>
  <c r="B18" i="18"/>
  <c r="Y17" i="18"/>
  <c r="X17" i="18"/>
  <c r="W17" i="18"/>
  <c r="V17" i="18"/>
  <c r="U17" i="18"/>
  <c r="T17" i="18"/>
  <c r="S17" i="18"/>
  <c r="R17" i="18"/>
  <c r="Q17" i="18"/>
  <c r="P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C17" i="18"/>
  <c r="B17" i="18"/>
  <c r="Y16" i="18"/>
  <c r="Y96" i="16" s="1"/>
  <c r="X16" i="18"/>
  <c r="X96" i="16" s="1"/>
  <c r="W16" i="18"/>
  <c r="W223" i="18" s="1"/>
  <c r="V16" i="18"/>
  <c r="V96" i="16" s="1"/>
  <c r="U16" i="18"/>
  <c r="U96" i="16" s="1"/>
  <c r="T16" i="18"/>
  <c r="T96" i="16" s="1"/>
  <c r="S16" i="18"/>
  <c r="S223" i="18" s="1"/>
  <c r="R16" i="18"/>
  <c r="Q16" i="18"/>
  <c r="P16" i="18"/>
  <c r="O16" i="18"/>
  <c r="O223" i="18" s="1"/>
  <c r="N16" i="18"/>
  <c r="M16" i="18"/>
  <c r="L16" i="18"/>
  <c r="K16" i="18"/>
  <c r="K223" i="18" s="1"/>
  <c r="J16" i="18"/>
  <c r="I16" i="18"/>
  <c r="I96" i="16" s="1"/>
  <c r="H16" i="18"/>
  <c r="H96" i="16" s="1"/>
  <c r="G16" i="18"/>
  <c r="G223" i="18" s="1"/>
  <c r="F16" i="18"/>
  <c r="F96" i="16" s="1"/>
  <c r="E16" i="18"/>
  <c r="D16" i="18"/>
  <c r="C16" i="18"/>
  <c r="C223" i="18" s="1"/>
  <c r="B16" i="18"/>
  <c r="V5" i="18"/>
  <c r="V97" i="16" s="1"/>
  <c r="S5" i="18"/>
  <c r="S97" i="16" s="1"/>
  <c r="R5" i="18"/>
  <c r="R97" i="16" s="1"/>
  <c r="Q5" i="18"/>
  <c r="Q97" i="16" s="1"/>
  <c r="O5" i="18"/>
  <c r="O163" i="18" s="1"/>
  <c r="K5" i="18"/>
  <c r="K97" i="16" s="1"/>
  <c r="I5" i="18"/>
  <c r="I97" i="16" s="1"/>
  <c r="Y249" i="17"/>
  <c r="X249" i="17"/>
  <c r="W249" i="17"/>
  <c r="V249" i="17"/>
  <c r="U249" i="17"/>
  <c r="T249" i="17"/>
  <c r="S249" i="17"/>
  <c r="R249" i="17"/>
  <c r="Q249" i="17"/>
  <c r="P249" i="17"/>
  <c r="O249" i="17"/>
  <c r="N249" i="17"/>
  <c r="M249" i="17"/>
  <c r="L249" i="17"/>
  <c r="K249" i="17"/>
  <c r="J249" i="17"/>
  <c r="I249" i="17"/>
  <c r="H249" i="17"/>
  <c r="G249" i="17"/>
  <c r="F249" i="17"/>
  <c r="E249" i="17"/>
  <c r="D249" i="17"/>
  <c r="C249" i="17"/>
  <c r="B249" i="17"/>
  <c r="Y247" i="17"/>
  <c r="X247" i="17"/>
  <c r="W247" i="17"/>
  <c r="V247" i="17"/>
  <c r="U247" i="17"/>
  <c r="T247" i="17"/>
  <c r="S247" i="17"/>
  <c r="R247" i="17"/>
  <c r="Q247" i="17"/>
  <c r="P247" i="17"/>
  <c r="O247" i="17"/>
  <c r="N247" i="17"/>
  <c r="M247" i="17"/>
  <c r="L247" i="17"/>
  <c r="K247" i="17"/>
  <c r="J247" i="17"/>
  <c r="I247" i="17"/>
  <c r="H247" i="17"/>
  <c r="G247" i="17"/>
  <c r="F247" i="17"/>
  <c r="E247" i="17"/>
  <c r="D247" i="17"/>
  <c r="C247" i="17"/>
  <c r="B247" i="17"/>
  <c r="Y245" i="17"/>
  <c r="X245" i="17"/>
  <c r="W245" i="17"/>
  <c r="V245" i="17"/>
  <c r="U245" i="17"/>
  <c r="T245" i="17"/>
  <c r="S245" i="17"/>
  <c r="R245" i="17"/>
  <c r="Q245" i="17"/>
  <c r="P245" i="17"/>
  <c r="O245" i="17"/>
  <c r="N245" i="17"/>
  <c r="M245" i="17"/>
  <c r="L245" i="17"/>
  <c r="K245" i="17"/>
  <c r="J245" i="17"/>
  <c r="I245" i="17"/>
  <c r="H245" i="17"/>
  <c r="G245" i="17"/>
  <c r="F245" i="17"/>
  <c r="E245" i="17"/>
  <c r="D245" i="17"/>
  <c r="C245" i="17"/>
  <c r="B245" i="17"/>
  <c r="Y244" i="17"/>
  <c r="X244" i="17"/>
  <c r="W244" i="17"/>
  <c r="V244" i="17"/>
  <c r="U244" i="17"/>
  <c r="T244" i="17"/>
  <c r="S244" i="17"/>
  <c r="R244" i="17"/>
  <c r="Q244" i="17"/>
  <c r="P244" i="17"/>
  <c r="O244" i="17"/>
  <c r="N244" i="17"/>
  <c r="M244" i="17"/>
  <c r="L244" i="17"/>
  <c r="K244" i="17"/>
  <c r="J244" i="17"/>
  <c r="I244" i="17"/>
  <c r="H244" i="17"/>
  <c r="G244" i="17"/>
  <c r="F244" i="17"/>
  <c r="E244" i="17"/>
  <c r="D244" i="17"/>
  <c r="C244" i="17"/>
  <c r="B244" i="17"/>
  <c r="Y243" i="17"/>
  <c r="X243" i="17"/>
  <c r="W243" i="17"/>
  <c r="V243" i="17"/>
  <c r="U243" i="17"/>
  <c r="T243" i="17"/>
  <c r="S243" i="17"/>
  <c r="R243" i="17"/>
  <c r="Q243" i="17"/>
  <c r="P243" i="17"/>
  <c r="O243" i="17"/>
  <c r="N243" i="17"/>
  <c r="M243" i="17"/>
  <c r="L243" i="17"/>
  <c r="K243" i="17"/>
  <c r="J243" i="17"/>
  <c r="I243" i="17"/>
  <c r="H243" i="17"/>
  <c r="G243" i="17"/>
  <c r="F243" i="17"/>
  <c r="E243" i="17"/>
  <c r="D243" i="17"/>
  <c r="C243" i="17"/>
  <c r="B243" i="17"/>
  <c r="Y242" i="17"/>
  <c r="X242" i="17"/>
  <c r="W242" i="17"/>
  <c r="V242" i="17"/>
  <c r="U242" i="17"/>
  <c r="T242" i="17"/>
  <c r="S242" i="17"/>
  <c r="R242" i="17"/>
  <c r="Q242" i="17"/>
  <c r="P242" i="17"/>
  <c r="O242" i="17"/>
  <c r="N242" i="17"/>
  <c r="M242" i="17"/>
  <c r="L242" i="17"/>
  <c r="K242" i="17"/>
  <c r="J242" i="17"/>
  <c r="I242" i="17"/>
  <c r="H242" i="17"/>
  <c r="G242" i="17"/>
  <c r="F242" i="17"/>
  <c r="E242" i="17"/>
  <c r="D242" i="17"/>
  <c r="C242" i="17"/>
  <c r="B242" i="17"/>
  <c r="Y241" i="17"/>
  <c r="X241" i="17"/>
  <c r="W241" i="17"/>
  <c r="V241" i="17"/>
  <c r="U241" i="17"/>
  <c r="T241" i="17"/>
  <c r="S241" i="17"/>
  <c r="R241" i="17"/>
  <c r="Q241" i="17"/>
  <c r="P241" i="17"/>
  <c r="O241" i="17"/>
  <c r="N241" i="17"/>
  <c r="M241" i="17"/>
  <c r="L241" i="17"/>
  <c r="K241" i="17"/>
  <c r="J241" i="17"/>
  <c r="I241" i="17"/>
  <c r="H241" i="17"/>
  <c r="G241" i="17"/>
  <c r="F241" i="17"/>
  <c r="E241" i="17"/>
  <c r="D241" i="17"/>
  <c r="C241" i="17"/>
  <c r="B241" i="17"/>
  <c r="Y238" i="17"/>
  <c r="X238" i="17"/>
  <c r="W238" i="17"/>
  <c r="V238" i="17"/>
  <c r="U238" i="17"/>
  <c r="T238" i="17"/>
  <c r="S238" i="17"/>
  <c r="R238" i="17"/>
  <c r="Q238" i="17"/>
  <c r="P238" i="17"/>
  <c r="O238" i="17"/>
  <c r="N238" i="17"/>
  <c r="M238" i="17"/>
  <c r="L238" i="17"/>
  <c r="K238" i="17"/>
  <c r="J238" i="17"/>
  <c r="I238" i="17"/>
  <c r="H238" i="17"/>
  <c r="G238" i="17"/>
  <c r="F238" i="17"/>
  <c r="E238" i="17"/>
  <c r="D238" i="17"/>
  <c r="C238" i="17"/>
  <c r="B238" i="17"/>
  <c r="Y236" i="17"/>
  <c r="X236" i="17"/>
  <c r="W236" i="17"/>
  <c r="V236" i="17"/>
  <c r="U236" i="17"/>
  <c r="T236" i="17"/>
  <c r="S236" i="17"/>
  <c r="R236" i="17"/>
  <c r="Q236" i="17"/>
  <c r="P236" i="17"/>
  <c r="O236" i="17"/>
  <c r="N236" i="17"/>
  <c r="M236" i="17"/>
  <c r="L236" i="17"/>
  <c r="K236" i="17"/>
  <c r="J236" i="17"/>
  <c r="I236" i="17"/>
  <c r="H236" i="17"/>
  <c r="G236" i="17"/>
  <c r="F236" i="17"/>
  <c r="E236" i="17"/>
  <c r="D236" i="17"/>
  <c r="C236" i="17"/>
  <c r="B236" i="17"/>
  <c r="Y234" i="17"/>
  <c r="X234" i="17"/>
  <c r="W234" i="17"/>
  <c r="V234" i="17"/>
  <c r="U234" i="17"/>
  <c r="T234" i="17"/>
  <c r="S234" i="17"/>
  <c r="R234" i="17"/>
  <c r="Q234" i="17"/>
  <c r="P234" i="17"/>
  <c r="O234" i="17"/>
  <c r="N234" i="17"/>
  <c r="M234" i="17"/>
  <c r="L234" i="17"/>
  <c r="K234" i="17"/>
  <c r="J234" i="17"/>
  <c r="I234" i="17"/>
  <c r="H234" i="17"/>
  <c r="G234" i="17"/>
  <c r="F234" i="17"/>
  <c r="E234" i="17"/>
  <c r="D234" i="17"/>
  <c r="C234" i="17"/>
  <c r="B234" i="17"/>
  <c r="Y233" i="17"/>
  <c r="X233" i="17"/>
  <c r="W233" i="17"/>
  <c r="V233" i="17"/>
  <c r="U233" i="17"/>
  <c r="T233" i="17"/>
  <c r="S233" i="17"/>
  <c r="R233" i="17"/>
  <c r="Q233" i="17"/>
  <c r="P233" i="17"/>
  <c r="O233" i="17"/>
  <c r="N233" i="17"/>
  <c r="M233" i="17"/>
  <c r="L233" i="17"/>
  <c r="K233" i="17"/>
  <c r="J233" i="17"/>
  <c r="I233" i="17"/>
  <c r="H233" i="17"/>
  <c r="G233" i="17"/>
  <c r="F233" i="17"/>
  <c r="E233" i="17"/>
  <c r="D233" i="17"/>
  <c r="C233" i="17"/>
  <c r="B233" i="17"/>
  <c r="Y232" i="17"/>
  <c r="X232" i="17"/>
  <c r="W232" i="17"/>
  <c r="V232" i="17"/>
  <c r="U232" i="17"/>
  <c r="T232" i="17"/>
  <c r="S232" i="17"/>
  <c r="R232" i="17"/>
  <c r="Q232" i="17"/>
  <c r="P232" i="17"/>
  <c r="O232" i="17"/>
  <c r="N232" i="17"/>
  <c r="M232" i="17"/>
  <c r="L232" i="17"/>
  <c r="K232" i="17"/>
  <c r="J232" i="17"/>
  <c r="I232" i="17"/>
  <c r="H232" i="17"/>
  <c r="G232" i="17"/>
  <c r="F232" i="17"/>
  <c r="E232" i="17"/>
  <c r="D232" i="17"/>
  <c r="C232" i="17"/>
  <c r="B232" i="17"/>
  <c r="Y231" i="17"/>
  <c r="X231" i="17"/>
  <c r="W231" i="17"/>
  <c r="V231" i="17"/>
  <c r="U231" i="17"/>
  <c r="T231" i="17"/>
  <c r="S231" i="17"/>
  <c r="R231" i="17"/>
  <c r="Q231" i="17"/>
  <c r="P231" i="17"/>
  <c r="O231" i="17"/>
  <c r="N231" i="17"/>
  <c r="M231" i="17"/>
  <c r="L231" i="17"/>
  <c r="K231" i="17"/>
  <c r="J231" i="17"/>
  <c r="I231" i="17"/>
  <c r="H231" i="17"/>
  <c r="G231" i="17"/>
  <c r="F231" i="17"/>
  <c r="E231" i="17"/>
  <c r="D231" i="17"/>
  <c r="C231" i="17"/>
  <c r="B231" i="17"/>
  <c r="Y230" i="17"/>
  <c r="X230" i="17"/>
  <c r="W230" i="17"/>
  <c r="V230" i="17"/>
  <c r="U230" i="17"/>
  <c r="T230" i="17"/>
  <c r="S230" i="17"/>
  <c r="R230" i="17"/>
  <c r="Q230" i="17"/>
  <c r="P230" i="17"/>
  <c r="O230" i="17"/>
  <c r="N230" i="17"/>
  <c r="M230" i="17"/>
  <c r="L230" i="17"/>
  <c r="K230" i="17"/>
  <c r="J230" i="17"/>
  <c r="I230" i="17"/>
  <c r="H230" i="17"/>
  <c r="G230" i="17"/>
  <c r="F230" i="17"/>
  <c r="E230" i="17"/>
  <c r="D230" i="17"/>
  <c r="C230" i="17"/>
  <c r="B230" i="17"/>
  <c r="Y227" i="17"/>
  <c r="X227" i="17"/>
  <c r="W227" i="17"/>
  <c r="V227" i="17"/>
  <c r="U227" i="17"/>
  <c r="T227" i="17"/>
  <c r="S227" i="17"/>
  <c r="R227" i="17"/>
  <c r="Q227" i="17"/>
  <c r="P227" i="17"/>
  <c r="O227" i="17"/>
  <c r="N227" i="17"/>
  <c r="M227" i="17"/>
  <c r="L227" i="17"/>
  <c r="K227" i="17"/>
  <c r="J227" i="17"/>
  <c r="I227" i="17"/>
  <c r="H227" i="17"/>
  <c r="G227" i="17"/>
  <c r="F227" i="17"/>
  <c r="E227" i="17"/>
  <c r="D227" i="17"/>
  <c r="C227" i="17"/>
  <c r="B227" i="17"/>
  <c r="Y225" i="17"/>
  <c r="X225" i="17"/>
  <c r="W225" i="17"/>
  <c r="V225" i="17"/>
  <c r="U225" i="17"/>
  <c r="T225" i="17"/>
  <c r="S225" i="17"/>
  <c r="R225" i="17"/>
  <c r="Q225" i="17"/>
  <c r="P225" i="17"/>
  <c r="O225" i="17"/>
  <c r="N225" i="17"/>
  <c r="M225" i="17"/>
  <c r="L225" i="17"/>
  <c r="K225" i="17"/>
  <c r="J225" i="17"/>
  <c r="I225" i="17"/>
  <c r="H225" i="17"/>
  <c r="G225" i="17"/>
  <c r="F225" i="17"/>
  <c r="E225" i="17"/>
  <c r="D225" i="17"/>
  <c r="C225" i="17"/>
  <c r="B225" i="17"/>
  <c r="Y224" i="17"/>
  <c r="X224" i="17"/>
  <c r="W224" i="17"/>
  <c r="V224" i="17"/>
  <c r="U224" i="17"/>
  <c r="T224" i="17"/>
  <c r="S224" i="17"/>
  <c r="R224" i="17"/>
  <c r="Q224" i="17"/>
  <c r="P224" i="17"/>
  <c r="O224" i="17"/>
  <c r="N224" i="17"/>
  <c r="M224" i="17"/>
  <c r="L224" i="17"/>
  <c r="K224" i="17"/>
  <c r="J224" i="17"/>
  <c r="I224" i="17"/>
  <c r="H224" i="17"/>
  <c r="G224" i="17"/>
  <c r="F224" i="17"/>
  <c r="E224" i="17"/>
  <c r="D224" i="17"/>
  <c r="C224" i="17"/>
  <c r="B224" i="17"/>
  <c r="Y223" i="17"/>
  <c r="X223" i="17"/>
  <c r="W223" i="17"/>
  <c r="V223" i="17"/>
  <c r="U223" i="17"/>
  <c r="T223" i="17"/>
  <c r="S223" i="17"/>
  <c r="R223" i="17"/>
  <c r="Q223" i="17"/>
  <c r="P223" i="17"/>
  <c r="O223" i="17"/>
  <c r="N223" i="17"/>
  <c r="M223" i="17"/>
  <c r="L223" i="17"/>
  <c r="K223" i="17"/>
  <c r="J223" i="17"/>
  <c r="I223" i="17"/>
  <c r="H223" i="17"/>
  <c r="G223" i="17"/>
  <c r="F223" i="17"/>
  <c r="E223" i="17"/>
  <c r="D223" i="17"/>
  <c r="C223" i="17"/>
  <c r="B223" i="17"/>
  <c r="Y222" i="17"/>
  <c r="X222" i="17"/>
  <c r="W222" i="17"/>
  <c r="V222" i="17"/>
  <c r="U222" i="17"/>
  <c r="T222" i="17"/>
  <c r="S222" i="17"/>
  <c r="R222" i="17"/>
  <c r="Q222" i="17"/>
  <c r="P222" i="17"/>
  <c r="O222" i="17"/>
  <c r="N222" i="17"/>
  <c r="M222" i="17"/>
  <c r="L222" i="17"/>
  <c r="K222" i="17"/>
  <c r="J222" i="17"/>
  <c r="I222" i="17"/>
  <c r="H222" i="17"/>
  <c r="G222" i="17"/>
  <c r="F222" i="17"/>
  <c r="E222" i="17"/>
  <c r="D222" i="17"/>
  <c r="C222" i="17"/>
  <c r="B222" i="17"/>
  <c r="Y221" i="17"/>
  <c r="X221" i="17"/>
  <c r="W221" i="17"/>
  <c r="V221" i="17"/>
  <c r="U221" i="17"/>
  <c r="T221" i="17"/>
  <c r="S221" i="17"/>
  <c r="R221" i="17"/>
  <c r="Q221" i="17"/>
  <c r="P221" i="17"/>
  <c r="O221" i="17"/>
  <c r="N221" i="17"/>
  <c r="M221" i="17"/>
  <c r="L221" i="17"/>
  <c r="K221" i="17"/>
  <c r="J221" i="17"/>
  <c r="I221" i="17"/>
  <c r="H221" i="17"/>
  <c r="G221" i="17"/>
  <c r="F221" i="17"/>
  <c r="E221" i="17"/>
  <c r="D221" i="17"/>
  <c r="C221" i="17"/>
  <c r="B221" i="17"/>
  <c r="Y220" i="17"/>
  <c r="X220" i="17"/>
  <c r="W220" i="17"/>
  <c r="V220" i="17"/>
  <c r="U220" i="17"/>
  <c r="T220" i="17"/>
  <c r="S220" i="17"/>
  <c r="R220" i="17"/>
  <c r="Q220" i="17"/>
  <c r="P220" i="17"/>
  <c r="O220" i="17"/>
  <c r="N220" i="17"/>
  <c r="M220" i="17"/>
  <c r="L220" i="17"/>
  <c r="K220" i="17"/>
  <c r="J220" i="17"/>
  <c r="I220" i="17"/>
  <c r="H220" i="17"/>
  <c r="G220" i="17"/>
  <c r="F220" i="17"/>
  <c r="E220" i="17"/>
  <c r="D220" i="17"/>
  <c r="C220" i="17"/>
  <c r="B220" i="17"/>
  <c r="Y219" i="17"/>
  <c r="X219" i="17"/>
  <c r="W219" i="17"/>
  <c r="V219" i="17"/>
  <c r="U219" i="17"/>
  <c r="T219" i="17"/>
  <c r="S219" i="17"/>
  <c r="R219" i="17"/>
  <c r="Q219" i="17"/>
  <c r="P219" i="17"/>
  <c r="O219" i="17"/>
  <c r="N219" i="17"/>
  <c r="M219" i="17"/>
  <c r="L219" i="17"/>
  <c r="K219" i="17"/>
  <c r="J219" i="17"/>
  <c r="I219" i="17"/>
  <c r="H219" i="17"/>
  <c r="G219" i="17"/>
  <c r="F219" i="17"/>
  <c r="E219" i="17"/>
  <c r="D219" i="17"/>
  <c r="C219" i="17"/>
  <c r="B219" i="17"/>
  <c r="Y218" i="17"/>
  <c r="X218" i="17"/>
  <c r="W218" i="17"/>
  <c r="V218" i="17"/>
  <c r="U218" i="17"/>
  <c r="T218" i="17"/>
  <c r="S218" i="17"/>
  <c r="R218" i="17"/>
  <c r="Q218" i="17"/>
  <c r="P218" i="17"/>
  <c r="O218" i="17"/>
  <c r="N218" i="17"/>
  <c r="M218" i="17"/>
  <c r="L218" i="17"/>
  <c r="K218" i="17"/>
  <c r="J218" i="17"/>
  <c r="I218" i="17"/>
  <c r="H218" i="17"/>
  <c r="G218" i="17"/>
  <c r="F218" i="17"/>
  <c r="E218" i="17"/>
  <c r="D218" i="17"/>
  <c r="C218" i="17"/>
  <c r="B218" i="17"/>
  <c r="Y213" i="17"/>
  <c r="X213" i="17"/>
  <c r="W213" i="17"/>
  <c r="V213" i="17"/>
  <c r="U213" i="17"/>
  <c r="T213" i="17"/>
  <c r="S213" i="17"/>
  <c r="R213" i="17"/>
  <c r="Q213" i="17"/>
  <c r="P213" i="17"/>
  <c r="O213" i="17"/>
  <c r="N213" i="17"/>
  <c r="M213" i="17"/>
  <c r="L213" i="17"/>
  <c r="K213" i="17"/>
  <c r="J213" i="17"/>
  <c r="I213" i="17"/>
  <c r="H213" i="17"/>
  <c r="G213" i="17"/>
  <c r="F213" i="17"/>
  <c r="E213" i="17"/>
  <c r="D213" i="17"/>
  <c r="C213" i="17"/>
  <c r="B213" i="17"/>
  <c r="Y212" i="17"/>
  <c r="X212" i="17"/>
  <c r="W212" i="17"/>
  <c r="V212" i="17"/>
  <c r="U212" i="17"/>
  <c r="T212" i="17"/>
  <c r="S212" i="17"/>
  <c r="R212" i="17"/>
  <c r="Q212" i="17"/>
  <c r="P212" i="17"/>
  <c r="O212" i="17"/>
  <c r="N212" i="17"/>
  <c r="M212" i="17"/>
  <c r="L212" i="17"/>
  <c r="K212" i="17"/>
  <c r="J212" i="17"/>
  <c r="I212" i="17"/>
  <c r="H212" i="17"/>
  <c r="G212" i="17"/>
  <c r="F212" i="17"/>
  <c r="E212" i="17"/>
  <c r="D212" i="17"/>
  <c r="C212" i="17"/>
  <c r="B212" i="17"/>
  <c r="Y211" i="17"/>
  <c r="X211" i="17"/>
  <c r="W211" i="17"/>
  <c r="V211" i="17"/>
  <c r="U211" i="17"/>
  <c r="T211" i="17"/>
  <c r="S211" i="17"/>
  <c r="R211" i="17"/>
  <c r="Q211" i="17"/>
  <c r="P211" i="17"/>
  <c r="O211" i="17"/>
  <c r="N211" i="17"/>
  <c r="M211" i="17"/>
  <c r="L211" i="17"/>
  <c r="K211" i="17"/>
  <c r="J211" i="17"/>
  <c r="I211" i="17"/>
  <c r="H211" i="17"/>
  <c r="G211" i="17"/>
  <c r="F211" i="17"/>
  <c r="E211" i="17"/>
  <c r="D211" i="17"/>
  <c r="C211" i="17"/>
  <c r="B211" i="17"/>
  <c r="Y210" i="17"/>
  <c r="X210" i="17"/>
  <c r="W210" i="17"/>
  <c r="V210" i="17"/>
  <c r="U210" i="17"/>
  <c r="T210" i="17"/>
  <c r="S210" i="17"/>
  <c r="R210" i="17"/>
  <c r="Q210" i="17"/>
  <c r="P210" i="17"/>
  <c r="O210" i="17"/>
  <c r="N210" i="17"/>
  <c r="M210" i="17"/>
  <c r="L210" i="17"/>
  <c r="K210" i="17"/>
  <c r="J210" i="17"/>
  <c r="I210" i="17"/>
  <c r="H210" i="17"/>
  <c r="G210" i="17"/>
  <c r="F210" i="17"/>
  <c r="E210" i="17"/>
  <c r="D210" i="17"/>
  <c r="C210" i="17"/>
  <c r="B210" i="17"/>
  <c r="Y208" i="17"/>
  <c r="X208" i="17"/>
  <c r="W208" i="17"/>
  <c r="V208" i="17"/>
  <c r="U208" i="17"/>
  <c r="T208" i="17"/>
  <c r="S208" i="17"/>
  <c r="R208" i="17"/>
  <c r="Q208" i="17"/>
  <c r="P208" i="17"/>
  <c r="O208" i="17"/>
  <c r="N208" i="17"/>
  <c r="M208" i="17"/>
  <c r="L208" i="17"/>
  <c r="K208" i="17"/>
  <c r="J208" i="17"/>
  <c r="I208" i="17"/>
  <c r="H208" i="17"/>
  <c r="G208" i="17"/>
  <c r="F208" i="17"/>
  <c r="E208" i="17"/>
  <c r="D208" i="17"/>
  <c r="C208" i="17"/>
  <c r="B208" i="17"/>
  <c r="Y207" i="17"/>
  <c r="X207" i="17"/>
  <c r="W207" i="17"/>
  <c r="V207" i="17"/>
  <c r="U207" i="17"/>
  <c r="T207" i="17"/>
  <c r="S207" i="17"/>
  <c r="R207" i="17"/>
  <c r="Q207" i="17"/>
  <c r="P207" i="17"/>
  <c r="O207" i="17"/>
  <c r="N207" i="17"/>
  <c r="M207" i="17"/>
  <c r="L207" i="17"/>
  <c r="K207" i="17"/>
  <c r="J207" i="17"/>
  <c r="I207" i="17"/>
  <c r="H207" i="17"/>
  <c r="G207" i="17"/>
  <c r="F207" i="17"/>
  <c r="E207" i="17"/>
  <c r="D207" i="17"/>
  <c r="C207" i="17"/>
  <c r="B207" i="17"/>
  <c r="Y206" i="17"/>
  <c r="X206" i="17"/>
  <c r="W206" i="17"/>
  <c r="V206" i="17"/>
  <c r="U206" i="17"/>
  <c r="T206" i="17"/>
  <c r="S206" i="17"/>
  <c r="R206" i="17"/>
  <c r="Q206" i="17"/>
  <c r="P206" i="17"/>
  <c r="O206" i="17"/>
  <c r="N206" i="17"/>
  <c r="M206" i="17"/>
  <c r="L206" i="17"/>
  <c r="K206" i="17"/>
  <c r="J206" i="17"/>
  <c r="I206" i="17"/>
  <c r="H206" i="17"/>
  <c r="G206" i="17"/>
  <c r="F206" i="17"/>
  <c r="E206" i="17"/>
  <c r="D206" i="17"/>
  <c r="C206" i="17"/>
  <c r="B206" i="17"/>
  <c r="Y205" i="17"/>
  <c r="X205" i="17"/>
  <c r="W205" i="17"/>
  <c r="V205" i="17"/>
  <c r="U205" i="17"/>
  <c r="T205" i="17"/>
  <c r="S205" i="17"/>
  <c r="R205" i="17"/>
  <c r="Q205" i="17"/>
  <c r="P205" i="17"/>
  <c r="O205" i="17"/>
  <c r="N205" i="17"/>
  <c r="M205" i="17"/>
  <c r="L205" i="17"/>
  <c r="K205" i="17"/>
  <c r="J205" i="17"/>
  <c r="I205" i="17"/>
  <c r="H205" i="17"/>
  <c r="G205" i="17"/>
  <c r="F205" i="17"/>
  <c r="E205" i="17"/>
  <c r="D205" i="17"/>
  <c r="C205" i="17"/>
  <c r="B205" i="17"/>
  <c r="Y204" i="17"/>
  <c r="Y197" i="17" s="1"/>
  <c r="X204" i="17"/>
  <c r="X197" i="17" s="1"/>
  <c r="W204" i="17"/>
  <c r="W197" i="17" s="1"/>
  <c r="V204" i="17"/>
  <c r="V197" i="17" s="1"/>
  <c r="U204" i="17"/>
  <c r="T204" i="17"/>
  <c r="S204" i="17"/>
  <c r="R204" i="17"/>
  <c r="Q204" i="17"/>
  <c r="P204" i="17"/>
  <c r="O204" i="17"/>
  <c r="N204" i="17"/>
  <c r="M204" i="17"/>
  <c r="L204" i="17"/>
  <c r="K204" i="17"/>
  <c r="J204" i="17"/>
  <c r="I204" i="17"/>
  <c r="H204" i="17"/>
  <c r="G204" i="17"/>
  <c r="F204" i="17"/>
  <c r="E204" i="17"/>
  <c r="D204" i="17"/>
  <c r="C204" i="17"/>
  <c r="B204" i="17"/>
  <c r="Y202" i="17"/>
  <c r="X202" i="17"/>
  <c r="W202" i="17"/>
  <c r="V202" i="17"/>
  <c r="U202" i="17"/>
  <c r="U197" i="17" s="1"/>
  <c r="T202" i="17"/>
  <c r="S202" i="17"/>
  <c r="R202" i="17"/>
  <c r="Q202" i="17"/>
  <c r="P202" i="17"/>
  <c r="O202" i="17"/>
  <c r="N202" i="17"/>
  <c r="M202" i="17"/>
  <c r="L202" i="17"/>
  <c r="K202" i="17"/>
  <c r="J202" i="17"/>
  <c r="I202" i="17"/>
  <c r="H202" i="17"/>
  <c r="G202" i="17"/>
  <c r="F202" i="17"/>
  <c r="E202" i="17"/>
  <c r="D202" i="17"/>
  <c r="C202" i="17"/>
  <c r="B202" i="17"/>
  <c r="Y201" i="17"/>
  <c r="X201" i="17"/>
  <c r="W201" i="17"/>
  <c r="V201" i="17"/>
  <c r="U201" i="17"/>
  <c r="T201" i="17"/>
  <c r="S201" i="17"/>
  <c r="R201" i="17"/>
  <c r="Q201" i="17"/>
  <c r="P201" i="17"/>
  <c r="O201" i="17"/>
  <c r="N201" i="17"/>
  <c r="M201" i="17"/>
  <c r="L201" i="17"/>
  <c r="K201" i="17"/>
  <c r="J201" i="17"/>
  <c r="I201" i="17"/>
  <c r="H201" i="17"/>
  <c r="G201" i="17"/>
  <c r="F201" i="17"/>
  <c r="E201" i="17"/>
  <c r="D201" i="17"/>
  <c r="C201" i="17"/>
  <c r="B201" i="17"/>
  <c r="Y200" i="17"/>
  <c r="X200" i="17"/>
  <c r="W200" i="17"/>
  <c r="V200" i="17"/>
  <c r="U200" i="17"/>
  <c r="T200" i="17"/>
  <c r="S200" i="17"/>
  <c r="R200" i="17"/>
  <c r="Q200" i="17"/>
  <c r="P200" i="17"/>
  <c r="O200" i="17"/>
  <c r="O197" i="17" s="1"/>
  <c r="N200" i="17"/>
  <c r="M200" i="17"/>
  <c r="M197" i="17" s="1"/>
  <c r="L200" i="17"/>
  <c r="K200" i="17"/>
  <c r="J200" i="17"/>
  <c r="J197" i="17" s="1"/>
  <c r="I200" i="17"/>
  <c r="H200" i="17"/>
  <c r="G200" i="17"/>
  <c r="F200" i="17"/>
  <c r="E200" i="17"/>
  <c r="D200" i="17"/>
  <c r="C200" i="17"/>
  <c r="B200" i="17"/>
  <c r="Y199" i="17"/>
  <c r="X199" i="17"/>
  <c r="W199" i="17"/>
  <c r="V199" i="17"/>
  <c r="U199" i="17"/>
  <c r="T199" i="17"/>
  <c r="T197" i="17" s="1"/>
  <c r="S199" i="17"/>
  <c r="R199" i="17"/>
  <c r="Q199" i="17"/>
  <c r="P199" i="17"/>
  <c r="O199" i="17"/>
  <c r="N199" i="17"/>
  <c r="M199" i="17"/>
  <c r="L199" i="17"/>
  <c r="K199" i="17"/>
  <c r="K197" i="17" s="1"/>
  <c r="J199" i="17"/>
  <c r="I199" i="17"/>
  <c r="H199" i="17"/>
  <c r="G199" i="17"/>
  <c r="F199" i="17"/>
  <c r="F197" i="17" s="1"/>
  <c r="E199" i="17"/>
  <c r="D199" i="17"/>
  <c r="C199" i="17"/>
  <c r="B199" i="17"/>
  <c r="Y198" i="17"/>
  <c r="X198" i="17"/>
  <c r="W198" i="17"/>
  <c r="V198" i="17"/>
  <c r="U198" i="17"/>
  <c r="T198" i="17"/>
  <c r="S198" i="17"/>
  <c r="S197" i="17" s="1"/>
  <c r="R198" i="17"/>
  <c r="R197" i="17" s="1"/>
  <c r="Q198" i="17"/>
  <c r="Q197" i="17" s="1"/>
  <c r="P198" i="17"/>
  <c r="P197" i="17" s="1"/>
  <c r="O198" i="17"/>
  <c r="N198" i="17"/>
  <c r="N197" i="17" s="1"/>
  <c r="M198" i="17"/>
  <c r="L198" i="17"/>
  <c r="L197" i="17" s="1"/>
  <c r="K198" i="17"/>
  <c r="J198" i="17"/>
  <c r="I198" i="17"/>
  <c r="I197" i="17" s="1"/>
  <c r="H198" i="17"/>
  <c r="H197" i="17" s="1"/>
  <c r="G198" i="17"/>
  <c r="G197" i="17" s="1"/>
  <c r="F198" i="17"/>
  <c r="E198" i="17"/>
  <c r="E197" i="17" s="1"/>
  <c r="D198" i="17"/>
  <c r="D197" i="17" s="1"/>
  <c r="C198" i="17"/>
  <c r="C197" i="17" s="1"/>
  <c r="B198" i="17"/>
  <c r="B197" i="17" s="1"/>
  <c r="Y194" i="17"/>
  <c r="X194" i="17"/>
  <c r="W194" i="17"/>
  <c r="V194" i="17"/>
  <c r="U194" i="17"/>
  <c r="T194" i="17"/>
  <c r="S194" i="17"/>
  <c r="R194" i="17"/>
  <c r="Q194" i="17"/>
  <c r="P194" i="17"/>
  <c r="O194" i="17"/>
  <c r="N194" i="17"/>
  <c r="M194" i="17"/>
  <c r="L194" i="17"/>
  <c r="K194" i="17"/>
  <c r="J194" i="17"/>
  <c r="I194" i="17"/>
  <c r="H194" i="17"/>
  <c r="G194" i="17"/>
  <c r="F194" i="17"/>
  <c r="E194" i="17"/>
  <c r="D194" i="17"/>
  <c r="C194" i="17"/>
  <c r="B194" i="17"/>
  <c r="Y193" i="17"/>
  <c r="X193" i="17"/>
  <c r="W193" i="17"/>
  <c r="V193" i="17"/>
  <c r="U193" i="17"/>
  <c r="T193" i="17"/>
  <c r="S193" i="17"/>
  <c r="R193" i="17"/>
  <c r="Q193" i="17"/>
  <c r="P193" i="17"/>
  <c r="O193" i="17"/>
  <c r="N193" i="17"/>
  <c r="M193" i="17"/>
  <c r="L193" i="17"/>
  <c r="K193" i="17"/>
  <c r="J193" i="17"/>
  <c r="I193" i="17"/>
  <c r="H193" i="17"/>
  <c r="G193" i="17"/>
  <c r="F193" i="17"/>
  <c r="E193" i="17"/>
  <c r="D193" i="17"/>
  <c r="C193" i="17"/>
  <c r="B193" i="17"/>
  <c r="Y192" i="17"/>
  <c r="X192" i="17"/>
  <c r="W192" i="17"/>
  <c r="V192" i="17"/>
  <c r="U192" i="17"/>
  <c r="T192" i="17"/>
  <c r="S192" i="17"/>
  <c r="R192" i="17"/>
  <c r="Q192" i="17"/>
  <c r="P192" i="17"/>
  <c r="O192" i="17"/>
  <c r="N192" i="17"/>
  <c r="M192" i="17"/>
  <c r="L192" i="17"/>
  <c r="K192" i="17"/>
  <c r="J192" i="17"/>
  <c r="I192" i="17"/>
  <c r="H192" i="17"/>
  <c r="G192" i="17"/>
  <c r="F192" i="17"/>
  <c r="E192" i="17"/>
  <c r="D192" i="17"/>
  <c r="C192" i="17"/>
  <c r="B192" i="17"/>
  <c r="Y191" i="17"/>
  <c r="X191" i="17"/>
  <c r="W191" i="17"/>
  <c r="V191" i="17"/>
  <c r="U191" i="17"/>
  <c r="T191" i="17"/>
  <c r="S191" i="17"/>
  <c r="R191" i="17"/>
  <c r="Q191" i="17"/>
  <c r="P191" i="17"/>
  <c r="O191" i="17"/>
  <c r="N191" i="17"/>
  <c r="M191" i="17"/>
  <c r="L191" i="17"/>
  <c r="K191" i="17"/>
  <c r="J191" i="17"/>
  <c r="I191" i="17"/>
  <c r="H191" i="17"/>
  <c r="G191" i="17"/>
  <c r="F191" i="17"/>
  <c r="E191" i="17"/>
  <c r="D191" i="17"/>
  <c r="C191" i="17"/>
  <c r="B191" i="17"/>
  <c r="Y189" i="17"/>
  <c r="X189" i="17"/>
  <c r="W189" i="17"/>
  <c r="V189" i="17"/>
  <c r="U189" i="17"/>
  <c r="T189" i="17"/>
  <c r="S189" i="17"/>
  <c r="R189" i="17"/>
  <c r="Q189" i="17"/>
  <c r="P189" i="17"/>
  <c r="O189" i="17"/>
  <c r="N189" i="17"/>
  <c r="M189" i="17"/>
  <c r="L189" i="17"/>
  <c r="K189" i="17"/>
  <c r="J189" i="17"/>
  <c r="I189" i="17"/>
  <c r="H189" i="17"/>
  <c r="G189" i="17"/>
  <c r="F189" i="17"/>
  <c r="E189" i="17"/>
  <c r="D189" i="17"/>
  <c r="C189" i="17"/>
  <c r="B189" i="17"/>
  <c r="Y188" i="17"/>
  <c r="X188" i="17"/>
  <c r="W188" i="17"/>
  <c r="V188" i="17"/>
  <c r="U188" i="17"/>
  <c r="T188" i="17"/>
  <c r="S188" i="17"/>
  <c r="R188" i="17"/>
  <c r="Q188" i="17"/>
  <c r="P188" i="17"/>
  <c r="O188" i="17"/>
  <c r="N188" i="17"/>
  <c r="M188" i="17"/>
  <c r="L188" i="17"/>
  <c r="K188" i="17"/>
  <c r="J188" i="17"/>
  <c r="I188" i="17"/>
  <c r="H188" i="17"/>
  <c r="G188" i="17"/>
  <c r="F188" i="17"/>
  <c r="E188" i="17"/>
  <c r="D188" i="17"/>
  <c r="C188" i="17"/>
  <c r="B188" i="17"/>
  <c r="Y187" i="17"/>
  <c r="X187" i="17"/>
  <c r="W187" i="17"/>
  <c r="V187" i="17"/>
  <c r="U187" i="17"/>
  <c r="T187" i="17"/>
  <c r="S187" i="17"/>
  <c r="R187" i="17"/>
  <c r="Q187" i="17"/>
  <c r="P187" i="17"/>
  <c r="O187" i="17"/>
  <c r="N187" i="17"/>
  <c r="M187" i="17"/>
  <c r="L187" i="17"/>
  <c r="K187" i="17"/>
  <c r="J187" i="17"/>
  <c r="I187" i="17"/>
  <c r="H187" i="17"/>
  <c r="G187" i="17"/>
  <c r="F187" i="17"/>
  <c r="E187" i="17"/>
  <c r="D187" i="17"/>
  <c r="C187" i="17"/>
  <c r="B187" i="17"/>
  <c r="Y186" i="17"/>
  <c r="X186" i="17"/>
  <c r="W186" i="17"/>
  <c r="V186" i="17"/>
  <c r="U186" i="17"/>
  <c r="T186" i="17"/>
  <c r="S186" i="17"/>
  <c r="R186" i="17"/>
  <c r="Q186" i="17"/>
  <c r="P186" i="17"/>
  <c r="O186" i="17"/>
  <c r="N186" i="17"/>
  <c r="M186" i="17"/>
  <c r="L186" i="17"/>
  <c r="K186" i="17"/>
  <c r="J186" i="17"/>
  <c r="I186" i="17"/>
  <c r="H186" i="17"/>
  <c r="G186" i="17"/>
  <c r="F186" i="17"/>
  <c r="E186" i="17"/>
  <c r="D186" i="17"/>
  <c r="C186" i="17"/>
  <c r="B186" i="17"/>
  <c r="Y185" i="17"/>
  <c r="X185" i="17"/>
  <c r="W185" i="17"/>
  <c r="V185" i="17"/>
  <c r="U185" i="17"/>
  <c r="U178" i="17" s="1"/>
  <c r="T185" i="17"/>
  <c r="T178" i="17" s="1"/>
  <c r="S185" i="17"/>
  <c r="S178" i="17" s="1"/>
  <c r="R185" i="17"/>
  <c r="R178" i="17" s="1"/>
  <c r="Q185" i="17"/>
  <c r="P185" i="17"/>
  <c r="O185" i="17"/>
  <c r="N185" i="17"/>
  <c r="M185" i="17"/>
  <c r="L185" i="17"/>
  <c r="K185" i="17"/>
  <c r="J185" i="17"/>
  <c r="I185" i="17"/>
  <c r="H185" i="17"/>
  <c r="G185" i="17"/>
  <c r="F185" i="17"/>
  <c r="E185" i="17"/>
  <c r="D185" i="17"/>
  <c r="C185" i="17"/>
  <c r="B185" i="17"/>
  <c r="Y183" i="17"/>
  <c r="X183" i="17"/>
  <c r="W183" i="17"/>
  <c r="V183" i="17"/>
  <c r="U183" i="17"/>
  <c r="T183" i="17"/>
  <c r="S183" i="17"/>
  <c r="R183" i="17"/>
  <c r="Q183" i="17"/>
  <c r="Q178" i="17" s="1"/>
  <c r="P183" i="17"/>
  <c r="O183" i="17"/>
  <c r="N183" i="17"/>
  <c r="M183" i="17"/>
  <c r="L183" i="17"/>
  <c r="K183" i="17"/>
  <c r="J183" i="17"/>
  <c r="I183" i="17"/>
  <c r="H183" i="17"/>
  <c r="G183" i="17"/>
  <c r="F183" i="17"/>
  <c r="E183" i="17"/>
  <c r="D183" i="17"/>
  <c r="C183" i="17"/>
  <c r="B183" i="17"/>
  <c r="Y182" i="17"/>
  <c r="X182" i="17"/>
  <c r="W182" i="17"/>
  <c r="V182" i="17"/>
  <c r="U182" i="17"/>
  <c r="T182" i="17"/>
  <c r="S182" i="17"/>
  <c r="R182" i="17"/>
  <c r="Q182" i="17"/>
  <c r="P182" i="17"/>
  <c r="O182" i="17"/>
  <c r="N182" i="17"/>
  <c r="M182" i="17"/>
  <c r="L182" i="17"/>
  <c r="K182" i="17"/>
  <c r="J182" i="17"/>
  <c r="I182" i="17"/>
  <c r="H182" i="17"/>
  <c r="G182" i="17"/>
  <c r="F182" i="17"/>
  <c r="E182" i="17"/>
  <c r="D182" i="17"/>
  <c r="C182" i="17"/>
  <c r="B182" i="17"/>
  <c r="Y181" i="17"/>
  <c r="X181" i="17"/>
  <c r="W181" i="17"/>
  <c r="V181" i="17"/>
  <c r="U181" i="17"/>
  <c r="T181" i="17"/>
  <c r="S181" i="17"/>
  <c r="R181" i="17"/>
  <c r="Q181" i="17"/>
  <c r="P181" i="17"/>
  <c r="O181" i="17"/>
  <c r="N181" i="17"/>
  <c r="M181" i="17"/>
  <c r="L181" i="17"/>
  <c r="K181" i="17"/>
  <c r="K178" i="17" s="1"/>
  <c r="J181" i="17"/>
  <c r="I181" i="17"/>
  <c r="I178" i="17" s="1"/>
  <c r="H181" i="17"/>
  <c r="G181" i="17"/>
  <c r="F181" i="17"/>
  <c r="F178" i="17" s="1"/>
  <c r="E181" i="17"/>
  <c r="D181" i="17"/>
  <c r="C181" i="17"/>
  <c r="B181" i="17"/>
  <c r="Y180" i="17"/>
  <c r="X180" i="17"/>
  <c r="W180" i="17"/>
  <c r="V180" i="17"/>
  <c r="U180" i="17"/>
  <c r="T180" i="17"/>
  <c r="S180" i="17"/>
  <c r="R180" i="17"/>
  <c r="Q180" i="17"/>
  <c r="P180" i="17"/>
  <c r="P178" i="17" s="1"/>
  <c r="O180" i="17"/>
  <c r="N180" i="17"/>
  <c r="M180" i="17"/>
  <c r="L180" i="17"/>
  <c r="K180" i="17"/>
  <c r="J180" i="17"/>
  <c r="I180" i="17"/>
  <c r="H180" i="17"/>
  <c r="G180" i="17"/>
  <c r="G178" i="17" s="1"/>
  <c r="F180" i="17"/>
  <c r="E180" i="17"/>
  <c r="E178" i="17" s="1"/>
  <c r="D180" i="17"/>
  <c r="C180" i="17"/>
  <c r="B180" i="17"/>
  <c r="Y179" i="17"/>
  <c r="X179" i="17"/>
  <c r="W179" i="17"/>
  <c r="V179" i="17"/>
  <c r="U179" i="17"/>
  <c r="T179" i="17"/>
  <c r="S179" i="17"/>
  <c r="R179" i="17"/>
  <c r="Q179" i="17"/>
  <c r="P179" i="17"/>
  <c r="O179" i="17"/>
  <c r="O178" i="17" s="1"/>
  <c r="N179" i="17"/>
  <c r="N178" i="17" s="1"/>
  <c r="M179" i="17"/>
  <c r="M178" i="17" s="1"/>
  <c r="L179" i="17"/>
  <c r="L178" i="17" s="1"/>
  <c r="K179" i="17"/>
  <c r="J179" i="17"/>
  <c r="J178" i="17" s="1"/>
  <c r="I179" i="17"/>
  <c r="H179" i="17"/>
  <c r="H178" i="17" s="1"/>
  <c r="G179" i="17"/>
  <c r="F179" i="17"/>
  <c r="E179" i="17"/>
  <c r="D179" i="17"/>
  <c r="D178" i="17" s="1"/>
  <c r="C179" i="17"/>
  <c r="C178" i="17" s="1"/>
  <c r="B179" i="17"/>
  <c r="B178" i="17" s="1"/>
  <c r="Y178" i="17"/>
  <c r="X178" i="17"/>
  <c r="W178" i="17"/>
  <c r="V178" i="17"/>
  <c r="Y142" i="17"/>
  <c r="Y248" i="17" s="1"/>
  <c r="X142" i="17"/>
  <c r="X209" i="17" s="1"/>
  <c r="W142" i="17"/>
  <c r="W248" i="17" s="1"/>
  <c r="V142" i="17"/>
  <c r="V248" i="17" s="1"/>
  <c r="U142" i="17"/>
  <c r="U248" i="17" s="1"/>
  <c r="T142" i="17"/>
  <c r="T248" i="17" s="1"/>
  <c r="S142" i="17"/>
  <c r="S248" i="17" s="1"/>
  <c r="R142" i="17"/>
  <c r="R248" i="17" s="1"/>
  <c r="Q142" i="17"/>
  <c r="Q248" i="17" s="1"/>
  <c r="P142" i="17"/>
  <c r="P209" i="17" s="1"/>
  <c r="O142" i="17"/>
  <c r="O209" i="17" s="1"/>
  <c r="N142" i="17"/>
  <c r="N209" i="17" s="1"/>
  <c r="M142" i="17"/>
  <c r="M248" i="17" s="1"/>
  <c r="L142" i="17"/>
  <c r="L248" i="17" s="1"/>
  <c r="K142" i="17"/>
  <c r="K248" i="17" s="1"/>
  <c r="J142" i="17"/>
  <c r="J248" i="17" s="1"/>
  <c r="I142" i="17"/>
  <c r="I248" i="17" s="1"/>
  <c r="H142" i="17"/>
  <c r="H209" i="17" s="1"/>
  <c r="G142" i="17"/>
  <c r="G209" i="17" s="1"/>
  <c r="F142" i="17"/>
  <c r="F209" i="17" s="1"/>
  <c r="E142" i="17"/>
  <c r="E248" i="17" s="1"/>
  <c r="D142" i="17"/>
  <c r="D209" i="17" s="1"/>
  <c r="C142" i="17"/>
  <c r="C209" i="17" s="1"/>
  <c r="B142" i="17"/>
  <c r="B248" i="17" s="1"/>
  <c r="Y121" i="17"/>
  <c r="Y246" i="17" s="1"/>
  <c r="X121" i="17"/>
  <c r="X203" i="17" s="1"/>
  <c r="W121" i="17"/>
  <c r="W203" i="17" s="1"/>
  <c r="V121" i="17"/>
  <c r="V203" i="17" s="1"/>
  <c r="U121" i="17"/>
  <c r="U246" i="17" s="1"/>
  <c r="T121" i="17"/>
  <c r="T246" i="17" s="1"/>
  <c r="S121" i="17"/>
  <c r="S246" i="17" s="1"/>
  <c r="R121" i="17"/>
  <c r="R246" i="17" s="1"/>
  <c r="Q121" i="17"/>
  <c r="Q246" i="17" s="1"/>
  <c r="Q240" i="17" s="1"/>
  <c r="P121" i="17"/>
  <c r="P246" i="17" s="1"/>
  <c r="O121" i="17"/>
  <c r="O246" i="17" s="1"/>
  <c r="N121" i="17"/>
  <c r="N246" i="17" s="1"/>
  <c r="M121" i="17"/>
  <c r="M246" i="17" s="1"/>
  <c r="L121" i="17"/>
  <c r="L246" i="17" s="1"/>
  <c r="L240" i="17" s="1"/>
  <c r="K121" i="17"/>
  <c r="K246" i="17" s="1"/>
  <c r="K240" i="17" s="1"/>
  <c r="J121" i="17"/>
  <c r="J246" i="17" s="1"/>
  <c r="J240" i="17" s="1"/>
  <c r="I121" i="17"/>
  <c r="I246" i="17" s="1"/>
  <c r="H121" i="17"/>
  <c r="H246" i="17" s="1"/>
  <c r="G121" i="17"/>
  <c r="G246" i="17" s="1"/>
  <c r="F121" i="17"/>
  <c r="F246" i="17" s="1"/>
  <c r="E121" i="17"/>
  <c r="E246" i="17" s="1"/>
  <c r="D121" i="17"/>
  <c r="D246" i="17" s="1"/>
  <c r="C121" i="17"/>
  <c r="C246" i="17" s="1"/>
  <c r="B121" i="17"/>
  <c r="B246" i="17" s="1"/>
  <c r="Y93" i="17"/>
  <c r="Y237" i="17" s="1"/>
  <c r="X93" i="17"/>
  <c r="X237" i="17" s="1"/>
  <c r="W93" i="17"/>
  <c r="W237" i="17" s="1"/>
  <c r="V93" i="17"/>
  <c r="V237" i="17" s="1"/>
  <c r="U93" i="17"/>
  <c r="U237" i="17" s="1"/>
  <c r="T93" i="17"/>
  <c r="T237" i="17" s="1"/>
  <c r="S93" i="17"/>
  <c r="S237" i="17" s="1"/>
  <c r="R93" i="17"/>
  <c r="R237" i="17" s="1"/>
  <c r="Q93" i="17"/>
  <c r="Q237" i="17" s="1"/>
  <c r="P93" i="17"/>
  <c r="P237" i="17" s="1"/>
  <c r="O93" i="17"/>
  <c r="O237" i="17" s="1"/>
  <c r="N93" i="17"/>
  <c r="N237" i="17" s="1"/>
  <c r="M93" i="17"/>
  <c r="M237" i="17" s="1"/>
  <c r="L93" i="17"/>
  <c r="L237" i="17" s="1"/>
  <c r="K93" i="17"/>
  <c r="K237" i="17" s="1"/>
  <c r="J93" i="17"/>
  <c r="J237" i="17" s="1"/>
  <c r="I93" i="17"/>
  <c r="I237" i="17" s="1"/>
  <c r="H93" i="17"/>
  <c r="H237" i="17" s="1"/>
  <c r="G93" i="17"/>
  <c r="G237" i="17" s="1"/>
  <c r="F93" i="17"/>
  <c r="F237" i="17" s="1"/>
  <c r="E93" i="17"/>
  <c r="E237" i="17" s="1"/>
  <c r="D93" i="17"/>
  <c r="D237" i="17" s="1"/>
  <c r="C93" i="17"/>
  <c r="C237" i="17" s="1"/>
  <c r="B93" i="17"/>
  <c r="B237" i="17" s="1"/>
  <c r="Y72" i="17"/>
  <c r="Y235" i="17" s="1"/>
  <c r="X72" i="17"/>
  <c r="X235" i="17" s="1"/>
  <c r="W72" i="17"/>
  <c r="W235" i="17" s="1"/>
  <c r="V72" i="17"/>
  <c r="V235" i="17" s="1"/>
  <c r="U72" i="17"/>
  <c r="U235" i="17" s="1"/>
  <c r="T72" i="17"/>
  <c r="T235" i="17" s="1"/>
  <c r="S72" i="17"/>
  <c r="S235" i="17" s="1"/>
  <c r="R72" i="17"/>
  <c r="R235" i="17" s="1"/>
  <c r="Q72" i="17"/>
  <c r="Q235" i="17" s="1"/>
  <c r="P72" i="17"/>
  <c r="P235" i="17" s="1"/>
  <c r="O72" i="17"/>
  <c r="O235" i="17" s="1"/>
  <c r="N72" i="17"/>
  <c r="N235" i="17" s="1"/>
  <c r="M72" i="17"/>
  <c r="M235" i="17" s="1"/>
  <c r="L72" i="17"/>
  <c r="L235" i="17" s="1"/>
  <c r="K72" i="17"/>
  <c r="K235" i="17" s="1"/>
  <c r="J72" i="17"/>
  <c r="J235" i="17" s="1"/>
  <c r="I72" i="17"/>
  <c r="I235" i="17" s="1"/>
  <c r="I229" i="17" s="1"/>
  <c r="H72" i="17"/>
  <c r="H235" i="17" s="1"/>
  <c r="H229" i="17" s="1"/>
  <c r="G72" i="17"/>
  <c r="G235" i="17" s="1"/>
  <c r="G229" i="17" s="1"/>
  <c r="F72" i="17"/>
  <c r="F235" i="17" s="1"/>
  <c r="F229" i="17" s="1"/>
  <c r="E72" i="17"/>
  <c r="E235" i="17" s="1"/>
  <c r="D72" i="17"/>
  <c r="D235" i="17" s="1"/>
  <c r="D229" i="17" s="1"/>
  <c r="C72" i="17"/>
  <c r="C235" i="17" s="1"/>
  <c r="C229" i="17" s="1"/>
  <c r="B72" i="17"/>
  <c r="B235" i="17" s="1"/>
  <c r="Y44" i="17"/>
  <c r="Y5" i="17" s="1"/>
  <c r="X44" i="17"/>
  <c r="X226" i="17" s="1"/>
  <c r="W44" i="17"/>
  <c r="W226" i="17" s="1"/>
  <c r="V44" i="17"/>
  <c r="V226" i="17" s="1"/>
  <c r="U44" i="17"/>
  <c r="U226" i="17" s="1"/>
  <c r="T44" i="17"/>
  <c r="T226" i="17" s="1"/>
  <c r="S44" i="17"/>
  <c r="S5" i="17" s="1"/>
  <c r="R44" i="17"/>
  <c r="R226" i="17" s="1"/>
  <c r="Q44" i="17"/>
  <c r="Q5" i="17" s="1"/>
  <c r="P44" i="17"/>
  <c r="P226" i="17" s="1"/>
  <c r="O44" i="17"/>
  <c r="O226" i="17" s="1"/>
  <c r="N44" i="17"/>
  <c r="N226" i="17" s="1"/>
  <c r="M44" i="17"/>
  <c r="M226" i="17" s="1"/>
  <c r="L44" i="17"/>
  <c r="L226" i="17" s="1"/>
  <c r="K44" i="17"/>
  <c r="K5" i="17" s="1"/>
  <c r="J44" i="17"/>
  <c r="J226" i="17" s="1"/>
  <c r="I44" i="17"/>
  <c r="I5" i="17" s="1"/>
  <c r="H44" i="17"/>
  <c r="H226" i="17" s="1"/>
  <c r="G44" i="17"/>
  <c r="G226" i="17" s="1"/>
  <c r="F44" i="17"/>
  <c r="F226" i="17" s="1"/>
  <c r="E44" i="17"/>
  <c r="E226" i="17" s="1"/>
  <c r="E217" i="17" s="1"/>
  <c r="D44" i="17"/>
  <c r="D226" i="17" s="1"/>
  <c r="D217" i="17" s="1"/>
  <c r="C44" i="17"/>
  <c r="C5" i="17" s="1"/>
  <c r="B44" i="17"/>
  <c r="B226" i="17" s="1"/>
  <c r="B217" i="17" s="1"/>
  <c r="X5" i="17"/>
  <c r="X175" i="17" s="1"/>
  <c r="V5" i="17"/>
  <c r="V175" i="17" s="1"/>
  <c r="T5" i="17"/>
  <c r="T175" i="17" s="1"/>
  <c r="R5" i="17"/>
  <c r="R175" i="17" s="1"/>
  <c r="P5" i="17"/>
  <c r="P175" i="17" s="1"/>
  <c r="Y99" i="16"/>
  <c r="X99" i="16"/>
  <c r="W99" i="16"/>
  <c r="V99" i="16"/>
  <c r="U99" i="16"/>
  <c r="T99" i="16"/>
  <c r="S99" i="16"/>
  <c r="R99" i="16"/>
  <c r="Q99" i="16"/>
  <c r="P99" i="16"/>
  <c r="O99" i="16"/>
  <c r="N99" i="16"/>
  <c r="M99" i="16"/>
  <c r="L99" i="16"/>
  <c r="K99" i="16"/>
  <c r="J99" i="16"/>
  <c r="I99" i="16"/>
  <c r="H99" i="16"/>
  <c r="G99" i="16"/>
  <c r="F99" i="16"/>
  <c r="E99" i="16"/>
  <c r="D99" i="16"/>
  <c r="C99" i="16"/>
  <c r="B99" i="16"/>
  <c r="Y98" i="16"/>
  <c r="X98" i="16"/>
  <c r="W98" i="16"/>
  <c r="V98" i="16"/>
  <c r="U98" i="16"/>
  <c r="T98" i="16"/>
  <c r="S98" i="16"/>
  <c r="R98" i="16"/>
  <c r="Q98" i="16"/>
  <c r="P98" i="16"/>
  <c r="O98" i="16"/>
  <c r="N98" i="16"/>
  <c r="M98" i="16"/>
  <c r="L98" i="16"/>
  <c r="K98" i="16"/>
  <c r="J98" i="16"/>
  <c r="I98" i="16"/>
  <c r="H98" i="16"/>
  <c r="G98" i="16"/>
  <c r="F98" i="16"/>
  <c r="E98" i="16"/>
  <c r="D98" i="16"/>
  <c r="C98" i="16"/>
  <c r="B98" i="16"/>
  <c r="S96" i="16"/>
  <c r="R96" i="16"/>
  <c r="Q96" i="16"/>
  <c r="P96" i="16"/>
  <c r="O96" i="16"/>
  <c r="N96" i="16"/>
  <c r="M96" i="16"/>
  <c r="L96" i="16"/>
  <c r="K96" i="16"/>
  <c r="J96" i="16"/>
  <c r="D96" i="16"/>
  <c r="C96" i="16"/>
  <c r="B96" i="16"/>
  <c r="Y87" i="16"/>
  <c r="X87" i="16"/>
  <c r="W87" i="16"/>
  <c r="V87" i="16"/>
  <c r="U87" i="16"/>
  <c r="T87" i="16"/>
  <c r="S87" i="16"/>
  <c r="R87" i="16"/>
  <c r="Q87" i="16"/>
  <c r="P87" i="16"/>
  <c r="O87" i="16"/>
  <c r="N87" i="16"/>
  <c r="M87" i="16"/>
  <c r="L87" i="16"/>
  <c r="K87" i="16"/>
  <c r="J87" i="16"/>
  <c r="I87" i="16"/>
  <c r="H87" i="16"/>
  <c r="G87" i="16"/>
  <c r="F87" i="16"/>
  <c r="E87" i="16"/>
  <c r="D87" i="16"/>
  <c r="C87" i="16"/>
  <c r="B87" i="16"/>
  <c r="Y86" i="16"/>
  <c r="X86" i="16"/>
  <c r="W86" i="16"/>
  <c r="V86" i="16"/>
  <c r="U86" i="16"/>
  <c r="T86" i="16"/>
  <c r="S86" i="16"/>
  <c r="R86" i="16"/>
  <c r="Q86" i="16"/>
  <c r="P86" i="16"/>
  <c r="O86" i="16"/>
  <c r="N86" i="16"/>
  <c r="M86" i="16"/>
  <c r="L86" i="16"/>
  <c r="K86" i="16"/>
  <c r="J86" i="16"/>
  <c r="I86" i="16"/>
  <c r="H86" i="16"/>
  <c r="G86" i="16"/>
  <c r="F86" i="16"/>
  <c r="E86" i="16"/>
  <c r="D86" i="16"/>
  <c r="C86" i="16"/>
  <c r="B86" i="16"/>
  <c r="Y85" i="16"/>
  <c r="X85" i="16"/>
  <c r="W85" i="16"/>
  <c r="V85" i="16"/>
  <c r="U85" i="16"/>
  <c r="T85" i="16"/>
  <c r="S85" i="16"/>
  <c r="R85" i="16"/>
  <c r="Q85" i="16"/>
  <c r="P85" i="16"/>
  <c r="O85" i="16"/>
  <c r="N85" i="16"/>
  <c r="M85" i="16"/>
  <c r="L85" i="16"/>
  <c r="K85" i="16"/>
  <c r="J85" i="16"/>
  <c r="I85" i="16"/>
  <c r="H85" i="16"/>
  <c r="G85" i="16"/>
  <c r="F85" i="16"/>
  <c r="E85" i="16"/>
  <c r="D85" i="16"/>
  <c r="C85" i="16"/>
  <c r="B85" i="16"/>
  <c r="Y82" i="16"/>
  <c r="X82" i="16"/>
  <c r="W82" i="16"/>
  <c r="V82" i="16"/>
  <c r="U82" i="16"/>
  <c r="T82" i="16"/>
  <c r="S82" i="16"/>
  <c r="R82" i="16"/>
  <c r="Q82" i="16"/>
  <c r="P82" i="16"/>
  <c r="O82" i="16"/>
  <c r="O111" i="4" s="1"/>
  <c r="N82" i="16"/>
  <c r="M82" i="16"/>
  <c r="L82" i="16"/>
  <c r="K82" i="16"/>
  <c r="J82" i="16"/>
  <c r="I82" i="16"/>
  <c r="H82" i="16"/>
  <c r="G82" i="16"/>
  <c r="F82" i="16"/>
  <c r="E82" i="16"/>
  <c r="D82" i="16"/>
  <c r="C82" i="16"/>
  <c r="B82" i="16"/>
  <c r="Y81" i="16"/>
  <c r="U81" i="16"/>
  <c r="I81" i="16"/>
  <c r="D81" i="16"/>
  <c r="W80" i="16"/>
  <c r="O80" i="16"/>
  <c r="L80" i="16"/>
  <c r="K80" i="16"/>
  <c r="D80" i="16"/>
  <c r="B80" i="16"/>
  <c r="B109" i="4" s="1"/>
  <c r="Y78" i="16"/>
  <c r="X78" i="16"/>
  <c r="W78" i="16"/>
  <c r="V78" i="16"/>
  <c r="U78" i="16"/>
  <c r="U41" i="7" s="1"/>
  <c r="T78" i="16"/>
  <c r="T41" i="7" s="1"/>
  <c r="S78" i="16"/>
  <c r="S41" i="7" s="1"/>
  <c r="R78" i="16"/>
  <c r="R41" i="7" s="1"/>
  <c r="Q78" i="16"/>
  <c r="Q41" i="7" s="1"/>
  <c r="P78" i="16"/>
  <c r="P41" i="7" s="1"/>
  <c r="O78" i="16"/>
  <c r="N78" i="16"/>
  <c r="M78" i="16"/>
  <c r="L78" i="16"/>
  <c r="K78" i="16"/>
  <c r="J78" i="16"/>
  <c r="I78" i="16"/>
  <c r="H78" i="16"/>
  <c r="G78" i="16"/>
  <c r="F78" i="16"/>
  <c r="F41" i="7" s="1"/>
  <c r="E78" i="16"/>
  <c r="E41" i="7" s="1"/>
  <c r="D78" i="16"/>
  <c r="D41" i="7" s="1"/>
  <c r="C78" i="16"/>
  <c r="C41" i="7" s="1"/>
  <c r="B78" i="16"/>
  <c r="B41" i="7" s="1"/>
  <c r="Y77" i="16"/>
  <c r="Y76" i="16" s="1"/>
  <c r="I77" i="16"/>
  <c r="D77" i="16"/>
  <c r="D76" i="16" s="1"/>
  <c r="A74" i="16"/>
  <c r="A73" i="16"/>
  <c r="Y72" i="16"/>
  <c r="Y90" i="16" s="1"/>
  <c r="X72" i="16"/>
  <c r="X90" i="16" s="1"/>
  <c r="W72" i="16"/>
  <c r="W71" i="16" s="1"/>
  <c r="V72" i="16"/>
  <c r="V90" i="16" s="1"/>
  <c r="U72" i="16"/>
  <c r="U90" i="16" s="1"/>
  <c r="T72" i="16"/>
  <c r="T90" i="16" s="1"/>
  <c r="S72" i="16"/>
  <c r="S90" i="16" s="1"/>
  <c r="R72" i="16"/>
  <c r="R90" i="16" s="1"/>
  <c r="Q72" i="16"/>
  <c r="Q90" i="16" s="1"/>
  <c r="P72" i="16"/>
  <c r="P90" i="16" s="1"/>
  <c r="O72" i="16"/>
  <c r="O71" i="16" s="1"/>
  <c r="N72" i="16"/>
  <c r="N90" i="16" s="1"/>
  <c r="M72" i="16"/>
  <c r="M90" i="16" s="1"/>
  <c r="L72" i="16"/>
  <c r="L90" i="16" s="1"/>
  <c r="K72" i="16"/>
  <c r="K90" i="16" s="1"/>
  <c r="J72" i="16"/>
  <c r="J90" i="16" s="1"/>
  <c r="I72" i="16"/>
  <c r="I90" i="16" s="1"/>
  <c r="H72" i="16"/>
  <c r="H90" i="16" s="1"/>
  <c r="G72" i="16"/>
  <c r="G71" i="16" s="1"/>
  <c r="F72" i="16"/>
  <c r="F90" i="16" s="1"/>
  <c r="E72" i="16"/>
  <c r="E90" i="16" s="1"/>
  <c r="D72" i="16"/>
  <c r="D90" i="16" s="1"/>
  <c r="C72" i="16"/>
  <c r="C90" i="16" s="1"/>
  <c r="B72" i="16"/>
  <c r="B90" i="16" s="1"/>
  <c r="A72" i="16"/>
  <c r="Y67" i="16"/>
  <c r="X67" i="16"/>
  <c r="W67" i="16"/>
  <c r="V67" i="16"/>
  <c r="U67" i="16"/>
  <c r="T67" i="16"/>
  <c r="S67" i="16"/>
  <c r="R67" i="16"/>
  <c r="Q67" i="16"/>
  <c r="P67" i="16"/>
  <c r="O67" i="16"/>
  <c r="N67" i="16"/>
  <c r="M67" i="16"/>
  <c r="L67" i="16"/>
  <c r="K67" i="16"/>
  <c r="J67" i="16"/>
  <c r="I67" i="16"/>
  <c r="H67" i="16"/>
  <c r="G67" i="16"/>
  <c r="F67" i="16"/>
  <c r="E67" i="16"/>
  <c r="D67" i="16"/>
  <c r="C67" i="16"/>
  <c r="B67" i="16"/>
  <c r="Y60" i="16"/>
  <c r="X60" i="16"/>
  <c r="W60" i="16"/>
  <c r="V60" i="16"/>
  <c r="U60" i="16"/>
  <c r="T60" i="16"/>
  <c r="S60" i="16"/>
  <c r="R60" i="16"/>
  <c r="Q60" i="16"/>
  <c r="P60" i="16"/>
  <c r="O60" i="16"/>
  <c r="N60" i="16"/>
  <c r="M60" i="16"/>
  <c r="L60" i="16"/>
  <c r="K60" i="16"/>
  <c r="J60" i="16"/>
  <c r="I60" i="16"/>
  <c r="H60" i="16"/>
  <c r="G60" i="16"/>
  <c r="F60" i="16"/>
  <c r="E60" i="16"/>
  <c r="D60" i="16"/>
  <c r="C60" i="16"/>
  <c r="B60" i="16"/>
  <c r="Y55" i="16"/>
  <c r="X55" i="16"/>
  <c r="X103" i="16" s="1"/>
  <c r="W55" i="16"/>
  <c r="W103" i="16" s="1"/>
  <c r="V55" i="16"/>
  <c r="V103" i="16" s="1"/>
  <c r="U55" i="16"/>
  <c r="U103" i="16" s="1"/>
  <c r="T55" i="16"/>
  <c r="S55" i="16"/>
  <c r="S103" i="16" s="1"/>
  <c r="R55" i="16"/>
  <c r="Q55" i="16"/>
  <c r="P55" i="16"/>
  <c r="O55" i="16"/>
  <c r="N55" i="16"/>
  <c r="M55" i="16"/>
  <c r="M103" i="16" s="1"/>
  <c r="M166" i="4" s="1"/>
  <c r="L55" i="16"/>
  <c r="K55" i="16"/>
  <c r="J55" i="16"/>
  <c r="J103" i="16" s="1"/>
  <c r="J166" i="4" s="1"/>
  <c r="I55" i="16"/>
  <c r="I103" i="16" s="1"/>
  <c r="H55" i="16"/>
  <c r="H103" i="16" s="1"/>
  <c r="H166" i="4" s="1"/>
  <c r="G55" i="16"/>
  <c r="G103" i="16" s="1"/>
  <c r="G166" i="4" s="1"/>
  <c r="F55" i="16"/>
  <c r="F103" i="16" s="1"/>
  <c r="F166" i="4" s="1"/>
  <c r="E55" i="16"/>
  <c r="E103" i="16" s="1"/>
  <c r="E166" i="4" s="1"/>
  <c r="D55" i="16"/>
  <c r="D103" i="16" s="1"/>
  <c r="D166" i="4" s="1"/>
  <c r="C55" i="16"/>
  <c r="C103" i="16" s="1"/>
  <c r="C166" i="4" s="1"/>
  <c r="B55" i="16"/>
  <c r="B103" i="16" s="1"/>
  <c r="B166" i="4" s="1"/>
  <c r="Y54" i="16"/>
  <c r="Y63" i="4" s="1"/>
  <c r="X54" i="16"/>
  <c r="X63" i="4" s="1"/>
  <c r="W54" i="16"/>
  <c r="V54" i="16"/>
  <c r="U54" i="16"/>
  <c r="T54" i="16"/>
  <c r="S54" i="16"/>
  <c r="R54" i="16"/>
  <c r="Q54" i="16"/>
  <c r="P54" i="16"/>
  <c r="O54" i="16"/>
  <c r="N54" i="16"/>
  <c r="M54" i="16"/>
  <c r="L54" i="16"/>
  <c r="K54" i="16"/>
  <c r="J54" i="16"/>
  <c r="I54" i="16"/>
  <c r="I102" i="16" s="1"/>
  <c r="H54" i="16"/>
  <c r="G54" i="16"/>
  <c r="F54" i="16"/>
  <c r="E54" i="16"/>
  <c r="D54" i="16"/>
  <c r="C54" i="16"/>
  <c r="B54" i="16"/>
  <c r="X53" i="16"/>
  <c r="V53" i="16"/>
  <c r="T53" i="16"/>
  <c r="T52" i="16" s="1"/>
  <c r="T61" i="4" s="1"/>
  <c r="P53" i="16"/>
  <c r="Y43" i="16"/>
  <c r="X43" i="16"/>
  <c r="W43" i="16"/>
  <c r="V43" i="16"/>
  <c r="U43" i="16"/>
  <c r="T43" i="16"/>
  <c r="S43" i="16"/>
  <c r="R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D43" i="16"/>
  <c r="C43" i="16"/>
  <c r="B43" i="16"/>
  <c r="Y40" i="16"/>
  <c r="X40" i="16"/>
  <c r="W40" i="16"/>
  <c r="V40" i="16"/>
  <c r="U40" i="16"/>
  <c r="T40" i="16"/>
  <c r="S40" i="16"/>
  <c r="R40" i="16"/>
  <c r="Q40" i="16"/>
  <c r="P40" i="16"/>
  <c r="O40" i="16"/>
  <c r="N40" i="16"/>
  <c r="M40" i="16"/>
  <c r="L40" i="16"/>
  <c r="K40" i="16"/>
  <c r="J40" i="16"/>
  <c r="I40" i="16"/>
  <c r="H40" i="16"/>
  <c r="G40" i="16"/>
  <c r="F40" i="16"/>
  <c r="E40" i="16"/>
  <c r="D40" i="16"/>
  <c r="C40" i="16"/>
  <c r="B40" i="16"/>
  <c r="Y34" i="16"/>
  <c r="X34" i="16"/>
  <c r="W34" i="16"/>
  <c r="V34" i="16"/>
  <c r="U34" i="16"/>
  <c r="T34" i="16"/>
  <c r="S34" i="16"/>
  <c r="R34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Y29" i="16"/>
  <c r="X29" i="16"/>
  <c r="W29" i="16"/>
  <c r="V29" i="16"/>
  <c r="U29" i="16"/>
  <c r="T29" i="16"/>
  <c r="S29" i="16"/>
  <c r="R29" i="16"/>
  <c r="Q29" i="16"/>
  <c r="P29" i="16"/>
  <c r="O29" i="16"/>
  <c r="N29" i="16"/>
  <c r="M29" i="16"/>
  <c r="L29" i="16"/>
  <c r="K29" i="16"/>
  <c r="J29" i="16"/>
  <c r="I29" i="16"/>
  <c r="H29" i="16"/>
  <c r="G29" i="16"/>
  <c r="F29" i="16"/>
  <c r="E29" i="16"/>
  <c r="D29" i="16"/>
  <c r="C29" i="16"/>
  <c r="B29" i="16"/>
  <c r="Y28" i="16"/>
  <c r="X28" i="16"/>
  <c r="W28" i="16"/>
  <c r="V28" i="16"/>
  <c r="U28" i="16"/>
  <c r="T28" i="16"/>
  <c r="S28" i="16"/>
  <c r="R28" i="16"/>
  <c r="Q28" i="16"/>
  <c r="P28" i="16"/>
  <c r="O28" i="16"/>
  <c r="N28" i="16"/>
  <c r="M28" i="16"/>
  <c r="L28" i="16"/>
  <c r="K28" i="16"/>
  <c r="J28" i="16"/>
  <c r="I28" i="16"/>
  <c r="H28" i="16"/>
  <c r="G28" i="16"/>
  <c r="F28" i="16"/>
  <c r="E28" i="16"/>
  <c r="D28" i="16"/>
  <c r="C28" i="16"/>
  <c r="B28" i="16"/>
  <c r="Y27" i="16"/>
  <c r="X27" i="16"/>
  <c r="W27" i="16"/>
  <c r="V27" i="16"/>
  <c r="U27" i="16"/>
  <c r="T27" i="16"/>
  <c r="S27" i="16"/>
  <c r="R27" i="16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B27" i="16"/>
  <c r="Y25" i="16"/>
  <c r="X25" i="16"/>
  <c r="W25" i="16"/>
  <c r="V25" i="16"/>
  <c r="U25" i="16"/>
  <c r="T25" i="16"/>
  <c r="S25" i="16"/>
  <c r="R25" i="16"/>
  <c r="Q25" i="16"/>
  <c r="P25" i="16"/>
  <c r="O25" i="16"/>
  <c r="N25" i="16"/>
  <c r="M25" i="16"/>
  <c r="L25" i="16"/>
  <c r="K25" i="16"/>
  <c r="J25" i="16"/>
  <c r="I25" i="16"/>
  <c r="H25" i="16"/>
  <c r="G25" i="16"/>
  <c r="F25" i="16"/>
  <c r="E25" i="16"/>
  <c r="D25" i="16"/>
  <c r="C25" i="16"/>
  <c r="Y24" i="16"/>
  <c r="X24" i="16"/>
  <c r="W24" i="16"/>
  <c r="V24" i="16"/>
  <c r="U24" i="16"/>
  <c r="T24" i="16"/>
  <c r="S24" i="16"/>
  <c r="R24" i="16"/>
  <c r="Q24" i="16"/>
  <c r="P24" i="16"/>
  <c r="O24" i="16"/>
  <c r="N24" i="16"/>
  <c r="M24" i="16"/>
  <c r="L24" i="16"/>
  <c r="K24" i="16"/>
  <c r="J24" i="16"/>
  <c r="I24" i="16"/>
  <c r="H24" i="16"/>
  <c r="G24" i="16"/>
  <c r="F24" i="16"/>
  <c r="E24" i="16"/>
  <c r="D24" i="16"/>
  <c r="C24" i="16"/>
  <c r="Y23" i="16"/>
  <c r="X23" i="16"/>
  <c r="W23" i="16"/>
  <c r="V23" i="16"/>
  <c r="U23" i="16"/>
  <c r="T23" i="16"/>
  <c r="S23" i="16"/>
  <c r="R23" i="16"/>
  <c r="Q23" i="16"/>
  <c r="P23" i="16"/>
  <c r="O23" i="16"/>
  <c r="N23" i="16"/>
  <c r="M23" i="16"/>
  <c r="L23" i="16"/>
  <c r="K23" i="16"/>
  <c r="J23" i="16"/>
  <c r="I23" i="16"/>
  <c r="H23" i="16"/>
  <c r="G23" i="16"/>
  <c r="F23" i="16"/>
  <c r="E23" i="16"/>
  <c r="D23" i="16"/>
  <c r="C23" i="16"/>
  <c r="Y4" i="16"/>
  <c r="X4" i="16"/>
  <c r="W4" i="16"/>
  <c r="V4" i="16"/>
  <c r="U4" i="16"/>
  <c r="T4" i="16"/>
  <c r="T3" i="16" s="1"/>
  <c r="T9" i="4" s="1"/>
  <c r="S4" i="16"/>
  <c r="R4" i="16"/>
  <c r="R3" i="16" s="1"/>
  <c r="R9" i="4" s="1"/>
  <c r="Q4" i="16"/>
  <c r="Q3" i="16" s="1"/>
  <c r="Q9" i="4" s="1"/>
  <c r="P4" i="16"/>
  <c r="O4" i="16"/>
  <c r="O3" i="16" s="1"/>
  <c r="O9" i="4" s="1"/>
  <c r="N4" i="16"/>
  <c r="M4" i="16"/>
  <c r="M3" i="16" s="1"/>
  <c r="M9" i="4" s="1"/>
  <c r="L4" i="16"/>
  <c r="L3" i="16" s="1"/>
  <c r="L9" i="4" s="1"/>
  <c r="K4" i="16"/>
  <c r="J4" i="16"/>
  <c r="I4" i="16"/>
  <c r="H4" i="16"/>
  <c r="G4" i="16"/>
  <c r="F4" i="16"/>
  <c r="E4" i="16"/>
  <c r="D4" i="16"/>
  <c r="C4" i="16"/>
  <c r="B4" i="16"/>
  <c r="B3" i="16" s="1"/>
  <c r="B9" i="4" s="1"/>
  <c r="Y3" i="16"/>
  <c r="X3" i="16"/>
  <c r="W3" i="16"/>
  <c r="V3" i="16"/>
  <c r="U3" i="16"/>
  <c r="S3" i="16"/>
  <c r="P3" i="16"/>
  <c r="N3" i="16"/>
  <c r="K3" i="16"/>
  <c r="K9" i="4" s="1"/>
  <c r="J3" i="16"/>
  <c r="I3" i="16"/>
  <c r="H3" i="16"/>
  <c r="G3" i="16"/>
  <c r="F3" i="16"/>
  <c r="E3" i="16"/>
  <c r="D3" i="16"/>
  <c r="C3" i="16"/>
  <c r="Y260" i="15"/>
  <c r="X260" i="15"/>
  <c r="W260" i="15"/>
  <c r="V260" i="15"/>
  <c r="U260" i="15"/>
  <c r="T260" i="15"/>
  <c r="S260" i="15"/>
  <c r="R260" i="15"/>
  <c r="Q260" i="15"/>
  <c r="P260" i="15"/>
  <c r="O260" i="15"/>
  <c r="N260" i="15"/>
  <c r="M260" i="15"/>
  <c r="L260" i="15"/>
  <c r="K260" i="15"/>
  <c r="J260" i="15"/>
  <c r="I260" i="15"/>
  <c r="H260" i="15"/>
  <c r="G260" i="15"/>
  <c r="F260" i="15"/>
  <c r="E260" i="15"/>
  <c r="D260" i="15"/>
  <c r="C260" i="15"/>
  <c r="B260" i="15"/>
  <c r="Y259" i="15"/>
  <c r="X259" i="15"/>
  <c r="W259" i="15"/>
  <c r="V259" i="15"/>
  <c r="U259" i="15"/>
  <c r="T259" i="15"/>
  <c r="S259" i="15"/>
  <c r="R259" i="15"/>
  <c r="Q259" i="15"/>
  <c r="P259" i="15"/>
  <c r="O259" i="15"/>
  <c r="N259" i="15"/>
  <c r="M259" i="15"/>
  <c r="L259" i="15"/>
  <c r="K259" i="15"/>
  <c r="J259" i="15"/>
  <c r="I259" i="15"/>
  <c r="H259" i="15"/>
  <c r="G259" i="15"/>
  <c r="F259" i="15"/>
  <c r="E259" i="15"/>
  <c r="D259" i="15"/>
  <c r="C259" i="15"/>
  <c r="B259" i="15"/>
  <c r="Y258" i="15"/>
  <c r="X258" i="15"/>
  <c r="W258" i="15"/>
  <c r="V258" i="15"/>
  <c r="U258" i="15"/>
  <c r="T258" i="15"/>
  <c r="S258" i="15"/>
  <c r="R258" i="15"/>
  <c r="Q258" i="15"/>
  <c r="P258" i="15"/>
  <c r="O258" i="15"/>
  <c r="N258" i="15"/>
  <c r="M258" i="15"/>
  <c r="L258" i="15"/>
  <c r="K258" i="15"/>
  <c r="J258" i="15"/>
  <c r="I258" i="15"/>
  <c r="H258" i="15"/>
  <c r="G258" i="15"/>
  <c r="F258" i="15"/>
  <c r="E258" i="15"/>
  <c r="D258" i="15"/>
  <c r="C258" i="15"/>
  <c r="B258" i="15"/>
  <c r="Y257" i="15"/>
  <c r="X257" i="15"/>
  <c r="W257" i="15"/>
  <c r="V257" i="15"/>
  <c r="U257" i="15"/>
  <c r="T257" i="15"/>
  <c r="S257" i="15"/>
  <c r="R257" i="15"/>
  <c r="Q257" i="15"/>
  <c r="P257" i="15"/>
  <c r="O257" i="15"/>
  <c r="N257" i="15"/>
  <c r="M257" i="15"/>
  <c r="L257" i="15"/>
  <c r="K257" i="15"/>
  <c r="J257" i="15"/>
  <c r="I257" i="15"/>
  <c r="H257" i="15"/>
  <c r="G257" i="15"/>
  <c r="F257" i="15"/>
  <c r="E257" i="15"/>
  <c r="D257" i="15"/>
  <c r="C257" i="15"/>
  <c r="B257" i="15"/>
  <c r="Y256" i="15"/>
  <c r="X256" i="15"/>
  <c r="W256" i="15"/>
  <c r="V256" i="15"/>
  <c r="U256" i="15"/>
  <c r="T256" i="15"/>
  <c r="S256" i="15"/>
  <c r="R256" i="15"/>
  <c r="Q256" i="15"/>
  <c r="P256" i="15"/>
  <c r="O256" i="15"/>
  <c r="N256" i="15"/>
  <c r="M256" i="15"/>
  <c r="L256" i="15"/>
  <c r="K256" i="15"/>
  <c r="J256" i="15"/>
  <c r="I256" i="15"/>
  <c r="H256" i="15"/>
  <c r="G256" i="15"/>
  <c r="F256" i="15"/>
  <c r="E256" i="15"/>
  <c r="D256" i="15"/>
  <c r="C256" i="15"/>
  <c r="B256" i="15"/>
  <c r="Y255" i="15"/>
  <c r="X255" i="15"/>
  <c r="W255" i="15"/>
  <c r="V255" i="15"/>
  <c r="U255" i="15"/>
  <c r="T255" i="15"/>
  <c r="S255" i="15"/>
  <c r="R255" i="15"/>
  <c r="Q255" i="15"/>
  <c r="P255" i="15"/>
  <c r="O255" i="15"/>
  <c r="N255" i="15"/>
  <c r="M255" i="15"/>
  <c r="L255" i="15"/>
  <c r="K255" i="15"/>
  <c r="J255" i="15"/>
  <c r="I255" i="15"/>
  <c r="H255" i="15"/>
  <c r="G255" i="15"/>
  <c r="F255" i="15"/>
  <c r="E255" i="15"/>
  <c r="D255" i="15"/>
  <c r="C255" i="15"/>
  <c r="B255" i="15"/>
  <c r="Y254" i="15"/>
  <c r="X254" i="15"/>
  <c r="W254" i="15"/>
  <c r="V254" i="15"/>
  <c r="U254" i="15"/>
  <c r="T254" i="15"/>
  <c r="S254" i="15"/>
  <c r="R254" i="15"/>
  <c r="Q254" i="15"/>
  <c r="P254" i="15"/>
  <c r="O254" i="15"/>
  <c r="N254" i="15"/>
  <c r="M254" i="15"/>
  <c r="L254" i="15"/>
  <c r="K254" i="15"/>
  <c r="J254" i="15"/>
  <c r="I254" i="15"/>
  <c r="H254" i="15"/>
  <c r="G254" i="15"/>
  <c r="F254" i="15"/>
  <c r="E254" i="15"/>
  <c r="D254" i="15"/>
  <c r="C254" i="15"/>
  <c r="B254" i="15"/>
  <c r="Y250" i="15"/>
  <c r="X250" i="15"/>
  <c r="W250" i="15"/>
  <c r="V250" i="15"/>
  <c r="U250" i="15"/>
  <c r="T250" i="15"/>
  <c r="S250" i="15"/>
  <c r="R250" i="15"/>
  <c r="Q250" i="15"/>
  <c r="P250" i="15"/>
  <c r="O250" i="15"/>
  <c r="N250" i="15"/>
  <c r="M250" i="15"/>
  <c r="L250" i="15"/>
  <c r="K250" i="15"/>
  <c r="J250" i="15"/>
  <c r="I250" i="15"/>
  <c r="H250" i="15"/>
  <c r="G250" i="15"/>
  <c r="F250" i="15"/>
  <c r="E250" i="15"/>
  <c r="D250" i="15"/>
  <c r="C250" i="15"/>
  <c r="B250" i="15"/>
  <c r="Y249" i="15"/>
  <c r="X249" i="15"/>
  <c r="W249" i="15"/>
  <c r="V249" i="15"/>
  <c r="U249" i="15"/>
  <c r="T249" i="15"/>
  <c r="S249" i="15"/>
  <c r="R249" i="15"/>
  <c r="Q249" i="15"/>
  <c r="P249" i="15"/>
  <c r="O249" i="15"/>
  <c r="N249" i="15"/>
  <c r="M249" i="15"/>
  <c r="L249" i="15"/>
  <c r="K249" i="15"/>
  <c r="J249" i="15"/>
  <c r="I249" i="15"/>
  <c r="H249" i="15"/>
  <c r="G249" i="15"/>
  <c r="F249" i="15"/>
  <c r="E249" i="15"/>
  <c r="D249" i="15"/>
  <c r="C249" i="15"/>
  <c r="B249" i="15"/>
  <c r="Y248" i="15"/>
  <c r="X248" i="15"/>
  <c r="W248" i="15"/>
  <c r="V248" i="15"/>
  <c r="U248" i="15"/>
  <c r="T248" i="15"/>
  <c r="S248" i="15"/>
  <c r="R248" i="15"/>
  <c r="Q248" i="15"/>
  <c r="P248" i="15"/>
  <c r="O248" i="15"/>
  <c r="N248" i="15"/>
  <c r="M248" i="15"/>
  <c r="L248" i="15"/>
  <c r="K248" i="15"/>
  <c r="J248" i="15"/>
  <c r="I248" i="15"/>
  <c r="H248" i="15"/>
  <c r="G248" i="15"/>
  <c r="F248" i="15"/>
  <c r="E248" i="15"/>
  <c r="D248" i="15"/>
  <c r="C248" i="15"/>
  <c r="B248" i="15"/>
  <c r="Y247" i="15"/>
  <c r="X247" i="15"/>
  <c r="W247" i="15"/>
  <c r="V247" i="15"/>
  <c r="U247" i="15"/>
  <c r="T247" i="15"/>
  <c r="S247" i="15"/>
  <c r="R247" i="15"/>
  <c r="Q247" i="15"/>
  <c r="P247" i="15"/>
  <c r="O247" i="15"/>
  <c r="N247" i="15"/>
  <c r="M247" i="15"/>
  <c r="L247" i="15"/>
  <c r="K247" i="15"/>
  <c r="J247" i="15"/>
  <c r="I247" i="15"/>
  <c r="H247" i="15"/>
  <c r="G247" i="15"/>
  <c r="F247" i="15"/>
  <c r="E247" i="15"/>
  <c r="D247" i="15"/>
  <c r="C247" i="15"/>
  <c r="B247" i="15"/>
  <c r="Y246" i="15"/>
  <c r="X246" i="15"/>
  <c r="W246" i="15"/>
  <c r="V246" i="15"/>
  <c r="U246" i="15"/>
  <c r="T246" i="15"/>
  <c r="S246" i="15"/>
  <c r="R246" i="15"/>
  <c r="Q246" i="15"/>
  <c r="P246" i="15"/>
  <c r="O246" i="15"/>
  <c r="N246" i="15"/>
  <c r="M246" i="15"/>
  <c r="L246" i="15"/>
  <c r="K246" i="15"/>
  <c r="J246" i="15"/>
  <c r="I246" i="15"/>
  <c r="H246" i="15"/>
  <c r="G246" i="15"/>
  <c r="F246" i="15"/>
  <c r="E246" i="15"/>
  <c r="D246" i="15"/>
  <c r="C246" i="15"/>
  <c r="B246" i="15"/>
  <c r="Y245" i="15"/>
  <c r="X245" i="15"/>
  <c r="W245" i="15"/>
  <c r="V245" i="15"/>
  <c r="U245" i="15"/>
  <c r="T245" i="15"/>
  <c r="S245" i="15"/>
  <c r="R245" i="15"/>
  <c r="Q245" i="15"/>
  <c r="P245" i="15"/>
  <c r="O245" i="15"/>
  <c r="N245" i="15"/>
  <c r="M245" i="15"/>
  <c r="L245" i="15"/>
  <c r="K245" i="15"/>
  <c r="J245" i="15"/>
  <c r="I245" i="15"/>
  <c r="H245" i="15"/>
  <c r="G245" i="15"/>
  <c r="F245" i="15"/>
  <c r="E245" i="15"/>
  <c r="D245" i="15"/>
  <c r="C245" i="15"/>
  <c r="B245" i="15"/>
  <c r="Y244" i="15"/>
  <c r="X244" i="15"/>
  <c r="W244" i="15"/>
  <c r="V244" i="15"/>
  <c r="U244" i="15"/>
  <c r="T244" i="15"/>
  <c r="S244" i="15"/>
  <c r="R244" i="15"/>
  <c r="Q244" i="15"/>
  <c r="P244" i="15"/>
  <c r="O244" i="15"/>
  <c r="N244" i="15"/>
  <c r="M244" i="15"/>
  <c r="L244" i="15"/>
  <c r="K244" i="15"/>
  <c r="J244" i="15"/>
  <c r="I244" i="15"/>
  <c r="H244" i="15"/>
  <c r="G244" i="15"/>
  <c r="F244" i="15"/>
  <c r="E244" i="15"/>
  <c r="D244" i="15"/>
  <c r="C244" i="15"/>
  <c r="B244" i="15"/>
  <c r="Y243" i="15"/>
  <c r="X243" i="15"/>
  <c r="W243" i="15"/>
  <c r="V243" i="15"/>
  <c r="U243" i="15"/>
  <c r="T243" i="15"/>
  <c r="S243" i="15"/>
  <c r="R243" i="15"/>
  <c r="Q243" i="15"/>
  <c r="P243" i="15"/>
  <c r="O243" i="15"/>
  <c r="N243" i="15"/>
  <c r="M243" i="15"/>
  <c r="L243" i="15"/>
  <c r="K243" i="15"/>
  <c r="J243" i="15"/>
  <c r="I243" i="15"/>
  <c r="H243" i="15"/>
  <c r="G243" i="15"/>
  <c r="F243" i="15"/>
  <c r="E243" i="15"/>
  <c r="D243" i="15"/>
  <c r="C243" i="15"/>
  <c r="B243" i="15"/>
  <c r="Y240" i="15"/>
  <c r="X240" i="15"/>
  <c r="W240" i="15"/>
  <c r="V240" i="15"/>
  <c r="U240" i="15"/>
  <c r="T240" i="15"/>
  <c r="S240" i="15"/>
  <c r="R240" i="15"/>
  <c r="Q240" i="15"/>
  <c r="P240" i="15"/>
  <c r="O240" i="15"/>
  <c r="N240" i="15"/>
  <c r="M240" i="15"/>
  <c r="L240" i="15"/>
  <c r="K240" i="15"/>
  <c r="J240" i="15"/>
  <c r="I240" i="15"/>
  <c r="H240" i="15"/>
  <c r="G240" i="15"/>
  <c r="F240" i="15"/>
  <c r="E240" i="15"/>
  <c r="D240" i="15"/>
  <c r="C240" i="15"/>
  <c r="B240" i="15"/>
  <c r="Y239" i="15"/>
  <c r="X239" i="15"/>
  <c r="W239" i="15"/>
  <c r="V239" i="15"/>
  <c r="U239" i="15"/>
  <c r="T239" i="15"/>
  <c r="S239" i="15"/>
  <c r="R239" i="15"/>
  <c r="Q239" i="15"/>
  <c r="P239" i="15"/>
  <c r="O239" i="15"/>
  <c r="N239" i="15"/>
  <c r="M239" i="15"/>
  <c r="L239" i="15"/>
  <c r="K239" i="15"/>
  <c r="J239" i="15"/>
  <c r="I239" i="15"/>
  <c r="H239" i="15"/>
  <c r="G239" i="15"/>
  <c r="F239" i="15"/>
  <c r="E239" i="15"/>
  <c r="D239" i="15"/>
  <c r="C239" i="15"/>
  <c r="B239" i="15"/>
  <c r="Y238" i="15"/>
  <c r="X238" i="15"/>
  <c r="W238" i="15"/>
  <c r="V238" i="15"/>
  <c r="U238" i="15"/>
  <c r="T238" i="15"/>
  <c r="S238" i="15"/>
  <c r="R238" i="15"/>
  <c r="Q238" i="15"/>
  <c r="P238" i="15"/>
  <c r="O238" i="15"/>
  <c r="N238" i="15"/>
  <c r="M238" i="15"/>
  <c r="L238" i="15"/>
  <c r="K238" i="15"/>
  <c r="J238" i="15"/>
  <c r="I238" i="15"/>
  <c r="H238" i="15"/>
  <c r="G238" i="15"/>
  <c r="F238" i="15"/>
  <c r="E238" i="15"/>
  <c r="D238" i="15"/>
  <c r="C238" i="15"/>
  <c r="B238" i="15"/>
  <c r="Y237" i="15"/>
  <c r="X237" i="15"/>
  <c r="W237" i="15"/>
  <c r="V237" i="15"/>
  <c r="U237" i="15"/>
  <c r="T237" i="15"/>
  <c r="S237" i="15"/>
  <c r="R237" i="15"/>
  <c r="Q237" i="15"/>
  <c r="P237" i="15"/>
  <c r="O237" i="15"/>
  <c r="N237" i="15"/>
  <c r="M237" i="15"/>
  <c r="L237" i="15"/>
  <c r="K237" i="15"/>
  <c r="J237" i="15"/>
  <c r="I237" i="15"/>
  <c r="H237" i="15"/>
  <c r="G237" i="15"/>
  <c r="F237" i="15"/>
  <c r="E237" i="15"/>
  <c r="D237" i="15"/>
  <c r="C237" i="15"/>
  <c r="B237" i="15"/>
  <c r="Y236" i="15"/>
  <c r="X236" i="15"/>
  <c r="W236" i="15"/>
  <c r="V236" i="15"/>
  <c r="U236" i="15"/>
  <c r="T236" i="15"/>
  <c r="S236" i="15"/>
  <c r="R236" i="15"/>
  <c r="Q236" i="15"/>
  <c r="P236" i="15"/>
  <c r="O236" i="15"/>
  <c r="N236" i="15"/>
  <c r="M236" i="15"/>
  <c r="L236" i="15"/>
  <c r="K236" i="15"/>
  <c r="J236" i="15"/>
  <c r="I236" i="15"/>
  <c r="H236" i="15"/>
  <c r="G236" i="15"/>
  <c r="F236" i="15"/>
  <c r="E236" i="15"/>
  <c r="D236" i="15"/>
  <c r="C236" i="15"/>
  <c r="B236" i="15"/>
  <c r="Y235" i="15"/>
  <c r="X235" i="15"/>
  <c r="W235" i="15"/>
  <c r="V235" i="15"/>
  <c r="U235" i="15"/>
  <c r="T235" i="15"/>
  <c r="S235" i="15"/>
  <c r="R235" i="15"/>
  <c r="Q235" i="15"/>
  <c r="P235" i="15"/>
  <c r="O235" i="15"/>
  <c r="N235" i="15"/>
  <c r="M235" i="15"/>
  <c r="L235" i="15"/>
  <c r="K235" i="15"/>
  <c r="J235" i="15"/>
  <c r="I235" i="15"/>
  <c r="H235" i="15"/>
  <c r="G235" i="15"/>
  <c r="F235" i="15"/>
  <c r="E235" i="15"/>
  <c r="D235" i="15"/>
  <c r="C235" i="15"/>
  <c r="B235" i="15"/>
  <c r="Y234" i="15"/>
  <c r="X234" i="15"/>
  <c r="W234" i="15"/>
  <c r="V234" i="15"/>
  <c r="U234" i="15"/>
  <c r="T234" i="15"/>
  <c r="S234" i="15"/>
  <c r="R234" i="15"/>
  <c r="Q234" i="15"/>
  <c r="P234" i="15"/>
  <c r="O234" i="15"/>
  <c r="N234" i="15"/>
  <c r="M234" i="15"/>
  <c r="L234" i="15"/>
  <c r="K234" i="15"/>
  <c r="J234" i="15"/>
  <c r="I234" i="15"/>
  <c r="H234" i="15"/>
  <c r="G234" i="15"/>
  <c r="F234" i="15"/>
  <c r="E234" i="15"/>
  <c r="D234" i="15"/>
  <c r="C234" i="15"/>
  <c r="B234" i="15"/>
  <c r="Y231" i="15"/>
  <c r="X231" i="15"/>
  <c r="W231" i="15"/>
  <c r="V231" i="15"/>
  <c r="U231" i="15"/>
  <c r="T231" i="15"/>
  <c r="S231" i="15"/>
  <c r="R231" i="15"/>
  <c r="Q231" i="15"/>
  <c r="P231" i="15"/>
  <c r="O231" i="15"/>
  <c r="N231" i="15"/>
  <c r="M231" i="15"/>
  <c r="L231" i="15"/>
  <c r="K231" i="15"/>
  <c r="J231" i="15"/>
  <c r="I231" i="15"/>
  <c r="H231" i="15"/>
  <c r="G231" i="15"/>
  <c r="F231" i="15"/>
  <c r="E231" i="15"/>
  <c r="D231" i="15"/>
  <c r="C231" i="15"/>
  <c r="B231" i="15"/>
  <c r="Y230" i="15"/>
  <c r="X230" i="15"/>
  <c r="W230" i="15"/>
  <c r="V230" i="15"/>
  <c r="U230" i="15"/>
  <c r="T230" i="15"/>
  <c r="S230" i="15"/>
  <c r="R230" i="15"/>
  <c r="Q230" i="15"/>
  <c r="P230" i="15"/>
  <c r="O230" i="15"/>
  <c r="N230" i="15"/>
  <c r="M230" i="15"/>
  <c r="L230" i="15"/>
  <c r="K230" i="15"/>
  <c r="J230" i="15"/>
  <c r="I230" i="15"/>
  <c r="H230" i="15"/>
  <c r="G230" i="15"/>
  <c r="F230" i="15"/>
  <c r="E230" i="15"/>
  <c r="D230" i="15"/>
  <c r="C230" i="15"/>
  <c r="B230" i="15"/>
  <c r="Y229" i="15"/>
  <c r="X229" i="15"/>
  <c r="W229" i="15"/>
  <c r="V229" i="15"/>
  <c r="U229" i="15"/>
  <c r="T229" i="15"/>
  <c r="S229" i="15"/>
  <c r="R229" i="15"/>
  <c r="Q229" i="15"/>
  <c r="P229" i="15"/>
  <c r="O229" i="15"/>
  <c r="N229" i="15"/>
  <c r="M229" i="15"/>
  <c r="L229" i="15"/>
  <c r="K229" i="15"/>
  <c r="J229" i="15"/>
  <c r="I229" i="15"/>
  <c r="H229" i="15"/>
  <c r="G229" i="15"/>
  <c r="F229" i="15"/>
  <c r="E229" i="15"/>
  <c r="D229" i="15"/>
  <c r="C229" i="15"/>
  <c r="B229" i="15"/>
  <c r="Y228" i="15"/>
  <c r="X228" i="15"/>
  <c r="W228" i="15"/>
  <c r="V228" i="15"/>
  <c r="U228" i="15"/>
  <c r="T228" i="15"/>
  <c r="S228" i="15"/>
  <c r="R228" i="15"/>
  <c r="Q228" i="15"/>
  <c r="P228" i="15"/>
  <c r="O228" i="15"/>
  <c r="N228" i="15"/>
  <c r="M228" i="15"/>
  <c r="L228" i="15"/>
  <c r="K228" i="15"/>
  <c r="J228" i="15"/>
  <c r="I228" i="15"/>
  <c r="H228" i="15"/>
  <c r="G228" i="15"/>
  <c r="F228" i="15"/>
  <c r="E228" i="15"/>
  <c r="D228" i="15"/>
  <c r="C228" i="15"/>
  <c r="B228" i="15"/>
  <c r="Y227" i="15"/>
  <c r="X227" i="15"/>
  <c r="W227" i="15"/>
  <c r="V227" i="15"/>
  <c r="U227" i="15"/>
  <c r="T227" i="15"/>
  <c r="S227" i="15"/>
  <c r="R227" i="15"/>
  <c r="Q227" i="15"/>
  <c r="P227" i="15"/>
  <c r="O227" i="15"/>
  <c r="N227" i="15"/>
  <c r="M227" i="15"/>
  <c r="L227" i="15"/>
  <c r="K227" i="15"/>
  <c r="J227" i="15"/>
  <c r="I227" i="15"/>
  <c r="H227" i="15"/>
  <c r="G227" i="15"/>
  <c r="F227" i="15"/>
  <c r="E227" i="15"/>
  <c r="D227" i="15"/>
  <c r="C227" i="15"/>
  <c r="B227" i="15"/>
  <c r="Y226" i="15"/>
  <c r="X226" i="15"/>
  <c r="W226" i="15"/>
  <c r="V226" i="15"/>
  <c r="U226" i="15"/>
  <c r="T226" i="15"/>
  <c r="S226" i="15"/>
  <c r="R226" i="15"/>
  <c r="Q226" i="15"/>
  <c r="P226" i="15"/>
  <c r="O226" i="15"/>
  <c r="N226" i="15"/>
  <c r="M226" i="15"/>
  <c r="L226" i="15"/>
  <c r="K226" i="15"/>
  <c r="J226" i="15"/>
  <c r="I226" i="15"/>
  <c r="H226" i="15"/>
  <c r="G226" i="15"/>
  <c r="F226" i="15"/>
  <c r="E226" i="15"/>
  <c r="D226" i="15"/>
  <c r="C226" i="15"/>
  <c r="B226" i="15"/>
  <c r="Y225" i="15"/>
  <c r="X225" i="15"/>
  <c r="W225" i="15"/>
  <c r="V225" i="15"/>
  <c r="U225" i="15"/>
  <c r="T225" i="15"/>
  <c r="S225" i="15"/>
  <c r="R225" i="15"/>
  <c r="Q225" i="15"/>
  <c r="P225" i="15"/>
  <c r="O225" i="15"/>
  <c r="N225" i="15"/>
  <c r="M225" i="15"/>
  <c r="L225" i="15"/>
  <c r="K225" i="15"/>
  <c r="J225" i="15"/>
  <c r="I225" i="15"/>
  <c r="H225" i="15"/>
  <c r="G225" i="15"/>
  <c r="F225" i="15"/>
  <c r="E225" i="15"/>
  <c r="D225" i="15"/>
  <c r="C225" i="15"/>
  <c r="B225" i="15"/>
  <c r="Y224" i="15"/>
  <c r="X224" i="15"/>
  <c r="W224" i="15"/>
  <c r="V224" i="15"/>
  <c r="U224" i="15"/>
  <c r="T224" i="15"/>
  <c r="S224" i="15"/>
  <c r="R224" i="15"/>
  <c r="Q224" i="15"/>
  <c r="P224" i="15"/>
  <c r="O224" i="15"/>
  <c r="N224" i="15"/>
  <c r="M224" i="15"/>
  <c r="L224" i="15"/>
  <c r="K224" i="15"/>
  <c r="J224" i="15"/>
  <c r="I224" i="15"/>
  <c r="H224" i="15"/>
  <c r="G224" i="15"/>
  <c r="F224" i="15"/>
  <c r="E224" i="15"/>
  <c r="D224" i="15"/>
  <c r="C224" i="15"/>
  <c r="B224" i="15"/>
  <c r="Y219" i="15"/>
  <c r="X219" i="15"/>
  <c r="W219" i="15"/>
  <c r="V219" i="15"/>
  <c r="U219" i="15"/>
  <c r="T219" i="15"/>
  <c r="S219" i="15"/>
  <c r="R219" i="15"/>
  <c r="Q219" i="15"/>
  <c r="P219" i="15"/>
  <c r="O219" i="15"/>
  <c r="N219" i="15"/>
  <c r="M219" i="15"/>
  <c r="L219" i="15"/>
  <c r="K219" i="15"/>
  <c r="J219" i="15"/>
  <c r="I219" i="15"/>
  <c r="H219" i="15"/>
  <c r="G219" i="15"/>
  <c r="F219" i="15"/>
  <c r="E219" i="15"/>
  <c r="D219" i="15"/>
  <c r="C219" i="15"/>
  <c r="B219" i="15"/>
  <c r="Y215" i="15"/>
  <c r="X215" i="15"/>
  <c r="W215" i="15"/>
  <c r="V215" i="15"/>
  <c r="U215" i="15"/>
  <c r="T215" i="15"/>
  <c r="S215" i="15"/>
  <c r="R215" i="15"/>
  <c r="Q215" i="15"/>
  <c r="P215" i="15"/>
  <c r="O215" i="15"/>
  <c r="N215" i="15"/>
  <c r="M215" i="15"/>
  <c r="L215" i="15"/>
  <c r="K215" i="15"/>
  <c r="J215" i="15"/>
  <c r="I215" i="15"/>
  <c r="H215" i="15"/>
  <c r="G215" i="15"/>
  <c r="F215" i="15"/>
  <c r="E215" i="15"/>
  <c r="D215" i="15"/>
  <c r="C215" i="15"/>
  <c r="B215" i="15"/>
  <c r="Y212" i="15"/>
  <c r="X212" i="15"/>
  <c r="W212" i="15"/>
  <c r="V212" i="15"/>
  <c r="U212" i="15"/>
  <c r="T212" i="15"/>
  <c r="S212" i="15"/>
  <c r="R212" i="15"/>
  <c r="Q212" i="15"/>
  <c r="P212" i="15"/>
  <c r="O212" i="15"/>
  <c r="N212" i="15"/>
  <c r="M212" i="15"/>
  <c r="L212" i="15"/>
  <c r="K212" i="15"/>
  <c r="J212" i="15"/>
  <c r="I212" i="15"/>
  <c r="H212" i="15"/>
  <c r="G212" i="15"/>
  <c r="F212" i="15"/>
  <c r="E212" i="15"/>
  <c r="D212" i="15"/>
  <c r="C212" i="15"/>
  <c r="B212" i="15"/>
  <c r="Y208" i="15"/>
  <c r="X208" i="15"/>
  <c r="W208" i="15"/>
  <c r="V208" i="15"/>
  <c r="U208" i="15"/>
  <c r="T208" i="15"/>
  <c r="S208" i="15"/>
  <c r="R208" i="15"/>
  <c r="Q208" i="15"/>
  <c r="P208" i="15"/>
  <c r="O208" i="15"/>
  <c r="N208" i="15"/>
  <c r="M208" i="15"/>
  <c r="L208" i="15"/>
  <c r="K208" i="15"/>
  <c r="J208" i="15"/>
  <c r="I208" i="15"/>
  <c r="H208" i="15"/>
  <c r="G208" i="15"/>
  <c r="F208" i="15"/>
  <c r="E208" i="15"/>
  <c r="D208" i="15"/>
  <c r="C208" i="15"/>
  <c r="B208" i="15"/>
  <c r="Y207" i="15"/>
  <c r="X207" i="15"/>
  <c r="W207" i="15"/>
  <c r="V207" i="15"/>
  <c r="U207" i="15"/>
  <c r="T207" i="15"/>
  <c r="S207" i="15"/>
  <c r="R207" i="15"/>
  <c r="Q207" i="15"/>
  <c r="P207" i="15"/>
  <c r="O207" i="15"/>
  <c r="N207" i="15"/>
  <c r="M207" i="15"/>
  <c r="L207" i="15"/>
  <c r="K207" i="15"/>
  <c r="J207" i="15"/>
  <c r="I207" i="15"/>
  <c r="H207" i="15"/>
  <c r="G207" i="15"/>
  <c r="F207" i="15"/>
  <c r="E207" i="15"/>
  <c r="D207" i="15"/>
  <c r="C207" i="15"/>
  <c r="B207" i="15"/>
  <c r="Y206" i="15"/>
  <c r="X206" i="15"/>
  <c r="W206" i="15"/>
  <c r="V206" i="15"/>
  <c r="U206" i="15"/>
  <c r="T206" i="15"/>
  <c r="S206" i="15"/>
  <c r="R206" i="15"/>
  <c r="Q206" i="15"/>
  <c r="P206" i="15"/>
  <c r="O206" i="15"/>
  <c r="N206" i="15"/>
  <c r="M206" i="15"/>
  <c r="L206" i="15"/>
  <c r="K206" i="15"/>
  <c r="J206" i="15"/>
  <c r="I206" i="15"/>
  <c r="H206" i="15"/>
  <c r="G206" i="15"/>
  <c r="F206" i="15"/>
  <c r="E206" i="15"/>
  <c r="D206" i="15"/>
  <c r="C206" i="15"/>
  <c r="B206" i="15"/>
  <c r="Y205" i="15"/>
  <c r="X205" i="15"/>
  <c r="W205" i="15"/>
  <c r="V205" i="15"/>
  <c r="U205" i="15"/>
  <c r="T205" i="15"/>
  <c r="S205" i="15"/>
  <c r="R205" i="15"/>
  <c r="Q205" i="15"/>
  <c r="P205" i="15"/>
  <c r="O205" i="15"/>
  <c r="N205" i="15"/>
  <c r="M205" i="15"/>
  <c r="L205" i="15"/>
  <c r="K205" i="15"/>
  <c r="J205" i="15"/>
  <c r="I205" i="15"/>
  <c r="H205" i="15"/>
  <c r="G205" i="15"/>
  <c r="F205" i="15"/>
  <c r="E205" i="15"/>
  <c r="D205" i="15"/>
  <c r="C205" i="15"/>
  <c r="B205" i="15"/>
  <c r="Y202" i="15"/>
  <c r="X202" i="15"/>
  <c r="W202" i="15"/>
  <c r="V202" i="15"/>
  <c r="U202" i="15"/>
  <c r="T202" i="15"/>
  <c r="S202" i="15"/>
  <c r="R202" i="15"/>
  <c r="Q202" i="15"/>
  <c r="P202" i="15"/>
  <c r="O202" i="15"/>
  <c r="N202" i="15"/>
  <c r="M202" i="15"/>
  <c r="L202" i="15"/>
  <c r="K202" i="15"/>
  <c r="J202" i="15"/>
  <c r="I202" i="15"/>
  <c r="H202" i="15"/>
  <c r="G202" i="15"/>
  <c r="F202" i="15"/>
  <c r="E202" i="15"/>
  <c r="D202" i="15"/>
  <c r="C202" i="15"/>
  <c r="B202" i="15"/>
  <c r="Y201" i="15"/>
  <c r="X201" i="15"/>
  <c r="W201" i="15"/>
  <c r="V201" i="15"/>
  <c r="U201" i="15"/>
  <c r="T201" i="15"/>
  <c r="S201" i="15"/>
  <c r="R201" i="15"/>
  <c r="Q201" i="15"/>
  <c r="P201" i="15"/>
  <c r="O201" i="15"/>
  <c r="N201" i="15"/>
  <c r="M201" i="15"/>
  <c r="L201" i="15"/>
  <c r="K201" i="15"/>
  <c r="J201" i="15"/>
  <c r="I201" i="15"/>
  <c r="H201" i="15"/>
  <c r="G201" i="15"/>
  <c r="F201" i="15"/>
  <c r="E201" i="15"/>
  <c r="D201" i="15"/>
  <c r="C201" i="15"/>
  <c r="B201" i="15"/>
  <c r="Y200" i="15"/>
  <c r="X200" i="15"/>
  <c r="W200" i="15"/>
  <c r="V200" i="15"/>
  <c r="U200" i="15"/>
  <c r="T200" i="15"/>
  <c r="S200" i="15"/>
  <c r="R200" i="15"/>
  <c r="Q200" i="15"/>
  <c r="P200" i="15"/>
  <c r="O200" i="15"/>
  <c r="N200" i="15"/>
  <c r="M200" i="15"/>
  <c r="L200" i="15"/>
  <c r="K200" i="15"/>
  <c r="J200" i="15"/>
  <c r="I200" i="15"/>
  <c r="H200" i="15"/>
  <c r="G200" i="15"/>
  <c r="F200" i="15"/>
  <c r="E200" i="15"/>
  <c r="D200" i="15"/>
  <c r="C200" i="15"/>
  <c r="B200" i="15"/>
  <c r="Y198" i="15"/>
  <c r="X198" i="15"/>
  <c r="W198" i="15"/>
  <c r="V198" i="15"/>
  <c r="U198" i="15"/>
  <c r="T198" i="15"/>
  <c r="S198" i="15"/>
  <c r="R198" i="15"/>
  <c r="Q198" i="15"/>
  <c r="P198" i="15"/>
  <c r="O198" i="15"/>
  <c r="N198" i="15"/>
  <c r="M198" i="15"/>
  <c r="L198" i="15"/>
  <c r="K198" i="15"/>
  <c r="J198" i="15"/>
  <c r="I198" i="15"/>
  <c r="H198" i="15"/>
  <c r="G198" i="15"/>
  <c r="F198" i="15"/>
  <c r="E198" i="15"/>
  <c r="D198" i="15"/>
  <c r="C198" i="15"/>
  <c r="B198" i="15"/>
  <c r="Y197" i="15"/>
  <c r="X197" i="15"/>
  <c r="W197" i="15"/>
  <c r="V197" i="15"/>
  <c r="U197" i="15"/>
  <c r="T197" i="15"/>
  <c r="S197" i="15"/>
  <c r="R197" i="15"/>
  <c r="Q197" i="15"/>
  <c r="P197" i="15"/>
  <c r="O197" i="15"/>
  <c r="N197" i="15"/>
  <c r="M197" i="15"/>
  <c r="L197" i="15"/>
  <c r="K197" i="15"/>
  <c r="J197" i="15"/>
  <c r="I197" i="15"/>
  <c r="H197" i="15"/>
  <c r="G197" i="15"/>
  <c r="F197" i="15"/>
  <c r="E197" i="15"/>
  <c r="D197" i="15"/>
  <c r="C197" i="15"/>
  <c r="B197" i="15"/>
  <c r="Y196" i="15"/>
  <c r="X196" i="15"/>
  <c r="W196" i="15"/>
  <c r="V196" i="15"/>
  <c r="U196" i="15"/>
  <c r="T196" i="15"/>
  <c r="S196" i="15"/>
  <c r="R196" i="15"/>
  <c r="Q196" i="15"/>
  <c r="P196" i="15"/>
  <c r="O196" i="15"/>
  <c r="N196" i="15"/>
  <c r="M196" i="15"/>
  <c r="L196" i="15"/>
  <c r="K196" i="15"/>
  <c r="J196" i="15"/>
  <c r="I196" i="15"/>
  <c r="H196" i="15"/>
  <c r="G196" i="15"/>
  <c r="F196" i="15"/>
  <c r="E196" i="15"/>
  <c r="D196" i="15"/>
  <c r="C196" i="15"/>
  <c r="B196" i="15"/>
  <c r="Y195" i="15"/>
  <c r="X195" i="15"/>
  <c r="W195" i="15"/>
  <c r="V195" i="15"/>
  <c r="U195" i="15"/>
  <c r="T195" i="15"/>
  <c r="S195" i="15"/>
  <c r="R195" i="15"/>
  <c r="Q195" i="15"/>
  <c r="P195" i="15"/>
  <c r="O195" i="15"/>
  <c r="N195" i="15"/>
  <c r="M195" i="15"/>
  <c r="L195" i="15"/>
  <c r="K195" i="15"/>
  <c r="J195" i="15"/>
  <c r="I195" i="15"/>
  <c r="H195" i="15"/>
  <c r="G195" i="15"/>
  <c r="F195" i="15"/>
  <c r="E195" i="15"/>
  <c r="D195" i="15"/>
  <c r="C195" i="15"/>
  <c r="B195" i="15"/>
  <c r="Y194" i="15"/>
  <c r="X194" i="15"/>
  <c r="W194" i="15"/>
  <c r="V194" i="15"/>
  <c r="U194" i="15"/>
  <c r="T194" i="15"/>
  <c r="S194" i="15"/>
  <c r="R194" i="15"/>
  <c r="Q194" i="15"/>
  <c r="P194" i="15"/>
  <c r="O194" i="15"/>
  <c r="N194" i="15"/>
  <c r="M194" i="15"/>
  <c r="L194" i="15"/>
  <c r="K194" i="15"/>
  <c r="J194" i="15"/>
  <c r="I194" i="15"/>
  <c r="H194" i="15"/>
  <c r="G194" i="15"/>
  <c r="F194" i="15"/>
  <c r="E194" i="15"/>
  <c r="D194" i="15"/>
  <c r="C194" i="15"/>
  <c r="B194" i="15"/>
  <c r="Y193" i="15"/>
  <c r="X193" i="15"/>
  <c r="W193" i="15"/>
  <c r="V193" i="15"/>
  <c r="U193" i="15"/>
  <c r="T193" i="15"/>
  <c r="S193" i="15"/>
  <c r="S187" i="15" s="1"/>
  <c r="R193" i="15"/>
  <c r="Q193" i="15"/>
  <c r="P193" i="15"/>
  <c r="O193" i="15"/>
  <c r="N193" i="15"/>
  <c r="M193" i="15"/>
  <c r="L193" i="15"/>
  <c r="K193" i="15"/>
  <c r="J193" i="15"/>
  <c r="I193" i="15"/>
  <c r="H193" i="15"/>
  <c r="G193" i="15"/>
  <c r="F193" i="15"/>
  <c r="E193" i="15"/>
  <c r="D193" i="15"/>
  <c r="C193" i="15"/>
  <c r="B193" i="15"/>
  <c r="Y192" i="15"/>
  <c r="X192" i="15"/>
  <c r="W192" i="15"/>
  <c r="V192" i="15"/>
  <c r="U192" i="15"/>
  <c r="T192" i="15"/>
  <c r="S192" i="15"/>
  <c r="R192" i="15"/>
  <c r="Q192" i="15"/>
  <c r="P192" i="15"/>
  <c r="O192" i="15"/>
  <c r="N192" i="15"/>
  <c r="M192" i="15"/>
  <c r="L192" i="15"/>
  <c r="K192" i="15"/>
  <c r="J192" i="15"/>
  <c r="I192" i="15"/>
  <c r="H192" i="15"/>
  <c r="G192" i="15"/>
  <c r="F192" i="15"/>
  <c r="E192" i="15"/>
  <c r="D192" i="15"/>
  <c r="C192" i="15"/>
  <c r="B192" i="15"/>
  <c r="Y191" i="15"/>
  <c r="X191" i="15"/>
  <c r="W191" i="15"/>
  <c r="V191" i="15"/>
  <c r="U191" i="15"/>
  <c r="T191" i="15"/>
  <c r="S191" i="15"/>
  <c r="R191" i="15"/>
  <c r="Q191" i="15"/>
  <c r="P191" i="15"/>
  <c r="O191" i="15"/>
  <c r="N191" i="15"/>
  <c r="M191" i="15"/>
  <c r="L191" i="15"/>
  <c r="K191" i="15"/>
  <c r="J191" i="15"/>
  <c r="I191" i="15"/>
  <c r="H191" i="15"/>
  <c r="G191" i="15"/>
  <c r="F191" i="15"/>
  <c r="E191" i="15"/>
  <c r="D191" i="15"/>
  <c r="C191" i="15"/>
  <c r="B191" i="15"/>
  <c r="Y190" i="15"/>
  <c r="X190" i="15"/>
  <c r="W190" i="15"/>
  <c r="V190" i="15"/>
  <c r="U190" i="15"/>
  <c r="T190" i="15"/>
  <c r="S190" i="15"/>
  <c r="R190" i="15"/>
  <c r="Q190" i="15"/>
  <c r="P190" i="15"/>
  <c r="O190" i="15"/>
  <c r="N190" i="15"/>
  <c r="M190" i="15"/>
  <c r="L190" i="15"/>
  <c r="K190" i="15"/>
  <c r="J190" i="15"/>
  <c r="I190" i="15"/>
  <c r="H190" i="15"/>
  <c r="G190" i="15"/>
  <c r="F190" i="15"/>
  <c r="E190" i="15"/>
  <c r="D190" i="15"/>
  <c r="C190" i="15"/>
  <c r="B190" i="15"/>
  <c r="Y189" i="15"/>
  <c r="X189" i="15"/>
  <c r="W189" i="15"/>
  <c r="V189" i="15"/>
  <c r="U189" i="15"/>
  <c r="T189" i="15"/>
  <c r="S189" i="15"/>
  <c r="R189" i="15"/>
  <c r="Q189" i="15"/>
  <c r="P189" i="15"/>
  <c r="O189" i="15"/>
  <c r="N189" i="15"/>
  <c r="M189" i="15"/>
  <c r="L189" i="15"/>
  <c r="K189" i="15"/>
  <c r="J189" i="15"/>
  <c r="I189" i="15"/>
  <c r="I187" i="15" s="1"/>
  <c r="H189" i="15"/>
  <c r="G189" i="15"/>
  <c r="F189" i="15"/>
  <c r="E189" i="15"/>
  <c r="D189" i="15"/>
  <c r="C189" i="15"/>
  <c r="C187" i="15" s="1"/>
  <c r="B189" i="15"/>
  <c r="Y188" i="15"/>
  <c r="X188" i="15"/>
  <c r="W188" i="15"/>
  <c r="V188" i="15"/>
  <c r="U188" i="15"/>
  <c r="T188" i="15"/>
  <c r="S188" i="15"/>
  <c r="R188" i="15"/>
  <c r="R187" i="15" s="1"/>
  <c r="Q188" i="15"/>
  <c r="Q187" i="15" s="1"/>
  <c r="P188" i="15"/>
  <c r="P187" i="15" s="1"/>
  <c r="O188" i="15"/>
  <c r="O187" i="15" s="1"/>
  <c r="N188" i="15"/>
  <c r="N187" i="15" s="1"/>
  <c r="M188" i="15"/>
  <c r="M187" i="15" s="1"/>
  <c r="L188" i="15"/>
  <c r="L187" i="15" s="1"/>
  <c r="K188" i="15"/>
  <c r="K187" i="15" s="1"/>
  <c r="J188" i="15"/>
  <c r="J187" i="15" s="1"/>
  <c r="I188" i="15"/>
  <c r="H188" i="15"/>
  <c r="H187" i="15" s="1"/>
  <c r="G188" i="15"/>
  <c r="G187" i="15" s="1"/>
  <c r="F188" i="15"/>
  <c r="F187" i="15" s="1"/>
  <c r="E188" i="15"/>
  <c r="E187" i="15" s="1"/>
  <c r="D188" i="15"/>
  <c r="D187" i="15" s="1"/>
  <c r="C188" i="15"/>
  <c r="B188" i="15"/>
  <c r="B187" i="15" s="1"/>
  <c r="Y187" i="15"/>
  <c r="X187" i="15"/>
  <c r="W187" i="15"/>
  <c r="V187" i="15"/>
  <c r="U187" i="15"/>
  <c r="T187" i="15"/>
  <c r="Y184" i="15"/>
  <c r="X184" i="15"/>
  <c r="W184" i="15"/>
  <c r="V184" i="15"/>
  <c r="U184" i="15"/>
  <c r="T184" i="15"/>
  <c r="S184" i="15"/>
  <c r="R184" i="15"/>
  <c r="Q184" i="15"/>
  <c r="P184" i="15"/>
  <c r="O184" i="15"/>
  <c r="N184" i="15"/>
  <c r="M184" i="15"/>
  <c r="L184" i="15"/>
  <c r="K184" i="15"/>
  <c r="J184" i="15"/>
  <c r="I184" i="15"/>
  <c r="H184" i="15"/>
  <c r="G184" i="15"/>
  <c r="F184" i="15"/>
  <c r="E184" i="15"/>
  <c r="D184" i="15"/>
  <c r="C184" i="15"/>
  <c r="B184" i="15"/>
  <c r="Y180" i="15"/>
  <c r="X180" i="15"/>
  <c r="W180" i="15"/>
  <c r="V180" i="15"/>
  <c r="U180" i="15"/>
  <c r="T180" i="15"/>
  <c r="S180" i="15"/>
  <c r="R180" i="15"/>
  <c r="Q180" i="15"/>
  <c r="P180" i="15"/>
  <c r="O180" i="15"/>
  <c r="N180" i="15"/>
  <c r="M180" i="15"/>
  <c r="L180" i="15"/>
  <c r="K180" i="15"/>
  <c r="J180" i="15"/>
  <c r="I180" i="15"/>
  <c r="H180" i="15"/>
  <c r="G180" i="15"/>
  <c r="F180" i="15"/>
  <c r="E180" i="15"/>
  <c r="D180" i="15"/>
  <c r="C180" i="15"/>
  <c r="B180" i="15"/>
  <c r="Y177" i="15"/>
  <c r="X177" i="15"/>
  <c r="W177" i="15"/>
  <c r="V177" i="15"/>
  <c r="U177" i="15"/>
  <c r="T177" i="15"/>
  <c r="S177" i="15"/>
  <c r="R177" i="15"/>
  <c r="Q177" i="15"/>
  <c r="P177" i="15"/>
  <c r="O177" i="15"/>
  <c r="N177" i="15"/>
  <c r="M177" i="15"/>
  <c r="L177" i="15"/>
  <c r="K177" i="15"/>
  <c r="J177" i="15"/>
  <c r="I177" i="15"/>
  <c r="H177" i="15"/>
  <c r="G177" i="15"/>
  <c r="F177" i="15"/>
  <c r="E177" i="15"/>
  <c r="D177" i="15"/>
  <c r="C177" i="15"/>
  <c r="B177" i="15"/>
  <c r="Y175" i="15"/>
  <c r="X175" i="15"/>
  <c r="W175" i="15"/>
  <c r="V175" i="15"/>
  <c r="U175" i="15"/>
  <c r="T175" i="15"/>
  <c r="S175" i="15"/>
  <c r="R175" i="15"/>
  <c r="Q175" i="15"/>
  <c r="P175" i="15"/>
  <c r="O175" i="15"/>
  <c r="N175" i="15"/>
  <c r="M175" i="15"/>
  <c r="L175" i="15"/>
  <c r="K175" i="15"/>
  <c r="J175" i="15"/>
  <c r="I175" i="15"/>
  <c r="H175" i="15"/>
  <c r="G175" i="15"/>
  <c r="F175" i="15"/>
  <c r="E175" i="15"/>
  <c r="D175" i="15"/>
  <c r="C175" i="15"/>
  <c r="B175" i="15"/>
  <c r="Y174" i="15"/>
  <c r="X174" i="15"/>
  <c r="W174" i="15"/>
  <c r="V174" i="15"/>
  <c r="U174" i="15"/>
  <c r="T174" i="15"/>
  <c r="S174" i="15"/>
  <c r="R174" i="15"/>
  <c r="Q174" i="15"/>
  <c r="P174" i="15"/>
  <c r="O174" i="15"/>
  <c r="N174" i="15"/>
  <c r="M174" i="15"/>
  <c r="L174" i="15"/>
  <c r="K174" i="15"/>
  <c r="J174" i="15"/>
  <c r="I174" i="15"/>
  <c r="H174" i="15"/>
  <c r="G174" i="15"/>
  <c r="F174" i="15"/>
  <c r="E174" i="15"/>
  <c r="D174" i="15"/>
  <c r="C174" i="15"/>
  <c r="B174" i="15"/>
  <c r="Y173" i="15"/>
  <c r="X173" i="15"/>
  <c r="W173" i="15"/>
  <c r="V173" i="15"/>
  <c r="U173" i="15"/>
  <c r="T173" i="15"/>
  <c r="S173" i="15"/>
  <c r="R173" i="15"/>
  <c r="Q173" i="15"/>
  <c r="P173" i="15"/>
  <c r="O173" i="15"/>
  <c r="N173" i="15"/>
  <c r="M173" i="15"/>
  <c r="L173" i="15"/>
  <c r="K173" i="15"/>
  <c r="J173" i="15"/>
  <c r="I173" i="15"/>
  <c r="H173" i="15"/>
  <c r="G173" i="15"/>
  <c r="F173" i="15"/>
  <c r="E173" i="15"/>
  <c r="D173" i="15"/>
  <c r="C173" i="15"/>
  <c r="B173" i="15"/>
  <c r="Y172" i="15"/>
  <c r="X172" i="15"/>
  <c r="W172" i="15"/>
  <c r="V172" i="15"/>
  <c r="U172" i="15"/>
  <c r="T172" i="15"/>
  <c r="S172" i="15"/>
  <c r="R172" i="15"/>
  <c r="Q172" i="15"/>
  <c r="P172" i="15"/>
  <c r="O172" i="15"/>
  <c r="N172" i="15"/>
  <c r="M172" i="15"/>
  <c r="L172" i="15"/>
  <c r="K172" i="15"/>
  <c r="J172" i="15"/>
  <c r="I172" i="15"/>
  <c r="H172" i="15"/>
  <c r="G172" i="15"/>
  <c r="F172" i="15"/>
  <c r="E172" i="15"/>
  <c r="D172" i="15"/>
  <c r="C172" i="15"/>
  <c r="B172" i="15"/>
  <c r="Y169" i="15"/>
  <c r="X169" i="15"/>
  <c r="W169" i="15"/>
  <c r="V169" i="15"/>
  <c r="U169" i="15"/>
  <c r="T169" i="15"/>
  <c r="S169" i="15"/>
  <c r="R169" i="15"/>
  <c r="Q169" i="15"/>
  <c r="P169" i="15"/>
  <c r="O169" i="15"/>
  <c r="N169" i="15"/>
  <c r="M169" i="15"/>
  <c r="L169" i="15"/>
  <c r="K169" i="15"/>
  <c r="J169" i="15"/>
  <c r="I169" i="15"/>
  <c r="H169" i="15"/>
  <c r="G169" i="15"/>
  <c r="F169" i="15"/>
  <c r="E169" i="15"/>
  <c r="D169" i="15"/>
  <c r="C169" i="15"/>
  <c r="B169" i="15"/>
  <c r="Y168" i="15"/>
  <c r="X168" i="15"/>
  <c r="W168" i="15"/>
  <c r="V168" i="15"/>
  <c r="U168" i="15"/>
  <c r="T168" i="15"/>
  <c r="S168" i="15"/>
  <c r="R168" i="15"/>
  <c r="Q168" i="15"/>
  <c r="P168" i="15"/>
  <c r="O168" i="15"/>
  <c r="O162" i="15" s="1"/>
  <c r="N168" i="15"/>
  <c r="M168" i="15"/>
  <c r="L168" i="15"/>
  <c r="K168" i="15"/>
  <c r="J168" i="15"/>
  <c r="I168" i="15"/>
  <c r="H168" i="15"/>
  <c r="G168" i="15"/>
  <c r="F168" i="15"/>
  <c r="E168" i="15"/>
  <c r="D168" i="15"/>
  <c r="C168" i="15"/>
  <c r="B168" i="15"/>
  <c r="Y167" i="15"/>
  <c r="X167" i="15"/>
  <c r="W167" i="15"/>
  <c r="V167" i="15"/>
  <c r="U167" i="15"/>
  <c r="T167" i="15"/>
  <c r="S167" i="15"/>
  <c r="R167" i="15"/>
  <c r="Q167" i="15"/>
  <c r="P167" i="15"/>
  <c r="O167" i="15"/>
  <c r="N167" i="15"/>
  <c r="M167" i="15"/>
  <c r="L167" i="15"/>
  <c r="K167" i="15"/>
  <c r="J167" i="15"/>
  <c r="I167" i="15"/>
  <c r="H167" i="15"/>
  <c r="G167" i="15"/>
  <c r="F167" i="15"/>
  <c r="E167" i="15"/>
  <c r="D167" i="15"/>
  <c r="C167" i="15"/>
  <c r="B167" i="15"/>
  <c r="Y166" i="15"/>
  <c r="X166" i="15"/>
  <c r="W166" i="15"/>
  <c r="V166" i="15"/>
  <c r="U166" i="15"/>
  <c r="T166" i="15"/>
  <c r="S166" i="15"/>
  <c r="R166" i="15"/>
  <c r="Q166" i="15"/>
  <c r="P166" i="15"/>
  <c r="O166" i="15"/>
  <c r="N166" i="15"/>
  <c r="M166" i="15"/>
  <c r="L166" i="15"/>
  <c r="K166" i="15"/>
  <c r="J166" i="15"/>
  <c r="I166" i="15"/>
  <c r="H166" i="15"/>
  <c r="G166" i="15"/>
  <c r="F166" i="15"/>
  <c r="E166" i="15"/>
  <c r="D166" i="15"/>
  <c r="C166" i="15"/>
  <c r="B166" i="15"/>
  <c r="Y165" i="15"/>
  <c r="X165" i="15"/>
  <c r="W165" i="15"/>
  <c r="V165" i="15"/>
  <c r="U165" i="15"/>
  <c r="T165" i="15"/>
  <c r="S165" i="15"/>
  <c r="R165" i="15"/>
  <c r="Q165" i="15"/>
  <c r="P165" i="15"/>
  <c r="O165" i="15"/>
  <c r="N165" i="15"/>
  <c r="M165" i="15"/>
  <c r="L165" i="15"/>
  <c r="K165" i="15"/>
  <c r="J165" i="15"/>
  <c r="I165" i="15"/>
  <c r="H165" i="15"/>
  <c r="G165" i="15"/>
  <c r="F165" i="15"/>
  <c r="E165" i="15"/>
  <c r="D165" i="15"/>
  <c r="C165" i="15"/>
  <c r="B165" i="15"/>
  <c r="Y164" i="15"/>
  <c r="X164" i="15"/>
  <c r="W164" i="15"/>
  <c r="V164" i="15"/>
  <c r="U164" i="15"/>
  <c r="T164" i="15"/>
  <c r="S164" i="15"/>
  <c r="R164" i="15"/>
  <c r="Q164" i="15"/>
  <c r="P164" i="15"/>
  <c r="O164" i="15"/>
  <c r="N164" i="15"/>
  <c r="M164" i="15"/>
  <c r="L164" i="15"/>
  <c r="K164" i="15"/>
  <c r="J164" i="15"/>
  <c r="I164" i="15"/>
  <c r="H164" i="15"/>
  <c r="G164" i="15"/>
  <c r="F164" i="15"/>
  <c r="E164" i="15"/>
  <c r="E162" i="15" s="1"/>
  <c r="D164" i="15"/>
  <c r="C164" i="15"/>
  <c r="B164" i="15"/>
  <c r="Y163" i="15"/>
  <c r="Y162" i="15" s="1"/>
  <c r="X163" i="15"/>
  <c r="X162" i="15" s="1"/>
  <c r="W163" i="15"/>
  <c r="W162" i="15" s="1"/>
  <c r="V163" i="15"/>
  <c r="V162" i="15" s="1"/>
  <c r="U163" i="15"/>
  <c r="T163" i="15"/>
  <c r="S163" i="15"/>
  <c r="R163" i="15"/>
  <c r="Q163" i="15"/>
  <c r="P163" i="15"/>
  <c r="O163" i="15"/>
  <c r="N163" i="15"/>
  <c r="N162" i="15" s="1"/>
  <c r="M163" i="15"/>
  <c r="M162" i="15" s="1"/>
  <c r="L163" i="15"/>
  <c r="L162" i="15" s="1"/>
  <c r="K163" i="15"/>
  <c r="K162" i="15" s="1"/>
  <c r="J163" i="15"/>
  <c r="J162" i="15" s="1"/>
  <c r="I163" i="15"/>
  <c r="I162" i="15" s="1"/>
  <c r="H163" i="15"/>
  <c r="H162" i="15" s="1"/>
  <c r="G163" i="15"/>
  <c r="G162" i="15" s="1"/>
  <c r="F163" i="15"/>
  <c r="F162" i="15" s="1"/>
  <c r="E163" i="15"/>
  <c r="D163" i="15"/>
  <c r="D162" i="15" s="1"/>
  <c r="C163" i="15"/>
  <c r="C162" i="15" s="1"/>
  <c r="B163" i="15"/>
  <c r="B162" i="15" s="1"/>
  <c r="U162" i="15"/>
  <c r="T162" i="15"/>
  <c r="S162" i="15"/>
  <c r="R162" i="15"/>
  <c r="Q162" i="15"/>
  <c r="P162" i="15"/>
  <c r="Y141" i="15"/>
  <c r="X141" i="15"/>
  <c r="X115" i="15" s="1"/>
  <c r="W141" i="15"/>
  <c r="W115" i="15" s="1"/>
  <c r="V141" i="15"/>
  <c r="U141" i="15"/>
  <c r="T141" i="15"/>
  <c r="S141" i="15"/>
  <c r="R141" i="15"/>
  <c r="R115" i="15" s="1"/>
  <c r="Q141" i="15"/>
  <c r="Q115" i="15" s="1"/>
  <c r="P141" i="15"/>
  <c r="P115" i="15" s="1"/>
  <c r="O141" i="15"/>
  <c r="O115" i="15" s="1"/>
  <c r="N141" i="15"/>
  <c r="N115" i="15" s="1"/>
  <c r="M141" i="15"/>
  <c r="L141" i="15"/>
  <c r="K141" i="15"/>
  <c r="J141" i="15"/>
  <c r="I141" i="15"/>
  <c r="H141" i="15"/>
  <c r="G141" i="15"/>
  <c r="F141" i="15"/>
  <c r="E141" i="15"/>
  <c r="D141" i="15"/>
  <c r="C141" i="15"/>
  <c r="B141" i="15"/>
  <c r="Y115" i="15"/>
  <c r="Y253" i="15" s="1"/>
  <c r="M115" i="15"/>
  <c r="M253" i="15" s="1"/>
  <c r="L115" i="15"/>
  <c r="L253" i="15" s="1"/>
  <c r="J115" i="15"/>
  <c r="J253" i="15" s="1"/>
  <c r="I115" i="15"/>
  <c r="I253" i="15" s="1"/>
  <c r="H115" i="15"/>
  <c r="H253" i="15" s="1"/>
  <c r="G115" i="15"/>
  <c r="G253" i="15" s="1"/>
  <c r="F115" i="15"/>
  <c r="F253" i="15" s="1"/>
  <c r="E115" i="15"/>
  <c r="E253" i="15" s="1"/>
  <c r="Y97" i="15"/>
  <c r="X97" i="15"/>
  <c r="W97" i="15"/>
  <c r="V97" i="15"/>
  <c r="U97" i="15"/>
  <c r="T97" i="15"/>
  <c r="S97" i="15"/>
  <c r="R97" i="15"/>
  <c r="Q97" i="15"/>
  <c r="P97" i="15"/>
  <c r="O97" i="15"/>
  <c r="N97" i="15"/>
  <c r="M97" i="15"/>
  <c r="L97" i="15"/>
  <c r="K97" i="15"/>
  <c r="J97" i="15"/>
  <c r="I97" i="15"/>
  <c r="H97" i="15"/>
  <c r="G97" i="15"/>
  <c r="F97" i="15"/>
  <c r="E97" i="15"/>
  <c r="D97" i="15"/>
  <c r="C97" i="15"/>
  <c r="B97" i="15"/>
  <c r="Y53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H34" i="15" s="1"/>
  <c r="G53" i="15"/>
  <c r="F53" i="15"/>
  <c r="F34" i="15" s="1"/>
  <c r="E53" i="15"/>
  <c r="D53" i="15"/>
  <c r="D241" i="15" s="1"/>
  <c r="C53" i="15"/>
  <c r="B53" i="15"/>
  <c r="B34" i="15" s="1"/>
  <c r="X34" i="15"/>
  <c r="X185" i="15" s="1"/>
  <c r="V34" i="15"/>
  <c r="V185" i="15" s="1"/>
  <c r="T34" i="15"/>
  <c r="T185" i="15" s="1"/>
  <c r="R34" i="15"/>
  <c r="R233" i="15" s="1"/>
  <c r="P34" i="15"/>
  <c r="P185" i="15" s="1"/>
  <c r="N34" i="15"/>
  <c r="N233" i="15" s="1"/>
  <c r="Y260" i="14"/>
  <c r="X260" i="14"/>
  <c r="W260" i="14"/>
  <c r="V260" i="14"/>
  <c r="U260" i="14"/>
  <c r="T260" i="14"/>
  <c r="S260" i="14"/>
  <c r="R260" i="14"/>
  <c r="Q260" i="14"/>
  <c r="P260" i="14"/>
  <c r="O260" i="14"/>
  <c r="N260" i="14"/>
  <c r="M260" i="14"/>
  <c r="L260" i="14"/>
  <c r="K260" i="14"/>
  <c r="J260" i="14"/>
  <c r="I260" i="14"/>
  <c r="H260" i="14"/>
  <c r="G260" i="14"/>
  <c r="F260" i="14"/>
  <c r="E260" i="14"/>
  <c r="D260" i="14"/>
  <c r="C260" i="14"/>
  <c r="B260" i="14"/>
  <c r="Y259" i="14"/>
  <c r="X259" i="14"/>
  <c r="W259" i="14"/>
  <c r="V259" i="14"/>
  <c r="U259" i="14"/>
  <c r="T259" i="14"/>
  <c r="S259" i="14"/>
  <c r="R259" i="14"/>
  <c r="Q259" i="14"/>
  <c r="P259" i="14"/>
  <c r="O259" i="14"/>
  <c r="N259" i="14"/>
  <c r="M259" i="14"/>
  <c r="L259" i="14"/>
  <c r="K259" i="14"/>
  <c r="J259" i="14"/>
  <c r="I259" i="14"/>
  <c r="H259" i="14"/>
  <c r="G259" i="14"/>
  <c r="F259" i="14"/>
  <c r="E259" i="14"/>
  <c r="D259" i="14"/>
  <c r="C259" i="14"/>
  <c r="B259" i="14"/>
  <c r="Y258" i="14"/>
  <c r="X258" i="14"/>
  <c r="W258" i="14"/>
  <c r="V258" i="14"/>
  <c r="U258" i="14"/>
  <c r="T258" i="14"/>
  <c r="S258" i="14"/>
  <c r="R258" i="14"/>
  <c r="Q258" i="14"/>
  <c r="P258" i="14"/>
  <c r="O258" i="14"/>
  <c r="N258" i="14"/>
  <c r="M258" i="14"/>
  <c r="L258" i="14"/>
  <c r="K258" i="14"/>
  <c r="J258" i="14"/>
  <c r="I258" i="14"/>
  <c r="H258" i="14"/>
  <c r="G258" i="14"/>
  <c r="F258" i="14"/>
  <c r="E258" i="14"/>
  <c r="D258" i="14"/>
  <c r="C258" i="14"/>
  <c r="B258" i="14"/>
  <c r="Y257" i="14"/>
  <c r="X257" i="14"/>
  <c r="W257" i="14"/>
  <c r="V257" i="14"/>
  <c r="U257" i="14"/>
  <c r="T257" i="14"/>
  <c r="S257" i="14"/>
  <c r="R257" i="14"/>
  <c r="Q257" i="14"/>
  <c r="P257" i="14"/>
  <c r="O257" i="14"/>
  <c r="N257" i="14"/>
  <c r="M257" i="14"/>
  <c r="L257" i="14"/>
  <c r="K257" i="14"/>
  <c r="J257" i="14"/>
  <c r="I257" i="14"/>
  <c r="H257" i="14"/>
  <c r="G257" i="14"/>
  <c r="F257" i="14"/>
  <c r="E257" i="14"/>
  <c r="D257" i="14"/>
  <c r="C257" i="14"/>
  <c r="B257" i="14"/>
  <c r="Y256" i="14"/>
  <c r="X256" i="14"/>
  <c r="W256" i="14"/>
  <c r="V256" i="14"/>
  <c r="U256" i="14"/>
  <c r="T256" i="14"/>
  <c r="S256" i="14"/>
  <c r="R256" i="14"/>
  <c r="Q256" i="14"/>
  <c r="P256" i="14"/>
  <c r="O256" i="14"/>
  <c r="N256" i="14"/>
  <c r="M256" i="14"/>
  <c r="L256" i="14"/>
  <c r="K256" i="14"/>
  <c r="J256" i="14"/>
  <c r="I256" i="14"/>
  <c r="H256" i="14"/>
  <c r="G256" i="14"/>
  <c r="F256" i="14"/>
  <c r="E256" i="14"/>
  <c r="D256" i="14"/>
  <c r="C256" i="14"/>
  <c r="B256" i="14"/>
  <c r="Y255" i="14"/>
  <c r="X255" i="14"/>
  <c r="W255" i="14"/>
  <c r="V255" i="14"/>
  <c r="U255" i="14"/>
  <c r="T255" i="14"/>
  <c r="S255" i="14"/>
  <c r="R255" i="14"/>
  <c r="Q255" i="14"/>
  <c r="P255" i="14"/>
  <c r="O255" i="14"/>
  <c r="N255" i="14"/>
  <c r="M255" i="14"/>
  <c r="L255" i="14"/>
  <c r="K255" i="14"/>
  <c r="J255" i="14"/>
  <c r="I255" i="14"/>
  <c r="H255" i="14"/>
  <c r="G255" i="14"/>
  <c r="F255" i="14"/>
  <c r="E255" i="14"/>
  <c r="D255" i="14"/>
  <c r="C255" i="14"/>
  <c r="B255" i="14"/>
  <c r="Y254" i="14"/>
  <c r="X254" i="14"/>
  <c r="W254" i="14"/>
  <c r="V254" i="14"/>
  <c r="U254" i="14"/>
  <c r="T254" i="14"/>
  <c r="S254" i="14"/>
  <c r="R254" i="14"/>
  <c r="Q254" i="14"/>
  <c r="P254" i="14"/>
  <c r="O254" i="14"/>
  <c r="N254" i="14"/>
  <c r="M254" i="14"/>
  <c r="L254" i="14"/>
  <c r="K254" i="14"/>
  <c r="J254" i="14"/>
  <c r="I254" i="14"/>
  <c r="H254" i="14"/>
  <c r="G254" i="14"/>
  <c r="F254" i="14"/>
  <c r="E254" i="14"/>
  <c r="D254" i="14"/>
  <c r="C254" i="14"/>
  <c r="B254" i="14"/>
  <c r="Y253" i="14"/>
  <c r="X253" i="14"/>
  <c r="W253" i="14"/>
  <c r="V253" i="14"/>
  <c r="U253" i="14"/>
  <c r="T253" i="14"/>
  <c r="S253" i="14"/>
  <c r="R253" i="14"/>
  <c r="Q253" i="14"/>
  <c r="P253" i="14"/>
  <c r="O253" i="14"/>
  <c r="N253" i="14"/>
  <c r="M253" i="14"/>
  <c r="L253" i="14"/>
  <c r="K253" i="14"/>
  <c r="J253" i="14"/>
  <c r="I253" i="14"/>
  <c r="H253" i="14"/>
  <c r="G253" i="14"/>
  <c r="F253" i="14"/>
  <c r="E253" i="14"/>
  <c r="D253" i="14"/>
  <c r="C253" i="14"/>
  <c r="B253" i="14"/>
  <c r="Y250" i="14"/>
  <c r="X250" i="14"/>
  <c r="W250" i="14"/>
  <c r="V250" i="14"/>
  <c r="U250" i="14"/>
  <c r="T250" i="14"/>
  <c r="S250" i="14"/>
  <c r="R250" i="14"/>
  <c r="Q250" i="14"/>
  <c r="P250" i="14"/>
  <c r="O250" i="14"/>
  <c r="N250" i="14"/>
  <c r="M250" i="14"/>
  <c r="L250" i="14"/>
  <c r="K250" i="14"/>
  <c r="J250" i="14"/>
  <c r="I250" i="14"/>
  <c r="H250" i="14"/>
  <c r="G250" i="14"/>
  <c r="F250" i="14"/>
  <c r="E250" i="14"/>
  <c r="D250" i="14"/>
  <c r="C250" i="14"/>
  <c r="B250" i="14"/>
  <c r="Y249" i="14"/>
  <c r="X249" i="14"/>
  <c r="W249" i="14"/>
  <c r="V249" i="14"/>
  <c r="U249" i="14"/>
  <c r="T249" i="14"/>
  <c r="S249" i="14"/>
  <c r="R249" i="14"/>
  <c r="Q249" i="14"/>
  <c r="P249" i="14"/>
  <c r="O249" i="14"/>
  <c r="N249" i="14"/>
  <c r="M249" i="14"/>
  <c r="L249" i="14"/>
  <c r="K249" i="14"/>
  <c r="J249" i="14"/>
  <c r="I249" i="14"/>
  <c r="H249" i="14"/>
  <c r="G249" i="14"/>
  <c r="F249" i="14"/>
  <c r="E249" i="14"/>
  <c r="D249" i="14"/>
  <c r="C249" i="14"/>
  <c r="B249" i="14"/>
  <c r="Y248" i="14"/>
  <c r="X248" i="14"/>
  <c r="W248" i="14"/>
  <c r="V248" i="14"/>
  <c r="U248" i="14"/>
  <c r="T248" i="14"/>
  <c r="S248" i="14"/>
  <c r="R248" i="14"/>
  <c r="Q248" i="14"/>
  <c r="P248" i="14"/>
  <c r="O248" i="14"/>
  <c r="N248" i="14"/>
  <c r="M248" i="14"/>
  <c r="L248" i="14"/>
  <c r="K248" i="14"/>
  <c r="J248" i="14"/>
  <c r="I248" i="14"/>
  <c r="H248" i="14"/>
  <c r="G248" i="14"/>
  <c r="F248" i="14"/>
  <c r="E248" i="14"/>
  <c r="D248" i="14"/>
  <c r="C248" i="14"/>
  <c r="B248" i="14"/>
  <c r="Y247" i="14"/>
  <c r="X247" i="14"/>
  <c r="W247" i="14"/>
  <c r="V247" i="14"/>
  <c r="U247" i="14"/>
  <c r="T247" i="14"/>
  <c r="S247" i="14"/>
  <c r="R247" i="14"/>
  <c r="Q247" i="14"/>
  <c r="P247" i="14"/>
  <c r="O247" i="14"/>
  <c r="N247" i="14"/>
  <c r="M247" i="14"/>
  <c r="L247" i="14"/>
  <c r="K247" i="14"/>
  <c r="J247" i="14"/>
  <c r="I247" i="14"/>
  <c r="H247" i="14"/>
  <c r="G247" i="14"/>
  <c r="F247" i="14"/>
  <c r="E247" i="14"/>
  <c r="D247" i="14"/>
  <c r="C247" i="14"/>
  <c r="B247" i="14"/>
  <c r="Y246" i="14"/>
  <c r="X246" i="14"/>
  <c r="W246" i="14"/>
  <c r="V246" i="14"/>
  <c r="U246" i="14"/>
  <c r="T246" i="14"/>
  <c r="S246" i="14"/>
  <c r="R246" i="14"/>
  <c r="Q246" i="14"/>
  <c r="P246" i="14"/>
  <c r="O246" i="14"/>
  <c r="N246" i="14"/>
  <c r="M246" i="14"/>
  <c r="L246" i="14"/>
  <c r="K246" i="14"/>
  <c r="J246" i="14"/>
  <c r="I246" i="14"/>
  <c r="H246" i="14"/>
  <c r="G246" i="14"/>
  <c r="F246" i="14"/>
  <c r="E246" i="14"/>
  <c r="D246" i="14"/>
  <c r="C246" i="14"/>
  <c r="B246" i="14"/>
  <c r="Y245" i="14"/>
  <c r="X245" i="14"/>
  <c r="W245" i="14"/>
  <c r="V245" i="14"/>
  <c r="U245" i="14"/>
  <c r="T245" i="14"/>
  <c r="S245" i="14"/>
  <c r="R245" i="14"/>
  <c r="Q245" i="14"/>
  <c r="P245" i="14"/>
  <c r="O245" i="14"/>
  <c r="N245" i="14"/>
  <c r="M245" i="14"/>
  <c r="L245" i="14"/>
  <c r="K245" i="14"/>
  <c r="J245" i="14"/>
  <c r="I245" i="14"/>
  <c r="H245" i="14"/>
  <c r="G245" i="14"/>
  <c r="F245" i="14"/>
  <c r="E245" i="14"/>
  <c r="D245" i="14"/>
  <c r="C245" i="14"/>
  <c r="B245" i="14"/>
  <c r="Y244" i="14"/>
  <c r="X244" i="14"/>
  <c r="W244" i="14"/>
  <c r="V244" i="14"/>
  <c r="U244" i="14"/>
  <c r="T244" i="14"/>
  <c r="S244" i="14"/>
  <c r="R244" i="14"/>
  <c r="Q244" i="14"/>
  <c r="P244" i="14"/>
  <c r="O244" i="14"/>
  <c r="N244" i="14"/>
  <c r="M244" i="14"/>
  <c r="L244" i="14"/>
  <c r="K244" i="14"/>
  <c r="J244" i="14"/>
  <c r="I244" i="14"/>
  <c r="H244" i="14"/>
  <c r="G244" i="14"/>
  <c r="F244" i="14"/>
  <c r="E244" i="14"/>
  <c r="D244" i="14"/>
  <c r="C244" i="14"/>
  <c r="B244" i="14"/>
  <c r="Y243" i="14"/>
  <c r="X243" i="14"/>
  <c r="W243" i="14"/>
  <c r="V243" i="14"/>
  <c r="U243" i="14"/>
  <c r="T243" i="14"/>
  <c r="S243" i="14"/>
  <c r="R243" i="14"/>
  <c r="Q243" i="14"/>
  <c r="P243" i="14"/>
  <c r="O243" i="14"/>
  <c r="N243" i="14"/>
  <c r="M243" i="14"/>
  <c r="L243" i="14"/>
  <c r="K243" i="14"/>
  <c r="J243" i="14"/>
  <c r="I243" i="14"/>
  <c r="H243" i="14"/>
  <c r="G243" i="14"/>
  <c r="F243" i="14"/>
  <c r="E243" i="14"/>
  <c r="D243" i="14"/>
  <c r="C243" i="14"/>
  <c r="B243" i="14"/>
  <c r="Y240" i="14"/>
  <c r="X240" i="14"/>
  <c r="W240" i="14"/>
  <c r="V240" i="14"/>
  <c r="U240" i="14"/>
  <c r="T240" i="14"/>
  <c r="S240" i="14"/>
  <c r="R240" i="14"/>
  <c r="Q240" i="14"/>
  <c r="P240" i="14"/>
  <c r="O240" i="14"/>
  <c r="N240" i="14"/>
  <c r="M240" i="14"/>
  <c r="L240" i="14"/>
  <c r="K240" i="14"/>
  <c r="J240" i="14"/>
  <c r="I240" i="14"/>
  <c r="H240" i="14"/>
  <c r="G240" i="14"/>
  <c r="F240" i="14"/>
  <c r="E240" i="14"/>
  <c r="D240" i="14"/>
  <c r="C240" i="14"/>
  <c r="B240" i="14"/>
  <c r="Y239" i="14"/>
  <c r="X239" i="14"/>
  <c r="W239" i="14"/>
  <c r="V239" i="14"/>
  <c r="U239" i="14"/>
  <c r="T239" i="14"/>
  <c r="S239" i="14"/>
  <c r="R239" i="14"/>
  <c r="Q239" i="14"/>
  <c r="P239" i="14"/>
  <c r="O239" i="14"/>
  <c r="N239" i="14"/>
  <c r="M239" i="14"/>
  <c r="L239" i="14"/>
  <c r="K239" i="14"/>
  <c r="J239" i="14"/>
  <c r="I239" i="14"/>
  <c r="H239" i="14"/>
  <c r="G239" i="14"/>
  <c r="F239" i="14"/>
  <c r="E239" i="14"/>
  <c r="D239" i="14"/>
  <c r="C239" i="14"/>
  <c r="B239" i="14"/>
  <c r="Y238" i="14"/>
  <c r="X238" i="14"/>
  <c r="W238" i="14"/>
  <c r="V238" i="14"/>
  <c r="U238" i="14"/>
  <c r="T238" i="14"/>
  <c r="S238" i="14"/>
  <c r="R238" i="14"/>
  <c r="Q238" i="14"/>
  <c r="P238" i="14"/>
  <c r="O238" i="14"/>
  <c r="N238" i="14"/>
  <c r="M238" i="14"/>
  <c r="L238" i="14"/>
  <c r="K238" i="14"/>
  <c r="J238" i="14"/>
  <c r="I238" i="14"/>
  <c r="H238" i="14"/>
  <c r="G238" i="14"/>
  <c r="F238" i="14"/>
  <c r="E238" i="14"/>
  <c r="D238" i="14"/>
  <c r="C238" i="14"/>
  <c r="B238" i="14"/>
  <c r="Y237" i="14"/>
  <c r="X237" i="14"/>
  <c r="W237" i="14"/>
  <c r="V237" i="14"/>
  <c r="U237" i="14"/>
  <c r="T237" i="14"/>
  <c r="S237" i="14"/>
  <c r="R237" i="14"/>
  <c r="Q237" i="14"/>
  <c r="P237" i="14"/>
  <c r="O237" i="14"/>
  <c r="N237" i="14"/>
  <c r="M237" i="14"/>
  <c r="L237" i="14"/>
  <c r="K237" i="14"/>
  <c r="J237" i="14"/>
  <c r="I237" i="14"/>
  <c r="H237" i="14"/>
  <c r="G237" i="14"/>
  <c r="F237" i="14"/>
  <c r="E237" i="14"/>
  <c r="D237" i="14"/>
  <c r="C237" i="14"/>
  <c r="B237" i="14"/>
  <c r="Y236" i="14"/>
  <c r="X236" i="14"/>
  <c r="W236" i="14"/>
  <c r="V236" i="14"/>
  <c r="U236" i="14"/>
  <c r="T236" i="14"/>
  <c r="S236" i="14"/>
  <c r="R236" i="14"/>
  <c r="Q236" i="14"/>
  <c r="P236" i="14"/>
  <c r="O236" i="14"/>
  <c r="N236" i="14"/>
  <c r="M236" i="14"/>
  <c r="L236" i="14"/>
  <c r="K236" i="14"/>
  <c r="J236" i="14"/>
  <c r="I236" i="14"/>
  <c r="H236" i="14"/>
  <c r="G236" i="14"/>
  <c r="F236" i="14"/>
  <c r="E236" i="14"/>
  <c r="D236" i="14"/>
  <c r="C236" i="14"/>
  <c r="B236" i="14"/>
  <c r="Y235" i="14"/>
  <c r="X235" i="14"/>
  <c r="W235" i="14"/>
  <c r="V235" i="14"/>
  <c r="U235" i="14"/>
  <c r="T235" i="14"/>
  <c r="S235" i="14"/>
  <c r="R235" i="14"/>
  <c r="Q235" i="14"/>
  <c r="P235" i="14"/>
  <c r="O235" i="14"/>
  <c r="N235" i="14"/>
  <c r="M235" i="14"/>
  <c r="L235" i="14"/>
  <c r="K235" i="14"/>
  <c r="J235" i="14"/>
  <c r="I235" i="14"/>
  <c r="H235" i="14"/>
  <c r="G235" i="14"/>
  <c r="F235" i="14"/>
  <c r="E235" i="14"/>
  <c r="D235" i="14"/>
  <c r="C235" i="14"/>
  <c r="B235" i="14"/>
  <c r="Y234" i="14"/>
  <c r="X234" i="14"/>
  <c r="W234" i="14"/>
  <c r="V234" i="14"/>
  <c r="U234" i="14"/>
  <c r="T234" i="14"/>
  <c r="S234" i="14"/>
  <c r="R234" i="14"/>
  <c r="Q234" i="14"/>
  <c r="P234" i="14"/>
  <c r="O234" i="14"/>
  <c r="N234" i="14"/>
  <c r="M234" i="14"/>
  <c r="L234" i="14"/>
  <c r="K234" i="14"/>
  <c r="J234" i="14"/>
  <c r="I234" i="14"/>
  <c r="H234" i="14"/>
  <c r="G234" i="14"/>
  <c r="F234" i="14"/>
  <c r="E234" i="14"/>
  <c r="D234" i="14"/>
  <c r="C234" i="14"/>
  <c r="B234" i="14"/>
  <c r="Y233" i="14"/>
  <c r="X233" i="14"/>
  <c r="W233" i="14"/>
  <c r="V233" i="14"/>
  <c r="U233" i="14"/>
  <c r="T233" i="14"/>
  <c r="S233" i="14"/>
  <c r="R233" i="14"/>
  <c r="Q233" i="14"/>
  <c r="P233" i="14"/>
  <c r="O233" i="14"/>
  <c r="N233" i="14"/>
  <c r="M233" i="14"/>
  <c r="L233" i="14"/>
  <c r="K233" i="14"/>
  <c r="J233" i="14"/>
  <c r="I233" i="14"/>
  <c r="H233" i="14"/>
  <c r="G233" i="14"/>
  <c r="F233" i="14"/>
  <c r="E233" i="14"/>
  <c r="D233" i="14"/>
  <c r="C233" i="14"/>
  <c r="B233" i="14"/>
  <c r="Y231" i="14"/>
  <c r="X231" i="14"/>
  <c r="W231" i="14"/>
  <c r="V231" i="14"/>
  <c r="U231" i="14"/>
  <c r="T231" i="14"/>
  <c r="S231" i="14"/>
  <c r="R231" i="14"/>
  <c r="Q231" i="14"/>
  <c r="P231" i="14"/>
  <c r="O231" i="14"/>
  <c r="N231" i="14"/>
  <c r="M231" i="14"/>
  <c r="L231" i="14"/>
  <c r="K231" i="14"/>
  <c r="J231" i="14"/>
  <c r="I231" i="14"/>
  <c r="H231" i="14"/>
  <c r="G231" i="14"/>
  <c r="F231" i="14"/>
  <c r="E231" i="14"/>
  <c r="D231" i="14"/>
  <c r="C231" i="14"/>
  <c r="B231" i="14"/>
  <c r="Y230" i="14"/>
  <c r="X230" i="14"/>
  <c r="W230" i="14"/>
  <c r="V230" i="14"/>
  <c r="U230" i="14"/>
  <c r="T230" i="14"/>
  <c r="S230" i="14"/>
  <c r="R230" i="14"/>
  <c r="Q230" i="14"/>
  <c r="P230" i="14"/>
  <c r="O230" i="14"/>
  <c r="N230" i="14"/>
  <c r="M230" i="14"/>
  <c r="L230" i="14"/>
  <c r="K230" i="14"/>
  <c r="J230" i="14"/>
  <c r="I230" i="14"/>
  <c r="H230" i="14"/>
  <c r="G230" i="14"/>
  <c r="F230" i="14"/>
  <c r="E230" i="14"/>
  <c r="D230" i="14"/>
  <c r="C230" i="14"/>
  <c r="B230" i="14"/>
  <c r="Y229" i="14"/>
  <c r="X229" i="14"/>
  <c r="W229" i="14"/>
  <c r="V229" i="14"/>
  <c r="U229" i="14"/>
  <c r="T229" i="14"/>
  <c r="S229" i="14"/>
  <c r="R229" i="14"/>
  <c r="Q229" i="14"/>
  <c r="P229" i="14"/>
  <c r="O229" i="14"/>
  <c r="N229" i="14"/>
  <c r="M229" i="14"/>
  <c r="L229" i="14"/>
  <c r="K229" i="14"/>
  <c r="J229" i="14"/>
  <c r="I229" i="14"/>
  <c r="H229" i="14"/>
  <c r="G229" i="14"/>
  <c r="F229" i="14"/>
  <c r="E229" i="14"/>
  <c r="D229" i="14"/>
  <c r="C229" i="14"/>
  <c r="B229" i="14"/>
  <c r="Y228" i="14"/>
  <c r="X228" i="14"/>
  <c r="W228" i="14"/>
  <c r="V228" i="14"/>
  <c r="U228" i="14"/>
  <c r="T228" i="14"/>
  <c r="S228" i="14"/>
  <c r="R228" i="14"/>
  <c r="Q228" i="14"/>
  <c r="P228" i="14"/>
  <c r="O228" i="14"/>
  <c r="N228" i="14"/>
  <c r="M228" i="14"/>
  <c r="L228" i="14"/>
  <c r="K228" i="14"/>
  <c r="J228" i="14"/>
  <c r="I228" i="14"/>
  <c r="H228" i="14"/>
  <c r="G228" i="14"/>
  <c r="F228" i="14"/>
  <c r="E228" i="14"/>
  <c r="D228" i="14"/>
  <c r="C228" i="14"/>
  <c r="B228" i="14"/>
  <c r="Y227" i="14"/>
  <c r="X227" i="14"/>
  <c r="W227" i="14"/>
  <c r="V227" i="14"/>
  <c r="U227" i="14"/>
  <c r="T227" i="14"/>
  <c r="S227" i="14"/>
  <c r="R227" i="14"/>
  <c r="Q227" i="14"/>
  <c r="P227" i="14"/>
  <c r="O227" i="14"/>
  <c r="N227" i="14"/>
  <c r="M227" i="14"/>
  <c r="L227" i="14"/>
  <c r="K227" i="14"/>
  <c r="J227" i="14"/>
  <c r="I227" i="14"/>
  <c r="H227" i="14"/>
  <c r="G227" i="14"/>
  <c r="F227" i="14"/>
  <c r="E227" i="14"/>
  <c r="D227" i="14"/>
  <c r="C227" i="14"/>
  <c r="B227" i="14"/>
  <c r="Y226" i="14"/>
  <c r="X226" i="14"/>
  <c r="W226" i="14"/>
  <c r="V226" i="14"/>
  <c r="U226" i="14"/>
  <c r="T226" i="14"/>
  <c r="S226" i="14"/>
  <c r="R226" i="14"/>
  <c r="Q226" i="14"/>
  <c r="P226" i="14"/>
  <c r="O226" i="14"/>
  <c r="N226" i="14"/>
  <c r="M226" i="14"/>
  <c r="L226" i="14"/>
  <c r="K226" i="14"/>
  <c r="J226" i="14"/>
  <c r="I226" i="14"/>
  <c r="H226" i="14"/>
  <c r="G226" i="14"/>
  <c r="F226" i="14"/>
  <c r="E226" i="14"/>
  <c r="D226" i="14"/>
  <c r="C226" i="14"/>
  <c r="B226" i="14"/>
  <c r="Y225" i="14"/>
  <c r="X225" i="14"/>
  <c r="W225" i="14"/>
  <c r="V225" i="14"/>
  <c r="U225" i="14"/>
  <c r="T225" i="14"/>
  <c r="S225" i="14"/>
  <c r="R225" i="14"/>
  <c r="Q225" i="14"/>
  <c r="P225" i="14"/>
  <c r="O225" i="14"/>
  <c r="N225" i="14"/>
  <c r="M225" i="14"/>
  <c r="L225" i="14"/>
  <c r="K225" i="14"/>
  <c r="J225" i="14"/>
  <c r="I225" i="14"/>
  <c r="H225" i="14"/>
  <c r="G225" i="14"/>
  <c r="F225" i="14"/>
  <c r="E225" i="14"/>
  <c r="D225" i="14"/>
  <c r="C225" i="14"/>
  <c r="B225" i="14"/>
  <c r="Y224" i="14"/>
  <c r="X224" i="14"/>
  <c r="W224" i="14"/>
  <c r="V224" i="14"/>
  <c r="U224" i="14"/>
  <c r="T224" i="14"/>
  <c r="S224" i="14"/>
  <c r="R224" i="14"/>
  <c r="Q224" i="14"/>
  <c r="P224" i="14"/>
  <c r="O224" i="14"/>
  <c r="N224" i="14"/>
  <c r="M224" i="14"/>
  <c r="L224" i="14"/>
  <c r="K224" i="14"/>
  <c r="J224" i="14"/>
  <c r="I224" i="14"/>
  <c r="H224" i="14"/>
  <c r="G224" i="14"/>
  <c r="F224" i="14"/>
  <c r="E224" i="14"/>
  <c r="D224" i="14"/>
  <c r="C224" i="14"/>
  <c r="B224" i="14"/>
  <c r="Y219" i="14"/>
  <c r="X219" i="14"/>
  <c r="W219" i="14"/>
  <c r="V219" i="14"/>
  <c r="U219" i="14"/>
  <c r="T219" i="14"/>
  <c r="S219" i="14"/>
  <c r="R219" i="14"/>
  <c r="Q219" i="14"/>
  <c r="P219" i="14"/>
  <c r="O219" i="14"/>
  <c r="N219" i="14"/>
  <c r="M219" i="14"/>
  <c r="L219" i="14"/>
  <c r="K219" i="14"/>
  <c r="J219" i="14"/>
  <c r="I219" i="14"/>
  <c r="H219" i="14"/>
  <c r="G219" i="14"/>
  <c r="F219" i="14"/>
  <c r="E219" i="14"/>
  <c r="D219" i="14"/>
  <c r="C219" i="14"/>
  <c r="B219" i="14"/>
  <c r="Y218" i="14"/>
  <c r="X218" i="14"/>
  <c r="W218" i="14"/>
  <c r="V218" i="14"/>
  <c r="U218" i="14"/>
  <c r="T218" i="14"/>
  <c r="S218" i="14"/>
  <c r="R218" i="14"/>
  <c r="Q218" i="14"/>
  <c r="P218" i="14"/>
  <c r="O218" i="14"/>
  <c r="N218" i="14"/>
  <c r="M218" i="14"/>
  <c r="L218" i="14"/>
  <c r="K218" i="14"/>
  <c r="J218" i="14"/>
  <c r="I218" i="14"/>
  <c r="H218" i="14"/>
  <c r="G218" i="14"/>
  <c r="F218" i="14"/>
  <c r="E218" i="14"/>
  <c r="D218" i="14"/>
  <c r="C218" i="14"/>
  <c r="B218" i="14"/>
  <c r="Y217" i="14"/>
  <c r="X217" i="14"/>
  <c r="W217" i="14"/>
  <c r="V217" i="14"/>
  <c r="U217" i="14"/>
  <c r="T217" i="14"/>
  <c r="S217" i="14"/>
  <c r="R217" i="14"/>
  <c r="Q217" i="14"/>
  <c r="P217" i="14"/>
  <c r="O217" i="14"/>
  <c r="N217" i="14"/>
  <c r="M217" i="14"/>
  <c r="L217" i="14"/>
  <c r="K217" i="14"/>
  <c r="J217" i="14"/>
  <c r="I217" i="14"/>
  <c r="H217" i="14"/>
  <c r="G217" i="14"/>
  <c r="F217" i="14"/>
  <c r="E217" i="14"/>
  <c r="D217" i="14"/>
  <c r="C217" i="14"/>
  <c r="B217" i="14"/>
  <c r="Y215" i="14"/>
  <c r="X215" i="14"/>
  <c r="W215" i="14"/>
  <c r="V215" i="14"/>
  <c r="U215" i="14"/>
  <c r="T215" i="14"/>
  <c r="S215" i="14"/>
  <c r="R215" i="14"/>
  <c r="Q215" i="14"/>
  <c r="P215" i="14"/>
  <c r="O215" i="14"/>
  <c r="N215" i="14"/>
  <c r="M215" i="14"/>
  <c r="L215" i="14"/>
  <c r="K215" i="14"/>
  <c r="J215" i="14"/>
  <c r="I215" i="14"/>
  <c r="H215" i="14"/>
  <c r="G215" i="14"/>
  <c r="F215" i="14"/>
  <c r="E215" i="14"/>
  <c r="D215" i="14"/>
  <c r="C215" i="14"/>
  <c r="B215" i="14"/>
  <c r="Y214" i="14"/>
  <c r="X214" i="14"/>
  <c r="W214" i="14"/>
  <c r="V214" i="14"/>
  <c r="U214" i="14"/>
  <c r="T214" i="14"/>
  <c r="S214" i="14"/>
  <c r="R214" i="14"/>
  <c r="Q214" i="14"/>
  <c r="P214" i="14"/>
  <c r="O214" i="14"/>
  <c r="N214" i="14"/>
  <c r="M214" i="14"/>
  <c r="L214" i="14"/>
  <c r="K214" i="14"/>
  <c r="J214" i="14"/>
  <c r="I214" i="14"/>
  <c r="H214" i="14"/>
  <c r="G214" i="14"/>
  <c r="F214" i="14"/>
  <c r="E214" i="14"/>
  <c r="D214" i="14"/>
  <c r="C214" i="14"/>
  <c r="B214" i="14"/>
  <c r="Y213" i="14"/>
  <c r="X213" i="14"/>
  <c r="W213" i="14"/>
  <c r="V213" i="14"/>
  <c r="U213" i="14"/>
  <c r="T213" i="14"/>
  <c r="S213" i="14"/>
  <c r="R213" i="14"/>
  <c r="Q213" i="14"/>
  <c r="P213" i="14"/>
  <c r="O213" i="14"/>
  <c r="N213" i="14"/>
  <c r="M213" i="14"/>
  <c r="L213" i="14"/>
  <c r="K213" i="14"/>
  <c r="J213" i="14"/>
  <c r="I213" i="14"/>
  <c r="H213" i="14"/>
  <c r="G213" i="14"/>
  <c r="F213" i="14"/>
  <c r="E213" i="14"/>
  <c r="D213" i="14"/>
  <c r="C213" i="14"/>
  <c r="B213" i="14"/>
  <c r="Y212" i="14"/>
  <c r="X212" i="14"/>
  <c r="W212" i="14"/>
  <c r="V212" i="14"/>
  <c r="U212" i="14"/>
  <c r="T212" i="14"/>
  <c r="S212" i="14"/>
  <c r="R212" i="14"/>
  <c r="Q212" i="14"/>
  <c r="P212" i="14"/>
  <c r="O212" i="14"/>
  <c r="N212" i="14"/>
  <c r="M212" i="14"/>
  <c r="L212" i="14"/>
  <c r="K212" i="14"/>
  <c r="J212" i="14"/>
  <c r="I212" i="14"/>
  <c r="H212" i="14"/>
  <c r="G212" i="14"/>
  <c r="F212" i="14"/>
  <c r="E212" i="14"/>
  <c r="D212" i="14"/>
  <c r="C212" i="14"/>
  <c r="B212" i="14"/>
  <c r="Y211" i="14"/>
  <c r="X211" i="14"/>
  <c r="W211" i="14"/>
  <c r="V211" i="14"/>
  <c r="U211" i="14"/>
  <c r="T211" i="14"/>
  <c r="S211" i="14"/>
  <c r="R211" i="14"/>
  <c r="Q211" i="14"/>
  <c r="P211" i="14"/>
  <c r="O211" i="14"/>
  <c r="N211" i="14"/>
  <c r="M211" i="14"/>
  <c r="L211" i="14"/>
  <c r="K211" i="14"/>
  <c r="J211" i="14"/>
  <c r="I211" i="14"/>
  <c r="H211" i="14"/>
  <c r="G211" i="14"/>
  <c r="F211" i="14"/>
  <c r="E211" i="14"/>
  <c r="D211" i="14"/>
  <c r="C211" i="14"/>
  <c r="B211" i="14"/>
  <c r="Y210" i="14"/>
  <c r="X210" i="14"/>
  <c r="W210" i="14"/>
  <c r="V210" i="14"/>
  <c r="U210" i="14"/>
  <c r="T210" i="14"/>
  <c r="S210" i="14"/>
  <c r="R210" i="14"/>
  <c r="Q210" i="14"/>
  <c r="P210" i="14"/>
  <c r="O210" i="14"/>
  <c r="N210" i="14"/>
  <c r="M210" i="14"/>
  <c r="L210" i="14"/>
  <c r="K210" i="14"/>
  <c r="J210" i="14"/>
  <c r="I210" i="14"/>
  <c r="H210" i="14"/>
  <c r="G210" i="14"/>
  <c r="F210" i="14"/>
  <c r="E210" i="14"/>
  <c r="D210" i="14"/>
  <c r="C210" i="14"/>
  <c r="B210" i="14"/>
  <c r="Y209" i="14"/>
  <c r="X209" i="14"/>
  <c r="W209" i="14"/>
  <c r="V209" i="14"/>
  <c r="U209" i="14"/>
  <c r="T209" i="14"/>
  <c r="S209" i="14"/>
  <c r="R209" i="14"/>
  <c r="Q209" i="14"/>
  <c r="P209" i="14"/>
  <c r="O209" i="14"/>
  <c r="N209" i="14"/>
  <c r="M209" i="14"/>
  <c r="L209" i="14"/>
  <c r="K209" i="14"/>
  <c r="J209" i="14"/>
  <c r="I209" i="14"/>
  <c r="H209" i="14"/>
  <c r="G209" i="14"/>
  <c r="F209" i="14"/>
  <c r="E209" i="14"/>
  <c r="D209" i="14"/>
  <c r="C209" i="14"/>
  <c r="B209" i="14"/>
  <c r="Y208" i="14"/>
  <c r="X208" i="14"/>
  <c r="W208" i="14"/>
  <c r="V208" i="14"/>
  <c r="U208" i="14"/>
  <c r="T208" i="14"/>
  <c r="S208" i="14"/>
  <c r="R208" i="14"/>
  <c r="Q208" i="14"/>
  <c r="P208" i="14"/>
  <c r="O208" i="14"/>
  <c r="N208" i="14"/>
  <c r="M208" i="14"/>
  <c r="L208" i="14"/>
  <c r="K208" i="14"/>
  <c r="J208" i="14"/>
  <c r="I208" i="14"/>
  <c r="H208" i="14"/>
  <c r="H204" i="14" s="1"/>
  <c r="G208" i="14"/>
  <c r="F208" i="14"/>
  <c r="E208" i="14"/>
  <c r="D208" i="14"/>
  <c r="C208" i="14"/>
  <c r="B208" i="14"/>
  <c r="Y207" i="14"/>
  <c r="X207" i="14"/>
  <c r="W207" i="14"/>
  <c r="V207" i="14"/>
  <c r="U207" i="14"/>
  <c r="T207" i="14"/>
  <c r="S207" i="14"/>
  <c r="R207" i="14"/>
  <c r="Q207" i="14"/>
  <c r="P207" i="14"/>
  <c r="O207" i="14"/>
  <c r="N207" i="14"/>
  <c r="M207" i="14"/>
  <c r="L207" i="14"/>
  <c r="K207" i="14"/>
  <c r="J207" i="14"/>
  <c r="I207" i="14"/>
  <c r="H207" i="14"/>
  <c r="G207" i="14"/>
  <c r="F207" i="14"/>
  <c r="E207" i="14"/>
  <c r="D207" i="14"/>
  <c r="C207" i="14"/>
  <c r="B207" i="14"/>
  <c r="Y206" i="14"/>
  <c r="X206" i="14"/>
  <c r="W206" i="14"/>
  <c r="V206" i="14"/>
  <c r="U206" i="14"/>
  <c r="T206" i="14"/>
  <c r="S206" i="14"/>
  <c r="R206" i="14"/>
  <c r="Q206" i="14"/>
  <c r="P206" i="14"/>
  <c r="O206" i="14"/>
  <c r="N206" i="14"/>
  <c r="M206" i="14"/>
  <c r="L206" i="14"/>
  <c r="K206" i="14"/>
  <c r="J206" i="14"/>
  <c r="I206" i="14"/>
  <c r="I204" i="14" s="1"/>
  <c r="H206" i="14"/>
  <c r="G206" i="14"/>
  <c r="F206" i="14"/>
  <c r="F204" i="14" s="1"/>
  <c r="E206" i="14"/>
  <c r="D206" i="14"/>
  <c r="C206" i="14"/>
  <c r="B206" i="14"/>
  <c r="Y205" i="14"/>
  <c r="Y204" i="14" s="1"/>
  <c r="X205" i="14"/>
  <c r="X204" i="14" s="1"/>
  <c r="W205" i="14"/>
  <c r="V205" i="14"/>
  <c r="U205" i="14"/>
  <c r="T205" i="14"/>
  <c r="S205" i="14"/>
  <c r="R205" i="14"/>
  <c r="Q205" i="14"/>
  <c r="P205" i="14"/>
  <c r="O205" i="14"/>
  <c r="O204" i="14" s="1"/>
  <c r="N205" i="14"/>
  <c r="N204" i="14" s="1"/>
  <c r="M205" i="14"/>
  <c r="M204" i="14" s="1"/>
  <c r="L205" i="14"/>
  <c r="L204" i="14" s="1"/>
  <c r="K205" i="14"/>
  <c r="K204" i="14" s="1"/>
  <c r="J205" i="14"/>
  <c r="J204" i="14" s="1"/>
  <c r="I205" i="14"/>
  <c r="H205" i="14"/>
  <c r="G205" i="14"/>
  <c r="G204" i="14" s="1"/>
  <c r="F205" i="14"/>
  <c r="E205" i="14"/>
  <c r="E204" i="14" s="1"/>
  <c r="D205" i="14"/>
  <c r="D204" i="14" s="1"/>
  <c r="C205" i="14"/>
  <c r="C204" i="14" s="1"/>
  <c r="B205" i="14"/>
  <c r="B204" i="14" s="1"/>
  <c r="W204" i="14"/>
  <c r="V204" i="14"/>
  <c r="U204" i="14"/>
  <c r="T204" i="14"/>
  <c r="S204" i="14"/>
  <c r="R204" i="14"/>
  <c r="Q204" i="14"/>
  <c r="P204" i="14"/>
  <c r="Y202" i="14"/>
  <c r="X202" i="14"/>
  <c r="W202" i="14"/>
  <c r="V202" i="14"/>
  <c r="U202" i="14"/>
  <c r="T202" i="14"/>
  <c r="S202" i="14"/>
  <c r="R202" i="14"/>
  <c r="Q202" i="14"/>
  <c r="P202" i="14"/>
  <c r="O202" i="14"/>
  <c r="N202" i="14"/>
  <c r="M202" i="14"/>
  <c r="L202" i="14"/>
  <c r="K202" i="14"/>
  <c r="J202" i="14"/>
  <c r="I202" i="14"/>
  <c r="H202" i="14"/>
  <c r="G202" i="14"/>
  <c r="F202" i="14"/>
  <c r="E202" i="14"/>
  <c r="D202" i="14"/>
  <c r="C202" i="14"/>
  <c r="B202" i="14"/>
  <c r="Y201" i="14"/>
  <c r="X201" i="14"/>
  <c r="W201" i="14"/>
  <c r="V201" i="14"/>
  <c r="U201" i="14"/>
  <c r="T201" i="14"/>
  <c r="S201" i="14"/>
  <c r="R201" i="14"/>
  <c r="Q201" i="14"/>
  <c r="P201" i="14"/>
  <c r="O201" i="14"/>
  <c r="N201" i="14"/>
  <c r="M201" i="14"/>
  <c r="L201" i="14"/>
  <c r="K201" i="14"/>
  <c r="J201" i="14"/>
  <c r="I201" i="14"/>
  <c r="H201" i="14"/>
  <c r="G201" i="14"/>
  <c r="F201" i="14"/>
  <c r="E201" i="14"/>
  <c r="D201" i="14"/>
  <c r="C201" i="14"/>
  <c r="B201" i="14"/>
  <c r="Y200" i="14"/>
  <c r="X200" i="14"/>
  <c r="W200" i="14"/>
  <c r="V200" i="14"/>
  <c r="U200" i="14"/>
  <c r="T200" i="14"/>
  <c r="S200" i="14"/>
  <c r="R200" i="14"/>
  <c r="Q200" i="14"/>
  <c r="P200" i="14"/>
  <c r="O200" i="14"/>
  <c r="N200" i="14"/>
  <c r="M200" i="14"/>
  <c r="L200" i="14"/>
  <c r="K200" i="14"/>
  <c r="J200" i="14"/>
  <c r="I200" i="14"/>
  <c r="H200" i="14"/>
  <c r="G200" i="14"/>
  <c r="F200" i="14"/>
  <c r="E200" i="14"/>
  <c r="D200" i="14"/>
  <c r="C200" i="14"/>
  <c r="B200" i="14"/>
  <c r="Y198" i="14"/>
  <c r="X198" i="14"/>
  <c r="W198" i="14"/>
  <c r="V198" i="14"/>
  <c r="U198" i="14"/>
  <c r="T198" i="14"/>
  <c r="S198" i="14"/>
  <c r="R198" i="14"/>
  <c r="Q198" i="14"/>
  <c r="P198" i="14"/>
  <c r="O198" i="14"/>
  <c r="N198" i="14"/>
  <c r="M198" i="14"/>
  <c r="L198" i="14"/>
  <c r="K198" i="14"/>
  <c r="J198" i="14"/>
  <c r="I198" i="14"/>
  <c r="H198" i="14"/>
  <c r="G198" i="14"/>
  <c r="F198" i="14"/>
  <c r="E198" i="14"/>
  <c r="D198" i="14"/>
  <c r="C198" i="14"/>
  <c r="B198" i="14"/>
  <c r="Y197" i="14"/>
  <c r="X197" i="14"/>
  <c r="W197" i="14"/>
  <c r="V197" i="14"/>
  <c r="U197" i="14"/>
  <c r="T197" i="14"/>
  <c r="S197" i="14"/>
  <c r="R197" i="14"/>
  <c r="Q197" i="14"/>
  <c r="P197" i="14"/>
  <c r="O197" i="14"/>
  <c r="N197" i="14"/>
  <c r="M197" i="14"/>
  <c r="L197" i="14"/>
  <c r="K197" i="14"/>
  <c r="J197" i="14"/>
  <c r="I197" i="14"/>
  <c r="H197" i="14"/>
  <c r="G197" i="14"/>
  <c r="F197" i="14"/>
  <c r="E197" i="14"/>
  <c r="D197" i="14"/>
  <c r="C197" i="14"/>
  <c r="B197" i="14"/>
  <c r="Y196" i="14"/>
  <c r="X196" i="14"/>
  <c r="W196" i="14"/>
  <c r="V196" i="14"/>
  <c r="U196" i="14"/>
  <c r="T196" i="14"/>
  <c r="S196" i="14"/>
  <c r="R196" i="14"/>
  <c r="Q196" i="14"/>
  <c r="P196" i="14"/>
  <c r="O196" i="14"/>
  <c r="N196" i="14"/>
  <c r="M196" i="14"/>
  <c r="L196" i="14"/>
  <c r="K196" i="14"/>
  <c r="J196" i="14"/>
  <c r="I196" i="14"/>
  <c r="H196" i="14"/>
  <c r="G196" i="14"/>
  <c r="F196" i="14"/>
  <c r="E196" i="14"/>
  <c r="D196" i="14"/>
  <c r="C196" i="14"/>
  <c r="B196" i="14"/>
  <c r="Y195" i="14"/>
  <c r="X195" i="14"/>
  <c r="W195" i="14"/>
  <c r="V195" i="14"/>
  <c r="U195" i="14"/>
  <c r="T195" i="14"/>
  <c r="S195" i="14"/>
  <c r="R195" i="14"/>
  <c r="Q195" i="14"/>
  <c r="P195" i="14"/>
  <c r="O195" i="14"/>
  <c r="N195" i="14"/>
  <c r="M195" i="14"/>
  <c r="L195" i="14"/>
  <c r="K195" i="14"/>
  <c r="J195" i="14"/>
  <c r="I195" i="14"/>
  <c r="H195" i="14"/>
  <c r="G195" i="14"/>
  <c r="F195" i="14"/>
  <c r="E195" i="14"/>
  <c r="D195" i="14"/>
  <c r="C195" i="14"/>
  <c r="B195" i="14"/>
  <c r="Y194" i="14"/>
  <c r="X194" i="14"/>
  <c r="W194" i="14"/>
  <c r="V194" i="14"/>
  <c r="U194" i="14"/>
  <c r="T194" i="14"/>
  <c r="S194" i="14"/>
  <c r="R194" i="14"/>
  <c r="Q194" i="14"/>
  <c r="P194" i="14"/>
  <c r="O194" i="14"/>
  <c r="N194" i="14"/>
  <c r="M194" i="14"/>
  <c r="L194" i="14"/>
  <c r="K194" i="14"/>
  <c r="J194" i="14"/>
  <c r="I194" i="14"/>
  <c r="H194" i="14"/>
  <c r="G194" i="14"/>
  <c r="F194" i="14"/>
  <c r="E194" i="14"/>
  <c r="D194" i="14"/>
  <c r="C194" i="14"/>
  <c r="B194" i="14"/>
  <c r="Y193" i="14"/>
  <c r="X193" i="14"/>
  <c r="W193" i="14"/>
  <c r="V193" i="14"/>
  <c r="U193" i="14"/>
  <c r="T193" i="14"/>
  <c r="S193" i="14"/>
  <c r="R193" i="14"/>
  <c r="Q193" i="14"/>
  <c r="P193" i="14"/>
  <c r="O193" i="14"/>
  <c r="N193" i="14"/>
  <c r="M193" i="14"/>
  <c r="L193" i="14"/>
  <c r="K193" i="14"/>
  <c r="J193" i="14"/>
  <c r="I193" i="14"/>
  <c r="H193" i="14"/>
  <c r="G193" i="14"/>
  <c r="F193" i="14"/>
  <c r="E193" i="14"/>
  <c r="D193" i="14"/>
  <c r="C193" i="14"/>
  <c r="B193" i="14"/>
  <c r="Y192" i="14"/>
  <c r="X192" i="14"/>
  <c r="W192" i="14"/>
  <c r="V192" i="14"/>
  <c r="U192" i="14"/>
  <c r="T192" i="14"/>
  <c r="S192" i="14"/>
  <c r="R192" i="14"/>
  <c r="Q192" i="14"/>
  <c r="P192" i="14"/>
  <c r="O192" i="14"/>
  <c r="N192" i="14"/>
  <c r="M192" i="14"/>
  <c r="L192" i="14"/>
  <c r="K192" i="14"/>
  <c r="J192" i="14"/>
  <c r="I192" i="14"/>
  <c r="H192" i="14"/>
  <c r="G192" i="14"/>
  <c r="F192" i="14"/>
  <c r="E192" i="14"/>
  <c r="D192" i="14"/>
  <c r="C192" i="14"/>
  <c r="B192" i="14"/>
  <c r="Y191" i="14"/>
  <c r="X191" i="14"/>
  <c r="W191" i="14"/>
  <c r="V191" i="14"/>
  <c r="U191" i="14"/>
  <c r="T191" i="14"/>
  <c r="S191" i="14"/>
  <c r="R191" i="14"/>
  <c r="Q191" i="14"/>
  <c r="P191" i="14"/>
  <c r="O191" i="14"/>
  <c r="N191" i="14"/>
  <c r="M191" i="14"/>
  <c r="L191" i="14"/>
  <c r="K191" i="14"/>
  <c r="J191" i="14"/>
  <c r="I191" i="14"/>
  <c r="H191" i="14"/>
  <c r="G191" i="14"/>
  <c r="F191" i="14"/>
  <c r="E191" i="14"/>
  <c r="D191" i="14"/>
  <c r="C191" i="14"/>
  <c r="B191" i="14"/>
  <c r="Y190" i="14"/>
  <c r="X190" i="14"/>
  <c r="W190" i="14"/>
  <c r="V190" i="14"/>
  <c r="U190" i="14"/>
  <c r="T190" i="14"/>
  <c r="S190" i="14"/>
  <c r="R190" i="14"/>
  <c r="Q190" i="14"/>
  <c r="P190" i="14"/>
  <c r="O190" i="14"/>
  <c r="N190" i="14"/>
  <c r="M190" i="14"/>
  <c r="L190" i="14"/>
  <c r="K190" i="14"/>
  <c r="J190" i="14"/>
  <c r="I190" i="14"/>
  <c r="H190" i="14"/>
  <c r="G190" i="14"/>
  <c r="F190" i="14"/>
  <c r="E190" i="14"/>
  <c r="D190" i="14"/>
  <c r="C190" i="14"/>
  <c r="B190" i="14"/>
  <c r="Y189" i="14"/>
  <c r="X189" i="14"/>
  <c r="X187" i="14" s="1"/>
  <c r="W189" i="14"/>
  <c r="V189" i="14"/>
  <c r="U189" i="14"/>
  <c r="T189" i="14"/>
  <c r="S189" i="14"/>
  <c r="R189" i="14"/>
  <c r="Q189" i="14"/>
  <c r="P189" i="14"/>
  <c r="O189" i="14"/>
  <c r="N189" i="14"/>
  <c r="M189" i="14"/>
  <c r="L189" i="14"/>
  <c r="K189" i="14"/>
  <c r="J189" i="14"/>
  <c r="I189" i="14"/>
  <c r="H189" i="14"/>
  <c r="G189" i="14"/>
  <c r="F189" i="14"/>
  <c r="E189" i="14"/>
  <c r="E187" i="14" s="1"/>
  <c r="D189" i="14"/>
  <c r="D187" i="14" s="1"/>
  <c r="C189" i="14"/>
  <c r="B189" i="14"/>
  <c r="B187" i="14" s="1"/>
  <c r="Y188" i="14"/>
  <c r="Y187" i="14" s="1"/>
  <c r="X188" i="14"/>
  <c r="W188" i="14"/>
  <c r="W187" i="14" s="1"/>
  <c r="V188" i="14"/>
  <c r="V187" i="14" s="1"/>
  <c r="U188" i="14"/>
  <c r="U187" i="14" s="1"/>
  <c r="T188" i="14"/>
  <c r="T187" i="14" s="1"/>
  <c r="S188" i="14"/>
  <c r="R188" i="14"/>
  <c r="Q188" i="14"/>
  <c r="Q187" i="14" s="1"/>
  <c r="P188" i="14"/>
  <c r="O188" i="14"/>
  <c r="N188" i="14"/>
  <c r="M188" i="14"/>
  <c r="L188" i="14"/>
  <c r="K188" i="14"/>
  <c r="K187" i="14" s="1"/>
  <c r="J188" i="14"/>
  <c r="J187" i="14" s="1"/>
  <c r="I188" i="14"/>
  <c r="I187" i="14" s="1"/>
  <c r="H188" i="14"/>
  <c r="H187" i="14" s="1"/>
  <c r="G188" i="14"/>
  <c r="G187" i="14" s="1"/>
  <c r="F188" i="14"/>
  <c r="F187" i="14" s="1"/>
  <c r="E188" i="14"/>
  <c r="D188" i="14"/>
  <c r="C188" i="14"/>
  <c r="C187" i="14" s="1"/>
  <c r="B188" i="14"/>
  <c r="S187" i="14"/>
  <c r="R187" i="14"/>
  <c r="P187" i="14"/>
  <c r="O187" i="14"/>
  <c r="N187" i="14"/>
  <c r="M187" i="14"/>
  <c r="L187" i="14"/>
  <c r="Y184" i="14"/>
  <c r="X184" i="14"/>
  <c r="W184" i="14"/>
  <c r="V184" i="14"/>
  <c r="U184" i="14"/>
  <c r="T184" i="14"/>
  <c r="S184" i="14"/>
  <c r="R184" i="14"/>
  <c r="Q184" i="14"/>
  <c r="P184" i="14"/>
  <c r="O184" i="14"/>
  <c r="N184" i="14"/>
  <c r="M184" i="14"/>
  <c r="L184" i="14"/>
  <c r="K184" i="14"/>
  <c r="J184" i="14"/>
  <c r="I184" i="14"/>
  <c r="H184" i="14"/>
  <c r="G184" i="14"/>
  <c r="F184" i="14"/>
  <c r="E184" i="14"/>
  <c r="D184" i="14"/>
  <c r="C184" i="14"/>
  <c r="B184" i="14"/>
  <c r="Y183" i="14"/>
  <c r="X183" i="14"/>
  <c r="W183" i="14"/>
  <c r="V183" i="14"/>
  <c r="U183" i="14"/>
  <c r="T183" i="14"/>
  <c r="S183" i="14"/>
  <c r="R183" i="14"/>
  <c r="Q183" i="14"/>
  <c r="P183" i="14"/>
  <c r="O183" i="14"/>
  <c r="N183" i="14"/>
  <c r="M183" i="14"/>
  <c r="L183" i="14"/>
  <c r="K183" i="14"/>
  <c r="J183" i="14"/>
  <c r="I183" i="14"/>
  <c r="H183" i="14"/>
  <c r="G183" i="14"/>
  <c r="F183" i="14"/>
  <c r="E183" i="14"/>
  <c r="D183" i="14"/>
  <c r="C183" i="14"/>
  <c r="B183" i="14"/>
  <c r="Y182" i="14"/>
  <c r="X182" i="14"/>
  <c r="W182" i="14"/>
  <c r="V182" i="14"/>
  <c r="U182" i="14"/>
  <c r="T182" i="14"/>
  <c r="S182" i="14"/>
  <c r="R182" i="14"/>
  <c r="Q182" i="14"/>
  <c r="P182" i="14"/>
  <c r="O182" i="14"/>
  <c r="N182" i="14"/>
  <c r="M182" i="14"/>
  <c r="L182" i="14"/>
  <c r="K182" i="14"/>
  <c r="J182" i="14"/>
  <c r="I182" i="14"/>
  <c r="H182" i="14"/>
  <c r="G182" i="14"/>
  <c r="F182" i="14"/>
  <c r="E182" i="14"/>
  <c r="D182" i="14"/>
  <c r="C182" i="14"/>
  <c r="B182" i="14"/>
  <c r="Y181" i="14"/>
  <c r="U181" i="14"/>
  <c r="Y180" i="14"/>
  <c r="X180" i="14"/>
  <c r="W180" i="14"/>
  <c r="V180" i="14"/>
  <c r="U180" i="14"/>
  <c r="T180" i="14"/>
  <c r="S180" i="14"/>
  <c r="R180" i="14"/>
  <c r="Q180" i="14"/>
  <c r="P180" i="14"/>
  <c r="O180" i="14"/>
  <c r="N180" i="14"/>
  <c r="M180" i="14"/>
  <c r="L180" i="14"/>
  <c r="K180" i="14"/>
  <c r="J180" i="14"/>
  <c r="I180" i="14"/>
  <c r="H180" i="14"/>
  <c r="G180" i="14"/>
  <c r="F180" i="14"/>
  <c r="E180" i="14"/>
  <c r="D180" i="14"/>
  <c r="C180" i="14"/>
  <c r="B180" i="14"/>
  <c r="Y179" i="14"/>
  <c r="X179" i="14"/>
  <c r="W179" i="14"/>
  <c r="V179" i="14"/>
  <c r="U179" i="14"/>
  <c r="T179" i="14"/>
  <c r="S179" i="14"/>
  <c r="R179" i="14"/>
  <c r="Q179" i="14"/>
  <c r="P179" i="14"/>
  <c r="O179" i="14"/>
  <c r="N179" i="14"/>
  <c r="M179" i="14"/>
  <c r="L179" i="14"/>
  <c r="K179" i="14"/>
  <c r="J179" i="14"/>
  <c r="I179" i="14"/>
  <c r="H179" i="14"/>
  <c r="G179" i="14"/>
  <c r="F179" i="14"/>
  <c r="E179" i="14"/>
  <c r="D179" i="14"/>
  <c r="C179" i="14"/>
  <c r="B179" i="14"/>
  <c r="Y178" i="14"/>
  <c r="X178" i="14"/>
  <c r="W178" i="14"/>
  <c r="V178" i="14"/>
  <c r="U178" i="14"/>
  <c r="T178" i="14"/>
  <c r="S178" i="14"/>
  <c r="R178" i="14"/>
  <c r="Q178" i="14"/>
  <c r="P178" i="14"/>
  <c r="O178" i="14"/>
  <c r="N178" i="14"/>
  <c r="M178" i="14"/>
  <c r="L178" i="14"/>
  <c r="K178" i="14"/>
  <c r="J178" i="14"/>
  <c r="I178" i="14"/>
  <c r="H178" i="14"/>
  <c r="G178" i="14"/>
  <c r="F178" i="14"/>
  <c r="E178" i="14"/>
  <c r="D178" i="14"/>
  <c r="C178" i="14"/>
  <c r="B178" i="14"/>
  <c r="Y177" i="14"/>
  <c r="X177" i="14"/>
  <c r="W177" i="14"/>
  <c r="V177" i="14"/>
  <c r="U177" i="14"/>
  <c r="T177" i="14"/>
  <c r="S177" i="14"/>
  <c r="R177" i="14"/>
  <c r="Q177" i="14"/>
  <c r="P177" i="14"/>
  <c r="O177" i="14"/>
  <c r="N177" i="14"/>
  <c r="M177" i="14"/>
  <c r="L177" i="14"/>
  <c r="K177" i="14"/>
  <c r="J177" i="14"/>
  <c r="I177" i="14"/>
  <c r="H177" i="14"/>
  <c r="G177" i="14"/>
  <c r="F177" i="14"/>
  <c r="E177" i="14"/>
  <c r="D177" i="14"/>
  <c r="C177" i="14"/>
  <c r="B177" i="14"/>
  <c r="Y176" i="14"/>
  <c r="X176" i="14"/>
  <c r="W176" i="14"/>
  <c r="V176" i="14"/>
  <c r="U176" i="14"/>
  <c r="T176" i="14"/>
  <c r="S176" i="14"/>
  <c r="R176" i="14"/>
  <c r="Q176" i="14"/>
  <c r="P176" i="14"/>
  <c r="O176" i="14"/>
  <c r="N176" i="14"/>
  <c r="M176" i="14"/>
  <c r="L176" i="14"/>
  <c r="K176" i="14"/>
  <c r="J176" i="14"/>
  <c r="I176" i="14"/>
  <c r="H176" i="14"/>
  <c r="G176" i="14"/>
  <c r="F176" i="14"/>
  <c r="E176" i="14"/>
  <c r="D176" i="14"/>
  <c r="C176" i="14"/>
  <c r="B176" i="14"/>
  <c r="Y175" i="14"/>
  <c r="X175" i="14"/>
  <c r="W175" i="14"/>
  <c r="V175" i="14"/>
  <c r="U175" i="14"/>
  <c r="T175" i="14"/>
  <c r="S175" i="14"/>
  <c r="R175" i="14"/>
  <c r="Q175" i="14"/>
  <c r="P175" i="14"/>
  <c r="O175" i="14"/>
  <c r="N175" i="14"/>
  <c r="M175" i="14"/>
  <c r="L175" i="14"/>
  <c r="K175" i="14"/>
  <c r="J175" i="14"/>
  <c r="I175" i="14"/>
  <c r="H175" i="14"/>
  <c r="G175" i="14"/>
  <c r="F175" i="14"/>
  <c r="E175" i="14"/>
  <c r="D175" i="14"/>
  <c r="C175" i="14"/>
  <c r="B175" i="14"/>
  <c r="Y174" i="14"/>
  <c r="X174" i="14"/>
  <c r="W174" i="14"/>
  <c r="V174" i="14"/>
  <c r="U174" i="14"/>
  <c r="T174" i="14"/>
  <c r="S174" i="14"/>
  <c r="R174" i="14"/>
  <c r="Q174" i="14"/>
  <c r="P174" i="14"/>
  <c r="O174" i="14"/>
  <c r="N174" i="14"/>
  <c r="M174" i="14"/>
  <c r="L174" i="14"/>
  <c r="K174" i="14"/>
  <c r="J174" i="14"/>
  <c r="I174" i="14"/>
  <c r="H174" i="14"/>
  <c r="G174" i="14"/>
  <c r="F174" i="14"/>
  <c r="E174" i="14"/>
  <c r="D174" i="14"/>
  <c r="C174" i="14"/>
  <c r="B174" i="14"/>
  <c r="Y173" i="14"/>
  <c r="X173" i="14"/>
  <c r="W173" i="14"/>
  <c r="V173" i="14"/>
  <c r="U173" i="14"/>
  <c r="T173" i="14"/>
  <c r="S173" i="14"/>
  <c r="R173" i="14"/>
  <c r="Q173" i="14"/>
  <c r="P173" i="14"/>
  <c r="O173" i="14"/>
  <c r="O171" i="14" s="1"/>
  <c r="N173" i="14"/>
  <c r="N171" i="14" s="1"/>
  <c r="M173" i="14"/>
  <c r="L173" i="14"/>
  <c r="L171" i="14" s="1"/>
  <c r="K173" i="14"/>
  <c r="J173" i="14"/>
  <c r="I173" i="14"/>
  <c r="H173" i="14"/>
  <c r="G173" i="14"/>
  <c r="F173" i="14"/>
  <c r="F171" i="14" s="1"/>
  <c r="E173" i="14"/>
  <c r="D173" i="14"/>
  <c r="C173" i="14"/>
  <c r="B173" i="14"/>
  <c r="Y172" i="14"/>
  <c r="X172" i="14"/>
  <c r="W172" i="14"/>
  <c r="V172" i="14"/>
  <c r="U172" i="14"/>
  <c r="U171" i="14" s="1"/>
  <c r="T172" i="14"/>
  <c r="T171" i="14" s="1"/>
  <c r="S172" i="14"/>
  <c r="S171" i="14" s="1"/>
  <c r="R172" i="14"/>
  <c r="R171" i="14" s="1"/>
  <c r="Q172" i="14"/>
  <c r="Q171" i="14" s="1"/>
  <c r="P172" i="14"/>
  <c r="P171" i="14" s="1"/>
  <c r="O172" i="14"/>
  <c r="N172" i="14"/>
  <c r="M172" i="14"/>
  <c r="M171" i="14" s="1"/>
  <c r="L172" i="14"/>
  <c r="K172" i="14"/>
  <c r="K171" i="14" s="1"/>
  <c r="J172" i="14"/>
  <c r="J171" i="14" s="1"/>
  <c r="I172" i="14"/>
  <c r="I171" i="14" s="1"/>
  <c r="H172" i="14"/>
  <c r="H171" i="14" s="1"/>
  <c r="G172" i="14"/>
  <c r="G171" i="14" s="1"/>
  <c r="F172" i="14"/>
  <c r="E172" i="14"/>
  <c r="E171" i="14" s="1"/>
  <c r="D172" i="14"/>
  <c r="D171" i="14" s="1"/>
  <c r="C172" i="14"/>
  <c r="C171" i="14" s="1"/>
  <c r="B172" i="14"/>
  <c r="B171" i="14" s="1"/>
  <c r="Y171" i="14"/>
  <c r="X171" i="14"/>
  <c r="W171" i="14"/>
  <c r="V171" i="14"/>
  <c r="Y169" i="14"/>
  <c r="X169" i="14"/>
  <c r="W169" i="14"/>
  <c r="V169" i="14"/>
  <c r="U169" i="14"/>
  <c r="T169" i="14"/>
  <c r="S169" i="14"/>
  <c r="R169" i="14"/>
  <c r="Q169" i="14"/>
  <c r="P169" i="14"/>
  <c r="O169" i="14"/>
  <c r="N169" i="14"/>
  <c r="M169" i="14"/>
  <c r="L169" i="14"/>
  <c r="K169" i="14"/>
  <c r="J169" i="14"/>
  <c r="I169" i="14"/>
  <c r="H169" i="14"/>
  <c r="G169" i="14"/>
  <c r="F169" i="14"/>
  <c r="E169" i="14"/>
  <c r="D169" i="14"/>
  <c r="C169" i="14"/>
  <c r="B169" i="14"/>
  <c r="Y168" i="14"/>
  <c r="X168" i="14"/>
  <c r="W168" i="14"/>
  <c r="V168" i="14"/>
  <c r="U168" i="14"/>
  <c r="U162" i="14" s="1"/>
  <c r="T168" i="14"/>
  <c r="S168" i="14"/>
  <c r="R168" i="14"/>
  <c r="Q168" i="14"/>
  <c r="P168" i="14"/>
  <c r="O168" i="14"/>
  <c r="N168" i="14"/>
  <c r="M168" i="14"/>
  <c r="L168" i="14"/>
  <c r="K168" i="14"/>
  <c r="J168" i="14"/>
  <c r="I168" i="14"/>
  <c r="H168" i="14"/>
  <c r="G168" i="14"/>
  <c r="F168" i="14"/>
  <c r="E168" i="14"/>
  <c r="D168" i="14"/>
  <c r="C168" i="14"/>
  <c r="B168" i="14"/>
  <c r="Y167" i="14"/>
  <c r="X167" i="14"/>
  <c r="W167" i="14"/>
  <c r="V167" i="14"/>
  <c r="U167" i="14"/>
  <c r="T167" i="14"/>
  <c r="S167" i="14"/>
  <c r="R167" i="14"/>
  <c r="Q167" i="14"/>
  <c r="P167" i="14"/>
  <c r="O167" i="14"/>
  <c r="N167" i="14"/>
  <c r="M167" i="14"/>
  <c r="L167" i="14"/>
  <c r="K167" i="14"/>
  <c r="J167" i="14"/>
  <c r="I167" i="14"/>
  <c r="H167" i="14"/>
  <c r="G167" i="14"/>
  <c r="F167" i="14"/>
  <c r="E167" i="14"/>
  <c r="D167" i="14"/>
  <c r="C167" i="14"/>
  <c r="B167" i="14"/>
  <c r="Y166" i="14"/>
  <c r="X166" i="14"/>
  <c r="W166" i="14"/>
  <c r="V166" i="14"/>
  <c r="U166" i="14"/>
  <c r="T166" i="14"/>
  <c r="S166" i="14"/>
  <c r="R166" i="14"/>
  <c r="Q166" i="14"/>
  <c r="P166" i="14"/>
  <c r="O166" i="14"/>
  <c r="N166" i="14"/>
  <c r="M166" i="14"/>
  <c r="L166" i="14"/>
  <c r="K166" i="14"/>
  <c r="J166" i="14"/>
  <c r="I166" i="14"/>
  <c r="H166" i="14"/>
  <c r="G166" i="14"/>
  <c r="F166" i="14"/>
  <c r="E166" i="14"/>
  <c r="D166" i="14"/>
  <c r="C166" i="14"/>
  <c r="B166" i="14"/>
  <c r="Y165" i="14"/>
  <c r="X165" i="14"/>
  <c r="W165" i="14"/>
  <c r="V165" i="14"/>
  <c r="U165" i="14"/>
  <c r="T165" i="14"/>
  <c r="S165" i="14"/>
  <c r="R165" i="14"/>
  <c r="Q165" i="14"/>
  <c r="P165" i="14"/>
  <c r="O165" i="14"/>
  <c r="N165" i="14"/>
  <c r="M165" i="14"/>
  <c r="L165" i="14"/>
  <c r="K165" i="14"/>
  <c r="J165" i="14"/>
  <c r="I165" i="14"/>
  <c r="H165" i="14"/>
  <c r="G165" i="14"/>
  <c r="F165" i="14"/>
  <c r="E165" i="14"/>
  <c r="D165" i="14"/>
  <c r="C165" i="14"/>
  <c r="B165" i="14"/>
  <c r="Y164" i="14"/>
  <c r="X164" i="14"/>
  <c r="W164" i="14"/>
  <c r="V164" i="14"/>
  <c r="U164" i="14"/>
  <c r="T164" i="14"/>
  <c r="S164" i="14"/>
  <c r="R164" i="14"/>
  <c r="Q164" i="14"/>
  <c r="P164" i="14"/>
  <c r="O164" i="14"/>
  <c r="N164" i="14"/>
  <c r="M164" i="14"/>
  <c r="L164" i="14"/>
  <c r="K164" i="14"/>
  <c r="K162" i="14" s="1"/>
  <c r="J164" i="14"/>
  <c r="J162" i="14" s="1"/>
  <c r="I164" i="14"/>
  <c r="H164" i="14"/>
  <c r="H162" i="14" s="1"/>
  <c r="G164" i="14"/>
  <c r="F164" i="14"/>
  <c r="E164" i="14"/>
  <c r="D164" i="14"/>
  <c r="C164" i="14"/>
  <c r="B164" i="14"/>
  <c r="B162" i="14" s="1"/>
  <c r="Y163" i="14"/>
  <c r="Y162" i="14" s="1"/>
  <c r="X163" i="14"/>
  <c r="W163" i="14"/>
  <c r="V163" i="14"/>
  <c r="U163" i="14"/>
  <c r="T163" i="14"/>
  <c r="S163" i="14"/>
  <c r="R163" i="14"/>
  <c r="Q163" i="14"/>
  <c r="Q162" i="14" s="1"/>
  <c r="P163" i="14"/>
  <c r="P162" i="14" s="1"/>
  <c r="O163" i="14"/>
  <c r="O162" i="14" s="1"/>
  <c r="N163" i="14"/>
  <c r="N162" i="14" s="1"/>
  <c r="M163" i="14"/>
  <c r="M162" i="14" s="1"/>
  <c r="L163" i="14"/>
  <c r="L162" i="14" s="1"/>
  <c r="K163" i="14"/>
  <c r="J163" i="14"/>
  <c r="I163" i="14"/>
  <c r="I162" i="14" s="1"/>
  <c r="H163" i="14"/>
  <c r="G163" i="14"/>
  <c r="G162" i="14" s="1"/>
  <c r="F163" i="14"/>
  <c r="F162" i="14" s="1"/>
  <c r="E163" i="14"/>
  <c r="E162" i="14" s="1"/>
  <c r="D163" i="14"/>
  <c r="D162" i="14" s="1"/>
  <c r="C163" i="14"/>
  <c r="C162" i="14" s="1"/>
  <c r="B163" i="14"/>
  <c r="X162" i="14"/>
  <c r="W162" i="14"/>
  <c r="V162" i="14"/>
  <c r="T162" i="14"/>
  <c r="S162" i="14"/>
  <c r="R162" i="14"/>
  <c r="Y141" i="14"/>
  <c r="X141" i="14"/>
  <c r="X261" i="14" s="1"/>
  <c r="W141" i="14"/>
  <c r="V141" i="14"/>
  <c r="V261" i="14" s="1"/>
  <c r="U141" i="14"/>
  <c r="T141" i="14"/>
  <c r="S141" i="14"/>
  <c r="S261" i="14" s="1"/>
  <c r="R141" i="14"/>
  <c r="R261" i="14" s="1"/>
  <c r="Q141" i="14"/>
  <c r="Q261" i="14" s="1"/>
  <c r="P141" i="14"/>
  <c r="P261" i="14" s="1"/>
  <c r="O141" i="14"/>
  <c r="N141" i="14"/>
  <c r="M141" i="14"/>
  <c r="L141" i="14"/>
  <c r="K141" i="14"/>
  <c r="J141" i="14"/>
  <c r="I141" i="14"/>
  <c r="H141" i="14"/>
  <c r="H261" i="14" s="1"/>
  <c r="G141" i="14"/>
  <c r="F141" i="14"/>
  <c r="F261" i="14" s="1"/>
  <c r="E141" i="14"/>
  <c r="E261" i="14" s="1"/>
  <c r="D141" i="14"/>
  <c r="D261" i="14" s="1"/>
  <c r="C141" i="14"/>
  <c r="C261" i="14" s="1"/>
  <c r="B141" i="14"/>
  <c r="Y97" i="14"/>
  <c r="Y251" i="14" s="1"/>
  <c r="X97" i="14"/>
  <c r="X251" i="14" s="1"/>
  <c r="W97" i="14"/>
  <c r="W251" i="14" s="1"/>
  <c r="V97" i="14"/>
  <c r="U97" i="14"/>
  <c r="T97" i="14"/>
  <c r="T251" i="14" s="1"/>
  <c r="S97" i="14"/>
  <c r="R97" i="14"/>
  <c r="R251" i="14" s="1"/>
  <c r="Q97" i="14"/>
  <c r="P97" i="14"/>
  <c r="O97" i="14"/>
  <c r="O251" i="14" s="1"/>
  <c r="N97" i="14"/>
  <c r="N251" i="14" s="1"/>
  <c r="M97" i="14"/>
  <c r="M251" i="14" s="1"/>
  <c r="L97" i="14"/>
  <c r="L251" i="14" s="1"/>
  <c r="K97" i="14"/>
  <c r="J97" i="14"/>
  <c r="I97" i="14"/>
  <c r="H97" i="14"/>
  <c r="G97" i="14"/>
  <c r="F97" i="14"/>
  <c r="E97" i="14"/>
  <c r="D97" i="14"/>
  <c r="D251" i="14" s="1"/>
  <c r="C97" i="14"/>
  <c r="B97" i="14"/>
  <c r="B251" i="14" s="1"/>
  <c r="Y53" i="14"/>
  <c r="Y241" i="14" s="1"/>
  <c r="X53" i="14"/>
  <c r="X241" i="14" s="1"/>
  <c r="W53" i="14"/>
  <c r="W241" i="14" s="1"/>
  <c r="V53" i="14"/>
  <c r="U53" i="14"/>
  <c r="U241" i="14" s="1"/>
  <c r="T53" i="14"/>
  <c r="T241" i="14" s="1"/>
  <c r="S53" i="14"/>
  <c r="S241" i="14" s="1"/>
  <c r="R53" i="14"/>
  <c r="Q53" i="14"/>
  <c r="Q181" i="14" s="1"/>
  <c r="P53" i="14"/>
  <c r="P241" i="14" s="1"/>
  <c r="O53" i="14"/>
  <c r="N53" i="14"/>
  <c r="N241" i="14" s="1"/>
  <c r="M53" i="14"/>
  <c r="M181" i="14" s="1"/>
  <c r="L53" i="14"/>
  <c r="K53" i="14"/>
  <c r="K241" i="14" s="1"/>
  <c r="J53" i="14"/>
  <c r="J241" i="14" s="1"/>
  <c r="I53" i="14"/>
  <c r="I241" i="14" s="1"/>
  <c r="H53" i="14"/>
  <c r="H241" i="14" s="1"/>
  <c r="G53" i="14"/>
  <c r="F53" i="14"/>
  <c r="E53" i="14"/>
  <c r="E181" i="14" s="1"/>
  <c r="D53" i="14"/>
  <c r="C53" i="14"/>
  <c r="B53" i="14"/>
  <c r="Y260" i="13"/>
  <c r="X260" i="13"/>
  <c r="W260" i="13"/>
  <c r="V260" i="13"/>
  <c r="U260" i="13"/>
  <c r="T260" i="13"/>
  <c r="S260" i="13"/>
  <c r="R260" i="13"/>
  <c r="Q260" i="13"/>
  <c r="P260" i="13"/>
  <c r="O260" i="13"/>
  <c r="N260" i="13"/>
  <c r="M260" i="13"/>
  <c r="L260" i="13"/>
  <c r="K260" i="13"/>
  <c r="J260" i="13"/>
  <c r="I260" i="13"/>
  <c r="H260" i="13"/>
  <c r="G260" i="13"/>
  <c r="F260" i="13"/>
  <c r="E260" i="13"/>
  <c r="D260" i="13"/>
  <c r="C260" i="13"/>
  <c r="B260" i="13"/>
  <c r="Y259" i="13"/>
  <c r="X259" i="13"/>
  <c r="W259" i="13"/>
  <c r="V259" i="13"/>
  <c r="U259" i="13"/>
  <c r="T259" i="13"/>
  <c r="S259" i="13"/>
  <c r="R259" i="13"/>
  <c r="Q259" i="13"/>
  <c r="P259" i="13"/>
  <c r="O259" i="13"/>
  <c r="N259" i="13"/>
  <c r="M259" i="13"/>
  <c r="L259" i="13"/>
  <c r="K259" i="13"/>
  <c r="J259" i="13"/>
  <c r="I259" i="13"/>
  <c r="H259" i="13"/>
  <c r="G259" i="13"/>
  <c r="F259" i="13"/>
  <c r="E259" i="13"/>
  <c r="D259" i="13"/>
  <c r="C259" i="13"/>
  <c r="B259" i="13"/>
  <c r="Y258" i="13"/>
  <c r="X258" i="13"/>
  <c r="W258" i="13"/>
  <c r="V258" i="13"/>
  <c r="U258" i="13"/>
  <c r="T258" i="13"/>
  <c r="S258" i="13"/>
  <c r="R258" i="13"/>
  <c r="Q258" i="13"/>
  <c r="P258" i="13"/>
  <c r="O258" i="13"/>
  <c r="N258" i="13"/>
  <c r="M258" i="13"/>
  <c r="L258" i="13"/>
  <c r="K258" i="13"/>
  <c r="J258" i="13"/>
  <c r="I258" i="13"/>
  <c r="H258" i="13"/>
  <c r="G258" i="13"/>
  <c r="F258" i="13"/>
  <c r="E258" i="13"/>
  <c r="D258" i="13"/>
  <c r="C258" i="13"/>
  <c r="B258" i="13"/>
  <c r="Y257" i="13"/>
  <c r="X257" i="13"/>
  <c r="W257" i="13"/>
  <c r="V257" i="13"/>
  <c r="U257" i="13"/>
  <c r="T257" i="13"/>
  <c r="S257" i="13"/>
  <c r="R257" i="13"/>
  <c r="Q257" i="13"/>
  <c r="P257" i="13"/>
  <c r="O257" i="13"/>
  <c r="N257" i="13"/>
  <c r="M257" i="13"/>
  <c r="L257" i="13"/>
  <c r="K257" i="13"/>
  <c r="J257" i="13"/>
  <c r="I257" i="13"/>
  <c r="H257" i="13"/>
  <c r="G257" i="13"/>
  <c r="F257" i="13"/>
  <c r="E257" i="13"/>
  <c r="D257" i="13"/>
  <c r="C257" i="13"/>
  <c r="B257" i="13"/>
  <c r="Y256" i="13"/>
  <c r="X256" i="13"/>
  <c r="W256" i="13"/>
  <c r="V256" i="13"/>
  <c r="U256" i="13"/>
  <c r="T256" i="13"/>
  <c r="S256" i="13"/>
  <c r="R256" i="13"/>
  <c r="Q256" i="13"/>
  <c r="P256" i="13"/>
  <c r="O256" i="13"/>
  <c r="N256" i="13"/>
  <c r="M256" i="13"/>
  <c r="L256" i="13"/>
  <c r="K256" i="13"/>
  <c r="J256" i="13"/>
  <c r="I256" i="13"/>
  <c r="H256" i="13"/>
  <c r="G256" i="13"/>
  <c r="F256" i="13"/>
  <c r="E256" i="13"/>
  <c r="D256" i="13"/>
  <c r="C256" i="13"/>
  <c r="B256" i="13"/>
  <c r="Y255" i="13"/>
  <c r="X255" i="13"/>
  <c r="W255" i="13"/>
  <c r="V255" i="13"/>
  <c r="U255" i="13"/>
  <c r="T255" i="13"/>
  <c r="S255" i="13"/>
  <c r="R255" i="13"/>
  <c r="Q255" i="13"/>
  <c r="P255" i="13"/>
  <c r="O255" i="13"/>
  <c r="N255" i="13"/>
  <c r="M255" i="13"/>
  <c r="L255" i="13"/>
  <c r="K255" i="13"/>
  <c r="J255" i="13"/>
  <c r="I255" i="13"/>
  <c r="H255" i="13"/>
  <c r="G255" i="13"/>
  <c r="F255" i="13"/>
  <c r="E255" i="13"/>
  <c r="D255" i="13"/>
  <c r="C255" i="13"/>
  <c r="B255" i="13"/>
  <c r="Y254" i="13"/>
  <c r="X254" i="13"/>
  <c r="W254" i="13"/>
  <c r="V254" i="13"/>
  <c r="U254" i="13"/>
  <c r="T254" i="13"/>
  <c r="S254" i="13"/>
  <c r="R254" i="13"/>
  <c r="Q254" i="13"/>
  <c r="P254" i="13"/>
  <c r="O254" i="13"/>
  <c r="N254" i="13"/>
  <c r="M254" i="13"/>
  <c r="L254" i="13"/>
  <c r="K254" i="13"/>
  <c r="J254" i="13"/>
  <c r="I254" i="13"/>
  <c r="H254" i="13"/>
  <c r="G254" i="13"/>
  <c r="F254" i="13"/>
  <c r="E254" i="13"/>
  <c r="D254" i="13"/>
  <c r="C254" i="13"/>
  <c r="B254" i="13"/>
  <c r="Y250" i="13"/>
  <c r="X250" i="13"/>
  <c r="W250" i="13"/>
  <c r="V250" i="13"/>
  <c r="U250" i="13"/>
  <c r="T250" i="13"/>
  <c r="S250" i="13"/>
  <c r="R250" i="13"/>
  <c r="Q250" i="13"/>
  <c r="P250" i="13"/>
  <c r="O250" i="13"/>
  <c r="N250" i="13"/>
  <c r="M250" i="13"/>
  <c r="L250" i="13"/>
  <c r="K250" i="13"/>
  <c r="J250" i="13"/>
  <c r="I250" i="13"/>
  <c r="H250" i="13"/>
  <c r="G250" i="13"/>
  <c r="F250" i="13"/>
  <c r="E250" i="13"/>
  <c r="D250" i="13"/>
  <c r="C250" i="13"/>
  <c r="B250" i="13"/>
  <c r="Y249" i="13"/>
  <c r="X249" i="13"/>
  <c r="W249" i="13"/>
  <c r="V249" i="13"/>
  <c r="U249" i="13"/>
  <c r="T249" i="13"/>
  <c r="S249" i="13"/>
  <c r="R249" i="13"/>
  <c r="Q249" i="13"/>
  <c r="P249" i="13"/>
  <c r="O249" i="13"/>
  <c r="N249" i="13"/>
  <c r="M249" i="13"/>
  <c r="L249" i="13"/>
  <c r="K249" i="13"/>
  <c r="J249" i="13"/>
  <c r="I249" i="13"/>
  <c r="H249" i="13"/>
  <c r="G249" i="13"/>
  <c r="F249" i="13"/>
  <c r="E249" i="13"/>
  <c r="D249" i="13"/>
  <c r="C249" i="13"/>
  <c r="B249" i="13"/>
  <c r="Y248" i="13"/>
  <c r="X248" i="13"/>
  <c r="W248" i="13"/>
  <c r="V248" i="13"/>
  <c r="U248" i="13"/>
  <c r="T248" i="13"/>
  <c r="S248" i="13"/>
  <c r="R248" i="13"/>
  <c r="Q248" i="13"/>
  <c r="P248" i="13"/>
  <c r="O248" i="13"/>
  <c r="N248" i="13"/>
  <c r="M248" i="13"/>
  <c r="L248" i="13"/>
  <c r="K248" i="13"/>
  <c r="J248" i="13"/>
  <c r="I248" i="13"/>
  <c r="H248" i="13"/>
  <c r="G248" i="13"/>
  <c r="F248" i="13"/>
  <c r="E248" i="13"/>
  <c r="D248" i="13"/>
  <c r="C248" i="13"/>
  <c r="B248" i="13"/>
  <c r="Y247" i="13"/>
  <c r="X247" i="13"/>
  <c r="W247" i="13"/>
  <c r="V247" i="13"/>
  <c r="U247" i="13"/>
  <c r="T247" i="13"/>
  <c r="S247" i="13"/>
  <c r="R247" i="13"/>
  <c r="Q247" i="13"/>
  <c r="P247" i="13"/>
  <c r="O247" i="13"/>
  <c r="N247" i="13"/>
  <c r="M247" i="13"/>
  <c r="L247" i="13"/>
  <c r="K247" i="13"/>
  <c r="J247" i="13"/>
  <c r="I247" i="13"/>
  <c r="H247" i="13"/>
  <c r="G247" i="13"/>
  <c r="F247" i="13"/>
  <c r="E247" i="13"/>
  <c r="D247" i="13"/>
  <c r="C247" i="13"/>
  <c r="B247" i="13"/>
  <c r="Y246" i="13"/>
  <c r="X246" i="13"/>
  <c r="W246" i="13"/>
  <c r="V246" i="13"/>
  <c r="U246" i="13"/>
  <c r="T246" i="13"/>
  <c r="S246" i="13"/>
  <c r="R246" i="13"/>
  <c r="Q246" i="13"/>
  <c r="P246" i="13"/>
  <c r="O246" i="13"/>
  <c r="N246" i="13"/>
  <c r="M246" i="13"/>
  <c r="L246" i="13"/>
  <c r="K246" i="13"/>
  <c r="J246" i="13"/>
  <c r="I246" i="13"/>
  <c r="H246" i="13"/>
  <c r="G246" i="13"/>
  <c r="F246" i="13"/>
  <c r="E246" i="13"/>
  <c r="D246" i="13"/>
  <c r="C246" i="13"/>
  <c r="B246" i="13"/>
  <c r="Y245" i="13"/>
  <c r="X245" i="13"/>
  <c r="W245" i="13"/>
  <c r="V245" i="13"/>
  <c r="U245" i="13"/>
  <c r="T245" i="13"/>
  <c r="S245" i="13"/>
  <c r="R245" i="13"/>
  <c r="Q245" i="13"/>
  <c r="P245" i="13"/>
  <c r="O245" i="13"/>
  <c r="N245" i="13"/>
  <c r="M245" i="13"/>
  <c r="L245" i="13"/>
  <c r="K245" i="13"/>
  <c r="J245" i="13"/>
  <c r="I245" i="13"/>
  <c r="H245" i="13"/>
  <c r="G245" i="13"/>
  <c r="F245" i="13"/>
  <c r="E245" i="13"/>
  <c r="D245" i="13"/>
  <c r="C245" i="13"/>
  <c r="B245" i="13"/>
  <c r="Y244" i="13"/>
  <c r="X244" i="13"/>
  <c r="W244" i="13"/>
  <c r="V244" i="13"/>
  <c r="U244" i="13"/>
  <c r="T244" i="13"/>
  <c r="S244" i="13"/>
  <c r="R244" i="13"/>
  <c r="Q244" i="13"/>
  <c r="P244" i="13"/>
  <c r="O244" i="13"/>
  <c r="N244" i="13"/>
  <c r="M244" i="13"/>
  <c r="L244" i="13"/>
  <c r="K244" i="13"/>
  <c r="J244" i="13"/>
  <c r="I244" i="13"/>
  <c r="H244" i="13"/>
  <c r="G244" i="13"/>
  <c r="F244" i="13"/>
  <c r="E244" i="13"/>
  <c r="D244" i="13"/>
  <c r="C244" i="13"/>
  <c r="B244" i="13"/>
  <c r="Y240" i="13"/>
  <c r="X240" i="13"/>
  <c r="W240" i="13"/>
  <c r="V240" i="13"/>
  <c r="U240" i="13"/>
  <c r="T240" i="13"/>
  <c r="S240" i="13"/>
  <c r="R240" i="13"/>
  <c r="Q240" i="13"/>
  <c r="P240" i="13"/>
  <c r="O240" i="13"/>
  <c r="N240" i="13"/>
  <c r="M240" i="13"/>
  <c r="L240" i="13"/>
  <c r="K240" i="13"/>
  <c r="J240" i="13"/>
  <c r="I240" i="13"/>
  <c r="H240" i="13"/>
  <c r="G240" i="13"/>
  <c r="F240" i="13"/>
  <c r="E240" i="13"/>
  <c r="D240" i="13"/>
  <c r="C240" i="13"/>
  <c r="B240" i="13"/>
  <c r="Y239" i="13"/>
  <c r="X239" i="13"/>
  <c r="W239" i="13"/>
  <c r="V239" i="13"/>
  <c r="U239" i="13"/>
  <c r="T239" i="13"/>
  <c r="S239" i="13"/>
  <c r="R239" i="13"/>
  <c r="Q239" i="13"/>
  <c r="P239" i="13"/>
  <c r="O239" i="13"/>
  <c r="N239" i="13"/>
  <c r="M239" i="13"/>
  <c r="L239" i="13"/>
  <c r="K239" i="13"/>
  <c r="J239" i="13"/>
  <c r="I239" i="13"/>
  <c r="H239" i="13"/>
  <c r="G239" i="13"/>
  <c r="F239" i="13"/>
  <c r="E239" i="13"/>
  <c r="D239" i="13"/>
  <c r="C239" i="13"/>
  <c r="B239" i="13"/>
  <c r="Y238" i="13"/>
  <c r="X238" i="13"/>
  <c r="W238" i="13"/>
  <c r="V238" i="13"/>
  <c r="U238" i="13"/>
  <c r="T238" i="13"/>
  <c r="S238" i="13"/>
  <c r="R238" i="13"/>
  <c r="Q238" i="13"/>
  <c r="P238" i="13"/>
  <c r="O238" i="13"/>
  <c r="N238" i="13"/>
  <c r="M238" i="13"/>
  <c r="L238" i="13"/>
  <c r="K238" i="13"/>
  <c r="J238" i="13"/>
  <c r="I238" i="13"/>
  <c r="H238" i="13"/>
  <c r="G238" i="13"/>
  <c r="F238" i="13"/>
  <c r="E238" i="13"/>
  <c r="D238" i="13"/>
  <c r="C238" i="13"/>
  <c r="B238" i="13"/>
  <c r="Y237" i="13"/>
  <c r="X237" i="13"/>
  <c r="W237" i="13"/>
  <c r="V237" i="13"/>
  <c r="U237" i="13"/>
  <c r="T237" i="13"/>
  <c r="S237" i="13"/>
  <c r="R237" i="13"/>
  <c r="Q237" i="13"/>
  <c r="P237" i="13"/>
  <c r="O237" i="13"/>
  <c r="N237" i="13"/>
  <c r="M237" i="13"/>
  <c r="L237" i="13"/>
  <c r="K237" i="13"/>
  <c r="J237" i="13"/>
  <c r="I237" i="13"/>
  <c r="H237" i="13"/>
  <c r="G237" i="13"/>
  <c r="F237" i="13"/>
  <c r="E237" i="13"/>
  <c r="D237" i="13"/>
  <c r="C237" i="13"/>
  <c r="B237" i="13"/>
  <c r="Y236" i="13"/>
  <c r="X236" i="13"/>
  <c r="W236" i="13"/>
  <c r="V236" i="13"/>
  <c r="U236" i="13"/>
  <c r="T236" i="13"/>
  <c r="S236" i="13"/>
  <c r="R236" i="13"/>
  <c r="Q236" i="13"/>
  <c r="P236" i="13"/>
  <c r="O236" i="13"/>
  <c r="N236" i="13"/>
  <c r="M236" i="13"/>
  <c r="L236" i="13"/>
  <c r="K236" i="13"/>
  <c r="J236" i="13"/>
  <c r="I236" i="13"/>
  <c r="H236" i="13"/>
  <c r="G236" i="13"/>
  <c r="F236" i="13"/>
  <c r="E236" i="13"/>
  <c r="D236" i="13"/>
  <c r="C236" i="13"/>
  <c r="B236" i="13"/>
  <c r="Y235" i="13"/>
  <c r="X235" i="13"/>
  <c r="W235" i="13"/>
  <c r="V235" i="13"/>
  <c r="U235" i="13"/>
  <c r="T235" i="13"/>
  <c r="S235" i="13"/>
  <c r="R235" i="13"/>
  <c r="Q235" i="13"/>
  <c r="P235" i="13"/>
  <c r="O235" i="13"/>
  <c r="N235" i="13"/>
  <c r="M235" i="13"/>
  <c r="L235" i="13"/>
  <c r="K235" i="13"/>
  <c r="J235" i="13"/>
  <c r="I235" i="13"/>
  <c r="H235" i="13"/>
  <c r="G235" i="13"/>
  <c r="F235" i="13"/>
  <c r="E235" i="13"/>
  <c r="D235" i="13"/>
  <c r="C235" i="13"/>
  <c r="B235" i="13"/>
  <c r="Y234" i="13"/>
  <c r="X234" i="13"/>
  <c r="W234" i="13"/>
  <c r="V234" i="13"/>
  <c r="U234" i="13"/>
  <c r="T234" i="13"/>
  <c r="S234" i="13"/>
  <c r="R234" i="13"/>
  <c r="Q234" i="13"/>
  <c r="P234" i="13"/>
  <c r="O234" i="13"/>
  <c r="N234" i="13"/>
  <c r="M234" i="13"/>
  <c r="L234" i="13"/>
  <c r="K234" i="13"/>
  <c r="J234" i="13"/>
  <c r="I234" i="13"/>
  <c r="H234" i="13"/>
  <c r="G234" i="13"/>
  <c r="F234" i="13"/>
  <c r="E234" i="13"/>
  <c r="D234" i="13"/>
  <c r="C234" i="13"/>
  <c r="B234" i="13"/>
  <c r="Y231" i="13"/>
  <c r="X231" i="13"/>
  <c r="W231" i="13"/>
  <c r="V231" i="13"/>
  <c r="U231" i="13"/>
  <c r="T231" i="13"/>
  <c r="S231" i="13"/>
  <c r="R231" i="13"/>
  <c r="Q231" i="13"/>
  <c r="P231" i="13"/>
  <c r="O231" i="13"/>
  <c r="N231" i="13"/>
  <c r="M231" i="13"/>
  <c r="L231" i="13"/>
  <c r="K231" i="13"/>
  <c r="J231" i="13"/>
  <c r="I231" i="13"/>
  <c r="H231" i="13"/>
  <c r="G231" i="13"/>
  <c r="F231" i="13"/>
  <c r="E231" i="13"/>
  <c r="D231" i="13"/>
  <c r="C231" i="13"/>
  <c r="B231" i="13"/>
  <c r="Y230" i="13"/>
  <c r="X230" i="13"/>
  <c r="W230" i="13"/>
  <c r="V230" i="13"/>
  <c r="U230" i="13"/>
  <c r="T230" i="13"/>
  <c r="S230" i="13"/>
  <c r="R230" i="13"/>
  <c r="Q230" i="13"/>
  <c r="P230" i="13"/>
  <c r="O230" i="13"/>
  <c r="N230" i="13"/>
  <c r="M230" i="13"/>
  <c r="L230" i="13"/>
  <c r="K230" i="13"/>
  <c r="J230" i="13"/>
  <c r="I230" i="13"/>
  <c r="H230" i="13"/>
  <c r="G230" i="13"/>
  <c r="F230" i="13"/>
  <c r="F224" i="13" s="1"/>
  <c r="E230" i="13"/>
  <c r="D230" i="13"/>
  <c r="C230" i="13"/>
  <c r="B230" i="13"/>
  <c r="Y229" i="13"/>
  <c r="X229" i="13"/>
  <c r="W229" i="13"/>
  <c r="V229" i="13"/>
  <c r="U229" i="13"/>
  <c r="T229" i="13"/>
  <c r="S229" i="13"/>
  <c r="R229" i="13"/>
  <c r="Q229" i="13"/>
  <c r="P229" i="13"/>
  <c r="O229" i="13"/>
  <c r="N229" i="13"/>
  <c r="M229" i="13"/>
  <c r="L229" i="13"/>
  <c r="K229" i="13"/>
  <c r="J229" i="13"/>
  <c r="I229" i="13"/>
  <c r="H229" i="13"/>
  <c r="G229" i="13"/>
  <c r="F229" i="13"/>
  <c r="E229" i="13"/>
  <c r="D229" i="13"/>
  <c r="C229" i="13"/>
  <c r="B229" i="13"/>
  <c r="Y228" i="13"/>
  <c r="X228" i="13"/>
  <c r="W228" i="13"/>
  <c r="V228" i="13"/>
  <c r="U228" i="13"/>
  <c r="T228" i="13"/>
  <c r="S228" i="13"/>
  <c r="R228" i="13"/>
  <c r="Q228" i="13"/>
  <c r="P228" i="13"/>
  <c r="O228" i="13"/>
  <c r="N228" i="13"/>
  <c r="M228" i="13"/>
  <c r="L228" i="13"/>
  <c r="K228" i="13"/>
  <c r="J228" i="13"/>
  <c r="I228" i="13"/>
  <c r="H228" i="13"/>
  <c r="G228" i="13"/>
  <c r="G224" i="13" s="1"/>
  <c r="F228" i="13"/>
  <c r="E228" i="13"/>
  <c r="E224" i="13" s="1"/>
  <c r="D228" i="13"/>
  <c r="D224" i="13" s="1"/>
  <c r="C228" i="13"/>
  <c r="C224" i="13" s="1"/>
  <c r="B228" i="13"/>
  <c r="Y227" i="13"/>
  <c r="X227" i="13"/>
  <c r="W227" i="13"/>
  <c r="V227" i="13"/>
  <c r="U227" i="13"/>
  <c r="U224" i="13" s="1"/>
  <c r="T227" i="13"/>
  <c r="S227" i="13"/>
  <c r="R227" i="13"/>
  <c r="Q227" i="13"/>
  <c r="P227" i="13"/>
  <c r="O227" i="13"/>
  <c r="N227" i="13"/>
  <c r="M227" i="13"/>
  <c r="L227" i="13"/>
  <c r="K227" i="13"/>
  <c r="J227" i="13"/>
  <c r="I227" i="13"/>
  <c r="H227" i="13"/>
  <c r="G227" i="13"/>
  <c r="F227" i="13"/>
  <c r="E227" i="13"/>
  <c r="D227" i="13"/>
  <c r="C227" i="13"/>
  <c r="B227" i="13"/>
  <c r="Y226" i="13"/>
  <c r="X226" i="13"/>
  <c r="W226" i="13"/>
  <c r="V226" i="13"/>
  <c r="U226" i="13"/>
  <c r="T226" i="13"/>
  <c r="S226" i="13"/>
  <c r="R226" i="13"/>
  <c r="Q226" i="13"/>
  <c r="P226" i="13"/>
  <c r="O226" i="13"/>
  <c r="O224" i="13" s="1"/>
  <c r="N226" i="13"/>
  <c r="M226" i="13"/>
  <c r="L226" i="13"/>
  <c r="K226" i="13"/>
  <c r="J226" i="13"/>
  <c r="I226" i="13"/>
  <c r="H226" i="13"/>
  <c r="G226" i="13"/>
  <c r="F226" i="13"/>
  <c r="E226" i="13"/>
  <c r="D226" i="13"/>
  <c r="C226" i="13"/>
  <c r="B226" i="13"/>
  <c r="Y225" i="13"/>
  <c r="X225" i="13"/>
  <c r="W225" i="13"/>
  <c r="V225" i="13"/>
  <c r="U225" i="13"/>
  <c r="T225" i="13"/>
  <c r="T224" i="13" s="1"/>
  <c r="S225" i="13"/>
  <c r="R225" i="13"/>
  <c r="Q225" i="13"/>
  <c r="P225" i="13"/>
  <c r="O225" i="13"/>
  <c r="N225" i="13"/>
  <c r="N224" i="13" s="1"/>
  <c r="M225" i="13"/>
  <c r="M224" i="13" s="1"/>
  <c r="L225" i="13"/>
  <c r="K225" i="13"/>
  <c r="K224" i="13" s="1"/>
  <c r="J225" i="13"/>
  <c r="J224" i="13" s="1"/>
  <c r="I225" i="13"/>
  <c r="I224" i="13" s="1"/>
  <c r="H225" i="13"/>
  <c r="H224" i="13" s="1"/>
  <c r="G225" i="13"/>
  <c r="F225" i="13"/>
  <c r="E225" i="13"/>
  <c r="D225" i="13"/>
  <c r="C225" i="13"/>
  <c r="B225" i="13"/>
  <c r="Y219" i="13"/>
  <c r="X219" i="13"/>
  <c r="W219" i="13"/>
  <c r="V219" i="13"/>
  <c r="U219" i="13"/>
  <c r="T219" i="13"/>
  <c r="S219" i="13"/>
  <c r="R219" i="13"/>
  <c r="Q219" i="13"/>
  <c r="P219" i="13"/>
  <c r="O219" i="13"/>
  <c r="N219" i="13"/>
  <c r="M219" i="13"/>
  <c r="L219" i="13"/>
  <c r="K219" i="13"/>
  <c r="J219" i="13"/>
  <c r="I219" i="13"/>
  <c r="H219" i="13"/>
  <c r="G219" i="13"/>
  <c r="F219" i="13"/>
  <c r="E219" i="13"/>
  <c r="D219" i="13"/>
  <c r="C219" i="13"/>
  <c r="B219" i="13"/>
  <c r="Y218" i="13"/>
  <c r="X218" i="13"/>
  <c r="W218" i="13"/>
  <c r="V218" i="13"/>
  <c r="U218" i="13"/>
  <c r="T218" i="13"/>
  <c r="S218" i="13"/>
  <c r="R218" i="13"/>
  <c r="Q218" i="13"/>
  <c r="P218" i="13"/>
  <c r="O218" i="13"/>
  <c r="N218" i="13"/>
  <c r="M218" i="13"/>
  <c r="L218" i="13"/>
  <c r="K218" i="13"/>
  <c r="J218" i="13"/>
  <c r="I218" i="13"/>
  <c r="H218" i="13"/>
  <c r="G218" i="13"/>
  <c r="F218" i="13"/>
  <c r="E218" i="13"/>
  <c r="D218" i="13"/>
  <c r="C218" i="13"/>
  <c r="B218" i="13"/>
  <c r="Y217" i="13"/>
  <c r="X217" i="13"/>
  <c r="W217" i="13"/>
  <c r="V217" i="13"/>
  <c r="U217" i="13"/>
  <c r="T217" i="13"/>
  <c r="S217" i="13"/>
  <c r="R217" i="13"/>
  <c r="Q217" i="13"/>
  <c r="P217" i="13"/>
  <c r="O217" i="13"/>
  <c r="N217" i="13"/>
  <c r="M217" i="13"/>
  <c r="L217" i="13"/>
  <c r="K217" i="13"/>
  <c r="J217" i="13"/>
  <c r="I217" i="13"/>
  <c r="H217" i="13"/>
  <c r="G217" i="13"/>
  <c r="F217" i="13"/>
  <c r="E217" i="13"/>
  <c r="D217" i="13"/>
  <c r="C217" i="13"/>
  <c r="B217" i="13"/>
  <c r="Y215" i="13"/>
  <c r="X215" i="13"/>
  <c r="W215" i="13"/>
  <c r="V215" i="13"/>
  <c r="U215" i="13"/>
  <c r="T215" i="13"/>
  <c r="S215" i="13"/>
  <c r="R215" i="13"/>
  <c r="Q215" i="13"/>
  <c r="P215" i="13"/>
  <c r="O215" i="13"/>
  <c r="N215" i="13"/>
  <c r="M215" i="13"/>
  <c r="L215" i="13"/>
  <c r="K215" i="13"/>
  <c r="J215" i="13"/>
  <c r="I215" i="13"/>
  <c r="H215" i="13"/>
  <c r="G215" i="13"/>
  <c r="F215" i="13"/>
  <c r="E215" i="13"/>
  <c r="D215" i="13"/>
  <c r="C215" i="13"/>
  <c r="B215" i="13"/>
  <c r="Y214" i="13"/>
  <c r="X214" i="13"/>
  <c r="W214" i="13"/>
  <c r="V214" i="13"/>
  <c r="U214" i="13"/>
  <c r="T214" i="13"/>
  <c r="S214" i="13"/>
  <c r="R214" i="13"/>
  <c r="Q214" i="13"/>
  <c r="P214" i="13"/>
  <c r="O214" i="13"/>
  <c r="N214" i="13"/>
  <c r="M214" i="13"/>
  <c r="L214" i="13"/>
  <c r="K214" i="13"/>
  <c r="J214" i="13"/>
  <c r="I214" i="13"/>
  <c r="H214" i="13"/>
  <c r="G214" i="13"/>
  <c r="F214" i="13"/>
  <c r="E214" i="13"/>
  <c r="D214" i="13"/>
  <c r="C214" i="13"/>
  <c r="B214" i="13"/>
  <c r="Y213" i="13"/>
  <c r="X213" i="13"/>
  <c r="W213" i="13"/>
  <c r="V213" i="13"/>
  <c r="U213" i="13"/>
  <c r="T213" i="13"/>
  <c r="S213" i="13"/>
  <c r="R213" i="13"/>
  <c r="Q213" i="13"/>
  <c r="P213" i="13"/>
  <c r="O213" i="13"/>
  <c r="N213" i="13"/>
  <c r="M213" i="13"/>
  <c r="L213" i="13"/>
  <c r="K213" i="13"/>
  <c r="J213" i="13"/>
  <c r="I213" i="13"/>
  <c r="H213" i="13"/>
  <c r="G213" i="13"/>
  <c r="F213" i="13"/>
  <c r="E213" i="13"/>
  <c r="D213" i="13"/>
  <c r="C213" i="13"/>
  <c r="B213" i="13"/>
  <c r="Y212" i="13"/>
  <c r="X212" i="13"/>
  <c r="W212" i="13"/>
  <c r="V212" i="13"/>
  <c r="U212" i="13"/>
  <c r="T212" i="13"/>
  <c r="S212" i="13"/>
  <c r="R212" i="13"/>
  <c r="Q212" i="13"/>
  <c r="P212" i="13"/>
  <c r="O212" i="13"/>
  <c r="N212" i="13"/>
  <c r="M212" i="13"/>
  <c r="L212" i="13"/>
  <c r="K212" i="13"/>
  <c r="J212" i="13"/>
  <c r="I212" i="13"/>
  <c r="H212" i="13"/>
  <c r="G212" i="13"/>
  <c r="F212" i="13"/>
  <c r="E212" i="13"/>
  <c r="D212" i="13"/>
  <c r="C212" i="13"/>
  <c r="B212" i="13"/>
  <c r="Y211" i="13"/>
  <c r="X211" i="13"/>
  <c r="W211" i="13"/>
  <c r="V211" i="13"/>
  <c r="U211" i="13"/>
  <c r="T211" i="13"/>
  <c r="S211" i="13"/>
  <c r="R211" i="13"/>
  <c r="Q211" i="13"/>
  <c r="P211" i="13"/>
  <c r="O211" i="13"/>
  <c r="N211" i="13"/>
  <c r="M211" i="13"/>
  <c r="L211" i="13"/>
  <c r="K211" i="13"/>
  <c r="J211" i="13"/>
  <c r="I211" i="13"/>
  <c r="H211" i="13"/>
  <c r="G211" i="13"/>
  <c r="F211" i="13"/>
  <c r="E211" i="13"/>
  <c r="D211" i="13"/>
  <c r="C211" i="13"/>
  <c r="B211" i="13"/>
  <c r="Y210" i="13"/>
  <c r="X210" i="13"/>
  <c r="W210" i="13"/>
  <c r="V210" i="13"/>
  <c r="U210" i="13"/>
  <c r="T210" i="13"/>
  <c r="S210" i="13"/>
  <c r="R210" i="13"/>
  <c r="Q210" i="13"/>
  <c r="P210" i="13"/>
  <c r="O210" i="13"/>
  <c r="N210" i="13"/>
  <c r="M210" i="13"/>
  <c r="M204" i="13" s="1"/>
  <c r="L210" i="13"/>
  <c r="K210" i="13"/>
  <c r="J210" i="13"/>
  <c r="I210" i="13"/>
  <c r="H210" i="13"/>
  <c r="G210" i="13"/>
  <c r="F210" i="13"/>
  <c r="E210" i="13"/>
  <c r="D210" i="13"/>
  <c r="C210" i="13"/>
  <c r="B210" i="13"/>
  <c r="Y209" i="13"/>
  <c r="X209" i="13"/>
  <c r="W209" i="13"/>
  <c r="V209" i="13"/>
  <c r="U209" i="13"/>
  <c r="T209" i="13"/>
  <c r="S209" i="13"/>
  <c r="R209" i="13"/>
  <c r="Q209" i="13"/>
  <c r="P209" i="13"/>
  <c r="O209" i="13"/>
  <c r="O204" i="13" s="1"/>
  <c r="N209" i="13"/>
  <c r="M209" i="13"/>
  <c r="L209" i="13"/>
  <c r="K209" i="13"/>
  <c r="J209" i="13"/>
  <c r="I209" i="13"/>
  <c r="I204" i="13" s="1"/>
  <c r="H209" i="13"/>
  <c r="G209" i="13"/>
  <c r="F209" i="13"/>
  <c r="E209" i="13"/>
  <c r="D209" i="13"/>
  <c r="C209" i="13"/>
  <c r="B209" i="13"/>
  <c r="Y208" i="13"/>
  <c r="X208" i="13"/>
  <c r="W208" i="13"/>
  <c r="V208" i="13"/>
  <c r="U208" i="13"/>
  <c r="T208" i="13"/>
  <c r="S208" i="13"/>
  <c r="R208" i="13"/>
  <c r="Q208" i="13"/>
  <c r="P208" i="13"/>
  <c r="O208" i="13"/>
  <c r="N208" i="13"/>
  <c r="M208" i="13"/>
  <c r="L208" i="13"/>
  <c r="K208" i="13"/>
  <c r="K204" i="13" s="1"/>
  <c r="J208" i="13"/>
  <c r="I208" i="13"/>
  <c r="H208" i="13"/>
  <c r="G208" i="13"/>
  <c r="F208" i="13"/>
  <c r="E208" i="13"/>
  <c r="D208" i="13"/>
  <c r="C208" i="13"/>
  <c r="B208" i="13"/>
  <c r="Y207" i="13"/>
  <c r="X207" i="13"/>
  <c r="W207" i="13"/>
  <c r="V207" i="13"/>
  <c r="U207" i="13"/>
  <c r="T207" i="13"/>
  <c r="S207" i="13"/>
  <c r="R207" i="13"/>
  <c r="Q207" i="13"/>
  <c r="P207" i="13"/>
  <c r="O207" i="13"/>
  <c r="N207" i="13"/>
  <c r="M207" i="13"/>
  <c r="L207" i="13"/>
  <c r="K207" i="13"/>
  <c r="J207" i="13"/>
  <c r="I207" i="13"/>
  <c r="H207" i="13"/>
  <c r="G207" i="13"/>
  <c r="F207" i="13"/>
  <c r="E207" i="13"/>
  <c r="D207" i="13"/>
  <c r="C207" i="13"/>
  <c r="B207" i="13"/>
  <c r="Y206" i="13"/>
  <c r="X206" i="13"/>
  <c r="X204" i="13" s="1"/>
  <c r="W206" i="13"/>
  <c r="V206" i="13"/>
  <c r="V204" i="13" s="1"/>
  <c r="U206" i="13"/>
  <c r="T206" i="13"/>
  <c r="S206" i="13"/>
  <c r="R206" i="13"/>
  <c r="Q206" i="13"/>
  <c r="P206" i="13"/>
  <c r="O206" i="13"/>
  <c r="N206" i="13"/>
  <c r="M206" i="13"/>
  <c r="L206" i="13"/>
  <c r="K206" i="13"/>
  <c r="J206" i="13"/>
  <c r="I206" i="13"/>
  <c r="H206" i="13"/>
  <c r="G206" i="13"/>
  <c r="F206" i="13"/>
  <c r="E206" i="13"/>
  <c r="D206" i="13"/>
  <c r="C206" i="13"/>
  <c r="B206" i="13"/>
  <c r="Y205" i="13"/>
  <c r="Y204" i="13" s="1"/>
  <c r="X205" i="13"/>
  <c r="W205" i="13"/>
  <c r="V205" i="13"/>
  <c r="U205" i="13"/>
  <c r="U204" i="13" s="1"/>
  <c r="T205" i="13"/>
  <c r="T204" i="13" s="1"/>
  <c r="S205" i="13"/>
  <c r="S204" i="13" s="1"/>
  <c r="R205" i="13"/>
  <c r="R204" i="13" s="1"/>
  <c r="Q205" i="13"/>
  <c r="P205" i="13"/>
  <c r="O205" i="13"/>
  <c r="N205" i="13"/>
  <c r="M205" i="13"/>
  <c r="L205" i="13"/>
  <c r="K205" i="13"/>
  <c r="J205" i="13"/>
  <c r="J204" i="13" s="1"/>
  <c r="I205" i="13"/>
  <c r="H205" i="13"/>
  <c r="H204" i="13" s="1"/>
  <c r="G205" i="13"/>
  <c r="G204" i="13" s="1"/>
  <c r="F205" i="13"/>
  <c r="F204" i="13" s="1"/>
  <c r="E205" i="13"/>
  <c r="E204" i="13" s="1"/>
  <c r="D205" i="13"/>
  <c r="D204" i="13" s="1"/>
  <c r="C205" i="13"/>
  <c r="C204" i="13" s="1"/>
  <c r="B205" i="13"/>
  <c r="B204" i="13" s="1"/>
  <c r="W204" i="13"/>
  <c r="Q204" i="13"/>
  <c r="P204" i="13"/>
  <c r="N204" i="13"/>
  <c r="L204" i="13"/>
  <c r="Y202" i="13"/>
  <c r="X202" i="13"/>
  <c r="W202" i="13"/>
  <c r="V202" i="13"/>
  <c r="U202" i="13"/>
  <c r="T202" i="13"/>
  <c r="S202" i="13"/>
  <c r="R202" i="13"/>
  <c r="Q202" i="13"/>
  <c r="P202" i="13"/>
  <c r="O202" i="13"/>
  <c r="N202" i="13"/>
  <c r="M202" i="13"/>
  <c r="L202" i="13"/>
  <c r="K202" i="13"/>
  <c r="J202" i="13"/>
  <c r="I202" i="13"/>
  <c r="H202" i="13"/>
  <c r="G202" i="13"/>
  <c r="F202" i="13"/>
  <c r="E202" i="13"/>
  <c r="D202" i="13"/>
  <c r="C202" i="13"/>
  <c r="B202" i="13"/>
  <c r="Y201" i="13"/>
  <c r="X201" i="13"/>
  <c r="W201" i="13"/>
  <c r="V201" i="13"/>
  <c r="U201" i="13"/>
  <c r="T201" i="13"/>
  <c r="S201" i="13"/>
  <c r="R201" i="13"/>
  <c r="Q201" i="13"/>
  <c r="P201" i="13"/>
  <c r="O201" i="13"/>
  <c r="N201" i="13"/>
  <c r="M201" i="13"/>
  <c r="L201" i="13"/>
  <c r="K201" i="13"/>
  <c r="J201" i="13"/>
  <c r="I201" i="13"/>
  <c r="H201" i="13"/>
  <c r="G201" i="13"/>
  <c r="F201" i="13"/>
  <c r="E201" i="13"/>
  <c r="D201" i="13"/>
  <c r="C201" i="13"/>
  <c r="B201" i="13"/>
  <c r="Y200" i="13"/>
  <c r="X200" i="13"/>
  <c r="W200" i="13"/>
  <c r="V200" i="13"/>
  <c r="U200" i="13"/>
  <c r="T200" i="13"/>
  <c r="S200" i="13"/>
  <c r="R200" i="13"/>
  <c r="Q200" i="13"/>
  <c r="P200" i="13"/>
  <c r="O200" i="13"/>
  <c r="N200" i="13"/>
  <c r="M200" i="13"/>
  <c r="L200" i="13"/>
  <c r="K200" i="13"/>
  <c r="J200" i="13"/>
  <c r="I200" i="13"/>
  <c r="H200" i="13"/>
  <c r="G200" i="13"/>
  <c r="F200" i="13"/>
  <c r="E200" i="13"/>
  <c r="D200" i="13"/>
  <c r="C200" i="13"/>
  <c r="B200" i="13"/>
  <c r="Y198" i="13"/>
  <c r="X198" i="13"/>
  <c r="W198" i="13"/>
  <c r="V198" i="13"/>
  <c r="U198" i="13"/>
  <c r="T198" i="13"/>
  <c r="S198" i="13"/>
  <c r="R198" i="13"/>
  <c r="Q198" i="13"/>
  <c r="P198" i="13"/>
  <c r="O198" i="13"/>
  <c r="N198" i="13"/>
  <c r="M198" i="13"/>
  <c r="L198" i="13"/>
  <c r="K198" i="13"/>
  <c r="J198" i="13"/>
  <c r="I198" i="13"/>
  <c r="H198" i="13"/>
  <c r="G198" i="13"/>
  <c r="F198" i="13"/>
  <c r="E198" i="13"/>
  <c r="D198" i="13"/>
  <c r="C198" i="13"/>
  <c r="B198" i="13"/>
  <c r="Y197" i="13"/>
  <c r="X197" i="13"/>
  <c r="W197" i="13"/>
  <c r="V197" i="13"/>
  <c r="U197" i="13"/>
  <c r="T197" i="13"/>
  <c r="S197" i="13"/>
  <c r="R197" i="13"/>
  <c r="Q197" i="13"/>
  <c r="P197" i="13"/>
  <c r="O197" i="13"/>
  <c r="N197" i="13"/>
  <c r="M197" i="13"/>
  <c r="L197" i="13"/>
  <c r="K197" i="13"/>
  <c r="J197" i="13"/>
  <c r="I197" i="13"/>
  <c r="H197" i="13"/>
  <c r="G197" i="13"/>
  <c r="F197" i="13"/>
  <c r="E197" i="13"/>
  <c r="D197" i="13"/>
  <c r="C197" i="13"/>
  <c r="B197" i="13"/>
  <c r="Y196" i="13"/>
  <c r="X196" i="13"/>
  <c r="W196" i="13"/>
  <c r="V196" i="13"/>
  <c r="U196" i="13"/>
  <c r="T196" i="13"/>
  <c r="S196" i="13"/>
  <c r="R196" i="13"/>
  <c r="Q196" i="13"/>
  <c r="P196" i="13"/>
  <c r="O196" i="13"/>
  <c r="N196" i="13"/>
  <c r="M196" i="13"/>
  <c r="L196" i="13"/>
  <c r="K196" i="13"/>
  <c r="J196" i="13"/>
  <c r="I196" i="13"/>
  <c r="H196" i="13"/>
  <c r="G196" i="13"/>
  <c r="F196" i="13"/>
  <c r="E196" i="13"/>
  <c r="D196" i="13"/>
  <c r="C196" i="13"/>
  <c r="B196" i="13"/>
  <c r="Y195" i="13"/>
  <c r="X195" i="13"/>
  <c r="W195" i="13"/>
  <c r="V195" i="13"/>
  <c r="U195" i="13"/>
  <c r="T195" i="13"/>
  <c r="S195" i="13"/>
  <c r="R195" i="13"/>
  <c r="Q195" i="13"/>
  <c r="P195" i="13"/>
  <c r="O195" i="13"/>
  <c r="N195" i="13"/>
  <c r="M195" i="13"/>
  <c r="L195" i="13"/>
  <c r="K195" i="13"/>
  <c r="J195" i="13"/>
  <c r="I195" i="13"/>
  <c r="H195" i="13"/>
  <c r="G195" i="13"/>
  <c r="F195" i="13"/>
  <c r="E195" i="13"/>
  <c r="D195" i="13"/>
  <c r="C195" i="13"/>
  <c r="B195" i="13"/>
  <c r="Y194" i="13"/>
  <c r="X194" i="13"/>
  <c r="W194" i="13"/>
  <c r="V194" i="13"/>
  <c r="U194" i="13"/>
  <c r="T194" i="13"/>
  <c r="S194" i="13"/>
  <c r="R194" i="13"/>
  <c r="Q194" i="13"/>
  <c r="P194" i="13"/>
  <c r="O194" i="13"/>
  <c r="N194" i="13"/>
  <c r="M194" i="13"/>
  <c r="L194" i="13"/>
  <c r="K194" i="13"/>
  <c r="J194" i="13"/>
  <c r="I194" i="13"/>
  <c r="H194" i="13"/>
  <c r="G194" i="13"/>
  <c r="F194" i="13"/>
  <c r="E194" i="13"/>
  <c r="D194" i="13"/>
  <c r="C194" i="13"/>
  <c r="B194" i="13"/>
  <c r="Y193" i="13"/>
  <c r="X193" i="13"/>
  <c r="W193" i="13"/>
  <c r="V193" i="13"/>
  <c r="U193" i="13"/>
  <c r="T193" i="13"/>
  <c r="S193" i="13"/>
  <c r="R193" i="13"/>
  <c r="Q193" i="13"/>
  <c r="P193" i="13"/>
  <c r="O193" i="13"/>
  <c r="N193" i="13"/>
  <c r="M193" i="13"/>
  <c r="L193" i="13"/>
  <c r="K193" i="13"/>
  <c r="J193" i="13"/>
  <c r="I193" i="13"/>
  <c r="I187" i="13" s="1"/>
  <c r="H193" i="13"/>
  <c r="G193" i="13"/>
  <c r="F193" i="13"/>
  <c r="E193" i="13"/>
  <c r="D193" i="13"/>
  <c r="C193" i="13"/>
  <c r="B193" i="13"/>
  <c r="Y192" i="13"/>
  <c r="X192" i="13"/>
  <c r="W192" i="13"/>
  <c r="V192" i="13"/>
  <c r="U192" i="13"/>
  <c r="T192" i="13"/>
  <c r="S192" i="13"/>
  <c r="R192" i="13"/>
  <c r="Q192" i="13"/>
  <c r="P192" i="13"/>
  <c r="O192" i="13"/>
  <c r="N192" i="13"/>
  <c r="M192" i="13"/>
  <c r="L192" i="13"/>
  <c r="K192" i="13"/>
  <c r="K187" i="13" s="1"/>
  <c r="J192" i="13"/>
  <c r="I192" i="13"/>
  <c r="H192" i="13"/>
  <c r="G192" i="13"/>
  <c r="F192" i="13"/>
  <c r="E192" i="13"/>
  <c r="E187" i="13" s="1"/>
  <c r="D192" i="13"/>
  <c r="C192" i="13"/>
  <c r="B192" i="13"/>
  <c r="Y191" i="13"/>
  <c r="X191" i="13"/>
  <c r="W191" i="13"/>
  <c r="V191" i="13"/>
  <c r="U191" i="13"/>
  <c r="T191" i="13"/>
  <c r="S191" i="13"/>
  <c r="R191" i="13"/>
  <c r="Q191" i="13"/>
  <c r="P191" i="13"/>
  <c r="O191" i="13"/>
  <c r="N191" i="13"/>
  <c r="M191" i="13"/>
  <c r="L191" i="13"/>
  <c r="K191" i="13"/>
  <c r="J191" i="13"/>
  <c r="I191" i="13"/>
  <c r="H191" i="13"/>
  <c r="G191" i="13"/>
  <c r="G187" i="13" s="1"/>
  <c r="F191" i="13"/>
  <c r="E191" i="13"/>
  <c r="D191" i="13"/>
  <c r="C191" i="13"/>
  <c r="B191" i="13"/>
  <c r="Y190" i="13"/>
  <c r="X190" i="13"/>
  <c r="W190" i="13"/>
  <c r="V190" i="13"/>
  <c r="U190" i="13"/>
  <c r="T190" i="13"/>
  <c r="S190" i="13"/>
  <c r="R190" i="13"/>
  <c r="Q190" i="13"/>
  <c r="P190" i="13"/>
  <c r="O190" i="13"/>
  <c r="N190" i="13"/>
  <c r="M190" i="13"/>
  <c r="L190" i="13"/>
  <c r="K190" i="13"/>
  <c r="J190" i="13"/>
  <c r="I190" i="13"/>
  <c r="H190" i="13"/>
  <c r="G190" i="13"/>
  <c r="F190" i="13"/>
  <c r="E190" i="13"/>
  <c r="D190" i="13"/>
  <c r="C190" i="13"/>
  <c r="B190" i="13"/>
  <c r="Y189" i="13"/>
  <c r="X189" i="13"/>
  <c r="W189" i="13"/>
  <c r="V189" i="13"/>
  <c r="U189" i="13"/>
  <c r="T189" i="13"/>
  <c r="T187" i="13" s="1"/>
  <c r="S189" i="13"/>
  <c r="R189" i="13"/>
  <c r="R187" i="13" s="1"/>
  <c r="Q189" i="13"/>
  <c r="P189" i="13"/>
  <c r="O189" i="13"/>
  <c r="N189" i="13"/>
  <c r="M189" i="13"/>
  <c r="L189" i="13"/>
  <c r="K189" i="13"/>
  <c r="J189" i="13"/>
  <c r="I189" i="13"/>
  <c r="H189" i="13"/>
  <c r="G189" i="13"/>
  <c r="F189" i="13"/>
  <c r="E189" i="13"/>
  <c r="D189" i="13"/>
  <c r="C189" i="13"/>
  <c r="B189" i="13"/>
  <c r="Y188" i="13"/>
  <c r="Y187" i="13" s="1"/>
  <c r="X188" i="13"/>
  <c r="X187" i="13" s="1"/>
  <c r="W188" i="13"/>
  <c r="W187" i="13" s="1"/>
  <c r="V188" i="13"/>
  <c r="V187" i="13" s="1"/>
  <c r="U188" i="13"/>
  <c r="U187" i="13" s="1"/>
  <c r="T188" i="13"/>
  <c r="S188" i="13"/>
  <c r="R188" i="13"/>
  <c r="Q188" i="13"/>
  <c r="Q187" i="13" s="1"/>
  <c r="P188" i="13"/>
  <c r="P187" i="13" s="1"/>
  <c r="O188" i="13"/>
  <c r="O187" i="13" s="1"/>
  <c r="N188" i="13"/>
  <c r="N187" i="13" s="1"/>
  <c r="M188" i="13"/>
  <c r="L188" i="13"/>
  <c r="K188" i="13"/>
  <c r="J188" i="13"/>
  <c r="I188" i="13"/>
  <c r="H188" i="13"/>
  <c r="G188" i="13"/>
  <c r="F188" i="13"/>
  <c r="F187" i="13" s="1"/>
  <c r="E188" i="13"/>
  <c r="D188" i="13"/>
  <c r="D187" i="13" s="1"/>
  <c r="C188" i="13"/>
  <c r="C187" i="13" s="1"/>
  <c r="B188" i="13"/>
  <c r="B187" i="13" s="1"/>
  <c r="S187" i="13"/>
  <c r="M187" i="13"/>
  <c r="L187" i="13"/>
  <c r="J187" i="13"/>
  <c r="H187" i="13"/>
  <c r="Y184" i="13"/>
  <c r="X184" i="13"/>
  <c r="W184" i="13"/>
  <c r="V184" i="13"/>
  <c r="U184" i="13"/>
  <c r="T184" i="13"/>
  <c r="S184" i="13"/>
  <c r="R184" i="13"/>
  <c r="Q184" i="13"/>
  <c r="P184" i="13"/>
  <c r="O184" i="13"/>
  <c r="N184" i="13"/>
  <c r="M184" i="13"/>
  <c r="L184" i="13"/>
  <c r="K184" i="13"/>
  <c r="J184" i="13"/>
  <c r="I184" i="13"/>
  <c r="H184" i="13"/>
  <c r="G184" i="13"/>
  <c r="F184" i="13"/>
  <c r="E184" i="13"/>
  <c r="D184" i="13"/>
  <c r="C184" i="13"/>
  <c r="B184" i="13"/>
  <c r="Y183" i="13"/>
  <c r="X183" i="13"/>
  <c r="W183" i="13"/>
  <c r="V183" i="13"/>
  <c r="U183" i="13"/>
  <c r="T183" i="13"/>
  <c r="S183" i="13"/>
  <c r="R183" i="13"/>
  <c r="Q183" i="13"/>
  <c r="P183" i="13"/>
  <c r="O183" i="13"/>
  <c r="N183" i="13"/>
  <c r="M183" i="13"/>
  <c r="L183" i="13"/>
  <c r="K183" i="13"/>
  <c r="J183" i="13"/>
  <c r="I183" i="13"/>
  <c r="H183" i="13"/>
  <c r="G183" i="13"/>
  <c r="F183" i="13"/>
  <c r="E183" i="13"/>
  <c r="D183" i="13"/>
  <c r="C183" i="13"/>
  <c r="B183" i="13"/>
  <c r="Y182" i="13"/>
  <c r="X182" i="13"/>
  <c r="W182" i="13"/>
  <c r="V182" i="13"/>
  <c r="U182" i="13"/>
  <c r="T182" i="13"/>
  <c r="S182" i="13"/>
  <c r="R182" i="13"/>
  <c r="Q182" i="13"/>
  <c r="P182" i="13"/>
  <c r="O182" i="13"/>
  <c r="N182" i="13"/>
  <c r="M182" i="13"/>
  <c r="L182" i="13"/>
  <c r="K182" i="13"/>
  <c r="J182" i="13"/>
  <c r="I182" i="13"/>
  <c r="H182" i="13"/>
  <c r="G182" i="13"/>
  <c r="F182" i="13"/>
  <c r="E182" i="13"/>
  <c r="D182" i="13"/>
  <c r="C182" i="13"/>
  <c r="B182" i="13"/>
  <c r="V181" i="13"/>
  <c r="R181" i="13"/>
  <c r="N181" i="13"/>
  <c r="J181" i="13"/>
  <c r="Y180" i="13"/>
  <c r="X180" i="13"/>
  <c r="W180" i="13"/>
  <c r="V180" i="13"/>
  <c r="U180" i="13"/>
  <c r="T180" i="13"/>
  <c r="S180" i="13"/>
  <c r="R180" i="13"/>
  <c r="Q180" i="13"/>
  <c r="P180" i="13"/>
  <c r="O180" i="13"/>
  <c r="N180" i="13"/>
  <c r="M180" i="13"/>
  <c r="L180" i="13"/>
  <c r="K180" i="13"/>
  <c r="J180" i="13"/>
  <c r="I180" i="13"/>
  <c r="H180" i="13"/>
  <c r="G180" i="13"/>
  <c r="F180" i="13"/>
  <c r="E180" i="13"/>
  <c r="D180" i="13"/>
  <c r="C180" i="13"/>
  <c r="B180" i="13"/>
  <c r="Y179" i="13"/>
  <c r="X179" i="13"/>
  <c r="W179" i="13"/>
  <c r="V179" i="13"/>
  <c r="U179" i="13"/>
  <c r="T179" i="13"/>
  <c r="S179" i="13"/>
  <c r="R179" i="13"/>
  <c r="Q179" i="13"/>
  <c r="P179" i="13"/>
  <c r="O179" i="13"/>
  <c r="N179" i="13"/>
  <c r="M179" i="13"/>
  <c r="L179" i="13"/>
  <c r="K179" i="13"/>
  <c r="J179" i="13"/>
  <c r="I179" i="13"/>
  <c r="H179" i="13"/>
  <c r="G179" i="13"/>
  <c r="F179" i="13"/>
  <c r="E179" i="13"/>
  <c r="D179" i="13"/>
  <c r="C179" i="13"/>
  <c r="B179" i="13"/>
  <c r="Y178" i="13"/>
  <c r="X178" i="13"/>
  <c r="W178" i="13"/>
  <c r="V178" i="13"/>
  <c r="U178" i="13"/>
  <c r="T178" i="13"/>
  <c r="S178" i="13"/>
  <c r="R178" i="13"/>
  <c r="Q178" i="13"/>
  <c r="P178" i="13"/>
  <c r="O178" i="13"/>
  <c r="N178" i="13"/>
  <c r="M178" i="13"/>
  <c r="L178" i="13"/>
  <c r="K178" i="13"/>
  <c r="J178" i="13"/>
  <c r="I178" i="13"/>
  <c r="H178" i="13"/>
  <c r="G178" i="13"/>
  <c r="F178" i="13"/>
  <c r="E178" i="13"/>
  <c r="D178" i="13"/>
  <c r="C178" i="13"/>
  <c r="B178" i="13"/>
  <c r="Y177" i="13"/>
  <c r="X177" i="13"/>
  <c r="W177" i="13"/>
  <c r="V177" i="13"/>
  <c r="U177" i="13"/>
  <c r="T177" i="13"/>
  <c r="S177" i="13"/>
  <c r="S171" i="13" s="1"/>
  <c r="R177" i="13"/>
  <c r="Q177" i="13"/>
  <c r="P177" i="13"/>
  <c r="O177" i="13"/>
  <c r="N177" i="13"/>
  <c r="M177" i="13"/>
  <c r="L177" i="13"/>
  <c r="K177" i="13"/>
  <c r="J177" i="13"/>
  <c r="I177" i="13"/>
  <c r="H177" i="13"/>
  <c r="G177" i="13"/>
  <c r="F177" i="13"/>
  <c r="E177" i="13"/>
  <c r="D177" i="13"/>
  <c r="C177" i="13"/>
  <c r="B177" i="13"/>
  <c r="Y176" i="13"/>
  <c r="X176" i="13"/>
  <c r="W176" i="13"/>
  <c r="V176" i="13"/>
  <c r="U176" i="13"/>
  <c r="U171" i="13" s="1"/>
  <c r="T176" i="13"/>
  <c r="S176" i="13"/>
  <c r="R176" i="13"/>
  <c r="Q176" i="13"/>
  <c r="P176" i="13"/>
  <c r="O176" i="13"/>
  <c r="O171" i="13" s="1"/>
  <c r="N176" i="13"/>
  <c r="M176" i="13"/>
  <c r="L176" i="13"/>
  <c r="K176" i="13"/>
  <c r="J176" i="13"/>
  <c r="I176" i="13"/>
  <c r="H176" i="13"/>
  <c r="G176" i="13"/>
  <c r="F176" i="13"/>
  <c r="E176" i="13"/>
  <c r="D176" i="13"/>
  <c r="C176" i="13"/>
  <c r="B176" i="13"/>
  <c r="Y175" i="13"/>
  <c r="X175" i="13"/>
  <c r="W175" i="13"/>
  <c r="V175" i="13"/>
  <c r="U175" i="13"/>
  <c r="T175" i="13"/>
  <c r="S175" i="13"/>
  <c r="R175" i="13"/>
  <c r="Q175" i="13"/>
  <c r="Q171" i="13" s="1"/>
  <c r="P175" i="13"/>
  <c r="O175" i="13"/>
  <c r="N175" i="13"/>
  <c r="M175" i="13"/>
  <c r="L175" i="13"/>
  <c r="K175" i="13"/>
  <c r="J175" i="13"/>
  <c r="I175" i="13"/>
  <c r="H175" i="13"/>
  <c r="G175" i="13"/>
  <c r="F175" i="13"/>
  <c r="E175" i="13"/>
  <c r="D175" i="13"/>
  <c r="C175" i="13"/>
  <c r="B175" i="13"/>
  <c r="Y174" i="13"/>
  <c r="X174" i="13"/>
  <c r="W174" i="13"/>
  <c r="V174" i="13"/>
  <c r="U174" i="13"/>
  <c r="T174" i="13"/>
  <c r="S174" i="13"/>
  <c r="R174" i="13"/>
  <c r="Q174" i="13"/>
  <c r="P174" i="13"/>
  <c r="O174" i="13"/>
  <c r="N174" i="13"/>
  <c r="M174" i="13"/>
  <c r="L174" i="13"/>
  <c r="K174" i="13"/>
  <c r="J174" i="13"/>
  <c r="I174" i="13"/>
  <c r="H174" i="13"/>
  <c r="G174" i="13"/>
  <c r="F174" i="13"/>
  <c r="E174" i="13"/>
  <c r="D174" i="13"/>
  <c r="C174" i="13"/>
  <c r="B174" i="13"/>
  <c r="Y173" i="13"/>
  <c r="X173" i="13"/>
  <c r="W173" i="13"/>
  <c r="V173" i="13"/>
  <c r="U173" i="13"/>
  <c r="T173" i="13"/>
  <c r="S173" i="13"/>
  <c r="R173" i="13"/>
  <c r="Q173" i="13"/>
  <c r="P173" i="13"/>
  <c r="O173" i="13"/>
  <c r="N173" i="13"/>
  <c r="M173" i="13"/>
  <c r="L173" i="13"/>
  <c r="K173" i="13"/>
  <c r="J173" i="13"/>
  <c r="I173" i="13"/>
  <c r="H173" i="13"/>
  <c r="G173" i="13"/>
  <c r="F173" i="13"/>
  <c r="E173" i="13"/>
  <c r="D173" i="13"/>
  <c r="C173" i="13"/>
  <c r="B173" i="13"/>
  <c r="B171" i="13" s="1"/>
  <c r="Y172" i="13"/>
  <c r="Y171" i="13" s="1"/>
  <c r="X172" i="13"/>
  <c r="X171" i="13" s="1"/>
  <c r="W172" i="13"/>
  <c r="V172" i="13"/>
  <c r="V171" i="13" s="1"/>
  <c r="U172" i="13"/>
  <c r="T172" i="13"/>
  <c r="S172" i="13"/>
  <c r="R172" i="13"/>
  <c r="Q172" i="13"/>
  <c r="P172" i="13"/>
  <c r="P171" i="13" s="1"/>
  <c r="O172" i="13"/>
  <c r="N172" i="13"/>
  <c r="N171" i="13" s="1"/>
  <c r="M172" i="13"/>
  <c r="M171" i="13" s="1"/>
  <c r="L172" i="13"/>
  <c r="L171" i="13" s="1"/>
  <c r="K172" i="13"/>
  <c r="K171" i="13" s="1"/>
  <c r="J172" i="13"/>
  <c r="J171" i="13" s="1"/>
  <c r="I172" i="13"/>
  <c r="I171" i="13" s="1"/>
  <c r="H172" i="13"/>
  <c r="H171" i="13" s="1"/>
  <c r="G172" i="13"/>
  <c r="G171" i="13" s="1"/>
  <c r="F172" i="13"/>
  <c r="F171" i="13" s="1"/>
  <c r="E172" i="13"/>
  <c r="E171" i="13" s="1"/>
  <c r="D172" i="13"/>
  <c r="D171" i="13" s="1"/>
  <c r="C172" i="13"/>
  <c r="C171" i="13" s="1"/>
  <c r="B172" i="13"/>
  <c r="W171" i="13"/>
  <c r="T171" i="13"/>
  <c r="R171" i="13"/>
  <c r="Y169" i="13"/>
  <c r="X169" i="13"/>
  <c r="W169" i="13"/>
  <c r="V169" i="13"/>
  <c r="U169" i="13"/>
  <c r="T169" i="13"/>
  <c r="S169" i="13"/>
  <c r="R169" i="13"/>
  <c r="Q169" i="13"/>
  <c r="P169" i="13"/>
  <c r="O169" i="13"/>
  <c r="N169" i="13"/>
  <c r="M169" i="13"/>
  <c r="L169" i="13"/>
  <c r="K169" i="13"/>
  <c r="J169" i="13"/>
  <c r="I169" i="13"/>
  <c r="H169" i="13"/>
  <c r="G169" i="13"/>
  <c r="F169" i="13"/>
  <c r="E169" i="13"/>
  <c r="D169" i="13"/>
  <c r="C169" i="13"/>
  <c r="B169" i="13"/>
  <c r="Y168" i="13"/>
  <c r="X168" i="13"/>
  <c r="W168" i="13"/>
  <c r="V168" i="13"/>
  <c r="U168" i="13"/>
  <c r="T168" i="13"/>
  <c r="S168" i="13"/>
  <c r="R168" i="13"/>
  <c r="Q168" i="13"/>
  <c r="P168" i="13"/>
  <c r="O168" i="13"/>
  <c r="O162" i="13" s="1"/>
  <c r="N168" i="13"/>
  <c r="M168" i="13"/>
  <c r="L168" i="13"/>
  <c r="K168" i="13"/>
  <c r="J168" i="13"/>
  <c r="I168" i="13"/>
  <c r="H168" i="13"/>
  <c r="G168" i="13"/>
  <c r="F168" i="13"/>
  <c r="E168" i="13"/>
  <c r="D168" i="13"/>
  <c r="C168" i="13"/>
  <c r="B168" i="13"/>
  <c r="Y167" i="13"/>
  <c r="X167" i="13"/>
  <c r="W167" i="13"/>
  <c r="V167" i="13"/>
  <c r="U167" i="13"/>
  <c r="T167" i="13"/>
  <c r="S167" i="13"/>
  <c r="R167" i="13"/>
  <c r="Q167" i="13"/>
  <c r="Q162" i="13" s="1"/>
  <c r="P167" i="13"/>
  <c r="O167" i="13"/>
  <c r="N167" i="13"/>
  <c r="M167" i="13"/>
  <c r="L167" i="13"/>
  <c r="K167" i="13"/>
  <c r="K162" i="13" s="1"/>
  <c r="J167" i="13"/>
  <c r="I167" i="13"/>
  <c r="H167" i="13"/>
  <c r="G167" i="13"/>
  <c r="F167" i="13"/>
  <c r="E167" i="13"/>
  <c r="D167" i="13"/>
  <c r="C167" i="13"/>
  <c r="B167" i="13"/>
  <c r="Y166" i="13"/>
  <c r="X166" i="13"/>
  <c r="W166" i="13"/>
  <c r="V166" i="13"/>
  <c r="U166" i="13"/>
  <c r="T166" i="13"/>
  <c r="S166" i="13"/>
  <c r="R166" i="13"/>
  <c r="Q166" i="13"/>
  <c r="P166" i="13"/>
  <c r="O166" i="13"/>
  <c r="N166" i="13"/>
  <c r="M166" i="13"/>
  <c r="M162" i="13" s="1"/>
  <c r="L166" i="13"/>
  <c r="K166" i="13"/>
  <c r="J166" i="13"/>
  <c r="I166" i="13"/>
  <c r="H166" i="13"/>
  <c r="G166" i="13"/>
  <c r="F166" i="13"/>
  <c r="E166" i="13"/>
  <c r="D166" i="13"/>
  <c r="C166" i="13"/>
  <c r="B166" i="13"/>
  <c r="Y165" i="13"/>
  <c r="X165" i="13"/>
  <c r="W165" i="13"/>
  <c r="V165" i="13"/>
  <c r="U165" i="13"/>
  <c r="T165" i="13"/>
  <c r="S165" i="13"/>
  <c r="R165" i="13"/>
  <c r="Q165" i="13"/>
  <c r="P165" i="13"/>
  <c r="O165" i="13"/>
  <c r="N165" i="13"/>
  <c r="M165" i="13"/>
  <c r="L165" i="13"/>
  <c r="K165" i="13"/>
  <c r="J165" i="13"/>
  <c r="I165" i="13"/>
  <c r="H165" i="13"/>
  <c r="G165" i="13"/>
  <c r="F165" i="13"/>
  <c r="E165" i="13"/>
  <c r="D165" i="13"/>
  <c r="C165" i="13"/>
  <c r="B165" i="13"/>
  <c r="Y164" i="13"/>
  <c r="X164" i="13"/>
  <c r="X162" i="13" s="1"/>
  <c r="W164" i="13"/>
  <c r="V164" i="13"/>
  <c r="U164" i="13"/>
  <c r="T164" i="13"/>
  <c r="S164" i="13"/>
  <c r="R164" i="13"/>
  <c r="Q164" i="13"/>
  <c r="P164" i="13"/>
  <c r="O164" i="13"/>
  <c r="N164" i="13"/>
  <c r="M164" i="13"/>
  <c r="L164" i="13"/>
  <c r="K164" i="13"/>
  <c r="J164" i="13"/>
  <c r="I164" i="13"/>
  <c r="H164" i="13"/>
  <c r="G164" i="13"/>
  <c r="F164" i="13"/>
  <c r="E164" i="13"/>
  <c r="D164" i="13"/>
  <c r="C164" i="13"/>
  <c r="B164" i="13"/>
  <c r="Y163" i="13"/>
  <c r="X163" i="13"/>
  <c r="W163" i="13"/>
  <c r="W162" i="13" s="1"/>
  <c r="V163" i="13"/>
  <c r="V162" i="13" s="1"/>
  <c r="U163" i="13"/>
  <c r="U162" i="13" s="1"/>
  <c r="T163" i="13"/>
  <c r="T162" i="13" s="1"/>
  <c r="S163" i="13"/>
  <c r="R163" i="13"/>
  <c r="R162" i="13" s="1"/>
  <c r="Q163" i="13"/>
  <c r="P163" i="13"/>
  <c r="O163" i="13"/>
  <c r="N163" i="13"/>
  <c r="M163" i="13"/>
  <c r="L163" i="13"/>
  <c r="L162" i="13" s="1"/>
  <c r="K163" i="13"/>
  <c r="J163" i="13"/>
  <c r="J162" i="13" s="1"/>
  <c r="I163" i="13"/>
  <c r="I162" i="13" s="1"/>
  <c r="H163" i="13"/>
  <c r="H162" i="13" s="1"/>
  <c r="G163" i="13"/>
  <c r="G162" i="13" s="1"/>
  <c r="F163" i="13"/>
  <c r="F162" i="13" s="1"/>
  <c r="E163" i="13"/>
  <c r="E162" i="13" s="1"/>
  <c r="D163" i="13"/>
  <c r="D162" i="13" s="1"/>
  <c r="C163" i="13"/>
  <c r="C162" i="13" s="1"/>
  <c r="B163" i="13"/>
  <c r="B162" i="13" s="1"/>
  <c r="Y162" i="13"/>
  <c r="S162" i="13"/>
  <c r="P162" i="13"/>
  <c r="N162" i="13"/>
  <c r="Y141" i="13"/>
  <c r="Y261" i="13" s="1"/>
  <c r="X141" i="13"/>
  <c r="X261" i="13" s="1"/>
  <c r="W141" i="13"/>
  <c r="W261" i="13" s="1"/>
  <c r="V141" i="13"/>
  <c r="V261" i="13" s="1"/>
  <c r="U141" i="13"/>
  <c r="U261" i="13" s="1"/>
  <c r="T141" i="13"/>
  <c r="T261" i="13" s="1"/>
  <c r="S141" i="13"/>
  <c r="S261" i="13" s="1"/>
  <c r="R141" i="13"/>
  <c r="R261" i="13" s="1"/>
  <c r="Q141" i="13"/>
  <c r="Q261" i="13" s="1"/>
  <c r="P141" i="13"/>
  <c r="P261" i="13" s="1"/>
  <c r="O141" i="13"/>
  <c r="O261" i="13" s="1"/>
  <c r="N141" i="13"/>
  <c r="N261" i="13" s="1"/>
  <c r="M141" i="13"/>
  <c r="M261" i="13" s="1"/>
  <c r="L141" i="13"/>
  <c r="L261" i="13" s="1"/>
  <c r="K141" i="13"/>
  <c r="K261" i="13" s="1"/>
  <c r="J141" i="13"/>
  <c r="J261" i="13" s="1"/>
  <c r="I141" i="13"/>
  <c r="I261" i="13" s="1"/>
  <c r="H141" i="13"/>
  <c r="H261" i="13" s="1"/>
  <c r="G141" i="13"/>
  <c r="G261" i="13" s="1"/>
  <c r="F141" i="13"/>
  <c r="F261" i="13" s="1"/>
  <c r="E141" i="13"/>
  <c r="E261" i="13" s="1"/>
  <c r="D141" i="13"/>
  <c r="D261" i="13" s="1"/>
  <c r="C141" i="13"/>
  <c r="C261" i="13" s="1"/>
  <c r="B141" i="13"/>
  <c r="B261" i="13" s="1"/>
  <c r="Y97" i="13"/>
  <c r="Y251" i="13" s="1"/>
  <c r="X97" i="13"/>
  <c r="X251" i="13" s="1"/>
  <c r="W97" i="13"/>
  <c r="W251" i="13" s="1"/>
  <c r="V97" i="13"/>
  <c r="V251" i="13" s="1"/>
  <c r="U97" i="13"/>
  <c r="U251" i="13" s="1"/>
  <c r="T97" i="13"/>
  <c r="T251" i="13" s="1"/>
  <c r="S97" i="13"/>
  <c r="S251" i="13" s="1"/>
  <c r="R97" i="13"/>
  <c r="R251" i="13" s="1"/>
  <c r="Q97" i="13"/>
  <c r="Q251" i="13" s="1"/>
  <c r="P97" i="13"/>
  <c r="P251" i="13" s="1"/>
  <c r="O97" i="13"/>
  <c r="O251" i="13" s="1"/>
  <c r="N97" i="13"/>
  <c r="N251" i="13" s="1"/>
  <c r="M97" i="13"/>
  <c r="M251" i="13" s="1"/>
  <c r="L97" i="13"/>
  <c r="L251" i="13" s="1"/>
  <c r="K97" i="13"/>
  <c r="K251" i="13" s="1"/>
  <c r="J97" i="13"/>
  <c r="J251" i="13" s="1"/>
  <c r="I97" i="13"/>
  <c r="I251" i="13" s="1"/>
  <c r="H97" i="13"/>
  <c r="H251" i="13" s="1"/>
  <c r="G97" i="13"/>
  <c r="G251" i="13" s="1"/>
  <c r="F97" i="13"/>
  <c r="F251" i="13" s="1"/>
  <c r="E97" i="13"/>
  <c r="E251" i="13" s="1"/>
  <c r="D97" i="13"/>
  <c r="D251" i="13" s="1"/>
  <c r="C97" i="13"/>
  <c r="C251" i="13" s="1"/>
  <c r="B97" i="13"/>
  <c r="B251" i="13" s="1"/>
  <c r="Y53" i="13"/>
  <c r="Y241" i="13" s="1"/>
  <c r="X53" i="13"/>
  <c r="X241" i="13" s="1"/>
  <c r="W53" i="13"/>
  <c r="W241" i="13" s="1"/>
  <c r="V53" i="13"/>
  <c r="V241" i="13" s="1"/>
  <c r="U53" i="13"/>
  <c r="U241" i="13" s="1"/>
  <c r="T53" i="13"/>
  <c r="T241" i="13" s="1"/>
  <c r="S53" i="13"/>
  <c r="S241" i="13" s="1"/>
  <c r="R53" i="13"/>
  <c r="R241" i="13" s="1"/>
  <c r="Q53" i="13"/>
  <c r="Q241" i="13" s="1"/>
  <c r="P53" i="13"/>
  <c r="P241" i="13" s="1"/>
  <c r="O53" i="13"/>
  <c r="O241" i="13" s="1"/>
  <c r="N53" i="13"/>
  <c r="N241" i="13" s="1"/>
  <c r="M53" i="13"/>
  <c r="M241" i="13" s="1"/>
  <c r="L53" i="13"/>
  <c r="L241" i="13" s="1"/>
  <c r="K53" i="13"/>
  <c r="K241" i="13" s="1"/>
  <c r="J53" i="13"/>
  <c r="J241" i="13" s="1"/>
  <c r="I53" i="13"/>
  <c r="I241" i="13" s="1"/>
  <c r="H53" i="13"/>
  <c r="H241" i="13" s="1"/>
  <c r="G53" i="13"/>
  <c r="G241" i="13" s="1"/>
  <c r="F53" i="13"/>
  <c r="F241" i="13" s="1"/>
  <c r="E53" i="13"/>
  <c r="E241" i="13" s="1"/>
  <c r="D53" i="13"/>
  <c r="D241" i="13" s="1"/>
  <c r="C53" i="13"/>
  <c r="C241" i="13" s="1"/>
  <c r="B53" i="13"/>
  <c r="B241" i="13" s="1"/>
  <c r="Y95" i="12"/>
  <c r="X95" i="12"/>
  <c r="W95" i="12"/>
  <c r="V95" i="12"/>
  <c r="U95" i="12"/>
  <c r="T95" i="12"/>
  <c r="S95" i="12"/>
  <c r="R95" i="12"/>
  <c r="Q95" i="12"/>
  <c r="P95" i="12"/>
  <c r="O95" i="12"/>
  <c r="N95" i="12"/>
  <c r="M95" i="12"/>
  <c r="L95" i="12"/>
  <c r="K95" i="12"/>
  <c r="J95" i="12"/>
  <c r="I95" i="12"/>
  <c r="H95" i="12"/>
  <c r="G95" i="12"/>
  <c r="F95" i="12"/>
  <c r="E95" i="12"/>
  <c r="D95" i="12"/>
  <c r="C95" i="12"/>
  <c r="B95" i="12"/>
  <c r="Y94" i="12"/>
  <c r="X94" i="12"/>
  <c r="W94" i="12"/>
  <c r="V94" i="12"/>
  <c r="U94" i="12"/>
  <c r="T94" i="12"/>
  <c r="S94" i="12"/>
  <c r="R94" i="12"/>
  <c r="Q94" i="12"/>
  <c r="P94" i="12"/>
  <c r="O94" i="12"/>
  <c r="N94" i="12"/>
  <c r="M94" i="12"/>
  <c r="L94" i="12"/>
  <c r="K94" i="12"/>
  <c r="J94" i="12"/>
  <c r="I94" i="12"/>
  <c r="H94" i="12"/>
  <c r="G94" i="12"/>
  <c r="F94" i="12"/>
  <c r="E94" i="12"/>
  <c r="D94" i="12"/>
  <c r="C94" i="12"/>
  <c r="B94" i="12"/>
  <c r="Y93" i="12"/>
  <c r="X93" i="12"/>
  <c r="W93" i="12"/>
  <c r="V93" i="12"/>
  <c r="U93" i="12"/>
  <c r="T93" i="12"/>
  <c r="S93" i="12"/>
  <c r="R93" i="12"/>
  <c r="Q93" i="12"/>
  <c r="P93" i="12"/>
  <c r="O93" i="12"/>
  <c r="N93" i="12"/>
  <c r="M93" i="12"/>
  <c r="L93" i="12"/>
  <c r="K93" i="12"/>
  <c r="J93" i="12"/>
  <c r="I93" i="12"/>
  <c r="H93" i="12"/>
  <c r="G93" i="12"/>
  <c r="F93" i="12"/>
  <c r="E93" i="12"/>
  <c r="D93" i="12"/>
  <c r="C93" i="12"/>
  <c r="B93" i="12"/>
  <c r="Y91" i="12"/>
  <c r="X91" i="12"/>
  <c r="W91" i="12"/>
  <c r="V91" i="12"/>
  <c r="U91" i="12"/>
  <c r="T91" i="12"/>
  <c r="S91" i="12"/>
  <c r="R91" i="12"/>
  <c r="Q91" i="12"/>
  <c r="P91" i="12"/>
  <c r="O91" i="12"/>
  <c r="N91" i="12"/>
  <c r="M91" i="12"/>
  <c r="L91" i="12"/>
  <c r="K91" i="12"/>
  <c r="J91" i="12"/>
  <c r="I91" i="12"/>
  <c r="H91" i="12"/>
  <c r="G91" i="12"/>
  <c r="F91" i="12"/>
  <c r="E91" i="12"/>
  <c r="D91" i="12"/>
  <c r="C91" i="12"/>
  <c r="B91" i="12"/>
  <c r="Y83" i="12"/>
  <c r="X83" i="12"/>
  <c r="W83" i="12"/>
  <c r="V83" i="12"/>
  <c r="U83" i="12"/>
  <c r="T83" i="12"/>
  <c r="S83" i="12"/>
  <c r="R83" i="12"/>
  <c r="Q83" i="12"/>
  <c r="P83" i="12"/>
  <c r="O83" i="12"/>
  <c r="N83" i="12"/>
  <c r="M83" i="12"/>
  <c r="L83" i="12"/>
  <c r="K83" i="12"/>
  <c r="J83" i="12"/>
  <c r="I83" i="12"/>
  <c r="H83" i="12"/>
  <c r="G83" i="12"/>
  <c r="F83" i="12"/>
  <c r="E83" i="12"/>
  <c r="D83" i="12"/>
  <c r="C83" i="12"/>
  <c r="B83" i="12"/>
  <c r="Y81" i="12"/>
  <c r="X81" i="12"/>
  <c r="W81" i="12"/>
  <c r="V81" i="12"/>
  <c r="U81" i="12"/>
  <c r="T81" i="12"/>
  <c r="S81" i="12"/>
  <c r="R81" i="12"/>
  <c r="Q81" i="12"/>
  <c r="P81" i="12"/>
  <c r="O81" i="12"/>
  <c r="N81" i="12"/>
  <c r="M81" i="12"/>
  <c r="L81" i="12"/>
  <c r="K81" i="12"/>
  <c r="J81" i="12"/>
  <c r="I81" i="12"/>
  <c r="H81" i="12"/>
  <c r="G81" i="12"/>
  <c r="F81" i="12"/>
  <c r="E81" i="12"/>
  <c r="D81" i="12"/>
  <c r="C81" i="12"/>
  <c r="B81" i="12"/>
  <c r="H78" i="12"/>
  <c r="H107" i="4" s="1"/>
  <c r="G78" i="12"/>
  <c r="G107" i="4" s="1"/>
  <c r="F78" i="12"/>
  <c r="F107" i="4" s="1"/>
  <c r="E78" i="12"/>
  <c r="E107" i="4" s="1"/>
  <c r="Y77" i="12"/>
  <c r="Y106" i="4" s="1"/>
  <c r="X77" i="12"/>
  <c r="W77" i="12"/>
  <c r="V77" i="12"/>
  <c r="U77" i="12"/>
  <c r="T77" i="12"/>
  <c r="S77" i="12"/>
  <c r="R77" i="12"/>
  <c r="Q77" i="12"/>
  <c r="Q106" i="4" s="1"/>
  <c r="P77" i="12"/>
  <c r="O77" i="12"/>
  <c r="N77" i="12"/>
  <c r="N106" i="4" s="1"/>
  <c r="M77" i="12"/>
  <c r="M106" i="4" s="1"/>
  <c r="L77" i="12"/>
  <c r="L106" i="4" s="1"/>
  <c r="K77" i="12"/>
  <c r="K106" i="4" s="1"/>
  <c r="J77" i="12"/>
  <c r="J106" i="4" s="1"/>
  <c r="I77" i="12"/>
  <c r="H77" i="12"/>
  <c r="G77" i="12"/>
  <c r="F77" i="12"/>
  <c r="E77" i="12"/>
  <c r="D77" i="12"/>
  <c r="C77" i="12"/>
  <c r="B77" i="12"/>
  <c r="X76" i="12"/>
  <c r="X105" i="4" s="1"/>
  <c r="T76" i="12"/>
  <c r="T105" i="4" s="1"/>
  <c r="R76" i="12"/>
  <c r="R105" i="4" s="1"/>
  <c r="P76" i="12"/>
  <c r="P105" i="4" s="1"/>
  <c r="Y74" i="12"/>
  <c r="X74" i="12"/>
  <c r="W74" i="12"/>
  <c r="V74" i="12"/>
  <c r="U74" i="12"/>
  <c r="T74" i="12"/>
  <c r="S74" i="12"/>
  <c r="S103" i="4" s="1"/>
  <c r="R74" i="12"/>
  <c r="Q74" i="12"/>
  <c r="Q103" i="4" s="1"/>
  <c r="P74" i="12"/>
  <c r="O74" i="12"/>
  <c r="N74" i="12"/>
  <c r="M74" i="12"/>
  <c r="L74" i="12"/>
  <c r="K74" i="12"/>
  <c r="J74" i="12"/>
  <c r="I74" i="12"/>
  <c r="I103" i="4" s="1"/>
  <c r="H74" i="12"/>
  <c r="G74" i="12"/>
  <c r="G103" i="4" s="1"/>
  <c r="F74" i="12"/>
  <c r="F103" i="4" s="1"/>
  <c r="E74" i="12"/>
  <c r="E103" i="4" s="1"/>
  <c r="D74" i="12"/>
  <c r="D103" i="4" s="1"/>
  <c r="C74" i="12"/>
  <c r="C103" i="4" s="1"/>
  <c r="B74" i="12"/>
  <c r="B103" i="4" s="1"/>
  <c r="Y72" i="12"/>
  <c r="X72" i="12"/>
  <c r="W72" i="12"/>
  <c r="V72" i="12"/>
  <c r="U72" i="12"/>
  <c r="T72" i="12"/>
  <c r="S72" i="12"/>
  <c r="R72" i="12"/>
  <c r="Q72" i="12"/>
  <c r="Q40" i="7" s="1"/>
  <c r="P72" i="12"/>
  <c r="O72" i="12"/>
  <c r="N72" i="12"/>
  <c r="N40" i="7" s="1"/>
  <c r="M72" i="12"/>
  <c r="M40" i="7" s="1"/>
  <c r="L72" i="12"/>
  <c r="L40" i="7" s="1"/>
  <c r="K72" i="12"/>
  <c r="K40" i="7" s="1"/>
  <c r="J72" i="12"/>
  <c r="J40" i="7" s="1"/>
  <c r="I72" i="12"/>
  <c r="I40" i="7" s="1"/>
  <c r="H72" i="12"/>
  <c r="G72" i="12"/>
  <c r="F72" i="12"/>
  <c r="E72" i="12"/>
  <c r="D72" i="12"/>
  <c r="C72" i="12"/>
  <c r="B72" i="12"/>
  <c r="Y68" i="12"/>
  <c r="Y60" i="4" s="1"/>
  <c r="Y133" i="4" s="1"/>
  <c r="X68" i="12"/>
  <c r="W68" i="12"/>
  <c r="V68" i="12"/>
  <c r="U68" i="12"/>
  <c r="T68" i="12"/>
  <c r="S68" i="12"/>
  <c r="R68" i="12"/>
  <c r="Q68" i="12"/>
  <c r="P68" i="12"/>
  <c r="O68" i="12"/>
  <c r="O60" i="4" s="1"/>
  <c r="N68" i="12"/>
  <c r="M68" i="12"/>
  <c r="M60" i="4" s="1"/>
  <c r="L68" i="12"/>
  <c r="K68" i="12"/>
  <c r="J68" i="12"/>
  <c r="I68" i="12"/>
  <c r="I60" i="4" s="1"/>
  <c r="I133" i="4" s="1"/>
  <c r="H68" i="12"/>
  <c r="G68" i="12"/>
  <c r="F68" i="12"/>
  <c r="E68" i="12"/>
  <c r="D68" i="12"/>
  <c r="C68" i="12"/>
  <c r="B68" i="12"/>
  <c r="Y67" i="12"/>
  <c r="X67" i="12"/>
  <c r="X59" i="4" s="1"/>
  <c r="W67" i="12"/>
  <c r="W59" i="4" s="1"/>
  <c r="V67" i="12"/>
  <c r="V59" i="4" s="1"/>
  <c r="U67" i="12"/>
  <c r="U59" i="4" s="1"/>
  <c r="T67" i="12"/>
  <c r="T59" i="4" s="1"/>
  <c r="S67" i="12"/>
  <c r="R67" i="12"/>
  <c r="Q67" i="12"/>
  <c r="P67" i="12"/>
  <c r="O67" i="12"/>
  <c r="N67" i="12"/>
  <c r="M67" i="12"/>
  <c r="L67" i="12"/>
  <c r="K67" i="12"/>
  <c r="J67" i="12"/>
  <c r="J59" i="4" s="1"/>
  <c r="I67" i="12"/>
  <c r="I59" i="4" s="1"/>
  <c r="H67" i="12"/>
  <c r="G67" i="12"/>
  <c r="G59" i="4" s="1"/>
  <c r="F67" i="12"/>
  <c r="E67" i="12"/>
  <c r="E59" i="4" s="1"/>
  <c r="D67" i="12"/>
  <c r="C67" i="12"/>
  <c r="B67" i="12"/>
  <c r="Y66" i="12"/>
  <c r="Y65" i="12" s="1"/>
  <c r="Y57" i="4" s="1"/>
  <c r="Y132" i="4" s="1"/>
  <c r="X66" i="12"/>
  <c r="W66" i="12"/>
  <c r="V66" i="12"/>
  <c r="U66" i="12"/>
  <c r="T66" i="12"/>
  <c r="T58" i="4" s="1"/>
  <c r="S66" i="12"/>
  <c r="S65" i="12" s="1"/>
  <c r="S57" i="4" s="1"/>
  <c r="S132" i="4" s="1"/>
  <c r="R66" i="12"/>
  <c r="R58" i="4" s="1"/>
  <c r="Q66" i="12"/>
  <c r="Q65" i="12" s="1"/>
  <c r="P66" i="12"/>
  <c r="P58" i="4" s="1"/>
  <c r="O66" i="12"/>
  <c r="O65" i="12" s="1"/>
  <c r="N66" i="12"/>
  <c r="M66" i="12"/>
  <c r="L66" i="12"/>
  <c r="K66" i="12"/>
  <c r="J66" i="12"/>
  <c r="I66" i="12"/>
  <c r="H66" i="12"/>
  <c r="G66" i="12"/>
  <c r="F66" i="12"/>
  <c r="E66" i="12"/>
  <c r="D66" i="12"/>
  <c r="D58" i="4" s="1"/>
  <c r="C66" i="12"/>
  <c r="B66" i="12"/>
  <c r="U65" i="12"/>
  <c r="U57" i="4" s="1"/>
  <c r="U132" i="4" s="1"/>
  <c r="H65" i="12"/>
  <c r="Y64" i="12"/>
  <c r="X64" i="12"/>
  <c r="X56" i="4" s="1"/>
  <c r="X131" i="4" s="1"/>
  <c r="W64" i="12"/>
  <c r="W56" i="4" s="1"/>
  <c r="W131" i="4" s="1"/>
  <c r="V64" i="12"/>
  <c r="U64" i="12"/>
  <c r="T64" i="12"/>
  <c r="S64" i="12"/>
  <c r="S56" i="4" s="1"/>
  <c r="S131" i="4" s="1"/>
  <c r="R64" i="12"/>
  <c r="R97" i="12" s="1"/>
  <c r="R158" i="4" s="1"/>
  <c r="Q64" i="12"/>
  <c r="P64" i="12"/>
  <c r="O64" i="12"/>
  <c r="N64" i="12"/>
  <c r="M64" i="12"/>
  <c r="L64" i="12"/>
  <c r="K64" i="12"/>
  <c r="J64" i="12"/>
  <c r="I64" i="12"/>
  <c r="H64" i="12"/>
  <c r="G64" i="12"/>
  <c r="F64" i="12"/>
  <c r="E64" i="12"/>
  <c r="E56" i="4" s="1"/>
  <c r="D64" i="12"/>
  <c r="D56" i="4" s="1"/>
  <c r="C64" i="12"/>
  <c r="C56" i="4" s="1"/>
  <c r="B64" i="12"/>
  <c r="B56" i="4" s="1"/>
  <c r="Y54" i="12"/>
  <c r="X54" i="12"/>
  <c r="W54" i="12"/>
  <c r="V54" i="12"/>
  <c r="U54" i="12"/>
  <c r="T54" i="12"/>
  <c r="S54" i="12"/>
  <c r="R54" i="12"/>
  <c r="Q54" i="12"/>
  <c r="P54" i="12"/>
  <c r="O54" i="12"/>
  <c r="N54" i="12"/>
  <c r="M54" i="12"/>
  <c r="L54" i="12"/>
  <c r="K54" i="12"/>
  <c r="J54" i="12"/>
  <c r="I54" i="12"/>
  <c r="H54" i="12"/>
  <c r="G54" i="12"/>
  <c r="F54" i="12"/>
  <c r="E54" i="12"/>
  <c r="D54" i="12"/>
  <c r="C54" i="12"/>
  <c r="B54" i="12"/>
  <c r="Y51" i="12"/>
  <c r="X51" i="12"/>
  <c r="W51" i="12"/>
  <c r="V51" i="12"/>
  <c r="U51" i="12"/>
  <c r="T51" i="12"/>
  <c r="S51" i="12"/>
  <c r="R51" i="12"/>
  <c r="Q51" i="12"/>
  <c r="P51" i="12"/>
  <c r="O51" i="12"/>
  <c r="N51" i="12"/>
  <c r="M51" i="12"/>
  <c r="L51" i="12"/>
  <c r="K51" i="12"/>
  <c r="J51" i="12"/>
  <c r="I51" i="12"/>
  <c r="H51" i="12"/>
  <c r="G51" i="12"/>
  <c r="F51" i="12"/>
  <c r="E51" i="12"/>
  <c r="D51" i="12"/>
  <c r="C51" i="12"/>
  <c r="B51" i="12"/>
  <c r="Y45" i="12"/>
  <c r="X45" i="12"/>
  <c r="W45" i="12"/>
  <c r="V45" i="12"/>
  <c r="U45" i="12"/>
  <c r="T45" i="12"/>
  <c r="S45" i="12"/>
  <c r="R45" i="12"/>
  <c r="Q45" i="12"/>
  <c r="P45" i="12"/>
  <c r="O45" i="12"/>
  <c r="N45" i="12"/>
  <c r="M45" i="12"/>
  <c r="L45" i="12"/>
  <c r="K45" i="12"/>
  <c r="J45" i="12"/>
  <c r="I45" i="12"/>
  <c r="H45" i="12"/>
  <c r="G45" i="12"/>
  <c r="F45" i="12"/>
  <c r="E45" i="12"/>
  <c r="D45" i="12"/>
  <c r="C45" i="12"/>
  <c r="B45" i="12"/>
  <c r="Y40" i="12"/>
  <c r="X40" i="12"/>
  <c r="W40" i="12"/>
  <c r="V40" i="12"/>
  <c r="U40" i="12"/>
  <c r="T40" i="12"/>
  <c r="S40" i="12"/>
  <c r="R40" i="12"/>
  <c r="Q40" i="12"/>
  <c r="P40" i="12"/>
  <c r="O40" i="12"/>
  <c r="N40" i="12"/>
  <c r="M40" i="12"/>
  <c r="L40" i="12"/>
  <c r="K40" i="12"/>
  <c r="J40" i="12"/>
  <c r="I40" i="12"/>
  <c r="H40" i="12"/>
  <c r="G40" i="12"/>
  <c r="F40" i="12"/>
  <c r="E40" i="12"/>
  <c r="D40" i="12"/>
  <c r="C40" i="12"/>
  <c r="B40" i="12"/>
  <c r="Y39" i="12"/>
  <c r="X39" i="12"/>
  <c r="W39" i="12"/>
  <c r="V39" i="12"/>
  <c r="V37" i="12" s="1"/>
  <c r="U39" i="12"/>
  <c r="T39" i="12"/>
  <c r="S39" i="12"/>
  <c r="R39" i="12"/>
  <c r="Q39" i="12"/>
  <c r="P39" i="12"/>
  <c r="O39" i="12"/>
  <c r="N39" i="12"/>
  <c r="M39" i="12"/>
  <c r="L39" i="12"/>
  <c r="K39" i="12"/>
  <c r="J39" i="12"/>
  <c r="I39" i="12"/>
  <c r="H39" i="12"/>
  <c r="G39" i="12"/>
  <c r="F39" i="12"/>
  <c r="E39" i="12"/>
  <c r="D39" i="12"/>
  <c r="C39" i="12"/>
  <c r="B39" i="12"/>
  <c r="B37" i="12" s="1"/>
  <c r="Y38" i="12"/>
  <c r="Y37" i="12" s="1"/>
  <c r="X38" i="12"/>
  <c r="X37" i="12" s="1"/>
  <c r="W38" i="12"/>
  <c r="W37" i="12" s="1"/>
  <c r="V38" i="12"/>
  <c r="U38" i="12"/>
  <c r="U37" i="12" s="1"/>
  <c r="T38" i="12"/>
  <c r="T37" i="12" s="1"/>
  <c r="S38" i="12"/>
  <c r="S37" i="12" s="1"/>
  <c r="R38" i="12"/>
  <c r="R37" i="12" s="1"/>
  <c r="Q38" i="12"/>
  <c r="P38" i="12"/>
  <c r="O38" i="12"/>
  <c r="N38" i="12"/>
  <c r="M38" i="12"/>
  <c r="L38" i="12"/>
  <c r="K38" i="12"/>
  <c r="J38" i="12"/>
  <c r="I38" i="12"/>
  <c r="I37" i="12" s="1"/>
  <c r="H38" i="12"/>
  <c r="H37" i="12" s="1"/>
  <c r="G38" i="12"/>
  <c r="G37" i="12" s="1"/>
  <c r="F38" i="12"/>
  <c r="F37" i="12" s="1"/>
  <c r="E38" i="12"/>
  <c r="E37" i="12" s="1"/>
  <c r="D38" i="12"/>
  <c r="D37" i="12" s="1"/>
  <c r="C38" i="12"/>
  <c r="C37" i="12" s="1"/>
  <c r="B38" i="12"/>
  <c r="Q37" i="12"/>
  <c r="P37" i="12"/>
  <c r="O37" i="12"/>
  <c r="N37" i="12"/>
  <c r="M37" i="12"/>
  <c r="L37" i="12"/>
  <c r="K37" i="12"/>
  <c r="J37" i="12"/>
  <c r="Y36" i="12"/>
  <c r="X36" i="12"/>
  <c r="W36" i="12"/>
  <c r="V36" i="12"/>
  <c r="U36" i="12"/>
  <c r="T36" i="12"/>
  <c r="S36" i="12"/>
  <c r="R36" i="12"/>
  <c r="Q36" i="12"/>
  <c r="P36" i="12"/>
  <c r="O36" i="12"/>
  <c r="N36" i="12"/>
  <c r="M36" i="12"/>
  <c r="L36" i="12"/>
  <c r="K36" i="12"/>
  <c r="J36" i="12"/>
  <c r="I36" i="12"/>
  <c r="H36" i="12"/>
  <c r="G36" i="12"/>
  <c r="F36" i="12"/>
  <c r="E36" i="12"/>
  <c r="D36" i="12"/>
  <c r="C36" i="12"/>
  <c r="B36" i="12"/>
  <c r="Y34" i="12"/>
  <c r="X34" i="12"/>
  <c r="W34" i="12"/>
  <c r="V34" i="12"/>
  <c r="U34" i="12"/>
  <c r="T34" i="12"/>
  <c r="S34" i="12"/>
  <c r="R34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Y33" i="12"/>
  <c r="X33" i="12"/>
  <c r="W33" i="12"/>
  <c r="V33" i="12"/>
  <c r="U33" i="12"/>
  <c r="T33" i="12"/>
  <c r="S33" i="12"/>
  <c r="S31" i="12" s="1"/>
  <c r="R33" i="12"/>
  <c r="Q33" i="12"/>
  <c r="Q31" i="12" s="1"/>
  <c r="P33" i="12"/>
  <c r="O33" i="12"/>
  <c r="O31" i="12" s="1"/>
  <c r="N33" i="12"/>
  <c r="M33" i="12"/>
  <c r="M31" i="12" s="1"/>
  <c r="L33" i="12"/>
  <c r="K33" i="12"/>
  <c r="K31" i="12" s="1"/>
  <c r="J33" i="12"/>
  <c r="I33" i="12"/>
  <c r="H33" i="12"/>
  <c r="G33" i="12"/>
  <c r="G31" i="12" s="1"/>
  <c r="F33" i="12"/>
  <c r="E33" i="12"/>
  <c r="D33" i="12"/>
  <c r="D31" i="12" s="1"/>
  <c r="C33" i="12"/>
  <c r="C31" i="12" s="1"/>
  <c r="Y32" i="12"/>
  <c r="Y31" i="12" s="1"/>
  <c r="X32" i="12"/>
  <c r="X31" i="12" s="1"/>
  <c r="W32" i="12"/>
  <c r="V32" i="12"/>
  <c r="V31" i="12" s="1"/>
  <c r="U32" i="12"/>
  <c r="U31" i="12" s="1"/>
  <c r="T32" i="12"/>
  <c r="T31" i="12" s="1"/>
  <c r="S32" i="12"/>
  <c r="R32" i="12"/>
  <c r="Q32" i="12"/>
  <c r="P32" i="12"/>
  <c r="O32" i="12"/>
  <c r="N32" i="12"/>
  <c r="M32" i="12"/>
  <c r="L32" i="12"/>
  <c r="K32" i="12"/>
  <c r="J32" i="12"/>
  <c r="I32" i="12"/>
  <c r="H32" i="12"/>
  <c r="G32" i="12"/>
  <c r="F32" i="12"/>
  <c r="E32" i="12"/>
  <c r="E31" i="12" s="1"/>
  <c r="D32" i="12"/>
  <c r="C32" i="12"/>
  <c r="L31" i="12"/>
  <c r="I31" i="12"/>
  <c r="Y30" i="12"/>
  <c r="X30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H30" i="12"/>
  <c r="G30" i="12"/>
  <c r="F30" i="12"/>
  <c r="E30" i="12"/>
  <c r="D30" i="12"/>
  <c r="C30" i="12"/>
  <c r="Y25" i="12"/>
  <c r="X25" i="12"/>
  <c r="W25" i="12"/>
  <c r="V25" i="12"/>
  <c r="U25" i="12"/>
  <c r="T25" i="12"/>
  <c r="S25" i="12"/>
  <c r="R25" i="12"/>
  <c r="Q25" i="12"/>
  <c r="P25" i="12"/>
  <c r="O25" i="12"/>
  <c r="N25" i="12"/>
  <c r="M25" i="12"/>
  <c r="L25" i="12"/>
  <c r="K25" i="12"/>
  <c r="J25" i="12"/>
  <c r="I25" i="12"/>
  <c r="H25" i="12"/>
  <c r="G25" i="12"/>
  <c r="F25" i="12"/>
  <c r="E25" i="12"/>
  <c r="D25" i="12"/>
  <c r="C25" i="12"/>
  <c r="Y19" i="12"/>
  <c r="X19" i="12"/>
  <c r="W19" i="12"/>
  <c r="V19" i="12"/>
  <c r="U19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E19" i="12"/>
  <c r="D19" i="12"/>
  <c r="C19" i="12"/>
  <c r="B19" i="12"/>
  <c r="Y12" i="12"/>
  <c r="Y92" i="12" s="1"/>
  <c r="X12" i="12"/>
  <c r="X92" i="12" s="1"/>
  <c r="W12" i="12"/>
  <c r="W92" i="12" s="1"/>
  <c r="V12" i="12"/>
  <c r="V92" i="12" s="1"/>
  <c r="U12" i="12"/>
  <c r="U92" i="12" s="1"/>
  <c r="T12" i="12"/>
  <c r="T92" i="12" s="1"/>
  <c r="S12" i="12"/>
  <c r="S92" i="12" s="1"/>
  <c r="R12" i="12"/>
  <c r="R92" i="12" s="1"/>
  <c r="Q12" i="12"/>
  <c r="Q92" i="12" s="1"/>
  <c r="P12" i="12"/>
  <c r="P92" i="12" s="1"/>
  <c r="O12" i="12"/>
  <c r="O92" i="12" s="1"/>
  <c r="N12" i="12"/>
  <c r="N92" i="12" s="1"/>
  <c r="M12" i="12"/>
  <c r="M92" i="12" s="1"/>
  <c r="L12" i="12"/>
  <c r="L92" i="12" s="1"/>
  <c r="K12" i="12"/>
  <c r="K92" i="12" s="1"/>
  <c r="J12" i="12"/>
  <c r="J92" i="12" s="1"/>
  <c r="I12" i="12"/>
  <c r="I92" i="12" s="1"/>
  <c r="H12" i="12"/>
  <c r="H92" i="12" s="1"/>
  <c r="G12" i="12"/>
  <c r="G92" i="12" s="1"/>
  <c r="F12" i="12"/>
  <c r="F92" i="12" s="1"/>
  <c r="E12" i="12"/>
  <c r="E92" i="12" s="1"/>
  <c r="D12" i="12"/>
  <c r="D92" i="12" s="1"/>
  <c r="C12" i="12"/>
  <c r="C92" i="12" s="1"/>
  <c r="B12" i="12"/>
  <c r="B92" i="12" s="1"/>
  <c r="Y5" i="12"/>
  <c r="X5" i="12"/>
  <c r="W5" i="12"/>
  <c r="V5" i="12"/>
  <c r="U5" i="12"/>
  <c r="U82" i="12" s="1"/>
  <c r="T5" i="12"/>
  <c r="S5" i="12"/>
  <c r="R5" i="12"/>
  <c r="Q5" i="12"/>
  <c r="P5" i="12"/>
  <c r="O5" i="12"/>
  <c r="N5" i="12"/>
  <c r="M5" i="12"/>
  <c r="L5" i="12"/>
  <c r="K5" i="12"/>
  <c r="J5" i="12"/>
  <c r="J82" i="12" s="1"/>
  <c r="I5" i="12"/>
  <c r="I82" i="12" s="1"/>
  <c r="H5" i="12"/>
  <c r="G5" i="12"/>
  <c r="F5" i="12"/>
  <c r="F82" i="12" s="1"/>
  <c r="E5" i="12"/>
  <c r="E82" i="12" s="1"/>
  <c r="D5" i="12"/>
  <c r="D82" i="12" s="1"/>
  <c r="C5" i="12"/>
  <c r="B5" i="12"/>
  <c r="N3" i="12"/>
  <c r="N5" i="4" s="1"/>
  <c r="B3" i="12"/>
  <c r="Y155" i="11"/>
  <c r="X155" i="11"/>
  <c r="W155" i="11"/>
  <c r="V155" i="11"/>
  <c r="U155" i="11"/>
  <c r="T155" i="11"/>
  <c r="S155" i="11"/>
  <c r="R155" i="11"/>
  <c r="Q155" i="11"/>
  <c r="P155" i="11"/>
  <c r="O155" i="11"/>
  <c r="N155" i="11"/>
  <c r="M155" i="11"/>
  <c r="L155" i="11"/>
  <c r="K155" i="11"/>
  <c r="J155" i="11"/>
  <c r="I155" i="11"/>
  <c r="H155" i="11"/>
  <c r="G155" i="11"/>
  <c r="F155" i="11"/>
  <c r="E155" i="11"/>
  <c r="D155" i="11"/>
  <c r="C155" i="11"/>
  <c r="B155" i="11"/>
  <c r="Y154" i="11"/>
  <c r="X154" i="11"/>
  <c r="W154" i="11"/>
  <c r="V154" i="11"/>
  <c r="U154" i="11"/>
  <c r="T154" i="11"/>
  <c r="S154" i="11"/>
  <c r="R154" i="11"/>
  <c r="Q154" i="11"/>
  <c r="P154" i="11"/>
  <c r="O154" i="11"/>
  <c r="N154" i="11"/>
  <c r="M154" i="11"/>
  <c r="L154" i="11"/>
  <c r="K154" i="11"/>
  <c r="J154" i="11"/>
  <c r="I154" i="11"/>
  <c r="H154" i="11"/>
  <c r="G154" i="11"/>
  <c r="F154" i="11"/>
  <c r="E154" i="11"/>
  <c r="D154" i="11"/>
  <c r="C154" i="11"/>
  <c r="B154" i="11"/>
  <c r="Y153" i="11"/>
  <c r="X153" i="11"/>
  <c r="W153" i="11"/>
  <c r="V153" i="11"/>
  <c r="U153" i="11"/>
  <c r="T153" i="11"/>
  <c r="S153" i="11"/>
  <c r="R153" i="11"/>
  <c r="Q153" i="11"/>
  <c r="P153" i="11"/>
  <c r="O153" i="11"/>
  <c r="N153" i="11"/>
  <c r="M153" i="11"/>
  <c r="L153" i="11"/>
  <c r="K153" i="11"/>
  <c r="J153" i="11"/>
  <c r="I153" i="11"/>
  <c r="H153" i="11"/>
  <c r="G153" i="11"/>
  <c r="F153" i="11"/>
  <c r="E153" i="11"/>
  <c r="D153" i="11"/>
  <c r="C153" i="11"/>
  <c r="B153" i="11"/>
  <c r="Y152" i="11"/>
  <c r="X152" i="11"/>
  <c r="W152" i="11"/>
  <c r="V152" i="11"/>
  <c r="U152" i="11"/>
  <c r="T152" i="11"/>
  <c r="S152" i="11"/>
  <c r="R152" i="11"/>
  <c r="Q152" i="11"/>
  <c r="P152" i="11"/>
  <c r="O152" i="11"/>
  <c r="N152" i="11"/>
  <c r="M152" i="11"/>
  <c r="L152" i="11"/>
  <c r="K152" i="11"/>
  <c r="J152" i="11"/>
  <c r="I152" i="11"/>
  <c r="H152" i="11"/>
  <c r="G152" i="11"/>
  <c r="F152" i="11"/>
  <c r="E152" i="11"/>
  <c r="D152" i="11"/>
  <c r="C152" i="11"/>
  <c r="B152" i="11"/>
  <c r="Y151" i="11"/>
  <c r="X151" i="11"/>
  <c r="W151" i="11"/>
  <c r="V151" i="11"/>
  <c r="U151" i="11"/>
  <c r="T151" i="11"/>
  <c r="S151" i="11"/>
  <c r="R151" i="11"/>
  <c r="Q151" i="11"/>
  <c r="P151" i="11"/>
  <c r="O151" i="11"/>
  <c r="N151" i="11"/>
  <c r="M151" i="11"/>
  <c r="L151" i="11"/>
  <c r="K151" i="11"/>
  <c r="J151" i="11"/>
  <c r="I151" i="11"/>
  <c r="H151" i="11"/>
  <c r="G151" i="11"/>
  <c r="F151" i="11"/>
  <c r="E151" i="11"/>
  <c r="D151" i="11"/>
  <c r="C151" i="11"/>
  <c r="B151" i="11"/>
  <c r="Y150" i="11"/>
  <c r="X150" i="11"/>
  <c r="W150" i="11"/>
  <c r="V150" i="11"/>
  <c r="U150" i="11"/>
  <c r="T150" i="11"/>
  <c r="S150" i="11"/>
  <c r="R150" i="11"/>
  <c r="Q150" i="11"/>
  <c r="P150" i="11"/>
  <c r="O150" i="11"/>
  <c r="N150" i="11"/>
  <c r="M150" i="11"/>
  <c r="L150" i="11"/>
  <c r="K150" i="11"/>
  <c r="J150" i="11"/>
  <c r="I150" i="11"/>
  <c r="H150" i="11"/>
  <c r="G150" i="11"/>
  <c r="F150" i="11"/>
  <c r="E150" i="11"/>
  <c r="D150" i="11"/>
  <c r="C150" i="11"/>
  <c r="B150" i="11"/>
  <c r="Y149" i="11"/>
  <c r="X149" i="11"/>
  <c r="W149" i="11"/>
  <c r="V149" i="11"/>
  <c r="U149" i="11"/>
  <c r="T149" i="11"/>
  <c r="S149" i="11"/>
  <c r="R149" i="11"/>
  <c r="Q149" i="11"/>
  <c r="P149" i="11"/>
  <c r="O149" i="11"/>
  <c r="N149" i="11"/>
  <c r="M149" i="11"/>
  <c r="L149" i="11"/>
  <c r="K149" i="11"/>
  <c r="J149" i="11"/>
  <c r="I149" i="11"/>
  <c r="H149" i="11"/>
  <c r="G149" i="11"/>
  <c r="F149" i="11"/>
  <c r="E149" i="11"/>
  <c r="D149" i="11"/>
  <c r="C149" i="11"/>
  <c r="B149" i="11"/>
  <c r="Y148" i="11"/>
  <c r="X148" i="11"/>
  <c r="W148" i="11"/>
  <c r="V148" i="11"/>
  <c r="U148" i="11"/>
  <c r="T148" i="11"/>
  <c r="S148" i="11"/>
  <c r="R148" i="11"/>
  <c r="Q148" i="11"/>
  <c r="P148" i="11"/>
  <c r="O148" i="11"/>
  <c r="N148" i="11"/>
  <c r="M148" i="11"/>
  <c r="L148" i="11"/>
  <c r="K148" i="11"/>
  <c r="J148" i="11"/>
  <c r="I148" i="11"/>
  <c r="H148" i="11"/>
  <c r="G148" i="11"/>
  <c r="F148" i="11"/>
  <c r="E148" i="11"/>
  <c r="D148" i="11"/>
  <c r="C148" i="11"/>
  <c r="B148" i="11"/>
  <c r="Y144" i="11"/>
  <c r="X144" i="11"/>
  <c r="W144" i="11"/>
  <c r="V144" i="11"/>
  <c r="U144" i="11"/>
  <c r="T144" i="11"/>
  <c r="S144" i="11"/>
  <c r="R144" i="11"/>
  <c r="Q144" i="11"/>
  <c r="P144" i="11"/>
  <c r="O144" i="11"/>
  <c r="N144" i="11"/>
  <c r="M144" i="11"/>
  <c r="L144" i="11"/>
  <c r="K144" i="11"/>
  <c r="J144" i="11"/>
  <c r="I144" i="11"/>
  <c r="H144" i="11"/>
  <c r="G144" i="11"/>
  <c r="F144" i="11"/>
  <c r="E144" i="11"/>
  <c r="D144" i="11"/>
  <c r="C144" i="11"/>
  <c r="B144" i="11"/>
  <c r="Y143" i="11"/>
  <c r="X143" i="11"/>
  <c r="W143" i="11"/>
  <c r="V143" i="11"/>
  <c r="U143" i="11"/>
  <c r="T143" i="11"/>
  <c r="S143" i="11"/>
  <c r="R143" i="11"/>
  <c r="Q143" i="11"/>
  <c r="P143" i="11"/>
  <c r="O143" i="11"/>
  <c r="N143" i="11"/>
  <c r="M143" i="11"/>
  <c r="L143" i="11"/>
  <c r="K143" i="11"/>
  <c r="J143" i="11"/>
  <c r="I143" i="11"/>
  <c r="H143" i="11"/>
  <c r="G143" i="11"/>
  <c r="F143" i="11"/>
  <c r="E143" i="11"/>
  <c r="D143" i="11"/>
  <c r="C143" i="11"/>
  <c r="B143" i="11"/>
  <c r="Y142" i="11"/>
  <c r="X142" i="11"/>
  <c r="W142" i="11"/>
  <c r="V142" i="11"/>
  <c r="U142" i="11"/>
  <c r="T142" i="11"/>
  <c r="S142" i="11"/>
  <c r="R142" i="11"/>
  <c r="Q142" i="11"/>
  <c r="P142" i="11"/>
  <c r="O142" i="11"/>
  <c r="N142" i="11"/>
  <c r="M142" i="11"/>
  <c r="L142" i="11"/>
  <c r="K142" i="11"/>
  <c r="J142" i="11"/>
  <c r="I142" i="11"/>
  <c r="H142" i="11"/>
  <c r="G142" i="11"/>
  <c r="F142" i="11"/>
  <c r="E142" i="11"/>
  <c r="D142" i="11"/>
  <c r="C142" i="11"/>
  <c r="B142" i="11"/>
  <c r="Y141" i="11"/>
  <c r="X141" i="11"/>
  <c r="W141" i="11"/>
  <c r="V141" i="11"/>
  <c r="U141" i="11"/>
  <c r="T141" i="11"/>
  <c r="S141" i="11"/>
  <c r="R141" i="11"/>
  <c r="Q141" i="11"/>
  <c r="P141" i="11"/>
  <c r="O141" i="11"/>
  <c r="N141" i="11"/>
  <c r="M141" i="11"/>
  <c r="L141" i="11"/>
  <c r="K141" i="11"/>
  <c r="J141" i="11"/>
  <c r="I141" i="11"/>
  <c r="H141" i="11"/>
  <c r="G141" i="11"/>
  <c r="F141" i="11"/>
  <c r="E141" i="11"/>
  <c r="D141" i="11"/>
  <c r="C141" i="11"/>
  <c r="B141" i="11"/>
  <c r="Y140" i="11"/>
  <c r="X140" i="11"/>
  <c r="W140" i="11"/>
  <c r="V140" i="11"/>
  <c r="U140" i="11"/>
  <c r="T140" i="11"/>
  <c r="S140" i="11"/>
  <c r="R140" i="11"/>
  <c r="Q140" i="11"/>
  <c r="P140" i="11"/>
  <c r="O140" i="11"/>
  <c r="N140" i="11"/>
  <c r="M140" i="11"/>
  <c r="L140" i="11"/>
  <c r="K140" i="11"/>
  <c r="J140" i="11"/>
  <c r="I140" i="11"/>
  <c r="H140" i="11"/>
  <c r="G140" i="11"/>
  <c r="F140" i="11"/>
  <c r="E140" i="11"/>
  <c r="D140" i="11"/>
  <c r="C140" i="11"/>
  <c r="B140" i="11"/>
  <c r="Y139" i="11"/>
  <c r="X139" i="11"/>
  <c r="W139" i="11"/>
  <c r="V139" i="11"/>
  <c r="U139" i="11"/>
  <c r="T139" i="11"/>
  <c r="S139" i="11"/>
  <c r="R139" i="11"/>
  <c r="Q139" i="11"/>
  <c r="P139" i="11"/>
  <c r="O139" i="11"/>
  <c r="N139" i="11"/>
  <c r="M139" i="11"/>
  <c r="L139" i="11"/>
  <c r="K139" i="11"/>
  <c r="J139" i="11"/>
  <c r="I139" i="11"/>
  <c r="H139" i="11"/>
  <c r="G139" i="11"/>
  <c r="F139" i="11"/>
  <c r="E139" i="11"/>
  <c r="D139" i="11"/>
  <c r="C139" i="11"/>
  <c r="B139" i="11"/>
  <c r="Y138" i="11"/>
  <c r="X138" i="11"/>
  <c r="W138" i="11"/>
  <c r="V138" i="11"/>
  <c r="U138" i="11"/>
  <c r="T138" i="11"/>
  <c r="S138" i="11"/>
  <c r="R138" i="11"/>
  <c r="Q138" i="11"/>
  <c r="P138" i="11"/>
  <c r="O138" i="11"/>
  <c r="N138" i="11"/>
  <c r="M138" i="11"/>
  <c r="L138" i="11"/>
  <c r="K138" i="11"/>
  <c r="J138" i="11"/>
  <c r="I138" i="11"/>
  <c r="H138" i="11"/>
  <c r="G138" i="11"/>
  <c r="F138" i="11"/>
  <c r="E138" i="11"/>
  <c r="D138" i="11"/>
  <c r="C138" i="11"/>
  <c r="B138" i="11"/>
  <c r="Y137" i="11"/>
  <c r="X137" i="11"/>
  <c r="W137" i="11"/>
  <c r="V137" i="11"/>
  <c r="U137" i="11"/>
  <c r="T137" i="11"/>
  <c r="S137" i="11"/>
  <c r="R137" i="11"/>
  <c r="Q137" i="11"/>
  <c r="P137" i="11"/>
  <c r="O137" i="11"/>
  <c r="N137" i="11"/>
  <c r="M137" i="11"/>
  <c r="L137" i="11"/>
  <c r="K137" i="11"/>
  <c r="J137" i="11"/>
  <c r="I137" i="11"/>
  <c r="H137" i="11"/>
  <c r="G137" i="11"/>
  <c r="F137" i="11"/>
  <c r="E137" i="11"/>
  <c r="D137" i="11"/>
  <c r="C137" i="11"/>
  <c r="B137" i="11"/>
  <c r="Y131" i="11"/>
  <c r="X131" i="11"/>
  <c r="W131" i="11"/>
  <c r="V131" i="11"/>
  <c r="U131" i="11"/>
  <c r="T131" i="11"/>
  <c r="S131" i="11"/>
  <c r="R131" i="11"/>
  <c r="Q131" i="11"/>
  <c r="P131" i="11"/>
  <c r="O131" i="11"/>
  <c r="N131" i="11"/>
  <c r="M131" i="11"/>
  <c r="L131" i="11"/>
  <c r="K131" i="11"/>
  <c r="J131" i="11"/>
  <c r="I131" i="11"/>
  <c r="H131" i="11"/>
  <c r="G131" i="11"/>
  <c r="F131" i="11"/>
  <c r="E131" i="11"/>
  <c r="D131" i="11"/>
  <c r="C131" i="11"/>
  <c r="B131" i="11"/>
  <c r="Y127" i="11"/>
  <c r="X127" i="11"/>
  <c r="W127" i="11"/>
  <c r="V127" i="11"/>
  <c r="U127" i="11"/>
  <c r="T127" i="11"/>
  <c r="S127" i="11"/>
  <c r="R127" i="11"/>
  <c r="Q127" i="11"/>
  <c r="P127" i="11"/>
  <c r="O127" i="11"/>
  <c r="N127" i="11"/>
  <c r="M127" i="11"/>
  <c r="L127" i="11"/>
  <c r="K127" i="11"/>
  <c r="J127" i="11"/>
  <c r="I127" i="11"/>
  <c r="H127" i="11"/>
  <c r="G127" i="11"/>
  <c r="F127" i="11"/>
  <c r="E127" i="11"/>
  <c r="D127" i="11"/>
  <c r="C127" i="11"/>
  <c r="B127" i="11"/>
  <c r="Y124" i="11"/>
  <c r="X124" i="11"/>
  <c r="W124" i="11"/>
  <c r="V124" i="11"/>
  <c r="U124" i="11"/>
  <c r="T124" i="11"/>
  <c r="S124" i="11"/>
  <c r="R124" i="11"/>
  <c r="Q124" i="11"/>
  <c r="P124" i="11"/>
  <c r="O124" i="11"/>
  <c r="N124" i="11"/>
  <c r="M124" i="11"/>
  <c r="L124" i="11"/>
  <c r="K124" i="11"/>
  <c r="J124" i="11"/>
  <c r="I124" i="11"/>
  <c r="H124" i="11"/>
  <c r="G124" i="11"/>
  <c r="F124" i="11"/>
  <c r="E124" i="11"/>
  <c r="D124" i="11"/>
  <c r="C124" i="11"/>
  <c r="B124" i="11"/>
  <c r="Y121" i="11"/>
  <c r="X121" i="11"/>
  <c r="W121" i="11"/>
  <c r="V121" i="11"/>
  <c r="U121" i="11"/>
  <c r="T121" i="11"/>
  <c r="S121" i="11"/>
  <c r="R121" i="11"/>
  <c r="Q121" i="11"/>
  <c r="P121" i="11"/>
  <c r="O121" i="11"/>
  <c r="N121" i="11"/>
  <c r="M121" i="11"/>
  <c r="L121" i="11"/>
  <c r="K121" i="11"/>
  <c r="J121" i="11"/>
  <c r="I121" i="11"/>
  <c r="H121" i="11"/>
  <c r="G121" i="11"/>
  <c r="F121" i="11"/>
  <c r="E121" i="11"/>
  <c r="D121" i="11"/>
  <c r="C121" i="11"/>
  <c r="B121" i="11"/>
  <c r="Y120" i="11"/>
  <c r="X120" i="11"/>
  <c r="W120" i="11"/>
  <c r="V120" i="11"/>
  <c r="U120" i="11"/>
  <c r="T120" i="11"/>
  <c r="S120" i="11"/>
  <c r="R120" i="11"/>
  <c r="Q120" i="11"/>
  <c r="P120" i="11"/>
  <c r="O120" i="11"/>
  <c r="N120" i="11"/>
  <c r="M120" i="11"/>
  <c r="L120" i="11"/>
  <c r="K120" i="11"/>
  <c r="J120" i="11"/>
  <c r="I120" i="11"/>
  <c r="H120" i="11"/>
  <c r="G120" i="11"/>
  <c r="F120" i="11"/>
  <c r="E120" i="11"/>
  <c r="D120" i="11"/>
  <c r="C120" i="11"/>
  <c r="B120" i="11"/>
  <c r="Y119" i="11"/>
  <c r="X119" i="11"/>
  <c r="W119" i="11"/>
  <c r="V119" i="11"/>
  <c r="U119" i="11"/>
  <c r="T119" i="11"/>
  <c r="S119" i="11"/>
  <c r="R119" i="11"/>
  <c r="Q119" i="11"/>
  <c r="P119" i="11"/>
  <c r="O119" i="11"/>
  <c r="N119" i="11"/>
  <c r="M119" i="11"/>
  <c r="L119" i="11"/>
  <c r="K119" i="11"/>
  <c r="J119" i="11"/>
  <c r="I119" i="11"/>
  <c r="H119" i="11"/>
  <c r="G119" i="11"/>
  <c r="F119" i="11"/>
  <c r="E119" i="11"/>
  <c r="D119" i="11"/>
  <c r="C119" i="11"/>
  <c r="B119" i="11"/>
  <c r="Y118" i="11"/>
  <c r="X118" i="11"/>
  <c r="W118" i="11"/>
  <c r="V118" i="11"/>
  <c r="U118" i="11"/>
  <c r="T118" i="11"/>
  <c r="S118" i="11"/>
  <c r="R118" i="11"/>
  <c r="Q118" i="11"/>
  <c r="P118" i="11"/>
  <c r="O118" i="11"/>
  <c r="N118" i="11"/>
  <c r="M118" i="11"/>
  <c r="L118" i="11"/>
  <c r="K118" i="11"/>
  <c r="J118" i="11"/>
  <c r="I118" i="11"/>
  <c r="H118" i="11"/>
  <c r="G118" i="11"/>
  <c r="F118" i="11"/>
  <c r="E118" i="11"/>
  <c r="D118" i="11"/>
  <c r="C118" i="11"/>
  <c r="B118" i="11"/>
  <c r="Y114" i="11"/>
  <c r="X114" i="11"/>
  <c r="W114" i="11"/>
  <c r="V114" i="11"/>
  <c r="U114" i="11"/>
  <c r="T114" i="11"/>
  <c r="S114" i="11"/>
  <c r="R114" i="11"/>
  <c r="Q114" i="11"/>
  <c r="P114" i="11"/>
  <c r="O114" i="11"/>
  <c r="N114" i="11"/>
  <c r="M114" i="11"/>
  <c r="L114" i="11"/>
  <c r="K114" i="11"/>
  <c r="J114" i="11"/>
  <c r="I114" i="11"/>
  <c r="H114" i="11"/>
  <c r="G114" i="11"/>
  <c r="F114" i="11"/>
  <c r="E114" i="11"/>
  <c r="D114" i="11"/>
  <c r="C114" i="11"/>
  <c r="B114" i="11"/>
  <c r="Y110" i="11"/>
  <c r="X110" i="11"/>
  <c r="W110" i="11"/>
  <c r="V110" i="11"/>
  <c r="U110" i="11"/>
  <c r="T110" i="11"/>
  <c r="S110" i="11"/>
  <c r="R110" i="11"/>
  <c r="Q110" i="11"/>
  <c r="P110" i="11"/>
  <c r="O110" i="11"/>
  <c r="N110" i="11"/>
  <c r="M110" i="11"/>
  <c r="L110" i="11"/>
  <c r="K110" i="11"/>
  <c r="J110" i="11"/>
  <c r="I110" i="11"/>
  <c r="H110" i="11"/>
  <c r="G110" i="11"/>
  <c r="F110" i="11"/>
  <c r="E110" i="11"/>
  <c r="D110" i="11"/>
  <c r="C110" i="11"/>
  <c r="B110" i="11"/>
  <c r="Y104" i="11"/>
  <c r="X104" i="11"/>
  <c r="W104" i="11"/>
  <c r="V104" i="11"/>
  <c r="U104" i="11"/>
  <c r="T104" i="11"/>
  <c r="S104" i="11"/>
  <c r="R104" i="11"/>
  <c r="Q104" i="11"/>
  <c r="P104" i="11"/>
  <c r="O104" i="11"/>
  <c r="N104" i="11"/>
  <c r="M104" i="11"/>
  <c r="L104" i="11"/>
  <c r="K104" i="11"/>
  <c r="J104" i="11"/>
  <c r="I104" i="11"/>
  <c r="H104" i="11"/>
  <c r="G104" i="11"/>
  <c r="F104" i="11"/>
  <c r="E104" i="11"/>
  <c r="D104" i="11"/>
  <c r="C104" i="11"/>
  <c r="B104" i="11"/>
  <c r="Y103" i="11"/>
  <c r="X103" i="11"/>
  <c r="W103" i="11"/>
  <c r="V103" i="11"/>
  <c r="U103" i="11"/>
  <c r="T103" i="11"/>
  <c r="S103" i="11"/>
  <c r="R103" i="11"/>
  <c r="Q103" i="11"/>
  <c r="P103" i="11"/>
  <c r="O103" i="11"/>
  <c r="N103" i="11"/>
  <c r="M103" i="11"/>
  <c r="L103" i="11"/>
  <c r="K103" i="11"/>
  <c r="J103" i="11"/>
  <c r="I103" i="11"/>
  <c r="H103" i="11"/>
  <c r="G103" i="11"/>
  <c r="F103" i="11"/>
  <c r="E103" i="11"/>
  <c r="D103" i="11"/>
  <c r="C103" i="11"/>
  <c r="B103" i="11"/>
  <c r="Y102" i="11"/>
  <c r="X102" i="11"/>
  <c r="W102" i="11"/>
  <c r="V102" i="11"/>
  <c r="U102" i="11"/>
  <c r="T102" i="11"/>
  <c r="S102" i="11"/>
  <c r="R102" i="11"/>
  <c r="Q102" i="11"/>
  <c r="P102" i="11"/>
  <c r="O102" i="11"/>
  <c r="N102" i="11"/>
  <c r="M102" i="11"/>
  <c r="L102" i="11"/>
  <c r="K102" i="11"/>
  <c r="J102" i="11"/>
  <c r="I102" i="11"/>
  <c r="H102" i="11"/>
  <c r="G102" i="11"/>
  <c r="F102" i="11"/>
  <c r="E102" i="11"/>
  <c r="D102" i="11"/>
  <c r="C102" i="11"/>
  <c r="B102" i="11"/>
  <c r="Y101" i="11"/>
  <c r="X101" i="11"/>
  <c r="W101" i="11"/>
  <c r="V101" i="11"/>
  <c r="U101" i="11"/>
  <c r="T101" i="11"/>
  <c r="S101" i="11"/>
  <c r="R101" i="11"/>
  <c r="Q101" i="11"/>
  <c r="P101" i="11"/>
  <c r="O101" i="11"/>
  <c r="N101" i="11"/>
  <c r="M101" i="11"/>
  <c r="L101" i="11"/>
  <c r="K101" i="11"/>
  <c r="J101" i="11"/>
  <c r="I101" i="11"/>
  <c r="H101" i="11"/>
  <c r="G101" i="11"/>
  <c r="F101" i="11"/>
  <c r="E101" i="11"/>
  <c r="D101" i="11"/>
  <c r="C101" i="11"/>
  <c r="B101" i="11"/>
  <c r="Y79" i="11"/>
  <c r="X79" i="11"/>
  <c r="W79" i="11"/>
  <c r="V79" i="11"/>
  <c r="U79" i="11"/>
  <c r="T79" i="11"/>
  <c r="S79" i="11"/>
  <c r="S156" i="11" s="1"/>
  <c r="R79" i="11"/>
  <c r="Q79" i="11"/>
  <c r="P79" i="11"/>
  <c r="O79" i="11"/>
  <c r="N79" i="11"/>
  <c r="M79" i="11"/>
  <c r="M54" i="11" s="1"/>
  <c r="L79" i="11"/>
  <c r="K79" i="11"/>
  <c r="K54" i="11" s="1"/>
  <c r="J79" i="11"/>
  <c r="I79" i="11"/>
  <c r="H79" i="11"/>
  <c r="G79" i="11"/>
  <c r="F79" i="11"/>
  <c r="E79" i="11"/>
  <c r="E54" i="11" s="1"/>
  <c r="D79" i="11"/>
  <c r="C79" i="11"/>
  <c r="C156" i="11" s="1"/>
  <c r="B79" i="11"/>
  <c r="B156" i="11" s="1"/>
  <c r="Y54" i="11"/>
  <c r="Y147" i="11" s="1"/>
  <c r="W54" i="11"/>
  <c r="W147" i="11" s="1"/>
  <c r="U54" i="11"/>
  <c r="U147" i="11" s="1"/>
  <c r="S54" i="11"/>
  <c r="S147" i="11" s="1"/>
  <c r="Q54" i="11"/>
  <c r="Q147" i="11" s="1"/>
  <c r="Y35" i="11"/>
  <c r="Y5" i="11" s="1"/>
  <c r="X35" i="11"/>
  <c r="X5" i="11" s="1"/>
  <c r="W35" i="11"/>
  <c r="W5" i="11" s="1"/>
  <c r="V35" i="11"/>
  <c r="V5" i="11" s="1"/>
  <c r="U35" i="11"/>
  <c r="U5" i="11" s="1"/>
  <c r="T35" i="11"/>
  <c r="T5" i="11" s="1"/>
  <c r="S35" i="11"/>
  <c r="S5" i="11" s="1"/>
  <c r="R35" i="11"/>
  <c r="R5" i="11" s="1"/>
  <c r="Q35" i="11"/>
  <c r="Q5" i="11" s="1"/>
  <c r="P35" i="11"/>
  <c r="P145" i="11" s="1"/>
  <c r="O35" i="11"/>
  <c r="O145" i="11" s="1"/>
  <c r="N35" i="11"/>
  <c r="N145" i="11" s="1"/>
  <c r="M35" i="11"/>
  <c r="M145" i="11" s="1"/>
  <c r="L35" i="11"/>
  <c r="L145" i="11" s="1"/>
  <c r="K35" i="11"/>
  <c r="K145" i="11" s="1"/>
  <c r="J35" i="11"/>
  <c r="J145" i="11" s="1"/>
  <c r="I35" i="11"/>
  <c r="I145" i="11" s="1"/>
  <c r="H35" i="11"/>
  <c r="H145" i="11" s="1"/>
  <c r="G35" i="11"/>
  <c r="G145" i="11" s="1"/>
  <c r="F35" i="11"/>
  <c r="F145" i="11" s="1"/>
  <c r="E35" i="11"/>
  <c r="E145" i="11" s="1"/>
  <c r="D35" i="11"/>
  <c r="C35" i="11"/>
  <c r="B35" i="11"/>
  <c r="O5" i="11"/>
  <c r="O136" i="11" s="1"/>
  <c r="N5" i="11"/>
  <c r="N136" i="11" s="1"/>
  <c r="I5" i="11"/>
  <c r="I136" i="11" s="1"/>
  <c r="H5" i="11"/>
  <c r="H136" i="11" s="1"/>
  <c r="G5" i="11"/>
  <c r="G136" i="11" s="1"/>
  <c r="F5" i="11"/>
  <c r="F136" i="11" s="1"/>
  <c r="E5" i="11"/>
  <c r="E136" i="11" s="1"/>
  <c r="D5" i="11"/>
  <c r="D136" i="11" s="1"/>
  <c r="C5" i="11"/>
  <c r="C136" i="11" s="1"/>
  <c r="B5" i="11"/>
  <c r="B136" i="11" s="1"/>
  <c r="Y155" i="10"/>
  <c r="X155" i="10"/>
  <c r="W155" i="10"/>
  <c r="V155" i="10"/>
  <c r="U155" i="10"/>
  <c r="T155" i="10"/>
  <c r="S155" i="10"/>
  <c r="R155" i="10"/>
  <c r="Q155" i="10"/>
  <c r="P155" i="10"/>
  <c r="O155" i="10"/>
  <c r="N155" i="10"/>
  <c r="M155" i="10"/>
  <c r="L155" i="10"/>
  <c r="K155" i="10"/>
  <c r="J155" i="10"/>
  <c r="I155" i="10"/>
  <c r="H155" i="10"/>
  <c r="G155" i="10"/>
  <c r="F155" i="10"/>
  <c r="E155" i="10"/>
  <c r="D155" i="10"/>
  <c r="C155" i="10"/>
  <c r="B155" i="10"/>
  <c r="Y154" i="10"/>
  <c r="X154" i="10"/>
  <c r="W154" i="10"/>
  <c r="V154" i="10"/>
  <c r="U154" i="10"/>
  <c r="T154" i="10"/>
  <c r="S154" i="10"/>
  <c r="R154" i="10"/>
  <c r="Q154" i="10"/>
  <c r="P154" i="10"/>
  <c r="O154" i="10"/>
  <c r="N154" i="10"/>
  <c r="M154" i="10"/>
  <c r="L154" i="10"/>
  <c r="K154" i="10"/>
  <c r="J154" i="10"/>
  <c r="I154" i="10"/>
  <c r="H154" i="10"/>
  <c r="G154" i="10"/>
  <c r="F154" i="10"/>
  <c r="E154" i="10"/>
  <c r="D154" i="10"/>
  <c r="C154" i="10"/>
  <c r="B154" i="10"/>
  <c r="Y153" i="10"/>
  <c r="X153" i="10"/>
  <c r="W153" i="10"/>
  <c r="V153" i="10"/>
  <c r="U153" i="10"/>
  <c r="T153" i="10"/>
  <c r="S153" i="10"/>
  <c r="R153" i="10"/>
  <c r="Q153" i="10"/>
  <c r="P153" i="10"/>
  <c r="O153" i="10"/>
  <c r="N153" i="10"/>
  <c r="M153" i="10"/>
  <c r="L153" i="10"/>
  <c r="K153" i="10"/>
  <c r="J153" i="10"/>
  <c r="I153" i="10"/>
  <c r="H153" i="10"/>
  <c r="G153" i="10"/>
  <c r="F153" i="10"/>
  <c r="E153" i="10"/>
  <c r="D153" i="10"/>
  <c r="C153" i="10"/>
  <c r="B153" i="10"/>
  <c r="Y152" i="10"/>
  <c r="X152" i="10"/>
  <c r="W152" i="10"/>
  <c r="V152" i="10"/>
  <c r="U152" i="10"/>
  <c r="T152" i="10"/>
  <c r="S152" i="10"/>
  <c r="R152" i="10"/>
  <c r="Q152" i="10"/>
  <c r="P152" i="10"/>
  <c r="O152" i="10"/>
  <c r="N152" i="10"/>
  <c r="M152" i="10"/>
  <c r="L152" i="10"/>
  <c r="K152" i="10"/>
  <c r="J152" i="10"/>
  <c r="I152" i="10"/>
  <c r="H152" i="10"/>
  <c r="G152" i="10"/>
  <c r="F152" i="10"/>
  <c r="E152" i="10"/>
  <c r="D152" i="10"/>
  <c r="C152" i="10"/>
  <c r="B152" i="10"/>
  <c r="Y151" i="10"/>
  <c r="X151" i="10"/>
  <c r="W151" i="10"/>
  <c r="V151" i="10"/>
  <c r="U151" i="10"/>
  <c r="T151" i="10"/>
  <c r="S151" i="10"/>
  <c r="R151" i="10"/>
  <c r="Q151" i="10"/>
  <c r="P151" i="10"/>
  <c r="O151" i="10"/>
  <c r="N151" i="10"/>
  <c r="M151" i="10"/>
  <c r="L151" i="10"/>
  <c r="K151" i="10"/>
  <c r="J151" i="10"/>
  <c r="I151" i="10"/>
  <c r="H151" i="10"/>
  <c r="G151" i="10"/>
  <c r="F151" i="10"/>
  <c r="E151" i="10"/>
  <c r="D151" i="10"/>
  <c r="C151" i="10"/>
  <c r="B151" i="10"/>
  <c r="Y150" i="10"/>
  <c r="X150" i="10"/>
  <c r="W150" i="10"/>
  <c r="V150" i="10"/>
  <c r="U150" i="10"/>
  <c r="T150" i="10"/>
  <c r="S150" i="10"/>
  <c r="R150" i="10"/>
  <c r="Q150" i="10"/>
  <c r="P150" i="10"/>
  <c r="O150" i="10"/>
  <c r="N150" i="10"/>
  <c r="M150" i="10"/>
  <c r="L150" i="10"/>
  <c r="K150" i="10"/>
  <c r="J150" i="10"/>
  <c r="I150" i="10"/>
  <c r="H150" i="10"/>
  <c r="G150" i="10"/>
  <c r="F150" i="10"/>
  <c r="E150" i="10"/>
  <c r="D150" i="10"/>
  <c r="C150" i="10"/>
  <c r="B150" i="10"/>
  <c r="Y149" i="10"/>
  <c r="X149" i="10"/>
  <c r="W149" i="10"/>
  <c r="V149" i="10"/>
  <c r="U149" i="10"/>
  <c r="T149" i="10"/>
  <c r="S149" i="10"/>
  <c r="R149" i="10"/>
  <c r="Q149" i="10"/>
  <c r="P149" i="10"/>
  <c r="O149" i="10"/>
  <c r="N149" i="10"/>
  <c r="M149" i="10"/>
  <c r="L149" i="10"/>
  <c r="K149" i="10"/>
  <c r="J149" i="10"/>
  <c r="I149" i="10"/>
  <c r="H149" i="10"/>
  <c r="G149" i="10"/>
  <c r="F149" i="10"/>
  <c r="E149" i="10"/>
  <c r="D149" i="10"/>
  <c r="C149" i="10"/>
  <c r="B149" i="10"/>
  <c r="Y148" i="10"/>
  <c r="X148" i="10"/>
  <c r="W148" i="10"/>
  <c r="V148" i="10"/>
  <c r="U148" i="10"/>
  <c r="T148" i="10"/>
  <c r="S148" i="10"/>
  <c r="R148" i="10"/>
  <c r="Q148" i="10"/>
  <c r="P148" i="10"/>
  <c r="O148" i="10"/>
  <c r="N148" i="10"/>
  <c r="M148" i="10"/>
  <c r="L148" i="10"/>
  <c r="K148" i="10"/>
  <c r="J148" i="10"/>
  <c r="I148" i="10"/>
  <c r="H148" i="10"/>
  <c r="G148" i="10"/>
  <c r="F148" i="10"/>
  <c r="E148" i="10"/>
  <c r="D148" i="10"/>
  <c r="C148" i="10"/>
  <c r="B148" i="10"/>
  <c r="Y147" i="10"/>
  <c r="X147" i="10"/>
  <c r="W147" i="10"/>
  <c r="V147" i="10"/>
  <c r="U147" i="10"/>
  <c r="T147" i="10"/>
  <c r="S147" i="10"/>
  <c r="R147" i="10"/>
  <c r="Q147" i="10"/>
  <c r="P147" i="10"/>
  <c r="O147" i="10"/>
  <c r="N147" i="10"/>
  <c r="M147" i="10"/>
  <c r="L147" i="10"/>
  <c r="K147" i="10"/>
  <c r="J147" i="10"/>
  <c r="I147" i="10"/>
  <c r="H147" i="10"/>
  <c r="G147" i="10"/>
  <c r="F147" i="10"/>
  <c r="E147" i="10"/>
  <c r="D147" i="10"/>
  <c r="C147" i="10"/>
  <c r="B147" i="10"/>
  <c r="Y144" i="10"/>
  <c r="X144" i="10"/>
  <c r="W144" i="10"/>
  <c r="V144" i="10"/>
  <c r="U144" i="10"/>
  <c r="T144" i="10"/>
  <c r="S144" i="10"/>
  <c r="R144" i="10"/>
  <c r="Q144" i="10"/>
  <c r="P144" i="10"/>
  <c r="O144" i="10"/>
  <c r="N144" i="10"/>
  <c r="M144" i="10"/>
  <c r="L144" i="10"/>
  <c r="K144" i="10"/>
  <c r="J144" i="10"/>
  <c r="I144" i="10"/>
  <c r="H144" i="10"/>
  <c r="G144" i="10"/>
  <c r="F144" i="10"/>
  <c r="E144" i="10"/>
  <c r="D144" i="10"/>
  <c r="C144" i="10"/>
  <c r="B144" i="10"/>
  <c r="Y143" i="10"/>
  <c r="X143" i="10"/>
  <c r="W143" i="10"/>
  <c r="V143" i="10"/>
  <c r="U143" i="10"/>
  <c r="T143" i="10"/>
  <c r="S143" i="10"/>
  <c r="R143" i="10"/>
  <c r="Q143" i="10"/>
  <c r="P143" i="10"/>
  <c r="O143" i="10"/>
  <c r="N143" i="10"/>
  <c r="M143" i="10"/>
  <c r="L143" i="10"/>
  <c r="K143" i="10"/>
  <c r="J143" i="10"/>
  <c r="I143" i="10"/>
  <c r="H143" i="10"/>
  <c r="G143" i="10"/>
  <c r="F143" i="10"/>
  <c r="E143" i="10"/>
  <c r="D143" i="10"/>
  <c r="C143" i="10"/>
  <c r="B143" i="10"/>
  <c r="Y142" i="10"/>
  <c r="X142" i="10"/>
  <c r="W142" i="10"/>
  <c r="V142" i="10"/>
  <c r="U142" i="10"/>
  <c r="T142" i="10"/>
  <c r="S142" i="10"/>
  <c r="R142" i="10"/>
  <c r="Q142" i="10"/>
  <c r="P142" i="10"/>
  <c r="O142" i="10"/>
  <c r="N142" i="10"/>
  <c r="M142" i="10"/>
  <c r="L142" i="10"/>
  <c r="K142" i="10"/>
  <c r="J142" i="10"/>
  <c r="I142" i="10"/>
  <c r="H142" i="10"/>
  <c r="G142" i="10"/>
  <c r="F142" i="10"/>
  <c r="E142" i="10"/>
  <c r="D142" i="10"/>
  <c r="C142" i="10"/>
  <c r="B142" i="10"/>
  <c r="Y141" i="10"/>
  <c r="X141" i="10"/>
  <c r="W141" i="10"/>
  <c r="V141" i="10"/>
  <c r="U141" i="10"/>
  <c r="T141" i="10"/>
  <c r="S141" i="10"/>
  <c r="R141" i="10"/>
  <c r="Q141" i="10"/>
  <c r="P141" i="10"/>
  <c r="O141" i="10"/>
  <c r="N141" i="10"/>
  <c r="M141" i="10"/>
  <c r="L141" i="10"/>
  <c r="K141" i="10"/>
  <c r="J141" i="10"/>
  <c r="I141" i="10"/>
  <c r="H141" i="10"/>
  <c r="G141" i="10"/>
  <c r="F141" i="10"/>
  <c r="E141" i="10"/>
  <c r="D141" i="10"/>
  <c r="C141" i="10"/>
  <c r="B141" i="10"/>
  <c r="Y140" i="10"/>
  <c r="X140" i="10"/>
  <c r="W140" i="10"/>
  <c r="V140" i="10"/>
  <c r="U140" i="10"/>
  <c r="T140" i="10"/>
  <c r="S140" i="10"/>
  <c r="R140" i="10"/>
  <c r="Q140" i="10"/>
  <c r="P140" i="10"/>
  <c r="O140" i="10"/>
  <c r="N140" i="10"/>
  <c r="M140" i="10"/>
  <c r="L140" i="10"/>
  <c r="K140" i="10"/>
  <c r="J140" i="10"/>
  <c r="I140" i="10"/>
  <c r="H140" i="10"/>
  <c r="G140" i="10"/>
  <c r="F140" i="10"/>
  <c r="E140" i="10"/>
  <c r="D140" i="10"/>
  <c r="C140" i="10"/>
  <c r="B140" i="10"/>
  <c r="Y139" i="10"/>
  <c r="X139" i="10"/>
  <c r="W139" i="10"/>
  <c r="V139" i="10"/>
  <c r="U139" i="10"/>
  <c r="T139" i="10"/>
  <c r="S139" i="10"/>
  <c r="R139" i="10"/>
  <c r="Q139" i="10"/>
  <c r="P139" i="10"/>
  <c r="O139" i="10"/>
  <c r="N139" i="10"/>
  <c r="M139" i="10"/>
  <c r="L139" i="10"/>
  <c r="K139" i="10"/>
  <c r="J139" i="10"/>
  <c r="I139" i="10"/>
  <c r="H139" i="10"/>
  <c r="G139" i="10"/>
  <c r="F139" i="10"/>
  <c r="E139" i="10"/>
  <c r="D139" i="10"/>
  <c r="C139" i="10"/>
  <c r="B139" i="10"/>
  <c r="Y138" i="10"/>
  <c r="X138" i="10"/>
  <c r="W138" i="10"/>
  <c r="V138" i="10"/>
  <c r="U138" i="10"/>
  <c r="T138" i="10"/>
  <c r="S138" i="10"/>
  <c r="R138" i="10"/>
  <c r="Q138" i="10"/>
  <c r="P138" i="10"/>
  <c r="O138" i="10"/>
  <c r="N138" i="10"/>
  <c r="M138" i="10"/>
  <c r="L138" i="10"/>
  <c r="K138" i="10"/>
  <c r="J138" i="10"/>
  <c r="I138" i="10"/>
  <c r="H138" i="10"/>
  <c r="G138" i="10"/>
  <c r="F138" i="10"/>
  <c r="E138" i="10"/>
  <c r="D138" i="10"/>
  <c r="C138" i="10"/>
  <c r="B138" i="10"/>
  <c r="Y137" i="10"/>
  <c r="X137" i="10"/>
  <c r="W137" i="10"/>
  <c r="V137" i="10"/>
  <c r="U137" i="10"/>
  <c r="T137" i="10"/>
  <c r="S137" i="10"/>
  <c r="R137" i="10"/>
  <c r="Q137" i="10"/>
  <c r="P137" i="10"/>
  <c r="O137" i="10"/>
  <c r="N137" i="10"/>
  <c r="M137" i="10"/>
  <c r="L137" i="10"/>
  <c r="K137" i="10"/>
  <c r="J137" i="10"/>
  <c r="I137" i="10"/>
  <c r="H137" i="10"/>
  <c r="G137" i="10"/>
  <c r="F137" i="10"/>
  <c r="E137" i="10"/>
  <c r="D137" i="10"/>
  <c r="C137" i="10"/>
  <c r="B137" i="10"/>
  <c r="Y136" i="10"/>
  <c r="X136" i="10"/>
  <c r="W136" i="10"/>
  <c r="V136" i="10"/>
  <c r="U136" i="10"/>
  <c r="T136" i="10"/>
  <c r="S136" i="10"/>
  <c r="R136" i="10"/>
  <c r="Q136" i="10"/>
  <c r="P136" i="10"/>
  <c r="O136" i="10"/>
  <c r="N136" i="10"/>
  <c r="M136" i="10"/>
  <c r="L136" i="10"/>
  <c r="K136" i="10"/>
  <c r="J136" i="10"/>
  <c r="I136" i="10"/>
  <c r="H136" i="10"/>
  <c r="G136" i="10"/>
  <c r="F136" i="10"/>
  <c r="E136" i="10"/>
  <c r="D136" i="10"/>
  <c r="C136" i="10"/>
  <c r="B136" i="10"/>
  <c r="Y131" i="10"/>
  <c r="X131" i="10"/>
  <c r="W131" i="10"/>
  <c r="V131" i="10"/>
  <c r="U131" i="10"/>
  <c r="T131" i="10"/>
  <c r="S131" i="10"/>
  <c r="R131" i="10"/>
  <c r="Q131" i="10"/>
  <c r="Q117" i="10" s="1"/>
  <c r="P131" i="10"/>
  <c r="O131" i="10"/>
  <c r="N131" i="10"/>
  <c r="M131" i="10"/>
  <c r="L131" i="10"/>
  <c r="K131" i="10"/>
  <c r="J131" i="10"/>
  <c r="I131" i="10"/>
  <c r="H131" i="10"/>
  <c r="G131" i="10"/>
  <c r="F131" i="10"/>
  <c r="E131" i="10"/>
  <c r="D131" i="10"/>
  <c r="C131" i="10"/>
  <c r="B131" i="10"/>
  <c r="Y130" i="10"/>
  <c r="X130" i="10"/>
  <c r="W130" i="10"/>
  <c r="V130" i="10"/>
  <c r="U130" i="10"/>
  <c r="T130" i="10"/>
  <c r="S130" i="10"/>
  <c r="R130" i="10"/>
  <c r="Q130" i="10"/>
  <c r="P130" i="10"/>
  <c r="O130" i="10"/>
  <c r="N130" i="10"/>
  <c r="M130" i="10"/>
  <c r="L130" i="10"/>
  <c r="K130" i="10"/>
  <c r="J130" i="10"/>
  <c r="I130" i="10"/>
  <c r="H130" i="10"/>
  <c r="G130" i="10"/>
  <c r="F130" i="10"/>
  <c r="E130" i="10"/>
  <c r="D130" i="10"/>
  <c r="C130" i="10"/>
  <c r="B130" i="10"/>
  <c r="Y129" i="10"/>
  <c r="X129" i="10"/>
  <c r="W129" i="10"/>
  <c r="V129" i="10"/>
  <c r="U129" i="10"/>
  <c r="T129" i="10"/>
  <c r="S129" i="10"/>
  <c r="R129" i="10"/>
  <c r="Q129" i="10"/>
  <c r="P129" i="10"/>
  <c r="O129" i="10"/>
  <c r="N129" i="10"/>
  <c r="M129" i="10"/>
  <c r="L129" i="10"/>
  <c r="K129" i="10"/>
  <c r="J129" i="10"/>
  <c r="I129" i="10"/>
  <c r="H129" i="10"/>
  <c r="G129" i="10"/>
  <c r="F129" i="10"/>
  <c r="E129" i="10"/>
  <c r="D129" i="10"/>
  <c r="C129" i="10"/>
  <c r="B129" i="10"/>
  <c r="Y127" i="10"/>
  <c r="X127" i="10"/>
  <c r="W127" i="10"/>
  <c r="V127" i="10"/>
  <c r="U127" i="10"/>
  <c r="T127" i="10"/>
  <c r="S127" i="10"/>
  <c r="R127" i="10"/>
  <c r="Q127" i="10"/>
  <c r="P127" i="10"/>
  <c r="O127" i="10"/>
  <c r="N127" i="10"/>
  <c r="M127" i="10"/>
  <c r="L127" i="10"/>
  <c r="K127" i="10"/>
  <c r="J127" i="10"/>
  <c r="I127" i="10"/>
  <c r="H127" i="10"/>
  <c r="G127" i="10"/>
  <c r="F127" i="10"/>
  <c r="E127" i="10"/>
  <c r="D127" i="10"/>
  <c r="C127" i="10"/>
  <c r="B127" i="10"/>
  <c r="Y126" i="10"/>
  <c r="X126" i="10"/>
  <c r="W126" i="10"/>
  <c r="V126" i="10"/>
  <c r="U126" i="10"/>
  <c r="T126" i="10"/>
  <c r="S126" i="10"/>
  <c r="R126" i="10"/>
  <c r="Q126" i="10"/>
  <c r="P126" i="10"/>
  <c r="O126" i="10"/>
  <c r="N126" i="10"/>
  <c r="M126" i="10"/>
  <c r="L126" i="10"/>
  <c r="K126" i="10"/>
  <c r="J126" i="10"/>
  <c r="I126" i="10"/>
  <c r="H126" i="10"/>
  <c r="G126" i="10"/>
  <c r="F126" i="10"/>
  <c r="E126" i="10"/>
  <c r="D126" i="10"/>
  <c r="C126" i="10"/>
  <c r="B126" i="10"/>
  <c r="Y125" i="10"/>
  <c r="X125" i="10"/>
  <c r="W125" i="10"/>
  <c r="V125" i="10"/>
  <c r="U125" i="10"/>
  <c r="T125" i="10"/>
  <c r="S125" i="10"/>
  <c r="R125" i="10"/>
  <c r="Q125" i="10"/>
  <c r="P125" i="10"/>
  <c r="O125" i="10"/>
  <c r="N125" i="10"/>
  <c r="M125" i="10"/>
  <c r="L125" i="10"/>
  <c r="K125" i="10"/>
  <c r="J125" i="10"/>
  <c r="I125" i="10"/>
  <c r="H125" i="10"/>
  <c r="G125" i="10"/>
  <c r="F125" i="10"/>
  <c r="E125" i="10"/>
  <c r="D125" i="10"/>
  <c r="C125" i="10"/>
  <c r="B125" i="10"/>
  <c r="Y124" i="10"/>
  <c r="X124" i="10"/>
  <c r="W124" i="10"/>
  <c r="V124" i="10"/>
  <c r="U124" i="10"/>
  <c r="T124" i="10"/>
  <c r="S124" i="10"/>
  <c r="R124" i="10"/>
  <c r="Q124" i="10"/>
  <c r="P124" i="10"/>
  <c r="O124" i="10"/>
  <c r="N124" i="10"/>
  <c r="M124" i="10"/>
  <c r="L124" i="10"/>
  <c r="K124" i="10"/>
  <c r="J124" i="10"/>
  <c r="I124" i="10"/>
  <c r="H124" i="10"/>
  <c r="G124" i="10"/>
  <c r="F124" i="10"/>
  <c r="E124" i="10"/>
  <c r="D124" i="10"/>
  <c r="C124" i="10"/>
  <c r="B124" i="10"/>
  <c r="Y123" i="10"/>
  <c r="X123" i="10"/>
  <c r="W123" i="10"/>
  <c r="V123" i="10"/>
  <c r="U123" i="10"/>
  <c r="T123" i="10"/>
  <c r="S123" i="10"/>
  <c r="R123" i="10"/>
  <c r="Q123" i="10"/>
  <c r="P123" i="10"/>
  <c r="O123" i="10"/>
  <c r="N123" i="10"/>
  <c r="M123" i="10"/>
  <c r="L123" i="10"/>
  <c r="K123" i="10"/>
  <c r="J123" i="10"/>
  <c r="I123" i="10"/>
  <c r="H123" i="10"/>
  <c r="G123" i="10"/>
  <c r="F123" i="10"/>
  <c r="E123" i="10"/>
  <c r="D123" i="10"/>
  <c r="C123" i="10"/>
  <c r="B123" i="10"/>
  <c r="Y122" i="10"/>
  <c r="X122" i="10"/>
  <c r="W122" i="10"/>
  <c r="V122" i="10"/>
  <c r="U122" i="10"/>
  <c r="T122" i="10"/>
  <c r="S122" i="10"/>
  <c r="R122" i="10"/>
  <c r="Q122" i="10"/>
  <c r="P122" i="10"/>
  <c r="O122" i="10"/>
  <c r="N122" i="10"/>
  <c r="M122" i="10"/>
  <c r="M117" i="10" s="1"/>
  <c r="L122" i="10"/>
  <c r="K122" i="10"/>
  <c r="J122" i="10"/>
  <c r="I122" i="10"/>
  <c r="H122" i="10"/>
  <c r="G122" i="10"/>
  <c r="F122" i="10"/>
  <c r="E122" i="10"/>
  <c r="D122" i="10"/>
  <c r="C122" i="10"/>
  <c r="B122" i="10"/>
  <c r="Y121" i="10"/>
  <c r="X121" i="10"/>
  <c r="W121" i="10"/>
  <c r="V121" i="10"/>
  <c r="U121" i="10"/>
  <c r="T121" i="10"/>
  <c r="S121" i="10"/>
  <c r="R121" i="10"/>
  <c r="Q121" i="10"/>
  <c r="P121" i="10"/>
  <c r="O121" i="10"/>
  <c r="N121" i="10"/>
  <c r="M121" i="10"/>
  <c r="L121" i="10"/>
  <c r="K121" i="10"/>
  <c r="J121" i="10"/>
  <c r="I121" i="10"/>
  <c r="H121" i="10"/>
  <c r="G121" i="10"/>
  <c r="F121" i="10"/>
  <c r="E121" i="10"/>
  <c r="D121" i="10"/>
  <c r="C121" i="10"/>
  <c r="B121" i="10"/>
  <c r="Y120" i="10"/>
  <c r="X120" i="10"/>
  <c r="W120" i="10"/>
  <c r="V120" i="10"/>
  <c r="U120" i="10"/>
  <c r="T120" i="10"/>
  <c r="S120" i="10"/>
  <c r="R120" i="10"/>
  <c r="Q120" i="10"/>
  <c r="P120" i="10"/>
  <c r="O120" i="10"/>
  <c r="N120" i="10"/>
  <c r="M120" i="10"/>
  <c r="L120" i="10"/>
  <c r="K120" i="10"/>
  <c r="J120" i="10"/>
  <c r="I120" i="10"/>
  <c r="H120" i="10"/>
  <c r="G120" i="10"/>
  <c r="F120" i="10"/>
  <c r="E120" i="10"/>
  <c r="D120" i="10"/>
  <c r="D117" i="10" s="1"/>
  <c r="C120" i="10"/>
  <c r="B120" i="10"/>
  <c r="Y119" i="10"/>
  <c r="X119" i="10"/>
  <c r="W119" i="10"/>
  <c r="V119" i="10"/>
  <c r="U119" i="10"/>
  <c r="T119" i="10"/>
  <c r="S119" i="10"/>
  <c r="R119" i="10"/>
  <c r="Q119" i="10"/>
  <c r="P119" i="10"/>
  <c r="O119" i="10"/>
  <c r="N119" i="10"/>
  <c r="M119" i="10"/>
  <c r="L119" i="10"/>
  <c r="K119" i="10"/>
  <c r="J119" i="10"/>
  <c r="I119" i="10"/>
  <c r="H119" i="10"/>
  <c r="G119" i="10"/>
  <c r="F119" i="10"/>
  <c r="E119" i="10"/>
  <c r="D119" i="10"/>
  <c r="C119" i="10"/>
  <c r="C117" i="10" s="1"/>
  <c r="B119" i="10"/>
  <c r="Y118" i="10"/>
  <c r="Y117" i="10" s="1"/>
  <c r="X118" i="10"/>
  <c r="X117" i="10" s="1"/>
  <c r="W118" i="10"/>
  <c r="W117" i="10" s="1"/>
  <c r="V118" i="10"/>
  <c r="V117" i="10" s="1"/>
  <c r="U118" i="10"/>
  <c r="T118" i="10"/>
  <c r="S118" i="10"/>
  <c r="R118" i="10"/>
  <c r="Q118" i="10"/>
  <c r="P118" i="10"/>
  <c r="O118" i="10"/>
  <c r="N118" i="10"/>
  <c r="M118" i="10"/>
  <c r="L118" i="10"/>
  <c r="L117" i="10" s="1"/>
  <c r="K118" i="10"/>
  <c r="K117" i="10" s="1"/>
  <c r="J118" i="10"/>
  <c r="J117" i="10" s="1"/>
  <c r="I118" i="10"/>
  <c r="I117" i="10" s="1"/>
  <c r="H118" i="10"/>
  <c r="H117" i="10" s="1"/>
  <c r="G118" i="10"/>
  <c r="G117" i="10" s="1"/>
  <c r="F118" i="10"/>
  <c r="F117" i="10" s="1"/>
  <c r="E118" i="10"/>
  <c r="E117" i="10" s="1"/>
  <c r="D118" i="10"/>
  <c r="C118" i="10"/>
  <c r="B118" i="10"/>
  <c r="B117" i="10" s="1"/>
  <c r="U117" i="10"/>
  <c r="T117" i="10"/>
  <c r="S117" i="10"/>
  <c r="R117" i="10"/>
  <c r="P117" i="10"/>
  <c r="O117" i="10"/>
  <c r="N117" i="10"/>
  <c r="Y114" i="10"/>
  <c r="X114" i="10"/>
  <c r="W114" i="10"/>
  <c r="V114" i="10"/>
  <c r="U114" i="10"/>
  <c r="T114" i="10"/>
  <c r="S114" i="10"/>
  <c r="R114" i="10"/>
  <c r="Q114" i="10"/>
  <c r="Q100" i="10" s="1"/>
  <c r="P114" i="10"/>
  <c r="O114" i="10"/>
  <c r="N114" i="10"/>
  <c r="M114" i="10"/>
  <c r="L114" i="10"/>
  <c r="K114" i="10"/>
  <c r="J114" i="10"/>
  <c r="I114" i="10"/>
  <c r="H114" i="10"/>
  <c r="G114" i="10"/>
  <c r="F114" i="10"/>
  <c r="E114" i="10"/>
  <c r="D114" i="10"/>
  <c r="C114" i="10"/>
  <c r="B114" i="10"/>
  <c r="Y113" i="10"/>
  <c r="X113" i="10"/>
  <c r="W113" i="10"/>
  <c r="V113" i="10"/>
  <c r="U113" i="10"/>
  <c r="T113" i="10"/>
  <c r="S113" i="10"/>
  <c r="R113" i="10"/>
  <c r="Q113" i="10"/>
  <c r="P113" i="10"/>
  <c r="O113" i="10"/>
  <c r="N113" i="10"/>
  <c r="M113" i="10"/>
  <c r="L113" i="10"/>
  <c r="K113" i="10"/>
  <c r="J113" i="10"/>
  <c r="I113" i="10"/>
  <c r="H113" i="10"/>
  <c r="G113" i="10"/>
  <c r="F113" i="10"/>
  <c r="E113" i="10"/>
  <c r="D113" i="10"/>
  <c r="C113" i="10"/>
  <c r="B113" i="10"/>
  <c r="Y112" i="10"/>
  <c r="X112" i="10"/>
  <c r="W112" i="10"/>
  <c r="V112" i="10"/>
  <c r="U112" i="10"/>
  <c r="T112" i="10"/>
  <c r="S112" i="10"/>
  <c r="R112" i="10"/>
  <c r="Q112" i="10"/>
  <c r="P112" i="10"/>
  <c r="O112" i="10"/>
  <c r="N112" i="10"/>
  <c r="M112" i="10"/>
  <c r="L112" i="10"/>
  <c r="K112" i="10"/>
  <c r="J112" i="10"/>
  <c r="I112" i="10"/>
  <c r="H112" i="10"/>
  <c r="G112" i="10"/>
  <c r="F112" i="10"/>
  <c r="E112" i="10"/>
  <c r="D112" i="10"/>
  <c r="C112" i="10"/>
  <c r="B112" i="10"/>
  <c r="Y110" i="10"/>
  <c r="X110" i="10"/>
  <c r="W110" i="10"/>
  <c r="V110" i="10"/>
  <c r="U110" i="10"/>
  <c r="T110" i="10"/>
  <c r="S110" i="10"/>
  <c r="R110" i="10"/>
  <c r="Q110" i="10"/>
  <c r="P110" i="10"/>
  <c r="O110" i="10"/>
  <c r="N110" i="10"/>
  <c r="M110" i="10"/>
  <c r="L110" i="10"/>
  <c r="K110" i="10"/>
  <c r="J110" i="10"/>
  <c r="I110" i="10"/>
  <c r="H110" i="10"/>
  <c r="G110" i="10"/>
  <c r="F110" i="10"/>
  <c r="E110" i="10"/>
  <c r="D110" i="10"/>
  <c r="C110" i="10"/>
  <c r="B110" i="10"/>
  <c r="Y109" i="10"/>
  <c r="X109" i="10"/>
  <c r="W109" i="10"/>
  <c r="V109" i="10"/>
  <c r="U109" i="10"/>
  <c r="T109" i="10"/>
  <c r="S109" i="10"/>
  <c r="R109" i="10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Y108" i="10"/>
  <c r="X108" i="10"/>
  <c r="W108" i="10"/>
  <c r="V108" i="10"/>
  <c r="U108" i="10"/>
  <c r="T108" i="10"/>
  <c r="S108" i="10"/>
  <c r="R108" i="10"/>
  <c r="Q108" i="10"/>
  <c r="P108" i="10"/>
  <c r="O108" i="10"/>
  <c r="N108" i="10"/>
  <c r="M108" i="10"/>
  <c r="L108" i="10"/>
  <c r="K108" i="10"/>
  <c r="J108" i="10"/>
  <c r="I108" i="10"/>
  <c r="H108" i="10"/>
  <c r="G108" i="10"/>
  <c r="F108" i="10"/>
  <c r="E108" i="10"/>
  <c r="D108" i="10"/>
  <c r="C108" i="10"/>
  <c r="B108" i="10"/>
  <c r="Y107" i="10"/>
  <c r="X107" i="10"/>
  <c r="W107" i="10"/>
  <c r="V107" i="10"/>
  <c r="U107" i="10"/>
  <c r="T107" i="10"/>
  <c r="S107" i="10"/>
  <c r="R107" i="10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Y106" i="10"/>
  <c r="X106" i="10"/>
  <c r="W106" i="10"/>
  <c r="V106" i="10"/>
  <c r="U106" i="10"/>
  <c r="T106" i="10"/>
  <c r="S106" i="10"/>
  <c r="R106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Y105" i="10"/>
  <c r="X105" i="10"/>
  <c r="W105" i="10"/>
  <c r="V105" i="10"/>
  <c r="U105" i="10"/>
  <c r="T105" i="10"/>
  <c r="S105" i="10"/>
  <c r="R105" i="10"/>
  <c r="Q105" i="10"/>
  <c r="P105" i="10"/>
  <c r="O105" i="10"/>
  <c r="N105" i="10"/>
  <c r="M105" i="10"/>
  <c r="M100" i="10" s="1"/>
  <c r="L105" i="10"/>
  <c r="K105" i="10"/>
  <c r="J105" i="10"/>
  <c r="I105" i="10"/>
  <c r="H105" i="10"/>
  <c r="G105" i="10"/>
  <c r="F105" i="10"/>
  <c r="E105" i="10"/>
  <c r="D105" i="10"/>
  <c r="C105" i="10"/>
  <c r="B105" i="10"/>
  <c r="Y104" i="10"/>
  <c r="X104" i="10"/>
  <c r="W104" i="10"/>
  <c r="V104" i="10"/>
  <c r="U104" i="10"/>
  <c r="T104" i="10"/>
  <c r="S104" i="10"/>
  <c r="R104" i="10"/>
  <c r="Q104" i="10"/>
  <c r="P104" i="10"/>
  <c r="O104" i="10"/>
  <c r="N104" i="10"/>
  <c r="M104" i="10"/>
  <c r="L104" i="10"/>
  <c r="K104" i="10"/>
  <c r="J104" i="10"/>
  <c r="I104" i="10"/>
  <c r="H104" i="10"/>
  <c r="G104" i="10"/>
  <c r="F104" i="10"/>
  <c r="E104" i="10"/>
  <c r="D104" i="10"/>
  <c r="C104" i="10"/>
  <c r="B104" i="10"/>
  <c r="Y103" i="10"/>
  <c r="X103" i="10"/>
  <c r="W103" i="10"/>
  <c r="V103" i="10"/>
  <c r="U103" i="10"/>
  <c r="T103" i="10"/>
  <c r="S103" i="10"/>
  <c r="R103" i="10"/>
  <c r="Q103" i="10"/>
  <c r="P103" i="10"/>
  <c r="O103" i="10"/>
  <c r="N103" i="10"/>
  <c r="M103" i="10"/>
  <c r="L103" i="10"/>
  <c r="K103" i="10"/>
  <c r="J103" i="10"/>
  <c r="I103" i="10"/>
  <c r="H103" i="10"/>
  <c r="G103" i="10"/>
  <c r="F103" i="10"/>
  <c r="E103" i="10"/>
  <c r="D103" i="10"/>
  <c r="D100" i="10" s="1"/>
  <c r="C103" i="10"/>
  <c r="B103" i="10"/>
  <c r="Y102" i="10"/>
  <c r="X102" i="10"/>
  <c r="W102" i="10"/>
  <c r="V102" i="10"/>
  <c r="U102" i="10"/>
  <c r="T102" i="10"/>
  <c r="S102" i="10"/>
  <c r="R102" i="10"/>
  <c r="Q102" i="10"/>
  <c r="P102" i="10"/>
  <c r="O102" i="10"/>
  <c r="N102" i="10"/>
  <c r="M102" i="10"/>
  <c r="L102" i="10"/>
  <c r="K102" i="10"/>
  <c r="J102" i="10"/>
  <c r="I102" i="10"/>
  <c r="H102" i="10"/>
  <c r="G102" i="10"/>
  <c r="F102" i="10"/>
  <c r="E102" i="10"/>
  <c r="D102" i="10"/>
  <c r="C102" i="10"/>
  <c r="C100" i="10" s="1"/>
  <c r="B102" i="10"/>
  <c r="Y101" i="10"/>
  <c r="Y100" i="10" s="1"/>
  <c r="X101" i="10"/>
  <c r="X100" i="10" s="1"/>
  <c r="W101" i="10"/>
  <c r="W100" i="10" s="1"/>
  <c r="V101" i="10"/>
  <c r="V100" i="10" s="1"/>
  <c r="U101" i="10"/>
  <c r="T101" i="10"/>
  <c r="S101" i="10"/>
  <c r="R101" i="10"/>
  <c r="Q101" i="10"/>
  <c r="P101" i="10"/>
  <c r="O101" i="10"/>
  <c r="N101" i="10"/>
  <c r="M101" i="10"/>
  <c r="L101" i="10"/>
  <c r="L100" i="10" s="1"/>
  <c r="K101" i="10"/>
  <c r="K100" i="10" s="1"/>
  <c r="J101" i="10"/>
  <c r="J100" i="10" s="1"/>
  <c r="I101" i="10"/>
  <c r="I100" i="10" s="1"/>
  <c r="H101" i="10"/>
  <c r="H100" i="10" s="1"/>
  <c r="G101" i="10"/>
  <c r="G100" i="10" s="1"/>
  <c r="F101" i="10"/>
  <c r="F100" i="10" s="1"/>
  <c r="E101" i="10"/>
  <c r="E100" i="10" s="1"/>
  <c r="D101" i="10"/>
  <c r="C101" i="10"/>
  <c r="B101" i="10"/>
  <c r="B100" i="10" s="1"/>
  <c r="U100" i="10"/>
  <c r="T100" i="10"/>
  <c r="S100" i="10"/>
  <c r="R100" i="10"/>
  <c r="P100" i="10"/>
  <c r="O100" i="10"/>
  <c r="N100" i="10"/>
  <c r="Y79" i="10"/>
  <c r="X79" i="10"/>
  <c r="W79" i="10"/>
  <c r="V79" i="10"/>
  <c r="U79" i="10"/>
  <c r="T79" i="10"/>
  <c r="T156" i="10" s="1"/>
  <c r="S79" i="10"/>
  <c r="S156" i="10" s="1"/>
  <c r="R79" i="10"/>
  <c r="R156" i="10" s="1"/>
  <c r="Q79" i="10"/>
  <c r="Q156" i="10" s="1"/>
  <c r="P79" i="10"/>
  <c r="P156" i="10" s="1"/>
  <c r="O79" i="10"/>
  <c r="O156" i="10" s="1"/>
  <c r="N79" i="10"/>
  <c r="N156" i="10" s="1"/>
  <c r="M79" i="10"/>
  <c r="M156" i="10" s="1"/>
  <c r="L79" i="10"/>
  <c r="L156" i="10" s="1"/>
  <c r="K79" i="10"/>
  <c r="K156" i="10" s="1"/>
  <c r="J79" i="10"/>
  <c r="J156" i="10" s="1"/>
  <c r="I79" i="10"/>
  <c r="I156" i="10" s="1"/>
  <c r="H79" i="10"/>
  <c r="G79" i="10"/>
  <c r="F79" i="10"/>
  <c r="E79" i="10"/>
  <c r="D79" i="10"/>
  <c r="C79" i="10"/>
  <c r="B79" i="10"/>
  <c r="B156" i="10" s="1"/>
  <c r="Y35" i="10"/>
  <c r="X35" i="10"/>
  <c r="W35" i="10"/>
  <c r="V35" i="10"/>
  <c r="U35" i="10"/>
  <c r="T35" i="10"/>
  <c r="S35" i="10"/>
  <c r="R35" i="10"/>
  <c r="Q35" i="10"/>
  <c r="P35" i="10"/>
  <c r="P145" i="10" s="1"/>
  <c r="O35" i="10"/>
  <c r="O145" i="10" s="1"/>
  <c r="N35" i="10"/>
  <c r="N145" i="10" s="1"/>
  <c r="M35" i="10"/>
  <c r="M145" i="10" s="1"/>
  <c r="L35" i="10"/>
  <c r="L145" i="10" s="1"/>
  <c r="K35" i="10"/>
  <c r="K145" i="10" s="1"/>
  <c r="J35" i="10"/>
  <c r="J145" i="10" s="1"/>
  <c r="I35" i="10"/>
  <c r="I145" i="10" s="1"/>
  <c r="H35" i="10"/>
  <c r="H145" i="10" s="1"/>
  <c r="G35" i="10"/>
  <c r="G145" i="10" s="1"/>
  <c r="F35" i="10"/>
  <c r="F145" i="10" s="1"/>
  <c r="E35" i="10"/>
  <c r="E145" i="10" s="1"/>
  <c r="D35" i="10"/>
  <c r="C35" i="10"/>
  <c r="B35" i="10"/>
  <c r="Y155" i="9"/>
  <c r="X155" i="9"/>
  <c r="W155" i="9"/>
  <c r="V155" i="9"/>
  <c r="U155" i="9"/>
  <c r="T155" i="9"/>
  <c r="S155" i="9"/>
  <c r="R155" i="9"/>
  <c r="Q155" i="9"/>
  <c r="P155" i="9"/>
  <c r="O155" i="9"/>
  <c r="N155" i="9"/>
  <c r="M155" i="9"/>
  <c r="L155" i="9"/>
  <c r="K155" i="9"/>
  <c r="J155" i="9"/>
  <c r="I155" i="9"/>
  <c r="H155" i="9"/>
  <c r="G155" i="9"/>
  <c r="F155" i="9"/>
  <c r="E155" i="9"/>
  <c r="D155" i="9"/>
  <c r="C155" i="9"/>
  <c r="B155" i="9"/>
  <c r="Y154" i="9"/>
  <c r="X154" i="9"/>
  <c r="W154" i="9"/>
  <c r="V154" i="9"/>
  <c r="U154" i="9"/>
  <c r="T154" i="9"/>
  <c r="S154" i="9"/>
  <c r="R154" i="9"/>
  <c r="Q154" i="9"/>
  <c r="P154" i="9"/>
  <c r="O154" i="9"/>
  <c r="N154" i="9"/>
  <c r="M154" i="9"/>
  <c r="L154" i="9"/>
  <c r="K154" i="9"/>
  <c r="J154" i="9"/>
  <c r="I154" i="9"/>
  <c r="H154" i="9"/>
  <c r="G154" i="9"/>
  <c r="F154" i="9"/>
  <c r="E154" i="9"/>
  <c r="D154" i="9"/>
  <c r="C154" i="9"/>
  <c r="B154" i="9"/>
  <c r="Y153" i="9"/>
  <c r="X153" i="9"/>
  <c r="W153" i="9"/>
  <c r="V153" i="9"/>
  <c r="U153" i="9"/>
  <c r="T153" i="9"/>
  <c r="S153" i="9"/>
  <c r="R153" i="9"/>
  <c r="Q153" i="9"/>
  <c r="P153" i="9"/>
  <c r="O153" i="9"/>
  <c r="N153" i="9"/>
  <c r="M153" i="9"/>
  <c r="L153" i="9"/>
  <c r="K153" i="9"/>
  <c r="J153" i="9"/>
  <c r="I153" i="9"/>
  <c r="H153" i="9"/>
  <c r="G153" i="9"/>
  <c r="F153" i="9"/>
  <c r="E153" i="9"/>
  <c r="D153" i="9"/>
  <c r="C153" i="9"/>
  <c r="B153" i="9"/>
  <c r="Y152" i="9"/>
  <c r="X152" i="9"/>
  <c r="W152" i="9"/>
  <c r="V152" i="9"/>
  <c r="U152" i="9"/>
  <c r="T152" i="9"/>
  <c r="S152" i="9"/>
  <c r="R152" i="9"/>
  <c r="Q152" i="9"/>
  <c r="P152" i="9"/>
  <c r="O152" i="9"/>
  <c r="N152" i="9"/>
  <c r="M152" i="9"/>
  <c r="L152" i="9"/>
  <c r="K152" i="9"/>
  <c r="J152" i="9"/>
  <c r="I152" i="9"/>
  <c r="H152" i="9"/>
  <c r="G152" i="9"/>
  <c r="F152" i="9"/>
  <c r="E152" i="9"/>
  <c r="D152" i="9"/>
  <c r="C152" i="9"/>
  <c r="B152" i="9"/>
  <c r="Y151" i="9"/>
  <c r="X151" i="9"/>
  <c r="W151" i="9"/>
  <c r="V151" i="9"/>
  <c r="U151" i="9"/>
  <c r="T151" i="9"/>
  <c r="S151" i="9"/>
  <c r="R151" i="9"/>
  <c r="Q151" i="9"/>
  <c r="P151" i="9"/>
  <c r="O151" i="9"/>
  <c r="N151" i="9"/>
  <c r="M151" i="9"/>
  <c r="L151" i="9"/>
  <c r="K151" i="9"/>
  <c r="J151" i="9"/>
  <c r="I151" i="9"/>
  <c r="H151" i="9"/>
  <c r="G151" i="9"/>
  <c r="F151" i="9"/>
  <c r="E151" i="9"/>
  <c r="D151" i="9"/>
  <c r="C151" i="9"/>
  <c r="B151" i="9"/>
  <c r="Y150" i="9"/>
  <c r="X150" i="9"/>
  <c r="W150" i="9"/>
  <c r="V150" i="9"/>
  <c r="U150" i="9"/>
  <c r="T150" i="9"/>
  <c r="S150" i="9"/>
  <c r="R150" i="9"/>
  <c r="Q150" i="9"/>
  <c r="P150" i="9"/>
  <c r="O150" i="9"/>
  <c r="N150" i="9"/>
  <c r="M150" i="9"/>
  <c r="L150" i="9"/>
  <c r="K150" i="9"/>
  <c r="J150" i="9"/>
  <c r="I150" i="9"/>
  <c r="H150" i="9"/>
  <c r="G150" i="9"/>
  <c r="F150" i="9"/>
  <c r="E150" i="9"/>
  <c r="D150" i="9"/>
  <c r="C150" i="9"/>
  <c r="B150" i="9"/>
  <c r="Y149" i="9"/>
  <c r="X149" i="9"/>
  <c r="W149" i="9"/>
  <c r="V149" i="9"/>
  <c r="U149" i="9"/>
  <c r="T149" i="9"/>
  <c r="S149" i="9"/>
  <c r="R149" i="9"/>
  <c r="Q149" i="9"/>
  <c r="P149" i="9"/>
  <c r="O149" i="9"/>
  <c r="N149" i="9"/>
  <c r="M149" i="9"/>
  <c r="L149" i="9"/>
  <c r="K149" i="9"/>
  <c r="J149" i="9"/>
  <c r="I149" i="9"/>
  <c r="H149" i="9"/>
  <c r="G149" i="9"/>
  <c r="F149" i="9"/>
  <c r="E149" i="9"/>
  <c r="D149" i="9"/>
  <c r="C149" i="9"/>
  <c r="B149" i="9"/>
  <c r="Y148" i="9"/>
  <c r="X148" i="9"/>
  <c r="W148" i="9"/>
  <c r="V148" i="9"/>
  <c r="U148" i="9"/>
  <c r="T148" i="9"/>
  <c r="S148" i="9"/>
  <c r="R148" i="9"/>
  <c r="Q148" i="9"/>
  <c r="P148" i="9"/>
  <c r="O148" i="9"/>
  <c r="N148" i="9"/>
  <c r="M148" i="9"/>
  <c r="L148" i="9"/>
  <c r="K148" i="9"/>
  <c r="J148" i="9"/>
  <c r="I148" i="9"/>
  <c r="H148" i="9"/>
  <c r="G148" i="9"/>
  <c r="F148" i="9"/>
  <c r="E148" i="9"/>
  <c r="D148" i="9"/>
  <c r="C148" i="9"/>
  <c r="B148" i="9"/>
  <c r="Y144" i="9"/>
  <c r="X144" i="9"/>
  <c r="W144" i="9"/>
  <c r="V144" i="9"/>
  <c r="U144" i="9"/>
  <c r="T144" i="9"/>
  <c r="S144" i="9"/>
  <c r="R144" i="9"/>
  <c r="Q144" i="9"/>
  <c r="P144" i="9"/>
  <c r="O144" i="9"/>
  <c r="N144" i="9"/>
  <c r="M144" i="9"/>
  <c r="L144" i="9"/>
  <c r="K144" i="9"/>
  <c r="J144" i="9"/>
  <c r="I144" i="9"/>
  <c r="H144" i="9"/>
  <c r="G144" i="9"/>
  <c r="F144" i="9"/>
  <c r="E144" i="9"/>
  <c r="D144" i="9"/>
  <c r="C144" i="9"/>
  <c r="B144" i="9"/>
  <c r="Y143" i="9"/>
  <c r="X143" i="9"/>
  <c r="W143" i="9"/>
  <c r="V143" i="9"/>
  <c r="U143" i="9"/>
  <c r="T143" i="9"/>
  <c r="S143" i="9"/>
  <c r="R143" i="9"/>
  <c r="Q143" i="9"/>
  <c r="P143" i="9"/>
  <c r="O143" i="9"/>
  <c r="N143" i="9"/>
  <c r="M143" i="9"/>
  <c r="L143" i="9"/>
  <c r="K143" i="9"/>
  <c r="J143" i="9"/>
  <c r="I143" i="9"/>
  <c r="H143" i="9"/>
  <c r="G143" i="9"/>
  <c r="F143" i="9"/>
  <c r="E143" i="9"/>
  <c r="D143" i="9"/>
  <c r="C143" i="9"/>
  <c r="B143" i="9"/>
  <c r="Y142" i="9"/>
  <c r="X142" i="9"/>
  <c r="W142" i="9"/>
  <c r="V142" i="9"/>
  <c r="U142" i="9"/>
  <c r="T142" i="9"/>
  <c r="S142" i="9"/>
  <c r="R142" i="9"/>
  <c r="Q142" i="9"/>
  <c r="P142" i="9"/>
  <c r="O142" i="9"/>
  <c r="N142" i="9"/>
  <c r="M142" i="9"/>
  <c r="L142" i="9"/>
  <c r="K142" i="9"/>
  <c r="J142" i="9"/>
  <c r="I142" i="9"/>
  <c r="H142" i="9"/>
  <c r="G142" i="9"/>
  <c r="F142" i="9"/>
  <c r="E142" i="9"/>
  <c r="D142" i="9"/>
  <c r="C142" i="9"/>
  <c r="B142" i="9"/>
  <c r="Y141" i="9"/>
  <c r="X141" i="9"/>
  <c r="W141" i="9"/>
  <c r="V141" i="9"/>
  <c r="U141" i="9"/>
  <c r="T141" i="9"/>
  <c r="S141" i="9"/>
  <c r="R141" i="9"/>
  <c r="Q141" i="9"/>
  <c r="P141" i="9"/>
  <c r="O141" i="9"/>
  <c r="N141" i="9"/>
  <c r="M141" i="9"/>
  <c r="L141" i="9"/>
  <c r="K141" i="9"/>
  <c r="J141" i="9"/>
  <c r="I141" i="9"/>
  <c r="H141" i="9"/>
  <c r="G141" i="9"/>
  <c r="F141" i="9"/>
  <c r="E141" i="9"/>
  <c r="D141" i="9"/>
  <c r="C141" i="9"/>
  <c r="B141" i="9"/>
  <c r="Y140" i="9"/>
  <c r="X140" i="9"/>
  <c r="W140" i="9"/>
  <c r="V140" i="9"/>
  <c r="U140" i="9"/>
  <c r="T140" i="9"/>
  <c r="S140" i="9"/>
  <c r="R140" i="9"/>
  <c r="Q140" i="9"/>
  <c r="P140" i="9"/>
  <c r="O140" i="9"/>
  <c r="N140" i="9"/>
  <c r="M140" i="9"/>
  <c r="L140" i="9"/>
  <c r="K140" i="9"/>
  <c r="J140" i="9"/>
  <c r="I140" i="9"/>
  <c r="H140" i="9"/>
  <c r="G140" i="9"/>
  <c r="F140" i="9"/>
  <c r="E140" i="9"/>
  <c r="D140" i="9"/>
  <c r="C140" i="9"/>
  <c r="B140" i="9"/>
  <c r="Y139" i="9"/>
  <c r="X139" i="9"/>
  <c r="W139" i="9"/>
  <c r="V139" i="9"/>
  <c r="U139" i="9"/>
  <c r="T139" i="9"/>
  <c r="S139" i="9"/>
  <c r="R139" i="9"/>
  <c r="Q139" i="9"/>
  <c r="P139" i="9"/>
  <c r="O139" i="9"/>
  <c r="N139" i="9"/>
  <c r="M139" i="9"/>
  <c r="L139" i="9"/>
  <c r="K139" i="9"/>
  <c r="J139" i="9"/>
  <c r="I139" i="9"/>
  <c r="H139" i="9"/>
  <c r="G139" i="9"/>
  <c r="F139" i="9"/>
  <c r="E139" i="9"/>
  <c r="D139" i="9"/>
  <c r="C139" i="9"/>
  <c r="B139" i="9"/>
  <c r="Y138" i="9"/>
  <c r="X138" i="9"/>
  <c r="W138" i="9"/>
  <c r="V138" i="9"/>
  <c r="U138" i="9"/>
  <c r="T138" i="9"/>
  <c r="S138" i="9"/>
  <c r="R138" i="9"/>
  <c r="Q138" i="9"/>
  <c r="P138" i="9"/>
  <c r="O138" i="9"/>
  <c r="N138" i="9"/>
  <c r="M138" i="9"/>
  <c r="L138" i="9"/>
  <c r="K138" i="9"/>
  <c r="J138" i="9"/>
  <c r="I138" i="9"/>
  <c r="H138" i="9"/>
  <c r="G138" i="9"/>
  <c r="F138" i="9"/>
  <c r="E138" i="9"/>
  <c r="D138" i="9"/>
  <c r="C138" i="9"/>
  <c r="B138" i="9"/>
  <c r="Y137" i="9"/>
  <c r="X137" i="9"/>
  <c r="W137" i="9"/>
  <c r="V137" i="9"/>
  <c r="U137" i="9"/>
  <c r="T137" i="9"/>
  <c r="S137" i="9"/>
  <c r="R137" i="9"/>
  <c r="Q137" i="9"/>
  <c r="P137" i="9"/>
  <c r="O137" i="9"/>
  <c r="N137" i="9"/>
  <c r="M137" i="9"/>
  <c r="L137" i="9"/>
  <c r="K137" i="9"/>
  <c r="J137" i="9"/>
  <c r="I137" i="9"/>
  <c r="H137" i="9"/>
  <c r="G137" i="9"/>
  <c r="F137" i="9"/>
  <c r="E137" i="9"/>
  <c r="D137" i="9"/>
  <c r="C137" i="9"/>
  <c r="B137" i="9"/>
  <c r="Y131" i="9"/>
  <c r="X131" i="9"/>
  <c r="W131" i="9"/>
  <c r="V131" i="9"/>
  <c r="U131" i="9"/>
  <c r="T131" i="9"/>
  <c r="S131" i="9"/>
  <c r="R131" i="9"/>
  <c r="Q131" i="9"/>
  <c r="P131" i="9"/>
  <c r="O131" i="9"/>
  <c r="N131" i="9"/>
  <c r="M131" i="9"/>
  <c r="L131" i="9"/>
  <c r="K131" i="9"/>
  <c r="J131" i="9"/>
  <c r="I131" i="9"/>
  <c r="H131" i="9"/>
  <c r="G131" i="9"/>
  <c r="F131" i="9"/>
  <c r="E131" i="9"/>
  <c r="D131" i="9"/>
  <c r="C131" i="9"/>
  <c r="B131" i="9"/>
  <c r="Y130" i="9"/>
  <c r="X130" i="9"/>
  <c r="W130" i="9"/>
  <c r="V130" i="9"/>
  <c r="U130" i="9"/>
  <c r="T130" i="9"/>
  <c r="S130" i="9"/>
  <c r="R130" i="9"/>
  <c r="Q130" i="9"/>
  <c r="P130" i="9"/>
  <c r="O130" i="9"/>
  <c r="N130" i="9"/>
  <c r="M130" i="9"/>
  <c r="L130" i="9"/>
  <c r="K130" i="9"/>
  <c r="J130" i="9"/>
  <c r="I130" i="9"/>
  <c r="H130" i="9"/>
  <c r="G130" i="9"/>
  <c r="F130" i="9"/>
  <c r="E130" i="9"/>
  <c r="D130" i="9"/>
  <c r="C130" i="9"/>
  <c r="B130" i="9"/>
  <c r="Y129" i="9"/>
  <c r="X129" i="9"/>
  <c r="W129" i="9"/>
  <c r="V129" i="9"/>
  <c r="U129" i="9"/>
  <c r="T129" i="9"/>
  <c r="S129" i="9"/>
  <c r="R129" i="9"/>
  <c r="Q129" i="9"/>
  <c r="P129" i="9"/>
  <c r="O129" i="9"/>
  <c r="N129" i="9"/>
  <c r="M129" i="9"/>
  <c r="L129" i="9"/>
  <c r="K129" i="9"/>
  <c r="J129" i="9"/>
  <c r="I129" i="9"/>
  <c r="H129" i="9"/>
  <c r="G129" i="9"/>
  <c r="F129" i="9"/>
  <c r="E129" i="9"/>
  <c r="D129" i="9"/>
  <c r="C129" i="9"/>
  <c r="B129" i="9"/>
  <c r="Y127" i="9"/>
  <c r="X127" i="9"/>
  <c r="W127" i="9"/>
  <c r="V127" i="9"/>
  <c r="U127" i="9"/>
  <c r="T127" i="9"/>
  <c r="S127" i="9"/>
  <c r="R127" i="9"/>
  <c r="Q127" i="9"/>
  <c r="P127" i="9"/>
  <c r="O127" i="9"/>
  <c r="N127" i="9"/>
  <c r="M127" i="9"/>
  <c r="L127" i="9"/>
  <c r="K127" i="9"/>
  <c r="J127" i="9"/>
  <c r="I127" i="9"/>
  <c r="H127" i="9"/>
  <c r="G127" i="9"/>
  <c r="F127" i="9"/>
  <c r="E127" i="9"/>
  <c r="D127" i="9"/>
  <c r="C127" i="9"/>
  <c r="B127" i="9"/>
  <c r="Y126" i="9"/>
  <c r="X126" i="9"/>
  <c r="W126" i="9"/>
  <c r="V126" i="9"/>
  <c r="U126" i="9"/>
  <c r="T126" i="9"/>
  <c r="S126" i="9"/>
  <c r="R126" i="9"/>
  <c r="Q126" i="9"/>
  <c r="P126" i="9"/>
  <c r="O126" i="9"/>
  <c r="N126" i="9"/>
  <c r="M126" i="9"/>
  <c r="L126" i="9"/>
  <c r="K126" i="9"/>
  <c r="J126" i="9"/>
  <c r="I126" i="9"/>
  <c r="H126" i="9"/>
  <c r="G126" i="9"/>
  <c r="F126" i="9"/>
  <c r="E126" i="9"/>
  <c r="D126" i="9"/>
  <c r="C126" i="9"/>
  <c r="B126" i="9"/>
  <c r="Y125" i="9"/>
  <c r="X125" i="9"/>
  <c r="W125" i="9"/>
  <c r="V125" i="9"/>
  <c r="U125" i="9"/>
  <c r="T125" i="9"/>
  <c r="S125" i="9"/>
  <c r="R125" i="9"/>
  <c r="Q125" i="9"/>
  <c r="P125" i="9"/>
  <c r="O125" i="9"/>
  <c r="N125" i="9"/>
  <c r="M125" i="9"/>
  <c r="L125" i="9"/>
  <c r="K125" i="9"/>
  <c r="J125" i="9"/>
  <c r="I125" i="9"/>
  <c r="H125" i="9"/>
  <c r="G125" i="9"/>
  <c r="F125" i="9"/>
  <c r="E125" i="9"/>
  <c r="D125" i="9"/>
  <c r="C125" i="9"/>
  <c r="B125" i="9"/>
  <c r="Y124" i="9"/>
  <c r="X124" i="9"/>
  <c r="W124" i="9"/>
  <c r="V124" i="9"/>
  <c r="U124" i="9"/>
  <c r="T124" i="9"/>
  <c r="S124" i="9"/>
  <c r="R124" i="9"/>
  <c r="Q124" i="9"/>
  <c r="P124" i="9"/>
  <c r="O124" i="9"/>
  <c r="N124" i="9"/>
  <c r="M124" i="9"/>
  <c r="L124" i="9"/>
  <c r="K124" i="9"/>
  <c r="J124" i="9"/>
  <c r="I124" i="9"/>
  <c r="H124" i="9"/>
  <c r="G124" i="9"/>
  <c r="F124" i="9"/>
  <c r="E124" i="9"/>
  <c r="D124" i="9"/>
  <c r="C124" i="9"/>
  <c r="B124" i="9"/>
  <c r="Y123" i="9"/>
  <c r="X123" i="9"/>
  <c r="W123" i="9"/>
  <c r="V123" i="9"/>
  <c r="U123" i="9"/>
  <c r="T123" i="9"/>
  <c r="S123" i="9"/>
  <c r="R123" i="9"/>
  <c r="Q123" i="9"/>
  <c r="P123" i="9"/>
  <c r="O123" i="9"/>
  <c r="N123" i="9"/>
  <c r="M123" i="9"/>
  <c r="L123" i="9"/>
  <c r="K123" i="9"/>
  <c r="J123" i="9"/>
  <c r="I123" i="9"/>
  <c r="H123" i="9"/>
  <c r="G123" i="9"/>
  <c r="F123" i="9"/>
  <c r="E123" i="9"/>
  <c r="D123" i="9"/>
  <c r="C123" i="9"/>
  <c r="B123" i="9"/>
  <c r="Y122" i="9"/>
  <c r="Y117" i="9" s="1"/>
  <c r="X122" i="9"/>
  <c r="W122" i="9"/>
  <c r="V122" i="9"/>
  <c r="U122" i="9"/>
  <c r="T122" i="9"/>
  <c r="S122" i="9"/>
  <c r="R122" i="9"/>
  <c r="Q122" i="9"/>
  <c r="P122" i="9"/>
  <c r="O122" i="9"/>
  <c r="N122" i="9"/>
  <c r="M122" i="9"/>
  <c r="L122" i="9"/>
  <c r="K122" i="9"/>
  <c r="J122" i="9"/>
  <c r="I122" i="9"/>
  <c r="H122" i="9"/>
  <c r="G122" i="9"/>
  <c r="F122" i="9"/>
  <c r="E122" i="9"/>
  <c r="D122" i="9"/>
  <c r="C122" i="9"/>
  <c r="B122" i="9"/>
  <c r="Y121" i="9"/>
  <c r="X121" i="9"/>
  <c r="W121" i="9"/>
  <c r="V121" i="9"/>
  <c r="U121" i="9"/>
  <c r="T121" i="9"/>
  <c r="S121" i="9"/>
  <c r="R121" i="9"/>
  <c r="Q121" i="9"/>
  <c r="P121" i="9"/>
  <c r="O121" i="9"/>
  <c r="N121" i="9"/>
  <c r="M121" i="9"/>
  <c r="L121" i="9"/>
  <c r="K121" i="9"/>
  <c r="J121" i="9"/>
  <c r="I121" i="9"/>
  <c r="H121" i="9"/>
  <c r="G121" i="9"/>
  <c r="F121" i="9"/>
  <c r="E121" i="9"/>
  <c r="D121" i="9"/>
  <c r="C121" i="9"/>
  <c r="B121" i="9"/>
  <c r="Y120" i="9"/>
  <c r="X120" i="9"/>
  <c r="W120" i="9"/>
  <c r="V120" i="9"/>
  <c r="U120" i="9"/>
  <c r="T120" i="9"/>
  <c r="S120" i="9"/>
  <c r="R120" i="9"/>
  <c r="Q120" i="9"/>
  <c r="P120" i="9"/>
  <c r="O120" i="9"/>
  <c r="O117" i="9" s="1"/>
  <c r="N120" i="9"/>
  <c r="N117" i="9" s="1"/>
  <c r="M120" i="9"/>
  <c r="L120" i="9"/>
  <c r="K120" i="9"/>
  <c r="J120" i="9"/>
  <c r="I120" i="9"/>
  <c r="H120" i="9"/>
  <c r="G120" i="9"/>
  <c r="F120" i="9"/>
  <c r="E120" i="9"/>
  <c r="D120" i="9"/>
  <c r="C120" i="9"/>
  <c r="B120" i="9"/>
  <c r="Y119" i="9"/>
  <c r="X119" i="9"/>
  <c r="W119" i="9"/>
  <c r="V119" i="9"/>
  <c r="U119" i="9"/>
  <c r="T119" i="9"/>
  <c r="S119" i="9"/>
  <c r="R119" i="9"/>
  <c r="Q119" i="9"/>
  <c r="P119" i="9"/>
  <c r="O119" i="9"/>
  <c r="N119" i="9"/>
  <c r="M119" i="9"/>
  <c r="M117" i="9" s="1"/>
  <c r="L119" i="9"/>
  <c r="L117" i="9" s="1"/>
  <c r="K119" i="9"/>
  <c r="K117" i="9" s="1"/>
  <c r="J119" i="9"/>
  <c r="J117" i="9" s="1"/>
  <c r="I119" i="9"/>
  <c r="H119" i="9"/>
  <c r="G119" i="9"/>
  <c r="F119" i="9"/>
  <c r="E119" i="9"/>
  <c r="D119" i="9"/>
  <c r="C119" i="9"/>
  <c r="B119" i="9"/>
  <c r="Y118" i="9"/>
  <c r="X118" i="9"/>
  <c r="X117" i="9" s="1"/>
  <c r="W118" i="9"/>
  <c r="W117" i="9" s="1"/>
  <c r="V118" i="9"/>
  <c r="V117" i="9" s="1"/>
  <c r="U118" i="9"/>
  <c r="U117" i="9" s="1"/>
  <c r="T118" i="9"/>
  <c r="T117" i="9" s="1"/>
  <c r="S118" i="9"/>
  <c r="S117" i="9" s="1"/>
  <c r="R118" i="9"/>
  <c r="R117" i="9" s="1"/>
  <c r="Q118" i="9"/>
  <c r="Q117" i="9" s="1"/>
  <c r="P118" i="9"/>
  <c r="P117" i="9" s="1"/>
  <c r="O118" i="9"/>
  <c r="N118" i="9"/>
  <c r="M118" i="9"/>
  <c r="L118" i="9"/>
  <c r="K118" i="9"/>
  <c r="J118" i="9"/>
  <c r="I118" i="9"/>
  <c r="I117" i="9" s="1"/>
  <c r="H118" i="9"/>
  <c r="H117" i="9" s="1"/>
  <c r="G118" i="9"/>
  <c r="G117" i="9" s="1"/>
  <c r="F118" i="9"/>
  <c r="F117" i="9" s="1"/>
  <c r="E118" i="9"/>
  <c r="D118" i="9"/>
  <c r="C118" i="9"/>
  <c r="B118" i="9"/>
  <c r="E117" i="9"/>
  <c r="D117" i="9"/>
  <c r="C117" i="9"/>
  <c r="B117" i="9"/>
  <c r="Y114" i="9"/>
  <c r="X114" i="9"/>
  <c r="W114" i="9"/>
  <c r="V114" i="9"/>
  <c r="U114" i="9"/>
  <c r="T114" i="9"/>
  <c r="S114" i="9"/>
  <c r="R114" i="9"/>
  <c r="Q114" i="9"/>
  <c r="P114" i="9"/>
  <c r="O114" i="9"/>
  <c r="N114" i="9"/>
  <c r="M114" i="9"/>
  <c r="L114" i="9"/>
  <c r="K114" i="9"/>
  <c r="J114" i="9"/>
  <c r="I114" i="9"/>
  <c r="H114" i="9"/>
  <c r="G114" i="9"/>
  <c r="F114" i="9"/>
  <c r="E114" i="9"/>
  <c r="D114" i="9"/>
  <c r="C114" i="9"/>
  <c r="B114" i="9"/>
  <c r="Y113" i="9"/>
  <c r="X113" i="9"/>
  <c r="W113" i="9"/>
  <c r="V113" i="9"/>
  <c r="U113" i="9"/>
  <c r="T113" i="9"/>
  <c r="S113" i="9"/>
  <c r="R113" i="9"/>
  <c r="Q113" i="9"/>
  <c r="P113" i="9"/>
  <c r="O113" i="9"/>
  <c r="N113" i="9"/>
  <c r="M113" i="9"/>
  <c r="L113" i="9"/>
  <c r="K113" i="9"/>
  <c r="J113" i="9"/>
  <c r="I113" i="9"/>
  <c r="H113" i="9"/>
  <c r="G113" i="9"/>
  <c r="F113" i="9"/>
  <c r="E113" i="9"/>
  <c r="D113" i="9"/>
  <c r="C113" i="9"/>
  <c r="B113" i="9"/>
  <c r="Y112" i="9"/>
  <c r="X112" i="9"/>
  <c r="W112" i="9"/>
  <c r="V112" i="9"/>
  <c r="U112" i="9"/>
  <c r="T112" i="9"/>
  <c r="S112" i="9"/>
  <c r="R112" i="9"/>
  <c r="Q112" i="9"/>
  <c r="P112" i="9"/>
  <c r="O112" i="9"/>
  <c r="N112" i="9"/>
  <c r="M112" i="9"/>
  <c r="L112" i="9"/>
  <c r="K112" i="9"/>
  <c r="J112" i="9"/>
  <c r="I112" i="9"/>
  <c r="H112" i="9"/>
  <c r="G112" i="9"/>
  <c r="F112" i="9"/>
  <c r="E112" i="9"/>
  <c r="D112" i="9"/>
  <c r="C112" i="9"/>
  <c r="B112" i="9"/>
  <c r="Y110" i="9"/>
  <c r="X110" i="9"/>
  <c r="W110" i="9"/>
  <c r="V110" i="9"/>
  <c r="U110" i="9"/>
  <c r="T110" i="9"/>
  <c r="S110" i="9"/>
  <c r="R110" i="9"/>
  <c r="Q110" i="9"/>
  <c r="P110" i="9"/>
  <c r="O110" i="9"/>
  <c r="N110" i="9"/>
  <c r="M110" i="9"/>
  <c r="L110" i="9"/>
  <c r="K110" i="9"/>
  <c r="J110" i="9"/>
  <c r="I110" i="9"/>
  <c r="H110" i="9"/>
  <c r="G110" i="9"/>
  <c r="F110" i="9"/>
  <c r="E110" i="9"/>
  <c r="D110" i="9"/>
  <c r="C110" i="9"/>
  <c r="B110" i="9"/>
  <c r="Y109" i="9"/>
  <c r="X109" i="9"/>
  <c r="W109" i="9"/>
  <c r="V109" i="9"/>
  <c r="U109" i="9"/>
  <c r="T109" i="9"/>
  <c r="S109" i="9"/>
  <c r="R109" i="9"/>
  <c r="Q109" i="9"/>
  <c r="P109" i="9"/>
  <c r="O109" i="9"/>
  <c r="N109" i="9"/>
  <c r="M109" i="9"/>
  <c r="L109" i="9"/>
  <c r="K109" i="9"/>
  <c r="J109" i="9"/>
  <c r="I109" i="9"/>
  <c r="H109" i="9"/>
  <c r="G109" i="9"/>
  <c r="F109" i="9"/>
  <c r="E109" i="9"/>
  <c r="D109" i="9"/>
  <c r="C109" i="9"/>
  <c r="B109" i="9"/>
  <c r="Y108" i="9"/>
  <c r="X108" i="9"/>
  <c r="W108" i="9"/>
  <c r="V108" i="9"/>
  <c r="U108" i="9"/>
  <c r="T108" i="9"/>
  <c r="S108" i="9"/>
  <c r="R108" i="9"/>
  <c r="Q108" i="9"/>
  <c r="P108" i="9"/>
  <c r="O108" i="9"/>
  <c r="N108" i="9"/>
  <c r="M108" i="9"/>
  <c r="L108" i="9"/>
  <c r="K108" i="9"/>
  <c r="J108" i="9"/>
  <c r="I108" i="9"/>
  <c r="H108" i="9"/>
  <c r="G108" i="9"/>
  <c r="F108" i="9"/>
  <c r="E108" i="9"/>
  <c r="D108" i="9"/>
  <c r="C108" i="9"/>
  <c r="B108" i="9"/>
  <c r="Y107" i="9"/>
  <c r="X107" i="9"/>
  <c r="W107" i="9"/>
  <c r="V107" i="9"/>
  <c r="U107" i="9"/>
  <c r="T107" i="9"/>
  <c r="S107" i="9"/>
  <c r="R107" i="9"/>
  <c r="Q107" i="9"/>
  <c r="P107" i="9"/>
  <c r="O107" i="9"/>
  <c r="N107" i="9"/>
  <c r="M107" i="9"/>
  <c r="L107" i="9"/>
  <c r="K107" i="9"/>
  <c r="J107" i="9"/>
  <c r="I107" i="9"/>
  <c r="H107" i="9"/>
  <c r="G107" i="9"/>
  <c r="F107" i="9"/>
  <c r="E107" i="9"/>
  <c r="D107" i="9"/>
  <c r="C107" i="9"/>
  <c r="B107" i="9"/>
  <c r="Y106" i="9"/>
  <c r="X106" i="9"/>
  <c r="W106" i="9"/>
  <c r="V106" i="9"/>
  <c r="U106" i="9"/>
  <c r="T106" i="9"/>
  <c r="S106" i="9"/>
  <c r="R106" i="9"/>
  <c r="Q106" i="9"/>
  <c r="P106" i="9"/>
  <c r="O106" i="9"/>
  <c r="N106" i="9"/>
  <c r="M106" i="9"/>
  <c r="L106" i="9"/>
  <c r="K106" i="9"/>
  <c r="J106" i="9"/>
  <c r="I106" i="9"/>
  <c r="H106" i="9"/>
  <c r="G106" i="9"/>
  <c r="F106" i="9"/>
  <c r="E106" i="9"/>
  <c r="D106" i="9"/>
  <c r="C106" i="9"/>
  <c r="B106" i="9"/>
  <c r="Y105" i="9"/>
  <c r="Y100" i="9" s="1"/>
  <c r="X105" i="9"/>
  <c r="W105" i="9"/>
  <c r="V105" i="9"/>
  <c r="U105" i="9"/>
  <c r="T105" i="9"/>
  <c r="S105" i="9"/>
  <c r="R105" i="9"/>
  <c r="Q105" i="9"/>
  <c r="P105" i="9"/>
  <c r="O105" i="9"/>
  <c r="N105" i="9"/>
  <c r="M105" i="9"/>
  <c r="L105" i="9"/>
  <c r="K105" i="9"/>
  <c r="J105" i="9"/>
  <c r="I105" i="9"/>
  <c r="H105" i="9"/>
  <c r="G105" i="9"/>
  <c r="F105" i="9"/>
  <c r="E105" i="9"/>
  <c r="D105" i="9"/>
  <c r="C105" i="9"/>
  <c r="B105" i="9"/>
  <c r="Y104" i="9"/>
  <c r="X104" i="9"/>
  <c r="W104" i="9"/>
  <c r="V104" i="9"/>
  <c r="U104" i="9"/>
  <c r="T104" i="9"/>
  <c r="S104" i="9"/>
  <c r="R104" i="9"/>
  <c r="Q104" i="9"/>
  <c r="P104" i="9"/>
  <c r="O104" i="9"/>
  <c r="N104" i="9"/>
  <c r="M104" i="9"/>
  <c r="L104" i="9"/>
  <c r="K104" i="9"/>
  <c r="J104" i="9"/>
  <c r="I104" i="9"/>
  <c r="H104" i="9"/>
  <c r="G104" i="9"/>
  <c r="F104" i="9"/>
  <c r="E104" i="9"/>
  <c r="D104" i="9"/>
  <c r="C104" i="9"/>
  <c r="B104" i="9"/>
  <c r="Y103" i="9"/>
  <c r="X103" i="9"/>
  <c r="W103" i="9"/>
  <c r="V103" i="9"/>
  <c r="U103" i="9"/>
  <c r="T103" i="9"/>
  <c r="S103" i="9"/>
  <c r="R103" i="9"/>
  <c r="Q103" i="9"/>
  <c r="P103" i="9"/>
  <c r="O103" i="9"/>
  <c r="O100" i="9" s="1"/>
  <c r="N103" i="9"/>
  <c r="N100" i="9" s="1"/>
  <c r="M103" i="9"/>
  <c r="L103" i="9"/>
  <c r="K103" i="9"/>
  <c r="J103" i="9"/>
  <c r="I103" i="9"/>
  <c r="H103" i="9"/>
  <c r="G103" i="9"/>
  <c r="F103" i="9"/>
  <c r="E103" i="9"/>
  <c r="D103" i="9"/>
  <c r="C103" i="9"/>
  <c r="B103" i="9"/>
  <c r="Y102" i="9"/>
  <c r="X102" i="9"/>
  <c r="W102" i="9"/>
  <c r="V102" i="9"/>
  <c r="U102" i="9"/>
  <c r="T102" i="9"/>
  <c r="S102" i="9"/>
  <c r="R102" i="9"/>
  <c r="Q102" i="9"/>
  <c r="P102" i="9"/>
  <c r="O102" i="9"/>
  <c r="N102" i="9"/>
  <c r="M102" i="9"/>
  <c r="M100" i="9" s="1"/>
  <c r="L102" i="9"/>
  <c r="L100" i="9" s="1"/>
  <c r="K102" i="9"/>
  <c r="K100" i="9" s="1"/>
  <c r="J102" i="9"/>
  <c r="J100" i="9" s="1"/>
  <c r="I102" i="9"/>
  <c r="H102" i="9"/>
  <c r="G102" i="9"/>
  <c r="F102" i="9"/>
  <c r="E102" i="9"/>
  <c r="D102" i="9"/>
  <c r="C102" i="9"/>
  <c r="B102" i="9"/>
  <c r="Y101" i="9"/>
  <c r="X101" i="9"/>
  <c r="X100" i="9" s="1"/>
  <c r="W101" i="9"/>
  <c r="W100" i="9" s="1"/>
  <c r="V101" i="9"/>
  <c r="V100" i="9" s="1"/>
  <c r="U101" i="9"/>
  <c r="U100" i="9" s="1"/>
  <c r="T101" i="9"/>
  <c r="T100" i="9" s="1"/>
  <c r="S101" i="9"/>
  <c r="S100" i="9" s="1"/>
  <c r="R101" i="9"/>
  <c r="R100" i="9" s="1"/>
  <c r="Q101" i="9"/>
  <c r="Q100" i="9" s="1"/>
  <c r="P101" i="9"/>
  <c r="P100" i="9" s="1"/>
  <c r="O101" i="9"/>
  <c r="N101" i="9"/>
  <c r="M101" i="9"/>
  <c r="L101" i="9"/>
  <c r="K101" i="9"/>
  <c r="J101" i="9"/>
  <c r="I101" i="9"/>
  <c r="I100" i="9" s="1"/>
  <c r="H101" i="9"/>
  <c r="H100" i="9" s="1"/>
  <c r="G101" i="9"/>
  <c r="G100" i="9" s="1"/>
  <c r="F101" i="9"/>
  <c r="F100" i="9" s="1"/>
  <c r="E101" i="9"/>
  <c r="D101" i="9"/>
  <c r="C101" i="9"/>
  <c r="B101" i="9"/>
  <c r="E100" i="9"/>
  <c r="D100" i="9"/>
  <c r="C100" i="9"/>
  <c r="B100" i="9"/>
  <c r="Y79" i="9"/>
  <c r="Y156" i="9" s="1"/>
  <c r="X79" i="9"/>
  <c r="X156" i="9" s="1"/>
  <c r="X147" i="9" s="1"/>
  <c r="W79" i="9"/>
  <c r="W156" i="9" s="1"/>
  <c r="W147" i="9" s="1"/>
  <c r="V79" i="9"/>
  <c r="V156" i="9" s="1"/>
  <c r="V147" i="9" s="1"/>
  <c r="U79" i="9"/>
  <c r="U156" i="9" s="1"/>
  <c r="T79" i="9"/>
  <c r="T156" i="9" s="1"/>
  <c r="S79" i="9"/>
  <c r="S156" i="9" s="1"/>
  <c r="R79" i="9"/>
  <c r="R156" i="9" s="1"/>
  <c r="Q79" i="9"/>
  <c r="Q156" i="9" s="1"/>
  <c r="P79" i="9"/>
  <c r="P156" i="9" s="1"/>
  <c r="O79" i="9"/>
  <c r="O156" i="9" s="1"/>
  <c r="N79" i="9"/>
  <c r="N156" i="9" s="1"/>
  <c r="M79" i="9"/>
  <c r="M156" i="9" s="1"/>
  <c r="L79" i="9"/>
  <c r="L156" i="9" s="1"/>
  <c r="K79" i="9"/>
  <c r="K156" i="9" s="1"/>
  <c r="J79" i="9"/>
  <c r="J156" i="9" s="1"/>
  <c r="I79" i="9"/>
  <c r="I156" i="9" s="1"/>
  <c r="H79" i="9"/>
  <c r="H156" i="9" s="1"/>
  <c r="G79" i="9"/>
  <c r="G156" i="9" s="1"/>
  <c r="F79" i="9"/>
  <c r="F156" i="9" s="1"/>
  <c r="E79" i="9"/>
  <c r="E156" i="9" s="1"/>
  <c r="D79" i="9"/>
  <c r="D156" i="9" s="1"/>
  <c r="C79" i="9"/>
  <c r="C156" i="9" s="1"/>
  <c r="B79" i="9"/>
  <c r="B156" i="9" s="1"/>
  <c r="Y35" i="9"/>
  <c r="Y145" i="9" s="1"/>
  <c r="Y136" i="9" s="1"/>
  <c r="X35" i="9"/>
  <c r="X145" i="9" s="1"/>
  <c r="X136" i="9" s="1"/>
  <c r="W35" i="9"/>
  <c r="W145" i="9" s="1"/>
  <c r="W136" i="9" s="1"/>
  <c r="V35" i="9"/>
  <c r="V145" i="9" s="1"/>
  <c r="V136" i="9" s="1"/>
  <c r="U35" i="9"/>
  <c r="U145" i="9" s="1"/>
  <c r="T35" i="9"/>
  <c r="T145" i="9" s="1"/>
  <c r="T136" i="9" s="1"/>
  <c r="S35" i="9"/>
  <c r="S145" i="9" s="1"/>
  <c r="S136" i="9" s="1"/>
  <c r="R35" i="9"/>
  <c r="R145" i="9" s="1"/>
  <c r="R136" i="9" s="1"/>
  <c r="Q35" i="9"/>
  <c r="Q145" i="9" s="1"/>
  <c r="P35" i="9"/>
  <c r="P145" i="9" s="1"/>
  <c r="O35" i="9"/>
  <c r="O145" i="9" s="1"/>
  <c r="N35" i="9"/>
  <c r="N145" i="9" s="1"/>
  <c r="M35" i="9"/>
  <c r="M145" i="9" s="1"/>
  <c r="L35" i="9"/>
  <c r="L145" i="9" s="1"/>
  <c r="K35" i="9"/>
  <c r="K145" i="9" s="1"/>
  <c r="J35" i="9"/>
  <c r="J145" i="9" s="1"/>
  <c r="I35" i="9"/>
  <c r="I145" i="9" s="1"/>
  <c r="H35" i="9"/>
  <c r="H145" i="9" s="1"/>
  <c r="G35" i="9"/>
  <c r="G145" i="9" s="1"/>
  <c r="F35" i="9"/>
  <c r="F145" i="9" s="1"/>
  <c r="E35" i="9"/>
  <c r="E145" i="9" s="1"/>
  <c r="D35" i="9"/>
  <c r="D145" i="9" s="1"/>
  <c r="C35" i="9"/>
  <c r="C145" i="9" s="1"/>
  <c r="B35" i="9"/>
  <c r="B145" i="9" s="1"/>
  <c r="Y64" i="8"/>
  <c r="X64" i="8"/>
  <c r="W64" i="8"/>
  <c r="V64" i="8"/>
  <c r="U64" i="8"/>
  <c r="T64" i="8"/>
  <c r="S64" i="8"/>
  <c r="R64" i="8"/>
  <c r="Q64" i="8"/>
  <c r="P64" i="8"/>
  <c r="O64" i="8"/>
  <c r="N64" i="8"/>
  <c r="M64" i="8"/>
  <c r="L64" i="8"/>
  <c r="K64" i="8"/>
  <c r="J64" i="8"/>
  <c r="I64" i="8"/>
  <c r="H64" i="8"/>
  <c r="G64" i="8"/>
  <c r="F64" i="8"/>
  <c r="E64" i="8"/>
  <c r="D64" i="8"/>
  <c r="C64" i="8"/>
  <c r="B64" i="8"/>
  <c r="Y63" i="8"/>
  <c r="X63" i="8"/>
  <c r="W63" i="8"/>
  <c r="V63" i="8"/>
  <c r="U63" i="8"/>
  <c r="T63" i="8"/>
  <c r="S63" i="8"/>
  <c r="R63" i="8"/>
  <c r="Q63" i="8"/>
  <c r="P63" i="8"/>
  <c r="O63" i="8"/>
  <c r="N63" i="8"/>
  <c r="M63" i="8"/>
  <c r="L63" i="8"/>
  <c r="K63" i="8"/>
  <c r="J63" i="8"/>
  <c r="I63" i="8"/>
  <c r="H63" i="8"/>
  <c r="G63" i="8"/>
  <c r="F63" i="8"/>
  <c r="E63" i="8"/>
  <c r="D63" i="8"/>
  <c r="C63" i="8"/>
  <c r="B63" i="8"/>
  <c r="U56" i="8"/>
  <c r="U101" i="4" s="1"/>
  <c r="S56" i="8"/>
  <c r="S101" i="4" s="1"/>
  <c r="Q56" i="8"/>
  <c r="Q101" i="4" s="1"/>
  <c r="G55" i="8"/>
  <c r="G100" i="4" s="1"/>
  <c r="F55" i="8"/>
  <c r="E55" i="8"/>
  <c r="D55" i="8"/>
  <c r="C55" i="8"/>
  <c r="B55" i="8"/>
  <c r="B100" i="4" s="1"/>
  <c r="Y53" i="8"/>
  <c r="X53" i="8"/>
  <c r="W53" i="8"/>
  <c r="V53" i="8"/>
  <c r="U53" i="8"/>
  <c r="T53" i="8"/>
  <c r="S53" i="8"/>
  <c r="R53" i="8"/>
  <c r="Q53" i="8"/>
  <c r="P53" i="8"/>
  <c r="O53" i="8"/>
  <c r="N53" i="8"/>
  <c r="M53" i="8"/>
  <c r="M39" i="7" s="1"/>
  <c r="L53" i="8"/>
  <c r="L39" i="7" s="1"/>
  <c r="K53" i="8"/>
  <c r="K39" i="7" s="1"/>
  <c r="J53" i="8"/>
  <c r="J39" i="7" s="1"/>
  <c r="I53" i="8"/>
  <c r="I39" i="7" s="1"/>
  <c r="H53" i="8"/>
  <c r="H39" i="7" s="1"/>
  <c r="G53" i="8"/>
  <c r="G39" i="7" s="1"/>
  <c r="F53" i="8"/>
  <c r="F39" i="7" s="1"/>
  <c r="E53" i="8"/>
  <c r="E39" i="7" s="1"/>
  <c r="D53" i="8"/>
  <c r="D39" i="7" s="1"/>
  <c r="C53" i="8"/>
  <c r="C39" i="7" s="1"/>
  <c r="B53" i="8"/>
  <c r="B39" i="7" s="1"/>
  <c r="Y49" i="8"/>
  <c r="X49" i="8"/>
  <c r="X54" i="4" s="1"/>
  <c r="W49" i="8"/>
  <c r="V49" i="8"/>
  <c r="V54" i="4" s="1"/>
  <c r="U49" i="8"/>
  <c r="T49" i="8"/>
  <c r="T54" i="4" s="1"/>
  <c r="S49" i="8"/>
  <c r="S67" i="8" s="1"/>
  <c r="S156" i="4" s="1"/>
  <c r="R49" i="8"/>
  <c r="R54" i="4" s="1"/>
  <c r="Q49" i="8"/>
  <c r="P49" i="8"/>
  <c r="O49" i="8"/>
  <c r="N49" i="8"/>
  <c r="M49" i="8"/>
  <c r="L49" i="8"/>
  <c r="L54" i="4" s="1"/>
  <c r="K49" i="8"/>
  <c r="K54" i="4" s="1"/>
  <c r="J49" i="8"/>
  <c r="J54" i="4" s="1"/>
  <c r="I49" i="8"/>
  <c r="I54" i="4" s="1"/>
  <c r="H49" i="8"/>
  <c r="G49" i="8"/>
  <c r="F49" i="8"/>
  <c r="E49" i="8"/>
  <c r="D49" i="8"/>
  <c r="C49" i="8"/>
  <c r="B49" i="8"/>
  <c r="Y48" i="8"/>
  <c r="X48" i="8"/>
  <c r="W48" i="8"/>
  <c r="W53" i="4" s="1"/>
  <c r="V48" i="8"/>
  <c r="V53" i="4" s="1"/>
  <c r="U48" i="8"/>
  <c r="U53" i="4" s="1"/>
  <c r="T48" i="8"/>
  <c r="S48" i="8"/>
  <c r="R48" i="8"/>
  <c r="Q48" i="8"/>
  <c r="P48" i="8"/>
  <c r="O48" i="8"/>
  <c r="N48" i="8"/>
  <c r="M48" i="8"/>
  <c r="M47" i="8" s="1"/>
  <c r="L48" i="8"/>
  <c r="L53" i="4" s="1"/>
  <c r="K48" i="8"/>
  <c r="K53" i="4" s="1"/>
  <c r="J48" i="8"/>
  <c r="J47" i="8" s="1"/>
  <c r="J52" i="4" s="1"/>
  <c r="I48" i="8"/>
  <c r="H48" i="8"/>
  <c r="H53" i="4" s="1"/>
  <c r="G48" i="8"/>
  <c r="G53" i="4" s="1"/>
  <c r="F48" i="8"/>
  <c r="E48" i="8"/>
  <c r="E53" i="4" s="1"/>
  <c r="D48" i="8"/>
  <c r="C48" i="8"/>
  <c r="C53" i="4" s="1"/>
  <c r="B48" i="8"/>
  <c r="B47" i="8" s="1"/>
  <c r="B52" i="4" s="1"/>
  <c r="P47" i="8"/>
  <c r="P52" i="4" s="1"/>
  <c r="O47" i="8"/>
  <c r="Y38" i="8"/>
  <c r="X38" i="8"/>
  <c r="W38" i="8"/>
  <c r="V38" i="8"/>
  <c r="U38" i="8"/>
  <c r="T38" i="8"/>
  <c r="S38" i="8"/>
  <c r="R38" i="8"/>
  <c r="Q38" i="8"/>
  <c r="P38" i="8"/>
  <c r="O38" i="8"/>
  <c r="N38" i="8"/>
  <c r="M38" i="8"/>
  <c r="L38" i="8"/>
  <c r="K38" i="8"/>
  <c r="J38" i="8"/>
  <c r="I38" i="8"/>
  <c r="H38" i="8"/>
  <c r="G38" i="8"/>
  <c r="F38" i="8"/>
  <c r="E38" i="8"/>
  <c r="D38" i="8"/>
  <c r="C38" i="8"/>
  <c r="B38" i="8"/>
  <c r="Y35" i="8"/>
  <c r="X35" i="8"/>
  <c r="W35" i="8"/>
  <c r="V35" i="8"/>
  <c r="U35" i="8"/>
  <c r="T35" i="8"/>
  <c r="S35" i="8"/>
  <c r="R35" i="8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D35" i="8"/>
  <c r="C35" i="8"/>
  <c r="B35" i="8"/>
  <c r="Y29" i="8"/>
  <c r="X29" i="8"/>
  <c r="W29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B29" i="8"/>
  <c r="Y26" i="8"/>
  <c r="X26" i="8"/>
  <c r="W26" i="8"/>
  <c r="V26" i="8"/>
  <c r="U26" i="8"/>
  <c r="T26" i="8"/>
  <c r="S26" i="8"/>
  <c r="R26" i="8"/>
  <c r="Q26" i="8"/>
  <c r="P26" i="8"/>
  <c r="O26" i="8"/>
  <c r="N26" i="8"/>
  <c r="M26" i="8"/>
  <c r="L26" i="8"/>
  <c r="K26" i="8"/>
  <c r="J26" i="8"/>
  <c r="I26" i="8"/>
  <c r="H26" i="8"/>
  <c r="G26" i="8"/>
  <c r="F26" i="8"/>
  <c r="E26" i="8"/>
  <c r="D26" i="8"/>
  <c r="C26" i="8"/>
  <c r="B26" i="8"/>
  <c r="Y22" i="8"/>
  <c r="X22" i="8"/>
  <c r="W22" i="8"/>
  <c r="V22" i="8"/>
  <c r="V20" i="8" s="1"/>
  <c r="U22" i="8"/>
  <c r="T22" i="8"/>
  <c r="S22" i="8"/>
  <c r="R22" i="8"/>
  <c r="Q22" i="8"/>
  <c r="P22" i="8"/>
  <c r="O22" i="8"/>
  <c r="N22" i="8"/>
  <c r="M22" i="8"/>
  <c r="L22" i="8"/>
  <c r="K22" i="8"/>
  <c r="J22" i="8"/>
  <c r="I22" i="8"/>
  <c r="H22" i="8"/>
  <c r="G22" i="8"/>
  <c r="F22" i="8"/>
  <c r="E22" i="8"/>
  <c r="D22" i="8"/>
  <c r="C22" i="8"/>
  <c r="B22" i="8"/>
  <c r="Y21" i="8"/>
  <c r="Y20" i="8" s="1"/>
  <c r="X21" i="8"/>
  <c r="X20" i="8" s="1"/>
  <c r="W21" i="8"/>
  <c r="W20" i="8" s="1"/>
  <c r="V21" i="8"/>
  <c r="U21" i="8"/>
  <c r="U20" i="8" s="1"/>
  <c r="T21" i="8"/>
  <c r="T20" i="8" s="1"/>
  <c r="S21" i="8"/>
  <c r="S20" i="8" s="1"/>
  <c r="R21" i="8"/>
  <c r="R20" i="8" s="1"/>
  <c r="Q21" i="8"/>
  <c r="Q20" i="8" s="1"/>
  <c r="P21" i="8"/>
  <c r="O21" i="8"/>
  <c r="N21" i="8"/>
  <c r="M21" i="8"/>
  <c r="L21" i="8"/>
  <c r="K21" i="8"/>
  <c r="J21" i="8"/>
  <c r="I21" i="8"/>
  <c r="I20" i="8" s="1"/>
  <c r="H21" i="8"/>
  <c r="H20" i="8" s="1"/>
  <c r="G21" i="8"/>
  <c r="G20" i="8" s="1"/>
  <c r="F21" i="8"/>
  <c r="F20" i="8" s="1"/>
  <c r="E21" i="8"/>
  <c r="E20" i="8" s="1"/>
  <c r="D21" i="8"/>
  <c r="D20" i="8" s="1"/>
  <c r="C21" i="8"/>
  <c r="C20" i="8" s="1"/>
  <c r="B21" i="8"/>
  <c r="P20" i="8"/>
  <c r="O20" i="8"/>
  <c r="N20" i="8"/>
  <c r="M20" i="8"/>
  <c r="L20" i="8"/>
  <c r="K20" i="8"/>
  <c r="J20" i="8"/>
  <c r="B20" i="8"/>
  <c r="Y19" i="8"/>
  <c r="X19" i="8"/>
  <c r="W19" i="8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Y18" i="8"/>
  <c r="X18" i="8"/>
  <c r="W18" i="8"/>
  <c r="V18" i="8"/>
  <c r="U18" i="8"/>
  <c r="U17" i="8" s="1"/>
  <c r="T18" i="8"/>
  <c r="T17" i="8" s="1"/>
  <c r="S18" i="8"/>
  <c r="R18" i="8"/>
  <c r="R17" i="8" s="1"/>
  <c r="Q18" i="8"/>
  <c r="P18" i="8"/>
  <c r="O18" i="8"/>
  <c r="N18" i="8"/>
  <c r="N17" i="8" s="1"/>
  <c r="M18" i="8"/>
  <c r="L18" i="8"/>
  <c r="K18" i="8"/>
  <c r="K17" i="8" s="1"/>
  <c r="J18" i="8"/>
  <c r="J17" i="8" s="1"/>
  <c r="I18" i="8"/>
  <c r="H18" i="8"/>
  <c r="G18" i="8"/>
  <c r="G17" i="8" s="1"/>
  <c r="F18" i="8"/>
  <c r="F17" i="8" s="1"/>
  <c r="E18" i="8"/>
  <c r="E17" i="8" s="1"/>
  <c r="D18" i="8"/>
  <c r="D17" i="8" s="1"/>
  <c r="C18" i="8"/>
  <c r="C17" i="8" s="1"/>
  <c r="V17" i="8"/>
  <c r="S17" i="8"/>
  <c r="Y14" i="8"/>
  <c r="X14" i="8"/>
  <c r="W14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Y11" i="8"/>
  <c r="X11" i="8"/>
  <c r="W11" i="8"/>
  <c r="V11" i="8"/>
  <c r="U11" i="8"/>
  <c r="T11" i="8"/>
  <c r="S11" i="8"/>
  <c r="R11" i="8"/>
  <c r="Q11" i="8"/>
  <c r="P11" i="8"/>
  <c r="O11" i="8"/>
  <c r="N11" i="8"/>
  <c r="M11" i="8"/>
  <c r="L11" i="8"/>
  <c r="K11" i="8"/>
  <c r="J11" i="8"/>
  <c r="I11" i="8"/>
  <c r="H11" i="8"/>
  <c r="G11" i="8"/>
  <c r="F11" i="8"/>
  <c r="E11" i="8"/>
  <c r="D11" i="8"/>
  <c r="C11" i="8"/>
  <c r="B11" i="8"/>
  <c r="Y7" i="8"/>
  <c r="Y62" i="8" s="1"/>
  <c r="X7" i="8"/>
  <c r="X62" i="8" s="1"/>
  <c r="W7" i="8"/>
  <c r="W62" i="8" s="1"/>
  <c r="V7" i="8"/>
  <c r="V62" i="8" s="1"/>
  <c r="U7" i="8"/>
  <c r="U62" i="8" s="1"/>
  <c r="T7" i="8"/>
  <c r="T62" i="8" s="1"/>
  <c r="S7" i="8"/>
  <c r="S62" i="8" s="1"/>
  <c r="R7" i="8"/>
  <c r="R62" i="8" s="1"/>
  <c r="Q7" i="8"/>
  <c r="Q62" i="8" s="1"/>
  <c r="P7" i="8"/>
  <c r="P62" i="8" s="1"/>
  <c r="O7" i="8"/>
  <c r="O62" i="8" s="1"/>
  <c r="N7" i="8"/>
  <c r="N62" i="8" s="1"/>
  <c r="M7" i="8"/>
  <c r="M62" i="8" s="1"/>
  <c r="L7" i="8"/>
  <c r="L62" i="8" s="1"/>
  <c r="K7" i="8"/>
  <c r="K62" i="8" s="1"/>
  <c r="J7" i="8"/>
  <c r="J62" i="8" s="1"/>
  <c r="I7" i="8"/>
  <c r="I62" i="8" s="1"/>
  <c r="H7" i="8"/>
  <c r="H62" i="8" s="1"/>
  <c r="G7" i="8"/>
  <c r="G62" i="8" s="1"/>
  <c r="F7" i="8"/>
  <c r="F62" i="8" s="1"/>
  <c r="E7" i="8"/>
  <c r="E62" i="8" s="1"/>
  <c r="D7" i="8"/>
  <c r="D62" i="8" s="1"/>
  <c r="C7" i="8"/>
  <c r="C62" i="8" s="1"/>
  <c r="B7" i="8"/>
  <c r="B62" i="8" s="1"/>
  <c r="Y3" i="8"/>
  <c r="Y4" i="4" s="1"/>
  <c r="X3" i="8"/>
  <c r="X4" i="4" s="1"/>
  <c r="W3" i="8"/>
  <c r="W4" i="4" s="1"/>
  <c r="V3" i="8"/>
  <c r="U3" i="8"/>
  <c r="T3" i="8"/>
  <c r="S3" i="8"/>
  <c r="S4" i="4" s="1"/>
  <c r="R3" i="8"/>
  <c r="Q3" i="8"/>
  <c r="P3" i="8"/>
  <c r="O3" i="8"/>
  <c r="N3" i="8"/>
  <c r="M3" i="8"/>
  <c r="L3" i="8"/>
  <c r="K3" i="8"/>
  <c r="J3" i="8"/>
  <c r="I3" i="8"/>
  <c r="H3" i="8"/>
  <c r="G3" i="8"/>
  <c r="F3" i="8"/>
  <c r="E3" i="8"/>
  <c r="E4" i="4" s="1"/>
  <c r="D3" i="8"/>
  <c r="D4" i="4" s="1"/>
  <c r="C3" i="8"/>
  <c r="C4" i="4" s="1"/>
  <c r="B3" i="8"/>
  <c r="B4" i="4" s="1"/>
  <c r="A54" i="7"/>
  <c r="A53" i="7"/>
  <c r="A47" i="7"/>
  <c r="Y42" i="7"/>
  <c r="W42" i="7"/>
  <c r="V42" i="7"/>
  <c r="U42" i="7"/>
  <c r="T42" i="7"/>
  <c r="S42" i="7"/>
  <c r="R42" i="7"/>
  <c r="Q42" i="7"/>
  <c r="P42" i="7"/>
  <c r="O42" i="7"/>
  <c r="N42" i="7"/>
  <c r="M42" i="7"/>
  <c r="L42" i="7"/>
  <c r="J42" i="7"/>
  <c r="F42" i="7"/>
  <c r="E42" i="7"/>
  <c r="D42" i="7"/>
  <c r="C42" i="7"/>
  <c r="B42" i="7"/>
  <c r="Y41" i="7"/>
  <c r="X41" i="7"/>
  <c r="W41" i="7"/>
  <c r="V41" i="7"/>
  <c r="O41" i="7"/>
  <c r="N41" i="7"/>
  <c r="M41" i="7"/>
  <c r="L41" i="7"/>
  <c r="K41" i="7"/>
  <c r="J41" i="7"/>
  <c r="H41" i="7"/>
  <c r="G41" i="7"/>
  <c r="Y40" i="7"/>
  <c r="X40" i="7"/>
  <c r="W40" i="7"/>
  <c r="V40" i="7"/>
  <c r="U40" i="7"/>
  <c r="T40" i="7"/>
  <c r="S40" i="7"/>
  <c r="R40" i="7"/>
  <c r="P40" i="7"/>
  <c r="O40" i="7"/>
  <c r="H40" i="7"/>
  <c r="G40" i="7"/>
  <c r="F40" i="7"/>
  <c r="E40" i="7"/>
  <c r="D40" i="7"/>
  <c r="C40" i="7"/>
  <c r="B40" i="7"/>
  <c r="Y39" i="7"/>
  <c r="X39" i="7"/>
  <c r="W39" i="7"/>
  <c r="V39" i="7"/>
  <c r="U39" i="7"/>
  <c r="T39" i="7"/>
  <c r="S39" i="7"/>
  <c r="R39" i="7"/>
  <c r="Q39" i="7"/>
  <c r="P39" i="7"/>
  <c r="O39" i="7"/>
  <c r="N39" i="7"/>
  <c r="U27" i="7"/>
  <c r="T27" i="7"/>
  <c r="S27" i="7"/>
  <c r="R27" i="7"/>
  <c r="Q27" i="7"/>
  <c r="P27" i="7"/>
  <c r="O27" i="7"/>
  <c r="N27" i="7"/>
  <c r="M27" i="7"/>
  <c r="L27" i="7"/>
  <c r="Y27" i="7"/>
  <c r="X27" i="7"/>
  <c r="W27" i="7"/>
  <c r="V27" i="7"/>
  <c r="K27" i="7"/>
  <c r="J27" i="7"/>
  <c r="I27" i="7"/>
  <c r="H27" i="7"/>
  <c r="G27" i="7"/>
  <c r="F27" i="7"/>
  <c r="E27" i="7"/>
  <c r="D27" i="7"/>
  <c r="C27" i="7"/>
  <c r="B27" i="7"/>
  <c r="E16" i="7"/>
  <c r="D16" i="7"/>
  <c r="C16" i="7"/>
  <c r="B16" i="7"/>
  <c r="Y16" i="7"/>
  <c r="X16" i="7"/>
  <c r="K16" i="7"/>
  <c r="J16" i="7"/>
  <c r="W16" i="7"/>
  <c r="V16" i="7"/>
  <c r="U16" i="7"/>
  <c r="T16" i="7"/>
  <c r="S16" i="7"/>
  <c r="I16" i="7"/>
  <c r="H16" i="7"/>
  <c r="G16" i="7"/>
  <c r="F16" i="7"/>
  <c r="R16" i="7"/>
  <c r="Q16" i="7"/>
  <c r="P16" i="7"/>
  <c r="O16" i="7"/>
  <c r="N16" i="7"/>
  <c r="M16" i="7"/>
  <c r="L16" i="7"/>
  <c r="I10" i="7"/>
  <c r="H10" i="7"/>
  <c r="G10" i="7"/>
  <c r="F10" i="7"/>
  <c r="E10" i="7"/>
  <c r="D10" i="7"/>
  <c r="O10" i="7"/>
  <c r="N10" i="7"/>
  <c r="C10" i="7"/>
  <c r="B10" i="7"/>
  <c r="Y10" i="7"/>
  <c r="X10" i="7"/>
  <c r="W10" i="7"/>
  <c r="M10" i="7"/>
  <c r="L10" i="7"/>
  <c r="K10" i="7"/>
  <c r="J10" i="7"/>
  <c r="V10" i="7"/>
  <c r="U10" i="7"/>
  <c r="T10" i="7"/>
  <c r="S10" i="7"/>
  <c r="R10" i="7"/>
  <c r="Q10" i="7"/>
  <c r="P10" i="7"/>
  <c r="Y51" i="7"/>
  <c r="X51" i="7"/>
  <c r="W51" i="7"/>
  <c r="V51" i="7"/>
  <c r="U51" i="7"/>
  <c r="T51" i="7"/>
  <c r="S51" i="7"/>
  <c r="R51" i="7"/>
  <c r="Q51" i="7"/>
  <c r="P51" i="7"/>
  <c r="O51" i="7"/>
  <c r="N51" i="7"/>
  <c r="M51" i="7"/>
  <c r="L51" i="7"/>
  <c r="K51" i="7"/>
  <c r="J51" i="7"/>
  <c r="I51" i="7"/>
  <c r="H51" i="7"/>
  <c r="G51" i="7"/>
  <c r="F51" i="7"/>
  <c r="E51" i="7"/>
  <c r="D51" i="7"/>
  <c r="C51" i="7"/>
  <c r="B51" i="7"/>
  <c r="Y50" i="7"/>
  <c r="X50" i="7"/>
  <c r="W50" i="7"/>
  <c r="V50" i="7"/>
  <c r="U50" i="7"/>
  <c r="T50" i="7"/>
  <c r="S50" i="7"/>
  <c r="R50" i="7"/>
  <c r="Q50" i="7"/>
  <c r="P50" i="7"/>
  <c r="O50" i="7"/>
  <c r="N50" i="7"/>
  <c r="M50" i="7"/>
  <c r="L50" i="7"/>
  <c r="K50" i="7"/>
  <c r="J50" i="7"/>
  <c r="I50" i="7"/>
  <c r="H50" i="7"/>
  <c r="G50" i="7"/>
  <c r="F50" i="7"/>
  <c r="E50" i="7"/>
  <c r="D50" i="7"/>
  <c r="C50" i="7"/>
  <c r="B50" i="7"/>
  <c r="Y49" i="7"/>
  <c r="X49" i="7"/>
  <c r="W49" i="7"/>
  <c r="V49" i="7"/>
  <c r="U49" i="7"/>
  <c r="T49" i="7"/>
  <c r="S49" i="7"/>
  <c r="R49" i="7"/>
  <c r="Q49" i="7"/>
  <c r="P49" i="7"/>
  <c r="O49" i="7"/>
  <c r="N49" i="7"/>
  <c r="M49" i="7"/>
  <c r="L49" i="7"/>
  <c r="K49" i="7"/>
  <c r="J49" i="7"/>
  <c r="I49" i="7"/>
  <c r="H49" i="7"/>
  <c r="G49" i="7"/>
  <c r="F49" i="7"/>
  <c r="E49" i="7"/>
  <c r="D49" i="7"/>
  <c r="C49" i="7"/>
  <c r="B49" i="7"/>
  <c r="Y48" i="7"/>
  <c r="X48" i="7"/>
  <c r="W48" i="7"/>
  <c r="V48" i="7"/>
  <c r="U48" i="7"/>
  <c r="T48" i="7"/>
  <c r="S48" i="7"/>
  <c r="R48" i="7"/>
  <c r="Q48" i="7"/>
  <c r="P48" i="7"/>
  <c r="O48" i="7"/>
  <c r="N48" i="7"/>
  <c r="M48" i="7"/>
  <c r="L48" i="7"/>
  <c r="K48" i="7"/>
  <c r="J48" i="7"/>
  <c r="I48" i="7"/>
  <c r="H48" i="7"/>
  <c r="G48" i="7"/>
  <c r="F48" i="7"/>
  <c r="E48" i="7"/>
  <c r="D48" i="7"/>
  <c r="C48" i="7"/>
  <c r="B48" i="7"/>
  <c r="A48" i="6"/>
  <c r="A47" i="6"/>
  <c r="A41" i="6"/>
  <c r="B27" i="6"/>
  <c r="Y27" i="6"/>
  <c r="X27" i="6"/>
  <c r="W27" i="6"/>
  <c r="J27" i="6"/>
  <c r="I27" i="6"/>
  <c r="V27" i="6"/>
  <c r="U27" i="6"/>
  <c r="T27" i="6"/>
  <c r="S27" i="6"/>
  <c r="H27" i="6"/>
  <c r="G27" i="6"/>
  <c r="F27" i="6"/>
  <c r="E27" i="6"/>
  <c r="R27" i="6"/>
  <c r="Q27" i="6"/>
  <c r="P27" i="6"/>
  <c r="O27" i="6"/>
  <c r="N27" i="6"/>
  <c r="M27" i="6"/>
  <c r="L27" i="6"/>
  <c r="K27" i="6"/>
  <c r="D27" i="6"/>
  <c r="C27" i="6"/>
  <c r="W16" i="6"/>
  <c r="U16" i="6"/>
  <c r="V16" i="6"/>
  <c r="T16" i="6"/>
  <c r="S16" i="6"/>
  <c r="R16" i="6"/>
  <c r="Q16" i="6"/>
  <c r="P16" i="6"/>
  <c r="L16" i="6"/>
  <c r="J16" i="6"/>
  <c r="I16" i="6"/>
  <c r="D16" i="6"/>
  <c r="C16" i="6"/>
  <c r="B16" i="6"/>
  <c r="Y16" i="6"/>
  <c r="X16" i="6"/>
  <c r="O16" i="6"/>
  <c r="N16" i="6"/>
  <c r="M16" i="6"/>
  <c r="K16" i="6"/>
  <c r="H16" i="6"/>
  <c r="G16" i="6"/>
  <c r="F16" i="6"/>
  <c r="E16" i="6"/>
  <c r="C10" i="6"/>
  <c r="B10" i="6"/>
  <c r="Y10" i="6"/>
  <c r="X10" i="6"/>
  <c r="W10" i="6"/>
  <c r="V10" i="6"/>
  <c r="U10" i="6"/>
  <c r="T10" i="6"/>
  <c r="P10" i="6"/>
  <c r="O10" i="6"/>
  <c r="N10" i="6"/>
  <c r="M10" i="6"/>
  <c r="H10" i="6"/>
  <c r="G10" i="6"/>
  <c r="F10" i="6"/>
  <c r="S10" i="6"/>
  <c r="R10" i="6"/>
  <c r="Q10" i="6"/>
  <c r="L10" i="6"/>
  <c r="K10" i="6"/>
  <c r="J10" i="6"/>
  <c r="I10" i="6"/>
  <c r="E10" i="6"/>
  <c r="D10" i="6"/>
  <c r="A48" i="5"/>
  <c r="A47" i="5"/>
  <c r="A41" i="5"/>
  <c r="Y16" i="5"/>
  <c r="X16" i="5"/>
  <c r="W16" i="5"/>
  <c r="V16" i="5"/>
  <c r="U16" i="5"/>
  <c r="S16" i="5"/>
  <c r="R16" i="5"/>
  <c r="Q16" i="5"/>
  <c r="P16" i="5"/>
  <c r="O16" i="5"/>
  <c r="N16" i="5"/>
  <c r="M16" i="5"/>
  <c r="K16" i="5"/>
  <c r="J16" i="5"/>
  <c r="I16" i="5"/>
  <c r="H16" i="5"/>
  <c r="C16" i="5"/>
  <c r="B16" i="5"/>
  <c r="L16" i="5"/>
  <c r="G16" i="5"/>
  <c r="F16" i="5"/>
  <c r="E16" i="5"/>
  <c r="D16" i="5"/>
  <c r="C10" i="5"/>
  <c r="Y10" i="5"/>
  <c r="X10" i="5"/>
  <c r="P10" i="5"/>
  <c r="W10" i="5"/>
  <c r="V10" i="5"/>
  <c r="U10" i="5"/>
  <c r="T10" i="5"/>
  <c r="S10" i="5"/>
  <c r="R10" i="5"/>
  <c r="Q10" i="5"/>
  <c r="O10" i="5"/>
  <c r="N10" i="5"/>
  <c r="M10" i="5"/>
  <c r="L10" i="5"/>
  <c r="G10" i="5"/>
  <c r="F10" i="5"/>
  <c r="E10" i="5"/>
  <c r="D10" i="5"/>
  <c r="B10" i="5"/>
  <c r="K10" i="5"/>
  <c r="J10" i="5"/>
  <c r="I10" i="5"/>
  <c r="H10" i="5"/>
  <c r="Y180" i="4"/>
  <c r="X180" i="4"/>
  <c r="W180" i="4"/>
  <c r="V180" i="4"/>
  <c r="U180" i="4"/>
  <c r="T180" i="4"/>
  <c r="S180" i="4"/>
  <c r="R180" i="4"/>
  <c r="Q180" i="4"/>
  <c r="P180" i="4"/>
  <c r="O180" i="4"/>
  <c r="N180" i="4"/>
  <c r="M180" i="4"/>
  <c r="L180" i="4"/>
  <c r="K180" i="4"/>
  <c r="J180" i="4"/>
  <c r="I180" i="4"/>
  <c r="H180" i="4"/>
  <c r="G180" i="4"/>
  <c r="F180" i="4"/>
  <c r="E180" i="4"/>
  <c r="D180" i="4"/>
  <c r="C180" i="4"/>
  <c r="B180" i="4"/>
  <c r="Y179" i="4"/>
  <c r="X179" i="4"/>
  <c r="W179" i="4"/>
  <c r="V179" i="4"/>
  <c r="U179" i="4"/>
  <c r="T179" i="4"/>
  <c r="S179" i="4"/>
  <c r="R179" i="4"/>
  <c r="Q179" i="4"/>
  <c r="P179" i="4"/>
  <c r="O179" i="4"/>
  <c r="N179" i="4"/>
  <c r="M179" i="4"/>
  <c r="L179" i="4"/>
  <c r="K179" i="4"/>
  <c r="J179" i="4"/>
  <c r="I179" i="4"/>
  <c r="H179" i="4"/>
  <c r="G179" i="4"/>
  <c r="F179" i="4"/>
  <c r="E179" i="4"/>
  <c r="D179" i="4"/>
  <c r="C179" i="4"/>
  <c r="B179" i="4"/>
  <c r="Y178" i="4"/>
  <c r="X178" i="4"/>
  <c r="W178" i="4"/>
  <c r="V178" i="4"/>
  <c r="U178" i="4"/>
  <c r="T178" i="4"/>
  <c r="S178" i="4"/>
  <c r="R178" i="4"/>
  <c r="Q178" i="4"/>
  <c r="P178" i="4"/>
  <c r="O178" i="4"/>
  <c r="N178" i="4"/>
  <c r="M178" i="4"/>
  <c r="L178" i="4"/>
  <c r="K178" i="4"/>
  <c r="J178" i="4"/>
  <c r="I178" i="4"/>
  <c r="H178" i="4"/>
  <c r="G178" i="4"/>
  <c r="F178" i="4"/>
  <c r="E178" i="4"/>
  <c r="D178" i="4"/>
  <c r="C178" i="4"/>
  <c r="B178" i="4"/>
  <c r="Y177" i="4"/>
  <c r="X177" i="4"/>
  <c r="W177" i="4"/>
  <c r="V177" i="4"/>
  <c r="U177" i="4"/>
  <c r="T177" i="4"/>
  <c r="S177" i="4"/>
  <c r="R177" i="4"/>
  <c r="Q177" i="4"/>
  <c r="P177" i="4"/>
  <c r="O177" i="4"/>
  <c r="N177" i="4"/>
  <c r="M177" i="4"/>
  <c r="K177" i="4"/>
  <c r="J177" i="4"/>
  <c r="I177" i="4"/>
  <c r="H177" i="4"/>
  <c r="G177" i="4"/>
  <c r="F177" i="4"/>
  <c r="E177" i="4"/>
  <c r="D177" i="4"/>
  <c r="C177" i="4"/>
  <c r="B177" i="4"/>
  <c r="X176" i="4"/>
  <c r="W176" i="4"/>
  <c r="V176" i="4"/>
  <c r="U176" i="4"/>
  <c r="T176" i="4"/>
  <c r="S176" i="4"/>
  <c r="R176" i="4"/>
  <c r="P176" i="4"/>
  <c r="O176" i="4"/>
  <c r="N176" i="4"/>
  <c r="M176" i="4"/>
  <c r="L176" i="4"/>
  <c r="K176" i="4"/>
  <c r="J176" i="4"/>
  <c r="I176" i="4"/>
  <c r="H176" i="4"/>
  <c r="G176" i="4"/>
  <c r="F176" i="4"/>
  <c r="E176" i="4"/>
  <c r="D176" i="4"/>
  <c r="C176" i="4"/>
  <c r="B176" i="4"/>
  <c r="Y175" i="4"/>
  <c r="X175" i="4"/>
  <c r="W175" i="4"/>
  <c r="V175" i="4"/>
  <c r="S175" i="4"/>
  <c r="R175" i="4"/>
  <c r="Q175" i="4"/>
  <c r="O175" i="4"/>
  <c r="N175" i="4"/>
  <c r="M175" i="4"/>
  <c r="K175" i="4"/>
  <c r="I175" i="4"/>
  <c r="G175" i="4"/>
  <c r="F175" i="4"/>
  <c r="E175" i="4"/>
  <c r="D175" i="4"/>
  <c r="C175" i="4"/>
  <c r="B175" i="4"/>
  <c r="Q174" i="4"/>
  <c r="P174" i="4"/>
  <c r="O174" i="4"/>
  <c r="K174" i="4"/>
  <c r="I174" i="4"/>
  <c r="H174" i="4"/>
  <c r="G174" i="4"/>
  <c r="F174" i="4"/>
  <c r="E174" i="4"/>
  <c r="M173" i="4"/>
  <c r="L173" i="4"/>
  <c r="K173" i="4"/>
  <c r="G173" i="4"/>
  <c r="F173" i="4"/>
  <c r="E173" i="4"/>
  <c r="D173" i="4"/>
  <c r="C173" i="4"/>
  <c r="Y172" i="4"/>
  <c r="I172" i="4"/>
  <c r="H172" i="4"/>
  <c r="G172" i="4"/>
  <c r="C172" i="4"/>
  <c r="B172" i="4"/>
  <c r="M169" i="4"/>
  <c r="J168" i="4"/>
  <c r="I168" i="4"/>
  <c r="X166" i="4"/>
  <c r="W166" i="4"/>
  <c r="V166" i="4"/>
  <c r="U166" i="4"/>
  <c r="S166" i="4"/>
  <c r="I166" i="4"/>
  <c r="I165" i="4"/>
  <c r="Y126" i="4"/>
  <c r="X126" i="4"/>
  <c r="W126" i="4"/>
  <c r="V126" i="4"/>
  <c r="U126" i="4"/>
  <c r="T126" i="4"/>
  <c r="S126" i="4"/>
  <c r="R126" i="4"/>
  <c r="Q126" i="4"/>
  <c r="P126" i="4"/>
  <c r="O126" i="4"/>
  <c r="N126" i="4"/>
  <c r="M126" i="4"/>
  <c r="L126" i="4"/>
  <c r="K126" i="4"/>
  <c r="J126" i="4"/>
  <c r="I126" i="4"/>
  <c r="H126" i="4"/>
  <c r="G126" i="4"/>
  <c r="F126" i="4"/>
  <c r="E126" i="4"/>
  <c r="D126" i="4"/>
  <c r="C126" i="4"/>
  <c r="B126" i="4"/>
  <c r="Y125" i="4"/>
  <c r="X125" i="4"/>
  <c r="W125" i="4"/>
  <c r="V125" i="4"/>
  <c r="U125" i="4"/>
  <c r="T125" i="4"/>
  <c r="S125" i="4"/>
  <c r="R125" i="4"/>
  <c r="Q125" i="4"/>
  <c r="P125" i="4"/>
  <c r="O125" i="4"/>
  <c r="N125" i="4"/>
  <c r="M125" i="4"/>
  <c r="L125" i="4"/>
  <c r="K125" i="4"/>
  <c r="J125" i="4"/>
  <c r="I125" i="4"/>
  <c r="H125" i="4"/>
  <c r="G125" i="4"/>
  <c r="F125" i="4"/>
  <c r="E125" i="4"/>
  <c r="D125" i="4"/>
  <c r="C125" i="4"/>
  <c r="B125" i="4"/>
  <c r="Y124" i="4"/>
  <c r="X124" i="4"/>
  <c r="W124" i="4"/>
  <c r="V124" i="4"/>
  <c r="U124" i="4"/>
  <c r="T124" i="4"/>
  <c r="S124" i="4"/>
  <c r="R124" i="4"/>
  <c r="Q124" i="4"/>
  <c r="P124" i="4"/>
  <c r="O124" i="4"/>
  <c r="N124" i="4"/>
  <c r="M124" i="4"/>
  <c r="L124" i="4"/>
  <c r="K124" i="4"/>
  <c r="J124" i="4"/>
  <c r="I124" i="4"/>
  <c r="H124" i="4"/>
  <c r="G124" i="4"/>
  <c r="F124" i="4"/>
  <c r="E124" i="4"/>
  <c r="D124" i="4"/>
  <c r="C124" i="4"/>
  <c r="B124" i="4"/>
  <c r="Y123" i="4"/>
  <c r="X123" i="4"/>
  <c r="W123" i="4"/>
  <c r="V123" i="4"/>
  <c r="U123" i="4"/>
  <c r="T123" i="4"/>
  <c r="S123" i="4"/>
  <c r="R123" i="4"/>
  <c r="Q123" i="4"/>
  <c r="P123" i="4"/>
  <c r="O123" i="4"/>
  <c r="N123" i="4"/>
  <c r="M123" i="4"/>
  <c r="L123" i="4"/>
  <c r="K123" i="4"/>
  <c r="J123" i="4"/>
  <c r="I123" i="4"/>
  <c r="H123" i="4"/>
  <c r="G123" i="4"/>
  <c r="F123" i="4"/>
  <c r="E123" i="4"/>
  <c r="D123" i="4"/>
  <c r="C123" i="4"/>
  <c r="B123" i="4"/>
  <c r="Y122" i="4"/>
  <c r="X122" i="4"/>
  <c r="W122" i="4"/>
  <c r="V122" i="4"/>
  <c r="U122" i="4"/>
  <c r="T122" i="4"/>
  <c r="S122" i="4"/>
  <c r="R122" i="4"/>
  <c r="Q122" i="4"/>
  <c r="P122" i="4"/>
  <c r="O122" i="4"/>
  <c r="N122" i="4"/>
  <c r="M122" i="4"/>
  <c r="L122" i="4"/>
  <c r="K122" i="4"/>
  <c r="J122" i="4"/>
  <c r="I122" i="4"/>
  <c r="H122" i="4"/>
  <c r="G122" i="4"/>
  <c r="F122" i="4"/>
  <c r="E122" i="4"/>
  <c r="D122" i="4"/>
  <c r="C122" i="4"/>
  <c r="B122" i="4"/>
  <c r="Y121" i="4"/>
  <c r="X121" i="4"/>
  <c r="W121" i="4"/>
  <c r="V121" i="4"/>
  <c r="U121" i="4"/>
  <c r="T121" i="4"/>
  <c r="S121" i="4"/>
  <c r="R121" i="4"/>
  <c r="Q121" i="4"/>
  <c r="P121" i="4"/>
  <c r="O121" i="4"/>
  <c r="N121" i="4"/>
  <c r="M121" i="4"/>
  <c r="L121" i="4"/>
  <c r="K121" i="4"/>
  <c r="J121" i="4"/>
  <c r="I121" i="4"/>
  <c r="H121" i="4"/>
  <c r="G121" i="4"/>
  <c r="F121" i="4"/>
  <c r="E121" i="4"/>
  <c r="D121" i="4"/>
  <c r="C121" i="4"/>
  <c r="B121" i="4"/>
  <c r="Y120" i="4"/>
  <c r="X120" i="4"/>
  <c r="W120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J120" i="4"/>
  <c r="I120" i="4"/>
  <c r="H120" i="4"/>
  <c r="G120" i="4"/>
  <c r="F120" i="4"/>
  <c r="E120" i="4"/>
  <c r="D120" i="4"/>
  <c r="B120" i="4"/>
  <c r="Y119" i="4"/>
  <c r="X119" i="4"/>
  <c r="W119" i="4"/>
  <c r="V119" i="4"/>
  <c r="U119" i="4"/>
  <c r="T119" i="4"/>
  <c r="S119" i="4"/>
  <c r="R119" i="4"/>
  <c r="Q119" i="4"/>
  <c r="P119" i="4"/>
  <c r="O119" i="4"/>
  <c r="N119" i="4"/>
  <c r="M119" i="4"/>
  <c r="L119" i="4"/>
  <c r="K119" i="4"/>
  <c r="J119" i="4"/>
  <c r="I119" i="4"/>
  <c r="H119" i="4"/>
  <c r="G119" i="4"/>
  <c r="F119" i="4"/>
  <c r="E119" i="4"/>
  <c r="D119" i="4"/>
  <c r="C119" i="4"/>
  <c r="B119" i="4"/>
  <c r="Y118" i="4"/>
  <c r="X118" i="4"/>
  <c r="W118" i="4"/>
  <c r="V118" i="4"/>
  <c r="U118" i="4"/>
  <c r="T118" i="4"/>
  <c r="S118" i="4"/>
  <c r="R118" i="4"/>
  <c r="Q118" i="4"/>
  <c r="P118" i="4"/>
  <c r="O118" i="4"/>
  <c r="N118" i="4"/>
  <c r="M118" i="4"/>
  <c r="L118" i="4"/>
  <c r="K118" i="4"/>
  <c r="J118" i="4"/>
  <c r="I118" i="4"/>
  <c r="H118" i="4"/>
  <c r="G118" i="4"/>
  <c r="F118" i="4"/>
  <c r="E118" i="4"/>
  <c r="D118" i="4"/>
  <c r="C118" i="4"/>
  <c r="B118" i="4"/>
  <c r="Y117" i="4"/>
  <c r="X117" i="4"/>
  <c r="W117" i="4"/>
  <c r="V117" i="4"/>
  <c r="U117" i="4"/>
  <c r="T117" i="4"/>
  <c r="S117" i="4"/>
  <c r="R117" i="4"/>
  <c r="Q117" i="4"/>
  <c r="P117" i="4"/>
  <c r="O117" i="4"/>
  <c r="N117" i="4"/>
  <c r="M117" i="4"/>
  <c r="L117" i="4"/>
  <c r="K117" i="4"/>
  <c r="J117" i="4"/>
  <c r="I117" i="4"/>
  <c r="H117" i="4"/>
  <c r="G117" i="4"/>
  <c r="F117" i="4"/>
  <c r="E117" i="4"/>
  <c r="D117" i="4"/>
  <c r="C117" i="4"/>
  <c r="B117" i="4"/>
  <c r="R116" i="4"/>
  <c r="P116" i="4"/>
  <c r="O116" i="4"/>
  <c r="M115" i="4"/>
  <c r="J115" i="4"/>
  <c r="M114" i="4"/>
  <c r="I114" i="4"/>
  <c r="H114" i="4"/>
  <c r="G114" i="4"/>
  <c r="E114" i="4"/>
  <c r="Y113" i="4"/>
  <c r="M113" i="4"/>
  <c r="K113" i="4"/>
  <c r="J113" i="4"/>
  <c r="I113" i="4"/>
  <c r="B113" i="4"/>
  <c r="Y111" i="4"/>
  <c r="X111" i="4"/>
  <c r="W111" i="4"/>
  <c r="V111" i="4"/>
  <c r="U111" i="4"/>
  <c r="T111" i="4"/>
  <c r="S111" i="4"/>
  <c r="R111" i="4"/>
  <c r="Q111" i="4"/>
  <c r="P111" i="4"/>
  <c r="N111" i="4"/>
  <c r="M111" i="4"/>
  <c r="L111" i="4"/>
  <c r="K111" i="4"/>
  <c r="J111" i="4"/>
  <c r="I111" i="4"/>
  <c r="H111" i="4"/>
  <c r="G111" i="4"/>
  <c r="F111" i="4"/>
  <c r="E111" i="4"/>
  <c r="D111" i="4"/>
  <c r="C111" i="4"/>
  <c r="B111" i="4"/>
  <c r="Y110" i="4"/>
  <c r="U110" i="4"/>
  <c r="I110" i="4"/>
  <c r="D110" i="4"/>
  <c r="W109" i="4"/>
  <c r="O109" i="4"/>
  <c r="L109" i="4"/>
  <c r="K109" i="4"/>
  <c r="D109" i="4"/>
  <c r="X106" i="4"/>
  <c r="W106" i="4"/>
  <c r="V106" i="4"/>
  <c r="U106" i="4"/>
  <c r="T106" i="4"/>
  <c r="S106" i="4"/>
  <c r="R106" i="4"/>
  <c r="P106" i="4"/>
  <c r="O106" i="4"/>
  <c r="I106" i="4"/>
  <c r="H106" i="4"/>
  <c r="G106" i="4"/>
  <c r="F106" i="4"/>
  <c r="E106" i="4"/>
  <c r="D106" i="4"/>
  <c r="C106" i="4"/>
  <c r="B106" i="4"/>
  <c r="Y103" i="4"/>
  <c r="X103" i="4"/>
  <c r="W103" i="4"/>
  <c r="V103" i="4"/>
  <c r="U103" i="4"/>
  <c r="R103" i="4"/>
  <c r="P103" i="4"/>
  <c r="O103" i="4"/>
  <c r="N103" i="4"/>
  <c r="M103" i="4"/>
  <c r="L103" i="4"/>
  <c r="K103" i="4"/>
  <c r="J103" i="4"/>
  <c r="F100" i="4"/>
  <c r="E100" i="4"/>
  <c r="D100" i="4"/>
  <c r="C100" i="4"/>
  <c r="Y95" i="4"/>
  <c r="X95" i="4"/>
  <c r="W95" i="4"/>
  <c r="V95" i="4"/>
  <c r="U95" i="4"/>
  <c r="T95" i="4"/>
  <c r="S95" i="4"/>
  <c r="R95" i="4"/>
  <c r="Q95" i="4"/>
  <c r="P95" i="4"/>
  <c r="P94" i="4" s="1"/>
  <c r="O95" i="4"/>
  <c r="O94" i="4" s="1"/>
  <c r="N95" i="4"/>
  <c r="N94" i="4" s="1"/>
  <c r="M95" i="4"/>
  <c r="L95" i="4"/>
  <c r="K95" i="4"/>
  <c r="J95" i="4"/>
  <c r="I95" i="4"/>
  <c r="H95" i="4"/>
  <c r="G95" i="4"/>
  <c r="F95" i="4"/>
  <c r="F94" i="4" s="1"/>
  <c r="E95" i="4"/>
  <c r="D95" i="4"/>
  <c r="D94" i="4" s="1"/>
  <c r="C95" i="4"/>
  <c r="C94" i="4" s="1"/>
  <c r="B95" i="4"/>
  <c r="Y88" i="4"/>
  <c r="X88" i="4"/>
  <c r="Y94" i="4"/>
  <c r="X94" i="4"/>
  <c r="W94" i="4"/>
  <c r="V94" i="4"/>
  <c r="U94" i="4"/>
  <c r="T94" i="4"/>
  <c r="S94" i="4"/>
  <c r="R94" i="4"/>
  <c r="Q94" i="4"/>
  <c r="M94" i="4"/>
  <c r="L94" i="4"/>
  <c r="K94" i="4"/>
  <c r="J94" i="4"/>
  <c r="I94" i="4"/>
  <c r="H94" i="4"/>
  <c r="G94" i="4"/>
  <c r="E94" i="4"/>
  <c r="B94" i="4"/>
  <c r="Y78" i="4"/>
  <c r="X78" i="4"/>
  <c r="X151" i="4" s="1"/>
  <c r="W78" i="4"/>
  <c r="V78" i="4"/>
  <c r="U78" i="4"/>
  <c r="T78" i="4"/>
  <c r="S78" i="4"/>
  <c r="R78" i="4"/>
  <c r="Q78" i="4"/>
  <c r="P78" i="4"/>
  <c r="P151" i="4" s="1"/>
  <c r="O78" i="4"/>
  <c r="N78" i="4"/>
  <c r="M78" i="4"/>
  <c r="L78" i="4"/>
  <c r="L151" i="4" s="1"/>
  <c r="K78" i="4"/>
  <c r="J78" i="4"/>
  <c r="I78" i="4"/>
  <c r="H78" i="4"/>
  <c r="G78" i="4"/>
  <c r="F78" i="4"/>
  <c r="E78" i="4"/>
  <c r="D78" i="4"/>
  <c r="C78" i="4"/>
  <c r="B78" i="4"/>
  <c r="Y77" i="4"/>
  <c r="X77" i="4"/>
  <c r="X150" i="4" s="1"/>
  <c r="W77" i="4"/>
  <c r="V77" i="4"/>
  <c r="U77" i="4"/>
  <c r="T77" i="4"/>
  <c r="T150" i="4" s="1"/>
  <c r="S77" i="4"/>
  <c r="R77" i="4"/>
  <c r="Q77" i="4"/>
  <c r="P77" i="4"/>
  <c r="P150" i="4" s="1"/>
  <c r="O77" i="4"/>
  <c r="N77" i="4"/>
  <c r="M77" i="4"/>
  <c r="L77" i="4"/>
  <c r="L150" i="4" s="1"/>
  <c r="K77" i="4"/>
  <c r="J77" i="4"/>
  <c r="I77" i="4"/>
  <c r="H77" i="4"/>
  <c r="G77" i="4"/>
  <c r="F77" i="4"/>
  <c r="E77" i="4"/>
  <c r="D77" i="4"/>
  <c r="C77" i="4"/>
  <c r="B77" i="4"/>
  <c r="Y76" i="4"/>
  <c r="X76" i="4"/>
  <c r="W76" i="4"/>
  <c r="V76" i="4"/>
  <c r="U76" i="4"/>
  <c r="T76" i="4"/>
  <c r="S76" i="4"/>
  <c r="R76" i="4"/>
  <c r="Q76" i="4"/>
  <c r="P76" i="4"/>
  <c r="P149" i="4" s="1"/>
  <c r="O76" i="4"/>
  <c r="N76" i="4"/>
  <c r="M76" i="4"/>
  <c r="L76" i="4"/>
  <c r="L149" i="4" s="1"/>
  <c r="K76" i="4"/>
  <c r="J76" i="4"/>
  <c r="I76" i="4"/>
  <c r="H76" i="4"/>
  <c r="H149" i="4" s="1"/>
  <c r="G76" i="4"/>
  <c r="F76" i="4"/>
  <c r="E76" i="4"/>
  <c r="D76" i="4"/>
  <c r="D149" i="4" s="1"/>
  <c r="C76" i="4"/>
  <c r="B76" i="4"/>
  <c r="Y75" i="4"/>
  <c r="X75" i="4"/>
  <c r="W75" i="4"/>
  <c r="V75" i="4"/>
  <c r="U75" i="4"/>
  <c r="T75" i="4"/>
  <c r="S75" i="4"/>
  <c r="R75" i="4"/>
  <c r="Q75" i="4"/>
  <c r="P75" i="4"/>
  <c r="P148" i="4" s="1"/>
  <c r="O75" i="4"/>
  <c r="N75" i="4"/>
  <c r="M75" i="4"/>
  <c r="L75" i="4"/>
  <c r="L148" i="4" s="1"/>
  <c r="K75" i="4"/>
  <c r="J75" i="4"/>
  <c r="I75" i="4"/>
  <c r="H75" i="4"/>
  <c r="G75" i="4"/>
  <c r="F75" i="4"/>
  <c r="E75" i="4"/>
  <c r="D75" i="4"/>
  <c r="C75" i="4"/>
  <c r="B75" i="4"/>
  <c r="Y74" i="4"/>
  <c r="X74" i="4"/>
  <c r="X147" i="4" s="1"/>
  <c r="W74" i="4"/>
  <c r="V74" i="4"/>
  <c r="U74" i="4"/>
  <c r="T74" i="4"/>
  <c r="T147" i="4" s="1"/>
  <c r="S74" i="4"/>
  <c r="R74" i="4"/>
  <c r="Q74" i="4"/>
  <c r="P74" i="4"/>
  <c r="P147" i="4" s="1"/>
  <c r="O74" i="4"/>
  <c r="N74" i="4"/>
  <c r="M74" i="4"/>
  <c r="L74" i="4"/>
  <c r="K74" i="4"/>
  <c r="J74" i="4"/>
  <c r="I74" i="4"/>
  <c r="H74" i="4"/>
  <c r="G74" i="4"/>
  <c r="F74" i="4"/>
  <c r="E74" i="4"/>
  <c r="D74" i="4"/>
  <c r="C74" i="4"/>
  <c r="B74" i="4"/>
  <c r="Y73" i="4"/>
  <c r="X73" i="4"/>
  <c r="X146" i="4" s="1"/>
  <c r="W73" i="4"/>
  <c r="V73" i="4"/>
  <c r="U73" i="4"/>
  <c r="T73" i="4"/>
  <c r="T146" i="4" s="1"/>
  <c r="S73" i="4"/>
  <c r="R73" i="4"/>
  <c r="Q73" i="4"/>
  <c r="P73" i="4"/>
  <c r="P146" i="4" s="1"/>
  <c r="O73" i="4"/>
  <c r="N73" i="4"/>
  <c r="M73" i="4"/>
  <c r="L73" i="4"/>
  <c r="L146" i="4" s="1"/>
  <c r="K73" i="4"/>
  <c r="J73" i="4"/>
  <c r="I73" i="4"/>
  <c r="H73" i="4"/>
  <c r="G73" i="4"/>
  <c r="F73" i="4"/>
  <c r="E73" i="4"/>
  <c r="D73" i="4"/>
  <c r="C73" i="4"/>
  <c r="B73" i="4"/>
  <c r="Y72" i="4"/>
  <c r="X72" i="4"/>
  <c r="W72" i="4"/>
  <c r="V72" i="4"/>
  <c r="U72" i="4"/>
  <c r="T72" i="4"/>
  <c r="T145" i="4" s="1"/>
  <c r="S72" i="4"/>
  <c r="R72" i="4"/>
  <c r="Q72" i="4"/>
  <c r="P72" i="4"/>
  <c r="P145" i="4" s="1"/>
  <c r="O72" i="4"/>
  <c r="N72" i="4"/>
  <c r="N145" i="4" s="1"/>
  <c r="M72" i="4"/>
  <c r="L72" i="4"/>
  <c r="L145" i="4" s="1"/>
  <c r="K72" i="4"/>
  <c r="J72" i="4"/>
  <c r="I72" i="4"/>
  <c r="D72" i="4"/>
  <c r="C72" i="4"/>
  <c r="B72" i="4"/>
  <c r="Y71" i="4"/>
  <c r="X71" i="4"/>
  <c r="X144" i="4" s="1"/>
  <c r="W71" i="4"/>
  <c r="V71" i="4"/>
  <c r="V144" i="4" s="1"/>
  <c r="U71" i="4"/>
  <c r="T71" i="4"/>
  <c r="S71" i="4"/>
  <c r="R71" i="4"/>
  <c r="Q71" i="4"/>
  <c r="P71" i="4"/>
  <c r="P144" i="4" s="1"/>
  <c r="O71" i="4"/>
  <c r="N71" i="4"/>
  <c r="N144" i="4" s="1"/>
  <c r="M71" i="4"/>
  <c r="L71" i="4"/>
  <c r="L144" i="4" s="1"/>
  <c r="K71" i="4"/>
  <c r="J71" i="4"/>
  <c r="I71" i="4"/>
  <c r="I144" i="4" s="1"/>
  <c r="H71" i="4"/>
  <c r="H144" i="4" s="1"/>
  <c r="G71" i="4"/>
  <c r="F71" i="4"/>
  <c r="F144" i="4" s="1"/>
  <c r="E71" i="4"/>
  <c r="E144" i="4" s="1"/>
  <c r="X70" i="4"/>
  <c r="W70" i="4"/>
  <c r="V70" i="4"/>
  <c r="V143" i="4" s="1"/>
  <c r="U70" i="4"/>
  <c r="U143" i="4" s="1"/>
  <c r="T70" i="4"/>
  <c r="T143" i="4" s="1"/>
  <c r="S70" i="4"/>
  <c r="R70" i="4"/>
  <c r="R143" i="4" s="1"/>
  <c r="Q70" i="4"/>
  <c r="P70" i="4"/>
  <c r="O70" i="4"/>
  <c r="N70" i="4"/>
  <c r="M70" i="4"/>
  <c r="L70" i="4"/>
  <c r="L143" i="4" s="1"/>
  <c r="K70" i="4"/>
  <c r="J70" i="4"/>
  <c r="J143" i="4" s="1"/>
  <c r="I70" i="4"/>
  <c r="H70" i="4"/>
  <c r="H143" i="4" s="1"/>
  <c r="G70" i="4"/>
  <c r="F70" i="4"/>
  <c r="F143" i="4" s="1"/>
  <c r="E70" i="4"/>
  <c r="E143" i="4" s="1"/>
  <c r="D70" i="4"/>
  <c r="D143" i="4" s="1"/>
  <c r="C70" i="4"/>
  <c r="B70" i="4"/>
  <c r="B143" i="4" s="1"/>
  <c r="Y68" i="4"/>
  <c r="Y141" i="4" s="1"/>
  <c r="X68" i="4"/>
  <c r="X141" i="4" s="1"/>
  <c r="W68" i="4"/>
  <c r="V68" i="4"/>
  <c r="V141" i="4" s="1"/>
  <c r="U68" i="4"/>
  <c r="U141" i="4" s="1"/>
  <c r="T68" i="4"/>
  <c r="T141" i="4" s="1"/>
  <c r="S68" i="4"/>
  <c r="R68" i="4"/>
  <c r="Q68" i="4"/>
  <c r="O68" i="4"/>
  <c r="N68" i="4"/>
  <c r="N141" i="4" s="1"/>
  <c r="M68" i="4"/>
  <c r="M141" i="4" s="1"/>
  <c r="L68" i="4"/>
  <c r="K68" i="4"/>
  <c r="J68" i="4"/>
  <c r="J141" i="4" s="1"/>
  <c r="I68" i="4"/>
  <c r="I141" i="4" s="1"/>
  <c r="H68" i="4"/>
  <c r="H141" i="4" s="1"/>
  <c r="G68" i="4"/>
  <c r="F68" i="4"/>
  <c r="F141" i="4" s="1"/>
  <c r="D68" i="4"/>
  <c r="D141" i="4" s="1"/>
  <c r="C68" i="4"/>
  <c r="B68" i="4"/>
  <c r="Y67" i="4"/>
  <c r="X67" i="4"/>
  <c r="V67" i="4"/>
  <c r="U67" i="4"/>
  <c r="U140" i="4" s="1"/>
  <c r="T67" i="4"/>
  <c r="T140" i="4" s="1"/>
  <c r="S67" i="4"/>
  <c r="R67" i="4"/>
  <c r="R140" i="4" s="1"/>
  <c r="Q67" i="4"/>
  <c r="Q140" i="4" s="1"/>
  <c r="P67" i="4"/>
  <c r="P140" i="4" s="1"/>
  <c r="O67" i="4"/>
  <c r="N67" i="4"/>
  <c r="M67" i="4"/>
  <c r="L67" i="4"/>
  <c r="K67" i="4"/>
  <c r="J67" i="4"/>
  <c r="J140" i="4" s="1"/>
  <c r="I67" i="4"/>
  <c r="I140" i="4" s="1"/>
  <c r="G67" i="4"/>
  <c r="F67" i="4"/>
  <c r="F140" i="4" s="1"/>
  <c r="E67" i="4"/>
  <c r="E140" i="4" s="1"/>
  <c r="D67" i="4"/>
  <c r="D140" i="4" s="1"/>
  <c r="C67" i="4"/>
  <c r="B67" i="4"/>
  <c r="B140" i="4" s="1"/>
  <c r="X66" i="4"/>
  <c r="X139" i="4" s="1"/>
  <c r="W66" i="4"/>
  <c r="V66" i="4"/>
  <c r="U66" i="4"/>
  <c r="T66" i="4"/>
  <c r="R66" i="4"/>
  <c r="Q66" i="4"/>
  <c r="Q139" i="4" s="1"/>
  <c r="P66" i="4"/>
  <c r="P139" i="4" s="1"/>
  <c r="O66" i="4"/>
  <c r="O139" i="4" s="1"/>
  <c r="N66" i="4"/>
  <c r="N139" i="4" s="1"/>
  <c r="M66" i="4"/>
  <c r="M139" i="4" s="1"/>
  <c r="L66" i="4"/>
  <c r="L139" i="4" s="1"/>
  <c r="K66" i="4"/>
  <c r="J66" i="4"/>
  <c r="I66" i="4"/>
  <c r="H66" i="4"/>
  <c r="G66" i="4"/>
  <c r="F66" i="4"/>
  <c r="F139" i="4" s="1"/>
  <c r="E66" i="4"/>
  <c r="E139" i="4" s="1"/>
  <c r="I65" i="4"/>
  <c r="I138" i="4" s="1"/>
  <c r="H65" i="4"/>
  <c r="H138" i="4" s="1"/>
  <c r="G65" i="4"/>
  <c r="D65" i="4"/>
  <c r="C65" i="4"/>
  <c r="B65" i="4"/>
  <c r="B138" i="4" s="1"/>
  <c r="Y64" i="4"/>
  <c r="X64" i="4"/>
  <c r="W64" i="4"/>
  <c r="W137" i="4" s="1"/>
  <c r="V64" i="4"/>
  <c r="V137" i="4" s="1"/>
  <c r="U64" i="4"/>
  <c r="U137" i="4" s="1"/>
  <c r="T64" i="4"/>
  <c r="S64" i="4"/>
  <c r="R64" i="4"/>
  <c r="Q64" i="4"/>
  <c r="P64" i="4"/>
  <c r="O64" i="4"/>
  <c r="N64" i="4"/>
  <c r="M64" i="4"/>
  <c r="L64" i="4"/>
  <c r="K64" i="4"/>
  <c r="I64" i="4"/>
  <c r="I137" i="4" s="1"/>
  <c r="G64" i="4"/>
  <c r="G137" i="4" s="1"/>
  <c r="F64" i="4"/>
  <c r="E64" i="4"/>
  <c r="D64" i="4"/>
  <c r="C64" i="4"/>
  <c r="W63" i="4"/>
  <c r="V63" i="4"/>
  <c r="U63" i="4"/>
  <c r="T63" i="4"/>
  <c r="S63" i="4"/>
  <c r="S136" i="4" s="1"/>
  <c r="R63" i="4"/>
  <c r="R136" i="4" s="1"/>
  <c r="Q63" i="4"/>
  <c r="Q136" i="4" s="1"/>
  <c r="P63" i="4"/>
  <c r="O63" i="4"/>
  <c r="N63" i="4"/>
  <c r="M63" i="4"/>
  <c r="L63" i="4"/>
  <c r="K63" i="4"/>
  <c r="J63" i="4"/>
  <c r="I63" i="4"/>
  <c r="H63" i="4"/>
  <c r="G63" i="4"/>
  <c r="E63" i="4"/>
  <c r="E136" i="4" s="1"/>
  <c r="C63" i="4"/>
  <c r="C136" i="4" s="1"/>
  <c r="B63" i="4"/>
  <c r="X62" i="4"/>
  <c r="V62" i="4"/>
  <c r="T62" i="4"/>
  <c r="X60" i="4"/>
  <c r="W60" i="4"/>
  <c r="V60" i="4"/>
  <c r="U60" i="4"/>
  <c r="T60" i="4"/>
  <c r="S60" i="4"/>
  <c r="R60" i="4"/>
  <c r="Q60" i="4"/>
  <c r="P60" i="4"/>
  <c r="L60" i="4"/>
  <c r="K60" i="4"/>
  <c r="J60" i="4"/>
  <c r="H60" i="4"/>
  <c r="H133" i="4" s="1"/>
  <c r="G60" i="4"/>
  <c r="E60" i="4"/>
  <c r="E133" i="4" s="1"/>
  <c r="D60" i="4"/>
  <c r="D133" i="4" s="1"/>
  <c r="C60" i="4"/>
  <c r="C133" i="4" s="1"/>
  <c r="B60" i="4"/>
  <c r="B133" i="4" s="1"/>
  <c r="Y59" i="4"/>
  <c r="S59" i="4"/>
  <c r="R59" i="4"/>
  <c r="Q59" i="4"/>
  <c r="P59" i="4"/>
  <c r="O59" i="4"/>
  <c r="N59" i="4"/>
  <c r="M59" i="4"/>
  <c r="L59" i="4"/>
  <c r="K59" i="4"/>
  <c r="F59" i="4"/>
  <c r="D59" i="4"/>
  <c r="C59" i="4"/>
  <c r="Y58" i="4"/>
  <c r="X58" i="4"/>
  <c r="W58" i="4"/>
  <c r="V58" i="4"/>
  <c r="U58" i="4"/>
  <c r="S58" i="4"/>
  <c r="M58" i="4"/>
  <c r="L58" i="4"/>
  <c r="K58" i="4"/>
  <c r="J58" i="4"/>
  <c r="I58" i="4"/>
  <c r="H58" i="4"/>
  <c r="G58" i="4"/>
  <c r="E58" i="4"/>
  <c r="H57" i="4"/>
  <c r="Y56" i="4"/>
  <c r="Y131" i="4" s="1"/>
  <c r="V56" i="4"/>
  <c r="V131" i="4" s="1"/>
  <c r="T56" i="4"/>
  <c r="T131" i="4" s="1"/>
  <c r="Q56" i="4"/>
  <c r="Q131" i="4" s="1"/>
  <c r="P56" i="4"/>
  <c r="P131" i="4" s="1"/>
  <c r="O56" i="4"/>
  <c r="O131" i="4" s="1"/>
  <c r="N56" i="4"/>
  <c r="N131" i="4" s="1"/>
  <c r="M56" i="4"/>
  <c r="M131" i="4" s="1"/>
  <c r="L56" i="4"/>
  <c r="K56" i="4"/>
  <c r="J56" i="4"/>
  <c r="H56" i="4"/>
  <c r="F56" i="4"/>
  <c r="Y54" i="4"/>
  <c r="Q54" i="4"/>
  <c r="P54" i="4"/>
  <c r="O54" i="4"/>
  <c r="N54" i="4"/>
  <c r="M54" i="4"/>
  <c r="H54" i="4"/>
  <c r="G54" i="4"/>
  <c r="F54" i="4"/>
  <c r="E54" i="4"/>
  <c r="D54" i="4"/>
  <c r="C54" i="4"/>
  <c r="B54" i="4"/>
  <c r="Y53" i="4"/>
  <c r="X53" i="4"/>
  <c r="J53" i="4"/>
  <c r="I53" i="4"/>
  <c r="Y50" i="4"/>
  <c r="X50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E50" i="4"/>
  <c r="D50" i="4"/>
  <c r="C50" i="4"/>
  <c r="B50" i="4"/>
  <c r="Y49" i="4"/>
  <c r="X49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E49" i="4"/>
  <c r="D49" i="4"/>
  <c r="C49" i="4"/>
  <c r="B49" i="4"/>
  <c r="Y48" i="4"/>
  <c r="X48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E48" i="4"/>
  <c r="D48" i="4"/>
  <c r="C48" i="4"/>
  <c r="B48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B47" i="4"/>
  <c r="Y46" i="4"/>
  <c r="X46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E46" i="4"/>
  <c r="D46" i="4"/>
  <c r="C46" i="4"/>
  <c r="B46" i="4"/>
  <c r="Y45" i="4"/>
  <c r="X45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E45" i="4"/>
  <c r="D45" i="4"/>
  <c r="C45" i="4"/>
  <c r="B45" i="4"/>
  <c r="Y44" i="4"/>
  <c r="X44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E44" i="4"/>
  <c r="D44" i="4"/>
  <c r="C44" i="4"/>
  <c r="B44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E43" i="4"/>
  <c r="D43" i="4"/>
  <c r="C43" i="4"/>
  <c r="B43" i="4"/>
  <c r="Y41" i="4"/>
  <c r="X41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E41" i="4"/>
  <c r="D41" i="4"/>
  <c r="C41" i="4"/>
  <c r="B41" i="4"/>
  <c r="Y40" i="4"/>
  <c r="X40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Y38" i="4"/>
  <c r="X38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Y37" i="4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Y36" i="4"/>
  <c r="X36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W17" i="4"/>
  <c r="V17" i="4"/>
  <c r="K17" i="4"/>
  <c r="I17" i="4"/>
  <c r="H17" i="4"/>
  <c r="G17" i="4"/>
  <c r="F17" i="4"/>
  <c r="E17" i="4"/>
  <c r="D17" i="4"/>
  <c r="C17" i="4"/>
  <c r="B17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Y9" i="4"/>
  <c r="X9" i="4"/>
  <c r="W9" i="4"/>
  <c r="V9" i="4"/>
  <c r="U9" i="4"/>
  <c r="S9" i="4"/>
  <c r="P9" i="4"/>
  <c r="N9" i="4"/>
  <c r="J9" i="4"/>
  <c r="I9" i="4"/>
  <c r="H9" i="4"/>
  <c r="G9" i="4"/>
  <c r="F9" i="4"/>
  <c r="E9" i="4"/>
  <c r="D9" i="4"/>
  <c r="C9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B8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I7" i="4"/>
  <c r="H7" i="4"/>
  <c r="G7" i="4"/>
  <c r="F7" i="4"/>
  <c r="E7" i="4"/>
  <c r="D7" i="4"/>
  <c r="C7" i="4"/>
  <c r="B7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C6" i="4"/>
  <c r="B6" i="4"/>
  <c r="B5" i="4"/>
  <c r="R4" i="4"/>
  <c r="Q4" i="4"/>
  <c r="P4" i="4"/>
  <c r="O4" i="4"/>
  <c r="N4" i="4"/>
  <c r="M4" i="4"/>
  <c r="L4" i="4"/>
  <c r="K4" i="4"/>
  <c r="J4" i="4"/>
  <c r="I4" i="4"/>
  <c r="H4" i="4"/>
  <c r="G4" i="4"/>
  <c r="F4" i="4"/>
  <c r="B44" i="2"/>
  <c r="B25" i="2"/>
  <c r="B61" i="2"/>
  <c r="B4" i="2"/>
  <c r="B20" i="2"/>
  <c r="B23" i="2"/>
  <c r="B50" i="2"/>
  <c r="B26" i="2"/>
  <c r="B59" i="2"/>
  <c r="B9" i="2"/>
  <c r="B18" i="2"/>
  <c r="B5" i="2"/>
  <c r="B10" i="2"/>
  <c r="B35" i="2"/>
  <c r="B48" i="2"/>
  <c r="B36" i="2"/>
  <c r="B56" i="2"/>
  <c r="B60" i="2"/>
  <c r="B40" i="2"/>
  <c r="B30" i="2"/>
  <c r="B38" i="2"/>
  <c r="B15" i="2"/>
  <c r="B53" i="2"/>
  <c r="B46" i="2"/>
  <c r="B31" i="2"/>
  <c r="B55" i="2"/>
  <c r="B58" i="2"/>
  <c r="B19" i="2"/>
  <c r="B24" i="2"/>
  <c r="B34" i="2"/>
  <c r="B8" i="2"/>
  <c r="B33" i="2"/>
  <c r="B45" i="2"/>
  <c r="B6" i="2"/>
  <c r="B39" i="2"/>
  <c r="B16" i="2"/>
  <c r="B13" i="2"/>
  <c r="B51" i="2"/>
  <c r="B21" i="2"/>
  <c r="B28" i="2"/>
  <c r="B41" i="2"/>
  <c r="B29" i="2"/>
  <c r="B43" i="2"/>
  <c r="B49" i="2"/>
  <c r="B14" i="2"/>
  <c r="B54" i="2"/>
  <c r="B11" i="2"/>
  <c r="K73" i="51" l="1"/>
  <c r="C83" i="51"/>
  <c r="S73" i="51"/>
  <c r="L73" i="50"/>
  <c r="T73" i="50"/>
  <c r="D104" i="50"/>
  <c r="D73" i="50"/>
  <c r="U73" i="49"/>
  <c r="E104" i="51"/>
  <c r="I105" i="51"/>
  <c r="B103" i="51"/>
  <c r="F104" i="51"/>
  <c r="J105" i="51"/>
  <c r="I105" i="50"/>
  <c r="C103" i="51"/>
  <c r="G104" i="51"/>
  <c r="K105" i="51"/>
  <c r="B103" i="50"/>
  <c r="F104" i="50"/>
  <c r="J105" i="50"/>
  <c r="D103" i="51"/>
  <c r="H104" i="51"/>
  <c r="L105" i="51"/>
  <c r="C103" i="50"/>
  <c r="G104" i="50"/>
  <c r="K105" i="50"/>
  <c r="E103" i="51"/>
  <c r="I104" i="51"/>
  <c r="M105" i="51"/>
  <c r="S103" i="51"/>
  <c r="D103" i="50"/>
  <c r="H104" i="50"/>
  <c r="L105" i="50"/>
  <c r="F103" i="51"/>
  <c r="J104" i="51"/>
  <c r="N105" i="51"/>
  <c r="I104" i="50"/>
  <c r="G103" i="51"/>
  <c r="K104" i="51"/>
  <c r="O105" i="51"/>
  <c r="F103" i="50"/>
  <c r="J104" i="50"/>
  <c r="N105" i="50"/>
  <c r="H103" i="51"/>
  <c r="L104" i="51"/>
  <c r="P105" i="51"/>
  <c r="M104" i="49"/>
  <c r="G103" i="50"/>
  <c r="K104" i="50"/>
  <c r="O105" i="50"/>
  <c r="L104" i="50"/>
  <c r="I103" i="51"/>
  <c r="M104" i="51"/>
  <c r="Q105" i="51"/>
  <c r="M96" i="49"/>
  <c r="E73" i="49"/>
  <c r="H103" i="50"/>
  <c r="P105" i="50"/>
  <c r="J103" i="51"/>
  <c r="N104" i="51"/>
  <c r="R105" i="51"/>
  <c r="I103" i="50"/>
  <c r="Q105" i="50"/>
  <c r="O104" i="51"/>
  <c r="S105" i="51"/>
  <c r="E80" i="49"/>
  <c r="J103" i="50"/>
  <c r="N104" i="50"/>
  <c r="R105" i="50"/>
  <c r="L103" i="51"/>
  <c r="P104" i="51"/>
  <c r="T105" i="51"/>
  <c r="M80" i="49"/>
  <c r="K103" i="50"/>
  <c r="O104" i="50"/>
  <c r="S105" i="50"/>
  <c r="M103" i="51"/>
  <c r="Q104" i="51"/>
  <c r="U105" i="51"/>
  <c r="L103" i="50"/>
  <c r="P104" i="50"/>
  <c r="T105" i="50"/>
  <c r="N103" i="51"/>
  <c r="R104" i="51"/>
  <c r="V105" i="51"/>
  <c r="Q104" i="50"/>
  <c r="O103" i="51"/>
  <c r="S104" i="51"/>
  <c r="W105" i="51"/>
  <c r="N103" i="50"/>
  <c r="R104" i="50"/>
  <c r="V105" i="50"/>
  <c r="P103" i="51"/>
  <c r="T104" i="51"/>
  <c r="X105" i="51"/>
  <c r="O103" i="50"/>
  <c r="S104" i="50"/>
  <c r="W105" i="50"/>
  <c r="Q103" i="51"/>
  <c r="U104" i="51"/>
  <c r="Y105" i="51"/>
  <c r="M73" i="49"/>
  <c r="P103" i="50"/>
  <c r="T104" i="50"/>
  <c r="X105" i="50"/>
  <c r="R103" i="51"/>
  <c r="V104" i="51"/>
  <c r="Q103" i="50"/>
  <c r="Y105" i="50"/>
  <c r="W104" i="51"/>
  <c r="R103" i="50"/>
  <c r="V104" i="50"/>
  <c r="T103" i="51"/>
  <c r="X104" i="51"/>
  <c r="S103" i="50"/>
  <c r="W104" i="50"/>
  <c r="U103" i="51"/>
  <c r="Y104" i="51"/>
  <c r="T103" i="50"/>
  <c r="X104" i="50"/>
  <c r="V103" i="51"/>
  <c r="B105" i="51"/>
  <c r="M87" i="49"/>
  <c r="Y104" i="50"/>
  <c r="W103" i="51"/>
  <c r="C105" i="51"/>
  <c r="U87" i="49"/>
  <c r="V103" i="50"/>
  <c r="B105" i="50"/>
  <c r="X103" i="51"/>
  <c r="D105" i="51"/>
  <c r="W103" i="50"/>
  <c r="C105" i="50"/>
  <c r="Y103" i="51"/>
  <c r="E105" i="51"/>
  <c r="T151" i="4"/>
  <c r="D96" i="49"/>
  <c r="E96" i="49"/>
  <c r="F96" i="49"/>
  <c r="G96" i="49"/>
  <c r="H96" i="49"/>
  <c r="I96" i="49"/>
  <c r="J96" i="49"/>
  <c r="K96" i="49"/>
  <c r="L96" i="49"/>
  <c r="N96" i="49"/>
  <c r="O96" i="49"/>
  <c r="P96" i="49"/>
  <c r="D151" i="4"/>
  <c r="Q96" i="49"/>
  <c r="R96" i="49"/>
  <c r="H151" i="4"/>
  <c r="S96" i="49"/>
  <c r="T96" i="49"/>
  <c r="V96" i="49"/>
  <c r="W96" i="49"/>
  <c r="X96" i="49"/>
  <c r="Y96" i="49"/>
  <c r="U96" i="49"/>
  <c r="N77" i="47"/>
  <c r="V52" i="47"/>
  <c r="V77" i="47"/>
  <c r="F52" i="47"/>
  <c r="N52" i="47"/>
  <c r="U52" i="46"/>
  <c r="E52" i="46"/>
  <c r="E77" i="46"/>
  <c r="L52" i="45"/>
  <c r="T52" i="45"/>
  <c r="W77" i="47"/>
  <c r="Y77" i="47"/>
  <c r="T60" i="45"/>
  <c r="Y77" i="46"/>
  <c r="C77" i="47"/>
  <c r="E77" i="47"/>
  <c r="D52" i="45"/>
  <c r="B77" i="46"/>
  <c r="C77" i="46"/>
  <c r="K77" i="47"/>
  <c r="C69" i="45"/>
  <c r="K69" i="45"/>
  <c r="D150" i="4"/>
  <c r="H150" i="4"/>
  <c r="S69" i="45"/>
  <c r="T69" i="45"/>
  <c r="W69" i="45"/>
  <c r="Y69" i="45"/>
  <c r="L72" i="43"/>
  <c r="Y72" i="41"/>
  <c r="X90" i="42"/>
  <c r="X81" i="41"/>
  <c r="Y81" i="41"/>
  <c r="F90" i="42"/>
  <c r="G90" i="42"/>
  <c r="R90" i="43"/>
  <c r="S90" i="43"/>
  <c r="M90" i="42"/>
  <c r="T90" i="43"/>
  <c r="N90" i="42"/>
  <c r="U90" i="43"/>
  <c r="O90" i="42"/>
  <c r="V90" i="43"/>
  <c r="Q90" i="42"/>
  <c r="X90" i="43"/>
  <c r="G90" i="43"/>
  <c r="O90" i="43"/>
  <c r="W90" i="43"/>
  <c r="T90" i="42"/>
  <c r="F72" i="41"/>
  <c r="U90" i="42"/>
  <c r="V90" i="42"/>
  <c r="W90" i="42"/>
  <c r="B90" i="43"/>
  <c r="H90" i="42"/>
  <c r="C90" i="43"/>
  <c r="V72" i="41"/>
  <c r="Y90" i="42"/>
  <c r="P90" i="42"/>
  <c r="D90" i="43"/>
  <c r="B81" i="41"/>
  <c r="D81" i="41"/>
  <c r="E81" i="41"/>
  <c r="F81" i="41"/>
  <c r="T149" i="4"/>
  <c r="G81" i="41"/>
  <c r="H81" i="41"/>
  <c r="J81" i="41"/>
  <c r="L81" i="41"/>
  <c r="I81" i="41"/>
  <c r="X149" i="4"/>
  <c r="M81" i="41"/>
  <c r="N81" i="41"/>
  <c r="O81" i="41"/>
  <c r="P81" i="41"/>
  <c r="R81" i="41"/>
  <c r="T81" i="41"/>
  <c r="Q81" i="41"/>
  <c r="U81" i="41"/>
  <c r="V81" i="41"/>
  <c r="W81" i="41"/>
  <c r="B51" i="39"/>
  <c r="U78" i="39"/>
  <c r="J51" i="39"/>
  <c r="R51" i="39"/>
  <c r="E51" i="39"/>
  <c r="R60" i="38"/>
  <c r="D51" i="38"/>
  <c r="Y79" i="38"/>
  <c r="C80" i="38"/>
  <c r="L51" i="38"/>
  <c r="E60" i="37"/>
  <c r="D63" i="37"/>
  <c r="X78" i="37"/>
  <c r="M79" i="39"/>
  <c r="C80" i="37"/>
  <c r="H78" i="38"/>
  <c r="P80" i="38"/>
  <c r="I78" i="38"/>
  <c r="D78" i="38"/>
  <c r="O78" i="38"/>
  <c r="S79" i="38"/>
  <c r="P78" i="38"/>
  <c r="X80" i="38"/>
  <c r="T78" i="38"/>
  <c r="Q78" i="38"/>
  <c r="F79" i="38"/>
  <c r="V79" i="38"/>
  <c r="Q79" i="38"/>
  <c r="S78" i="38"/>
  <c r="Y80" i="38"/>
  <c r="W78" i="38"/>
  <c r="X78" i="38"/>
  <c r="D80" i="38"/>
  <c r="H72" i="37"/>
  <c r="B79" i="38"/>
  <c r="C78" i="37"/>
  <c r="C72" i="37" s="1"/>
  <c r="C79" i="38"/>
  <c r="H80" i="38"/>
  <c r="H148" i="4"/>
  <c r="X72" i="37"/>
  <c r="P72" i="37"/>
  <c r="F72" i="37"/>
  <c r="G72" i="37"/>
  <c r="K72" i="37"/>
  <c r="T148" i="4"/>
  <c r="X148" i="4"/>
  <c r="N72" i="37"/>
  <c r="O72" i="37"/>
  <c r="S72" i="37"/>
  <c r="M30" i="4"/>
  <c r="D148" i="4"/>
  <c r="V72" i="37"/>
  <c r="W72" i="37"/>
  <c r="G51" i="35"/>
  <c r="O51" i="35"/>
  <c r="R51" i="35"/>
  <c r="W51" i="35"/>
  <c r="B51" i="35"/>
  <c r="I63" i="34"/>
  <c r="I51" i="34"/>
  <c r="I79" i="34"/>
  <c r="M80" i="34"/>
  <c r="Q51" i="34"/>
  <c r="C60" i="34"/>
  <c r="O79" i="35"/>
  <c r="M78" i="33"/>
  <c r="U78" i="33"/>
  <c r="E78" i="34"/>
  <c r="F78" i="34"/>
  <c r="M79" i="33"/>
  <c r="K79" i="34"/>
  <c r="G60" i="33"/>
  <c r="U79" i="33"/>
  <c r="U72" i="33" s="1"/>
  <c r="Q80" i="34"/>
  <c r="Q78" i="34"/>
  <c r="F57" i="33"/>
  <c r="M63" i="33"/>
  <c r="V79" i="33"/>
  <c r="R80" i="34"/>
  <c r="Y78" i="34"/>
  <c r="N63" i="33"/>
  <c r="N57" i="33"/>
  <c r="O60" i="33"/>
  <c r="U63" i="33"/>
  <c r="M80" i="33"/>
  <c r="M72" i="33" s="1"/>
  <c r="L78" i="34"/>
  <c r="P79" i="34"/>
  <c r="R79" i="34"/>
  <c r="V63" i="33"/>
  <c r="M78" i="34"/>
  <c r="V57" i="33"/>
  <c r="N78" i="34"/>
  <c r="V80" i="34"/>
  <c r="W60" i="33"/>
  <c r="P78" i="34"/>
  <c r="X80" i="34"/>
  <c r="Y80" i="34"/>
  <c r="T78" i="34"/>
  <c r="X79" i="34"/>
  <c r="W79" i="35"/>
  <c r="U78" i="34"/>
  <c r="V78" i="34"/>
  <c r="B80" i="34"/>
  <c r="X78" i="34"/>
  <c r="P72" i="33"/>
  <c r="S72" i="33"/>
  <c r="D147" i="4"/>
  <c r="V72" i="33"/>
  <c r="X72" i="33"/>
  <c r="H147" i="4"/>
  <c r="L147" i="4"/>
  <c r="C72" i="33"/>
  <c r="E72" i="33"/>
  <c r="F72" i="33"/>
  <c r="H72" i="33"/>
  <c r="K72" i="33"/>
  <c r="D84" i="31"/>
  <c r="C84" i="31"/>
  <c r="E84" i="31"/>
  <c r="L84" i="31"/>
  <c r="U90" i="31"/>
  <c r="K84" i="31"/>
  <c r="T84" i="31"/>
  <c r="S84" i="31"/>
  <c r="F84" i="30"/>
  <c r="V119" i="30"/>
  <c r="N84" i="30"/>
  <c r="V84" i="30"/>
  <c r="R120" i="30"/>
  <c r="Q119" i="30"/>
  <c r="Y122" i="30"/>
  <c r="G90" i="29"/>
  <c r="V120" i="30"/>
  <c r="E119" i="31"/>
  <c r="W120" i="30"/>
  <c r="B122" i="30"/>
  <c r="O99" i="29"/>
  <c r="G123" i="30"/>
  <c r="W99" i="29"/>
  <c r="X119" i="30"/>
  <c r="H123" i="30"/>
  <c r="G84" i="29"/>
  <c r="Y119" i="30"/>
  <c r="M119" i="31"/>
  <c r="O119" i="29"/>
  <c r="I122" i="30"/>
  <c r="M123" i="30"/>
  <c r="G120" i="29"/>
  <c r="J122" i="30"/>
  <c r="W120" i="29"/>
  <c r="W113" i="29" s="1"/>
  <c r="G123" i="29"/>
  <c r="G120" i="30"/>
  <c r="O123" i="30"/>
  <c r="O123" i="29"/>
  <c r="O113" i="29" s="1"/>
  <c r="P123" i="30"/>
  <c r="O84" i="29"/>
  <c r="I120" i="30"/>
  <c r="J120" i="30"/>
  <c r="O122" i="30"/>
  <c r="H119" i="30"/>
  <c r="P122" i="30"/>
  <c r="T123" i="30"/>
  <c r="I119" i="30"/>
  <c r="Q122" i="30"/>
  <c r="U123" i="30"/>
  <c r="R122" i="30"/>
  <c r="L39" i="4"/>
  <c r="K39" i="4"/>
  <c r="V42" i="4"/>
  <c r="D146" i="4"/>
  <c r="H146" i="4"/>
  <c r="C120" i="4"/>
  <c r="S39" i="4"/>
  <c r="L152" i="27"/>
  <c r="E57" i="24"/>
  <c r="E116" i="4" s="1"/>
  <c r="D75" i="24"/>
  <c r="D172" i="4" s="1"/>
  <c r="H76" i="24"/>
  <c r="H173" i="4" s="1"/>
  <c r="L77" i="24"/>
  <c r="L174" i="4" s="1"/>
  <c r="G57" i="24"/>
  <c r="G116" i="4" s="1"/>
  <c r="E75" i="24"/>
  <c r="E172" i="4" s="1"/>
  <c r="I76" i="24"/>
  <c r="I173" i="4" s="1"/>
  <c r="M77" i="24"/>
  <c r="M174" i="4" s="1"/>
  <c r="H57" i="24"/>
  <c r="H116" i="4" s="1"/>
  <c r="F75" i="24"/>
  <c r="F172" i="4" s="1"/>
  <c r="N77" i="24"/>
  <c r="N174" i="4" s="1"/>
  <c r="L110" i="27"/>
  <c r="J75" i="24"/>
  <c r="J172" i="4" s="1"/>
  <c r="N76" i="24"/>
  <c r="N173" i="4" s="1"/>
  <c r="R77" i="24"/>
  <c r="R174" i="4" s="1"/>
  <c r="K75" i="24"/>
  <c r="K172" i="4" s="1"/>
  <c r="O76" i="24"/>
  <c r="O173" i="4" s="1"/>
  <c r="S77" i="24"/>
  <c r="S174" i="4" s="1"/>
  <c r="L75" i="24"/>
  <c r="L172" i="4" s="1"/>
  <c r="P76" i="24"/>
  <c r="P173" i="4" s="1"/>
  <c r="T77" i="24"/>
  <c r="T174" i="4" s="1"/>
  <c r="Q57" i="24"/>
  <c r="Q116" i="4" s="1"/>
  <c r="T110" i="27"/>
  <c r="S57" i="24"/>
  <c r="S116" i="4" s="1"/>
  <c r="X57" i="24"/>
  <c r="X116" i="4" s="1"/>
  <c r="B57" i="24"/>
  <c r="B116" i="4" s="1"/>
  <c r="O154" i="26"/>
  <c r="G143" i="26"/>
  <c r="O116" i="25"/>
  <c r="Y156" i="25"/>
  <c r="W116" i="25"/>
  <c r="N156" i="25"/>
  <c r="R156" i="25"/>
  <c r="B52" i="24"/>
  <c r="B69" i="4" s="1"/>
  <c r="B142" i="4" s="1"/>
  <c r="B156" i="25"/>
  <c r="F156" i="25"/>
  <c r="F153" i="26"/>
  <c r="C156" i="25"/>
  <c r="K154" i="26"/>
  <c r="G110" i="25"/>
  <c r="D156" i="25"/>
  <c r="E156" i="25"/>
  <c r="N136" i="25"/>
  <c r="G156" i="25"/>
  <c r="P136" i="25"/>
  <c r="H156" i="25"/>
  <c r="Q136" i="25"/>
  <c r="I156" i="25"/>
  <c r="I152" i="26"/>
  <c r="R136" i="25"/>
  <c r="J156" i="25"/>
  <c r="F143" i="26"/>
  <c r="N153" i="26"/>
  <c r="T143" i="27"/>
  <c r="S136" i="25"/>
  <c r="G143" i="25"/>
  <c r="G136" i="25" s="1"/>
  <c r="K156" i="25"/>
  <c r="S154" i="26"/>
  <c r="T136" i="25"/>
  <c r="O110" i="25"/>
  <c r="L156" i="25"/>
  <c r="U136" i="25"/>
  <c r="O122" i="25"/>
  <c r="W122" i="25"/>
  <c r="I152" i="25"/>
  <c r="S152" i="25"/>
  <c r="Q152" i="26"/>
  <c r="G153" i="25"/>
  <c r="G146" i="25" s="1"/>
  <c r="C154" i="25"/>
  <c r="O154" i="25"/>
  <c r="Y154" i="25"/>
  <c r="C154" i="26"/>
  <c r="G116" i="25"/>
  <c r="N17" i="4"/>
  <c r="N3" i="4"/>
  <c r="N128" i="4" s="1"/>
  <c r="I143" i="4"/>
  <c r="M144" i="4"/>
  <c r="V136" i="25"/>
  <c r="X42" i="4"/>
  <c r="C52" i="24"/>
  <c r="X136" i="25"/>
  <c r="Y42" i="4"/>
  <c r="D52" i="24"/>
  <c r="Y136" i="25"/>
  <c r="M143" i="4"/>
  <c r="E52" i="24"/>
  <c r="N143" i="4"/>
  <c r="V145" i="4"/>
  <c r="F52" i="24"/>
  <c r="B76" i="24"/>
  <c r="B173" i="4" s="1"/>
  <c r="G52" i="24"/>
  <c r="U42" i="4"/>
  <c r="P143" i="4"/>
  <c r="T144" i="4"/>
  <c r="X145" i="4"/>
  <c r="H52" i="24"/>
  <c r="J77" i="24"/>
  <c r="J174" i="4" s="1"/>
  <c r="E146" i="25"/>
  <c r="R39" i="4"/>
  <c r="Q143" i="4"/>
  <c r="I52" i="24"/>
  <c r="M75" i="24"/>
  <c r="M172" i="4" s="1"/>
  <c r="Q76" i="24"/>
  <c r="Q173" i="4" s="1"/>
  <c r="U77" i="24"/>
  <c r="U174" i="4" s="1"/>
  <c r="B136" i="25"/>
  <c r="F146" i="25"/>
  <c r="W42" i="4"/>
  <c r="J52" i="24"/>
  <c r="N75" i="24"/>
  <c r="N172" i="4" s="1"/>
  <c r="V77" i="24"/>
  <c r="V174" i="4" s="1"/>
  <c r="C136" i="25"/>
  <c r="K52" i="24"/>
  <c r="O75" i="24"/>
  <c r="O172" i="4" s="1"/>
  <c r="S76" i="24"/>
  <c r="S173" i="4" s="1"/>
  <c r="W77" i="24"/>
  <c r="W174" i="4" s="1"/>
  <c r="D136" i="25"/>
  <c r="L52" i="24"/>
  <c r="P75" i="24"/>
  <c r="P172" i="4" s="1"/>
  <c r="T76" i="24"/>
  <c r="T173" i="4" s="1"/>
  <c r="X77" i="24"/>
  <c r="X174" i="4" s="1"/>
  <c r="E136" i="25"/>
  <c r="M52" i="24"/>
  <c r="Q75" i="24"/>
  <c r="Q172" i="4" s="1"/>
  <c r="U76" i="24"/>
  <c r="U173" i="4" s="1"/>
  <c r="Y77" i="24"/>
  <c r="Y174" i="4" s="1"/>
  <c r="F136" i="25"/>
  <c r="N52" i="24"/>
  <c r="R75" i="24"/>
  <c r="R172" i="4" s="1"/>
  <c r="V76" i="24"/>
  <c r="V173" i="4" s="1"/>
  <c r="R67" i="24"/>
  <c r="O30" i="4"/>
  <c r="O52" i="24"/>
  <c r="S75" i="24"/>
  <c r="S172" i="4" s="1"/>
  <c r="W76" i="24"/>
  <c r="W173" i="4" s="1"/>
  <c r="B68" i="24"/>
  <c r="H136" i="25"/>
  <c r="P52" i="24"/>
  <c r="T75" i="24"/>
  <c r="T172" i="4" s="1"/>
  <c r="X76" i="24"/>
  <c r="X173" i="4" s="1"/>
  <c r="I136" i="25"/>
  <c r="M146" i="25"/>
  <c r="Y70" i="4"/>
  <c r="Y143" i="4" s="1"/>
  <c r="E72" i="4"/>
  <c r="Q52" i="24"/>
  <c r="U75" i="24"/>
  <c r="U172" i="4" s="1"/>
  <c r="Y76" i="24"/>
  <c r="Y173" i="4" s="1"/>
  <c r="J136" i="25"/>
  <c r="N146" i="25"/>
  <c r="T39" i="4"/>
  <c r="D145" i="4"/>
  <c r="E30" i="4"/>
  <c r="F72" i="4"/>
  <c r="F145" i="4" s="1"/>
  <c r="R52" i="24"/>
  <c r="V75" i="24"/>
  <c r="V172" i="4" s="1"/>
  <c r="K136" i="25"/>
  <c r="Y142" i="4"/>
  <c r="C71" i="4"/>
  <c r="C144" i="4" s="1"/>
  <c r="G72" i="4"/>
  <c r="G145" i="4" s="1"/>
  <c r="S52" i="24"/>
  <c r="W75" i="24"/>
  <c r="W172" i="4" s="1"/>
  <c r="C77" i="24"/>
  <c r="C174" i="4" s="1"/>
  <c r="L136" i="25"/>
  <c r="X143" i="4"/>
  <c r="J39" i="4"/>
  <c r="D71" i="4"/>
  <c r="D144" i="4" s="1"/>
  <c r="H72" i="4"/>
  <c r="H145" i="4" s="1"/>
  <c r="T52" i="24"/>
  <c r="X75" i="24"/>
  <c r="X172" i="4" s="1"/>
  <c r="D77" i="24"/>
  <c r="D174" i="4" s="1"/>
  <c r="M136" i="25"/>
  <c r="U74" i="24"/>
  <c r="U171" i="4" s="1"/>
  <c r="V74" i="24"/>
  <c r="V171" i="4" s="1"/>
  <c r="W74" i="24"/>
  <c r="W171" i="4" s="1"/>
  <c r="Y74" i="24"/>
  <c r="Y171" i="4" s="1"/>
  <c r="V194" i="23"/>
  <c r="O48" i="23"/>
  <c r="P48" i="23"/>
  <c r="S99" i="23"/>
  <c r="E183" i="23"/>
  <c r="Q48" i="23"/>
  <c r="U48" i="23"/>
  <c r="X99" i="23"/>
  <c r="C5" i="23"/>
  <c r="W48" i="23"/>
  <c r="G153" i="23"/>
  <c r="X194" i="23"/>
  <c r="R79" i="20"/>
  <c r="R170" i="4" s="1"/>
  <c r="D5" i="23"/>
  <c r="H141" i="23"/>
  <c r="X48" i="23"/>
  <c r="C171" i="23"/>
  <c r="G151" i="23"/>
  <c r="O153" i="23"/>
  <c r="E5" i="23"/>
  <c r="Y48" i="23"/>
  <c r="F5" i="23"/>
  <c r="J141" i="23"/>
  <c r="B48" i="23"/>
  <c r="B61" i="20" s="1"/>
  <c r="B114" i="4" s="1"/>
  <c r="G154" i="23"/>
  <c r="U79" i="20"/>
  <c r="U170" i="4" s="1"/>
  <c r="M56" i="20"/>
  <c r="M59" i="20"/>
  <c r="M112" i="4" s="1"/>
  <c r="G5" i="23"/>
  <c r="K141" i="23"/>
  <c r="C48" i="23"/>
  <c r="C61" i="20" s="1"/>
  <c r="C114" i="4" s="1"/>
  <c r="H160" i="23"/>
  <c r="J192" i="23"/>
  <c r="C62" i="20"/>
  <c r="C115" i="4" s="1"/>
  <c r="H5" i="23"/>
  <c r="L141" i="23"/>
  <c r="G157" i="23"/>
  <c r="W192" i="23"/>
  <c r="G155" i="23"/>
  <c r="O157" i="23"/>
  <c r="H62" i="20"/>
  <c r="H115" i="4" s="1"/>
  <c r="O160" i="23"/>
  <c r="W139" i="23"/>
  <c r="R60" i="20"/>
  <c r="K62" i="20"/>
  <c r="L5" i="23"/>
  <c r="K171" i="23"/>
  <c r="W137" i="23"/>
  <c r="S60" i="20"/>
  <c r="T60" i="20"/>
  <c r="T113" i="4" s="1"/>
  <c r="P62" i="20"/>
  <c r="P115" i="4" s="1"/>
  <c r="N5" i="23"/>
  <c r="W140" i="23"/>
  <c r="U60" i="20"/>
  <c r="O5" i="23"/>
  <c r="G141" i="23"/>
  <c r="K175" i="23"/>
  <c r="P5" i="23"/>
  <c r="T141" i="23"/>
  <c r="W143" i="23"/>
  <c r="H176" i="23"/>
  <c r="O203" i="23"/>
  <c r="W60" i="20"/>
  <c r="W113" i="4" s="1"/>
  <c r="Q5" i="23"/>
  <c r="E79" i="20"/>
  <c r="E170" i="4" s="1"/>
  <c r="P171" i="23"/>
  <c r="Y183" i="23"/>
  <c r="C172" i="23"/>
  <c r="H79" i="20"/>
  <c r="H170" i="4" s="1"/>
  <c r="V5" i="23"/>
  <c r="R48" i="23"/>
  <c r="R61" i="20" s="1"/>
  <c r="R114" i="4" s="1"/>
  <c r="G205" i="23"/>
  <c r="W157" i="23"/>
  <c r="X5" i="23"/>
  <c r="G132" i="22"/>
  <c r="I192" i="22"/>
  <c r="I132" i="22"/>
  <c r="Q132" i="22"/>
  <c r="B194" i="21"/>
  <c r="Q146" i="21"/>
  <c r="J171" i="21"/>
  <c r="O205" i="21"/>
  <c r="W146" i="21"/>
  <c r="O165" i="21"/>
  <c r="C132" i="21"/>
  <c r="Q141" i="21"/>
  <c r="Q132" i="21" s="1"/>
  <c r="T146" i="21"/>
  <c r="E165" i="21"/>
  <c r="C192" i="21"/>
  <c r="E68" i="4"/>
  <c r="E141" i="4" s="1"/>
  <c r="Y141" i="21"/>
  <c r="Y132" i="21" s="1"/>
  <c r="U146" i="21"/>
  <c r="F165" i="21"/>
  <c r="F192" i="21"/>
  <c r="C203" i="22"/>
  <c r="Y66" i="4"/>
  <c r="Y139" i="4" s="1"/>
  <c r="F132" i="21"/>
  <c r="D160" i="21"/>
  <c r="Y192" i="21"/>
  <c r="Y183" i="21" s="1"/>
  <c r="V160" i="21"/>
  <c r="N213" i="22"/>
  <c r="B157" i="21"/>
  <c r="C202" i="22"/>
  <c r="O213" i="22"/>
  <c r="J157" i="21"/>
  <c r="X192" i="22"/>
  <c r="L211" i="22"/>
  <c r="K157" i="21"/>
  <c r="C201" i="21"/>
  <c r="M211" i="22"/>
  <c r="S157" i="21"/>
  <c r="M165" i="21"/>
  <c r="K201" i="21"/>
  <c r="C66" i="4"/>
  <c r="C139" i="4" s="1"/>
  <c r="T157" i="21"/>
  <c r="N165" i="21"/>
  <c r="S203" i="21"/>
  <c r="C201" i="22"/>
  <c r="K203" i="22"/>
  <c r="N132" i="21"/>
  <c r="I132" i="21"/>
  <c r="G146" i="21"/>
  <c r="B153" i="21"/>
  <c r="P68" i="4"/>
  <c r="P141" i="4" s="1"/>
  <c r="I153" i="21"/>
  <c r="Y146" i="21"/>
  <c r="D146" i="21"/>
  <c r="V213" i="22"/>
  <c r="E146" i="21"/>
  <c r="V51" i="20"/>
  <c r="V65" i="4" s="1"/>
  <c r="V138" i="4" s="1"/>
  <c r="K213" i="21"/>
  <c r="K205" i="21" s="1"/>
  <c r="Y153" i="21"/>
  <c r="U165" i="21"/>
  <c r="V165" i="21"/>
  <c r="O146" i="21"/>
  <c r="G165" i="21"/>
  <c r="W183" i="21"/>
  <c r="L146" i="21"/>
  <c r="F33" i="4"/>
  <c r="Y39" i="4"/>
  <c r="D139" i="4"/>
  <c r="H140" i="4"/>
  <c r="L141" i="4"/>
  <c r="J51" i="20"/>
  <c r="J65" i="4" s="1"/>
  <c r="J138" i="4" s="1"/>
  <c r="D194" i="21"/>
  <c r="U183" i="21"/>
  <c r="D183" i="23"/>
  <c r="K51" i="20"/>
  <c r="K65" i="4" s="1"/>
  <c r="K138" i="4" s="1"/>
  <c r="S78" i="20"/>
  <c r="S169" i="4" s="1"/>
  <c r="L51" i="20"/>
  <c r="L65" i="4" s="1"/>
  <c r="L138" i="4" s="1"/>
  <c r="F194" i="21"/>
  <c r="C138" i="4"/>
  <c r="G139" i="4"/>
  <c r="M51" i="20"/>
  <c r="G194" i="21"/>
  <c r="U39" i="4"/>
  <c r="D138" i="4"/>
  <c r="H139" i="4"/>
  <c r="L140" i="4"/>
  <c r="D183" i="21"/>
  <c r="W183" i="23"/>
  <c r="E138" i="4"/>
  <c r="I139" i="4"/>
  <c r="M140" i="4"/>
  <c r="Q141" i="4"/>
  <c r="O51" i="20"/>
  <c r="O65" i="4" s="1"/>
  <c r="O138" i="4" s="1"/>
  <c r="K77" i="20"/>
  <c r="K168" i="4" s="1"/>
  <c r="U205" i="21"/>
  <c r="I183" i="23"/>
  <c r="D205" i="23"/>
  <c r="X183" i="23"/>
  <c r="F138" i="4"/>
  <c r="J139" i="4"/>
  <c r="N140" i="4"/>
  <c r="R141" i="4"/>
  <c r="P51" i="20"/>
  <c r="J194" i="21"/>
  <c r="V39" i="4"/>
  <c r="G138" i="4"/>
  <c r="K139" i="4"/>
  <c r="Q51" i="20"/>
  <c r="Q65" i="4" s="1"/>
  <c r="Q138" i="4" s="1"/>
  <c r="G183" i="21"/>
  <c r="W205" i="21"/>
  <c r="R51" i="20"/>
  <c r="H183" i="21"/>
  <c r="L194" i="21"/>
  <c r="S51" i="20"/>
  <c r="S65" i="4" s="1"/>
  <c r="S138" i="4" s="1"/>
  <c r="S69" i="20"/>
  <c r="M183" i="23"/>
  <c r="H205" i="23"/>
  <c r="E33" i="4"/>
  <c r="F30" i="4"/>
  <c r="T51" i="20"/>
  <c r="T65" i="4" s="1"/>
  <c r="T138" i="4" s="1"/>
  <c r="N194" i="21"/>
  <c r="C183" i="21"/>
  <c r="N183" i="23"/>
  <c r="F194" i="23"/>
  <c r="U51" i="20"/>
  <c r="K183" i="21"/>
  <c r="O194" i="21"/>
  <c r="H33" i="4"/>
  <c r="B78" i="20"/>
  <c r="B169" i="4" s="1"/>
  <c r="S71" i="20"/>
  <c r="L183" i="21"/>
  <c r="E183" i="21"/>
  <c r="H194" i="23"/>
  <c r="W51" i="20"/>
  <c r="W65" i="4" s="1"/>
  <c r="W138" i="4" s="1"/>
  <c r="C78" i="20"/>
  <c r="C169" i="4" s="1"/>
  <c r="F183" i="21"/>
  <c r="Q183" i="23"/>
  <c r="L205" i="23"/>
  <c r="C33" i="4"/>
  <c r="G33" i="4"/>
  <c r="X51" i="20"/>
  <c r="R194" i="21"/>
  <c r="S66" i="4"/>
  <c r="S139" i="4" s="1"/>
  <c r="W67" i="4"/>
  <c r="Y51" i="20"/>
  <c r="Y65" i="4" s="1"/>
  <c r="Y138" i="4" s="1"/>
  <c r="E78" i="20"/>
  <c r="E169" i="4" s="1"/>
  <c r="O183" i="21"/>
  <c r="I42" i="4"/>
  <c r="D33" i="4"/>
  <c r="K30" i="4"/>
  <c r="T139" i="4"/>
  <c r="X140" i="4"/>
  <c r="B77" i="20"/>
  <c r="B168" i="4" s="1"/>
  <c r="J79" i="20"/>
  <c r="J170" i="4" s="1"/>
  <c r="P183" i="21"/>
  <c r="T194" i="21"/>
  <c r="O205" i="23"/>
  <c r="G183" i="23"/>
  <c r="R139" i="4"/>
  <c r="U139" i="4"/>
  <c r="Y140" i="4"/>
  <c r="G78" i="20"/>
  <c r="G169" i="4" s="1"/>
  <c r="E205" i="21"/>
  <c r="U183" i="23"/>
  <c r="P205" i="23"/>
  <c r="W39" i="4"/>
  <c r="H39" i="4"/>
  <c r="I39" i="4"/>
  <c r="V140" i="4"/>
  <c r="V139" i="4"/>
  <c r="B141" i="4"/>
  <c r="H78" i="20"/>
  <c r="H169" i="4" s="1"/>
  <c r="V194" i="21"/>
  <c r="V183" i="23"/>
  <c r="N194" i="23"/>
  <c r="X39" i="4"/>
  <c r="I78" i="20"/>
  <c r="I169" i="4" s="1"/>
  <c r="M79" i="20"/>
  <c r="M170" i="4" s="1"/>
  <c r="W194" i="21"/>
  <c r="G205" i="21"/>
  <c r="J183" i="23"/>
  <c r="P183" i="23"/>
  <c r="N77" i="16"/>
  <c r="N76" i="16" s="1"/>
  <c r="N80" i="16"/>
  <c r="P77" i="16"/>
  <c r="P76" i="16" s="1"/>
  <c r="P80" i="16"/>
  <c r="Q80" i="16"/>
  <c r="T229" i="19"/>
  <c r="T81" i="16"/>
  <c r="T110" i="4" s="1"/>
  <c r="X77" i="16"/>
  <c r="X76" i="16" s="1"/>
  <c r="X81" i="16"/>
  <c r="X110" i="4" s="1"/>
  <c r="F109" i="4"/>
  <c r="I79" i="16"/>
  <c r="I108" i="4" s="1"/>
  <c r="I109" i="4"/>
  <c r="X79" i="16"/>
  <c r="X108" i="4" s="1"/>
  <c r="X109" i="4"/>
  <c r="Y79" i="16"/>
  <c r="Y108" i="4" s="1"/>
  <c r="Y109" i="4"/>
  <c r="C229" i="19"/>
  <c r="C81" i="16"/>
  <c r="C110" i="4" s="1"/>
  <c r="C77" i="16"/>
  <c r="C76" i="16" s="1"/>
  <c r="C79" i="16"/>
  <c r="C108" i="4" s="1"/>
  <c r="C109" i="4"/>
  <c r="H81" i="16"/>
  <c r="H79" i="16" s="1"/>
  <c r="H108" i="4" s="1"/>
  <c r="H77" i="16"/>
  <c r="H76" i="16" s="1"/>
  <c r="K191" i="19"/>
  <c r="K81" i="16"/>
  <c r="K77" i="16"/>
  <c r="K76" i="16" s="1"/>
  <c r="R185" i="19"/>
  <c r="R81" i="16"/>
  <c r="R110" i="4" s="1"/>
  <c r="P102" i="16"/>
  <c r="P165" i="4" s="1"/>
  <c r="D79" i="16"/>
  <c r="D108" i="4" s="1"/>
  <c r="R102" i="16"/>
  <c r="R165" i="4" s="1"/>
  <c r="I76" i="16"/>
  <c r="J171" i="19"/>
  <c r="B184" i="19"/>
  <c r="T102" i="16"/>
  <c r="T165" i="4" s="1"/>
  <c r="D184" i="19"/>
  <c r="S81" i="16"/>
  <c r="S110" i="4" s="1"/>
  <c r="E61" i="19"/>
  <c r="E81" i="16" s="1"/>
  <c r="E110" i="4" s="1"/>
  <c r="D197" i="19"/>
  <c r="J80" i="16"/>
  <c r="F61" i="19"/>
  <c r="K190" i="19"/>
  <c r="L190" i="19"/>
  <c r="P101" i="16"/>
  <c r="P164" i="4" s="1"/>
  <c r="R171" i="19"/>
  <c r="J184" i="19"/>
  <c r="V101" i="16"/>
  <c r="V164" i="4" s="1"/>
  <c r="L184" i="19"/>
  <c r="X101" i="16"/>
  <c r="X164" i="4" s="1"/>
  <c r="D102" i="16"/>
  <c r="D165" i="4" s="1"/>
  <c r="T190" i="19"/>
  <c r="Q61" i="19"/>
  <c r="Q81" i="16" s="1"/>
  <c r="Q110" i="4" s="1"/>
  <c r="R5" i="19"/>
  <c r="B61" i="19"/>
  <c r="R184" i="19"/>
  <c r="T184" i="19"/>
  <c r="T197" i="19"/>
  <c r="B171" i="19"/>
  <c r="J61" i="19"/>
  <c r="L61" i="19"/>
  <c r="N102" i="16"/>
  <c r="N165" i="4" s="1"/>
  <c r="W5" i="18"/>
  <c r="W162" i="18" s="1"/>
  <c r="B5" i="18"/>
  <c r="E5" i="18"/>
  <c r="E97" i="16" s="1"/>
  <c r="I95" i="16"/>
  <c r="J5" i="18"/>
  <c r="K95" i="16"/>
  <c r="U5" i="18"/>
  <c r="U97" i="16" s="1"/>
  <c r="U95" i="16" s="1"/>
  <c r="V95" i="16"/>
  <c r="S95" i="16"/>
  <c r="Y5" i="18"/>
  <c r="Y97" i="16" s="1"/>
  <c r="Y95" i="16" s="1"/>
  <c r="H217" i="17"/>
  <c r="L229" i="17"/>
  <c r="T240" i="17"/>
  <c r="W96" i="16"/>
  <c r="O97" i="16"/>
  <c r="O95" i="16" s="1"/>
  <c r="B5" i="17"/>
  <c r="D5" i="17"/>
  <c r="E96" i="16"/>
  <c r="E95" i="16" s="1"/>
  <c r="F5" i="17"/>
  <c r="H5" i="17"/>
  <c r="R95" i="16"/>
  <c r="G96" i="16"/>
  <c r="J5" i="17"/>
  <c r="C5" i="18"/>
  <c r="C97" i="16" s="1"/>
  <c r="C95" i="16" s="1"/>
  <c r="L5" i="17"/>
  <c r="P62" i="4"/>
  <c r="P135" i="4" s="1"/>
  <c r="B64" i="4"/>
  <c r="W97" i="16"/>
  <c r="N5" i="17"/>
  <c r="G5" i="18"/>
  <c r="R53" i="16"/>
  <c r="H64" i="4"/>
  <c r="H137" i="4" s="1"/>
  <c r="D63" i="4"/>
  <c r="D136" i="4" s="1"/>
  <c r="Q95" i="16"/>
  <c r="T134" i="4"/>
  <c r="I33" i="4"/>
  <c r="T136" i="4"/>
  <c r="X137" i="4"/>
  <c r="K103" i="16"/>
  <c r="K166" i="4" s="1"/>
  <c r="F217" i="17"/>
  <c r="R240" i="17"/>
  <c r="B30" i="4"/>
  <c r="J33" i="4"/>
  <c r="U136" i="4"/>
  <c r="Y137" i="4"/>
  <c r="L103" i="16"/>
  <c r="L166" i="4" s="1"/>
  <c r="G217" i="17"/>
  <c r="K229" i="17"/>
  <c r="S240" i="17"/>
  <c r="V136" i="4"/>
  <c r="D30" i="4"/>
  <c r="B39" i="4"/>
  <c r="W136" i="4"/>
  <c r="I41" i="7"/>
  <c r="I38" i="7" s="1"/>
  <c r="I5" i="7" s="1"/>
  <c r="I52" i="7" s="1"/>
  <c r="N103" i="16"/>
  <c r="N166" i="4" s="1"/>
  <c r="M229" i="17"/>
  <c r="U240" i="17"/>
  <c r="C30" i="4"/>
  <c r="M33" i="4"/>
  <c r="X136" i="4"/>
  <c r="K102" i="16"/>
  <c r="K165" i="4" s="1"/>
  <c r="O103" i="16"/>
  <c r="O166" i="4" s="1"/>
  <c r="J217" i="17"/>
  <c r="N229" i="17"/>
  <c r="N33" i="4"/>
  <c r="Y136" i="4"/>
  <c r="P103" i="16"/>
  <c r="P166" i="4" s="1"/>
  <c r="O229" i="17"/>
  <c r="O33" i="4"/>
  <c r="E39" i="4"/>
  <c r="B137" i="4"/>
  <c r="P52" i="16"/>
  <c r="M102" i="16"/>
  <c r="M165" i="4" s="1"/>
  <c r="Q103" i="16"/>
  <c r="Q166" i="4" s="1"/>
  <c r="L217" i="17"/>
  <c r="P229" i="17"/>
  <c r="P33" i="4"/>
  <c r="T135" i="4"/>
  <c r="C137" i="4"/>
  <c r="R103" i="16"/>
  <c r="R166" i="4" s="1"/>
  <c r="B71" i="16"/>
  <c r="M217" i="17"/>
  <c r="Q229" i="17"/>
  <c r="Y240" i="17"/>
  <c r="V135" i="4"/>
  <c r="D137" i="4"/>
  <c r="D71" i="16"/>
  <c r="N217" i="17"/>
  <c r="X135" i="4"/>
  <c r="E137" i="4"/>
  <c r="V52" i="16"/>
  <c r="V61" i="4" s="1"/>
  <c r="V134" i="4" s="1"/>
  <c r="T103" i="16"/>
  <c r="T166" i="4" s="1"/>
  <c r="F71" i="16"/>
  <c r="O217" i="17"/>
  <c r="S229" i="17"/>
  <c r="B136" i="4"/>
  <c r="F137" i="4"/>
  <c r="X52" i="16"/>
  <c r="H71" i="16"/>
  <c r="P217" i="17"/>
  <c r="T229" i="17"/>
  <c r="J71" i="16"/>
  <c r="U229" i="17"/>
  <c r="L71" i="16"/>
  <c r="R217" i="17"/>
  <c r="B240" i="17"/>
  <c r="N71" i="16"/>
  <c r="W229" i="17"/>
  <c r="F63" i="4"/>
  <c r="F136" i="4" s="1"/>
  <c r="J64" i="4"/>
  <c r="J137" i="4" s="1"/>
  <c r="U102" i="16"/>
  <c r="U165" i="4" s="1"/>
  <c r="Y103" i="16"/>
  <c r="Y166" i="4" s="1"/>
  <c r="P71" i="16"/>
  <c r="T217" i="17"/>
  <c r="X229" i="17"/>
  <c r="N30" i="4"/>
  <c r="G136" i="4"/>
  <c r="K137" i="4"/>
  <c r="R71" i="16"/>
  <c r="U217" i="17"/>
  <c r="Y229" i="17"/>
  <c r="E240" i="17"/>
  <c r="Q30" i="4"/>
  <c r="H136" i="4"/>
  <c r="L137" i="4"/>
  <c r="T71" i="16"/>
  <c r="V217" i="17"/>
  <c r="I136" i="4"/>
  <c r="M137" i="4"/>
  <c r="V71" i="16"/>
  <c r="W217" i="17"/>
  <c r="J136" i="4"/>
  <c r="N137" i="4"/>
  <c r="Y102" i="16"/>
  <c r="Y165" i="4" s="1"/>
  <c r="X71" i="16"/>
  <c r="X217" i="17"/>
  <c r="K136" i="4"/>
  <c r="O137" i="4"/>
  <c r="I240" i="17"/>
  <c r="L136" i="4"/>
  <c r="P137" i="4"/>
  <c r="M136" i="4"/>
  <c r="Q137" i="4"/>
  <c r="N136" i="4"/>
  <c r="R137" i="4"/>
  <c r="O136" i="4"/>
  <c r="S137" i="4"/>
  <c r="E229" i="17"/>
  <c r="M240" i="17"/>
  <c r="P136" i="4"/>
  <c r="T137" i="4"/>
  <c r="B3" i="4"/>
  <c r="B128" i="4" s="1"/>
  <c r="N253" i="15"/>
  <c r="N78" i="12"/>
  <c r="N107" i="4" s="1"/>
  <c r="O253" i="15"/>
  <c r="O78" i="12"/>
  <c r="O107" i="4" s="1"/>
  <c r="P253" i="15"/>
  <c r="P78" i="12"/>
  <c r="P107" i="4" s="1"/>
  <c r="Q253" i="15"/>
  <c r="Q78" i="12"/>
  <c r="Q107" i="4" s="1"/>
  <c r="R253" i="15"/>
  <c r="R78" i="12"/>
  <c r="R107" i="4" s="1"/>
  <c r="W253" i="15"/>
  <c r="W78" i="12"/>
  <c r="W107" i="4" s="1"/>
  <c r="X253" i="15"/>
  <c r="X78" i="12"/>
  <c r="X107" i="4" s="1"/>
  <c r="B233" i="15"/>
  <c r="B76" i="12"/>
  <c r="F185" i="15"/>
  <c r="F76" i="12"/>
  <c r="F71" i="12"/>
  <c r="F70" i="12" s="1"/>
  <c r="H185" i="15"/>
  <c r="H76" i="12"/>
  <c r="H71" i="12"/>
  <c r="H70" i="12" s="1"/>
  <c r="X99" i="12"/>
  <c r="X160" i="4" s="1"/>
  <c r="I78" i="12"/>
  <c r="I107" i="4" s="1"/>
  <c r="O38" i="7"/>
  <c r="O5" i="7" s="1"/>
  <c r="O55" i="7" s="1"/>
  <c r="J78" i="12"/>
  <c r="J107" i="4" s="1"/>
  <c r="P38" i="7"/>
  <c r="B100" i="12"/>
  <c r="B161" i="4" s="1"/>
  <c r="F101" i="12"/>
  <c r="F162" i="4" s="1"/>
  <c r="L78" i="12"/>
  <c r="L107" i="4" s="1"/>
  <c r="T103" i="4"/>
  <c r="M78" i="12"/>
  <c r="M107" i="4" s="1"/>
  <c r="D100" i="12"/>
  <c r="D161" i="4" s="1"/>
  <c r="H101" i="12"/>
  <c r="H162" i="4" s="1"/>
  <c r="F100" i="12"/>
  <c r="F161" i="4" s="1"/>
  <c r="J101" i="12"/>
  <c r="J162" i="4" s="1"/>
  <c r="T115" i="15"/>
  <c r="U115" i="15"/>
  <c r="Y216" i="15"/>
  <c r="V38" i="7"/>
  <c r="V5" i="7" s="1"/>
  <c r="V53" i="7" s="1"/>
  <c r="H100" i="12"/>
  <c r="H161" i="4" s="1"/>
  <c r="L101" i="12"/>
  <c r="L162" i="4" s="1"/>
  <c r="N71" i="12"/>
  <c r="N70" i="12" s="1"/>
  <c r="V115" i="15"/>
  <c r="P71" i="12"/>
  <c r="P70" i="12" s="1"/>
  <c r="P75" i="12"/>
  <c r="P104" i="4" s="1"/>
  <c r="N101" i="12"/>
  <c r="N162" i="4" s="1"/>
  <c r="R71" i="12"/>
  <c r="R70" i="12" s="1"/>
  <c r="R75" i="12"/>
  <c r="R104" i="4" s="1"/>
  <c r="T75" i="12"/>
  <c r="T104" i="4" s="1"/>
  <c r="X71" i="12"/>
  <c r="X70" i="12" s="1"/>
  <c r="X75" i="12"/>
  <c r="X104" i="4" s="1"/>
  <c r="P181" i="15"/>
  <c r="Y78" i="12"/>
  <c r="Y107" i="4" s="1"/>
  <c r="D216" i="15"/>
  <c r="E216" i="15"/>
  <c r="D34" i="15"/>
  <c r="F216" i="15"/>
  <c r="R100" i="12"/>
  <c r="R161" i="4" s="1"/>
  <c r="H103" i="4"/>
  <c r="J34" i="15"/>
  <c r="B115" i="15"/>
  <c r="I216" i="15"/>
  <c r="N97" i="12"/>
  <c r="N158" i="4" s="1"/>
  <c r="N76" i="12"/>
  <c r="L34" i="15"/>
  <c r="D115" i="15"/>
  <c r="J216" i="15"/>
  <c r="X181" i="15"/>
  <c r="L216" i="15"/>
  <c r="M216" i="15"/>
  <c r="V76" i="12"/>
  <c r="N216" i="15"/>
  <c r="V99" i="12"/>
  <c r="V160" i="4" s="1"/>
  <c r="R73" i="12"/>
  <c r="R102" i="4" s="1"/>
  <c r="Q216" i="15"/>
  <c r="R216" i="15"/>
  <c r="I181" i="14"/>
  <c r="N58" i="4"/>
  <c r="Y63" i="12"/>
  <c r="Y55" i="4" s="1"/>
  <c r="O241" i="14"/>
  <c r="S251" i="14"/>
  <c r="W261" i="14"/>
  <c r="P224" i="13"/>
  <c r="O58" i="4"/>
  <c r="R56" i="4"/>
  <c r="R131" i="4" s="1"/>
  <c r="R65" i="12"/>
  <c r="W65" i="12"/>
  <c r="W57" i="4" s="1"/>
  <c r="W132" i="4" s="1"/>
  <c r="Q224" i="13"/>
  <c r="Q241" i="14"/>
  <c r="U251" i="14"/>
  <c r="Y261" i="14"/>
  <c r="R224" i="13"/>
  <c r="R241" i="14"/>
  <c r="V251" i="14"/>
  <c r="H241" i="15"/>
  <c r="T65" i="12"/>
  <c r="S224" i="13"/>
  <c r="W224" i="13"/>
  <c r="V65" i="12"/>
  <c r="X65" i="12"/>
  <c r="X57" i="4" s="1"/>
  <c r="X132" i="4" s="1"/>
  <c r="V224" i="13"/>
  <c r="V241" i="14"/>
  <c r="B261" i="14"/>
  <c r="F60" i="4"/>
  <c r="F133" i="4" s="1"/>
  <c r="Q233" i="13"/>
  <c r="U243" i="13"/>
  <c r="Y253" i="13"/>
  <c r="X224" i="13"/>
  <c r="C65" i="12"/>
  <c r="C57" i="4" s="1"/>
  <c r="C132" i="4" s="1"/>
  <c r="Y224" i="13"/>
  <c r="H63" i="12"/>
  <c r="S233" i="13"/>
  <c r="W243" i="13"/>
  <c r="I63" i="12"/>
  <c r="I55" i="4" s="1"/>
  <c r="E65" i="12"/>
  <c r="E57" i="4" s="1"/>
  <c r="E132" i="4" s="1"/>
  <c r="T233" i="13"/>
  <c r="X243" i="13"/>
  <c r="C251" i="14"/>
  <c r="G261" i="14"/>
  <c r="U233" i="13"/>
  <c r="Y243" i="13"/>
  <c r="R241" i="15"/>
  <c r="E251" i="14"/>
  <c r="I261" i="14"/>
  <c r="B59" i="4"/>
  <c r="G65" i="12"/>
  <c r="G57" i="4" s="1"/>
  <c r="G132" i="4" s="1"/>
  <c r="W233" i="13"/>
  <c r="C253" i="13"/>
  <c r="B224" i="13"/>
  <c r="B241" i="14"/>
  <c r="F251" i="14"/>
  <c r="J261" i="14"/>
  <c r="T241" i="15"/>
  <c r="C241" i="14"/>
  <c r="G251" i="14"/>
  <c r="K261" i="14"/>
  <c r="B58" i="4"/>
  <c r="H59" i="4"/>
  <c r="N60" i="4"/>
  <c r="I65" i="12"/>
  <c r="I57" i="4" s="1"/>
  <c r="I132" i="4" s="1"/>
  <c r="D253" i="13"/>
  <c r="C58" i="4"/>
  <c r="D241" i="14"/>
  <c r="H251" i="14"/>
  <c r="L261" i="14"/>
  <c r="X233" i="13"/>
  <c r="K65" i="12"/>
  <c r="E241" i="14"/>
  <c r="I251" i="14"/>
  <c r="M261" i="14"/>
  <c r="F241" i="14"/>
  <c r="J251" i="14"/>
  <c r="N261" i="14"/>
  <c r="G56" i="4"/>
  <c r="G131" i="4" s="1"/>
  <c r="F58" i="4"/>
  <c r="M65" i="12"/>
  <c r="M86" i="12" s="1"/>
  <c r="G241" i="14"/>
  <c r="K251" i="14"/>
  <c r="O261" i="14"/>
  <c r="S63" i="12"/>
  <c r="S55" i="4" s="1"/>
  <c r="B181" i="13"/>
  <c r="F181" i="13"/>
  <c r="U63" i="12"/>
  <c r="U55" i="4" s="1"/>
  <c r="L224" i="13"/>
  <c r="L241" i="14"/>
  <c r="P251" i="14"/>
  <c r="T261" i="14"/>
  <c r="B241" i="15"/>
  <c r="M241" i="14"/>
  <c r="Q251" i="14"/>
  <c r="U261" i="14"/>
  <c r="C63" i="12"/>
  <c r="C55" i="4" s="1"/>
  <c r="E63" i="12"/>
  <c r="E55" i="4" s="1"/>
  <c r="H55" i="4"/>
  <c r="K63" i="12"/>
  <c r="K55" i="4" s="1"/>
  <c r="K57" i="4"/>
  <c r="K132" i="4" s="1"/>
  <c r="O63" i="12"/>
  <c r="O55" i="4" s="1"/>
  <c r="O57" i="4"/>
  <c r="O132" i="4" s="1"/>
  <c r="Q57" i="4"/>
  <c r="Q132" i="4" s="1"/>
  <c r="Q63" i="12"/>
  <c r="Q55" i="4" s="1"/>
  <c r="J7" i="4"/>
  <c r="G30" i="4"/>
  <c r="K33" i="4"/>
  <c r="B42" i="4"/>
  <c r="U56" i="4"/>
  <c r="U131" i="4" s="1"/>
  <c r="R38" i="7"/>
  <c r="R5" i="7" s="1"/>
  <c r="R54" i="7" s="1"/>
  <c r="R63" i="12"/>
  <c r="V97" i="12"/>
  <c r="V158" i="4" s="1"/>
  <c r="Y233" i="13"/>
  <c r="E253" i="13"/>
  <c r="L33" i="4"/>
  <c r="C42" i="4"/>
  <c r="K42" i="4"/>
  <c r="J133" i="4"/>
  <c r="S38" i="7"/>
  <c r="S5" i="7" s="1"/>
  <c r="S55" i="7" s="1"/>
  <c r="L82" i="12"/>
  <c r="B243" i="13"/>
  <c r="F253" i="13"/>
  <c r="I30" i="4"/>
  <c r="D42" i="4"/>
  <c r="K133" i="4"/>
  <c r="T38" i="7"/>
  <c r="T5" i="7" s="1"/>
  <c r="T55" i="7" s="1"/>
  <c r="M82" i="12"/>
  <c r="C243" i="13"/>
  <c r="G253" i="13"/>
  <c r="H30" i="4"/>
  <c r="J30" i="4"/>
  <c r="E42" i="4"/>
  <c r="L133" i="4"/>
  <c r="U38" i="7"/>
  <c r="U5" i="7" s="1"/>
  <c r="U52" i="7" s="1"/>
  <c r="N82" i="12"/>
  <c r="D243" i="13"/>
  <c r="H253" i="13"/>
  <c r="F42" i="4"/>
  <c r="J42" i="4"/>
  <c r="M133" i="4"/>
  <c r="B65" i="12"/>
  <c r="B86" i="12" s="1"/>
  <c r="J100" i="12"/>
  <c r="J161" i="4" s="1"/>
  <c r="E243" i="13"/>
  <c r="I253" i="13"/>
  <c r="C39" i="4"/>
  <c r="N133" i="4"/>
  <c r="W38" i="7"/>
  <c r="W5" i="7" s="1"/>
  <c r="W55" i="7" s="1"/>
  <c r="B233" i="13"/>
  <c r="F243" i="13"/>
  <c r="J253" i="13"/>
  <c r="G42" i="4"/>
  <c r="Q33" i="4"/>
  <c r="D39" i="4"/>
  <c r="H42" i="4"/>
  <c r="O133" i="4"/>
  <c r="X38" i="7"/>
  <c r="X5" i="7" s="1"/>
  <c r="X52" i="7" s="1"/>
  <c r="Q82" i="12"/>
  <c r="F31" i="12"/>
  <c r="D65" i="12"/>
  <c r="D57" i="4" s="1"/>
  <c r="D132" i="4" s="1"/>
  <c r="L100" i="12"/>
  <c r="L161" i="4" s="1"/>
  <c r="P101" i="12"/>
  <c r="P162" i="4" s="1"/>
  <c r="C233" i="13"/>
  <c r="G243" i="13"/>
  <c r="K253" i="13"/>
  <c r="R33" i="4"/>
  <c r="P133" i="4"/>
  <c r="Y38" i="7"/>
  <c r="Y5" i="7" s="1"/>
  <c r="Y52" i="7" s="1"/>
  <c r="E3" i="12"/>
  <c r="R82" i="12"/>
  <c r="D233" i="13"/>
  <c r="H243" i="13"/>
  <c r="L253" i="13"/>
  <c r="L30" i="4"/>
  <c r="S33" i="4"/>
  <c r="F39" i="4"/>
  <c r="Q133" i="4"/>
  <c r="B38" i="7"/>
  <c r="B5" i="7" s="1"/>
  <c r="F3" i="12"/>
  <c r="H31" i="12"/>
  <c r="B97" i="12"/>
  <c r="B158" i="4" s="1"/>
  <c r="F65" i="12"/>
  <c r="N100" i="12"/>
  <c r="N161" i="4" s="1"/>
  <c r="E233" i="13"/>
  <c r="I243" i="13"/>
  <c r="M253" i="13"/>
  <c r="T33" i="4"/>
  <c r="G39" i="4"/>
  <c r="B131" i="4"/>
  <c r="R133" i="4"/>
  <c r="C38" i="7"/>
  <c r="I3" i="12"/>
  <c r="T82" i="12"/>
  <c r="F233" i="13"/>
  <c r="J243" i="13"/>
  <c r="N253" i="13"/>
  <c r="D38" i="7"/>
  <c r="D5" i="7" s="1"/>
  <c r="D52" i="7" s="1"/>
  <c r="J3" i="12"/>
  <c r="J31" i="12"/>
  <c r="P100" i="12"/>
  <c r="P161" i="4" s="1"/>
  <c r="G233" i="13"/>
  <c r="K243" i="13"/>
  <c r="O253" i="13"/>
  <c r="U33" i="4"/>
  <c r="D131" i="4"/>
  <c r="H132" i="4"/>
  <c r="T133" i="4"/>
  <c r="E38" i="7"/>
  <c r="E5" i="7" s="1"/>
  <c r="E52" i="7" s="1"/>
  <c r="M3" i="12"/>
  <c r="V82" i="12"/>
  <c r="H233" i="13"/>
  <c r="L243" i="13"/>
  <c r="P253" i="13"/>
  <c r="F38" i="7"/>
  <c r="F5" i="7" s="1"/>
  <c r="F52" i="7" s="1"/>
  <c r="F97" i="12"/>
  <c r="F158" i="4" s="1"/>
  <c r="J65" i="12"/>
  <c r="I233" i="13"/>
  <c r="M243" i="13"/>
  <c r="Q253" i="13"/>
  <c r="Q3" i="12"/>
  <c r="X82" i="12"/>
  <c r="J233" i="13"/>
  <c r="N243" i="13"/>
  <c r="R253" i="13"/>
  <c r="R3" i="12"/>
  <c r="Y82" i="12"/>
  <c r="N31" i="12"/>
  <c r="L65" i="12"/>
  <c r="P99" i="12"/>
  <c r="P160" i="4" s="1"/>
  <c r="T100" i="12"/>
  <c r="T161" i="4" s="1"/>
  <c r="K233" i="13"/>
  <c r="O243" i="13"/>
  <c r="S253" i="13"/>
  <c r="R30" i="4"/>
  <c r="M42" i="4"/>
  <c r="N42" i="4"/>
  <c r="O42" i="4"/>
  <c r="T3" i="12"/>
  <c r="T5" i="4" s="1"/>
  <c r="L233" i="13"/>
  <c r="P243" i="13"/>
  <c r="T253" i="13"/>
  <c r="Q38" i="7"/>
  <c r="Q5" i="7" s="1"/>
  <c r="Q53" i="7" s="1"/>
  <c r="C131" i="4"/>
  <c r="E131" i="4"/>
  <c r="U133" i="4"/>
  <c r="T30" i="4"/>
  <c r="V133" i="4"/>
  <c r="U30" i="4"/>
  <c r="W30" i="4"/>
  <c r="N39" i="4"/>
  <c r="R42" i="4"/>
  <c r="I56" i="4"/>
  <c r="I131" i="4" s="1"/>
  <c r="Q58" i="4"/>
  <c r="U3" i="12"/>
  <c r="U5" i="4" s="1"/>
  <c r="U130" i="4" s="1"/>
  <c r="P31" i="12"/>
  <c r="F63" i="12"/>
  <c r="J97" i="12"/>
  <c r="J158" i="4" s="1"/>
  <c r="N65" i="12"/>
  <c r="R99" i="12"/>
  <c r="R160" i="4" s="1"/>
  <c r="V100" i="12"/>
  <c r="V161" i="4" s="1"/>
  <c r="M233" i="13"/>
  <c r="Q243" i="13"/>
  <c r="U253" i="13"/>
  <c r="Y33" i="4"/>
  <c r="V30" i="4"/>
  <c r="M39" i="4"/>
  <c r="X30" i="4"/>
  <c r="O39" i="4"/>
  <c r="S42" i="4"/>
  <c r="J131" i="4"/>
  <c r="V3" i="12"/>
  <c r="V5" i="4" s="1"/>
  <c r="N233" i="13"/>
  <c r="R243" i="13"/>
  <c r="V253" i="13"/>
  <c r="P30" i="4"/>
  <c r="S133" i="4"/>
  <c r="V33" i="4"/>
  <c r="W33" i="4"/>
  <c r="W133" i="4"/>
  <c r="Q42" i="4"/>
  <c r="H131" i="4"/>
  <c r="Y30" i="4"/>
  <c r="P39" i="4"/>
  <c r="T42" i="4"/>
  <c r="K131" i="4"/>
  <c r="U3" i="4"/>
  <c r="U128" i="4" s="1"/>
  <c r="Y3" i="12"/>
  <c r="Y5" i="4" s="1"/>
  <c r="Y130" i="4" s="1"/>
  <c r="R31" i="12"/>
  <c r="W31" i="12"/>
  <c r="P65" i="12"/>
  <c r="T99" i="12"/>
  <c r="T160" i="4" s="1"/>
  <c r="X100" i="12"/>
  <c r="X161" i="4" s="1"/>
  <c r="O233" i="13"/>
  <c r="S243" i="13"/>
  <c r="W253" i="13"/>
  <c r="L42" i="4"/>
  <c r="S30" i="4"/>
  <c r="X33" i="4"/>
  <c r="F131" i="4"/>
  <c r="P42" i="4"/>
  <c r="X133" i="4"/>
  <c r="B33" i="4"/>
  <c r="Q39" i="4"/>
  <c r="L131" i="4"/>
  <c r="V3" i="4"/>
  <c r="V128" i="4" s="1"/>
  <c r="B82" i="12"/>
  <c r="P233" i="13"/>
  <c r="T243" i="13"/>
  <c r="X253" i="13"/>
  <c r="R233" i="13"/>
  <c r="V243" i="13"/>
  <c r="V233" i="13"/>
  <c r="B253" i="13"/>
  <c r="G133" i="4"/>
  <c r="E147" i="11"/>
  <c r="E56" i="8"/>
  <c r="E101" i="4" s="1"/>
  <c r="K147" i="11"/>
  <c r="K56" i="8"/>
  <c r="K101" i="4" s="1"/>
  <c r="M147" i="11"/>
  <c r="M56" i="8"/>
  <c r="M101" i="4" s="1"/>
  <c r="Q136" i="11"/>
  <c r="Q52" i="8"/>
  <c r="Q51" i="8" s="1"/>
  <c r="Q55" i="8"/>
  <c r="R136" i="11"/>
  <c r="R55" i="8"/>
  <c r="R100" i="4" s="1"/>
  <c r="S136" i="11"/>
  <c r="S52" i="8"/>
  <c r="S51" i="8" s="1"/>
  <c r="S55" i="8"/>
  <c r="S100" i="4" s="1"/>
  <c r="T136" i="11"/>
  <c r="T55" i="8"/>
  <c r="T100" i="4" s="1"/>
  <c r="U136" i="11"/>
  <c r="U52" i="8"/>
  <c r="U51" i="8" s="1"/>
  <c r="U55" i="8"/>
  <c r="U100" i="4" s="1"/>
  <c r="V136" i="11"/>
  <c r="V55" i="8"/>
  <c r="V100" i="4" s="1"/>
  <c r="W136" i="11"/>
  <c r="W52" i="8"/>
  <c r="W51" i="8" s="1"/>
  <c r="W55" i="8"/>
  <c r="W100" i="4" s="1"/>
  <c r="E54" i="8"/>
  <c r="E99" i="4" s="1"/>
  <c r="X136" i="11"/>
  <c r="X55" i="8"/>
  <c r="X100" i="4" s="1"/>
  <c r="Y136" i="11"/>
  <c r="Y55" i="8"/>
  <c r="Y100" i="4" s="1"/>
  <c r="Y52" i="8"/>
  <c r="Y51" i="8" s="1"/>
  <c r="H55" i="8"/>
  <c r="H100" i="4" s="1"/>
  <c r="W56" i="8"/>
  <c r="W101" i="4" s="1"/>
  <c r="J5" i="11"/>
  <c r="I55" i="8"/>
  <c r="I66" i="8" s="1"/>
  <c r="I155" i="4" s="1"/>
  <c r="Y56" i="8"/>
  <c r="Y101" i="4" s="1"/>
  <c r="K5" i="11"/>
  <c r="G128" i="11"/>
  <c r="Y67" i="8"/>
  <c r="Y156" i="4" s="1"/>
  <c r="L5" i="11"/>
  <c r="M5" i="11"/>
  <c r="I128" i="11"/>
  <c r="C52" i="8"/>
  <c r="C51" i="8" s="1"/>
  <c r="P5" i="11"/>
  <c r="E52" i="8"/>
  <c r="E51" i="8" s="1"/>
  <c r="O55" i="8"/>
  <c r="G52" i="8"/>
  <c r="G51" i="8" s="1"/>
  <c r="O128" i="11"/>
  <c r="J38" i="7"/>
  <c r="J5" i="7" s="1"/>
  <c r="N38" i="7"/>
  <c r="N5" i="7" s="1"/>
  <c r="N52" i="7" s="1"/>
  <c r="Q128" i="11"/>
  <c r="N55" i="8"/>
  <c r="N100" i="4" s="1"/>
  <c r="C54" i="11"/>
  <c r="D66" i="8"/>
  <c r="D155" i="4" s="1"/>
  <c r="G54" i="11"/>
  <c r="F66" i="8"/>
  <c r="F155" i="4" s="1"/>
  <c r="I54" i="11"/>
  <c r="E128" i="11"/>
  <c r="R66" i="8"/>
  <c r="R155" i="4" s="1"/>
  <c r="M38" i="7"/>
  <c r="M5" i="7" s="1"/>
  <c r="M52" i="7" s="1"/>
  <c r="O54" i="11"/>
  <c r="Y128" i="11"/>
  <c r="N66" i="8"/>
  <c r="N155" i="4" s="1"/>
  <c r="Q66" i="8"/>
  <c r="Q155" i="4" s="1"/>
  <c r="U67" i="8"/>
  <c r="U156" i="4" s="1"/>
  <c r="Q145" i="10"/>
  <c r="U156" i="10"/>
  <c r="Q145" i="11"/>
  <c r="B53" i="4"/>
  <c r="R145" i="10"/>
  <c r="V156" i="10"/>
  <c r="R145" i="11"/>
  <c r="S145" i="10"/>
  <c r="W156" i="10"/>
  <c r="S145" i="11"/>
  <c r="K156" i="11"/>
  <c r="D53" i="4"/>
  <c r="T145" i="10"/>
  <c r="X156" i="10"/>
  <c r="T145" i="11"/>
  <c r="U145" i="10"/>
  <c r="Y156" i="10"/>
  <c r="U145" i="11"/>
  <c r="M156" i="11"/>
  <c r="F53" i="4"/>
  <c r="V145" i="10"/>
  <c r="V145" i="11"/>
  <c r="W145" i="10"/>
  <c r="W145" i="11"/>
  <c r="X145" i="10"/>
  <c r="X145" i="11"/>
  <c r="Y145" i="10"/>
  <c r="Y145" i="11"/>
  <c r="D156" i="10"/>
  <c r="M53" i="4"/>
  <c r="K47" i="8"/>
  <c r="E156" i="10"/>
  <c r="U156" i="11"/>
  <c r="L47" i="8"/>
  <c r="L52" i="4" s="1"/>
  <c r="B145" i="10"/>
  <c r="F156" i="10"/>
  <c r="B145" i="11"/>
  <c r="V156" i="11"/>
  <c r="U47" i="8"/>
  <c r="C145" i="10"/>
  <c r="G156" i="10"/>
  <c r="C145" i="11"/>
  <c r="W156" i="11"/>
  <c r="C156" i="10"/>
  <c r="N47" i="8"/>
  <c r="N52" i="4" s="1"/>
  <c r="D145" i="10"/>
  <c r="H156" i="10"/>
  <c r="D145" i="11"/>
  <c r="U136" i="9"/>
  <c r="Y147" i="9"/>
  <c r="U52" i="4"/>
  <c r="J129" i="4"/>
  <c r="L129" i="4"/>
  <c r="N129" i="4"/>
  <c r="P129" i="4"/>
  <c r="I17" i="8"/>
  <c r="R47" i="8"/>
  <c r="R52" i="4" s="1"/>
  <c r="B147" i="9"/>
  <c r="S47" i="8"/>
  <c r="C147" i="9"/>
  <c r="T47" i="8"/>
  <c r="T52" i="4" s="1"/>
  <c r="D147" i="9"/>
  <c r="L17" i="8"/>
  <c r="Y66" i="8"/>
  <c r="Y155" i="4" s="1"/>
  <c r="Y54" i="8"/>
  <c r="Y99" i="4" s="1"/>
  <c r="E147" i="9"/>
  <c r="M17" i="8"/>
  <c r="V47" i="8"/>
  <c r="V52" i="4" s="1"/>
  <c r="B136" i="9"/>
  <c r="F147" i="9"/>
  <c r="B129" i="4"/>
  <c r="W47" i="8"/>
  <c r="C136" i="9"/>
  <c r="G147" i="9"/>
  <c r="O17" i="8"/>
  <c r="X47" i="8"/>
  <c r="X52" i="4" s="1"/>
  <c r="D136" i="9"/>
  <c r="H147" i="9"/>
  <c r="P17" i="8"/>
  <c r="Y47" i="8"/>
  <c r="E67" i="8"/>
  <c r="E156" i="4" s="1"/>
  <c r="E136" i="9"/>
  <c r="I147" i="9"/>
  <c r="Q17" i="8"/>
  <c r="B66" i="8"/>
  <c r="B155" i="4" s="1"/>
  <c r="F136" i="9"/>
  <c r="J147" i="9"/>
  <c r="C66" i="8"/>
  <c r="C155" i="4" s="1"/>
  <c r="G136" i="9"/>
  <c r="K147" i="9"/>
  <c r="H136" i="9"/>
  <c r="L147" i="9"/>
  <c r="E66" i="8"/>
  <c r="E155" i="4" s="1"/>
  <c r="I136" i="9"/>
  <c r="M147" i="9"/>
  <c r="J136" i="9"/>
  <c r="N147" i="9"/>
  <c r="C47" i="8"/>
  <c r="G66" i="8"/>
  <c r="G155" i="4" s="1"/>
  <c r="K67" i="8"/>
  <c r="K156" i="4" s="1"/>
  <c r="K136" i="9"/>
  <c r="O147" i="9"/>
  <c r="W17" i="8"/>
  <c r="D47" i="8"/>
  <c r="D52" i="4" s="1"/>
  <c r="L136" i="9"/>
  <c r="P147" i="9"/>
  <c r="P53" i="4"/>
  <c r="X17" i="8"/>
  <c r="E47" i="8"/>
  <c r="M67" i="8"/>
  <c r="M156" i="4" s="1"/>
  <c r="M136" i="9"/>
  <c r="Q147" i="9"/>
  <c r="M52" i="4"/>
  <c r="M129" i="4" s="1"/>
  <c r="Q53" i="4"/>
  <c r="U54" i="4"/>
  <c r="Y17" i="8"/>
  <c r="F47" i="8"/>
  <c r="F52" i="4" s="1"/>
  <c r="N136" i="9"/>
  <c r="R147" i="9"/>
  <c r="N53" i="4"/>
  <c r="R53" i="4"/>
  <c r="G38" i="7"/>
  <c r="G5" i="7" s="1"/>
  <c r="G55" i="7" s="1"/>
  <c r="K38" i="7"/>
  <c r="K5" i="7" s="1"/>
  <c r="G47" i="8"/>
  <c r="G59" i="8" s="1"/>
  <c r="O136" i="9"/>
  <c r="S147" i="9"/>
  <c r="H17" i="8"/>
  <c r="Q47" i="8"/>
  <c r="T4" i="4"/>
  <c r="U4" i="4"/>
  <c r="V4" i="4"/>
  <c r="K52" i="4"/>
  <c r="K129" i="4" s="1"/>
  <c r="S54" i="4"/>
  <c r="O52" i="4"/>
  <c r="O129" i="4" s="1"/>
  <c r="S53" i="4"/>
  <c r="W54" i="4"/>
  <c r="H38" i="7"/>
  <c r="H5" i="7" s="1"/>
  <c r="L38" i="7"/>
  <c r="L5" i="7" s="1"/>
  <c r="L53" i="7" s="1"/>
  <c r="H47" i="8"/>
  <c r="H52" i="4" s="1"/>
  <c r="P136" i="9"/>
  <c r="T147" i="9"/>
  <c r="U66" i="8"/>
  <c r="U155" i="4" s="1"/>
  <c r="O53" i="4"/>
  <c r="T53" i="4"/>
  <c r="I47" i="8"/>
  <c r="Q67" i="8"/>
  <c r="Q156" i="4" s="1"/>
  <c r="Q136" i="9"/>
  <c r="U147" i="9"/>
  <c r="C5" i="7"/>
  <c r="C55" i="7" s="1"/>
  <c r="T5" i="6"/>
  <c r="U46" i="6"/>
  <c r="C47" i="6"/>
  <c r="E48" i="6"/>
  <c r="I48" i="6"/>
  <c r="C46" i="6"/>
  <c r="H48" i="6"/>
  <c r="L47" i="6"/>
  <c r="P47" i="6"/>
  <c r="H5" i="6"/>
  <c r="L5" i="6"/>
  <c r="Q5" i="6"/>
  <c r="S48" i="6"/>
  <c r="E5" i="6"/>
  <c r="I5" i="6"/>
  <c r="M5" i="6"/>
  <c r="H46" i="6"/>
  <c r="R5" i="6"/>
  <c r="T48" i="6"/>
  <c r="X48" i="6"/>
  <c r="B5" i="6"/>
  <c r="F5" i="6"/>
  <c r="J5" i="6"/>
  <c r="S47" i="6"/>
  <c r="S5" i="6"/>
  <c r="C5" i="6"/>
  <c r="F88" i="4"/>
  <c r="G88" i="4"/>
  <c r="H88" i="4"/>
  <c r="D48" i="6"/>
  <c r="I88" i="4"/>
  <c r="K44" i="6"/>
  <c r="D42" i="6"/>
  <c r="J88" i="4"/>
  <c r="G42" i="6"/>
  <c r="K43" i="6"/>
  <c r="O44" i="6"/>
  <c r="S45" i="6"/>
  <c r="K88" i="4"/>
  <c r="D5" i="6"/>
  <c r="H42" i="6"/>
  <c r="L43" i="6"/>
  <c r="S46" i="6"/>
  <c r="L44" i="6"/>
  <c r="L88" i="4"/>
  <c r="T16" i="5"/>
  <c r="Q44" i="6"/>
  <c r="U45" i="6"/>
  <c r="E88" i="4"/>
  <c r="V27" i="5"/>
  <c r="V5" i="5" s="1"/>
  <c r="C42" i="6"/>
  <c r="M88" i="4"/>
  <c r="N88" i="4"/>
  <c r="G5" i="6"/>
  <c r="G43" i="6" s="1"/>
  <c r="K42" i="6"/>
  <c r="S44" i="6"/>
  <c r="K48" i="6"/>
  <c r="C27" i="5"/>
  <c r="O88" i="4"/>
  <c r="L42" i="6"/>
  <c r="P43" i="6"/>
  <c r="T44" i="6"/>
  <c r="X45" i="6"/>
  <c r="X47" i="6"/>
  <c r="L48" i="6"/>
  <c r="P88" i="4"/>
  <c r="Q43" i="6"/>
  <c r="U44" i="6"/>
  <c r="M48" i="6"/>
  <c r="Q88" i="4"/>
  <c r="N42" i="6"/>
  <c r="R43" i="6"/>
  <c r="V44" i="6"/>
  <c r="N48" i="6"/>
  <c r="R88" i="4"/>
  <c r="K5" i="6"/>
  <c r="S43" i="6"/>
  <c r="S88" i="4"/>
  <c r="P42" i="6"/>
  <c r="X44" i="6"/>
  <c r="D46" i="6"/>
  <c r="P48" i="6"/>
  <c r="Q42" i="6"/>
  <c r="U43" i="6"/>
  <c r="Y44" i="6"/>
  <c r="E46" i="6"/>
  <c r="Q48" i="6"/>
  <c r="N5" i="6"/>
  <c r="V88" i="4"/>
  <c r="O5" i="6"/>
  <c r="S42" i="6"/>
  <c r="C45" i="6"/>
  <c r="G27" i="5"/>
  <c r="G5" i="5" s="1"/>
  <c r="T88" i="4"/>
  <c r="U88" i="4"/>
  <c r="W88" i="4"/>
  <c r="P5" i="6"/>
  <c r="P45" i="6" s="1"/>
  <c r="T42" i="6"/>
  <c r="X43" i="6"/>
  <c r="D45" i="6"/>
  <c r="L27" i="5"/>
  <c r="U42" i="6"/>
  <c r="Y43" i="6"/>
  <c r="E45" i="6"/>
  <c r="I46" i="6"/>
  <c r="E47" i="6"/>
  <c r="N27" i="5"/>
  <c r="C44" i="6"/>
  <c r="G45" i="6"/>
  <c r="K46" i="6"/>
  <c r="G47" i="6"/>
  <c r="O27" i="5"/>
  <c r="O5" i="5" s="1"/>
  <c r="X42" i="6"/>
  <c r="D44" i="6"/>
  <c r="H45" i="6"/>
  <c r="L46" i="6"/>
  <c r="H47" i="6"/>
  <c r="U5" i="6"/>
  <c r="E44" i="6"/>
  <c r="I45" i="6"/>
  <c r="V5" i="6"/>
  <c r="F44" i="6"/>
  <c r="J45" i="6"/>
  <c r="R27" i="5"/>
  <c r="B88" i="4"/>
  <c r="W5" i="6"/>
  <c r="C43" i="6"/>
  <c r="G44" i="6"/>
  <c r="K45" i="6"/>
  <c r="K47" i="6"/>
  <c r="C88" i="4"/>
  <c r="X5" i="6"/>
  <c r="X46" i="6" s="1"/>
  <c r="D43" i="6"/>
  <c r="H44" i="6"/>
  <c r="L45" i="6"/>
  <c r="D88" i="4"/>
  <c r="Y5" i="6"/>
  <c r="Y46" i="6" s="1"/>
  <c r="E43" i="6"/>
  <c r="I44" i="6"/>
  <c r="M45" i="6"/>
  <c r="Q46" i="6"/>
  <c r="M47" i="6"/>
  <c r="N45" i="6"/>
  <c r="N47" i="6"/>
  <c r="C48" i="6"/>
  <c r="P5" i="7"/>
  <c r="P54" i="7" s="1"/>
  <c r="H43" i="6"/>
  <c r="A1" i="51"/>
  <c r="A1" i="46"/>
  <c r="A1" i="50"/>
  <c r="A1" i="47"/>
  <c r="A1" i="49"/>
  <c r="A1" i="48"/>
  <c r="A1" i="40"/>
  <c r="A1" i="45"/>
  <c r="A1" i="44"/>
  <c r="A1" i="43"/>
  <c r="A1" i="42"/>
  <c r="A1" i="37"/>
  <c r="A1" i="41"/>
  <c r="A1" i="36"/>
  <c r="A1" i="38"/>
  <c r="A1" i="39"/>
  <c r="A1" i="32"/>
  <c r="A1" i="34"/>
  <c r="A1" i="35"/>
  <c r="A1" i="33"/>
  <c r="A1" i="31"/>
  <c r="A1" i="30"/>
  <c r="A1" i="28"/>
  <c r="A1" i="29"/>
  <c r="A1" i="27"/>
  <c r="A1" i="26"/>
  <c r="A1" i="25"/>
  <c r="A1" i="24"/>
  <c r="A1" i="23"/>
  <c r="A1" i="22"/>
  <c r="A1" i="21"/>
  <c r="A1" i="20"/>
  <c r="A1" i="19"/>
  <c r="A1" i="17"/>
  <c r="A1" i="16"/>
  <c r="A1" i="18"/>
  <c r="A1" i="14"/>
  <c r="A1" i="13"/>
  <c r="A1" i="15"/>
  <c r="A1" i="11"/>
  <c r="A1" i="10"/>
  <c r="A1" i="9"/>
  <c r="A1" i="12"/>
  <c r="A1" i="8"/>
  <c r="A1" i="6"/>
  <c r="A1" i="7"/>
  <c r="A1" i="5"/>
  <c r="A1" i="4"/>
  <c r="C140" i="4"/>
  <c r="K140" i="4"/>
  <c r="S140" i="4"/>
  <c r="C141" i="4"/>
  <c r="K141" i="4"/>
  <c r="S141" i="4"/>
  <c r="C143" i="4"/>
  <c r="K143" i="4"/>
  <c r="S143" i="4"/>
  <c r="K144" i="4"/>
  <c r="S144" i="4"/>
  <c r="C145" i="4"/>
  <c r="K145" i="4"/>
  <c r="S145" i="4"/>
  <c r="C146" i="4"/>
  <c r="K146" i="4"/>
  <c r="S146" i="4"/>
  <c r="C147" i="4"/>
  <c r="K147" i="4"/>
  <c r="S147" i="4"/>
  <c r="C148" i="4"/>
  <c r="K148" i="4"/>
  <c r="S148" i="4"/>
  <c r="C149" i="4"/>
  <c r="K149" i="4"/>
  <c r="S149" i="4"/>
  <c r="C150" i="4"/>
  <c r="K150" i="4"/>
  <c r="S150" i="4"/>
  <c r="C151" i="4"/>
  <c r="K151" i="4"/>
  <c r="S151" i="4"/>
  <c r="L5" i="5"/>
  <c r="L44" i="5" s="1"/>
  <c r="U144" i="4"/>
  <c r="E145" i="4"/>
  <c r="M145" i="4"/>
  <c r="U145" i="4"/>
  <c r="E146" i="4"/>
  <c r="M146" i="4"/>
  <c r="U146" i="4"/>
  <c r="E147" i="4"/>
  <c r="M147" i="4"/>
  <c r="U147" i="4"/>
  <c r="E148" i="4"/>
  <c r="M148" i="4"/>
  <c r="U148" i="4"/>
  <c r="E149" i="4"/>
  <c r="M149" i="4"/>
  <c r="U149" i="4"/>
  <c r="E150" i="4"/>
  <c r="M150" i="4"/>
  <c r="U150" i="4"/>
  <c r="E151" i="4"/>
  <c r="M151" i="4"/>
  <c r="U151" i="4"/>
  <c r="N5" i="5"/>
  <c r="N43" i="5" s="1"/>
  <c r="F146" i="4"/>
  <c r="N146" i="4"/>
  <c r="V146" i="4"/>
  <c r="F147" i="4"/>
  <c r="N147" i="4"/>
  <c r="V147" i="4"/>
  <c r="F148" i="4"/>
  <c r="N148" i="4"/>
  <c r="V148" i="4"/>
  <c r="F149" i="4"/>
  <c r="N149" i="4"/>
  <c r="V149" i="4"/>
  <c r="F150" i="4"/>
  <c r="N150" i="4"/>
  <c r="V150" i="4"/>
  <c r="F151" i="4"/>
  <c r="N151" i="4"/>
  <c r="V151" i="4"/>
  <c r="W139" i="4"/>
  <c r="G140" i="4"/>
  <c r="O140" i="4"/>
  <c r="W140" i="4"/>
  <c r="G141" i="4"/>
  <c r="O141" i="4"/>
  <c r="W141" i="4"/>
  <c r="W142" i="4"/>
  <c r="G143" i="4"/>
  <c r="O143" i="4"/>
  <c r="W143" i="4"/>
  <c r="G144" i="4"/>
  <c r="O144" i="4"/>
  <c r="W144" i="4"/>
  <c r="O145" i="4"/>
  <c r="W145" i="4"/>
  <c r="G146" i="4"/>
  <c r="O146" i="4"/>
  <c r="W146" i="4"/>
  <c r="G147" i="4"/>
  <c r="O147" i="4"/>
  <c r="W147" i="4"/>
  <c r="G148" i="4"/>
  <c r="O148" i="4"/>
  <c r="W148" i="4"/>
  <c r="G149" i="4"/>
  <c r="O149" i="4"/>
  <c r="W149" i="4"/>
  <c r="G150" i="4"/>
  <c r="O150" i="4"/>
  <c r="W150" i="4"/>
  <c r="G151" i="4"/>
  <c r="O151" i="4"/>
  <c r="W151" i="4"/>
  <c r="Q144" i="4"/>
  <c r="Y144" i="4"/>
  <c r="I145" i="4"/>
  <c r="Q145" i="4"/>
  <c r="Y145" i="4"/>
  <c r="I146" i="4"/>
  <c r="Q146" i="4"/>
  <c r="Y146" i="4"/>
  <c r="I147" i="4"/>
  <c r="Q147" i="4"/>
  <c r="Y147" i="4"/>
  <c r="I148" i="4"/>
  <c r="Q148" i="4"/>
  <c r="Y148" i="4"/>
  <c r="I149" i="4"/>
  <c r="Q149" i="4"/>
  <c r="Y149" i="4"/>
  <c r="I150" i="4"/>
  <c r="Q150" i="4"/>
  <c r="Y150" i="4"/>
  <c r="I151" i="4"/>
  <c r="Q151" i="4"/>
  <c r="Y151" i="4"/>
  <c r="R5" i="5"/>
  <c r="R45" i="5" s="1"/>
  <c r="J144" i="4"/>
  <c r="R144" i="4"/>
  <c r="B145" i="4"/>
  <c r="J145" i="4"/>
  <c r="R145" i="4"/>
  <c r="B146" i="4"/>
  <c r="J146" i="4"/>
  <c r="R146" i="4"/>
  <c r="B147" i="4"/>
  <c r="J147" i="4"/>
  <c r="R147" i="4"/>
  <c r="B148" i="4"/>
  <c r="J148" i="4"/>
  <c r="R148" i="4"/>
  <c r="B149" i="4"/>
  <c r="J149" i="4"/>
  <c r="R149" i="4"/>
  <c r="B150" i="4"/>
  <c r="J150" i="4"/>
  <c r="R150" i="4"/>
  <c r="B151" i="4"/>
  <c r="J151" i="4"/>
  <c r="R151" i="4"/>
  <c r="C58" i="8"/>
  <c r="K58" i="8"/>
  <c r="S58" i="8"/>
  <c r="C59" i="8"/>
  <c r="K59" i="8"/>
  <c r="C60" i="8"/>
  <c r="K60" i="8"/>
  <c r="S60" i="8"/>
  <c r="C61" i="8"/>
  <c r="K61" i="8"/>
  <c r="S61" i="8"/>
  <c r="C111" i="9"/>
  <c r="K111" i="9"/>
  <c r="S111" i="9"/>
  <c r="C128" i="9"/>
  <c r="K128" i="9"/>
  <c r="S128" i="9"/>
  <c r="C111" i="10"/>
  <c r="K111" i="10"/>
  <c r="S111" i="10"/>
  <c r="C128" i="10"/>
  <c r="K128" i="10"/>
  <c r="S128" i="10"/>
  <c r="D54" i="11"/>
  <c r="D128" i="11" s="1"/>
  <c r="L54" i="11"/>
  <c r="L128" i="11" s="1"/>
  <c r="T54" i="11"/>
  <c r="T128" i="11" s="1"/>
  <c r="C105" i="11"/>
  <c r="K105" i="11"/>
  <c r="S105" i="11"/>
  <c r="C106" i="11"/>
  <c r="K106" i="11"/>
  <c r="S106" i="11"/>
  <c r="C107" i="11"/>
  <c r="K107" i="11"/>
  <c r="S107" i="11"/>
  <c r="C108" i="11"/>
  <c r="S108" i="11"/>
  <c r="C109" i="11"/>
  <c r="S109" i="11"/>
  <c r="C111" i="11"/>
  <c r="S111" i="11"/>
  <c r="C112" i="11"/>
  <c r="K112" i="11"/>
  <c r="S112" i="11"/>
  <c r="C113" i="11"/>
  <c r="K113" i="11"/>
  <c r="S113" i="11"/>
  <c r="C115" i="11"/>
  <c r="K115" i="11"/>
  <c r="S115" i="11"/>
  <c r="C122" i="11"/>
  <c r="K122" i="11"/>
  <c r="S122" i="11"/>
  <c r="C123" i="11"/>
  <c r="K123" i="11"/>
  <c r="S123" i="11"/>
  <c r="C125" i="11"/>
  <c r="K125" i="11"/>
  <c r="S125" i="11"/>
  <c r="C126" i="11"/>
  <c r="K126" i="11"/>
  <c r="S126" i="11"/>
  <c r="C128" i="11"/>
  <c r="K128" i="11"/>
  <c r="S128" i="11"/>
  <c r="C129" i="11"/>
  <c r="K129" i="11"/>
  <c r="S129" i="11"/>
  <c r="C130" i="11"/>
  <c r="K130" i="11"/>
  <c r="S130" i="11"/>
  <c r="C132" i="11"/>
  <c r="K132" i="11"/>
  <c r="S132" i="11"/>
  <c r="N156" i="11"/>
  <c r="Y156" i="11"/>
  <c r="D58" i="8"/>
  <c r="L58" i="8"/>
  <c r="T58" i="8"/>
  <c r="L59" i="8"/>
  <c r="D60" i="8"/>
  <c r="L60" i="8"/>
  <c r="T60" i="8"/>
  <c r="D61" i="8"/>
  <c r="L61" i="8"/>
  <c r="T61" i="8"/>
  <c r="D111" i="9"/>
  <c r="L111" i="9"/>
  <c r="T111" i="9"/>
  <c r="D128" i="9"/>
  <c r="L128" i="9"/>
  <c r="T128" i="9"/>
  <c r="D111" i="10"/>
  <c r="L111" i="10"/>
  <c r="T111" i="10"/>
  <c r="D128" i="10"/>
  <c r="L128" i="10"/>
  <c r="T128" i="10"/>
  <c r="D105" i="11"/>
  <c r="L105" i="11"/>
  <c r="T105" i="11"/>
  <c r="D106" i="11"/>
  <c r="L106" i="11"/>
  <c r="T106" i="11"/>
  <c r="D107" i="11"/>
  <c r="L107" i="11"/>
  <c r="T107" i="11"/>
  <c r="D108" i="11"/>
  <c r="L108" i="11"/>
  <c r="T108" i="11"/>
  <c r="D109" i="11"/>
  <c r="L109" i="11"/>
  <c r="T109" i="11"/>
  <c r="D111" i="11"/>
  <c r="L111" i="11"/>
  <c r="T111" i="11"/>
  <c r="D112" i="11"/>
  <c r="T112" i="11"/>
  <c r="D113" i="11"/>
  <c r="T113" i="11"/>
  <c r="D115" i="11"/>
  <c r="T115" i="11"/>
  <c r="E156" i="11"/>
  <c r="O156" i="11"/>
  <c r="L3" i="12"/>
  <c r="G97" i="12"/>
  <c r="G158" i="4" s="1"/>
  <c r="G85" i="12"/>
  <c r="O97" i="12"/>
  <c r="O158" i="4" s="1"/>
  <c r="O85" i="12"/>
  <c r="W97" i="12"/>
  <c r="W158" i="4" s="1"/>
  <c r="W85" i="12"/>
  <c r="O86" i="12"/>
  <c r="G87" i="12"/>
  <c r="O87" i="12"/>
  <c r="W87" i="12"/>
  <c r="G100" i="12"/>
  <c r="G161" i="4" s="1"/>
  <c r="G88" i="12"/>
  <c r="O100" i="12"/>
  <c r="O161" i="4" s="1"/>
  <c r="O88" i="12"/>
  <c r="W100" i="12"/>
  <c r="W161" i="4" s="1"/>
  <c r="W88" i="12"/>
  <c r="G101" i="12"/>
  <c r="G162" i="4" s="1"/>
  <c r="G89" i="12"/>
  <c r="O101" i="12"/>
  <c r="O162" i="4" s="1"/>
  <c r="O89" i="12"/>
  <c r="W101" i="12"/>
  <c r="W162" i="4" s="1"/>
  <c r="W89" i="12"/>
  <c r="E58" i="8"/>
  <c r="M58" i="8"/>
  <c r="U58" i="8"/>
  <c r="M59" i="8"/>
  <c r="U59" i="8"/>
  <c r="E60" i="8"/>
  <c r="M60" i="8"/>
  <c r="U60" i="8"/>
  <c r="E61" i="8"/>
  <c r="M61" i="8"/>
  <c r="U61" i="8"/>
  <c r="E111" i="9"/>
  <c r="M111" i="9"/>
  <c r="U111" i="9"/>
  <c r="E128" i="9"/>
  <c r="M128" i="9"/>
  <c r="U128" i="9"/>
  <c r="E111" i="10"/>
  <c r="M111" i="10"/>
  <c r="U111" i="10"/>
  <c r="E128" i="10"/>
  <c r="M128" i="10"/>
  <c r="U128" i="10"/>
  <c r="F54" i="11"/>
  <c r="N54" i="11"/>
  <c r="V54" i="11"/>
  <c r="E105" i="11"/>
  <c r="U105" i="11"/>
  <c r="E106" i="11"/>
  <c r="M106" i="11"/>
  <c r="U106" i="11"/>
  <c r="E107" i="11"/>
  <c r="M107" i="11"/>
  <c r="U107" i="11"/>
  <c r="E108" i="11"/>
  <c r="M108" i="11"/>
  <c r="U108" i="11"/>
  <c r="E109" i="11"/>
  <c r="M109" i="11"/>
  <c r="U109" i="11"/>
  <c r="E111" i="11"/>
  <c r="M111" i="11"/>
  <c r="U111" i="11"/>
  <c r="E112" i="11"/>
  <c r="U112" i="11"/>
  <c r="E113" i="11"/>
  <c r="U113" i="11"/>
  <c r="E115" i="11"/>
  <c r="U115" i="11"/>
  <c r="E122" i="11"/>
  <c r="M122" i="11"/>
  <c r="U122" i="11"/>
  <c r="E123" i="11"/>
  <c r="M123" i="11"/>
  <c r="U123" i="11"/>
  <c r="E125" i="11"/>
  <c r="M125" i="11"/>
  <c r="U125" i="11"/>
  <c r="E126" i="11"/>
  <c r="M126" i="11"/>
  <c r="U126" i="11"/>
  <c r="M128" i="11"/>
  <c r="U128" i="11"/>
  <c r="E129" i="11"/>
  <c r="M129" i="11"/>
  <c r="U129" i="11"/>
  <c r="E130" i="11"/>
  <c r="M130" i="11"/>
  <c r="U130" i="11"/>
  <c r="E132" i="11"/>
  <c r="M132" i="11"/>
  <c r="U132" i="11"/>
  <c r="F156" i="11"/>
  <c r="Q156" i="11"/>
  <c r="X3" i="12"/>
  <c r="G3" i="12"/>
  <c r="G82" i="12"/>
  <c r="O3" i="12"/>
  <c r="O82" i="12"/>
  <c r="W3" i="12"/>
  <c r="W82" i="12"/>
  <c r="H97" i="12"/>
  <c r="H158" i="4" s="1"/>
  <c r="H85" i="12"/>
  <c r="P97" i="12"/>
  <c r="P158" i="4" s="1"/>
  <c r="P85" i="12"/>
  <c r="X97" i="12"/>
  <c r="X158" i="4" s="1"/>
  <c r="X85" i="12"/>
  <c r="H86" i="12"/>
  <c r="F58" i="8"/>
  <c r="N58" i="8"/>
  <c r="V58" i="8"/>
  <c r="F59" i="8"/>
  <c r="F60" i="8"/>
  <c r="N60" i="8"/>
  <c r="V60" i="8"/>
  <c r="F61" i="8"/>
  <c r="N61" i="8"/>
  <c r="V61" i="8"/>
  <c r="F111" i="9"/>
  <c r="N111" i="9"/>
  <c r="V111" i="9"/>
  <c r="F128" i="9"/>
  <c r="N128" i="9"/>
  <c r="V128" i="9"/>
  <c r="F111" i="10"/>
  <c r="N111" i="10"/>
  <c r="V111" i="10"/>
  <c r="F128" i="10"/>
  <c r="N128" i="10"/>
  <c r="V128" i="10"/>
  <c r="D156" i="11"/>
  <c r="L156" i="11"/>
  <c r="T156" i="11"/>
  <c r="F105" i="11"/>
  <c r="N105" i="11"/>
  <c r="V105" i="11"/>
  <c r="F106" i="11"/>
  <c r="N106" i="11"/>
  <c r="V106" i="11"/>
  <c r="F107" i="11"/>
  <c r="N107" i="11"/>
  <c r="V107" i="11"/>
  <c r="F108" i="11"/>
  <c r="N108" i="11"/>
  <c r="V108" i="11"/>
  <c r="F109" i="11"/>
  <c r="N109" i="11"/>
  <c r="V109" i="11"/>
  <c r="F111" i="11"/>
  <c r="N111" i="11"/>
  <c r="V111" i="11"/>
  <c r="F112" i="11"/>
  <c r="N112" i="11"/>
  <c r="V112" i="11"/>
  <c r="F113" i="11"/>
  <c r="N113" i="11"/>
  <c r="V113" i="11"/>
  <c r="F115" i="11"/>
  <c r="N115" i="11"/>
  <c r="V115" i="11"/>
  <c r="V128" i="11"/>
  <c r="G156" i="11"/>
  <c r="R156" i="11"/>
  <c r="D3" i="12"/>
  <c r="H82" i="12"/>
  <c r="P82" i="12"/>
  <c r="I97" i="12"/>
  <c r="I158" i="4" s="1"/>
  <c r="I85" i="12"/>
  <c r="Q97" i="12"/>
  <c r="Q158" i="4" s="1"/>
  <c r="Q85" i="12"/>
  <c r="Y97" i="12"/>
  <c r="Y158" i="4" s="1"/>
  <c r="Y85" i="12"/>
  <c r="I86" i="12"/>
  <c r="Q86" i="12"/>
  <c r="Y86" i="12"/>
  <c r="I87" i="12"/>
  <c r="Q87" i="12"/>
  <c r="Y87" i="12"/>
  <c r="I100" i="12"/>
  <c r="I161" i="4" s="1"/>
  <c r="I88" i="12"/>
  <c r="Q100" i="12"/>
  <c r="Q161" i="4" s="1"/>
  <c r="Q88" i="12"/>
  <c r="Y100" i="12"/>
  <c r="Y161" i="4" s="1"/>
  <c r="Y88" i="12"/>
  <c r="I89" i="12"/>
  <c r="Q101" i="12"/>
  <c r="Q162" i="4" s="1"/>
  <c r="Q89" i="12"/>
  <c r="Y101" i="12"/>
  <c r="Y162" i="4" s="1"/>
  <c r="Y89" i="12"/>
  <c r="G58" i="8"/>
  <c r="O58" i="8"/>
  <c r="W58" i="8"/>
  <c r="O59" i="8"/>
  <c r="W59" i="8"/>
  <c r="G60" i="8"/>
  <c r="O60" i="8"/>
  <c r="W60" i="8"/>
  <c r="G61" i="8"/>
  <c r="O61" i="8"/>
  <c r="W61" i="8"/>
  <c r="G111" i="9"/>
  <c r="O111" i="9"/>
  <c r="W111" i="9"/>
  <c r="G128" i="9"/>
  <c r="O128" i="9"/>
  <c r="W128" i="9"/>
  <c r="G111" i="10"/>
  <c r="O111" i="10"/>
  <c r="W111" i="10"/>
  <c r="G128" i="10"/>
  <c r="O128" i="10"/>
  <c r="W128" i="10"/>
  <c r="H54" i="11"/>
  <c r="H128" i="11" s="1"/>
  <c r="P54" i="11"/>
  <c r="P128" i="11" s="1"/>
  <c r="X54" i="11"/>
  <c r="G105" i="11"/>
  <c r="O105" i="11"/>
  <c r="W105" i="11"/>
  <c r="G106" i="11"/>
  <c r="O106" i="11"/>
  <c r="W106" i="11"/>
  <c r="G107" i="11"/>
  <c r="O107" i="11"/>
  <c r="W107" i="11"/>
  <c r="G108" i="11"/>
  <c r="O108" i="11"/>
  <c r="W108" i="11"/>
  <c r="G109" i="11"/>
  <c r="O109" i="11"/>
  <c r="W109" i="11"/>
  <c r="G111" i="11"/>
  <c r="O111" i="11"/>
  <c r="W111" i="11"/>
  <c r="G112" i="11"/>
  <c r="O112" i="11"/>
  <c r="W112" i="11"/>
  <c r="G113" i="11"/>
  <c r="O113" i="11"/>
  <c r="W113" i="11"/>
  <c r="G115" i="11"/>
  <c r="O115" i="11"/>
  <c r="W115" i="11"/>
  <c r="G122" i="11"/>
  <c r="O122" i="11"/>
  <c r="W122" i="11"/>
  <c r="G123" i="11"/>
  <c r="O123" i="11"/>
  <c r="W123" i="11"/>
  <c r="G125" i="11"/>
  <c r="O125" i="11"/>
  <c r="W125" i="11"/>
  <c r="G126" i="11"/>
  <c r="O126" i="11"/>
  <c r="W126" i="11"/>
  <c r="W128" i="11"/>
  <c r="G129" i="11"/>
  <c r="W129" i="11"/>
  <c r="G130" i="11"/>
  <c r="W130" i="11"/>
  <c r="G132" i="11"/>
  <c r="O132" i="11"/>
  <c r="W132" i="11"/>
  <c r="I156" i="11"/>
  <c r="P3" i="12"/>
  <c r="H58" i="8"/>
  <c r="P58" i="8"/>
  <c r="X58" i="8"/>
  <c r="H59" i="8"/>
  <c r="P59" i="8"/>
  <c r="H60" i="8"/>
  <c r="P60" i="8"/>
  <c r="X60" i="8"/>
  <c r="H61" i="8"/>
  <c r="P61" i="8"/>
  <c r="X61" i="8"/>
  <c r="H111" i="9"/>
  <c r="P111" i="9"/>
  <c r="X111" i="9"/>
  <c r="H128" i="9"/>
  <c r="P128" i="9"/>
  <c r="X128" i="9"/>
  <c r="H111" i="10"/>
  <c r="P111" i="10"/>
  <c r="X111" i="10"/>
  <c r="H128" i="10"/>
  <c r="P128" i="10"/>
  <c r="X128" i="10"/>
  <c r="H105" i="11"/>
  <c r="X105" i="11"/>
  <c r="H106" i="11"/>
  <c r="P106" i="11"/>
  <c r="X106" i="11"/>
  <c r="H107" i="11"/>
  <c r="P107" i="11"/>
  <c r="X107" i="11"/>
  <c r="H108" i="11"/>
  <c r="P108" i="11"/>
  <c r="X108" i="11"/>
  <c r="H109" i="11"/>
  <c r="P109" i="11"/>
  <c r="X109" i="11"/>
  <c r="H111" i="11"/>
  <c r="P111" i="11"/>
  <c r="X111" i="11"/>
  <c r="H112" i="11"/>
  <c r="X112" i="11"/>
  <c r="H113" i="11"/>
  <c r="X113" i="11"/>
  <c r="H115" i="11"/>
  <c r="X115" i="11"/>
  <c r="J156" i="11"/>
  <c r="C97" i="12"/>
  <c r="C158" i="4" s="1"/>
  <c r="C85" i="12"/>
  <c r="K97" i="12"/>
  <c r="K158" i="4" s="1"/>
  <c r="K85" i="12"/>
  <c r="S97" i="12"/>
  <c r="S158" i="4" s="1"/>
  <c r="S85" i="12"/>
  <c r="C86" i="12"/>
  <c r="K86" i="12"/>
  <c r="S86" i="12"/>
  <c r="C87" i="12"/>
  <c r="K87" i="12"/>
  <c r="S87" i="12"/>
  <c r="C100" i="12"/>
  <c r="C161" i="4" s="1"/>
  <c r="C88" i="12"/>
  <c r="K100" i="12"/>
  <c r="K161" i="4" s="1"/>
  <c r="K88" i="12"/>
  <c r="S100" i="12"/>
  <c r="S161" i="4" s="1"/>
  <c r="S88" i="12"/>
  <c r="C89" i="12"/>
  <c r="K89" i="12"/>
  <c r="S89" i="12"/>
  <c r="I58" i="8"/>
  <c r="Q58" i="8"/>
  <c r="Y58" i="8"/>
  <c r="I60" i="8"/>
  <c r="Q60" i="8"/>
  <c r="Y60" i="8"/>
  <c r="I61" i="8"/>
  <c r="Q61" i="8"/>
  <c r="Y61" i="8"/>
  <c r="I111" i="9"/>
  <c r="Q111" i="9"/>
  <c r="Y111" i="9"/>
  <c r="I128" i="9"/>
  <c r="Q128" i="9"/>
  <c r="Y128" i="9"/>
  <c r="I111" i="10"/>
  <c r="Q111" i="10"/>
  <c r="Y111" i="10"/>
  <c r="I128" i="10"/>
  <c r="Q128" i="10"/>
  <c r="Y128" i="10"/>
  <c r="B54" i="11"/>
  <c r="B128" i="11" s="1"/>
  <c r="J54" i="11"/>
  <c r="R54" i="11"/>
  <c r="I105" i="11"/>
  <c r="Q105" i="11"/>
  <c r="Y105" i="11"/>
  <c r="I106" i="11"/>
  <c r="Q106" i="11"/>
  <c r="Y106" i="11"/>
  <c r="I107" i="11"/>
  <c r="Q107" i="11"/>
  <c r="Y107" i="11"/>
  <c r="I108" i="11"/>
  <c r="Q108" i="11"/>
  <c r="Y108" i="11"/>
  <c r="I109" i="11"/>
  <c r="Q109" i="11"/>
  <c r="Y109" i="11"/>
  <c r="I111" i="11"/>
  <c r="Q111" i="11"/>
  <c r="Y111" i="11"/>
  <c r="I112" i="11"/>
  <c r="Q112" i="11"/>
  <c r="Y112" i="11"/>
  <c r="I113" i="11"/>
  <c r="Q113" i="11"/>
  <c r="Y113" i="11"/>
  <c r="I115" i="11"/>
  <c r="Q115" i="11"/>
  <c r="Y115" i="11"/>
  <c r="I122" i="11"/>
  <c r="Q122" i="11"/>
  <c r="Y122" i="11"/>
  <c r="I123" i="11"/>
  <c r="Q123" i="11"/>
  <c r="Y123" i="11"/>
  <c r="I125" i="11"/>
  <c r="Q125" i="11"/>
  <c r="Y125" i="11"/>
  <c r="I126" i="11"/>
  <c r="Q126" i="11"/>
  <c r="Y126" i="11"/>
  <c r="I129" i="11"/>
  <c r="Q129" i="11"/>
  <c r="Y129" i="11"/>
  <c r="I130" i="11"/>
  <c r="Q130" i="11"/>
  <c r="Y130" i="11"/>
  <c r="I132" i="11"/>
  <c r="Q132" i="11"/>
  <c r="Y132" i="11"/>
  <c r="H3" i="12"/>
  <c r="C82" i="12"/>
  <c r="C3" i="12"/>
  <c r="K82" i="12"/>
  <c r="K3" i="12"/>
  <c r="S82" i="12"/>
  <c r="S3" i="12"/>
  <c r="D97" i="12"/>
  <c r="D158" i="4" s="1"/>
  <c r="D85" i="12"/>
  <c r="L97" i="12"/>
  <c r="L158" i="4" s="1"/>
  <c r="L85" i="12"/>
  <c r="T97" i="12"/>
  <c r="T158" i="4" s="1"/>
  <c r="T85" i="12"/>
  <c r="L86" i="12"/>
  <c r="B58" i="8"/>
  <c r="J58" i="8"/>
  <c r="R58" i="8"/>
  <c r="B59" i="8"/>
  <c r="J59" i="8"/>
  <c r="R59" i="8"/>
  <c r="B60" i="8"/>
  <c r="J60" i="8"/>
  <c r="R60" i="8"/>
  <c r="B61" i="8"/>
  <c r="J61" i="8"/>
  <c r="R61" i="8"/>
  <c r="B111" i="9"/>
  <c r="J111" i="9"/>
  <c r="R111" i="9"/>
  <c r="B128" i="9"/>
  <c r="J128" i="9"/>
  <c r="R128" i="9"/>
  <c r="B111" i="10"/>
  <c r="J111" i="10"/>
  <c r="R111" i="10"/>
  <c r="B128" i="10"/>
  <c r="J128" i="10"/>
  <c r="R128" i="10"/>
  <c r="H156" i="11"/>
  <c r="P156" i="11"/>
  <c r="X156" i="11"/>
  <c r="B105" i="11"/>
  <c r="J105" i="11"/>
  <c r="R105" i="11"/>
  <c r="B106" i="11"/>
  <c r="J106" i="11"/>
  <c r="R106" i="11"/>
  <c r="B107" i="11"/>
  <c r="J107" i="11"/>
  <c r="R107" i="11"/>
  <c r="B108" i="11"/>
  <c r="J108" i="11"/>
  <c r="R108" i="11"/>
  <c r="B109" i="11"/>
  <c r="J109" i="11"/>
  <c r="R109" i="11"/>
  <c r="B111" i="11"/>
  <c r="J111" i="11"/>
  <c r="R111" i="11"/>
  <c r="B112" i="11"/>
  <c r="J112" i="11"/>
  <c r="R112" i="11"/>
  <c r="B113" i="11"/>
  <c r="J113" i="11"/>
  <c r="R113" i="11"/>
  <c r="B115" i="11"/>
  <c r="J115" i="11"/>
  <c r="R115" i="11"/>
  <c r="E97" i="12"/>
  <c r="E158" i="4" s="1"/>
  <c r="E85" i="12"/>
  <c r="M97" i="12"/>
  <c r="M158" i="4" s="1"/>
  <c r="M85" i="12"/>
  <c r="U97" i="12"/>
  <c r="U158" i="4" s="1"/>
  <c r="U85" i="12"/>
  <c r="U86" i="12"/>
  <c r="E87" i="12"/>
  <c r="M87" i="12"/>
  <c r="U87" i="12"/>
  <c r="E100" i="12"/>
  <c r="E161" i="4" s="1"/>
  <c r="E88" i="12"/>
  <c r="M100" i="12"/>
  <c r="M161" i="4" s="1"/>
  <c r="M88" i="12"/>
  <c r="U100" i="12"/>
  <c r="U161" i="4" s="1"/>
  <c r="U88" i="12"/>
  <c r="E101" i="12"/>
  <c r="E162" i="4" s="1"/>
  <c r="E89" i="12"/>
  <c r="M101" i="12"/>
  <c r="M162" i="4" s="1"/>
  <c r="M89" i="12"/>
  <c r="U89" i="12"/>
  <c r="Q181" i="15"/>
  <c r="T86" i="12"/>
  <c r="D87" i="12"/>
  <c r="L87" i="12"/>
  <c r="T87" i="12"/>
  <c r="D88" i="12"/>
  <c r="L88" i="12"/>
  <c r="T88" i="12"/>
  <c r="D89" i="12"/>
  <c r="L89" i="12"/>
  <c r="T89" i="12"/>
  <c r="C181" i="13"/>
  <c r="K181" i="13"/>
  <c r="S181" i="13"/>
  <c r="C199" i="13"/>
  <c r="K199" i="13"/>
  <c r="S199" i="13"/>
  <c r="C216" i="13"/>
  <c r="K216" i="13"/>
  <c r="S216" i="13"/>
  <c r="B181" i="14"/>
  <c r="J181" i="14"/>
  <c r="R181" i="14"/>
  <c r="B199" i="14"/>
  <c r="J199" i="14"/>
  <c r="R199" i="14"/>
  <c r="B216" i="14"/>
  <c r="J216" i="14"/>
  <c r="R216" i="14"/>
  <c r="I34" i="15"/>
  <c r="Q34" i="15"/>
  <c r="Y34" i="15"/>
  <c r="Y181" i="15" s="1"/>
  <c r="I251" i="15"/>
  <c r="Q251" i="15"/>
  <c r="Y251" i="15"/>
  <c r="C115" i="15"/>
  <c r="K115" i="15"/>
  <c r="S115" i="15"/>
  <c r="G261" i="15"/>
  <c r="O261" i="15"/>
  <c r="W261" i="15"/>
  <c r="I199" i="15"/>
  <c r="Q199" i="15"/>
  <c r="Y199" i="15"/>
  <c r="I209" i="15"/>
  <c r="Q209" i="15"/>
  <c r="Y209" i="15"/>
  <c r="I210" i="15"/>
  <c r="Q210" i="15"/>
  <c r="Y210" i="15"/>
  <c r="I211" i="15"/>
  <c r="Q211" i="15"/>
  <c r="Y211" i="15"/>
  <c r="I213" i="15"/>
  <c r="Q213" i="15"/>
  <c r="Y213" i="15"/>
  <c r="I214" i="15"/>
  <c r="Q214" i="15"/>
  <c r="Y214" i="15"/>
  <c r="I217" i="15"/>
  <c r="Q217" i="15"/>
  <c r="Y217" i="15"/>
  <c r="I218" i="15"/>
  <c r="Q218" i="15"/>
  <c r="Y218" i="15"/>
  <c r="I220" i="15"/>
  <c r="Q220" i="15"/>
  <c r="Y220" i="15"/>
  <c r="P233" i="15"/>
  <c r="J241" i="15"/>
  <c r="D181" i="13"/>
  <c r="L181" i="13"/>
  <c r="T181" i="13"/>
  <c r="D199" i="13"/>
  <c r="L199" i="13"/>
  <c r="T199" i="13"/>
  <c r="D216" i="13"/>
  <c r="L216" i="13"/>
  <c r="T216" i="13"/>
  <c r="C181" i="14"/>
  <c r="K181" i="14"/>
  <c r="S181" i="14"/>
  <c r="C199" i="14"/>
  <c r="K199" i="14"/>
  <c r="S199" i="14"/>
  <c r="C216" i="14"/>
  <c r="K216" i="14"/>
  <c r="S216" i="14"/>
  <c r="C241" i="15"/>
  <c r="K241" i="15"/>
  <c r="S241" i="15"/>
  <c r="B251" i="15"/>
  <c r="J251" i="15"/>
  <c r="R251" i="15"/>
  <c r="H261" i="15"/>
  <c r="P261" i="15"/>
  <c r="X261" i="15"/>
  <c r="B176" i="15"/>
  <c r="R176" i="15"/>
  <c r="B178" i="15"/>
  <c r="R178" i="15"/>
  <c r="B179" i="15"/>
  <c r="R179" i="15"/>
  <c r="B181" i="15"/>
  <c r="R181" i="15"/>
  <c r="B182" i="15"/>
  <c r="R182" i="15"/>
  <c r="B183" i="15"/>
  <c r="J183" i="15"/>
  <c r="R183" i="15"/>
  <c r="B185" i="15"/>
  <c r="J185" i="15"/>
  <c r="R185" i="15"/>
  <c r="B199" i="15"/>
  <c r="J199" i="15"/>
  <c r="R199" i="15"/>
  <c r="B209" i="15"/>
  <c r="J209" i="15"/>
  <c r="R209" i="15"/>
  <c r="J210" i="15"/>
  <c r="R210" i="15"/>
  <c r="J211" i="15"/>
  <c r="R211" i="15"/>
  <c r="J213" i="15"/>
  <c r="R213" i="15"/>
  <c r="J214" i="15"/>
  <c r="R214" i="15"/>
  <c r="J217" i="15"/>
  <c r="R217" i="15"/>
  <c r="J218" i="15"/>
  <c r="R218" i="15"/>
  <c r="B220" i="15"/>
  <c r="J220" i="15"/>
  <c r="R220" i="15"/>
  <c r="L241" i="15"/>
  <c r="C53" i="16"/>
  <c r="C175" i="17"/>
  <c r="C174" i="17"/>
  <c r="C173" i="17"/>
  <c r="C172" i="17"/>
  <c r="C170" i="17"/>
  <c r="C169" i="17"/>
  <c r="C168" i="17"/>
  <c r="C167" i="17"/>
  <c r="C166" i="17"/>
  <c r="C165" i="17"/>
  <c r="C164" i="17"/>
  <c r="C163" i="17"/>
  <c r="C162" i="17"/>
  <c r="C161" i="17"/>
  <c r="K53" i="16"/>
  <c r="K175" i="17"/>
  <c r="K174" i="17"/>
  <c r="K173" i="17"/>
  <c r="K172" i="17"/>
  <c r="K170" i="17"/>
  <c r="K169" i="17"/>
  <c r="K168" i="17"/>
  <c r="K167" i="17"/>
  <c r="K166" i="17"/>
  <c r="K165" i="17"/>
  <c r="K164" i="17"/>
  <c r="K163" i="17"/>
  <c r="K162" i="17"/>
  <c r="K161" i="17"/>
  <c r="S53" i="16"/>
  <c r="S175" i="17"/>
  <c r="S174" i="17"/>
  <c r="S173" i="17"/>
  <c r="S172" i="17"/>
  <c r="S170" i="17"/>
  <c r="S169" i="17"/>
  <c r="S168" i="17"/>
  <c r="S167" i="17"/>
  <c r="S166" i="17"/>
  <c r="S165" i="17"/>
  <c r="S164" i="17"/>
  <c r="S163" i="17"/>
  <c r="S162" i="17"/>
  <c r="S161" i="17"/>
  <c r="B175" i="18"/>
  <c r="B174" i="18"/>
  <c r="B173" i="18"/>
  <c r="B172" i="18"/>
  <c r="B170" i="18"/>
  <c r="B169" i="18"/>
  <c r="B168" i="18"/>
  <c r="B167" i="18"/>
  <c r="B165" i="18"/>
  <c r="B164" i="18"/>
  <c r="B163" i="18"/>
  <c r="B162" i="18"/>
  <c r="B161" i="18"/>
  <c r="B97" i="16"/>
  <c r="B95" i="16" s="1"/>
  <c r="J217" i="18"/>
  <c r="J175" i="18"/>
  <c r="J174" i="18"/>
  <c r="J173" i="18"/>
  <c r="J172" i="18"/>
  <c r="J170" i="18"/>
  <c r="J169" i="18"/>
  <c r="J168" i="18"/>
  <c r="J167" i="18"/>
  <c r="J165" i="18"/>
  <c r="J164" i="18"/>
  <c r="J163" i="18"/>
  <c r="J162" i="18"/>
  <c r="J161" i="18"/>
  <c r="J97" i="16"/>
  <c r="J95" i="16" s="1"/>
  <c r="F85" i="12"/>
  <c r="N85" i="12"/>
  <c r="V85" i="12"/>
  <c r="F86" i="12"/>
  <c r="V86" i="12"/>
  <c r="F87" i="12"/>
  <c r="N87" i="12"/>
  <c r="V87" i="12"/>
  <c r="F88" i="12"/>
  <c r="N88" i="12"/>
  <c r="V88" i="12"/>
  <c r="F89" i="12"/>
  <c r="N89" i="12"/>
  <c r="V89" i="12"/>
  <c r="E181" i="13"/>
  <c r="M181" i="13"/>
  <c r="U181" i="13"/>
  <c r="E199" i="13"/>
  <c r="M199" i="13"/>
  <c r="U199" i="13"/>
  <c r="E216" i="13"/>
  <c r="M216" i="13"/>
  <c r="U216" i="13"/>
  <c r="D181" i="14"/>
  <c r="L181" i="14"/>
  <c r="T181" i="14"/>
  <c r="D199" i="14"/>
  <c r="L199" i="14"/>
  <c r="T199" i="14"/>
  <c r="D216" i="14"/>
  <c r="L216" i="14"/>
  <c r="T216" i="14"/>
  <c r="C34" i="15"/>
  <c r="C181" i="15" s="1"/>
  <c r="K34" i="15"/>
  <c r="S34" i="15"/>
  <c r="S181" i="15" s="1"/>
  <c r="C251" i="15"/>
  <c r="K251" i="15"/>
  <c r="S251" i="15"/>
  <c r="I261" i="15"/>
  <c r="Q261" i="15"/>
  <c r="Y261" i="15"/>
  <c r="K181" i="15"/>
  <c r="C199" i="15"/>
  <c r="K199" i="15"/>
  <c r="S199" i="15"/>
  <c r="T233" i="15"/>
  <c r="P241" i="15"/>
  <c r="V229" i="17"/>
  <c r="F199" i="13"/>
  <c r="N199" i="13"/>
  <c r="V199" i="13"/>
  <c r="F216" i="13"/>
  <c r="N216" i="13"/>
  <c r="V216" i="13"/>
  <c r="E199" i="14"/>
  <c r="M199" i="14"/>
  <c r="U199" i="14"/>
  <c r="E216" i="14"/>
  <c r="M216" i="14"/>
  <c r="U216" i="14"/>
  <c r="E241" i="15"/>
  <c r="M241" i="15"/>
  <c r="U241" i="15"/>
  <c r="D251" i="15"/>
  <c r="L251" i="15"/>
  <c r="T251" i="15"/>
  <c r="B261" i="15"/>
  <c r="J261" i="15"/>
  <c r="R261" i="15"/>
  <c r="T176" i="15"/>
  <c r="T178" i="15"/>
  <c r="T179" i="15"/>
  <c r="T181" i="15"/>
  <c r="D182" i="15"/>
  <c r="T182" i="15"/>
  <c r="D183" i="15"/>
  <c r="L183" i="15"/>
  <c r="T183" i="15"/>
  <c r="L185" i="15"/>
  <c r="D199" i="15"/>
  <c r="L199" i="15"/>
  <c r="T199" i="15"/>
  <c r="D209" i="15"/>
  <c r="L209" i="15"/>
  <c r="T209" i="15"/>
  <c r="D210" i="15"/>
  <c r="L210" i="15"/>
  <c r="D211" i="15"/>
  <c r="L211" i="15"/>
  <c r="D213" i="15"/>
  <c r="L213" i="15"/>
  <c r="D214" i="15"/>
  <c r="L214" i="15"/>
  <c r="D217" i="15"/>
  <c r="L217" i="15"/>
  <c r="T217" i="15"/>
  <c r="D218" i="15"/>
  <c r="L218" i="15"/>
  <c r="T218" i="15"/>
  <c r="D220" i="15"/>
  <c r="L220" i="15"/>
  <c r="T220" i="15"/>
  <c r="F233" i="15"/>
  <c r="V233" i="15"/>
  <c r="X86" i="12"/>
  <c r="H87" i="12"/>
  <c r="P87" i="12"/>
  <c r="X87" i="12"/>
  <c r="H88" i="12"/>
  <c r="P88" i="12"/>
  <c r="X88" i="12"/>
  <c r="H89" i="12"/>
  <c r="P89" i="12"/>
  <c r="X89" i="12"/>
  <c r="G181" i="13"/>
  <c r="O181" i="13"/>
  <c r="W181" i="13"/>
  <c r="G199" i="13"/>
  <c r="O199" i="13"/>
  <c r="W199" i="13"/>
  <c r="G216" i="13"/>
  <c r="O216" i="13"/>
  <c r="W216" i="13"/>
  <c r="F181" i="14"/>
  <c r="N181" i="14"/>
  <c r="V181" i="14"/>
  <c r="F199" i="14"/>
  <c r="N199" i="14"/>
  <c r="V199" i="14"/>
  <c r="F216" i="14"/>
  <c r="N216" i="14"/>
  <c r="V216" i="14"/>
  <c r="E34" i="15"/>
  <c r="M34" i="15"/>
  <c r="M181" i="15" s="1"/>
  <c r="U34" i="15"/>
  <c r="U181" i="15" s="1"/>
  <c r="F241" i="15"/>
  <c r="N241" i="15"/>
  <c r="V241" i="15"/>
  <c r="E251" i="15"/>
  <c r="M251" i="15"/>
  <c r="U251" i="15"/>
  <c r="C261" i="15"/>
  <c r="K261" i="15"/>
  <c r="S261" i="15"/>
  <c r="E199" i="15"/>
  <c r="M199" i="15"/>
  <c r="U199" i="15"/>
  <c r="E209" i="15"/>
  <c r="M209" i="15"/>
  <c r="U209" i="15"/>
  <c r="E210" i="15"/>
  <c r="M210" i="15"/>
  <c r="U210" i="15"/>
  <c r="E211" i="15"/>
  <c r="M211" i="15"/>
  <c r="U211" i="15"/>
  <c r="E213" i="15"/>
  <c r="M213" i="15"/>
  <c r="U213" i="15"/>
  <c r="E214" i="15"/>
  <c r="M214" i="15"/>
  <c r="U214" i="15"/>
  <c r="E217" i="15"/>
  <c r="M217" i="15"/>
  <c r="U217" i="15"/>
  <c r="E218" i="15"/>
  <c r="M218" i="15"/>
  <c r="E220" i="15"/>
  <c r="M220" i="15"/>
  <c r="H233" i="15"/>
  <c r="X233" i="15"/>
  <c r="H181" i="13"/>
  <c r="P181" i="13"/>
  <c r="X181" i="13"/>
  <c r="H199" i="13"/>
  <c r="P199" i="13"/>
  <c r="X199" i="13"/>
  <c r="H216" i="13"/>
  <c r="P216" i="13"/>
  <c r="X216" i="13"/>
  <c r="G181" i="14"/>
  <c r="O181" i="14"/>
  <c r="W181" i="14"/>
  <c r="G199" i="14"/>
  <c r="O199" i="14"/>
  <c r="W199" i="14"/>
  <c r="G216" i="14"/>
  <c r="O216" i="14"/>
  <c r="W216" i="14"/>
  <c r="G241" i="15"/>
  <c r="O241" i="15"/>
  <c r="W241" i="15"/>
  <c r="F251" i="15"/>
  <c r="N251" i="15"/>
  <c r="V251" i="15"/>
  <c r="D261" i="15"/>
  <c r="L261" i="15"/>
  <c r="T261" i="15"/>
  <c r="F176" i="15"/>
  <c r="N176" i="15"/>
  <c r="V176" i="15"/>
  <c r="F178" i="15"/>
  <c r="N178" i="15"/>
  <c r="V178" i="15"/>
  <c r="F179" i="15"/>
  <c r="N179" i="15"/>
  <c r="V179" i="15"/>
  <c r="F181" i="15"/>
  <c r="N181" i="15"/>
  <c r="V181" i="15"/>
  <c r="F182" i="15"/>
  <c r="N182" i="15"/>
  <c r="V182" i="15"/>
  <c r="F183" i="15"/>
  <c r="N183" i="15"/>
  <c r="V183" i="15"/>
  <c r="N185" i="15"/>
  <c r="F199" i="15"/>
  <c r="N199" i="15"/>
  <c r="V199" i="15"/>
  <c r="F209" i="15"/>
  <c r="N209" i="15"/>
  <c r="F210" i="15"/>
  <c r="N210" i="15"/>
  <c r="F211" i="15"/>
  <c r="N211" i="15"/>
  <c r="F213" i="15"/>
  <c r="N213" i="15"/>
  <c r="F214" i="15"/>
  <c r="N214" i="15"/>
  <c r="F217" i="15"/>
  <c r="N217" i="15"/>
  <c r="F218" i="15"/>
  <c r="N218" i="15"/>
  <c r="V218" i="15"/>
  <c r="F220" i="15"/>
  <c r="N220" i="15"/>
  <c r="V220" i="15"/>
  <c r="X241" i="15"/>
  <c r="B85" i="12"/>
  <c r="J85" i="12"/>
  <c r="R85" i="12"/>
  <c r="J86" i="12"/>
  <c r="R86" i="12"/>
  <c r="B87" i="12"/>
  <c r="J87" i="12"/>
  <c r="R87" i="12"/>
  <c r="B88" i="12"/>
  <c r="J88" i="12"/>
  <c r="R88" i="12"/>
  <c r="B89" i="12"/>
  <c r="J89" i="12"/>
  <c r="R89" i="12"/>
  <c r="I181" i="13"/>
  <c r="Q181" i="13"/>
  <c r="Y181" i="13"/>
  <c r="I199" i="13"/>
  <c r="Q199" i="13"/>
  <c r="Y199" i="13"/>
  <c r="I216" i="13"/>
  <c r="Q216" i="13"/>
  <c r="Y216" i="13"/>
  <c r="H181" i="14"/>
  <c r="P181" i="14"/>
  <c r="X181" i="14"/>
  <c r="H199" i="14"/>
  <c r="P199" i="14"/>
  <c r="X199" i="14"/>
  <c r="H216" i="14"/>
  <c r="P216" i="14"/>
  <c r="X216" i="14"/>
  <c r="G34" i="15"/>
  <c r="O34" i="15"/>
  <c r="O181" i="15" s="1"/>
  <c r="W34" i="15"/>
  <c r="G251" i="15"/>
  <c r="O251" i="15"/>
  <c r="W251" i="15"/>
  <c r="E261" i="15"/>
  <c r="M261" i="15"/>
  <c r="U261" i="15"/>
  <c r="G181" i="15"/>
  <c r="G199" i="15"/>
  <c r="O199" i="15"/>
  <c r="W199" i="15"/>
  <c r="G209" i="15"/>
  <c r="O209" i="15"/>
  <c r="W209" i="15"/>
  <c r="G210" i="15"/>
  <c r="O210" i="15"/>
  <c r="W210" i="15"/>
  <c r="G211" i="15"/>
  <c r="O211" i="15"/>
  <c r="W211" i="15"/>
  <c r="G213" i="15"/>
  <c r="O213" i="15"/>
  <c r="W213" i="15"/>
  <c r="G214" i="15"/>
  <c r="O214" i="15"/>
  <c r="W214" i="15"/>
  <c r="G216" i="15"/>
  <c r="O216" i="15"/>
  <c r="W216" i="15"/>
  <c r="G217" i="15"/>
  <c r="O217" i="15"/>
  <c r="W217" i="15"/>
  <c r="G218" i="15"/>
  <c r="O218" i="15"/>
  <c r="W218" i="15"/>
  <c r="G220" i="15"/>
  <c r="O220" i="15"/>
  <c r="W220" i="15"/>
  <c r="B229" i="17"/>
  <c r="J229" i="17"/>
  <c r="R229" i="17"/>
  <c r="B199" i="13"/>
  <c r="J199" i="13"/>
  <c r="R199" i="13"/>
  <c r="B216" i="13"/>
  <c r="J216" i="13"/>
  <c r="R216" i="13"/>
  <c r="I199" i="14"/>
  <c r="Q199" i="14"/>
  <c r="Y199" i="14"/>
  <c r="I216" i="14"/>
  <c r="Q216" i="14"/>
  <c r="Y216" i="14"/>
  <c r="I241" i="15"/>
  <c r="Q241" i="15"/>
  <c r="Y241" i="15"/>
  <c r="H251" i="15"/>
  <c r="P251" i="15"/>
  <c r="X251" i="15"/>
  <c r="F261" i="15"/>
  <c r="N261" i="15"/>
  <c r="V261" i="15"/>
  <c r="H176" i="15"/>
  <c r="P176" i="15"/>
  <c r="X176" i="15"/>
  <c r="H178" i="15"/>
  <c r="P178" i="15"/>
  <c r="X178" i="15"/>
  <c r="H179" i="15"/>
  <c r="P179" i="15"/>
  <c r="X179" i="15"/>
  <c r="H181" i="15"/>
  <c r="H182" i="15"/>
  <c r="P182" i="15"/>
  <c r="X182" i="15"/>
  <c r="H183" i="15"/>
  <c r="P183" i="15"/>
  <c r="X183" i="15"/>
  <c r="H199" i="15"/>
  <c r="P199" i="15"/>
  <c r="X199" i="15"/>
  <c r="H209" i="15"/>
  <c r="P209" i="15"/>
  <c r="X209" i="15"/>
  <c r="H210" i="15"/>
  <c r="P210" i="15"/>
  <c r="X210" i="15"/>
  <c r="H211" i="15"/>
  <c r="P211" i="15"/>
  <c r="X211" i="15"/>
  <c r="H213" i="15"/>
  <c r="P213" i="15"/>
  <c r="X213" i="15"/>
  <c r="H214" i="15"/>
  <c r="P214" i="15"/>
  <c r="X214" i="15"/>
  <c r="H216" i="15"/>
  <c r="P216" i="15"/>
  <c r="X216" i="15"/>
  <c r="H217" i="15"/>
  <c r="P217" i="15"/>
  <c r="X217" i="15"/>
  <c r="H218" i="15"/>
  <c r="P218" i="15"/>
  <c r="X218" i="15"/>
  <c r="H220" i="15"/>
  <c r="P220" i="15"/>
  <c r="X220" i="15"/>
  <c r="I53" i="16"/>
  <c r="I175" i="17"/>
  <c r="I174" i="17"/>
  <c r="I173" i="17"/>
  <c r="I172" i="17"/>
  <c r="I170" i="17"/>
  <c r="I169" i="17"/>
  <c r="I168" i="17"/>
  <c r="I167" i="17"/>
  <c r="I166" i="17"/>
  <c r="I165" i="17"/>
  <c r="I164" i="17"/>
  <c r="I163" i="17"/>
  <c r="I162" i="17"/>
  <c r="I161" i="17"/>
  <c r="Q53" i="16"/>
  <c r="Q175" i="17"/>
  <c r="Q174" i="17"/>
  <c r="Q173" i="17"/>
  <c r="Q172" i="17"/>
  <c r="Q170" i="17"/>
  <c r="Q169" i="17"/>
  <c r="Q168" i="17"/>
  <c r="Q167" i="17"/>
  <c r="Q166" i="17"/>
  <c r="Q165" i="17"/>
  <c r="Q164" i="17"/>
  <c r="Q163" i="17"/>
  <c r="Q162" i="17"/>
  <c r="Q161" i="17"/>
  <c r="Y53" i="16"/>
  <c r="Y175" i="17"/>
  <c r="Y174" i="17"/>
  <c r="Y173" i="17"/>
  <c r="Y172" i="17"/>
  <c r="Y170" i="17"/>
  <c r="Y169" i="17"/>
  <c r="Y168" i="17"/>
  <c r="Y167" i="17"/>
  <c r="Y166" i="17"/>
  <c r="Y165" i="17"/>
  <c r="Y164" i="17"/>
  <c r="Y163" i="17"/>
  <c r="Y162" i="17"/>
  <c r="Y161" i="17"/>
  <c r="I71" i="16"/>
  <c r="Q71" i="16"/>
  <c r="Y71" i="16"/>
  <c r="V91" i="16"/>
  <c r="F92" i="16"/>
  <c r="N92" i="16"/>
  <c r="V92" i="16"/>
  <c r="F93" i="16"/>
  <c r="N93" i="16"/>
  <c r="V93" i="16"/>
  <c r="E5" i="17"/>
  <c r="M5" i="17"/>
  <c r="U5" i="17"/>
  <c r="U171" i="17" s="1"/>
  <c r="I171" i="17"/>
  <c r="Q171" i="17"/>
  <c r="Y171" i="17"/>
  <c r="I184" i="17"/>
  <c r="Q184" i="17"/>
  <c r="Y184" i="17"/>
  <c r="I190" i="17"/>
  <c r="Q190" i="17"/>
  <c r="Y190" i="17"/>
  <c r="I203" i="17"/>
  <c r="Q203" i="17"/>
  <c r="Y203" i="17"/>
  <c r="I209" i="17"/>
  <c r="Q209" i="17"/>
  <c r="Y209" i="17"/>
  <c r="I226" i="17"/>
  <c r="I217" i="17" s="1"/>
  <c r="Q226" i="17"/>
  <c r="Q217" i="17" s="1"/>
  <c r="Y226" i="17"/>
  <c r="Y217" i="17" s="1"/>
  <c r="C248" i="17"/>
  <c r="C240" i="17" s="1"/>
  <c r="N248" i="17"/>
  <c r="N240" i="17" s="1"/>
  <c r="X248" i="17"/>
  <c r="U175" i="18"/>
  <c r="U174" i="18"/>
  <c r="U173" i="18"/>
  <c r="U172" i="18"/>
  <c r="U170" i="18"/>
  <c r="U169" i="18"/>
  <c r="U168" i="18"/>
  <c r="U167" i="18"/>
  <c r="U165" i="18"/>
  <c r="U164" i="18"/>
  <c r="U163" i="18"/>
  <c r="U162" i="18"/>
  <c r="U161" i="18"/>
  <c r="E223" i="18"/>
  <c r="E166" i="18"/>
  <c r="M223" i="18"/>
  <c r="U223" i="18"/>
  <c r="U166" i="18"/>
  <c r="E226" i="18"/>
  <c r="E171" i="18"/>
  <c r="M226" i="18"/>
  <c r="U226" i="18"/>
  <c r="U171" i="18"/>
  <c r="G235" i="18"/>
  <c r="G184" i="18"/>
  <c r="O235" i="18"/>
  <c r="O184" i="18"/>
  <c r="W235" i="18"/>
  <c r="W184" i="18"/>
  <c r="F237" i="18"/>
  <c r="F190" i="18"/>
  <c r="N237" i="18"/>
  <c r="N190" i="18"/>
  <c r="V237" i="18"/>
  <c r="V190" i="18"/>
  <c r="H246" i="18"/>
  <c r="H203" i="18"/>
  <c r="P246" i="18"/>
  <c r="P203" i="18"/>
  <c r="X246" i="18"/>
  <c r="X203" i="18"/>
  <c r="G248" i="18"/>
  <c r="G209" i="18"/>
  <c r="O248" i="18"/>
  <c r="O209" i="18"/>
  <c r="W248" i="18"/>
  <c r="W209" i="18"/>
  <c r="G90" i="16"/>
  <c r="O90" i="16"/>
  <c r="W90" i="16"/>
  <c r="G92" i="16"/>
  <c r="O92" i="16"/>
  <c r="W92" i="16"/>
  <c r="G93" i="16"/>
  <c r="O93" i="16"/>
  <c r="W93" i="16"/>
  <c r="B161" i="17"/>
  <c r="J161" i="17"/>
  <c r="R161" i="17"/>
  <c r="B162" i="17"/>
  <c r="J162" i="17"/>
  <c r="R162" i="17"/>
  <c r="B163" i="17"/>
  <c r="J163" i="17"/>
  <c r="R163" i="17"/>
  <c r="B164" i="17"/>
  <c r="R164" i="17"/>
  <c r="B165" i="17"/>
  <c r="R165" i="17"/>
  <c r="B166" i="17"/>
  <c r="J166" i="17"/>
  <c r="R166" i="17"/>
  <c r="B167" i="17"/>
  <c r="J167" i="17"/>
  <c r="R167" i="17"/>
  <c r="B168" i="17"/>
  <c r="J168" i="17"/>
  <c r="R168" i="17"/>
  <c r="B169" i="17"/>
  <c r="J169" i="17"/>
  <c r="R169" i="17"/>
  <c r="B170" i="17"/>
  <c r="J170" i="17"/>
  <c r="R170" i="17"/>
  <c r="B171" i="17"/>
  <c r="J171" i="17"/>
  <c r="R171" i="17"/>
  <c r="B172" i="17"/>
  <c r="J172" i="17"/>
  <c r="R172" i="17"/>
  <c r="B173" i="17"/>
  <c r="R173" i="17"/>
  <c r="B174" i="17"/>
  <c r="R174" i="17"/>
  <c r="B184" i="17"/>
  <c r="J184" i="17"/>
  <c r="R184" i="17"/>
  <c r="B190" i="17"/>
  <c r="J190" i="17"/>
  <c r="R190" i="17"/>
  <c r="B203" i="17"/>
  <c r="J203" i="17"/>
  <c r="R203" i="17"/>
  <c r="B209" i="17"/>
  <c r="J209" i="17"/>
  <c r="R209" i="17"/>
  <c r="D248" i="17"/>
  <c r="D240" i="17" s="1"/>
  <c r="O248" i="17"/>
  <c r="O240" i="17" s="1"/>
  <c r="K217" i="18"/>
  <c r="K175" i="18"/>
  <c r="K174" i="18"/>
  <c r="K173" i="18"/>
  <c r="K172" i="18"/>
  <c r="K170" i="18"/>
  <c r="K169" i="18"/>
  <c r="K168" i="18"/>
  <c r="K167" i="18"/>
  <c r="K165" i="18"/>
  <c r="K164" i="18"/>
  <c r="K163" i="18"/>
  <c r="K162" i="18"/>
  <c r="K161" i="18"/>
  <c r="V217" i="18"/>
  <c r="V175" i="18"/>
  <c r="V174" i="18"/>
  <c r="V173" i="18"/>
  <c r="V172" i="18"/>
  <c r="V170" i="18"/>
  <c r="V169" i="18"/>
  <c r="V168" i="18"/>
  <c r="V167" i="18"/>
  <c r="V165" i="18"/>
  <c r="V164" i="18"/>
  <c r="V163" i="18"/>
  <c r="V162" i="18"/>
  <c r="V161" i="18"/>
  <c r="F223" i="18"/>
  <c r="N223" i="18"/>
  <c r="V223" i="18"/>
  <c r="V166" i="18"/>
  <c r="F226" i="18"/>
  <c r="N226" i="18"/>
  <c r="V226" i="18"/>
  <c r="V171" i="18"/>
  <c r="H235" i="18"/>
  <c r="H184" i="18"/>
  <c r="P235" i="18"/>
  <c r="P184" i="18"/>
  <c r="X235" i="18"/>
  <c r="X184" i="18"/>
  <c r="G237" i="18"/>
  <c r="G190" i="18"/>
  <c r="O237" i="18"/>
  <c r="O190" i="18"/>
  <c r="W237" i="18"/>
  <c r="I246" i="18"/>
  <c r="Q246" i="18"/>
  <c r="Y246" i="18"/>
  <c r="H248" i="18"/>
  <c r="P248" i="18"/>
  <c r="X248" i="18"/>
  <c r="G163" i="18"/>
  <c r="C71" i="16"/>
  <c r="K71" i="16"/>
  <c r="S71" i="16"/>
  <c r="P91" i="16"/>
  <c r="X91" i="16"/>
  <c r="H92" i="16"/>
  <c r="P92" i="16"/>
  <c r="X92" i="16"/>
  <c r="H93" i="16"/>
  <c r="P93" i="16"/>
  <c r="X93" i="16"/>
  <c r="G5" i="17"/>
  <c r="O5" i="17"/>
  <c r="W5" i="17"/>
  <c r="W217" i="19" s="1"/>
  <c r="C171" i="17"/>
  <c r="K171" i="17"/>
  <c r="S171" i="17"/>
  <c r="C184" i="17"/>
  <c r="K184" i="17"/>
  <c r="S184" i="17"/>
  <c r="C190" i="17"/>
  <c r="K190" i="17"/>
  <c r="S190" i="17"/>
  <c r="C203" i="17"/>
  <c r="K203" i="17"/>
  <c r="S203" i="17"/>
  <c r="K209" i="17"/>
  <c r="S209" i="17"/>
  <c r="C226" i="17"/>
  <c r="C217" i="17" s="1"/>
  <c r="K226" i="17"/>
  <c r="K217" i="17" s="1"/>
  <c r="S226" i="17"/>
  <c r="S217" i="17" s="1"/>
  <c r="F248" i="17"/>
  <c r="F240" i="17" s="1"/>
  <c r="P248" i="17"/>
  <c r="P240" i="17" s="1"/>
  <c r="M5" i="18"/>
  <c r="M166" i="18" s="1"/>
  <c r="W217" i="18"/>
  <c r="W175" i="18"/>
  <c r="W174" i="18"/>
  <c r="W173" i="18"/>
  <c r="W172" i="18"/>
  <c r="W171" i="18"/>
  <c r="W170" i="18"/>
  <c r="W169" i="18"/>
  <c r="W168" i="18"/>
  <c r="W167" i="18"/>
  <c r="W166" i="18"/>
  <c r="W165" i="18"/>
  <c r="W164" i="18"/>
  <c r="G226" i="18"/>
  <c r="O226" i="18"/>
  <c r="W226" i="18"/>
  <c r="I235" i="18"/>
  <c r="Q235" i="18"/>
  <c r="Y235" i="18"/>
  <c r="H237" i="18"/>
  <c r="P237" i="18"/>
  <c r="X237" i="18"/>
  <c r="B246" i="18"/>
  <c r="J246" i="18"/>
  <c r="R246" i="18"/>
  <c r="I248" i="18"/>
  <c r="Q248" i="18"/>
  <c r="Y248" i="18"/>
  <c r="C217" i="19"/>
  <c r="C176" i="19"/>
  <c r="C173" i="19"/>
  <c r="C172" i="19"/>
  <c r="C169" i="19"/>
  <c r="C168" i="19"/>
  <c r="C167" i="19"/>
  <c r="C165" i="19"/>
  <c r="K217" i="19"/>
  <c r="K176" i="19"/>
  <c r="K173" i="19"/>
  <c r="K172" i="19"/>
  <c r="K169" i="19"/>
  <c r="K168" i="19"/>
  <c r="K167" i="19"/>
  <c r="K165" i="19"/>
  <c r="S226" i="19"/>
  <c r="I229" i="19"/>
  <c r="I192" i="19"/>
  <c r="I191" i="19"/>
  <c r="I188" i="19"/>
  <c r="I187" i="19"/>
  <c r="I185" i="19"/>
  <c r="I183" i="19"/>
  <c r="Q229" i="19"/>
  <c r="Q192" i="19"/>
  <c r="Q191" i="19"/>
  <c r="Q188" i="19"/>
  <c r="Q187" i="19"/>
  <c r="Q185" i="19"/>
  <c r="Q183" i="19"/>
  <c r="Y229" i="19"/>
  <c r="Y192" i="19"/>
  <c r="Y191" i="19"/>
  <c r="Y188" i="19"/>
  <c r="Y187" i="19"/>
  <c r="Y185" i="19"/>
  <c r="Y183" i="19"/>
  <c r="I92" i="16"/>
  <c r="Q92" i="16"/>
  <c r="Y92" i="16"/>
  <c r="I93" i="16"/>
  <c r="Q93" i="16"/>
  <c r="Y93" i="16"/>
  <c r="D161" i="17"/>
  <c r="L161" i="17"/>
  <c r="T161" i="17"/>
  <c r="D162" i="17"/>
  <c r="L162" i="17"/>
  <c r="T162" i="17"/>
  <c r="D163" i="17"/>
  <c r="L163" i="17"/>
  <c r="T163" i="17"/>
  <c r="D164" i="17"/>
  <c r="L164" i="17"/>
  <c r="T164" i="17"/>
  <c r="D165" i="17"/>
  <c r="T165" i="17"/>
  <c r="D166" i="17"/>
  <c r="T166" i="17"/>
  <c r="D167" i="17"/>
  <c r="T167" i="17"/>
  <c r="D168" i="17"/>
  <c r="L168" i="17"/>
  <c r="T168" i="17"/>
  <c r="D169" i="17"/>
  <c r="L169" i="17"/>
  <c r="T169" i="17"/>
  <c r="D170" i="17"/>
  <c r="L170" i="17"/>
  <c r="T170" i="17"/>
  <c r="D171" i="17"/>
  <c r="L171" i="17"/>
  <c r="T171" i="17"/>
  <c r="D172" i="17"/>
  <c r="L172" i="17"/>
  <c r="T172" i="17"/>
  <c r="D173" i="17"/>
  <c r="L173" i="17"/>
  <c r="T173" i="17"/>
  <c r="D174" i="17"/>
  <c r="L174" i="17"/>
  <c r="T174" i="17"/>
  <c r="D184" i="17"/>
  <c r="L184" i="17"/>
  <c r="T184" i="17"/>
  <c r="D190" i="17"/>
  <c r="L190" i="17"/>
  <c r="T190" i="17"/>
  <c r="D203" i="17"/>
  <c r="L203" i="17"/>
  <c r="T203" i="17"/>
  <c r="L209" i="17"/>
  <c r="T209" i="17"/>
  <c r="G248" i="17"/>
  <c r="G240" i="17" s="1"/>
  <c r="C170" i="18"/>
  <c r="C169" i="18"/>
  <c r="C168" i="18"/>
  <c r="C167" i="18"/>
  <c r="C165" i="18"/>
  <c r="C164" i="18"/>
  <c r="C163" i="18"/>
  <c r="C162" i="18"/>
  <c r="C161" i="18"/>
  <c r="N5" i="18"/>
  <c r="N171" i="18" s="1"/>
  <c r="Y217" i="18"/>
  <c r="Y175" i="18"/>
  <c r="Y174" i="18"/>
  <c r="Y173" i="18"/>
  <c r="Y172" i="18"/>
  <c r="Y170" i="18"/>
  <c r="Y169" i="18"/>
  <c r="Y168" i="18"/>
  <c r="Y167" i="18"/>
  <c r="Y165" i="18"/>
  <c r="Y164" i="18"/>
  <c r="Y163" i="18"/>
  <c r="Y162" i="18"/>
  <c r="Y161" i="18"/>
  <c r="H5" i="18"/>
  <c r="H166" i="18" s="1"/>
  <c r="H223" i="18"/>
  <c r="P5" i="18"/>
  <c r="P166" i="18" s="1"/>
  <c r="P223" i="18"/>
  <c r="X5" i="18"/>
  <c r="X223" i="18"/>
  <c r="X166" i="18"/>
  <c r="H226" i="18"/>
  <c r="P226" i="18"/>
  <c r="X226" i="18"/>
  <c r="B235" i="18"/>
  <c r="J235" i="18"/>
  <c r="R235" i="18"/>
  <c r="I237" i="18"/>
  <c r="Q237" i="18"/>
  <c r="Y237" i="18"/>
  <c r="C246" i="18"/>
  <c r="K246" i="18"/>
  <c r="S246" i="18"/>
  <c r="B248" i="18"/>
  <c r="J248" i="18"/>
  <c r="R248" i="18"/>
  <c r="W163" i="18"/>
  <c r="D217" i="19"/>
  <c r="D176" i="19"/>
  <c r="D173" i="19"/>
  <c r="D172" i="19"/>
  <c r="D169" i="19"/>
  <c r="D168" i="19"/>
  <c r="D167" i="19"/>
  <c r="D165" i="19"/>
  <c r="L217" i="19"/>
  <c r="L176" i="19"/>
  <c r="L173" i="19"/>
  <c r="L172" i="19"/>
  <c r="L169" i="19"/>
  <c r="L168" i="19"/>
  <c r="L167" i="19"/>
  <c r="L165" i="19"/>
  <c r="T226" i="19"/>
  <c r="K246" i="19"/>
  <c r="S246" i="19"/>
  <c r="E71" i="16"/>
  <c r="M71" i="16"/>
  <c r="U71" i="16"/>
  <c r="B92" i="16"/>
  <c r="J92" i="16"/>
  <c r="R92" i="16"/>
  <c r="B93" i="16"/>
  <c r="J93" i="16"/>
  <c r="R93" i="16"/>
  <c r="E184" i="17"/>
  <c r="M184" i="17"/>
  <c r="U184" i="17"/>
  <c r="E190" i="17"/>
  <c r="M190" i="17"/>
  <c r="U190" i="17"/>
  <c r="E203" i="17"/>
  <c r="M203" i="17"/>
  <c r="U203" i="17"/>
  <c r="E209" i="17"/>
  <c r="M209" i="17"/>
  <c r="U209" i="17"/>
  <c r="V246" i="17"/>
  <c r="V240" i="17" s="1"/>
  <c r="H248" i="17"/>
  <c r="H240" i="17" s="1"/>
  <c r="E175" i="18"/>
  <c r="E174" i="18"/>
  <c r="E173" i="18"/>
  <c r="E172" i="18"/>
  <c r="E170" i="18"/>
  <c r="E169" i="18"/>
  <c r="E168" i="18"/>
  <c r="E167" i="18"/>
  <c r="E165" i="18"/>
  <c r="E164" i="18"/>
  <c r="E163" i="18"/>
  <c r="E162" i="18"/>
  <c r="E161" i="18"/>
  <c r="O217" i="18"/>
  <c r="O175" i="18"/>
  <c r="O174" i="18"/>
  <c r="O173" i="18"/>
  <c r="O172" i="18"/>
  <c r="O171" i="18"/>
  <c r="O170" i="18"/>
  <c r="O169" i="18"/>
  <c r="O168" i="18"/>
  <c r="O167" i="18"/>
  <c r="O166" i="18"/>
  <c r="O165" i="18"/>
  <c r="O164" i="18"/>
  <c r="I223" i="18"/>
  <c r="I166" i="18"/>
  <c r="Q223" i="18"/>
  <c r="Q166" i="18"/>
  <c r="Y223" i="18"/>
  <c r="Y166" i="18"/>
  <c r="I226" i="18"/>
  <c r="I171" i="18"/>
  <c r="Q226" i="18"/>
  <c r="Q171" i="18"/>
  <c r="Y226" i="18"/>
  <c r="Y171" i="18"/>
  <c r="C235" i="18"/>
  <c r="C184" i="18"/>
  <c r="K235" i="18"/>
  <c r="K184" i="18"/>
  <c r="S235" i="18"/>
  <c r="S184" i="18"/>
  <c r="B237" i="18"/>
  <c r="B190" i="18"/>
  <c r="J237" i="18"/>
  <c r="J190" i="18"/>
  <c r="R237" i="18"/>
  <c r="R190" i="18"/>
  <c r="D246" i="18"/>
  <c r="L246" i="18"/>
  <c r="T246" i="18"/>
  <c r="C248" i="18"/>
  <c r="K248" i="18"/>
  <c r="S248" i="18"/>
  <c r="O161" i="18"/>
  <c r="C235" i="19"/>
  <c r="K235" i="19"/>
  <c r="S235" i="19"/>
  <c r="C248" i="19"/>
  <c r="S248" i="19"/>
  <c r="C92" i="16"/>
  <c r="K92" i="16"/>
  <c r="S92" i="16"/>
  <c r="C93" i="16"/>
  <c r="K93" i="16"/>
  <c r="S93" i="16"/>
  <c r="F161" i="17"/>
  <c r="N161" i="17"/>
  <c r="V161" i="17"/>
  <c r="F162" i="17"/>
  <c r="N162" i="17"/>
  <c r="V162" i="17"/>
  <c r="F163" i="17"/>
  <c r="N163" i="17"/>
  <c r="V163" i="17"/>
  <c r="F164" i="17"/>
  <c r="N164" i="17"/>
  <c r="V164" i="17"/>
  <c r="F165" i="17"/>
  <c r="N165" i="17"/>
  <c r="V165" i="17"/>
  <c r="F166" i="17"/>
  <c r="N166" i="17"/>
  <c r="V166" i="17"/>
  <c r="F167" i="17"/>
  <c r="V167" i="17"/>
  <c r="F168" i="17"/>
  <c r="V168" i="17"/>
  <c r="F169" i="17"/>
  <c r="V169" i="17"/>
  <c r="F170" i="17"/>
  <c r="V170" i="17"/>
  <c r="F171" i="17"/>
  <c r="N171" i="17"/>
  <c r="V171" i="17"/>
  <c r="F172" i="17"/>
  <c r="N172" i="17"/>
  <c r="V172" i="17"/>
  <c r="F173" i="17"/>
  <c r="N173" i="17"/>
  <c r="V173" i="17"/>
  <c r="F174" i="17"/>
  <c r="N174" i="17"/>
  <c r="V174" i="17"/>
  <c r="F184" i="17"/>
  <c r="N184" i="17"/>
  <c r="V184" i="17"/>
  <c r="F190" i="17"/>
  <c r="N190" i="17"/>
  <c r="V190" i="17"/>
  <c r="F203" i="17"/>
  <c r="N203" i="17"/>
  <c r="V209" i="17"/>
  <c r="W246" i="17"/>
  <c r="W240" i="17" s="1"/>
  <c r="F5" i="18"/>
  <c r="F166" i="18" s="1"/>
  <c r="Q217" i="18"/>
  <c r="Q175" i="18"/>
  <c r="Q174" i="18"/>
  <c r="Q173" i="18"/>
  <c r="Q172" i="18"/>
  <c r="Q170" i="18"/>
  <c r="Q169" i="18"/>
  <c r="Q168" i="18"/>
  <c r="Q167" i="18"/>
  <c r="Q165" i="18"/>
  <c r="Q164" i="18"/>
  <c r="Q163" i="18"/>
  <c r="Q162" i="18"/>
  <c r="Q161" i="18"/>
  <c r="B223" i="18"/>
  <c r="B166" i="18"/>
  <c r="J223" i="18"/>
  <c r="J166" i="18"/>
  <c r="R223" i="18"/>
  <c r="R166" i="18"/>
  <c r="B226" i="18"/>
  <c r="B171" i="18"/>
  <c r="J226" i="18"/>
  <c r="J171" i="18"/>
  <c r="R226" i="18"/>
  <c r="R171" i="18"/>
  <c r="D235" i="18"/>
  <c r="D184" i="18"/>
  <c r="L235" i="18"/>
  <c r="L184" i="18"/>
  <c r="T235" i="18"/>
  <c r="T184" i="18"/>
  <c r="C237" i="18"/>
  <c r="C190" i="18"/>
  <c r="K237" i="18"/>
  <c r="K190" i="18"/>
  <c r="S237" i="18"/>
  <c r="S190" i="18"/>
  <c r="E246" i="18"/>
  <c r="E203" i="18"/>
  <c r="M246" i="18"/>
  <c r="M203" i="18"/>
  <c r="U246" i="18"/>
  <c r="U203" i="18"/>
  <c r="D248" i="18"/>
  <c r="D209" i="18"/>
  <c r="L248" i="18"/>
  <c r="L209" i="18"/>
  <c r="T248" i="18"/>
  <c r="T209" i="18"/>
  <c r="W161" i="18"/>
  <c r="C237" i="19"/>
  <c r="S237" i="19"/>
  <c r="T91" i="16"/>
  <c r="D92" i="16"/>
  <c r="L92" i="16"/>
  <c r="T92" i="16"/>
  <c r="D93" i="16"/>
  <c r="L93" i="16"/>
  <c r="T93" i="16"/>
  <c r="G171" i="17"/>
  <c r="O171" i="17"/>
  <c r="W171" i="17"/>
  <c r="G184" i="17"/>
  <c r="O184" i="17"/>
  <c r="W184" i="17"/>
  <c r="G190" i="17"/>
  <c r="O190" i="17"/>
  <c r="W190" i="17"/>
  <c r="G203" i="17"/>
  <c r="O203" i="17"/>
  <c r="W209" i="17"/>
  <c r="X246" i="17"/>
  <c r="G217" i="18"/>
  <c r="R217" i="18"/>
  <c r="R175" i="18"/>
  <c r="R174" i="18"/>
  <c r="R173" i="18"/>
  <c r="R172" i="18"/>
  <c r="R170" i="18"/>
  <c r="R169" i="18"/>
  <c r="R168" i="18"/>
  <c r="R167" i="18"/>
  <c r="R165" i="18"/>
  <c r="R164" i="18"/>
  <c r="R163" i="18"/>
  <c r="R162" i="18"/>
  <c r="R161" i="18"/>
  <c r="C226" i="18"/>
  <c r="K226" i="18"/>
  <c r="S226" i="18"/>
  <c r="E235" i="18"/>
  <c r="M235" i="18"/>
  <c r="U235" i="18"/>
  <c r="D237" i="18"/>
  <c r="L237" i="18"/>
  <c r="T237" i="18"/>
  <c r="F246" i="18"/>
  <c r="N246" i="18"/>
  <c r="V246" i="18"/>
  <c r="E248" i="18"/>
  <c r="M248" i="18"/>
  <c r="U248" i="18"/>
  <c r="G162" i="18"/>
  <c r="G217" i="19"/>
  <c r="G176" i="19"/>
  <c r="G173" i="19"/>
  <c r="G172" i="19"/>
  <c r="G169" i="19"/>
  <c r="G168" i="19"/>
  <c r="G167" i="19"/>
  <c r="G165" i="19"/>
  <c r="O217" i="19"/>
  <c r="O176" i="19"/>
  <c r="O173" i="19"/>
  <c r="O172" i="19"/>
  <c r="O169" i="19"/>
  <c r="O168" i="19"/>
  <c r="O167" i="19"/>
  <c r="O165" i="19"/>
  <c r="W176" i="19"/>
  <c r="W173" i="19"/>
  <c r="W172" i="19"/>
  <c r="W169" i="19"/>
  <c r="W168" i="19"/>
  <c r="W167" i="19"/>
  <c r="W165" i="19"/>
  <c r="E229" i="19"/>
  <c r="E192" i="19"/>
  <c r="M229" i="19"/>
  <c r="M192" i="19"/>
  <c r="M191" i="19"/>
  <c r="M188" i="19"/>
  <c r="M187" i="19"/>
  <c r="M185" i="19"/>
  <c r="M183" i="19"/>
  <c r="U229" i="19"/>
  <c r="U192" i="19"/>
  <c r="U191" i="19"/>
  <c r="U188" i="19"/>
  <c r="U187" i="19"/>
  <c r="U185" i="19"/>
  <c r="U183" i="19"/>
  <c r="E92" i="16"/>
  <c r="M92" i="16"/>
  <c r="U92" i="16"/>
  <c r="E93" i="16"/>
  <c r="M93" i="16"/>
  <c r="U93" i="16"/>
  <c r="H161" i="17"/>
  <c r="P161" i="17"/>
  <c r="X161" i="17"/>
  <c r="H162" i="17"/>
  <c r="P162" i="17"/>
  <c r="X162" i="17"/>
  <c r="H163" i="17"/>
  <c r="P163" i="17"/>
  <c r="X163" i="17"/>
  <c r="H164" i="17"/>
  <c r="P164" i="17"/>
  <c r="X164" i="17"/>
  <c r="H165" i="17"/>
  <c r="P165" i="17"/>
  <c r="X165" i="17"/>
  <c r="H166" i="17"/>
  <c r="P166" i="17"/>
  <c r="X166" i="17"/>
  <c r="H167" i="17"/>
  <c r="P167" i="17"/>
  <c r="X167" i="17"/>
  <c r="H168" i="17"/>
  <c r="P168" i="17"/>
  <c r="X168" i="17"/>
  <c r="H169" i="17"/>
  <c r="P169" i="17"/>
  <c r="X169" i="17"/>
  <c r="H170" i="17"/>
  <c r="P170" i="17"/>
  <c r="X170" i="17"/>
  <c r="H171" i="17"/>
  <c r="P171" i="17"/>
  <c r="X171" i="17"/>
  <c r="H172" i="17"/>
  <c r="P172" i="17"/>
  <c r="X172" i="17"/>
  <c r="H173" i="17"/>
  <c r="P173" i="17"/>
  <c r="X173" i="17"/>
  <c r="H174" i="17"/>
  <c r="P174" i="17"/>
  <c r="X174" i="17"/>
  <c r="H184" i="17"/>
  <c r="P184" i="17"/>
  <c r="X184" i="17"/>
  <c r="H190" i="17"/>
  <c r="P190" i="17"/>
  <c r="X190" i="17"/>
  <c r="H203" i="17"/>
  <c r="P203" i="17"/>
  <c r="I217" i="18"/>
  <c r="I175" i="18"/>
  <c r="I174" i="18"/>
  <c r="I173" i="18"/>
  <c r="I172" i="18"/>
  <c r="I170" i="18"/>
  <c r="I169" i="18"/>
  <c r="I168" i="18"/>
  <c r="I167" i="18"/>
  <c r="I165" i="18"/>
  <c r="I164" i="18"/>
  <c r="I163" i="18"/>
  <c r="I162" i="18"/>
  <c r="I161" i="18"/>
  <c r="S217" i="18"/>
  <c r="S175" i="18"/>
  <c r="S174" i="18"/>
  <c r="S173" i="18"/>
  <c r="S172" i="18"/>
  <c r="S170" i="18"/>
  <c r="S169" i="18"/>
  <c r="S168" i="18"/>
  <c r="S167" i="18"/>
  <c r="S165" i="18"/>
  <c r="S164" i="18"/>
  <c r="S163" i="18"/>
  <c r="S162" i="18"/>
  <c r="S161" i="18"/>
  <c r="D223" i="18"/>
  <c r="D5" i="18"/>
  <c r="D166" i="18" s="1"/>
  <c r="L223" i="18"/>
  <c r="L5" i="18"/>
  <c r="L166" i="18" s="1"/>
  <c r="T223" i="18"/>
  <c r="T5" i="18"/>
  <c r="T166" i="18" s="1"/>
  <c r="D226" i="18"/>
  <c r="D171" i="18"/>
  <c r="L226" i="18"/>
  <c r="T226" i="18"/>
  <c r="F235" i="18"/>
  <c r="N235" i="18"/>
  <c r="V235" i="18"/>
  <c r="E237" i="18"/>
  <c r="M237" i="18"/>
  <c r="U237" i="18"/>
  <c r="G246" i="18"/>
  <c r="O246" i="18"/>
  <c r="W246" i="18"/>
  <c r="F248" i="18"/>
  <c r="N248" i="18"/>
  <c r="V248" i="18"/>
  <c r="O162" i="18"/>
  <c r="F229" i="19"/>
  <c r="F192" i="19"/>
  <c r="F191" i="19"/>
  <c r="F188" i="19"/>
  <c r="F185" i="19"/>
  <c r="F183" i="19"/>
  <c r="F187" i="19"/>
  <c r="N229" i="19"/>
  <c r="N192" i="19"/>
  <c r="N191" i="19"/>
  <c r="N187" i="19"/>
  <c r="N185" i="19"/>
  <c r="N183" i="19"/>
  <c r="N188" i="19"/>
  <c r="W190" i="18"/>
  <c r="G203" i="18"/>
  <c r="O203" i="18"/>
  <c r="W203" i="18"/>
  <c r="F217" i="19"/>
  <c r="N217" i="19"/>
  <c r="V217" i="19"/>
  <c r="E226" i="19"/>
  <c r="M226" i="19"/>
  <c r="U226" i="19"/>
  <c r="H229" i="19"/>
  <c r="H192" i="19"/>
  <c r="H191" i="19"/>
  <c r="H188" i="19"/>
  <c r="H187" i="19"/>
  <c r="P229" i="19"/>
  <c r="P192" i="19"/>
  <c r="P191" i="19"/>
  <c r="P188" i="19"/>
  <c r="P187" i="19"/>
  <c r="X229" i="19"/>
  <c r="X192" i="19"/>
  <c r="X191" i="19"/>
  <c r="X188" i="19"/>
  <c r="X187" i="19"/>
  <c r="G235" i="19"/>
  <c r="O235" i="19"/>
  <c r="W235" i="19"/>
  <c r="F237" i="19"/>
  <c r="N237" i="19"/>
  <c r="N190" i="19"/>
  <c r="V237" i="19"/>
  <c r="H246" i="19"/>
  <c r="H203" i="19"/>
  <c r="P246" i="19"/>
  <c r="P203" i="19"/>
  <c r="X246" i="19"/>
  <c r="X203" i="19"/>
  <c r="G248" i="19"/>
  <c r="G209" i="19"/>
  <c r="O248" i="19"/>
  <c r="O209" i="19"/>
  <c r="W248" i="19"/>
  <c r="W209" i="19"/>
  <c r="B165" i="19"/>
  <c r="J165" i="19"/>
  <c r="R165" i="19"/>
  <c r="B167" i="19"/>
  <c r="J167" i="19"/>
  <c r="R167" i="19"/>
  <c r="B168" i="19"/>
  <c r="J168" i="19"/>
  <c r="R168" i="19"/>
  <c r="B169" i="19"/>
  <c r="J169" i="19"/>
  <c r="R169" i="19"/>
  <c r="B172" i="19"/>
  <c r="J172" i="19"/>
  <c r="R172" i="19"/>
  <c r="B173" i="19"/>
  <c r="J173" i="19"/>
  <c r="R173" i="19"/>
  <c r="B183" i="19"/>
  <c r="J183" i="19"/>
  <c r="R183" i="19"/>
  <c r="C187" i="19"/>
  <c r="S187" i="19"/>
  <c r="K188" i="19"/>
  <c r="T191" i="19"/>
  <c r="D229" i="19"/>
  <c r="K237" i="19"/>
  <c r="V183" i="21"/>
  <c r="K194" i="21"/>
  <c r="S194" i="21"/>
  <c r="C161" i="23"/>
  <c r="C155" i="23"/>
  <c r="C154" i="23"/>
  <c r="C151" i="23"/>
  <c r="C158" i="23"/>
  <c r="C163" i="23"/>
  <c r="S158" i="23"/>
  <c r="S163" i="23"/>
  <c r="S155" i="23"/>
  <c r="S154" i="23"/>
  <c r="S151" i="23"/>
  <c r="S161" i="23"/>
  <c r="C160" i="23"/>
  <c r="H171" i="18"/>
  <c r="P171" i="18"/>
  <c r="X171" i="18"/>
  <c r="H190" i="18"/>
  <c r="P190" i="18"/>
  <c r="X190" i="18"/>
  <c r="H209" i="18"/>
  <c r="P209" i="18"/>
  <c r="X209" i="18"/>
  <c r="F226" i="19"/>
  <c r="N226" i="19"/>
  <c r="V226" i="19"/>
  <c r="H235" i="19"/>
  <c r="P235" i="19"/>
  <c r="X235" i="19"/>
  <c r="G237" i="19"/>
  <c r="O237" i="19"/>
  <c r="W237" i="19"/>
  <c r="W190" i="19"/>
  <c r="I246" i="19"/>
  <c r="I203" i="19"/>
  <c r="Q246" i="19"/>
  <c r="Q203" i="19"/>
  <c r="Y246" i="19"/>
  <c r="Y203" i="19"/>
  <c r="H248" i="19"/>
  <c r="H209" i="19"/>
  <c r="P248" i="19"/>
  <c r="P209" i="19"/>
  <c r="X248" i="19"/>
  <c r="X209" i="19"/>
  <c r="C171" i="19"/>
  <c r="K171" i="19"/>
  <c r="C183" i="19"/>
  <c r="K183" i="19"/>
  <c r="S183" i="19"/>
  <c r="C184" i="19"/>
  <c r="K184" i="19"/>
  <c r="S184" i="19"/>
  <c r="C185" i="19"/>
  <c r="K185" i="19"/>
  <c r="S185" i="19"/>
  <c r="D187" i="19"/>
  <c r="T187" i="19"/>
  <c r="L188" i="19"/>
  <c r="S190" i="19"/>
  <c r="C192" i="19"/>
  <c r="K203" i="19"/>
  <c r="S209" i="19"/>
  <c r="C226" i="19"/>
  <c r="K229" i="19"/>
  <c r="C79" i="20"/>
  <c r="C205" i="21"/>
  <c r="I184" i="18"/>
  <c r="Q184" i="18"/>
  <c r="Y184" i="18"/>
  <c r="I190" i="18"/>
  <c r="Q190" i="18"/>
  <c r="Y190" i="18"/>
  <c r="I203" i="18"/>
  <c r="Q203" i="18"/>
  <c r="Y203" i="18"/>
  <c r="I209" i="18"/>
  <c r="Q209" i="18"/>
  <c r="Y209" i="18"/>
  <c r="H217" i="19"/>
  <c r="P217" i="19"/>
  <c r="X217" i="19"/>
  <c r="G226" i="19"/>
  <c r="O226" i="19"/>
  <c r="W226" i="19"/>
  <c r="B229" i="19"/>
  <c r="B192" i="19"/>
  <c r="B191" i="19"/>
  <c r="B188" i="19"/>
  <c r="B187" i="19"/>
  <c r="J229" i="19"/>
  <c r="J192" i="19"/>
  <c r="J191" i="19"/>
  <c r="J188" i="19"/>
  <c r="J187" i="19"/>
  <c r="R229" i="19"/>
  <c r="R192" i="19"/>
  <c r="R191" i="19"/>
  <c r="R188" i="19"/>
  <c r="R187" i="19"/>
  <c r="I235" i="19"/>
  <c r="Q235" i="19"/>
  <c r="Y235" i="19"/>
  <c r="H237" i="19"/>
  <c r="H190" i="19"/>
  <c r="P237" i="19"/>
  <c r="P190" i="19"/>
  <c r="X237" i="19"/>
  <c r="X190" i="19"/>
  <c r="B246" i="19"/>
  <c r="B203" i="19"/>
  <c r="J246" i="19"/>
  <c r="J203" i="19"/>
  <c r="R246" i="19"/>
  <c r="R203" i="19"/>
  <c r="I248" i="19"/>
  <c r="I209" i="19"/>
  <c r="Q248" i="19"/>
  <c r="Q209" i="19"/>
  <c r="Y248" i="19"/>
  <c r="Y209" i="19"/>
  <c r="D171" i="19"/>
  <c r="L171" i="19"/>
  <c r="D183" i="19"/>
  <c r="L183" i="19"/>
  <c r="T183" i="19"/>
  <c r="D185" i="19"/>
  <c r="L185" i="19"/>
  <c r="T185" i="19"/>
  <c r="D192" i="19"/>
  <c r="D226" i="19"/>
  <c r="L229" i="19"/>
  <c r="C246" i="19"/>
  <c r="B184" i="18"/>
  <c r="J184" i="18"/>
  <c r="R184" i="18"/>
  <c r="B203" i="18"/>
  <c r="J203" i="18"/>
  <c r="R203" i="18"/>
  <c r="B209" i="18"/>
  <c r="J209" i="18"/>
  <c r="R209" i="18"/>
  <c r="I217" i="19"/>
  <c r="Q217" i="19"/>
  <c r="Y217" i="19"/>
  <c r="H226" i="19"/>
  <c r="P226" i="19"/>
  <c r="X226" i="19"/>
  <c r="B235" i="19"/>
  <c r="J235" i="19"/>
  <c r="R235" i="19"/>
  <c r="I237" i="19"/>
  <c r="I190" i="19"/>
  <c r="Q237" i="19"/>
  <c r="Q190" i="19"/>
  <c r="Y237" i="19"/>
  <c r="Y190" i="19"/>
  <c r="B248" i="19"/>
  <c r="B209" i="19"/>
  <c r="J248" i="19"/>
  <c r="J209" i="19"/>
  <c r="R248" i="19"/>
  <c r="R209" i="19"/>
  <c r="E184" i="19"/>
  <c r="M184" i="19"/>
  <c r="U184" i="19"/>
  <c r="S188" i="19"/>
  <c r="C191" i="19"/>
  <c r="K192" i="19"/>
  <c r="S203" i="19"/>
  <c r="K226" i="19"/>
  <c r="S229" i="19"/>
  <c r="S205" i="21"/>
  <c r="C166" i="18"/>
  <c r="K166" i="18"/>
  <c r="S166" i="18"/>
  <c r="C171" i="18"/>
  <c r="K171" i="18"/>
  <c r="S171" i="18"/>
  <c r="C203" i="18"/>
  <c r="K203" i="18"/>
  <c r="S203" i="18"/>
  <c r="C209" i="18"/>
  <c r="K209" i="18"/>
  <c r="S209" i="18"/>
  <c r="B217" i="19"/>
  <c r="J217" i="19"/>
  <c r="R217" i="19"/>
  <c r="I226" i="19"/>
  <c r="Q226" i="19"/>
  <c r="Y226" i="19"/>
  <c r="B237" i="19"/>
  <c r="B190" i="19"/>
  <c r="J237" i="19"/>
  <c r="J190" i="19"/>
  <c r="R237" i="19"/>
  <c r="R190" i="19"/>
  <c r="D246" i="19"/>
  <c r="L246" i="19"/>
  <c r="T246" i="19"/>
  <c r="F165" i="19"/>
  <c r="N165" i="19"/>
  <c r="V165" i="19"/>
  <c r="F167" i="19"/>
  <c r="N167" i="19"/>
  <c r="V167" i="19"/>
  <c r="F168" i="19"/>
  <c r="N168" i="19"/>
  <c r="V168" i="19"/>
  <c r="F169" i="19"/>
  <c r="N169" i="19"/>
  <c r="V169" i="19"/>
  <c r="F171" i="19"/>
  <c r="N171" i="19"/>
  <c r="V171" i="19"/>
  <c r="F172" i="19"/>
  <c r="N172" i="19"/>
  <c r="V172" i="19"/>
  <c r="F173" i="19"/>
  <c r="N173" i="19"/>
  <c r="V173" i="19"/>
  <c r="F176" i="19"/>
  <c r="N176" i="19"/>
  <c r="V176" i="19"/>
  <c r="F184" i="19"/>
  <c r="N184" i="19"/>
  <c r="K187" i="19"/>
  <c r="C188" i="19"/>
  <c r="T188" i="19"/>
  <c r="D191" i="19"/>
  <c r="L192" i="19"/>
  <c r="T203" i="19"/>
  <c r="L226" i="19"/>
  <c r="B192" i="21"/>
  <c r="B183" i="21" s="1"/>
  <c r="B141" i="21"/>
  <c r="B132" i="21" s="1"/>
  <c r="J192" i="21"/>
  <c r="J183" i="21" s="1"/>
  <c r="J141" i="21"/>
  <c r="J132" i="21" s="1"/>
  <c r="R192" i="21"/>
  <c r="R183" i="21" s="1"/>
  <c r="R141" i="21"/>
  <c r="R132" i="21" s="1"/>
  <c r="E201" i="21"/>
  <c r="E153" i="21"/>
  <c r="M201" i="21"/>
  <c r="M153" i="21"/>
  <c r="U201" i="21"/>
  <c r="U153" i="21"/>
  <c r="E202" i="21"/>
  <c r="E157" i="21"/>
  <c r="M202" i="21"/>
  <c r="M157" i="21"/>
  <c r="U202" i="21"/>
  <c r="U157" i="21"/>
  <c r="E203" i="21"/>
  <c r="E160" i="21"/>
  <c r="U203" i="21"/>
  <c r="U160" i="21"/>
  <c r="F211" i="21"/>
  <c r="F205" i="21" s="1"/>
  <c r="F171" i="21"/>
  <c r="N211" i="21"/>
  <c r="N205" i="21" s="1"/>
  <c r="N171" i="21"/>
  <c r="V211" i="21"/>
  <c r="V205" i="21" s="1"/>
  <c r="V171" i="21"/>
  <c r="H213" i="21"/>
  <c r="H175" i="21"/>
  <c r="P213" i="21"/>
  <c r="P175" i="21"/>
  <c r="X213" i="21"/>
  <c r="X175" i="21"/>
  <c r="L171" i="18"/>
  <c r="T171" i="18"/>
  <c r="D190" i="18"/>
  <c r="L190" i="18"/>
  <c r="T190" i="18"/>
  <c r="D203" i="18"/>
  <c r="L203" i="18"/>
  <c r="T203" i="18"/>
  <c r="S5" i="19"/>
  <c r="S171" i="19" s="1"/>
  <c r="B226" i="19"/>
  <c r="J226" i="19"/>
  <c r="R226" i="19"/>
  <c r="D235" i="19"/>
  <c r="L235" i="19"/>
  <c r="T235" i="19"/>
  <c r="E246" i="19"/>
  <c r="E203" i="19"/>
  <c r="M246" i="19"/>
  <c r="M203" i="19"/>
  <c r="U246" i="19"/>
  <c r="U203" i="19"/>
  <c r="D248" i="19"/>
  <c r="L248" i="19"/>
  <c r="T248" i="19"/>
  <c r="G171" i="19"/>
  <c r="O171" i="19"/>
  <c r="W171" i="19"/>
  <c r="L187" i="19"/>
  <c r="C190" i="19"/>
  <c r="S192" i="19"/>
  <c r="C209" i="19"/>
  <c r="S183" i="21"/>
  <c r="E184" i="18"/>
  <c r="M184" i="18"/>
  <c r="U184" i="18"/>
  <c r="E190" i="18"/>
  <c r="M190" i="18"/>
  <c r="U190" i="18"/>
  <c r="E209" i="18"/>
  <c r="M209" i="18"/>
  <c r="U209" i="18"/>
  <c r="T5" i="19"/>
  <c r="V61" i="19"/>
  <c r="V184" i="19" s="1"/>
  <c r="E235" i="19"/>
  <c r="M235" i="19"/>
  <c r="U235" i="19"/>
  <c r="D237" i="19"/>
  <c r="L237" i="19"/>
  <c r="T237" i="19"/>
  <c r="F246" i="19"/>
  <c r="F203" i="19"/>
  <c r="N246" i="19"/>
  <c r="N203" i="19"/>
  <c r="V246" i="19"/>
  <c r="V203" i="19"/>
  <c r="E248" i="19"/>
  <c r="E209" i="19"/>
  <c r="M248" i="19"/>
  <c r="M209" i="19"/>
  <c r="U248" i="19"/>
  <c r="U209" i="19"/>
  <c r="H165" i="19"/>
  <c r="P165" i="19"/>
  <c r="X165" i="19"/>
  <c r="H167" i="19"/>
  <c r="P167" i="19"/>
  <c r="X167" i="19"/>
  <c r="H168" i="19"/>
  <c r="P168" i="19"/>
  <c r="X168" i="19"/>
  <c r="H169" i="19"/>
  <c r="P169" i="19"/>
  <c r="X169" i="19"/>
  <c r="H171" i="19"/>
  <c r="P171" i="19"/>
  <c r="X171" i="19"/>
  <c r="H172" i="19"/>
  <c r="P172" i="19"/>
  <c r="X172" i="19"/>
  <c r="H173" i="19"/>
  <c r="P173" i="19"/>
  <c r="X173" i="19"/>
  <c r="H176" i="19"/>
  <c r="P176" i="19"/>
  <c r="X176" i="19"/>
  <c r="H183" i="19"/>
  <c r="P183" i="19"/>
  <c r="X183" i="19"/>
  <c r="H184" i="19"/>
  <c r="P184" i="19"/>
  <c r="X184" i="19"/>
  <c r="H185" i="19"/>
  <c r="P185" i="19"/>
  <c r="X185" i="19"/>
  <c r="D190" i="19"/>
  <c r="T192" i="19"/>
  <c r="D209" i="19"/>
  <c r="K248" i="19"/>
  <c r="M160" i="21"/>
  <c r="F184" i="18"/>
  <c r="N184" i="18"/>
  <c r="V184" i="18"/>
  <c r="F203" i="18"/>
  <c r="N203" i="18"/>
  <c r="V203" i="18"/>
  <c r="F209" i="18"/>
  <c r="N209" i="18"/>
  <c r="V209" i="18"/>
  <c r="E5" i="19"/>
  <c r="M5" i="19"/>
  <c r="U5" i="19"/>
  <c r="G61" i="19"/>
  <c r="G184" i="19" s="1"/>
  <c r="O61" i="19"/>
  <c r="O190" i="19" s="1"/>
  <c r="W61" i="19"/>
  <c r="W184" i="19" s="1"/>
  <c r="F235" i="19"/>
  <c r="N235" i="19"/>
  <c r="V235" i="19"/>
  <c r="E237" i="19"/>
  <c r="E190" i="19"/>
  <c r="M237" i="19"/>
  <c r="M190" i="19"/>
  <c r="U237" i="19"/>
  <c r="U190" i="19"/>
  <c r="G246" i="19"/>
  <c r="G203" i="19"/>
  <c r="O246" i="19"/>
  <c r="O203" i="19"/>
  <c r="W246" i="19"/>
  <c r="W203" i="19"/>
  <c r="F248" i="19"/>
  <c r="F209" i="19"/>
  <c r="N248" i="19"/>
  <c r="N209" i="19"/>
  <c r="V248" i="19"/>
  <c r="V209" i="19"/>
  <c r="I165" i="19"/>
  <c r="Q165" i="19"/>
  <c r="Y165" i="19"/>
  <c r="I167" i="19"/>
  <c r="Q167" i="19"/>
  <c r="Y167" i="19"/>
  <c r="I168" i="19"/>
  <c r="Q168" i="19"/>
  <c r="Y168" i="19"/>
  <c r="I169" i="19"/>
  <c r="Q169" i="19"/>
  <c r="Y169" i="19"/>
  <c r="I171" i="19"/>
  <c r="Q171" i="19"/>
  <c r="Y171" i="19"/>
  <c r="I172" i="19"/>
  <c r="Q172" i="19"/>
  <c r="Y172" i="19"/>
  <c r="I173" i="19"/>
  <c r="Q173" i="19"/>
  <c r="Y173" i="19"/>
  <c r="I176" i="19"/>
  <c r="Q176" i="19"/>
  <c r="Y176" i="19"/>
  <c r="I184" i="19"/>
  <c r="Q184" i="19"/>
  <c r="Y184" i="19"/>
  <c r="D69" i="20"/>
  <c r="L69" i="20"/>
  <c r="T69" i="20"/>
  <c r="D70" i="20"/>
  <c r="L70" i="20"/>
  <c r="T70" i="20"/>
  <c r="D71" i="20"/>
  <c r="L71" i="20"/>
  <c r="T71" i="20"/>
  <c r="I213" i="21"/>
  <c r="I205" i="21" s="1"/>
  <c r="I213" i="22"/>
  <c r="Q213" i="21"/>
  <c r="Q205" i="21" s="1"/>
  <c r="Q213" i="22"/>
  <c r="Y213" i="21"/>
  <c r="Y205" i="21" s="1"/>
  <c r="Y213" i="22"/>
  <c r="N160" i="21"/>
  <c r="I175" i="21"/>
  <c r="D201" i="22"/>
  <c r="L201" i="22"/>
  <c r="T201" i="22"/>
  <c r="D202" i="22"/>
  <c r="L202" i="22"/>
  <c r="T202" i="22"/>
  <c r="D203" i="22"/>
  <c r="L203" i="22"/>
  <c r="T203" i="22"/>
  <c r="E211" i="22"/>
  <c r="E69" i="20"/>
  <c r="M69" i="20"/>
  <c r="U69" i="20"/>
  <c r="E70" i="20"/>
  <c r="M70" i="20"/>
  <c r="U70" i="20"/>
  <c r="E71" i="20"/>
  <c r="M71" i="20"/>
  <c r="U71" i="20"/>
  <c r="H211" i="21"/>
  <c r="H171" i="21"/>
  <c r="P211" i="21"/>
  <c r="P205" i="21" s="1"/>
  <c r="P171" i="21"/>
  <c r="X211" i="21"/>
  <c r="X171" i="21"/>
  <c r="B213" i="21"/>
  <c r="B205" i="21" s="1"/>
  <c r="B175" i="21"/>
  <c r="J213" i="21"/>
  <c r="J175" i="21"/>
  <c r="R213" i="21"/>
  <c r="R175" i="21"/>
  <c r="K141" i="21"/>
  <c r="K132" i="21" s="1"/>
  <c r="S141" i="21"/>
  <c r="S132" i="21" s="1"/>
  <c r="S153" i="21"/>
  <c r="C157" i="21"/>
  <c r="L157" i="21"/>
  <c r="F160" i="21"/>
  <c r="O160" i="21"/>
  <c r="K171" i="21"/>
  <c r="W175" i="21"/>
  <c r="I192" i="21"/>
  <c r="I183" i="21" s="1"/>
  <c r="B192" i="22"/>
  <c r="B141" i="22"/>
  <c r="B132" i="22" s="1"/>
  <c r="J192" i="22"/>
  <c r="J141" i="22"/>
  <c r="J132" i="22" s="1"/>
  <c r="R192" i="22"/>
  <c r="R141" i="22"/>
  <c r="R132" i="22" s="1"/>
  <c r="E201" i="22"/>
  <c r="E153" i="22"/>
  <c r="M201" i="22"/>
  <c r="M153" i="22"/>
  <c r="U201" i="22"/>
  <c r="U153" i="22"/>
  <c r="E202" i="22"/>
  <c r="E157" i="22"/>
  <c r="M202" i="22"/>
  <c r="M157" i="22"/>
  <c r="U202" i="22"/>
  <c r="U157" i="22"/>
  <c r="E203" i="22"/>
  <c r="E160" i="22"/>
  <c r="M203" i="22"/>
  <c r="M160" i="22"/>
  <c r="U203" i="22"/>
  <c r="U160" i="22"/>
  <c r="F211" i="22"/>
  <c r="F171" i="22"/>
  <c r="N211" i="22"/>
  <c r="N171" i="22"/>
  <c r="V211" i="22"/>
  <c r="V171" i="22"/>
  <c r="H213" i="22"/>
  <c r="H175" i="22"/>
  <c r="P213" i="22"/>
  <c r="P175" i="22"/>
  <c r="X213" i="22"/>
  <c r="X175" i="22"/>
  <c r="F69" i="20"/>
  <c r="N69" i="20"/>
  <c r="V69" i="20"/>
  <c r="F70" i="20"/>
  <c r="N70" i="20"/>
  <c r="V70" i="20"/>
  <c r="F71" i="20"/>
  <c r="N71" i="20"/>
  <c r="V71" i="20"/>
  <c r="H202" i="21"/>
  <c r="H157" i="21"/>
  <c r="P202" i="21"/>
  <c r="P157" i="21"/>
  <c r="X202" i="21"/>
  <c r="X157" i="21"/>
  <c r="H203" i="21"/>
  <c r="H160" i="21"/>
  <c r="P203" i="21"/>
  <c r="P160" i="21"/>
  <c r="X203" i="21"/>
  <c r="X160" i="21"/>
  <c r="D141" i="21"/>
  <c r="D132" i="21" s="1"/>
  <c r="L141" i="21"/>
  <c r="L132" i="21" s="1"/>
  <c r="T141" i="21"/>
  <c r="T132" i="21" s="1"/>
  <c r="D153" i="21"/>
  <c r="L153" i="21"/>
  <c r="T153" i="21"/>
  <c r="D157" i="21"/>
  <c r="V157" i="21"/>
  <c r="G160" i="21"/>
  <c r="B171" i="21"/>
  <c r="M171" i="21"/>
  <c r="W171" i="21"/>
  <c r="M175" i="21"/>
  <c r="Y175" i="21"/>
  <c r="C192" i="22"/>
  <c r="K192" i="22"/>
  <c r="S192" i="22"/>
  <c r="F201" i="22"/>
  <c r="N201" i="22"/>
  <c r="V201" i="22"/>
  <c r="F202" i="22"/>
  <c r="N202" i="22"/>
  <c r="V202" i="22"/>
  <c r="F203" i="22"/>
  <c r="N203" i="22"/>
  <c r="V203" i="22"/>
  <c r="G211" i="22"/>
  <c r="O211" i="22"/>
  <c r="W211" i="22"/>
  <c r="G69" i="20"/>
  <c r="O69" i="20"/>
  <c r="W69" i="20"/>
  <c r="G70" i="20"/>
  <c r="O70" i="20"/>
  <c r="W70" i="20"/>
  <c r="G71" i="20"/>
  <c r="O71" i="20"/>
  <c r="W71" i="20"/>
  <c r="I202" i="21"/>
  <c r="I202" i="22"/>
  <c r="Q202" i="21"/>
  <c r="Q194" i="21" s="1"/>
  <c r="Q202" i="22"/>
  <c r="Y202" i="21"/>
  <c r="Y202" i="22"/>
  <c r="I203" i="21"/>
  <c r="I203" i="22"/>
  <c r="Q203" i="21"/>
  <c r="Q203" i="22"/>
  <c r="Y203" i="21"/>
  <c r="Y203" i="22"/>
  <c r="J205" i="21"/>
  <c r="R205" i="21"/>
  <c r="D213" i="21"/>
  <c r="D175" i="21"/>
  <c r="L213" i="21"/>
  <c r="L175" i="21"/>
  <c r="T213" i="21"/>
  <c r="T175" i="21"/>
  <c r="E141" i="21"/>
  <c r="E132" i="21" s="1"/>
  <c r="M141" i="21"/>
  <c r="M132" i="21" s="1"/>
  <c r="U141" i="21"/>
  <c r="U132" i="21" s="1"/>
  <c r="N157" i="21"/>
  <c r="W157" i="21"/>
  <c r="I160" i="21"/>
  <c r="R160" i="21"/>
  <c r="C171" i="21"/>
  <c r="Y171" i="21"/>
  <c r="N175" i="21"/>
  <c r="N192" i="21"/>
  <c r="N183" i="21" s="1"/>
  <c r="D192" i="22"/>
  <c r="L192" i="22"/>
  <c r="T192" i="22"/>
  <c r="G201" i="22"/>
  <c r="O201" i="22"/>
  <c r="W201" i="22"/>
  <c r="G202" i="22"/>
  <c r="O202" i="22"/>
  <c r="W202" i="22"/>
  <c r="G203" i="22"/>
  <c r="O203" i="22"/>
  <c r="W203" i="22"/>
  <c r="H211" i="22"/>
  <c r="P211" i="22"/>
  <c r="X211" i="22"/>
  <c r="B213" i="22"/>
  <c r="J213" i="22"/>
  <c r="R213" i="22"/>
  <c r="B183" i="23"/>
  <c r="R183" i="23"/>
  <c r="G194" i="23"/>
  <c r="W194" i="23"/>
  <c r="B205" i="23"/>
  <c r="J205" i="23"/>
  <c r="H69" i="20"/>
  <c r="P69" i="20"/>
  <c r="X69" i="20"/>
  <c r="H70" i="20"/>
  <c r="P70" i="20"/>
  <c r="X70" i="20"/>
  <c r="H71" i="20"/>
  <c r="P71" i="20"/>
  <c r="X71" i="20"/>
  <c r="V141" i="21"/>
  <c r="V132" i="21" s="1"/>
  <c r="F153" i="21"/>
  <c r="N153" i="21"/>
  <c r="V153" i="21"/>
  <c r="F157" i="21"/>
  <c r="O157" i="21"/>
  <c r="Y157" i="21"/>
  <c r="J160" i="21"/>
  <c r="E171" i="21"/>
  <c r="O171" i="21"/>
  <c r="C175" i="21"/>
  <c r="O175" i="21"/>
  <c r="Q192" i="21"/>
  <c r="Q183" i="21" s="1"/>
  <c r="E192" i="22"/>
  <c r="M192" i="22"/>
  <c r="U192" i="22"/>
  <c r="H201" i="22"/>
  <c r="P201" i="22"/>
  <c r="X201" i="22"/>
  <c r="H202" i="22"/>
  <c r="P202" i="22"/>
  <c r="X202" i="22"/>
  <c r="H203" i="22"/>
  <c r="P203" i="22"/>
  <c r="X203" i="22"/>
  <c r="I211" i="22"/>
  <c r="Q211" i="22"/>
  <c r="Y211" i="22"/>
  <c r="C213" i="22"/>
  <c r="K213" i="22"/>
  <c r="S213" i="22"/>
  <c r="R175" i="23"/>
  <c r="C183" i="23"/>
  <c r="S183" i="23"/>
  <c r="I69" i="20"/>
  <c r="Q69" i="20"/>
  <c r="Y69" i="20"/>
  <c r="I70" i="20"/>
  <c r="Q70" i="20"/>
  <c r="Y70" i="20"/>
  <c r="I71" i="20"/>
  <c r="Q71" i="20"/>
  <c r="Y71" i="20"/>
  <c r="D211" i="21"/>
  <c r="D171" i="21"/>
  <c r="L211" i="21"/>
  <c r="L171" i="21"/>
  <c r="T211" i="21"/>
  <c r="T171" i="21"/>
  <c r="G141" i="21"/>
  <c r="G132" i="21" s="1"/>
  <c r="O141" i="21"/>
  <c r="O132" i="21" s="1"/>
  <c r="W141" i="21"/>
  <c r="W132" i="21" s="1"/>
  <c r="G153" i="21"/>
  <c r="O153" i="21"/>
  <c r="W153" i="21"/>
  <c r="G157" i="21"/>
  <c r="Q157" i="21"/>
  <c r="B160" i="21"/>
  <c r="K160" i="21"/>
  <c r="T160" i="21"/>
  <c r="Q171" i="21"/>
  <c r="E175" i="21"/>
  <c r="Q175" i="21"/>
  <c r="C203" i="21"/>
  <c r="C194" i="21" s="1"/>
  <c r="F192" i="22"/>
  <c r="N192" i="22"/>
  <c r="V192" i="22"/>
  <c r="I201" i="22"/>
  <c r="Q201" i="22"/>
  <c r="Y201" i="22"/>
  <c r="B211" i="22"/>
  <c r="J211" i="22"/>
  <c r="R211" i="22"/>
  <c r="D213" i="22"/>
  <c r="L213" i="22"/>
  <c r="T213" i="22"/>
  <c r="B69" i="20"/>
  <c r="J69" i="20"/>
  <c r="R69" i="20"/>
  <c r="B70" i="20"/>
  <c r="J70" i="20"/>
  <c r="R70" i="20"/>
  <c r="B71" i="20"/>
  <c r="J71" i="20"/>
  <c r="R71" i="20"/>
  <c r="H141" i="21"/>
  <c r="H132" i="21" s="1"/>
  <c r="P141" i="21"/>
  <c r="P132" i="21" s="1"/>
  <c r="X141" i="21"/>
  <c r="X132" i="21" s="1"/>
  <c r="H153" i="21"/>
  <c r="P153" i="21"/>
  <c r="X153" i="21"/>
  <c r="I157" i="21"/>
  <c r="R157" i="21"/>
  <c r="L160" i="21"/>
  <c r="G171" i="21"/>
  <c r="R171" i="21"/>
  <c r="F175" i="21"/>
  <c r="G192" i="22"/>
  <c r="O192" i="22"/>
  <c r="W192" i="22"/>
  <c r="B201" i="22"/>
  <c r="J201" i="22"/>
  <c r="R201" i="22"/>
  <c r="B202" i="22"/>
  <c r="J202" i="22"/>
  <c r="R202" i="22"/>
  <c r="B203" i="22"/>
  <c r="J203" i="22"/>
  <c r="R203" i="22"/>
  <c r="C211" i="22"/>
  <c r="K211" i="22"/>
  <c r="S211" i="22"/>
  <c r="E213" i="22"/>
  <c r="M213" i="22"/>
  <c r="U213" i="22"/>
  <c r="B161" i="23"/>
  <c r="B155" i="23"/>
  <c r="B154" i="23"/>
  <c r="B151" i="23"/>
  <c r="B158" i="23"/>
  <c r="B163" i="23"/>
  <c r="R158" i="23"/>
  <c r="R163" i="23"/>
  <c r="R155" i="23"/>
  <c r="R154" i="23"/>
  <c r="R151" i="23"/>
  <c r="R161" i="23"/>
  <c r="J157" i="23"/>
  <c r="B160" i="23"/>
  <c r="J172" i="23"/>
  <c r="J179" i="23"/>
  <c r="J176" i="23"/>
  <c r="J170" i="23"/>
  <c r="R172" i="23"/>
  <c r="R179" i="23"/>
  <c r="R176" i="23"/>
  <c r="R170" i="23"/>
  <c r="O194" i="23"/>
  <c r="W136" i="25"/>
  <c r="H141" i="22"/>
  <c r="H132" i="22" s="1"/>
  <c r="P141" i="22"/>
  <c r="P132" i="22" s="1"/>
  <c r="X141" i="22"/>
  <c r="X132" i="22" s="1"/>
  <c r="H153" i="22"/>
  <c r="P153" i="22"/>
  <c r="X153" i="22"/>
  <c r="H157" i="22"/>
  <c r="P157" i="22"/>
  <c r="X157" i="22"/>
  <c r="H160" i="22"/>
  <c r="P160" i="22"/>
  <c r="X160" i="22"/>
  <c r="H171" i="22"/>
  <c r="P171" i="22"/>
  <c r="X171" i="22"/>
  <c r="D48" i="23"/>
  <c r="D153" i="23" s="1"/>
  <c r="L48" i="23"/>
  <c r="L153" i="23" s="1"/>
  <c r="T48" i="23"/>
  <c r="T153" i="23" s="1"/>
  <c r="D99" i="23"/>
  <c r="D171" i="23" s="1"/>
  <c r="L99" i="23"/>
  <c r="L171" i="23" s="1"/>
  <c r="T99" i="23"/>
  <c r="E213" i="23"/>
  <c r="E175" i="23"/>
  <c r="M213" i="23"/>
  <c r="M175" i="23"/>
  <c r="U213" i="23"/>
  <c r="U175" i="23"/>
  <c r="F137" i="23"/>
  <c r="V137" i="23"/>
  <c r="F139" i="23"/>
  <c r="V139" i="23"/>
  <c r="F140" i="23"/>
  <c r="N140" i="23"/>
  <c r="V140" i="23"/>
  <c r="F141" i="23"/>
  <c r="N141" i="23"/>
  <c r="V141" i="23"/>
  <c r="F143" i="23"/>
  <c r="N143" i="23"/>
  <c r="V143" i="23"/>
  <c r="F153" i="23"/>
  <c r="N153" i="23"/>
  <c r="F157" i="23"/>
  <c r="G160" i="23"/>
  <c r="R160" i="23"/>
  <c r="O161" i="23"/>
  <c r="W163" i="23"/>
  <c r="J175" i="23"/>
  <c r="H192" i="23"/>
  <c r="H183" i="23" s="1"/>
  <c r="T192" i="23"/>
  <c r="T183" i="23" s="1"/>
  <c r="L201" i="23"/>
  <c r="D202" i="23"/>
  <c r="T202" i="23"/>
  <c r="L203" i="23"/>
  <c r="C211" i="23"/>
  <c r="C205" i="23" s="1"/>
  <c r="C146" i="25"/>
  <c r="E163" i="23"/>
  <c r="E161" i="23"/>
  <c r="E158" i="23"/>
  <c r="M163" i="23"/>
  <c r="M161" i="23"/>
  <c r="M158" i="23"/>
  <c r="U163" i="23"/>
  <c r="U161" i="23"/>
  <c r="U158" i="23"/>
  <c r="E179" i="23"/>
  <c r="E176" i="23"/>
  <c r="E172" i="23"/>
  <c r="E170" i="23"/>
  <c r="M179" i="23"/>
  <c r="M176" i="23"/>
  <c r="M172" i="23"/>
  <c r="M170" i="23"/>
  <c r="U179" i="23"/>
  <c r="U176" i="23"/>
  <c r="U172" i="23"/>
  <c r="U170" i="23"/>
  <c r="S160" i="23"/>
  <c r="B153" i="22"/>
  <c r="J153" i="22"/>
  <c r="R153" i="22"/>
  <c r="B157" i="22"/>
  <c r="J157" i="22"/>
  <c r="R157" i="22"/>
  <c r="B160" i="22"/>
  <c r="J160" i="22"/>
  <c r="R160" i="22"/>
  <c r="B171" i="22"/>
  <c r="J171" i="22"/>
  <c r="R171" i="22"/>
  <c r="B175" i="22"/>
  <c r="J175" i="22"/>
  <c r="R175" i="22"/>
  <c r="F48" i="23"/>
  <c r="F160" i="23" s="1"/>
  <c r="N48" i="23"/>
  <c r="V48" i="23"/>
  <c r="V153" i="23" s="1"/>
  <c r="F99" i="23"/>
  <c r="F175" i="23" s="1"/>
  <c r="N99" i="23"/>
  <c r="N171" i="23" s="1"/>
  <c r="V99" i="23"/>
  <c r="V171" i="23" s="1"/>
  <c r="E211" i="23"/>
  <c r="E171" i="23"/>
  <c r="M211" i="23"/>
  <c r="M171" i="23"/>
  <c r="U211" i="23"/>
  <c r="U171" i="23"/>
  <c r="H137" i="23"/>
  <c r="P137" i="23"/>
  <c r="X137" i="23"/>
  <c r="P139" i="23"/>
  <c r="H140" i="23"/>
  <c r="P140" i="23"/>
  <c r="P141" i="23"/>
  <c r="H143" i="23"/>
  <c r="P143" i="23"/>
  <c r="X143" i="23"/>
  <c r="H151" i="23"/>
  <c r="P151" i="23"/>
  <c r="X151" i="23"/>
  <c r="H153" i="23"/>
  <c r="P153" i="23"/>
  <c r="X153" i="23"/>
  <c r="H154" i="23"/>
  <c r="P154" i="23"/>
  <c r="X154" i="23"/>
  <c r="H155" i="23"/>
  <c r="P155" i="23"/>
  <c r="X155" i="23"/>
  <c r="H157" i="23"/>
  <c r="P157" i="23"/>
  <c r="W158" i="23"/>
  <c r="G161" i="23"/>
  <c r="O163" i="23"/>
  <c r="R171" i="23"/>
  <c r="H179" i="23"/>
  <c r="H165" i="23" s="1"/>
  <c r="K192" i="23"/>
  <c r="K183" i="23" s="1"/>
  <c r="B201" i="23"/>
  <c r="R201" i="23"/>
  <c r="R194" i="23" s="1"/>
  <c r="J202" i="23"/>
  <c r="J194" i="23" s="1"/>
  <c r="B203" i="23"/>
  <c r="K211" i="23"/>
  <c r="K205" i="23" s="1"/>
  <c r="S213" i="23"/>
  <c r="S205" i="23" s="1"/>
  <c r="B67" i="24"/>
  <c r="R69" i="24"/>
  <c r="J76" i="24"/>
  <c r="J173" i="4" s="1"/>
  <c r="G105" i="25"/>
  <c r="W119" i="25"/>
  <c r="O143" i="25"/>
  <c r="O136" i="25" s="1"/>
  <c r="T105" i="27"/>
  <c r="C141" i="22"/>
  <c r="C132" i="22" s="1"/>
  <c r="K141" i="22"/>
  <c r="K132" i="22" s="1"/>
  <c r="S141" i="22"/>
  <c r="S132" i="22" s="1"/>
  <c r="C153" i="22"/>
  <c r="K153" i="22"/>
  <c r="S153" i="22"/>
  <c r="C157" i="22"/>
  <c r="K157" i="22"/>
  <c r="S157" i="22"/>
  <c r="C160" i="22"/>
  <c r="K160" i="22"/>
  <c r="S160" i="22"/>
  <c r="C171" i="22"/>
  <c r="K171" i="22"/>
  <c r="S171" i="22"/>
  <c r="C175" i="22"/>
  <c r="K175" i="22"/>
  <c r="S175" i="22"/>
  <c r="U202" i="23"/>
  <c r="U157" i="23"/>
  <c r="E203" i="23"/>
  <c r="E194" i="23" s="1"/>
  <c r="E160" i="23"/>
  <c r="M203" i="23"/>
  <c r="M194" i="23" s="1"/>
  <c r="M160" i="23"/>
  <c r="U203" i="23"/>
  <c r="U194" i="23" s="1"/>
  <c r="U160" i="23"/>
  <c r="G99" i="23"/>
  <c r="G171" i="23" s="1"/>
  <c r="O99" i="23"/>
  <c r="O171" i="23" s="1"/>
  <c r="W99" i="23"/>
  <c r="W175" i="23" s="1"/>
  <c r="F205" i="23"/>
  <c r="N205" i="23"/>
  <c r="V205" i="23"/>
  <c r="I137" i="23"/>
  <c r="I132" i="23" s="1"/>
  <c r="Q137" i="23"/>
  <c r="Y137" i="23"/>
  <c r="I139" i="23"/>
  <c r="Q139" i="23"/>
  <c r="Y139" i="23"/>
  <c r="I140" i="23"/>
  <c r="Q140" i="23"/>
  <c r="Y140" i="23"/>
  <c r="I141" i="23"/>
  <c r="Q141" i="23"/>
  <c r="Y141" i="23"/>
  <c r="I143" i="23"/>
  <c r="Q143" i="23"/>
  <c r="Y143" i="23"/>
  <c r="I151" i="23"/>
  <c r="Q151" i="23"/>
  <c r="Y151" i="23"/>
  <c r="I153" i="23"/>
  <c r="Q153" i="23"/>
  <c r="Y153" i="23"/>
  <c r="I154" i="23"/>
  <c r="Q154" i="23"/>
  <c r="Y154" i="23"/>
  <c r="I157" i="23"/>
  <c r="Q157" i="23"/>
  <c r="X158" i="23"/>
  <c r="H161" i="23"/>
  <c r="P163" i="23"/>
  <c r="K170" i="23"/>
  <c r="H171" i="23"/>
  <c r="S171" i="23"/>
  <c r="P172" i="23"/>
  <c r="C175" i="23"/>
  <c r="X175" i="23"/>
  <c r="K176" i="23"/>
  <c r="L192" i="23"/>
  <c r="L183" i="23" s="1"/>
  <c r="C201" i="23"/>
  <c r="S201" i="23"/>
  <c r="S194" i="23" s="1"/>
  <c r="K202" i="23"/>
  <c r="K194" i="23" s="1"/>
  <c r="C203" i="23"/>
  <c r="R211" i="23"/>
  <c r="R205" i="23" s="1"/>
  <c r="J67" i="24"/>
  <c r="R76" i="24"/>
  <c r="R173" i="4" s="1"/>
  <c r="D141" i="22"/>
  <c r="D132" i="22" s="1"/>
  <c r="L141" i="22"/>
  <c r="L132" i="22" s="1"/>
  <c r="T141" i="22"/>
  <c r="T132" i="22" s="1"/>
  <c r="D153" i="22"/>
  <c r="L153" i="22"/>
  <c r="T153" i="22"/>
  <c r="D157" i="22"/>
  <c r="L157" i="22"/>
  <c r="T157" i="22"/>
  <c r="D160" i="22"/>
  <c r="L160" i="22"/>
  <c r="T160" i="22"/>
  <c r="D171" i="22"/>
  <c r="L171" i="22"/>
  <c r="T171" i="22"/>
  <c r="D175" i="22"/>
  <c r="L175" i="22"/>
  <c r="T175" i="22"/>
  <c r="I213" i="23"/>
  <c r="Q213" i="23"/>
  <c r="Y213" i="23"/>
  <c r="B137" i="23"/>
  <c r="J137" i="23"/>
  <c r="R137" i="23"/>
  <c r="B139" i="23"/>
  <c r="J139" i="23"/>
  <c r="R139" i="23"/>
  <c r="B140" i="23"/>
  <c r="J140" i="23"/>
  <c r="R140" i="23"/>
  <c r="B141" i="23"/>
  <c r="R141" i="23"/>
  <c r="B143" i="23"/>
  <c r="J143" i="23"/>
  <c r="R143" i="23"/>
  <c r="B153" i="23"/>
  <c r="R153" i="23"/>
  <c r="B157" i="23"/>
  <c r="R157" i="23"/>
  <c r="W160" i="23"/>
  <c r="G163" i="23"/>
  <c r="J171" i="23"/>
  <c r="T171" i="23"/>
  <c r="O175" i="23"/>
  <c r="K179" i="23"/>
  <c r="X179" i="23"/>
  <c r="D201" i="23"/>
  <c r="T201" i="23"/>
  <c r="L202" i="23"/>
  <c r="D203" i="23"/>
  <c r="D105" i="27"/>
  <c r="D143" i="27"/>
  <c r="L143" i="27"/>
  <c r="L105" i="27"/>
  <c r="G152" i="27"/>
  <c r="G116" i="27"/>
  <c r="O152" i="27"/>
  <c r="O116" i="27"/>
  <c r="W152" i="27"/>
  <c r="W116" i="27"/>
  <c r="L119" i="27"/>
  <c r="L153" i="27"/>
  <c r="T119" i="27"/>
  <c r="T153" i="27"/>
  <c r="I154" i="27"/>
  <c r="I122" i="27"/>
  <c r="Q154" i="27"/>
  <c r="Q122" i="27"/>
  <c r="Y154" i="27"/>
  <c r="Y122" i="27"/>
  <c r="E141" i="22"/>
  <c r="E132" i="22" s="1"/>
  <c r="M141" i="22"/>
  <c r="M132" i="22" s="1"/>
  <c r="U141" i="22"/>
  <c r="U132" i="22" s="1"/>
  <c r="E171" i="22"/>
  <c r="M171" i="22"/>
  <c r="U171" i="22"/>
  <c r="E175" i="22"/>
  <c r="M175" i="22"/>
  <c r="U175" i="22"/>
  <c r="I163" i="23"/>
  <c r="I161" i="23"/>
  <c r="I158" i="23"/>
  <c r="Q163" i="23"/>
  <c r="Q161" i="23"/>
  <c r="Q158" i="23"/>
  <c r="Y163" i="23"/>
  <c r="Y161" i="23"/>
  <c r="Y158" i="23"/>
  <c r="I99" i="23"/>
  <c r="I175" i="23" s="1"/>
  <c r="Q99" i="23"/>
  <c r="Y99" i="23"/>
  <c r="Y171" i="23" s="1"/>
  <c r="C137" i="23"/>
  <c r="K137" i="23"/>
  <c r="S137" i="23"/>
  <c r="C139" i="23"/>
  <c r="K139" i="23"/>
  <c r="S139" i="23"/>
  <c r="C140" i="23"/>
  <c r="K140" i="23"/>
  <c r="S140" i="23"/>
  <c r="C141" i="23"/>
  <c r="S141" i="23"/>
  <c r="C143" i="23"/>
  <c r="K143" i="23"/>
  <c r="S143" i="23"/>
  <c r="C153" i="23"/>
  <c r="S153" i="23"/>
  <c r="C157" i="23"/>
  <c r="S157" i="23"/>
  <c r="N160" i="23"/>
  <c r="X160" i="23"/>
  <c r="H163" i="23"/>
  <c r="C170" i="23"/>
  <c r="X170" i="23"/>
  <c r="P175" i="23"/>
  <c r="C176" i="23"/>
  <c r="G153" i="26"/>
  <c r="F141" i="22"/>
  <c r="F132" i="22" s="1"/>
  <c r="N141" i="22"/>
  <c r="N132" i="22" s="1"/>
  <c r="V141" i="22"/>
  <c r="V132" i="22" s="1"/>
  <c r="F153" i="22"/>
  <c r="N153" i="22"/>
  <c r="V153" i="22"/>
  <c r="F157" i="22"/>
  <c r="N157" i="22"/>
  <c r="V157" i="22"/>
  <c r="F160" i="22"/>
  <c r="N160" i="22"/>
  <c r="V160" i="22"/>
  <c r="F175" i="22"/>
  <c r="N175" i="22"/>
  <c r="V175" i="22"/>
  <c r="J48" i="23"/>
  <c r="B99" i="23"/>
  <c r="I211" i="23"/>
  <c r="Q211" i="23"/>
  <c r="Q205" i="23" s="1"/>
  <c r="Y211" i="23"/>
  <c r="Y205" i="23" s="1"/>
  <c r="D137" i="23"/>
  <c r="L137" i="23"/>
  <c r="T137" i="23"/>
  <c r="D139" i="23"/>
  <c r="L139" i="23"/>
  <c r="T139" i="23"/>
  <c r="D140" i="23"/>
  <c r="L140" i="23"/>
  <c r="T140" i="23"/>
  <c r="D141" i="23"/>
  <c r="D143" i="23"/>
  <c r="L143" i="23"/>
  <c r="T143" i="23"/>
  <c r="B171" i="23"/>
  <c r="Q146" i="25"/>
  <c r="Y146" i="25"/>
  <c r="D153" i="27"/>
  <c r="G153" i="22"/>
  <c r="O153" i="22"/>
  <c r="W153" i="22"/>
  <c r="G157" i="22"/>
  <c r="O157" i="22"/>
  <c r="W157" i="22"/>
  <c r="G160" i="22"/>
  <c r="O160" i="22"/>
  <c r="W160" i="22"/>
  <c r="G171" i="22"/>
  <c r="O171" i="22"/>
  <c r="W171" i="22"/>
  <c r="G175" i="22"/>
  <c r="O175" i="22"/>
  <c r="W175" i="22"/>
  <c r="K48" i="23"/>
  <c r="K153" i="23" s="1"/>
  <c r="Y202" i="23"/>
  <c r="Y194" i="23" s="1"/>
  <c r="Y157" i="23"/>
  <c r="I203" i="23"/>
  <c r="I194" i="23" s="1"/>
  <c r="I160" i="23"/>
  <c r="Q203" i="23"/>
  <c r="Q194" i="23" s="1"/>
  <c r="Q160" i="23"/>
  <c r="Y203" i="23"/>
  <c r="M137" i="23"/>
  <c r="U137" i="23"/>
  <c r="M139" i="23"/>
  <c r="U139" i="23"/>
  <c r="E140" i="23"/>
  <c r="M140" i="23"/>
  <c r="U140" i="23"/>
  <c r="E141" i="23"/>
  <c r="M141" i="23"/>
  <c r="U141" i="23"/>
  <c r="E143" i="23"/>
  <c r="M143" i="23"/>
  <c r="U143" i="23"/>
  <c r="E151" i="23"/>
  <c r="M151" i="23"/>
  <c r="U151" i="23"/>
  <c r="E153" i="23"/>
  <c r="M153" i="23"/>
  <c r="U153" i="23"/>
  <c r="E154" i="23"/>
  <c r="M154" i="23"/>
  <c r="U154" i="23"/>
  <c r="E155" i="23"/>
  <c r="M155" i="23"/>
  <c r="U155" i="23"/>
  <c r="E157" i="23"/>
  <c r="M157" i="23"/>
  <c r="P160" i="23"/>
  <c r="P170" i="23"/>
  <c r="X171" i="23"/>
  <c r="H175" i="23"/>
  <c r="P176" i="23"/>
  <c r="B152" i="25"/>
  <c r="B116" i="25"/>
  <c r="J116" i="25"/>
  <c r="J152" i="25"/>
  <c r="J146" i="25" s="1"/>
  <c r="R116" i="25"/>
  <c r="R152" i="25"/>
  <c r="D122" i="25"/>
  <c r="D154" i="27"/>
  <c r="D154" i="25"/>
  <c r="L122" i="25"/>
  <c r="L154" i="27"/>
  <c r="L154" i="25"/>
  <c r="T154" i="27"/>
  <c r="T154" i="25"/>
  <c r="T122" i="25"/>
  <c r="I146" i="25"/>
  <c r="W153" i="26"/>
  <c r="I67" i="24"/>
  <c r="Q67" i="24"/>
  <c r="Y67" i="24"/>
  <c r="I68" i="24"/>
  <c r="Q68" i="24"/>
  <c r="Y68" i="24"/>
  <c r="I69" i="24"/>
  <c r="Q69" i="24"/>
  <c r="Y69" i="24"/>
  <c r="F105" i="25"/>
  <c r="N105" i="25"/>
  <c r="V105" i="25"/>
  <c r="F116" i="25"/>
  <c r="N116" i="25"/>
  <c r="V116" i="25"/>
  <c r="F119" i="25"/>
  <c r="N119" i="25"/>
  <c r="V119" i="25"/>
  <c r="F122" i="25"/>
  <c r="N122" i="25"/>
  <c r="V122" i="25"/>
  <c r="H152" i="25"/>
  <c r="H146" i="25" s="1"/>
  <c r="D153" i="25"/>
  <c r="P153" i="25"/>
  <c r="P146" i="25" s="1"/>
  <c r="B154" i="25"/>
  <c r="X154" i="25"/>
  <c r="X146" i="25" s="1"/>
  <c r="E143" i="26"/>
  <c r="M143" i="26"/>
  <c r="U143" i="26"/>
  <c r="H152" i="26"/>
  <c r="P152" i="26"/>
  <c r="X152" i="26"/>
  <c r="E153" i="26"/>
  <c r="M153" i="26"/>
  <c r="U153" i="26"/>
  <c r="B154" i="26"/>
  <c r="J154" i="26"/>
  <c r="R154" i="26"/>
  <c r="O153" i="26"/>
  <c r="C143" i="27"/>
  <c r="K143" i="27"/>
  <c r="S143" i="27"/>
  <c r="F152" i="27"/>
  <c r="N152" i="27"/>
  <c r="V152" i="27"/>
  <c r="C153" i="27"/>
  <c r="K153" i="27"/>
  <c r="S153" i="27"/>
  <c r="H154" i="27"/>
  <c r="P154" i="27"/>
  <c r="X154" i="27"/>
  <c r="T152" i="27"/>
  <c r="C67" i="24"/>
  <c r="K67" i="24"/>
  <c r="S67" i="24"/>
  <c r="C68" i="24"/>
  <c r="K68" i="24"/>
  <c r="S68" i="24"/>
  <c r="C69" i="24"/>
  <c r="K69" i="24"/>
  <c r="S69" i="24"/>
  <c r="H105" i="25"/>
  <c r="P105" i="25"/>
  <c r="X105" i="25"/>
  <c r="P116" i="25"/>
  <c r="X116" i="25"/>
  <c r="H119" i="25"/>
  <c r="X119" i="25"/>
  <c r="H122" i="25"/>
  <c r="P122" i="25"/>
  <c r="T152" i="25"/>
  <c r="R153" i="25"/>
  <c r="B152" i="26"/>
  <c r="B116" i="26"/>
  <c r="J152" i="26"/>
  <c r="J116" i="26"/>
  <c r="R152" i="26"/>
  <c r="R116" i="26"/>
  <c r="D154" i="26"/>
  <c r="D122" i="26"/>
  <c r="L154" i="26"/>
  <c r="L122" i="26"/>
  <c r="T154" i="26"/>
  <c r="T122" i="26"/>
  <c r="O143" i="26"/>
  <c r="G154" i="26"/>
  <c r="E143" i="27"/>
  <c r="M143" i="27"/>
  <c r="U143" i="27"/>
  <c r="H152" i="27"/>
  <c r="P152" i="27"/>
  <c r="X152" i="27"/>
  <c r="E153" i="27"/>
  <c r="M153" i="27"/>
  <c r="U153" i="27"/>
  <c r="B154" i="27"/>
  <c r="J154" i="27"/>
  <c r="R154" i="27"/>
  <c r="D67" i="24"/>
  <c r="L67" i="24"/>
  <c r="T67" i="24"/>
  <c r="D68" i="24"/>
  <c r="L68" i="24"/>
  <c r="T68" i="24"/>
  <c r="D69" i="24"/>
  <c r="L69" i="24"/>
  <c r="T69" i="24"/>
  <c r="I105" i="25"/>
  <c r="Q105" i="25"/>
  <c r="Y105" i="25"/>
  <c r="Q116" i="25"/>
  <c r="Y116" i="25"/>
  <c r="I119" i="25"/>
  <c r="Y119" i="25"/>
  <c r="I122" i="25"/>
  <c r="Q122" i="25"/>
  <c r="K152" i="25"/>
  <c r="K146" i="25" s="1"/>
  <c r="W152" i="25"/>
  <c r="W146" i="25" s="1"/>
  <c r="S153" i="25"/>
  <c r="S146" i="25" s="1"/>
  <c r="H143" i="26"/>
  <c r="P143" i="26"/>
  <c r="X143" i="26"/>
  <c r="C152" i="26"/>
  <c r="K152" i="26"/>
  <c r="S152" i="26"/>
  <c r="H153" i="26"/>
  <c r="P153" i="26"/>
  <c r="X153" i="26"/>
  <c r="E154" i="26"/>
  <c r="M154" i="26"/>
  <c r="U154" i="26"/>
  <c r="G119" i="26"/>
  <c r="W143" i="26"/>
  <c r="F143" i="27"/>
  <c r="N143" i="27"/>
  <c r="V143" i="27"/>
  <c r="I152" i="27"/>
  <c r="Q152" i="27"/>
  <c r="Y152" i="27"/>
  <c r="F153" i="27"/>
  <c r="N153" i="27"/>
  <c r="V153" i="27"/>
  <c r="C154" i="27"/>
  <c r="K154" i="27"/>
  <c r="S154" i="27"/>
  <c r="E67" i="24"/>
  <c r="M67" i="24"/>
  <c r="U67" i="24"/>
  <c r="E68" i="24"/>
  <c r="M68" i="24"/>
  <c r="U68" i="24"/>
  <c r="E69" i="24"/>
  <c r="M69" i="24"/>
  <c r="U69" i="24"/>
  <c r="B105" i="25"/>
  <c r="J105" i="25"/>
  <c r="R105" i="25"/>
  <c r="B119" i="25"/>
  <c r="J119" i="25"/>
  <c r="J122" i="25"/>
  <c r="R122" i="25"/>
  <c r="L152" i="25"/>
  <c r="T153" i="25"/>
  <c r="I143" i="26"/>
  <c r="Q143" i="26"/>
  <c r="Y143" i="26"/>
  <c r="D152" i="26"/>
  <c r="L152" i="26"/>
  <c r="T152" i="26"/>
  <c r="I153" i="26"/>
  <c r="Q153" i="26"/>
  <c r="Y153" i="26"/>
  <c r="F154" i="26"/>
  <c r="N154" i="26"/>
  <c r="V154" i="26"/>
  <c r="G152" i="26"/>
  <c r="W154" i="26"/>
  <c r="G143" i="27"/>
  <c r="O143" i="27"/>
  <c r="W143" i="27"/>
  <c r="B152" i="27"/>
  <c r="J152" i="27"/>
  <c r="R152" i="27"/>
  <c r="G153" i="27"/>
  <c r="O153" i="27"/>
  <c r="W153" i="27"/>
  <c r="F67" i="24"/>
  <c r="N67" i="24"/>
  <c r="V67" i="24"/>
  <c r="F68" i="24"/>
  <c r="N68" i="24"/>
  <c r="V68" i="24"/>
  <c r="F69" i="24"/>
  <c r="N69" i="24"/>
  <c r="V69" i="24"/>
  <c r="C105" i="25"/>
  <c r="K105" i="25"/>
  <c r="S105" i="25"/>
  <c r="C116" i="25"/>
  <c r="C119" i="25"/>
  <c r="K119" i="25"/>
  <c r="K122" i="25"/>
  <c r="S122" i="25"/>
  <c r="O152" i="25"/>
  <c r="O146" i="25" s="1"/>
  <c r="B143" i="26"/>
  <c r="J143" i="26"/>
  <c r="R143" i="26"/>
  <c r="E152" i="26"/>
  <c r="M152" i="26"/>
  <c r="U152" i="26"/>
  <c r="B153" i="26"/>
  <c r="J153" i="26"/>
  <c r="R153" i="26"/>
  <c r="H143" i="27"/>
  <c r="P143" i="27"/>
  <c r="X143" i="27"/>
  <c r="C152" i="27"/>
  <c r="K152" i="27"/>
  <c r="S152" i="27"/>
  <c r="H153" i="27"/>
  <c r="P153" i="27"/>
  <c r="X153" i="27"/>
  <c r="E154" i="27"/>
  <c r="M154" i="27"/>
  <c r="U154" i="27"/>
  <c r="G67" i="24"/>
  <c r="O67" i="24"/>
  <c r="W67" i="24"/>
  <c r="G68" i="24"/>
  <c r="O68" i="24"/>
  <c r="W68" i="24"/>
  <c r="G69" i="24"/>
  <c r="O69" i="24"/>
  <c r="W69" i="24"/>
  <c r="D105" i="25"/>
  <c r="L105" i="25"/>
  <c r="T105" i="25"/>
  <c r="D116" i="25"/>
  <c r="L116" i="25"/>
  <c r="L119" i="25"/>
  <c r="D152" i="25"/>
  <c r="C143" i="26"/>
  <c r="K143" i="26"/>
  <c r="S143" i="26"/>
  <c r="F152" i="26"/>
  <c r="N152" i="26"/>
  <c r="V152" i="26"/>
  <c r="C153" i="26"/>
  <c r="K153" i="26"/>
  <c r="S153" i="26"/>
  <c r="H154" i="26"/>
  <c r="P154" i="26"/>
  <c r="X154" i="26"/>
  <c r="I143" i="27"/>
  <c r="Q143" i="27"/>
  <c r="Y143" i="27"/>
  <c r="I153" i="27"/>
  <c r="Q153" i="27"/>
  <c r="Y153" i="27"/>
  <c r="F154" i="27"/>
  <c r="N154" i="27"/>
  <c r="V154" i="27"/>
  <c r="G113" i="29"/>
  <c r="H67" i="24"/>
  <c r="P67" i="24"/>
  <c r="X67" i="24"/>
  <c r="H68" i="24"/>
  <c r="P68" i="24"/>
  <c r="X68" i="24"/>
  <c r="H69" i="24"/>
  <c r="P69" i="24"/>
  <c r="X69" i="24"/>
  <c r="E105" i="25"/>
  <c r="M105" i="25"/>
  <c r="U105" i="25"/>
  <c r="E116" i="25"/>
  <c r="M116" i="25"/>
  <c r="U116" i="25"/>
  <c r="E119" i="25"/>
  <c r="M119" i="25"/>
  <c r="U119" i="25"/>
  <c r="E122" i="25"/>
  <c r="M122" i="25"/>
  <c r="U122" i="25"/>
  <c r="D143" i="26"/>
  <c r="D105" i="26"/>
  <c r="L143" i="26"/>
  <c r="L105" i="26"/>
  <c r="T143" i="26"/>
  <c r="T105" i="26"/>
  <c r="D153" i="26"/>
  <c r="L153" i="26"/>
  <c r="T153" i="26"/>
  <c r="I154" i="26"/>
  <c r="Q154" i="26"/>
  <c r="Y154" i="26"/>
  <c r="B143" i="27"/>
  <c r="J143" i="27"/>
  <c r="R143" i="27"/>
  <c r="E152" i="27"/>
  <c r="M152" i="27"/>
  <c r="U152" i="27"/>
  <c r="B153" i="27"/>
  <c r="J153" i="27"/>
  <c r="R153" i="27"/>
  <c r="G154" i="27"/>
  <c r="O154" i="27"/>
  <c r="W154" i="27"/>
  <c r="C119" i="29"/>
  <c r="C90" i="29"/>
  <c r="K119" i="29"/>
  <c r="K90" i="29"/>
  <c r="S119" i="29"/>
  <c r="S90" i="29"/>
  <c r="D120" i="29"/>
  <c r="D94" i="29"/>
  <c r="L120" i="29"/>
  <c r="L94" i="29"/>
  <c r="T120" i="29"/>
  <c r="T94" i="29"/>
  <c r="T120" i="31"/>
  <c r="C122" i="29"/>
  <c r="C99" i="29"/>
  <c r="K122" i="29"/>
  <c r="K99" i="29"/>
  <c r="S122" i="29"/>
  <c r="S99" i="29"/>
  <c r="I123" i="29"/>
  <c r="I105" i="29"/>
  <c r="Q123" i="29"/>
  <c r="Q105" i="29"/>
  <c r="Y123" i="29"/>
  <c r="Y105" i="29"/>
  <c r="F105" i="26"/>
  <c r="N105" i="26"/>
  <c r="V105" i="26"/>
  <c r="F116" i="26"/>
  <c r="N116" i="26"/>
  <c r="V116" i="26"/>
  <c r="F119" i="26"/>
  <c r="N119" i="26"/>
  <c r="V119" i="26"/>
  <c r="F122" i="26"/>
  <c r="N122" i="26"/>
  <c r="V122" i="26"/>
  <c r="C105" i="27"/>
  <c r="K105" i="27"/>
  <c r="S105" i="27"/>
  <c r="C116" i="27"/>
  <c r="K116" i="27"/>
  <c r="S116" i="27"/>
  <c r="C119" i="27"/>
  <c r="K119" i="27"/>
  <c r="S119" i="27"/>
  <c r="C122" i="27"/>
  <c r="K122" i="27"/>
  <c r="S122" i="27"/>
  <c r="B119" i="29"/>
  <c r="B90" i="29"/>
  <c r="J119" i="29"/>
  <c r="J90" i="29"/>
  <c r="R119" i="29"/>
  <c r="R90" i="29"/>
  <c r="C120" i="29"/>
  <c r="C94" i="29"/>
  <c r="K120" i="29"/>
  <c r="K94" i="29"/>
  <c r="S120" i="29"/>
  <c r="S94" i="29"/>
  <c r="B122" i="29"/>
  <c r="B99" i="29"/>
  <c r="G119" i="30"/>
  <c r="O119" i="30"/>
  <c r="W119" i="30"/>
  <c r="H120" i="30"/>
  <c r="P120" i="30"/>
  <c r="X120" i="30"/>
  <c r="H105" i="26"/>
  <c r="P105" i="26"/>
  <c r="X105" i="26"/>
  <c r="H116" i="26"/>
  <c r="P116" i="26"/>
  <c r="X116" i="26"/>
  <c r="H119" i="26"/>
  <c r="P119" i="26"/>
  <c r="X119" i="26"/>
  <c r="H122" i="26"/>
  <c r="P122" i="26"/>
  <c r="X122" i="26"/>
  <c r="E105" i="27"/>
  <c r="M105" i="27"/>
  <c r="U105" i="27"/>
  <c r="E116" i="27"/>
  <c r="M116" i="27"/>
  <c r="U116" i="27"/>
  <c r="E119" i="27"/>
  <c r="M119" i="27"/>
  <c r="U119" i="27"/>
  <c r="E122" i="27"/>
  <c r="M122" i="27"/>
  <c r="U122" i="27"/>
  <c r="D119" i="29"/>
  <c r="D113" i="29" s="1"/>
  <c r="D90" i="29"/>
  <c r="L119" i="29"/>
  <c r="L90" i="29"/>
  <c r="T119" i="29"/>
  <c r="T90" i="29"/>
  <c r="E120" i="29"/>
  <c r="E113" i="29" s="1"/>
  <c r="E94" i="29"/>
  <c r="M120" i="29"/>
  <c r="M113" i="29" s="1"/>
  <c r="M94" i="29"/>
  <c r="U120" i="29"/>
  <c r="U113" i="29" s="1"/>
  <c r="U94" i="29"/>
  <c r="D122" i="29"/>
  <c r="D99" i="29"/>
  <c r="L122" i="29"/>
  <c r="L99" i="29"/>
  <c r="T122" i="29"/>
  <c r="T99" i="29"/>
  <c r="B123" i="29"/>
  <c r="B105" i="29"/>
  <c r="J123" i="29"/>
  <c r="J105" i="29"/>
  <c r="R123" i="29"/>
  <c r="R105" i="29"/>
  <c r="N120" i="30"/>
  <c r="I105" i="26"/>
  <c r="Q105" i="26"/>
  <c r="Y105" i="26"/>
  <c r="I116" i="26"/>
  <c r="Q116" i="26"/>
  <c r="Y116" i="26"/>
  <c r="I119" i="26"/>
  <c r="Q119" i="26"/>
  <c r="Y119" i="26"/>
  <c r="I122" i="26"/>
  <c r="Q122" i="26"/>
  <c r="Y122" i="26"/>
  <c r="F105" i="27"/>
  <c r="N105" i="27"/>
  <c r="V105" i="27"/>
  <c r="F116" i="27"/>
  <c r="N116" i="27"/>
  <c r="V116" i="27"/>
  <c r="F119" i="27"/>
  <c r="N119" i="27"/>
  <c r="V119" i="27"/>
  <c r="F122" i="27"/>
  <c r="N122" i="27"/>
  <c r="V122" i="27"/>
  <c r="B119" i="30"/>
  <c r="J119" i="30"/>
  <c r="R119" i="30"/>
  <c r="C120" i="30"/>
  <c r="K120" i="30"/>
  <c r="S120" i="30"/>
  <c r="D78" i="35"/>
  <c r="D57" i="35"/>
  <c r="L78" i="35"/>
  <c r="L57" i="35"/>
  <c r="T78" i="35"/>
  <c r="T57" i="35"/>
  <c r="F79" i="35"/>
  <c r="F60" i="35"/>
  <c r="N79" i="35"/>
  <c r="N60" i="35"/>
  <c r="V79" i="35"/>
  <c r="V60" i="35"/>
  <c r="D80" i="35"/>
  <c r="D63" i="35"/>
  <c r="L80" i="35"/>
  <c r="L63" i="35"/>
  <c r="T80" i="35"/>
  <c r="T63" i="35"/>
  <c r="B105" i="26"/>
  <c r="J105" i="26"/>
  <c r="R105" i="26"/>
  <c r="B119" i="26"/>
  <c r="J119" i="26"/>
  <c r="R119" i="26"/>
  <c r="B122" i="26"/>
  <c r="J122" i="26"/>
  <c r="R122" i="26"/>
  <c r="G105" i="27"/>
  <c r="O105" i="27"/>
  <c r="W105" i="27"/>
  <c r="G119" i="27"/>
  <c r="O119" i="27"/>
  <c r="W119" i="27"/>
  <c r="G122" i="27"/>
  <c r="O122" i="27"/>
  <c r="W122" i="27"/>
  <c r="F119" i="29"/>
  <c r="F90" i="29"/>
  <c r="N119" i="29"/>
  <c r="N90" i="29"/>
  <c r="V119" i="29"/>
  <c r="V90" i="29"/>
  <c r="F122" i="29"/>
  <c r="F99" i="29"/>
  <c r="N122" i="29"/>
  <c r="N99" i="29"/>
  <c r="V122" i="29"/>
  <c r="V99" i="29"/>
  <c r="D123" i="29"/>
  <c r="D105" i="29"/>
  <c r="L123" i="29"/>
  <c r="L105" i="29"/>
  <c r="T123" i="29"/>
  <c r="T105" i="29"/>
  <c r="C119" i="30"/>
  <c r="K119" i="30"/>
  <c r="S119" i="30"/>
  <c r="D120" i="30"/>
  <c r="L120" i="30"/>
  <c r="T120" i="30"/>
  <c r="C122" i="30"/>
  <c r="K122" i="30"/>
  <c r="S122" i="30"/>
  <c r="I123" i="30"/>
  <c r="Q123" i="30"/>
  <c r="Y123" i="30"/>
  <c r="F122" i="30"/>
  <c r="L120" i="31"/>
  <c r="L119" i="31"/>
  <c r="C105" i="26"/>
  <c r="K105" i="26"/>
  <c r="S105" i="26"/>
  <c r="C116" i="26"/>
  <c r="K116" i="26"/>
  <c r="S116" i="26"/>
  <c r="C119" i="26"/>
  <c r="K119" i="26"/>
  <c r="S119" i="26"/>
  <c r="C122" i="26"/>
  <c r="K122" i="26"/>
  <c r="S122" i="26"/>
  <c r="H105" i="27"/>
  <c r="P105" i="27"/>
  <c r="X105" i="27"/>
  <c r="H116" i="27"/>
  <c r="P116" i="27"/>
  <c r="X116" i="27"/>
  <c r="H119" i="27"/>
  <c r="P119" i="27"/>
  <c r="X119" i="27"/>
  <c r="H122" i="27"/>
  <c r="P122" i="27"/>
  <c r="X122" i="27"/>
  <c r="H120" i="29"/>
  <c r="H94" i="29"/>
  <c r="P120" i="29"/>
  <c r="P94" i="29"/>
  <c r="X120" i="29"/>
  <c r="X94" i="29"/>
  <c r="D119" i="30"/>
  <c r="L119" i="30"/>
  <c r="T119" i="30"/>
  <c r="E120" i="30"/>
  <c r="M120" i="30"/>
  <c r="U120" i="30"/>
  <c r="D122" i="30"/>
  <c r="L122" i="30"/>
  <c r="T122" i="30"/>
  <c r="B123" i="30"/>
  <c r="J123" i="30"/>
  <c r="R123" i="30"/>
  <c r="N122" i="30"/>
  <c r="D119" i="31"/>
  <c r="D90" i="31"/>
  <c r="T119" i="31"/>
  <c r="T90" i="31"/>
  <c r="E120" i="31"/>
  <c r="E94" i="31"/>
  <c r="M94" i="31"/>
  <c r="M120" i="31"/>
  <c r="U94" i="31"/>
  <c r="U120" i="31"/>
  <c r="D122" i="31"/>
  <c r="L99" i="31"/>
  <c r="L122" i="31"/>
  <c r="T122" i="31"/>
  <c r="T99" i="31"/>
  <c r="B123" i="31"/>
  <c r="B105" i="31"/>
  <c r="J123" i="31"/>
  <c r="J105" i="31"/>
  <c r="R123" i="31"/>
  <c r="R105" i="31"/>
  <c r="D116" i="26"/>
  <c r="L116" i="26"/>
  <c r="T116" i="26"/>
  <c r="D119" i="26"/>
  <c r="L119" i="26"/>
  <c r="T119" i="26"/>
  <c r="I105" i="27"/>
  <c r="Q105" i="27"/>
  <c r="Y105" i="27"/>
  <c r="I116" i="27"/>
  <c r="Q116" i="27"/>
  <c r="Y116" i="27"/>
  <c r="I119" i="27"/>
  <c r="Q119" i="27"/>
  <c r="Y119" i="27"/>
  <c r="H119" i="29"/>
  <c r="H90" i="29"/>
  <c r="P119" i="29"/>
  <c r="P90" i="29"/>
  <c r="X119" i="29"/>
  <c r="X90" i="29"/>
  <c r="I120" i="29"/>
  <c r="I94" i="29"/>
  <c r="Q120" i="29"/>
  <c r="Q94" i="29"/>
  <c r="Y120" i="29"/>
  <c r="Y94" i="29"/>
  <c r="H122" i="29"/>
  <c r="H99" i="29"/>
  <c r="P122" i="29"/>
  <c r="P99" i="29"/>
  <c r="X122" i="29"/>
  <c r="X99" i="29"/>
  <c r="F123" i="29"/>
  <c r="F105" i="29"/>
  <c r="N123" i="29"/>
  <c r="N105" i="29"/>
  <c r="V123" i="29"/>
  <c r="V105" i="29"/>
  <c r="E119" i="30"/>
  <c r="E90" i="30"/>
  <c r="M119" i="30"/>
  <c r="M90" i="30"/>
  <c r="U119" i="30"/>
  <c r="U90" i="30"/>
  <c r="E122" i="30"/>
  <c r="E99" i="30"/>
  <c r="M122" i="30"/>
  <c r="M99" i="30"/>
  <c r="U122" i="30"/>
  <c r="U99" i="30"/>
  <c r="C123" i="30"/>
  <c r="C105" i="30"/>
  <c r="K123" i="30"/>
  <c r="K105" i="30"/>
  <c r="S123" i="30"/>
  <c r="S105" i="30"/>
  <c r="F119" i="30"/>
  <c r="V122" i="30"/>
  <c r="D123" i="31"/>
  <c r="J51" i="35"/>
  <c r="E105" i="26"/>
  <c r="M105" i="26"/>
  <c r="U105" i="26"/>
  <c r="E116" i="26"/>
  <c r="M116" i="26"/>
  <c r="U116" i="26"/>
  <c r="E119" i="26"/>
  <c r="M119" i="26"/>
  <c r="U119" i="26"/>
  <c r="E122" i="26"/>
  <c r="M122" i="26"/>
  <c r="U122" i="26"/>
  <c r="B105" i="27"/>
  <c r="J105" i="27"/>
  <c r="R105" i="27"/>
  <c r="B116" i="27"/>
  <c r="J116" i="27"/>
  <c r="R116" i="27"/>
  <c r="B119" i="27"/>
  <c r="J119" i="27"/>
  <c r="R119" i="27"/>
  <c r="B122" i="27"/>
  <c r="J122" i="27"/>
  <c r="R122" i="27"/>
  <c r="Q113" i="29"/>
  <c r="Y113" i="29"/>
  <c r="N119" i="30"/>
  <c r="F123" i="30"/>
  <c r="L123" i="31"/>
  <c r="T123" i="31"/>
  <c r="F94" i="29"/>
  <c r="N94" i="29"/>
  <c r="V94" i="29"/>
  <c r="E94" i="30"/>
  <c r="M94" i="30"/>
  <c r="U94" i="30"/>
  <c r="E105" i="30"/>
  <c r="M105" i="30"/>
  <c r="U105" i="30"/>
  <c r="C119" i="31"/>
  <c r="K119" i="31"/>
  <c r="S119" i="31"/>
  <c r="C122" i="31"/>
  <c r="K122" i="31"/>
  <c r="S122" i="31"/>
  <c r="S99" i="31"/>
  <c r="I123" i="31"/>
  <c r="I105" i="31"/>
  <c r="Q123" i="31"/>
  <c r="Q105" i="31"/>
  <c r="Y123" i="31"/>
  <c r="Y105" i="31"/>
  <c r="C99" i="31"/>
  <c r="U122" i="31"/>
  <c r="B72" i="33"/>
  <c r="J72" i="33"/>
  <c r="R72" i="33"/>
  <c r="C78" i="34"/>
  <c r="C57" i="34"/>
  <c r="K78" i="34"/>
  <c r="K57" i="34"/>
  <c r="S78" i="34"/>
  <c r="S57" i="34"/>
  <c r="E79" i="34"/>
  <c r="E60" i="34"/>
  <c r="M60" i="34"/>
  <c r="M79" i="34"/>
  <c r="U60" i="34"/>
  <c r="U79" i="34"/>
  <c r="K63" i="34"/>
  <c r="K80" i="34"/>
  <c r="S80" i="34"/>
  <c r="S63" i="34"/>
  <c r="H105" i="29"/>
  <c r="P105" i="29"/>
  <c r="X105" i="29"/>
  <c r="G90" i="30"/>
  <c r="O90" i="30"/>
  <c r="W90" i="30"/>
  <c r="G94" i="30"/>
  <c r="O94" i="30"/>
  <c r="W94" i="30"/>
  <c r="G99" i="30"/>
  <c r="O99" i="30"/>
  <c r="W99" i="30"/>
  <c r="G105" i="30"/>
  <c r="O105" i="30"/>
  <c r="W105" i="30"/>
  <c r="F120" i="31"/>
  <c r="N120" i="31"/>
  <c r="V120" i="31"/>
  <c r="C123" i="31"/>
  <c r="C105" i="31"/>
  <c r="K123" i="31"/>
  <c r="K105" i="31"/>
  <c r="S123" i="31"/>
  <c r="S105" i="31"/>
  <c r="E99" i="31"/>
  <c r="M105" i="31"/>
  <c r="E123" i="31"/>
  <c r="D72" i="33"/>
  <c r="L72" i="33"/>
  <c r="T72" i="33"/>
  <c r="I90" i="29"/>
  <c r="Q90" i="29"/>
  <c r="Y90" i="29"/>
  <c r="I99" i="29"/>
  <c r="Q99" i="29"/>
  <c r="Y99" i="29"/>
  <c r="H90" i="30"/>
  <c r="P90" i="30"/>
  <c r="X90" i="30"/>
  <c r="H94" i="30"/>
  <c r="P94" i="30"/>
  <c r="X94" i="30"/>
  <c r="H99" i="30"/>
  <c r="P99" i="30"/>
  <c r="X99" i="30"/>
  <c r="H105" i="30"/>
  <c r="P105" i="30"/>
  <c r="X105" i="30"/>
  <c r="F119" i="31"/>
  <c r="N119" i="31"/>
  <c r="V119" i="31"/>
  <c r="G120" i="31"/>
  <c r="O120" i="31"/>
  <c r="W120" i="31"/>
  <c r="F122" i="31"/>
  <c r="N122" i="31"/>
  <c r="V122" i="31"/>
  <c r="F99" i="31"/>
  <c r="C80" i="34"/>
  <c r="B94" i="29"/>
  <c r="J94" i="29"/>
  <c r="R94" i="29"/>
  <c r="J99" i="29"/>
  <c r="R99" i="29"/>
  <c r="I90" i="30"/>
  <c r="Q90" i="30"/>
  <c r="Y90" i="30"/>
  <c r="I94" i="30"/>
  <c r="Q94" i="30"/>
  <c r="Y94" i="30"/>
  <c r="I99" i="30"/>
  <c r="Q99" i="30"/>
  <c r="Y99" i="30"/>
  <c r="I105" i="30"/>
  <c r="Q105" i="30"/>
  <c r="Y105" i="30"/>
  <c r="G119" i="31"/>
  <c r="O119" i="31"/>
  <c r="W119" i="31"/>
  <c r="H120" i="31"/>
  <c r="P120" i="31"/>
  <c r="X120" i="31"/>
  <c r="G122" i="31"/>
  <c r="O122" i="31"/>
  <c r="W122" i="31"/>
  <c r="U123" i="31"/>
  <c r="G99" i="31"/>
  <c r="V99" i="31"/>
  <c r="T105" i="31"/>
  <c r="G78" i="34"/>
  <c r="O78" i="34"/>
  <c r="W78" i="34"/>
  <c r="Q79" i="34"/>
  <c r="Y79" i="34"/>
  <c r="G78" i="35"/>
  <c r="O78" i="35"/>
  <c r="W78" i="35"/>
  <c r="O80" i="35"/>
  <c r="W80" i="35"/>
  <c r="C105" i="29"/>
  <c r="K105" i="29"/>
  <c r="S105" i="29"/>
  <c r="B90" i="30"/>
  <c r="J90" i="30"/>
  <c r="R90" i="30"/>
  <c r="B94" i="30"/>
  <c r="J94" i="30"/>
  <c r="R94" i="30"/>
  <c r="B99" i="30"/>
  <c r="J99" i="30"/>
  <c r="R99" i="30"/>
  <c r="B105" i="30"/>
  <c r="J105" i="30"/>
  <c r="R105" i="30"/>
  <c r="H119" i="31"/>
  <c r="P119" i="31"/>
  <c r="X119" i="31"/>
  <c r="I120" i="31"/>
  <c r="I94" i="31"/>
  <c r="Q120" i="31"/>
  <c r="Q94" i="31"/>
  <c r="Y120" i="31"/>
  <c r="Y94" i="31"/>
  <c r="H122" i="31"/>
  <c r="H99" i="31"/>
  <c r="P122" i="31"/>
  <c r="P99" i="31"/>
  <c r="X122" i="31"/>
  <c r="X99" i="31"/>
  <c r="F123" i="31"/>
  <c r="N123" i="31"/>
  <c r="V123" i="31"/>
  <c r="L94" i="31"/>
  <c r="V94" i="31"/>
  <c r="K99" i="31"/>
  <c r="W99" i="31"/>
  <c r="U105" i="31"/>
  <c r="D120" i="31"/>
  <c r="G78" i="33"/>
  <c r="G57" i="33"/>
  <c r="O78" i="33"/>
  <c r="O57" i="33"/>
  <c r="W78" i="33"/>
  <c r="W57" i="33"/>
  <c r="I79" i="33"/>
  <c r="I72" i="33" s="1"/>
  <c r="I60" i="33"/>
  <c r="Q79" i="33"/>
  <c r="Q72" i="33" s="1"/>
  <c r="Q60" i="33"/>
  <c r="Y79" i="33"/>
  <c r="Y72" i="33" s="1"/>
  <c r="Y60" i="33"/>
  <c r="G80" i="35"/>
  <c r="G80" i="33"/>
  <c r="G63" i="33"/>
  <c r="O80" i="33"/>
  <c r="O63" i="33"/>
  <c r="W80" i="33"/>
  <c r="W63" i="33"/>
  <c r="W80" i="34"/>
  <c r="C90" i="30"/>
  <c r="K90" i="30"/>
  <c r="S90" i="30"/>
  <c r="C94" i="30"/>
  <c r="K94" i="30"/>
  <c r="S94" i="30"/>
  <c r="C99" i="30"/>
  <c r="K99" i="30"/>
  <c r="S99" i="30"/>
  <c r="I119" i="31"/>
  <c r="Q119" i="31"/>
  <c r="Y119" i="31"/>
  <c r="B120" i="31"/>
  <c r="B94" i="31"/>
  <c r="J120" i="31"/>
  <c r="J94" i="31"/>
  <c r="R120" i="31"/>
  <c r="R94" i="31"/>
  <c r="I122" i="31"/>
  <c r="I99" i="31"/>
  <c r="Q122" i="31"/>
  <c r="Q99" i="31"/>
  <c r="Y122" i="31"/>
  <c r="Y99" i="31"/>
  <c r="G123" i="31"/>
  <c r="G105" i="31"/>
  <c r="O123" i="31"/>
  <c r="O105" i="31"/>
  <c r="W123" i="31"/>
  <c r="W105" i="31"/>
  <c r="W94" i="31"/>
  <c r="V105" i="31"/>
  <c r="M122" i="31"/>
  <c r="E90" i="29"/>
  <c r="M90" i="29"/>
  <c r="U90" i="29"/>
  <c r="E99" i="29"/>
  <c r="M99" i="29"/>
  <c r="U99" i="29"/>
  <c r="E105" i="29"/>
  <c r="M105" i="29"/>
  <c r="U105" i="29"/>
  <c r="D90" i="30"/>
  <c r="L90" i="30"/>
  <c r="T90" i="30"/>
  <c r="D94" i="30"/>
  <c r="L94" i="30"/>
  <c r="T94" i="30"/>
  <c r="D99" i="30"/>
  <c r="L99" i="30"/>
  <c r="T99" i="30"/>
  <c r="D105" i="30"/>
  <c r="L105" i="30"/>
  <c r="T105" i="30"/>
  <c r="B119" i="31"/>
  <c r="J119" i="31"/>
  <c r="R119" i="31"/>
  <c r="C120" i="31"/>
  <c r="K120" i="31"/>
  <c r="S120" i="31"/>
  <c r="B122" i="31"/>
  <c r="B99" i="31"/>
  <c r="J122" i="31"/>
  <c r="J99" i="31"/>
  <c r="R122" i="31"/>
  <c r="R99" i="31"/>
  <c r="H123" i="31"/>
  <c r="H105" i="31"/>
  <c r="P123" i="31"/>
  <c r="P105" i="31"/>
  <c r="X123" i="31"/>
  <c r="X105" i="31"/>
  <c r="C90" i="31"/>
  <c r="K90" i="31"/>
  <c r="S90" i="31"/>
  <c r="N94" i="31"/>
  <c r="X94" i="31"/>
  <c r="D57" i="33"/>
  <c r="L57" i="33"/>
  <c r="T57" i="33"/>
  <c r="D60" i="33"/>
  <c r="L60" i="33"/>
  <c r="T60" i="33"/>
  <c r="D63" i="33"/>
  <c r="L63" i="33"/>
  <c r="T63" i="33"/>
  <c r="L79" i="34"/>
  <c r="T79" i="34"/>
  <c r="H57" i="34"/>
  <c r="P57" i="34"/>
  <c r="X57" i="34"/>
  <c r="H60" i="34"/>
  <c r="P60" i="34"/>
  <c r="X60" i="34"/>
  <c r="H63" i="34"/>
  <c r="P63" i="34"/>
  <c r="X63" i="34"/>
  <c r="U80" i="34"/>
  <c r="C78" i="35"/>
  <c r="K78" i="35"/>
  <c r="S78" i="35"/>
  <c r="E79" i="35"/>
  <c r="M79" i="35"/>
  <c r="U79" i="35"/>
  <c r="C80" i="35"/>
  <c r="K80" i="35"/>
  <c r="S80" i="35"/>
  <c r="O57" i="35"/>
  <c r="G60" i="35"/>
  <c r="W60" i="35"/>
  <c r="O63" i="35"/>
  <c r="F78" i="38"/>
  <c r="F57" i="38"/>
  <c r="N78" i="38"/>
  <c r="N57" i="38"/>
  <c r="V57" i="38"/>
  <c r="V78" i="38"/>
  <c r="H60" i="38"/>
  <c r="H79" i="38"/>
  <c r="P60" i="38"/>
  <c r="P79" i="38"/>
  <c r="X79" i="38"/>
  <c r="X60" i="38"/>
  <c r="F80" i="38"/>
  <c r="F63" i="38"/>
  <c r="V80" i="38"/>
  <c r="V63" i="38"/>
  <c r="D80" i="34"/>
  <c r="L80" i="34"/>
  <c r="T80" i="34"/>
  <c r="B78" i="34"/>
  <c r="J78" i="34"/>
  <c r="R78" i="34"/>
  <c r="B79" i="34"/>
  <c r="J79" i="34"/>
  <c r="S79" i="34"/>
  <c r="E80" i="34"/>
  <c r="N80" i="34"/>
  <c r="E78" i="35"/>
  <c r="M78" i="35"/>
  <c r="U78" i="35"/>
  <c r="E80" i="35"/>
  <c r="M80" i="35"/>
  <c r="U80" i="35"/>
  <c r="F80" i="34"/>
  <c r="O80" i="34"/>
  <c r="F78" i="35"/>
  <c r="F57" i="35"/>
  <c r="N78" i="35"/>
  <c r="N57" i="35"/>
  <c r="V78" i="35"/>
  <c r="H79" i="35"/>
  <c r="P79" i="35"/>
  <c r="X79" i="35"/>
  <c r="F80" i="35"/>
  <c r="N80" i="35"/>
  <c r="V80" i="35"/>
  <c r="E57" i="35"/>
  <c r="U57" i="35"/>
  <c r="E63" i="35"/>
  <c r="U63" i="35"/>
  <c r="I72" i="37"/>
  <c r="Q72" i="37"/>
  <c r="I77" i="45"/>
  <c r="I69" i="45" s="1"/>
  <c r="I60" i="45"/>
  <c r="Q77" i="45"/>
  <c r="Q69" i="45" s="1"/>
  <c r="Q60" i="45"/>
  <c r="H57" i="33"/>
  <c r="P57" i="33"/>
  <c r="X57" i="33"/>
  <c r="H60" i="33"/>
  <c r="P60" i="33"/>
  <c r="X60" i="33"/>
  <c r="H63" i="33"/>
  <c r="P63" i="33"/>
  <c r="X63" i="33"/>
  <c r="D57" i="34"/>
  <c r="L57" i="34"/>
  <c r="T57" i="34"/>
  <c r="D60" i="34"/>
  <c r="L60" i="34"/>
  <c r="T60" i="34"/>
  <c r="D63" i="34"/>
  <c r="L63" i="34"/>
  <c r="T63" i="34"/>
  <c r="V79" i="34"/>
  <c r="G80" i="34"/>
  <c r="I79" i="35"/>
  <c r="I60" i="35"/>
  <c r="Q79" i="35"/>
  <c r="Q60" i="35"/>
  <c r="Y79" i="35"/>
  <c r="Y60" i="35"/>
  <c r="G57" i="35"/>
  <c r="W57" i="35"/>
  <c r="W63" i="35"/>
  <c r="B78" i="37"/>
  <c r="B72" i="37" s="1"/>
  <c r="B57" i="37"/>
  <c r="J78" i="37"/>
  <c r="J57" i="37"/>
  <c r="R78" i="37"/>
  <c r="R57" i="37"/>
  <c r="D79" i="37"/>
  <c r="D72" i="37" s="1"/>
  <c r="D60" i="37"/>
  <c r="L79" i="37"/>
  <c r="L60" i="37"/>
  <c r="T79" i="37"/>
  <c r="T60" i="37"/>
  <c r="B80" i="37"/>
  <c r="B63" i="37"/>
  <c r="J80" i="37"/>
  <c r="J63" i="37"/>
  <c r="R80" i="37"/>
  <c r="R63" i="37"/>
  <c r="B78" i="38"/>
  <c r="J78" i="38"/>
  <c r="R78" i="38"/>
  <c r="D79" i="38"/>
  <c r="L79" i="38"/>
  <c r="T79" i="38"/>
  <c r="I57" i="33"/>
  <c r="Q57" i="33"/>
  <c r="Y57" i="33"/>
  <c r="I63" i="33"/>
  <c r="Q63" i="33"/>
  <c r="Y63" i="33"/>
  <c r="E57" i="34"/>
  <c r="M57" i="34"/>
  <c r="U57" i="34"/>
  <c r="N79" i="34"/>
  <c r="W79" i="34"/>
  <c r="H78" i="35"/>
  <c r="H57" i="35"/>
  <c r="P78" i="35"/>
  <c r="P57" i="35"/>
  <c r="X78" i="35"/>
  <c r="X57" i="35"/>
  <c r="B79" i="35"/>
  <c r="J79" i="35"/>
  <c r="R79" i="35"/>
  <c r="H80" i="35"/>
  <c r="H63" i="35"/>
  <c r="P80" i="35"/>
  <c r="P63" i="35"/>
  <c r="X80" i="35"/>
  <c r="X63" i="35"/>
  <c r="B60" i="35"/>
  <c r="R60" i="35"/>
  <c r="B57" i="33"/>
  <c r="J57" i="33"/>
  <c r="R57" i="33"/>
  <c r="B60" i="33"/>
  <c r="J60" i="33"/>
  <c r="R60" i="33"/>
  <c r="B63" i="33"/>
  <c r="J63" i="33"/>
  <c r="R63" i="33"/>
  <c r="F57" i="34"/>
  <c r="N57" i="34"/>
  <c r="V57" i="34"/>
  <c r="F60" i="34"/>
  <c r="O79" i="34"/>
  <c r="I78" i="35"/>
  <c r="I57" i="35"/>
  <c r="Q78" i="35"/>
  <c r="Q57" i="35"/>
  <c r="Y78" i="35"/>
  <c r="Y57" i="35"/>
  <c r="C79" i="35"/>
  <c r="K79" i="35"/>
  <c r="S79" i="35"/>
  <c r="I80" i="35"/>
  <c r="I63" i="35"/>
  <c r="Q80" i="35"/>
  <c r="Q63" i="35"/>
  <c r="Y80" i="35"/>
  <c r="Y63" i="35"/>
  <c r="C60" i="35"/>
  <c r="S60" i="35"/>
  <c r="L72" i="37"/>
  <c r="T72" i="37"/>
  <c r="C57" i="33"/>
  <c r="K57" i="33"/>
  <c r="S57" i="33"/>
  <c r="C60" i="33"/>
  <c r="K60" i="33"/>
  <c r="S60" i="33"/>
  <c r="C63" i="33"/>
  <c r="K63" i="33"/>
  <c r="S63" i="33"/>
  <c r="G57" i="34"/>
  <c r="O57" i="34"/>
  <c r="W57" i="34"/>
  <c r="G60" i="34"/>
  <c r="B78" i="35"/>
  <c r="J78" i="35"/>
  <c r="R78" i="35"/>
  <c r="D79" i="35"/>
  <c r="L79" i="35"/>
  <c r="T79" i="35"/>
  <c r="B80" i="35"/>
  <c r="J80" i="35"/>
  <c r="R80" i="35"/>
  <c r="M57" i="35"/>
  <c r="M63" i="35"/>
  <c r="E72" i="37"/>
  <c r="N80" i="38"/>
  <c r="G78" i="39"/>
  <c r="G57" i="39"/>
  <c r="O78" i="39"/>
  <c r="O57" i="39"/>
  <c r="W78" i="39"/>
  <c r="W57" i="39"/>
  <c r="I79" i="39"/>
  <c r="I60" i="39"/>
  <c r="Q79" i="39"/>
  <c r="Q60" i="39"/>
  <c r="Y79" i="39"/>
  <c r="Y60" i="39"/>
  <c r="G80" i="39"/>
  <c r="G63" i="39"/>
  <c r="O80" i="39"/>
  <c r="O63" i="39"/>
  <c r="W80" i="39"/>
  <c r="W63" i="39"/>
  <c r="V57" i="35"/>
  <c r="F63" i="35"/>
  <c r="N63" i="35"/>
  <c r="V63" i="35"/>
  <c r="G57" i="37"/>
  <c r="O57" i="37"/>
  <c r="W57" i="37"/>
  <c r="G60" i="37"/>
  <c r="O60" i="37"/>
  <c r="W60" i="37"/>
  <c r="G63" i="37"/>
  <c r="O63" i="37"/>
  <c r="W63" i="37"/>
  <c r="U78" i="38"/>
  <c r="G79" i="38"/>
  <c r="O79" i="38"/>
  <c r="W79" i="38"/>
  <c r="E80" i="38"/>
  <c r="M80" i="38"/>
  <c r="U80" i="38"/>
  <c r="C57" i="38"/>
  <c r="K57" i="38"/>
  <c r="S57" i="38"/>
  <c r="C60" i="38"/>
  <c r="K60" i="38"/>
  <c r="S60" i="38"/>
  <c r="K63" i="38"/>
  <c r="S63" i="38"/>
  <c r="B80" i="38"/>
  <c r="F78" i="39"/>
  <c r="F57" i="39"/>
  <c r="N78" i="39"/>
  <c r="N57" i="39"/>
  <c r="V78" i="39"/>
  <c r="V57" i="39"/>
  <c r="H79" i="39"/>
  <c r="H60" i="39"/>
  <c r="P79" i="39"/>
  <c r="P60" i="39"/>
  <c r="X79" i="39"/>
  <c r="X60" i="39"/>
  <c r="F80" i="39"/>
  <c r="F63" i="39"/>
  <c r="N80" i="39"/>
  <c r="N63" i="39"/>
  <c r="V80" i="39"/>
  <c r="V63" i="39"/>
  <c r="E79" i="39"/>
  <c r="C90" i="42"/>
  <c r="K90" i="42"/>
  <c r="S90" i="42"/>
  <c r="H60" i="35"/>
  <c r="P60" i="35"/>
  <c r="X60" i="35"/>
  <c r="I57" i="37"/>
  <c r="Q57" i="37"/>
  <c r="Y57" i="37"/>
  <c r="I60" i="37"/>
  <c r="Q60" i="37"/>
  <c r="Y60" i="37"/>
  <c r="I63" i="37"/>
  <c r="Q63" i="37"/>
  <c r="Y63" i="37"/>
  <c r="Y79" i="37"/>
  <c r="Y72" i="37" s="1"/>
  <c r="G80" i="38"/>
  <c r="O80" i="38"/>
  <c r="W80" i="38"/>
  <c r="E57" i="38"/>
  <c r="M57" i="38"/>
  <c r="U57" i="38"/>
  <c r="E63" i="38"/>
  <c r="M63" i="38"/>
  <c r="U63" i="38"/>
  <c r="H78" i="39"/>
  <c r="H57" i="39"/>
  <c r="P78" i="39"/>
  <c r="X78" i="39"/>
  <c r="B79" i="39"/>
  <c r="J79" i="39"/>
  <c r="R79" i="39"/>
  <c r="H80" i="39"/>
  <c r="P80" i="39"/>
  <c r="X80" i="39"/>
  <c r="U79" i="39"/>
  <c r="B60" i="37"/>
  <c r="J60" i="37"/>
  <c r="R60" i="37"/>
  <c r="N60" i="38"/>
  <c r="V60" i="38"/>
  <c r="Q80" i="38"/>
  <c r="I78" i="39"/>
  <c r="I57" i="39"/>
  <c r="Q78" i="39"/>
  <c r="Q57" i="39"/>
  <c r="Y78" i="39"/>
  <c r="Y57" i="39"/>
  <c r="C79" i="39"/>
  <c r="C60" i="39"/>
  <c r="K79" i="39"/>
  <c r="K60" i="39"/>
  <c r="S79" i="39"/>
  <c r="S60" i="39"/>
  <c r="I80" i="39"/>
  <c r="I63" i="39"/>
  <c r="Q80" i="39"/>
  <c r="Q63" i="39"/>
  <c r="Y80" i="39"/>
  <c r="Y63" i="39"/>
  <c r="E80" i="39"/>
  <c r="C60" i="37"/>
  <c r="K60" i="37"/>
  <c r="S60" i="37"/>
  <c r="G60" i="38"/>
  <c r="O60" i="38"/>
  <c r="W60" i="38"/>
  <c r="R80" i="38"/>
  <c r="B78" i="39"/>
  <c r="J78" i="39"/>
  <c r="R78" i="39"/>
  <c r="D79" i="39"/>
  <c r="L79" i="39"/>
  <c r="T79" i="39"/>
  <c r="B80" i="39"/>
  <c r="J80" i="39"/>
  <c r="R80" i="39"/>
  <c r="M80" i="39"/>
  <c r="C90" i="41"/>
  <c r="C81" i="41" s="1"/>
  <c r="C72" i="41"/>
  <c r="K90" i="41"/>
  <c r="K81" i="41" s="1"/>
  <c r="K72" i="41"/>
  <c r="S90" i="41"/>
  <c r="S81" i="41" s="1"/>
  <c r="S72" i="41"/>
  <c r="Y78" i="38"/>
  <c r="I80" i="38"/>
  <c r="C78" i="39"/>
  <c r="K78" i="39"/>
  <c r="S78" i="39"/>
  <c r="C80" i="39"/>
  <c r="K80" i="39"/>
  <c r="S80" i="39"/>
  <c r="E78" i="39"/>
  <c r="U80" i="39"/>
  <c r="D60" i="35"/>
  <c r="L60" i="35"/>
  <c r="T60" i="35"/>
  <c r="E57" i="37"/>
  <c r="M57" i="37"/>
  <c r="U57" i="37"/>
  <c r="E63" i="37"/>
  <c r="M63" i="37"/>
  <c r="U63" i="37"/>
  <c r="M78" i="37"/>
  <c r="M72" i="37" s="1"/>
  <c r="U78" i="37"/>
  <c r="U72" i="37" s="1"/>
  <c r="E79" i="38"/>
  <c r="M79" i="38"/>
  <c r="U79" i="38"/>
  <c r="I57" i="38"/>
  <c r="Q57" i="38"/>
  <c r="J80" i="38"/>
  <c r="D78" i="39"/>
  <c r="D57" i="39"/>
  <c r="L78" i="39"/>
  <c r="L57" i="39"/>
  <c r="T78" i="39"/>
  <c r="T57" i="39"/>
  <c r="F79" i="39"/>
  <c r="F60" i="39"/>
  <c r="N79" i="39"/>
  <c r="N60" i="39"/>
  <c r="V79" i="39"/>
  <c r="V60" i="39"/>
  <c r="D80" i="39"/>
  <c r="D63" i="39"/>
  <c r="L80" i="39"/>
  <c r="L63" i="39"/>
  <c r="T80" i="39"/>
  <c r="T63" i="39"/>
  <c r="B57" i="39"/>
  <c r="F57" i="37"/>
  <c r="N57" i="37"/>
  <c r="V57" i="37"/>
  <c r="F63" i="37"/>
  <c r="N63" i="37"/>
  <c r="V63" i="37"/>
  <c r="B57" i="38"/>
  <c r="J57" i="38"/>
  <c r="R57" i="38"/>
  <c r="G79" i="39"/>
  <c r="O79" i="39"/>
  <c r="W79" i="39"/>
  <c r="B90" i="42"/>
  <c r="B72" i="42"/>
  <c r="J90" i="42"/>
  <c r="J72" i="42"/>
  <c r="R90" i="42"/>
  <c r="R72" i="42"/>
  <c r="I90" i="43"/>
  <c r="I72" i="43"/>
  <c r="Q90" i="43"/>
  <c r="Q72" i="43"/>
  <c r="Y90" i="43"/>
  <c r="Y72" i="43"/>
  <c r="D60" i="39"/>
  <c r="L60" i="39"/>
  <c r="T60" i="39"/>
  <c r="H72" i="41"/>
  <c r="P72" i="41"/>
  <c r="X72" i="41"/>
  <c r="G72" i="42"/>
  <c r="O72" i="42"/>
  <c r="W72" i="42"/>
  <c r="F72" i="43"/>
  <c r="N72" i="43"/>
  <c r="V72" i="43"/>
  <c r="H77" i="45"/>
  <c r="H69" i="45" s="1"/>
  <c r="H60" i="45"/>
  <c r="P77" i="45"/>
  <c r="P69" i="45" s="1"/>
  <c r="P60" i="45"/>
  <c r="X77" i="45"/>
  <c r="X69" i="45" s="1"/>
  <c r="X60" i="45"/>
  <c r="I77" i="46"/>
  <c r="Q77" i="46"/>
  <c r="K103" i="51"/>
  <c r="B72" i="41"/>
  <c r="J72" i="41"/>
  <c r="R72" i="41"/>
  <c r="I72" i="42"/>
  <c r="Q72" i="42"/>
  <c r="Y72" i="42"/>
  <c r="H72" i="43"/>
  <c r="P72" i="43"/>
  <c r="X72" i="43"/>
  <c r="B77" i="45"/>
  <c r="B69" i="45" s="1"/>
  <c r="B60" i="45"/>
  <c r="J77" i="45"/>
  <c r="J69" i="45" s="1"/>
  <c r="J60" i="45"/>
  <c r="R77" i="45"/>
  <c r="R69" i="45" s="1"/>
  <c r="R60" i="45"/>
  <c r="D77" i="45"/>
  <c r="D69" i="45" s="1"/>
  <c r="G77" i="47"/>
  <c r="O77" i="47"/>
  <c r="E83" i="49"/>
  <c r="D87" i="50"/>
  <c r="K83" i="51"/>
  <c r="G60" i="39"/>
  <c r="O60" i="39"/>
  <c r="W60" i="39"/>
  <c r="L77" i="45"/>
  <c r="L69" i="45" s="1"/>
  <c r="D77" i="46"/>
  <c r="L77" i="46"/>
  <c r="T77" i="46"/>
  <c r="H77" i="47"/>
  <c r="H60" i="47"/>
  <c r="P77" i="47"/>
  <c r="P60" i="47"/>
  <c r="X77" i="47"/>
  <c r="X60" i="47"/>
  <c r="L87" i="50"/>
  <c r="S83" i="51"/>
  <c r="P57" i="39"/>
  <c r="X57" i="39"/>
  <c r="H63" i="39"/>
  <c r="P63" i="39"/>
  <c r="X63" i="39"/>
  <c r="D72" i="41"/>
  <c r="L72" i="41"/>
  <c r="T72" i="41"/>
  <c r="C72" i="42"/>
  <c r="K72" i="42"/>
  <c r="S72" i="42"/>
  <c r="B72" i="43"/>
  <c r="J72" i="43"/>
  <c r="R72" i="43"/>
  <c r="I77" i="47"/>
  <c r="Q77" i="47"/>
  <c r="D80" i="50"/>
  <c r="T87" i="50"/>
  <c r="C87" i="51"/>
  <c r="E72" i="41"/>
  <c r="M72" i="41"/>
  <c r="U72" i="41"/>
  <c r="D72" i="42"/>
  <c r="L72" i="42"/>
  <c r="T72" i="42"/>
  <c r="C72" i="43"/>
  <c r="K72" i="43"/>
  <c r="S72" i="43"/>
  <c r="E77" i="45"/>
  <c r="E69" i="45" s="1"/>
  <c r="E60" i="45"/>
  <c r="M77" i="45"/>
  <c r="M69" i="45" s="1"/>
  <c r="M60" i="45"/>
  <c r="U77" i="45"/>
  <c r="U69" i="45" s="1"/>
  <c r="U60" i="45"/>
  <c r="F77" i="46"/>
  <c r="N77" i="46"/>
  <c r="V77" i="46"/>
  <c r="B77" i="47"/>
  <c r="J77" i="47"/>
  <c r="R77" i="47"/>
  <c r="L80" i="50"/>
  <c r="K87" i="51"/>
  <c r="B63" i="39"/>
  <c r="J63" i="39"/>
  <c r="R63" i="39"/>
  <c r="F77" i="45"/>
  <c r="F69" i="45" s="1"/>
  <c r="F60" i="45"/>
  <c r="N77" i="45"/>
  <c r="N69" i="45" s="1"/>
  <c r="N60" i="45"/>
  <c r="V77" i="45"/>
  <c r="V69" i="45" s="1"/>
  <c r="V60" i="45"/>
  <c r="G77" i="46"/>
  <c r="G60" i="46"/>
  <c r="O77" i="46"/>
  <c r="O60" i="46"/>
  <c r="W77" i="46"/>
  <c r="W60" i="46"/>
  <c r="T80" i="50"/>
  <c r="C80" i="51"/>
  <c r="S87" i="51"/>
  <c r="C57" i="39"/>
  <c r="K57" i="39"/>
  <c r="S57" i="39"/>
  <c r="C63" i="39"/>
  <c r="K63" i="39"/>
  <c r="S63" i="39"/>
  <c r="G72" i="41"/>
  <c r="O72" i="41"/>
  <c r="W72" i="41"/>
  <c r="F72" i="42"/>
  <c r="N72" i="42"/>
  <c r="V72" i="42"/>
  <c r="E72" i="43"/>
  <c r="M72" i="43"/>
  <c r="U72" i="43"/>
  <c r="G77" i="45"/>
  <c r="G69" i="45" s="1"/>
  <c r="G60" i="45"/>
  <c r="O77" i="45"/>
  <c r="O69" i="45" s="1"/>
  <c r="O60" i="45"/>
  <c r="H77" i="46"/>
  <c r="P77" i="46"/>
  <c r="X77" i="46"/>
  <c r="M77" i="46"/>
  <c r="D77" i="47"/>
  <c r="L77" i="47"/>
  <c r="T77" i="47"/>
  <c r="E103" i="50"/>
  <c r="M103" i="50"/>
  <c r="U103" i="50"/>
  <c r="E104" i="50"/>
  <c r="M104" i="50"/>
  <c r="U104" i="50"/>
  <c r="E105" i="50"/>
  <c r="M105" i="50"/>
  <c r="U105" i="50"/>
  <c r="C60" i="45"/>
  <c r="K60" i="45"/>
  <c r="S60" i="45"/>
  <c r="D60" i="46"/>
  <c r="L60" i="46"/>
  <c r="T60" i="46"/>
  <c r="E60" i="47"/>
  <c r="M60" i="47"/>
  <c r="U60" i="47"/>
  <c r="D80" i="49"/>
  <c r="L80" i="49"/>
  <c r="T80" i="49"/>
  <c r="D83" i="49"/>
  <c r="L83" i="49"/>
  <c r="T83" i="49"/>
  <c r="D87" i="49"/>
  <c r="L87" i="49"/>
  <c r="T87" i="49"/>
  <c r="C80" i="50"/>
  <c r="K80" i="50"/>
  <c r="S80" i="50"/>
  <c r="C83" i="50"/>
  <c r="K83" i="50"/>
  <c r="S83" i="50"/>
  <c r="C87" i="50"/>
  <c r="K87" i="50"/>
  <c r="S87" i="50"/>
  <c r="B80" i="51"/>
  <c r="J80" i="51"/>
  <c r="R80" i="51"/>
  <c r="B83" i="51"/>
  <c r="J83" i="51"/>
  <c r="R83" i="51"/>
  <c r="B87" i="51"/>
  <c r="J87" i="51"/>
  <c r="R87" i="51"/>
  <c r="F60" i="46"/>
  <c r="N60" i="46"/>
  <c r="V60" i="46"/>
  <c r="G60" i="47"/>
  <c r="O60" i="47"/>
  <c r="W60" i="47"/>
  <c r="F80" i="49"/>
  <c r="N80" i="49"/>
  <c r="V80" i="49"/>
  <c r="F83" i="49"/>
  <c r="N83" i="49"/>
  <c r="V83" i="49"/>
  <c r="F87" i="49"/>
  <c r="N87" i="49"/>
  <c r="V87" i="49"/>
  <c r="E80" i="50"/>
  <c r="M80" i="50"/>
  <c r="U80" i="50"/>
  <c r="E83" i="50"/>
  <c r="M83" i="50"/>
  <c r="U83" i="50"/>
  <c r="E87" i="50"/>
  <c r="M87" i="50"/>
  <c r="U87" i="50"/>
  <c r="D80" i="51"/>
  <c r="L80" i="51"/>
  <c r="T80" i="51"/>
  <c r="D83" i="51"/>
  <c r="L83" i="51"/>
  <c r="T83" i="51"/>
  <c r="D87" i="51"/>
  <c r="L87" i="51"/>
  <c r="T87" i="51"/>
  <c r="G80" i="49"/>
  <c r="O80" i="49"/>
  <c r="W80" i="49"/>
  <c r="G83" i="49"/>
  <c r="O83" i="49"/>
  <c r="W83" i="49"/>
  <c r="G87" i="49"/>
  <c r="O87" i="49"/>
  <c r="W87" i="49"/>
  <c r="F80" i="50"/>
  <c r="N80" i="50"/>
  <c r="V80" i="50"/>
  <c r="F83" i="50"/>
  <c r="N83" i="50"/>
  <c r="V83" i="50"/>
  <c r="F87" i="50"/>
  <c r="N87" i="50"/>
  <c r="V87" i="50"/>
  <c r="E80" i="51"/>
  <c r="M80" i="51"/>
  <c r="U80" i="51"/>
  <c r="E83" i="51"/>
  <c r="M83" i="51"/>
  <c r="U83" i="51"/>
  <c r="E87" i="51"/>
  <c r="M87" i="51"/>
  <c r="U87" i="51"/>
  <c r="W60" i="45"/>
  <c r="H60" i="46"/>
  <c r="P60" i="46"/>
  <c r="X60" i="46"/>
  <c r="I60" i="47"/>
  <c r="Q60" i="47"/>
  <c r="Y60" i="47"/>
  <c r="H80" i="49"/>
  <c r="P80" i="49"/>
  <c r="X80" i="49"/>
  <c r="H83" i="49"/>
  <c r="P83" i="49"/>
  <c r="X83" i="49"/>
  <c r="H87" i="49"/>
  <c r="P87" i="49"/>
  <c r="X87" i="49"/>
  <c r="G80" i="50"/>
  <c r="O80" i="50"/>
  <c r="W80" i="50"/>
  <c r="G83" i="50"/>
  <c r="O83" i="50"/>
  <c r="W83" i="50"/>
  <c r="G87" i="50"/>
  <c r="O87" i="50"/>
  <c r="W87" i="50"/>
  <c r="F80" i="51"/>
  <c r="N80" i="51"/>
  <c r="V80" i="51"/>
  <c r="F83" i="51"/>
  <c r="N83" i="51"/>
  <c r="V83" i="51"/>
  <c r="F87" i="51"/>
  <c r="N87" i="51"/>
  <c r="V87" i="51"/>
  <c r="I60" i="46"/>
  <c r="Q60" i="46"/>
  <c r="Y60" i="46"/>
  <c r="B60" i="47"/>
  <c r="J60" i="47"/>
  <c r="R60" i="47"/>
  <c r="I80" i="49"/>
  <c r="Q80" i="49"/>
  <c r="Y80" i="49"/>
  <c r="I83" i="49"/>
  <c r="Q83" i="49"/>
  <c r="Y83" i="49"/>
  <c r="I87" i="49"/>
  <c r="Q87" i="49"/>
  <c r="Y87" i="49"/>
  <c r="H80" i="50"/>
  <c r="P80" i="50"/>
  <c r="X80" i="50"/>
  <c r="H83" i="50"/>
  <c r="P83" i="50"/>
  <c r="X83" i="50"/>
  <c r="H87" i="50"/>
  <c r="P87" i="50"/>
  <c r="X87" i="50"/>
  <c r="G80" i="51"/>
  <c r="O80" i="51"/>
  <c r="W80" i="51"/>
  <c r="G83" i="51"/>
  <c r="O83" i="51"/>
  <c r="W83" i="51"/>
  <c r="G87" i="51"/>
  <c r="O87" i="51"/>
  <c r="W87" i="51"/>
  <c r="Y60" i="45"/>
  <c r="B60" i="46"/>
  <c r="J60" i="46"/>
  <c r="R60" i="46"/>
  <c r="C60" i="47"/>
  <c r="K60" i="47"/>
  <c r="S60" i="47"/>
  <c r="B80" i="49"/>
  <c r="J80" i="49"/>
  <c r="R80" i="49"/>
  <c r="B83" i="49"/>
  <c r="J83" i="49"/>
  <c r="R83" i="49"/>
  <c r="B87" i="49"/>
  <c r="J87" i="49"/>
  <c r="R87" i="49"/>
  <c r="I80" i="50"/>
  <c r="Q80" i="50"/>
  <c r="Y80" i="50"/>
  <c r="I83" i="50"/>
  <c r="Q83" i="50"/>
  <c r="Y83" i="50"/>
  <c r="I87" i="50"/>
  <c r="Q87" i="50"/>
  <c r="Y87" i="50"/>
  <c r="H80" i="51"/>
  <c r="P80" i="51"/>
  <c r="X80" i="51"/>
  <c r="H83" i="51"/>
  <c r="P83" i="51"/>
  <c r="X83" i="51"/>
  <c r="H87" i="51"/>
  <c r="P87" i="51"/>
  <c r="X87" i="51"/>
  <c r="C60" i="46"/>
  <c r="K60" i="46"/>
  <c r="S60" i="46"/>
  <c r="D60" i="47"/>
  <c r="L60" i="47"/>
  <c r="T60" i="47"/>
  <c r="C80" i="49"/>
  <c r="K80" i="49"/>
  <c r="S80" i="49"/>
  <c r="C83" i="49"/>
  <c r="K83" i="49"/>
  <c r="S83" i="49"/>
  <c r="C87" i="49"/>
  <c r="K87" i="49"/>
  <c r="S87" i="49"/>
  <c r="B80" i="50"/>
  <c r="J80" i="50"/>
  <c r="R80" i="50"/>
  <c r="B83" i="50"/>
  <c r="J83" i="50"/>
  <c r="R83" i="50"/>
  <c r="B87" i="50"/>
  <c r="J87" i="50"/>
  <c r="R87" i="50"/>
  <c r="I80" i="51"/>
  <c r="Q80" i="51"/>
  <c r="Y80" i="51"/>
  <c r="I83" i="51"/>
  <c r="Q83" i="51"/>
  <c r="Y83" i="51"/>
  <c r="I87" i="51"/>
  <c r="Q87" i="51"/>
  <c r="Y87" i="51"/>
  <c r="I113" i="29" l="1"/>
  <c r="F113" i="29"/>
  <c r="H113" i="29"/>
  <c r="S113" i="29"/>
  <c r="R113" i="29"/>
  <c r="B74" i="24"/>
  <c r="B171" i="4" s="1"/>
  <c r="X74" i="24"/>
  <c r="X171" i="4" s="1"/>
  <c r="N74" i="24"/>
  <c r="N171" i="4" s="1"/>
  <c r="N69" i="4"/>
  <c r="N142" i="4" s="1"/>
  <c r="R74" i="24"/>
  <c r="R171" i="4" s="1"/>
  <c r="R69" i="4"/>
  <c r="R142" i="4" s="1"/>
  <c r="H74" i="24"/>
  <c r="H171" i="4" s="1"/>
  <c r="H69" i="4"/>
  <c r="H142" i="4" s="1"/>
  <c r="M74" i="24"/>
  <c r="M171" i="4" s="1"/>
  <c r="M69" i="4"/>
  <c r="M142" i="4" s="1"/>
  <c r="D146" i="25"/>
  <c r="G74" i="24"/>
  <c r="G171" i="4" s="1"/>
  <c r="G69" i="4"/>
  <c r="G142" i="4" s="1"/>
  <c r="L74" i="24"/>
  <c r="L171" i="4" s="1"/>
  <c r="L69" i="4"/>
  <c r="L142" i="4" s="1"/>
  <c r="Q74" i="24"/>
  <c r="Q171" i="4" s="1"/>
  <c r="Q69" i="4"/>
  <c r="Q142" i="4" s="1"/>
  <c r="F74" i="24"/>
  <c r="F171" i="4" s="1"/>
  <c r="F69" i="4"/>
  <c r="F142" i="4" s="1"/>
  <c r="E74" i="24"/>
  <c r="E171" i="4" s="1"/>
  <c r="E69" i="4"/>
  <c r="E142" i="4" s="1"/>
  <c r="K74" i="24"/>
  <c r="K171" i="4" s="1"/>
  <c r="K69" i="4"/>
  <c r="K142" i="4" s="1"/>
  <c r="T74" i="24"/>
  <c r="T171" i="4" s="1"/>
  <c r="T69" i="4"/>
  <c r="T142" i="4" s="1"/>
  <c r="D74" i="24"/>
  <c r="D171" i="4" s="1"/>
  <c r="D69" i="4"/>
  <c r="D142" i="4" s="1"/>
  <c r="P74" i="24"/>
  <c r="P171" i="4" s="1"/>
  <c r="P69" i="4"/>
  <c r="P142" i="4" s="1"/>
  <c r="J69" i="4"/>
  <c r="J142" i="4" s="1"/>
  <c r="J74" i="24"/>
  <c r="J171" i="4" s="1"/>
  <c r="C74" i="24"/>
  <c r="C171" i="4" s="1"/>
  <c r="C69" i="4"/>
  <c r="C142" i="4" s="1"/>
  <c r="O74" i="24"/>
  <c r="O171" i="4" s="1"/>
  <c r="O69" i="4"/>
  <c r="O142" i="4" s="1"/>
  <c r="S74" i="24"/>
  <c r="S171" i="4" s="1"/>
  <c r="S69" i="4"/>
  <c r="S142" i="4" s="1"/>
  <c r="I74" i="24"/>
  <c r="I171" i="4" s="1"/>
  <c r="I69" i="4"/>
  <c r="I142" i="4" s="1"/>
  <c r="R165" i="23"/>
  <c r="Y155" i="23"/>
  <c r="Y61" i="20"/>
  <c r="G146" i="23"/>
  <c r="E144" i="23"/>
  <c r="E57" i="20"/>
  <c r="E56" i="20" s="1"/>
  <c r="E60" i="20"/>
  <c r="H132" i="23"/>
  <c r="O144" i="23"/>
  <c r="O143" i="23"/>
  <c r="O140" i="23"/>
  <c r="O137" i="23"/>
  <c r="O139" i="23"/>
  <c r="O60" i="20"/>
  <c r="J165" i="23"/>
  <c r="U59" i="20"/>
  <c r="U112" i="4" s="1"/>
  <c r="U113" i="4"/>
  <c r="K165" i="23"/>
  <c r="X144" i="23"/>
  <c r="X57" i="20"/>
  <c r="X56" i="20" s="1"/>
  <c r="X60" i="20"/>
  <c r="U77" i="20"/>
  <c r="U168" i="4" s="1"/>
  <c r="X161" i="23"/>
  <c r="X146" i="23" s="1"/>
  <c r="X61" i="20"/>
  <c r="X163" i="23"/>
  <c r="N144" i="23"/>
  <c r="N60" i="20"/>
  <c r="M146" i="23"/>
  <c r="H144" i="23"/>
  <c r="H57" i="20"/>
  <c r="H56" i="20" s="1"/>
  <c r="H60" i="20"/>
  <c r="D144" i="23"/>
  <c r="D60" i="20"/>
  <c r="E146" i="23"/>
  <c r="V144" i="23"/>
  <c r="V60" i="20"/>
  <c r="T77" i="20"/>
  <c r="T168" i="4" s="1"/>
  <c r="S59" i="20"/>
  <c r="S112" i="4" s="1"/>
  <c r="S113" i="4"/>
  <c r="W161" i="23"/>
  <c r="W155" i="23"/>
  <c r="W154" i="23"/>
  <c r="W151" i="23"/>
  <c r="W146" i="23" s="1"/>
  <c r="W61" i="20"/>
  <c r="C144" i="23"/>
  <c r="C132" i="23" s="1"/>
  <c r="C60" i="20"/>
  <c r="C57" i="20"/>
  <c r="C56" i="20" s="1"/>
  <c r="C165" i="23"/>
  <c r="P146" i="23"/>
  <c r="R57" i="20"/>
  <c r="R56" i="20" s="1"/>
  <c r="X176" i="23"/>
  <c r="X172" i="23"/>
  <c r="X165" i="23" s="1"/>
  <c r="X62" i="20"/>
  <c r="S77" i="20"/>
  <c r="S168" i="4" s="1"/>
  <c r="G144" i="23"/>
  <c r="G143" i="23"/>
  <c r="G140" i="23"/>
  <c r="G137" i="23"/>
  <c r="G139" i="23"/>
  <c r="G60" i="20"/>
  <c r="U57" i="20"/>
  <c r="U56" i="20" s="1"/>
  <c r="U61" i="20"/>
  <c r="I205" i="23"/>
  <c r="W132" i="23"/>
  <c r="P79" i="20"/>
  <c r="P170" i="4" s="1"/>
  <c r="Q144" i="23"/>
  <c r="Q132" i="23" s="1"/>
  <c r="Q60" i="20"/>
  <c r="R78" i="20"/>
  <c r="R169" i="4" s="1"/>
  <c r="L144" i="23"/>
  <c r="L132" i="23" s="1"/>
  <c r="L60" i="20"/>
  <c r="Q155" i="23"/>
  <c r="Q61" i="20"/>
  <c r="X141" i="23"/>
  <c r="W77" i="20"/>
  <c r="W168" i="4" s="1"/>
  <c r="K79" i="20"/>
  <c r="K170" i="4" s="1"/>
  <c r="K115" i="4"/>
  <c r="P165" i="23"/>
  <c r="R59" i="20"/>
  <c r="R112" i="4" s="1"/>
  <c r="R113" i="4"/>
  <c r="E139" i="23"/>
  <c r="X140" i="23"/>
  <c r="N139" i="23"/>
  <c r="R77" i="20"/>
  <c r="R168" i="4" s="1"/>
  <c r="S172" i="23"/>
  <c r="S57" i="20"/>
  <c r="S56" i="20" s="1"/>
  <c r="S170" i="23"/>
  <c r="S176" i="23"/>
  <c r="S62" i="20"/>
  <c r="S179" i="23"/>
  <c r="P158" i="23"/>
  <c r="P161" i="23"/>
  <c r="P61" i="20"/>
  <c r="V157" i="23"/>
  <c r="J132" i="23"/>
  <c r="O141" i="23"/>
  <c r="F144" i="23"/>
  <c r="F60" i="20"/>
  <c r="E137" i="23"/>
  <c r="G175" i="23"/>
  <c r="B132" i="23"/>
  <c r="X139" i="23"/>
  <c r="N137" i="23"/>
  <c r="N132" i="23" s="1"/>
  <c r="S175" i="23"/>
  <c r="O158" i="23"/>
  <c r="O155" i="23"/>
  <c r="O154" i="23"/>
  <c r="O151" i="23"/>
  <c r="O146" i="23" s="1"/>
  <c r="O61" i="20"/>
  <c r="Y160" i="23"/>
  <c r="W171" i="23"/>
  <c r="X157" i="23"/>
  <c r="H139" i="23"/>
  <c r="P144" i="23"/>
  <c r="P57" i="20"/>
  <c r="P56" i="20" s="1"/>
  <c r="P60" i="20"/>
  <c r="W153" i="23"/>
  <c r="Y194" i="21"/>
  <c r="X205" i="21"/>
  <c r="X65" i="4"/>
  <c r="X138" i="4" s="1"/>
  <c r="R65" i="4"/>
  <c r="R138" i="4" s="1"/>
  <c r="M76" i="20"/>
  <c r="M167" i="4" s="1"/>
  <c r="M65" i="4"/>
  <c r="M138" i="4" s="1"/>
  <c r="C194" i="23"/>
  <c r="B194" i="23"/>
  <c r="S76" i="20"/>
  <c r="S167" i="4" s="1"/>
  <c r="P65" i="4"/>
  <c r="P138" i="4" s="1"/>
  <c r="T194" i="23"/>
  <c r="D194" i="23"/>
  <c r="L194" i="23"/>
  <c r="X194" i="21"/>
  <c r="U76" i="20"/>
  <c r="U167" i="4" s="1"/>
  <c r="U65" i="4"/>
  <c r="U138" i="4" s="1"/>
  <c r="P194" i="21"/>
  <c r="H194" i="21"/>
  <c r="T205" i="21"/>
  <c r="L205" i="21"/>
  <c r="I194" i="21"/>
  <c r="K79" i="16"/>
  <c r="K108" i="4" s="1"/>
  <c r="K110" i="4"/>
  <c r="F178" i="19"/>
  <c r="F81" i="16"/>
  <c r="F77" i="16"/>
  <c r="F76" i="16" s="1"/>
  <c r="J109" i="4"/>
  <c r="B160" i="19"/>
  <c r="H110" i="4"/>
  <c r="L191" i="19"/>
  <c r="L81" i="16"/>
  <c r="J185" i="19"/>
  <c r="J81" i="16"/>
  <c r="J77" i="16"/>
  <c r="J76" i="16" s="1"/>
  <c r="H160" i="19"/>
  <c r="X102" i="16"/>
  <c r="X165" i="4" s="1"/>
  <c r="S102" i="16"/>
  <c r="S165" i="4" s="1"/>
  <c r="K178" i="19"/>
  <c r="H102" i="16"/>
  <c r="H165" i="4" s="1"/>
  <c r="B185" i="19"/>
  <c r="B178" i="19" s="1"/>
  <c r="B81" i="16"/>
  <c r="B77" i="16"/>
  <c r="B76" i="16" s="1"/>
  <c r="R176" i="19"/>
  <c r="R160" i="19" s="1"/>
  <c r="R77" i="16"/>
  <c r="R76" i="16" s="1"/>
  <c r="R80" i="16"/>
  <c r="Q79" i="16"/>
  <c r="Q108" i="4" s="1"/>
  <c r="Q109" i="4"/>
  <c r="O184" i="19"/>
  <c r="Q102" i="16"/>
  <c r="Q165" i="4" s="1"/>
  <c r="Q77" i="16"/>
  <c r="Q76" i="16" s="1"/>
  <c r="E183" i="19"/>
  <c r="E102" i="16"/>
  <c r="E165" i="4" s="1"/>
  <c r="P79" i="16"/>
  <c r="P108" i="4" s="1"/>
  <c r="P109" i="4"/>
  <c r="T178" i="19"/>
  <c r="E185" i="19"/>
  <c r="E187" i="19"/>
  <c r="F190" i="19"/>
  <c r="E188" i="19"/>
  <c r="C102" i="16"/>
  <c r="C165" i="4" s="1"/>
  <c r="L77" i="16"/>
  <c r="L76" i="16" s="1"/>
  <c r="N79" i="16"/>
  <c r="N108" i="4" s="1"/>
  <c r="N109" i="4"/>
  <c r="E191" i="19"/>
  <c r="E178" i="19" s="1"/>
  <c r="C172" i="18"/>
  <c r="C173" i="18"/>
  <c r="C174" i="18"/>
  <c r="C175" i="18"/>
  <c r="C217" i="18"/>
  <c r="F171" i="18"/>
  <c r="R62" i="4"/>
  <c r="R135" i="4" s="1"/>
  <c r="G161" i="18"/>
  <c r="G97" i="16"/>
  <c r="N175" i="17"/>
  <c r="N53" i="16"/>
  <c r="V160" i="18"/>
  <c r="U217" i="18"/>
  <c r="L175" i="17"/>
  <c r="L53" i="16"/>
  <c r="J175" i="17"/>
  <c r="J53" i="16"/>
  <c r="G95" i="16"/>
  <c r="H175" i="17"/>
  <c r="H160" i="17" s="1"/>
  <c r="H53" i="16"/>
  <c r="M171" i="18"/>
  <c r="F175" i="17"/>
  <c r="F160" i="17" s="1"/>
  <c r="F53" i="16"/>
  <c r="G164" i="18"/>
  <c r="N170" i="17"/>
  <c r="G165" i="18"/>
  <c r="D175" i="17"/>
  <c r="D53" i="16"/>
  <c r="G166" i="18"/>
  <c r="B175" i="17"/>
  <c r="B160" i="17" s="1"/>
  <c r="B53" i="16"/>
  <c r="G167" i="18"/>
  <c r="N169" i="17"/>
  <c r="G168" i="18"/>
  <c r="W95" i="16"/>
  <c r="G169" i="18"/>
  <c r="L167" i="17"/>
  <c r="G170" i="18"/>
  <c r="N168" i="17"/>
  <c r="R91" i="16"/>
  <c r="J165" i="17"/>
  <c r="R52" i="16"/>
  <c r="G171" i="18"/>
  <c r="J174" i="17"/>
  <c r="G172" i="18"/>
  <c r="L166" i="17"/>
  <c r="S160" i="18"/>
  <c r="G173" i="18"/>
  <c r="N167" i="17"/>
  <c r="N160" i="17" s="1"/>
  <c r="J164" i="17"/>
  <c r="B217" i="18"/>
  <c r="G174" i="18"/>
  <c r="J173" i="17"/>
  <c r="G175" i="18"/>
  <c r="L165" i="17"/>
  <c r="L160" i="17" s="1"/>
  <c r="P100" i="16"/>
  <c r="P163" i="4" s="1"/>
  <c r="P61" i="4"/>
  <c r="P134" i="4" s="1"/>
  <c r="X100" i="16"/>
  <c r="X163" i="4" s="1"/>
  <c r="X61" i="4"/>
  <c r="X134" i="4" s="1"/>
  <c r="X240" i="17"/>
  <c r="L233" i="15"/>
  <c r="L76" i="12"/>
  <c r="L71" i="12"/>
  <c r="L70" i="12" s="1"/>
  <c r="N105" i="4"/>
  <c r="N75" i="12"/>
  <c r="V253" i="15"/>
  <c r="V78" i="12"/>
  <c r="B253" i="15"/>
  <c r="B78" i="12"/>
  <c r="J233" i="15"/>
  <c r="J76" i="12"/>
  <c r="J71" i="12"/>
  <c r="J70" i="12" s="1"/>
  <c r="H75" i="12"/>
  <c r="H105" i="4"/>
  <c r="U253" i="15"/>
  <c r="U78" i="12"/>
  <c r="V217" i="15"/>
  <c r="N99" i="12"/>
  <c r="N160" i="4" s="1"/>
  <c r="J181" i="15"/>
  <c r="F75" i="12"/>
  <c r="F105" i="4"/>
  <c r="T253" i="15"/>
  <c r="T78" i="12"/>
  <c r="D185" i="15"/>
  <c r="D76" i="12"/>
  <c r="D71" i="12"/>
  <c r="D70" i="12" s="1"/>
  <c r="B71" i="12"/>
  <c r="B70" i="12" s="1"/>
  <c r="V214" i="15"/>
  <c r="B218" i="15"/>
  <c r="B75" i="12"/>
  <c r="B105" i="4"/>
  <c r="L182" i="15"/>
  <c r="J182" i="15"/>
  <c r="I101" i="12"/>
  <c r="I162" i="4" s="1"/>
  <c r="B99" i="12"/>
  <c r="B160" i="4" s="1"/>
  <c r="V216" i="15"/>
  <c r="P171" i="15"/>
  <c r="V213" i="15"/>
  <c r="B217" i="15"/>
  <c r="X73" i="12"/>
  <c r="X102" i="4" s="1"/>
  <c r="H171" i="15"/>
  <c r="D181" i="15"/>
  <c r="V211" i="15"/>
  <c r="T214" i="15"/>
  <c r="L179" i="15"/>
  <c r="B214" i="15"/>
  <c r="J179" i="15"/>
  <c r="C54" i="7"/>
  <c r="U216" i="15"/>
  <c r="D179" i="15"/>
  <c r="C52" i="7"/>
  <c r="B216" i="15"/>
  <c r="H99" i="12"/>
  <c r="H160" i="4" s="1"/>
  <c r="V105" i="4"/>
  <c r="V75" i="12"/>
  <c r="V71" i="12"/>
  <c r="V70" i="12" s="1"/>
  <c r="V210" i="15"/>
  <c r="T213" i="15"/>
  <c r="L178" i="15"/>
  <c r="B213" i="15"/>
  <c r="J178" i="15"/>
  <c r="P73" i="12"/>
  <c r="P102" i="4" s="1"/>
  <c r="T216" i="15"/>
  <c r="U220" i="15"/>
  <c r="D178" i="15"/>
  <c r="I204" i="15"/>
  <c r="T71" i="12"/>
  <c r="T70" i="12" s="1"/>
  <c r="R101" i="12"/>
  <c r="R162" i="4" s="1"/>
  <c r="V209" i="15"/>
  <c r="T211" i="15"/>
  <c r="L176" i="15"/>
  <c r="B211" i="15"/>
  <c r="J176" i="15"/>
  <c r="X101" i="12"/>
  <c r="X162" i="4" s="1"/>
  <c r="U218" i="15"/>
  <c r="D176" i="15"/>
  <c r="D233" i="15"/>
  <c r="F99" i="12"/>
  <c r="F160" i="4" s="1"/>
  <c r="T210" i="15"/>
  <c r="B210" i="15"/>
  <c r="D253" i="15"/>
  <c r="D78" i="12"/>
  <c r="L181" i="15"/>
  <c r="M57" i="4"/>
  <c r="M132" i="4" s="1"/>
  <c r="M63" i="12"/>
  <c r="M55" i="4" s="1"/>
  <c r="V57" i="4"/>
  <c r="V132" i="4" s="1"/>
  <c r="X63" i="12"/>
  <c r="T98" i="12"/>
  <c r="T159" i="4" s="1"/>
  <c r="T57" i="4"/>
  <c r="T132" i="4" s="1"/>
  <c r="V63" i="12"/>
  <c r="R98" i="12"/>
  <c r="R159" i="4" s="1"/>
  <c r="R57" i="4"/>
  <c r="R132" i="4" s="1"/>
  <c r="X98" i="12"/>
  <c r="X159" i="4" s="1"/>
  <c r="G63" i="12"/>
  <c r="G55" i="4" s="1"/>
  <c r="E86" i="12"/>
  <c r="W86" i="12"/>
  <c r="T63" i="12"/>
  <c r="W63" i="12"/>
  <c r="W55" i="4" s="1"/>
  <c r="G86" i="12"/>
  <c r="B52" i="7"/>
  <c r="B53" i="7"/>
  <c r="R96" i="12"/>
  <c r="R157" i="4" s="1"/>
  <c r="R55" i="4"/>
  <c r="R130" i="4" s="1"/>
  <c r="M3" i="4"/>
  <c r="M128" i="4" s="1"/>
  <c r="M5" i="4"/>
  <c r="M130" i="4" s="1"/>
  <c r="N98" i="12"/>
  <c r="N159" i="4" s="1"/>
  <c r="N63" i="12"/>
  <c r="N57" i="4"/>
  <c r="N132" i="4" s="1"/>
  <c r="F55" i="4"/>
  <c r="Q130" i="4"/>
  <c r="P98" i="12"/>
  <c r="P159" i="4" s="1"/>
  <c r="P63" i="12"/>
  <c r="P57" i="4"/>
  <c r="P132" i="4" s="1"/>
  <c r="Y3" i="4"/>
  <c r="Y128" i="4" s="1"/>
  <c r="F57" i="4"/>
  <c r="F132" i="4" s="1"/>
  <c r="P86" i="12"/>
  <c r="L63" i="12"/>
  <c r="L57" i="4"/>
  <c r="L132" i="4" s="1"/>
  <c r="D86" i="12"/>
  <c r="F3" i="4"/>
  <c r="F128" i="4" s="1"/>
  <c r="F5" i="4"/>
  <c r="R3" i="4"/>
  <c r="R128" i="4" s="1"/>
  <c r="R5" i="4"/>
  <c r="N86" i="12"/>
  <c r="J3" i="4"/>
  <c r="J128" i="4" s="1"/>
  <c r="J5" i="4"/>
  <c r="Q3" i="4"/>
  <c r="Q128" i="4" s="1"/>
  <c r="Q5" i="4"/>
  <c r="T3" i="4"/>
  <c r="T128" i="4" s="1"/>
  <c r="E5" i="4"/>
  <c r="E130" i="4" s="1"/>
  <c r="E3" i="4"/>
  <c r="E128" i="4" s="1"/>
  <c r="D63" i="12"/>
  <c r="B98" i="12"/>
  <c r="B159" i="4" s="1"/>
  <c r="B63" i="12"/>
  <c r="B57" i="4"/>
  <c r="B132" i="4" s="1"/>
  <c r="J63" i="12"/>
  <c r="J57" i="4"/>
  <c r="J132" i="4" s="1"/>
  <c r="I3" i="4"/>
  <c r="I128" i="4" s="1"/>
  <c r="I5" i="4"/>
  <c r="I130" i="4" s="1"/>
  <c r="V55" i="4"/>
  <c r="V130" i="4" s="1"/>
  <c r="M55" i="7"/>
  <c r="J55" i="7"/>
  <c r="J53" i="7"/>
  <c r="H55" i="7"/>
  <c r="H52" i="7"/>
  <c r="H53" i="7"/>
  <c r="H54" i="7"/>
  <c r="O100" i="4"/>
  <c r="O66" i="8"/>
  <c r="O155" i="4" s="1"/>
  <c r="P136" i="11"/>
  <c r="P55" i="8"/>
  <c r="S52" i="7"/>
  <c r="M136" i="11"/>
  <c r="M52" i="8"/>
  <c r="M51" i="8" s="1"/>
  <c r="M55" i="8"/>
  <c r="I55" i="7"/>
  <c r="O147" i="11"/>
  <c r="O56" i="8"/>
  <c r="L136" i="11"/>
  <c r="L55" i="8"/>
  <c r="I54" i="7"/>
  <c r="P105" i="11"/>
  <c r="P100" i="11" s="1"/>
  <c r="W54" i="8"/>
  <c r="W99" i="4" s="1"/>
  <c r="K136" i="11"/>
  <c r="K52" i="8"/>
  <c r="K51" i="8" s="1"/>
  <c r="K55" i="8"/>
  <c r="U117" i="11"/>
  <c r="M105" i="11"/>
  <c r="P52" i="7"/>
  <c r="X66" i="8"/>
  <c r="X155" i="4" s="1"/>
  <c r="I100" i="4"/>
  <c r="L115" i="11"/>
  <c r="L52" i="7"/>
  <c r="I147" i="11"/>
  <c r="I56" i="8"/>
  <c r="T66" i="8"/>
  <c r="T155" i="4" s="1"/>
  <c r="Q54" i="8"/>
  <c r="Q99" i="4" s="1"/>
  <c r="Q100" i="4"/>
  <c r="P115" i="11"/>
  <c r="U54" i="8"/>
  <c r="U99" i="4" s="1"/>
  <c r="J136" i="11"/>
  <c r="J55" i="8"/>
  <c r="O130" i="11"/>
  <c r="M115" i="11"/>
  <c r="K111" i="11"/>
  <c r="G147" i="11"/>
  <c r="G56" i="8"/>
  <c r="L113" i="11"/>
  <c r="L100" i="11" s="1"/>
  <c r="W66" i="8"/>
  <c r="W155" i="4" s="1"/>
  <c r="P113" i="11"/>
  <c r="B55" i="7"/>
  <c r="H66" i="8"/>
  <c r="H155" i="4" s="1"/>
  <c r="I52" i="8"/>
  <c r="I51" i="8" s="1"/>
  <c r="W67" i="8"/>
  <c r="W156" i="4" s="1"/>
  <c r="O129" i="11"/>
  <c r="M113" i="11"/>
  <c r="K109" i="11"/>
  <c r="C147" i="11"/>
  <c r="C56" i="8"/>
  <c r="S66" i="8"/>
  <c r="S155" i="4" s="1"/>
  <c r="L112" i="11"/>
  <c r="O52" i="8"/>
  <c r="O51" i="8" s="1"/>
  <c r="P112" i="11"/>
  <c r="S54" i="8"/>
  <c r="S99" i="4" s="1"/>
  <c r="M112" i="11"/>
  <c r="K108" i="11"/>
  <c r="V66" i="8"/>
  <c r="V155" i="4" s="1"/>
  <c r="V59" i="8"/>
  <c r="N59" i="8"/>
  <c r="X59" i="8"/>
  <c r="K55" i="7"/>
  <c r="K54" i="7"/>
  <c r="K52" i="7"/>
  <c r="R53" i="7"/>
  <c r="Q65" i="8"/>
  <c r="Q154" i="4" s="1"/>
  <c r="Q52" i="4"/>
  <c r="Q129" i="4" s="1"/>
  <c r="E65" i="8"/>
  <c r="E154" i="4" s="1"/>
  <c r="E52" i="4"/>
  <c r="E129" i="4" s="1"/>
  <c r="T129" i="4"/>
  <c r="R52" i="7"/>
  <c r="J52" i="7"/>
  <c r="B54" i="7"/>
  <c r="Y65" i="8"/>
  <c r="Y154" i="4" s="1"/>
  <c r="Y52" i="4"/>
  <c r="Y129" i="4" s="1"/>
  <c r="S52" i="4"/>
  <c r="S129" i="4" s="1"/>
  <c r="Y55" i="7"/>
  <c r="C53" i="7"/>
  <c r="G52" i="4"/>
  <c r="G129" i="4" s="1"/>
  <c r="D129" i="4"/>
  <c r="S59" i="8"/>
  <c r="Y54" i="7"/>
  <c r="I52" i="4"/>
  <c r="I129" i="4" s="1"/>
  <c r="X129" i="4"/>
  <c r="T59" i="8"/>
  <c r="Y53" i="7"/>
  <c r="R129" i="4"/>
  <c r="I53" i="7"/>
  <c r="D59" i="8"/>
  <c r="C52" i="4"/>
  <c r="C129" i="4" s="1"/>
  <c r="Q52" i="7"/>
  <c r="W52" i="4"/>
  <c r="W129" i="4" s="1"/>
  <c r="W54" i="7"/>
  <c r="G54" i="7"/>
  <c r="X55" i="7"/>
  <c r="F129" i="4"/>
  <c r="Y59" i="8"/>
  <c r="E59" i="8"/>
  <c r="W53" i="7"/>
  <c r="P55" i="7"/>
  <c r="Q59" i="8"/>
  <c r="G53" i="7"/>
  <c r="X54" i="7"/>
  <c r="H129" i="4"/>
  <c r="I59" i="8"/>
  <c r="L55" i="7"/>
  <c r="V129" i="4"/>
  <c r="L54" i="7"/>
  <c r="X53" i="7"/>
  <c r="P53" i="7"/>
  <c r="D53" i="7"/>
  <c r="U129" i="4"/>
  <c r="S54" i="7"/>
  <c r="W52" i="7"/>
  <c r="U65" i="8"/>
  <c r="U154" i="4" s="1"/>
  <c r="O54" i="7"/>
  <c r="S53" i="7"/>
  <c r="G52" i="7"/>
  <c r="O53" i="7"/>
  <c r="V55" i="7"/>
  <c r="V54" i="7"/>
  <c r="V52" i="7"/>
  <c r="U55" i="7"/>
  <c r="R55" i="7"/>
  <c r="D55" i="7"/>
  <c r="T54" i="7"/>
  <c r="D54" i="7"/>
  <c r="T53" i="7"/>
  <c r="V42" i="5"/>
  <c r="V48" i="5"/>
  <c r="G44" i="5"/>
  <c r="G43" i="5"/>
  <c r="G45" i="5"/>
  <c r="G46" i="5"/>
  <c r="G47" i="5"/>
  <c r="O43" i="5"/>
  <c r="O45" i="5"/>
  <c r="I27" i="5"/>
  <c r="F46" i="6"/>
  <c r="X41" i="6"/>
  <c r="G41" i="6"/>
  <c r="R44" i="5"/>
  <c r="L41" i="6"/>
  <c r="K53" i="7"/>
  <c r="B43" i="6"/>
  <c r="C41" i="6"/>
  <c r="U27" i="5"/>
  <c r="X27" i="5"/>
  <c r="X5" i="5" s="1"/>
  <c r="R47" i="6"/>
  <c r="B47" i="6"/>
  <c r="Y27" i="5"/>
  <c r="Y5" i="5" s="1"/>
  <c r="Y45" i="5" s="1"/>
  <c r="Q27" i="5"/>
  <c r="W43" i="6"/>
  <c r="E54" i="7"/>
  <c r="E27" i="5"/>
  <c r="E5" i="5" s="1"/>
  <c r="E44" i="5" s="1"/>
  <c r="J47" i="6"/>
  <c r="T46" i="6"/>
  <c r="N55" i="7"/>
  <c r="S41" i="6"/>
  <c r="S27" i="5"/>
  <c r="S5" i="5" s="1"/>
  <c r="I47" i="6"/>
  <c r="F53" i="7"/>
  <c r="F55" i="7"/>
  <c r="W45" i="6"/>
  <c r="W42" i="6"/>
  <c r="N54" i="7"/>
  <c r="T43" i="6"/>
  <c r="N53" i="7"/>
  <c r="O43" i="6"/>
  <c r="W27" i="5"/>
  <c r="F54" i="7"/>
  <c r="E55" i="7"/>
  <c r="P41" i="6"/>
  <c r="K41" i="6"/>
  <c r="T45" i="6"/>
  <c r="T41" i="6" s="1"/>
  <c r="Y47" i="6"/>
  <c r="P44" i="6"/>
  <c r="J54" i="7"/>
  <c r="G48" i="5"/>
  <c r="Y45" i="6"/>
  <c r="H41" i="6"/>
  <c r="O47" i="6"/>
  <c r="B27" i="5"/>
  <c r="T27" i="5"/>
  <c r="B48" i="6"/>
  <c r="W48" i="6"/>
  <c r="G48" i="6"/>
  <c r="U54" i="7"/>
  <c r="U53" i="7"/>
  <c r="Q55" i="7"/>
  <c r="C5" i="5"/>
  <c r="Y42" i="6"/>
  <c r="Y41" i="6" s="1"/>
  <c r="J27" i="5"/>
  <c r="J5" i="5" s="1"/>
  <c r="J42" i="5" s="1"/>
  <c r="T52" i="7"/>
  <c r="M42" i="6"/>
  <c r="M41" i="6" s="1"/>
  <c r="M43" i="6"/>
  <c r="V48" i="6"/>
  <c r="M54" i="7"/>
  <c r="M53" i="7"/>
  <c r="F47" i="6"/>
  <c r="R48" i="6"/>
  <c r="O48" i="6"/>
  <c r="I42" i="6"/>
  <c r="T47" i="6"/>
  <c r="U47" i="6"/>
  <c r="U41" i="6" s="1"/>
  <c r="W46" i="6"/>
  <c r="P46" i="6"/>
  <c r="E53" i="7"/>
  <c r="P27" i="5"/>
  <c r="J46" i="6"/>
  <c r="V43" i="6"/>
  <c r="W44" i="6"/>
  <c r="Q54" i="7"/>
  <c r="R46" i="6"/>
  <c r="F45" i="6"/>
  <c r="D27" i="5"/>
  <c r="D5" i="5" s="1"/>
  <c r="D46" i="5" s="1"/>
  <c r="Q45" i="6"/>
  <c r="Q41" i="6" s="1"/>
  <c r="O52" i="7"/>
  <c r="Q47" i="6"/>
  <c r="J48" i="6"/>
  <c r="O46" i="6"/>
  <c r="B44" i="6"/>
  <c r="K27" i="5"/>
  <c r="K5" i="5" s="1"/>
  <c r="O42" i="6"/>
  <c r="V45" i="6"/>
  <c r="R45" i="6"/>
  <c r="M44" i="6"/>
  <c r="Y48" i="6"/>
  <c r="G46" i="6"/>
  <c r="F48" i="6"/>
  <c r="J44" i="6"/>
  <c r="V42" i="6"/>
  <c r="B45" i="6"/>
  <c r="R44" i="6"/>
  <c r="N44" i="6"/>
  <c r="I43" i="6"/>
  <c r="U48" i="6"/>
  <c r="D47" i="6"/>
  <c r="D41" i="6" s="1"/>
  <c r="N46" i="6"/>
  <c r="F43" i="6"/>
  <c r="M27" i="5"/>
  <c r="R42" i="6"/>
  <c r="R41" i="6" s="1"/>
  <c r="N43" i="6"/>
  <c r="N41" i="6" s="1"/>
  <c r="J43" i="6"/>
  <c r="E42" i="6"/>
  <c r="E41" i="6" s="1"/>
  <c r="W47" i="6"/>
  <c r="B46" i="6"/>
  <c r="M46" i="6"/>
  <c r="B42" i="6"/>
  <c r="H27" i="5"/>
  <c r="F27" i="5"/>
  <c r="F5" i="5" s="1"/>
  <c r="J42" i="6"/>
  <c r="O45" i="6"/>
  <c r="F42" i="6"/>
  <c r="V46" i="6"/>
  <c r="V47" i="6"/>
  <c r="C113" i="29"/>
  <c r="R146" i="25"/>
  <c r="U132" i="23"/>
  <c r="B179" i="23"/>
  <c r="B176" i="23"/>
  <c r="B170" i="23"/>
  <c r="B172" i="23"/>
  <c r="B62" i="20"/>
  <c r="B57" i="20"/>
  <c r="B56" i="20" s="1"/>
  <c r="K132" i="23"/>
  <c r="Y132" i="23"/>
  <c r="G172" i="23"/>
  <c r="G179" i="23"/>
  <c r="G176" i="23"/>
  <c r="G170" i="23"/>
  <c r="G165" i="23" s="1"/>
  <c r="G62" i="20"/>
  <c r="G57" i="20"/>
  <c r="G56" i="20" s="1"/>
  <c r="X132" i="23"/>
  <c r="E205" i="23"/>
  <c r="U165" i="23"/>
  <c r="E165" i="23"/>
  <c r="T172" i="23"/>
  <c r="T179" i="23"/>
  <c r="T176" i="23"/>
  <c r="T170" i="23"/>
  <c r="T62" i="20"/>
  <c r="D205" i="21"/>
  <c r="D157" i="23"/>
  <c r="U217" i="19"/>
  <c r="U176" i="19"/>
  <c r="U173" i="19"/>
  <c r="U172" i="19"/>
  <c r="U169" i="19"/>
  <c r="U168" i="19"/>
  <c r="U167" i="19"/>
  <c r="U165" i="19"/>
  <c r="U80" i="16"/>
  <c r="U77" i="16"/>
  <c r="U76" i="16" s="1"/>
  <c r="P178" i="19"/>
  <c r="P160" i="19"/>
  <c r="C170" i="4"/>
  <c r="J178" i="19"/>
  <c r="V190" i="19"/>
  <c r="D217" i="18"/>
  <c r="D175" i="18"/>
  <c r="D174" i="18"/>
  <c r="D173" i="18"/>
  <c r="D172" i="18"/>
  <c r="D170" i="18"/>
  <c r="D169" i="18"/>
  <c r="D168" i="18"/>
  <c r="D167" i="18"/>
  <c r="D165" i="18"/>
  <c r="D164" i="18"/>
  <c r="D163" i="18"/>
  <c r="D162" i="18"/>
  <c r="D161" i="18"/>
  <c r="D160" i="18" s="1"/>
  <c r="D97" i="16"/>
  <c r="D95" i="16" s="1"/>
  <c r="X217" i="18"/>
  <c r="X175" i="18"/>
  <c r="X174" i="18"/>
  <c r="X173" i="18"/>
  <c r="X172" i="18"/>
  <c r="X170" i="18"/>
  <c r="X169" i="18"/>
  <c r="X168" i="18"/>
  <c r="X167" i="18"/>
  <c r="X165" i="18"/>
  <c r="X164" i="18"/>
  <c r="X163" i="18"/>
  <c r="X162" i="18"/>
  <c r="X161" i="18"/>
  <c r="X97" i="16"/>
  <c r="X95" i="16" s="1"/>
  <c r="Y178" i="19"/>
  <c r="G175" i="17"/>
  <c r="G174" i="17"/>
  <c r="G173" i="17"/>
  <c r="G172" i="17"/>
  <c r="G170" i="17"/>
  <c r="G169" i="17"/>
  <c r="G168" i="17"/>
  <c r="G167" i="17"/>
  <c r="G166" i="17"/>
  <c r="G165" i="17"/>
  <c r="G164" i="17"/>
  <c r="G163" i="17"/>
  <c r="G162" i="17"/>
  <c r="G161" i="17"/>
  <c r="G53" i="16"/>
  <c r="U53" i="16"/>
  <c r="U175" i="17"/>
  <c r="U174" i="17"/>
  <c r="U173" i="17"/>
  <c r="U172" i="17"/>
  <c r="U170" i="17"/>
  <c r="U169" i="17"/>
  <c r="U168" i="17"/>
  <c r="U167" i="17"/>
  <c r="U166" i="17"/>
  <c r="U165" i="17"/>
  <c r="U164" i="17"/>
  <c r="U163" i="17"/>
  <c r="U162" i="17"/>
  <c r="U161" i="17"/>
  <c r="U160" i="17" s="1"/>
  <c r="Y101" i="16"/>
  <c r="Y164" i="4" s="1"/>
  <c r="Y91" i="16"/>
  <c r="Y89" i="16" s="1"/>
  <c r="Y52" i="16"/>
  <c r="Y62" i="4"/>
  <c r="Y135" i="4" s="1"/>
  <c r="I160" i="17"/>
  <c r="H204" i="15"/>
  <c r="W233" i="15"/>
  <c r="W185" i="15"/>
  <c r="W183" i="15"/>
  <c r="W182" i="15"/>
  <c r="W179" i="15"/>
  <c r="W178" i="15"/>
  <c r="W176" i="15"/>
  <c r="W71" i="12"/>
  <c r="W70" i="12" s="1"/>
  <c r="W76" i="12"/>
  <c r="F204" i="15"/>
  <c r="M233" i="15"/>
  <c r="M185" i="15"/>
  <c r="M183" i="15"/>
  <c r="M182" i="15"/>
  <c r="M179" i="15"/>
  <c r="M178" i="15"/>
  <c r="M176" i="15"/>
  <c r="M76" i="12"/>
  <c r="M71" i="12"/>
  <c r="M70" i="12" s="1"/>
  <c r="Q204" i="15"/>
  <c r="S253" i="15"/>
  <c r="S78" i="12"/>
  <c r="S220" i="15"/>
  <c r="S218" i="15"/>
  <c r="S217" i="15"/>
  <c r="S214" i="15"/>
  <c r="S213" i="15"/>
  <c r="S211" i="15"/>
  <c r="S210" i="15"/>
  <c r="S209" i="15"/>
  <c r="S204" i="15" s="1"/>
  <c r="I233" i="15"/>
  <c r="I76" i="12"/>
  <c r="I71" i="12"/>
  <c r="I70" i="12" s="1"/>
  <c r="I185" i="15"/>
  <c r="I183" i="15"/>
  <c r="I182" i="15"/>
  <c r="I179" i="15"/>
  <c r="I178" i="15"/>
  <c r="I176" i="15"/>
  <c r="C5" i="4"/>
  <c r="C130" i="4" s="1"/>
  <c r="C3" i="4"/>
  <c r="Y100" i="11"/>
  <c r="P5" i="4"/>
  <c r="P3" i="4"/>
  <c r="W100" i="11"/>
  <c r="O5" i="4"/>
  <c r="O130" i="4" s="1"/>
  <c r="O3" i="4"/>
  <c r="V147" i="11"/>
  <c r="V132" i="11"/>
  <c r="V130" i="11"/>
  <c r="V129" i="11"/>
  <c r="V126" i="11"/>
  <c r="V125" i="11"/>
  <c r="V123" i="11"/>
  <c r="V122" i="11"/>
  <c r="V56" i="8"/>
  <c r="V52" i="8"/>
  <c r="V51" i="8" s="1"/>
  <c r="D100" i="11"/>
  <c r="S100" i="11"/>
  <c r="R43" i="5"/>
  <c r="O44" i="5"/>
  <c r="N44" i="5"/>
  <c r="L47" i="5"/>
  <c r="G72" i="33"/>
  <c r="N113" i="29"/>
  <c r="L113" i="29"/>
  <c r="L146" i="25"/>
  <c r="U146" i="23"/>
  <c r="M132" i="23"/>
  <c r="D132" i="23"/>
  <c r="J163" i="23"/>
  <c r="J161" i="23"/>
  <c r="J155" i="23"/>
  <c r="J154" i="23"/>
  <c r="J151" i="23"/>
  <c r="J158" i="23"/>
  <c r="J61" i="20"/>
  <c r="J57" i="20"/>
  <c r="J56" i="20" s="1"/>
  <c r="R132" i="23"/>
  <c r="Y146" i="23"/>
  <c r="P132" i="23"/>
  <c r="V179" i="23"/>
  <c r="V172" i="23"/>
  <c r="V176" i="23"/>
  <c r="V170" i="23"/>
  <c r="V62" i="20"/>
  <c r="F132" i="23"/>
  <c r="L179" i="23"/>
  <c r="L176" i="23"/>
  <c r="L170" i="23"/>
  <c r="L172" i="23"/>
  <c r="L62" i="20"/>
  <c r="M217" i="19"/>
  <c r="M176" i="19"/>
  <c r="M173" i="19"/>
  <c r="M172" i="19"/>
  <c r="M169" i="19"/>
  <c r="M168" i="19"/>
  <c r="M167" i="19"/>
  <c r="M165" i="19"/>
  <c r="M80" i="16"/>
  <c r="M77" i="16"/>
  <c r="M76" i="16" s="1"/>
  <c r="H178" i="19"/>
  <c r="E194" i="21"/>
  <c r="S178" i="19"/>
  <c r="S146" i="23"/>
  <c r="C146" i="23"/>
  <c r="I160" i="18"/>
  <c r="D160" i="17"/>
  <c r="K160" i="18"/>
  <c r="M53" i="16"/>
  <c r="M175" i="17"/>
  <c r="M174" i="17"/>
  <c r="M173" i="17"/>
  <c r="M172" i="17"/>
  <c r="M170" i="17"/>
  <c r="M169" i="17"/>
  <c r="M168" i="17"/>
  <c r="M167" i="17"/>
  <c r="M166" i="17"/>
  <c r="M165" i="17"/>
  <c r="M164" i="17"/>
  <c r="M163" i="17"/>
  <c r="M162" i="17"/>
  <c r="M161" i="17"/>
  <c r="M160" i="17" s="1"/>
  <c r="Q160" i="17"/>
  <c r="X171" i="15"/>
  <c r="W204" i="15"/>
  <c r="O233" i="15"/>
  <c r="O185" i="15"/>
  <c r="O183" i="15"/>
  <c r="O182" i="15"/>
  <c r="O179" i="15"/>
  <c r="O178" i="15"/>
  <c r="O176" i="15"/>
  <c r="O71" i="12"/>
  <c r="O70" i="12" s="1"/>
  <c r="O76" i="12"/>
  <c r="E233" i="15"/>
  <c r="E185" i="15"/>
  <c r="E183" i="15"/>
  <c r="E182" i="15"/>
  <c r="E179" i="15"/>
  <c r="E178" i="15"/>
  <c r="E176" i="15"/>
  <c r="E76" i="12"/>
  <c r="E71" i="12"/>
  <c r="E70" i="12" s="1"/>
  <c r="R89" i="16"/>
  <c r="T171" i="15"/>
  <c r="S233" i="15"/>
  <c r="S185" i="15"/>
  <c r="S183" i="15"/>
  <c r="S182" i="15"/>
  <c r="S179" i="15"/>
  <c r="S178" i="15"/>
  <c r="S176" i="15"/>
  <c r="S76" i="12"/>
  <c r="S71" i="12"/>
  <c r="S70" i="12" s="1"/>
  <c r="C101" i="16"/>
  <c r="C164" i="4" s="1"/>
  <c r="C91" i="16"/>
  <c r="C89" i="16" s="1"/>
  <c r="C52" i="16"/>
  <c r="C62" i="4"/>
  <c r="C135" i="4" s="1"/>
  <c r="K253" i="15"/>
  <c r="K78" i="12"/>
  <c r="K220" i="15"/>
  <c r="K218" i="15"/>
  <c r="K217" i="15"/>
  <c r="K214" i="15"/>
  <c r="K213" i="15"/>
  <c r="K211" i="15"/>
  <c r="K210" i="15"/>
  <c r="K209" i="15"/>
  <c r="Q100" i="11"/>
  <c r="X100" i="11"/>
  <c r="O100" i="11"/>
  <c r="D5" i="4"/>
  <c r="D3" i="4"/>
  <c r="N147" i="11"/>
  <c r="N132" i="11"/>
  <c r="N130" i="11"/>
  <c r="N129" i="11"/>
  <c r="N126" i="11"/>
  <c r="N125" i="11"/>
  <c r="N123" i="11"/>
  <c r="N122" i="11"/>
  <c r="N56" i="8"/>
  <c r="N52" i="8"/>
  <c r="N51" i="8" s="1"/>
  <c r="K100" i="11"/>
  <c r="Y46" i="5"/>
  <c r="X48" i="5"/>
  <c r="X46" i="5"/>
  <c r="F48" i="5"/>
  <c r="V46" i="5"/>
  <c r="E47" i="5"/>
  <c r="D47" i="5"/>
  <c r="K48" i="5"/>
  <c r="Y179" i="23"/>
  <c r="Y176" i="23"/>
  <c r="Y172" i="23"/>
  <c r="Y170" i="23"/>
  <c r="Y62" i="20"/>
  <c r="Y57" i="20"/>
  <c r="Y56" i="20" s="1"/>
  <c r="Q146" i="23"/>
  <c r="N179" i="23"/>
  <c r="N176" i="23"/>
  <c r="N170" i="23"/>
  <c r="N172" i="23"/>
  <c r="N62" i="20"/>
  <c r="D176" i="23"/>
  <c r="D170" i="23"/>
  <c r="D172" i="23"/>
  <c r="D179" i="23"/>
  <c r="D62" i="20"/>
  <c r="E217" i="19"/>
  <c r="E176" i="19"/>
  <c r="E173" i="19"/>
  <c r="E172" i="19"/>
  <c r="E169" i="19"/>
  <c r="E168" i="19"/>
  <c r="E167" i="19"/>
  <c r="E165" i="19"/>
  <c r="E80" i="16"/>
  <c r="E77" i="16"/>
  <c r="E76" i="16" s="1"/>
  <c r="J160" i="19"/>
  <c r="T217" i="18"/>
  <c r="T175" i="18"/>
  <c r="T174" i="18"/>
  <c r="T173" i="18"/>
  <c r="T172" i="18"/>
  <c r="T170" i="18"/>
  <c r="T169" i="18"/>
  <c r="T168" i="18"/>
  <c r="T167" i="18"/>
  <c r="T165" i="18"/>
  <c r="T164" i="18"/>
  <c r="T163" i="18"/>
  <c r="T162" i="18"/>
  <c r="T161" i="18"/>
  <c r="T97" i="16"/>
  <c r="T95" i="16" s="1"/>
  <c r="F217" i="18"/>
  <c r="F175" i="18"/>
  <c r="F174" i="18"/>
  <c r="F173" i="18"/>
  <c r="F172" i="18"/>
  <c r="F170" i="18"/>
  <c r="F169" i="18"/>
  <c r="F168" i="18"/>
  <c r="F167" i="18"/>
  <c r="F165" i="18"/>
  <c r="F164" i="18"/>
  <c r="F163" i="18"/>
  <c r="F162" i="18"/>
  <c r="F161" i="18"/>
  <c r="F97" i="16"/>
  <c r="F95" i="16" s="1"/>
  <c r="M217" i="18"/>
  <c r="M175" i="18"/>
  <c r="M174" i="18"/>
  <c r="M173" i="18"/>
  <c r="M172" i="18"/>
  <c r="M170" i="18"/>
  <c r="M169" i="18"/>
  <c r="M168" i="18"/>
  <c r="M167" i="18"/>
  <c r="M165" i="18"/>
  <c r="M164" i="18"/>
  <c r="M163" i="18"/>
  <c r="M162" i="18"/>
  <c r="M161" i="18"/>
  <c r="M97" i="16"/>
  <c r="M95" i="16" s="1"/>
  <c r="E53" i="16"/>
  <c r="E175" i="17"/>
  <c r="E174" i="17"/>
  <c r="E173" i="17"/>
  <c r="E172" i="17"/>
  <c r="E170" i="17"/>
  <c r="E169" i="17"/>
  <c r="E168" i="17"/>
  <c r="E167" i="17"/>
  <c r="E166" i="17"/>
  <c r="E165" i="17"/>
  <c r="E164" i="17"/>
  <c r="E163" i="17"/>
  <c r="E162" i="17"/>
  <c r="E161" i="17"/>
  <c r="Y160" i="17"/>
  <c r="O204" i="15"/>
  <c r="G233" i="15"/>
  <c r="G185" i="15"/>
  <c r="G183" i="15"/>
  <c r="G182" i="15"/>
  <c r="G179" i="15"/>
  <c r="G178" i="15"/>
  <c r="G176" i="15"/>
  <c r="G171" i="15" s="1"/>
  <c r="G76" i="12"/>
  <c r="G71" i="12"/>
  <c r="G70" i="12" s="1"/>
  <c r="L171" i="15"/>
  <c r="K233" i="15"/>
  <c r="K185" i="15"/>
  <c r="K183" i="15"/>
  <c r="K182" i="15"/>
  <c r="K179" i="15"/>
  <c r="K178" i="15"/>
  <c r="K176" i="15"/>
  <c r="K71" i="12"/>
  <c r="K70" i="12" s="1"/>
  <c r="K76" i="12"/>
  <c r="K101" i="16"/>
  <c r="K164" i="4" s="1"/>
  <c r="K91" i="16"/>
  <c r="K89" i="16" s="1"/>
  <c r="K52" i="16"/>
  <c r="K62" i="4"/>
  <c r="K135" i="4" s="1"/>
  <c r="X89" i="16"/>
  <c r="R171" i="15"/>
  <c r="C253" i="15"/>
  <c r="C78" i="12"/>
  <c r="C220" i="15"/>
  <c r="C218" i="15"/>
  <c r="C217" i="15"/>
  <c r="C214" i="15"/>
  <c r="C213" i="15"/>
  <c r="C211" i="15"/>
  <c r="C210" i="15"/>
  <c r="C209" i="15"/>
  <c r="R100" i="11"/>
  <c r="H5" i="4"/>
  <c r="H130" i="4" s="1"/>
  <c r="H3" i="4"/>
  <c r="I100" i="11"/>
  <c r="G100" i="11"/>
  <c r="G5" i="4"/>
  <c r="G130" i="4" s="1"/>
  <c r="G3" i="4"/>
  <c r="F147" i="11"/>
  <c r="F132" i="11"/>
  <c r="F130" i="11"/>
  <c r="F129" i="11"/>
  <c r="F126" i="11"/>
  <c r="F125" i="11"/>
  <c r="F123" i="11"/>
  <c r="F122" i="11"/>
  <c r="F56" i="8"/>
  <c r="F52" i="8"/>
  <c r="F51" i="8" s="1"/>
  <c r="C100" i="11"/>
  <c r="N128" i="11"/>
  <c r="Y43" i="5"/>
  <c r="X43" i="5"/>
  <c r="O46" i="5"/>
  <c r="N46" i="5"/>
  <c r="V43" i="5"/>
  <c r="Q179" i="23"/>
  <c r="Q176" i="23"/>
  <c r="Q172" i="23"/>
  <c r="Q170" i="23"/>
  <c r="Q62" i="20"/>
  <c r="Q57" i="20"/>
  <c r="Q56" i="20" s="1"/>
  <c r="I146" i="23"/>
  <c r="F179" i="23"/>
  <c r="F176" i="23"/>
  <c r="F170" i="23"/>
  <c r="F172" i="23"/>
  <c r="F171" i="23"/>
  <c r="F62" i="20"/>
  <c r="T163" i="23"/>
  <c r="T155" i="23"/>
  <c r="T154" i="23"/>
  <c r="T151" i="23"/>
  <c r="T161" i="23"/>
  <c r="T158" i="23"/>
  <c r="T61" i="20"/>
  <c r="T57" i="20"/>
  <c r="T56" i="20" s="1"/>
  <c r="C178" i="19"/>
  <c r="O160" i="18"/>
  <c r="P217" i="18"/>
  <c r="P175" i="18"/>
  <c r="P174" i="18"/>
  <c r="P173" i="18"/>
  <c r="P172" i="18"/>
  <c r="P170" i="18"/>
  <c r="P169" i="18"/>
  <c r="P168" i="18"/>
  <c r="P167" i="18"/>
  <c r="P165" i="18"/>
  <c r="P164" i="18"/>
  <c r="P163" i="18"/>
  <c r="P162" i="18"/>
  <c r="P161" i="18"/>
  <c r="P97" i="16"/>
  <c r="P95" i="16" s="1"/>
  <c r="G204" i="15"/>
  <c r="C233" i="15"/>
  <c r="C185" i="15"/>
  <c r="C183" i="15"/>
  <c r="C182" i="15"/>
  <c r="C179" i="15"/>
  <c r="C178" i="15"/>
  <c r="C176" i="15"/>
  <c r="C71" i="12"/>
  <c r="C70" i="12" s="1"/>
  <c r="C76" i="12"/>
  <c r="S91" i="16"/>
  <c r="S89" i="16" s="1"/>
  <c r="S52" i="16"/>
  <c r="S62" i="4"/>
  <c r="S135" i="4" s="1"/>
  <c r="C160" i="17"/>
  <c r="P89" i="16"/>
  <c r="R204" i="15"/>
  <c r="J100" i="11"/>
  <c r="R147" i="11"/>
  <c r="R132" i="11"/>
  <c r="R130" i="11"/>
  <c r="R129" i="11"/>
  <c r="R126" i="11"/>
  <c r="R125" i="11"/>
  <c r="R123" i="11"/>
  <c r="R122" i="11"/>
  <c r="R56" i="8"/>
  <c r="R52" i="8"/>
  <c r="R51" i="8" s="1"/>
  <c r="H100" i="11"/>
  <c r="X147" i="11"/>
  <c r="X132" i="11"/>
  <c r="X130" i="11"/>
  <c r="X129" i="11"/>
  <c r="X126" i="11"/>
  <c r="X125" i="11"/>
  <c r="X123" i="11"/>
  <c r="X122" i="11"/>
  <c r="X56" i="8"/>
  <c r="X52" i="8"/>
  <c r="X51" i="8" s="1"/>
  <c r="X5" i="4"/>
  <c r="X3" i="4"/>
  <c r="M117" i="11"/>
  <c r="L5" i="4"/>
  <c r="L3" i="4"/>
  <c r="T147" i="11"/>
  <c r="T132" i="11"/>
  <c r="T130" i="11"/>
  <c r="T129" i="11"/>
  <c r="T126" i="11"/>
  <c r="T125" i="11"/>
  <c r="T123" i="11"/>
  <c r="T122" i="11"/>
  <c r="T56" i="8"/>
  <c r="T52" i="8"/>
  <c r="T51" i="8" s="1"/>
  <c r="F128" i="11"/>
  <c r="R42" i="5"/>
  <c r="L46" i="5"/>
  <c r="Q171" i="23"/>
  <c r="I179" i="23"/>
  <c r="I176" i="23"/>
  <c r="I172" i="23"/>
  <c r="I170" i="23"/>
  <c r="I165" i="23" s="1"/>
  <c r="I62" i="20"/>
  <c r="I57" i="20"/>
  <c r="I56" i="20" s="1"/>
  <c r="D175" i="23"/>
  <c r="J153" i="23"/>
  <c r="Y175" i="23"/>
  <c r="T160" i="23"/>
  <c r="H146" i="23"/>
  <c r="U205" i="23"/>
  <c r="V163" i="23"/>
  <c r="V161" i="23"/>
  <c r="V158" i="23"/>
  <c r="V155" i="23"/>
  <c r="V154" i="23"/>
  <c r="V151" i="23"/>
  <c r="V61" i="20"/>
  <c r="V57" i="20"/>
  <c r="V56" i="20" s="1"/>
  <c r="M165" i="23"/>
  <c r="L161" i="23"/>
  <c r="L155" i="23"/>
  <c r="L154" i="23"/>
  <c r="L151" i="23"/>
  <c r="L158" i="23"/>
  <c r="L163" i="23"/>
  <c r="L61" i="20"/>
  <c r="L57" i="20"/>
  <c r="L56" i="20" s="1"/>
  <c r="B146" i="23"/>
  <c r="H205" i="21"/>
  <c r="L160" i="23"/>
  <c r="V229" i="19"/>
  <c r="V192" i="19"/>
  <c r="V191" i="19"/>
  <c r="V188" i="19"/>
  <c r="V185" i="19"/>
  <c r="V183" i="19"/>
  <c r="V187" i="19"/>
  <c r="V81" i="16"/>
  <c r="V77" i="16"/>
  <c r="V76" i="16" s="1"/>
  <c r="V160" i="19"/>
  <c r="L178" i="19"/>
  <c r="N178" i="19"/>
  <c r="W160" i="19"/>
  <c r="O160" i="19"/>
  <c r="G160" i="19"/>
  <c r="R160" i="18"/>
  <c r="Q160" i="18"/>
  <c r="V160" i="17"/>
  <c r="E217" i="18"/>
  <c r="M171" i="17"/>
  <c r="R160" i="17"/>
  <c r="V171" i="15"/>
  <c r="T204" i="15"/>
  <c r="K160" i="17"/>
  <c r="J204" i="15"/>
  <c r="B171" i="15"/>
  <c r="B100" i="11"/>
  <c r="S5" i="4"/>
  <c r="S130" i="4" s="1"/>
  <c r="S3" i="4"/>
  <c r="J147" i="11"/>
  <c r="J132" i="11"/>
  <c r="J130" i="11"/>
  <c r="J129" i="11"/>
  <c r="J126" i="11"/>
  <c r="J125" i="11"/>
  <c r="J123" i="11"/>
  <c r="J122" i="11"/>
  <c r="J56" i="8"/>
  <c r="J52" i="8"/>
  <c r="J51" i="8" s="1"/>
  <c r="P147" i="11"/>
  <c r="P132" i="11"/>
  <c r="P130" i="11"/>
  <c r="P129" i="11"/>
  <c r="P126" i="11"/>
  <c r="P125" i="11"/>
  <c r="P123" i="11"/>
  <c r="P122" i="11"/>
  <c r="P56" i="8"/>
  <c r="P52" i="8"/>
  <c r="P51" i="8" s="1"/>
  <c r="E117" i="11"/>
  <c r="L147" i="11"/>
  <c r="L132" i="11"/>
  <c r="L130" i="11"/>
  <c r="L129" i="11"/>
  <c r="L126" i="11"/>
  <c r="L125" i="11"/>
  <c r="L123" i="11"/>
  <c r="L122" i="11"/>
  <c r="L56" i="8"/>
  <c r="L52" i="8"/>
  <c r="L51" i="8" s="1"/>
  <c r="R128" i="11"/>
  <c r="R48" i="5"/>
  <c r="R47" i="5"/>
  <c r="X45" i="5"/>
  <c r="V45" i="5"/>
  <c r="F43" i="5"/>
  <c r="L48" i="5"/>
  <c r="L43" i="5"/>
  <c r="R72" i="37"/>
  <c r="W72" i="33"/>
  <c r="X113" i="29"/>
  <c r="J113" i="29"/>
  <c r="B146" i="25"/>
  <c r="J160" i="23"/>
  <c r="N161" i="23"/>
  <c r="N158" i="23"/>
  <c r="N163" i="23"/>
  <c r="N155" i="23"/>
  <c r="N154" i="23"/>
  <c r="N151" i="23"/>
  <c r="N61" i="20"/>
  <c r="N57" i="20"/>
  <c r="N56" i="20" s="1"/>
  <c r="D155" i="23"/>
  <c r="D154" i="23"/>
  <c r="D151" i="23"/>
  <c r="D158" i="23"/>
  <c r="D163" i="23"/>
  <c r="D161" i="23"/>
  <c r="D61" i="20"/>
  <c r="D57" i="20"/>
  <c r="D56" i="20" s="1"/>
  <c r="R146" i="23"/>
  <c r="D160" i="23"/>
  <c r="Y160" i="19"/>
  <c r="W229" i="19"/>
  <c r="W192" i="19"/>
  <c r="W191" i="19"/>
  <c r="W188" i="19"/>
  <c r="W185" i="19"/>
  <c r="W183" i="19"/>
  <c r="W187" i="19"/>
  <c r="W81" i="16"/>
  <c r="W77" i="16"/>
  <c r="W76" i="16" s="1"/>
  <c r="T176" i="19"/>
  <c r="T173" i="19"/>
  <c r="T172" i="19"/>
  <c r="T169" i="19"/>
  <c r="T168" i="19"/>
  <c r="T167" i="19"/>
  <c r="T165" i="19"/>
  <c r="T217" i="19"/>
  <c r="T80" i="16"/>
  <c r="T77" i="16"/>
  <c r="T76" i="16" s="1"/>
  <c r="S217" i="19"/>
  <c r="S176" i="19"/>
  <c r="S173" i="19"/>
  <c r="S172" i="19"/>
  <c r="S169" i="19"/>
  <c r="S168" i="19"/>
  <c r="S167" i="19"/>
  <c r="S165" i="19"/>
  <c r="S80" i="16"/>
  <c r="S77" i="16"/>
  <c r="S76" i="16" s="1"/>
  <c r="U194" i="21"/>
  <c r="N160" i="19"/>
  <c r="U171" i="19"/>
  <c r="D178" i="19"/>
  <c r="L217" i="18"/>
  <c r="L175" i="18"/>
  <c r="L174" i="18"/>
  <c r="L173" i="18"/>
  <c r="L172" i="18"/>
  <c r="L170" i="18"/>
  <c r="L169" i="18"/>
  <c r="L168" i="18"/>
  <c r="L167" i="18"/>
  <c r="L165" i="18"/>
  <c r="L164" i="18"/>
  <c r="L163" i="18"/>
  <c r="L162" i="18"/>
  <c r="L161" i="18"/>
  <c r="L97" i="16"/>
  <c r="L95" i="16" s="1"/>
  <c r="E171" i="17"/>
  <c r="N217" i="18"/>
  <c r="N175" i="18"/>
  <c r="N174" i="18"/>
  <c r="N173" i="18"/>
  <c r="N172" i="18"/>
  <c r="N170" i="18"/>
  <c r="N169" i="18"/>
  <c r="N168" i="18"/>
  <c r="N167" i="18"/>
  <c r="N165" i="18"/>
  <c r="N164" i="18"/>
  <c r="N163" i="18"/>
  <c r="N162" i="18"/>
  <c r="N161" i="18"/>
  <c r="N97" i="16"/>
  <c r="N95" i="16" s="1"/>
  <c r="J160" i="17"/>
  <c r="U160" i="18"/>
  <c r="T89" i="16"/>
  <c r="N171" i="15"/>
  <c r="U204" i="15"/>
  <c r="E181" i="15"/>
  <c r="L204" i="15"/>
  <c r="B160" i="18"/>
  <c r="S160" i="17"/>
  <c r="B204" i="15"/>
  <c r="Y117" i="11"/>
  <c r="B147" i="11"/>
  <c r="B132" i="11"/>
  <c r="B130" i="11"/>
  <c r="B129" i="11"/>
  <c r="B126" i="11"/>
  <c r="B125" i="11"/>
  <c r="B123" i="11"/>
  <c r="B122" i="11"/>
  <c r="B56" i="8"/>
  <c r="B52" i="8"/>
  <c r="B51" i="8" s="1"/>
  <c r="W117" i="11"/>
  <c r="H147" i="11"/>
  <c r="H132" i="11"/>
  <c r="H130" i="11"/>
  <c r="H129" i="11"/>
  <c r="H126" i="11"/>
  <c r="H125" i="11"/>
  <c r="H123" i="11"/>
  <c r="H122" i="11"/>
  <c r="H56" i="8"/>
  <c r="H52" i="8"/>
  <c r="H51" i="8" s="1"/>
  <c r="V100" i="11"/>
  <c r="U100" i="11"/>
  <c r="S216" i="15"/>
  <c r="S117" i="11"/>
  <c r="D147" i="11"/>
  <c r="D132" i="11"/>
  <c r="D130" i="11"/>
  <c r="D129" i="11"/>
  <c r="D126" i="11"/>
  <c r="D125" i="11"/>
  <c r="D123" i="11"/>
  <c r="D122" i="11"/>
  <c r="D56" i="8"/>
  <c r="D52" i="8"/>
  <c r="D51" i="8" s="1"/>
  <c r="J128" i="11"/>
  <c r="Y42" i="5"/>
  <c r="N45" i="5"/>
  <c r="K113" i="29"/>
  <c r="T146" i="25"/>
  <c r="K163" i="23"/>
  <c r="K161" i="23"/>
  <c r="K155" i="23"/>
  <c r="K154" i="23"/>
  <c r="K151" i="23"/>
  <c r="K158" i="23"/>
  <c r="K57" i="20"/>
  <c r="K56" i="20" s="1"/>
  <c r="K61" i="20"/>
  <c r="I171" i="23"/>
  <c r="Q175" i="23"/>
  <c r="N175" i="23"/>
  <c r="V160" i="23"/>
  <c r="W176" i="23"/>
  <c r="W170" i="23"/>
  <c r="W179" i="23"/>
  <c r="W172" i="23"/>
  <c r="W62" i="20"/>
  <c r="W57" i="20"/>
  <c r="W56" i="20" s="1"/>
  <c r="L175" i="23"/>
  <c r="M205" i="23"/>
  <c r="F158" i="23"/>
  <c r="F163" i="23"/>
  <c r="F161" i="23"/>
  <c r="F155" i="23"/>
  <c r="F154" i="23"/>
  <c r="F151" i="23"/>
  <c r="F61" i="20"/>
  <c r="F57" i="20"/>
  <c r="F56" i="20" s="1"/>
  <c r="V175" i="23"/>
  <c r="T175" i="23"/>
  <c r="N157" i="23"/>
  <c r="T157" i="23"/>
  <c r="Q160" i="19"/>
  <c r="O229" i="19"/>
  <c r="O192" i="19"/>
  <c r="O191" i="19"/>
  <c r="O188" i="19"/>
  <c r="O187" i="19"/>
  <c r="O185" i="19"/>
  <c r="O183" i="19"/>
  <c r="O81" i="16"/>
  <c r="O77" i="16"/>
  <c r="O76" i="16" s="1"/>
  <c r="F160" i="19"/>
  <c r="M171" i="19"/>
  <c r="T171" i="19"/>
  <c r="X160" i="17"/>
  <c r="M178" i="19"/>
  <c r="L160" i="19"/>
  <c r="D160" i="19"/>
  <c r="H217" i="18"/>
  <c r="H175" i="18"/>
  <c r="H174" i="18"/>
  <c r="H173" i="18"/>
  <c r="H172" i="18"/>
  <c r="H170" i="18"/>
  <c r="H169" i="18"/>
  <c r="H168" i="18"/>
  <c r="H167" i="18"/>
  <c r="H165" i="18"/>
  <c r="H164" i="18"/>
  <c r="H163" i="18"/>
  <c r="H162" i="18"/>
  <c r="H161" i="18"/>
  <c r="H97" i="16"/>
  <c r="H95" i="16" s="1"/>
  <c r="C160" i="18"/>
  <c r="I178" i="19"/>
  <c r="K160" i="19"/>
  <c r="C160" i="19"/>
  <c r="W175" i="17"/>
  <c r="W174" i="17"/>
  <c r="W173" i="17"/>
  <c r="W172" i="17"/>
  <c r="W170" i="17"/>
  <c r="W169" i="17"/>
  <c r="W168" i="17"/>
  <c r="W167" i="17"/>
  <c r="W166" i="17"/>
  <c r="W165" i="17"/>
  <c r="W164" i="17"/>
  <c r="W163" i="17"/>
  <c r="W162" i="17"/>
  <c r="W161" i="17"/>
  <c r="W53" i="16"/>
  <c r="I101" i="16"/>
  <c r="I164" i="4" s="1"/>
  <c r="I91" i="16"/>
  <c r="I89" i="16" s="1"/>
  <c r="I52" i="16"/>
  <c r="I62" i="4"/>
  <c r="I135" i="4" s="1"/>
  <c r="X204" i="15"/>
  <c r="V204" i="15"/>
  <c r="F171" i="15"/>
  <c r="M204" i="15"/>
  <c r="D204" i="15"/>
  <c r="J160" i="18"/>
  <c r="Y233" i="15"/>
  <c r="Y76" i="12"/>
  <c r="Y71" i="12"/>
  <c r="Y70" i="12" s="1"/>
  <c r="Y185" i="15"/>
  <c r="Y183" i="15"/>
  <c r="Y182" i="15"/>
  <c r="Y179" i="15"/>
  <c r="Y178" i="15"/>
  <c r="Y176" i="15"/>
  <c r="Y171" i="15" s="1"/>
  <c r="K5" i="4"/>
  <c r="K130" i="4" s="1"/>
  <c r="K3" i="4"/>
  <c r="Q117" i="11"/>
  <c r="O117" i="11"/>
  <c r="N100" i="11"/>
  <c r="W5" i="4"/>
  <c r="W130" i="4" s="1"/>
  <c r="W3" i="4"/>
  <c r="M100" i="11"/>
  <c r="K216" i="15"/>
  <c r="T100" i="11"/>
  <c r="K117" i="11"/>
  <c r="Y48" i="5"/>
  <c r="Y47" i="5"/>
  <c r="O42" i="5"/>
  <c r="V47" i="5"/>
  <c r="N42" i="5"/>
  <c r="D48" i="5"/>
  <c r="L45" i="5"/>
  <c r="J72" i="37"/>
  <c r="O72" i="33"/>
  <c r="P113" i="29"/>
  <c r="V113" i="29"/>
  <c r="T113" i="29"/>
  <c r="B113" i="29"/>
  <c r="T132" i="23"/>
  <c r="S132" i="23"/>
  <c r="K160" i="23"/>
  <c r="O179" i="23"/>
  <c r="O176" i="23"/>
  <c r="O170" i="23"/>
  <c r="O172" i="23"/>
  <c r="O62" i="20"/>
  <c r="O57" i="20"/>
  <c r="O56" i="20" s="1"/>
  <c r="B175" i="23"/>
  <c r="V132" i="23"/>
  <c r="L157" i="23"/>
  <c r="I160" i="19"/>
  <c r="G229" i="19"/>
  <c r="G192" i="19"/>
  <c r="G191" i="19"/>
  <c r="G188" i="19"/>
  <c r="G185" i="19"/>
  <c r="G183" i="19"/>
  <c r="G178" i="19" s="1"/>
  <c r="G187" i="19"/>
  <c r="G81" i="16"/>
  <c r="G77" i="16"/>
  <c r="G76" i="16" s="1"/>
  <c r="X178" i="19"/>
  <c r="X160" i="19"/>
  <c r="M194" i="21"/>
  <c r="E171" i="19"/>
  <c r="G190" i="19"/>
  <c r="K157" i="23"/>
  <c r="R178" i="19"/>
  <c r="P160" i="17"/>
  <c r="U178" i="19"/>
  <c r="W160" i="18"/>
  <c r="E160" i="18"/>
  <c r="Y160" i="18"/>
  <c r="T160" i="17"/>
  <c r="Q178" i="19"/>
  <c r="O175" i="17"/>
  <c r="O174" i="17"/>
  <c r="O173" i="17"/>
  <c r="O172" i="17"/>
  <c r="O170" i="17"/>
  <c r="O169" i="17"/>
  <c r="O168" i="17"/>
  <c r="O167" i="17"/>
  <c r="O166" i="17"/>
  <c r="O165" i="17"/>
  <c r="O164" i="17"/>
  <c r="O163" i="17"/>
  <c r="O162" i="17"/>
  <c r="O161" i="17"/>
  <c r="O53" i="16"/>
  <c r="N166" i="18"/>
  <c r="Q101" i="16"/>
  <c r="Q164" i="4" s="1"/>
  <c r="Q91" i="16"/>
  <c r="Q89" i="16" s="1"/>
  <c r="Q52" i="16"/>
  <c r="Q62" i="4"/>
  <c r="Q135" i="4" s="1"/>
  <c r="V89" i="16"/>
  <c r="P204" i="15"/>
  <c r="W181" i="15"/>
  <c r="N204" i="15"/>
  <c r="E204" i="15"/>
  <c r="U233" i="15"/>
  <c r="U185" i="15"/>
  <c r="U183" i="15"/>
  <c r="U182" i="15"/>
  <c r="U179" i="15"/>
  <c r="U178" i="15"/>
  <c r="U176" i="15"/>
  <c r="U76" i="12"/>
  <c r="U71" i="12"/>
  <c r="U70" i="12" s="1"/>
  <c r="Y204" i="15"/>
  <c r="Q233" i="15"/>
  <c r="Q76" i="12"/>
  <c r="Q71" i="12"/>
  <c r="Q70" i="12" s="1"/>
  <c r="Q185" i="15"/>
  <c r="Q183" i="15"/>
  <c r="Q182" i="15"/>
  <c r="Q179" i="15"/>
  <c r="Q178" i="15"/>
  <c r="Q176" i="15"/>
  <c r="Q171" i="15" s="1"/>
  <c r="I181" i="15"/>
  <c r="I117" i="11"/>
  <c r="G117" i="11"/>
  <c r="F100" i="11"/>
  <c r="E100" i="11"/>
  <c r="C216" i="15"/>
  <c r="C117" i="11"/>
  <c r="X128" i="11"/>
  <c r="R46" i="5"/>
  <c r="Y44" i="5"/>
  <c r="X44" i="5"/>
  <c r="O48" i="5"/>
  <c r="O47" i="5"/>
  <c r="G42" i="5"/>
  <c r="G41" i="5" s="1"/>
  <c r="N48" i="5"/>
  <c r="N47" i="5"/>
  <c r="V44" i="5"/>
  <c r="F42" i="5"/>
  <c r="E45" i="5"/>
  <c r="L42" i="5"/>
  <c r="S48" i="5"/>
  <c r="X115" i="4" l="1"/>
  <c r="X79" i="20"/>
  <c r="X170" i="4" s="1"/>
  <c r="N113" i="4"/>
  <c r="N77" i="20"/>
  <c r="N168" i="4" s="1"/>
  <c r="O114" i="4"/>
  <c r="O78" i="20"/>
  <c r="O169" i="4" s="1"/>
  <c r="X114" i="4"/>
  <c r="X78" i="20"/>
  <c r="X169" i="4" s="1"/>
  <c r="X59" i="20"/>
  <c r="X113" i="4"/>
  <c r="X77" i="20"/>
  <c r="X168" i="4" s="1"/>
  <c r="C59" i="20"/>
  <c r="C113" i="4"/>
  <c r="C77" i="20"/>
  <c r="C168" i="4" s="1"/>
  <c r="Q114" i="4"/>
  <c r="Q78" i="20"/>
  <c r="Q169" i="4" s="1"/>
  <c r="E132" i="23"/>
  <c r="L113" i="4"/>
  <c r="L77" i="20"/>
  <c r="L168" i="4" s="1"/>
  <c r="W114" i="4"/>
  <c r="W78" i="20"/>
  <c r="W169" i="4" s="1"/>
  <c r="F113" i="4"/>
  <c r="F77" i="20"/>
  <c r="F168" i="4" s="1"/>
  <c r="Q113" i="4"/>
  <c r="Q77" i="20"/>
  <c r="Q168" i="4" s="1"/>
  <c r="O113" i="4"/>
  <c r="O77" i="20"/>
  <c r="O168" i="4" s="1"/>
  <c r="R76" i="20"/>
  <c r="R167" i="4" s="1"/>
  <c r="O132" i="23"/>
  <c r="P114" i="4"/>
  <c r="P78" i="20"/>
  <c r="P169" i="4" s="1"/>
  <c r="U114" i="4"/>
  <c r="U78" i="20"/>
  <c r="U169" i="4" s="1"/>
  <c r="V113" i="4"/>
  <c r="V77" i="20"/>
  <c r="V168" i="4" s="1"/>
  <c r="S115" i="4"/>
  <c r="S79" i="20"/>
  <c r="S170" i="4" s="1"/>
  <c r="G113" i="4"/>
  <c r="G77" i="20"/>
  <c r="G168" i="4" s="1"/>
  <c r="E59" i="20"/>
  <c r="E113" i="4"/>
  <c r="E77" i="20"/>
  <c r="E168" i="4" s="1"/>
  <c r="O165" i="23"/>
  <c r="P59" i="20"/>
  <c r="P113" i="4"/>
  <c r="P77" i="20"/>
  <c r="P168" i="4" s="1"/>
  <c r="D113" i="4"/>
  <c r="D77" i="20"/>
  <c r="D168" i="4" s="1"/>
  <c r="S165" i="23"/>
  <c r="G132" i="23"/>
  <c r="H59" i="20"/>
  <c r="H113" i="4"/>
  <c r="H77" i="20"/>
  <c r="H168" i="4" s="1"/>
  <c r="Y114" i="4"/>
  <c r="Y78" i="20"/>
  <c r="Y169" i="4" s="1"/>
  <c r="W165" i="23"/>
  <c r="R109" i="4"/>
  <c r="R79" i="16"/>
  <c r="R108" i="4" s="1"/>
  <c r="R101" i="16"/>
  <c r="R164" i="4" s="1"/>
  <c r="B110" i="4"/>
  <c r="B102" i="16"/>
  <c r="B165" i="4" s="1"/>
  <c r="B79" i="16"/>
  <c r="B108" i="4" s="1"/>
  <c r="J110" i="4"/>
  <c r="J102" i="16"/>
  <c r="J165" i="4" s="1"/>
  <c r="L110" i="4"/>
  <c r="L79" i="16"/>
  <c r="L108" i="4" s="1"/>
  <c r="L102" i="16"/>
  <c r="L165" i="4" s="1"/>
  <c r="J79" i="16"/>
  <c r="J108" i="4" s="1"/>
  <c r="F110" i="4"/>
  <c r="F102" i="16"/>
  <c r="F165" i="4" s="1"/>
  <c r="F79" i="16"/>
  <c r="F108" i="4" s="1"/>
  <c r="R100" i="16"/>
  <c r="R163" i="4" s="1"/>
  <c r="X160" i="18"/>
  <c r="G160" i="18"/>
  <c r="B101" i="16"/>
  <c r="B164" i="4" s="1"/>
  <c r="B62" i="4"/>
  <c r="B135" i="4" s="1"/>
  <c r="B52" i="16"/>
  <c r="B91" i="16"/>
  <c r="B89" i="16" s="1"/>
  <c r="D101" i="16"/>
  <c r="D164" i="4" s="1"/>
  <c r="D62" i="4"/>
  <c r="D135" i="4" s="1"/>
  <c r="D91" i="16"/>
  <c r="D89" i="16" s="1"/>
  <c r="D52" i="16"/>
  <c r="F101" i="16"/>
  <c r="F164" i="4" s="1"/>
  <c r="F62" i="4"/>
  <c r="F135" i="4" s="1"/>
  <c r="F91" i="16"/>
  <c r="F89" i="16" s="1"/>
  <c r="F52" i="16"/>
  <c r="H62" i="4"/>
  <c r="H135" i="4" s="1"/>
  <c r="H52" i="16"/>
  <c r="H101" i="16"/>
  <c r="H164" i="4" s="1"/>
  <c r="H91" i="16"/>
  <c r="H89" i="16" s="1"/>
  <c r="J62" i="4"/>
  <c r="J135" i="4" s="1"/>
  <c r="J52" i="16"/>
  <c r="J91" i="16"/>
  <c r="J89" i="16" s="1"/>
  <c r="J101" i="16"/>
  <c r="J164" i="4" s="1"/>
  <c r="L62" i="4"/>
  <c r="L135" i="4" s="1"/>
  <c r="L52" i="16"/>
  <c r="L101" i="16"/>
  <c r="L164" i="4" s="1"/>
  <c r="L91" i="16"/>
  <c r="L89" i="16" s="1"/>
  <c r="R61" i="4"/>
  <c r="N62" i="4"/>
  <c r="N135" i="4" s="1"/>
  <c r="N101" i="16"/>
  <c r="N164" i="4" s="1"/>
  <c r="N91" i="16"/>
  <c r="N89" i="16" s="1"/>
  <c r="N52" i="16"/>
  <c r="S47" i="7"/>
  <c r="V47" i="7"/>
  <c r="V104" i="4"/>
  <c r="V73" i="12"/>
  <c r="D107" i="4"/>
  <c r="D101" i="12"/>
  <c r="D162" i="4" s="1"/>
  <c r="D75" i="12"/>
  <c r="D105" i="4"/>
  <c r="D99" i="12"/>
  <c r="D160" i="4" s="1"/>
  <c r="T107" i="4"/>
  <c r="T73" i="12"/>
  <c r="T102" i="4" s="1"/>
  <c r="T101" i="12"/>
  <c r="T162" i="4" s="1"/>
  <c r="K47" i="7"/>
  <c r="D171" i="15"/>
  <c r="F104" i="4"/>
  <c r="F73" i="12"/>
  <c r="J171" i="15"/>
  <c r="U107" i="4"/>
  <c r="U101" i="12"/>
  <c r="U162" i="4" s="1"/>
  <c r="H104" i="4"/>
  <c r="H73" i="12"/>
  <c r="H98" i="12"/>
  <c r="H159" i="4" s="1"/>
  <c r="H47" i="7"/>
  <c r="J105" i="4"/>
  <c r="J75" i="12"/>
  <c r="J99" i="12"/>
  <c r="J160" i="4" s="1"/>
  <c r="C47" i="7"/>
  <c r="B107" i="4"/>
  <c r="B101" i="12"/>
  <c r="B162" i="4" s="1"/>
  <c r="G47" i="7"/>
  <c r="V107" i="4"/>
  <c r="V101" i="12"/>
  <c r="V162" i="4" s="1"/>
  <c r="F98" i="12"/>
  <c r="F159" i="4" s="1"/>
  <c r="N104" i="4"/>
  <c r="N73" i="12"/>
  <c r="N102" i="4" s="1"/>
  <c r="W171" i="15"/>
  <c r="V98" i="12"/>
  <c r="V159" i="4" s="1"/>
  <c r="B104" i="4"/>
  <c r="B73" i="12"/>
  <c r="B102" i="4" s="1"/>
  <c r="L105" i="4"/>
  <c r="L75" i="12"/>
  <c r="L99" i="12"/>
  <c r="L160" i="4" s="1"/>
  <c r="T96" i="12"/>
  <c r="T157" i="4" s="1"/>
  <c r="T55" i="4"/>
  <c r="X96" i="12"/>
  <c r="X157" i="4" s="1"/>
  <c r="X55" i="4"/>
  <c r="X51" i="4" s="1"/>
  <c r="X130" i="4"/>
  <c r="J47" i="7"/>
  <c r="L55" i="4"/>
  <c r="R47" i="7"/>
  <c r="J55" i="4"/>
  <c r="M47" i="7"/>
  <c r="B96" i="12"/>
  <c r="B157" i="4" s="1"/>
  <c r="B55" i="4"/>
  <c r="P96" i="12"/>
  <c r="P157" i="4" s="1"/>
  <c r="P55" i="4"/>
  <c r="P51" i="4" s="1"/>
  <c r="D55" i="4"/>
  <c r="I47" i="7"/>
  <c r="F130" i="4"/>
  <c r="N55" i="4"/>
  <c r="P130" i="4"/>
  <c r="V51" i="4"/>
  <c r="D130" i="4"/>
  <c r="L130" i="4"/>
  <c r="N117" i="11"/>
  <c r="W65" i="8"/>
  <c r="W154" i="4" s="1"/>
  <c r="K54" i="8"/>
  <c r="K100" i="4"/>
  <c r="K66" i="8"/>
  <c r="K155" i="4" s="1"/>
  <c r="G101" i="4"/>
  <c r="G54" i="8"/>
  <c r="G67" i="8"/>
  <c r="G156" i="4" s="1"/>
  <c r="L100" i="4"/>
  <c r="L66" i="8"/>
  <c r="L155" i="4" s="1"/>
  <c r="O101" i="4"/>
  <c r="O67" i="8"/>
  <c r="O156" i="4" s="1"/>
  <c r="L47" i="7"/>
  <c r="J100" i="4"/>
  <c r="J66" i="8"/>
  <c r="J155" i="4" s="1"/>
  <c r="M54" i="8"/>
  <c r="M100" i="4"/>
  <c r="M66" i="8"/>
  <c r="M155" i="4" s="1"/>
  <c r="Y47" i="7"/>
  <c r="X47" i="7"/>
  <c r="P100" i="4"/>
  <c r="P66" i="8"/>
  <c r="P155" i="4" s="1"/>
  <c r="D47" i="7"/>
  <c r="P47" i="7"/>
  <c r="I101" i="4"/>
  <c r="I67" i="8"/>
  <c r="I156" i="4" s="1"/>
  <c r="W47" i="7"/>
  <c r="O54" i="8"/>
  <c r="C101" i="4"/>
  <c r="C54" i="8"/>
  <c r="C67" i="8"/>
  <c r="C156" i="4" s="1"/>
  <c r="I54" i="8"/>
  <c r="S65" i="8"/>
  <c r="S154" i="4" s="1"/>
  <c r="B47" i="7"/>
  <c r="O47" i="7"/>
  <c r="E47" i="7"/>
  <c r="F47" i="7"/>
  <c r="T47" i="7"/>
  <c r="N47" i="7"/>
  <c r="U47" i="7"/>
  <c r="Q47" i="7"/>
  <c r="V41" i="5"/>
  <c r="M5" i="5"/>
  <c r="M48" i="5"/>
  <c r="C44" i="5"/>
  <c r="C45" i="5"/>
  <c r="C46" i="5"/>
  <c r="C47" i="5"/>
  <c r="C42" i="5"/>
  <c r="C43" i="5"/>
  <c r="Q5" i="5"/>
  <c r="W5" i="5"/>
  <c r="W48" i="5"/>
  <c r="J45" i="5"/>
  <c r="D43" i="5"/>
  <c r="D41" i="5" s="1"/>
  <c r="I5" i="5"/>
  <c r="E43" i="5"/>
  <c r="E41" i="5" s="1"/>
  <c r="P5" i="5"/>
  <c r="P48" i="5" s="1"/>
  <c r="T5" i="5"/>
  <c r="T48" i="5" s="1"/>
  <c r="W41" i="6"/>
  <c r="E46" i="5"/>
  <c r="V41" i="6"/>
  <c r="X47" i="5"/>
  <c r="X42" i="5"/>
  <c r="X41" i="5" s="1"/>
  <c r="F41" i="6"/>
  <c r="B48" i="5"/>
  <c r="B5" i="5"/>
  <c r="U5" i="5"/>
  <c r="U48" i="5"/>
  <c r="D42" i="5"/>
  <c r="J41" i="6"/>
  <c r="F44" i="5"/>
  <c r="F45" i="5"/>
  <c r="F46" i="5"/>
  <c r="F47" i="5"/>
  <c r="I41" i="6"/>
  <c r="J44" i="5"/>
  <c r="J43" i="5"/>
  <c r="H5" i="5"/>
  <c r="B41" i="6"/>
  <c r="O41" i="6"/>
  <c r="J47" i="5"/>
  <c r="S41" i="5"/>
  <c r="C48" i="5"/>
  <c r="K44" i="5"/>
  <c r="K45" i="5"/>
  <c r="K46" i="5"/>
  <c r="K47" i="5"/>
  <c r="K42" i="5"/>
  <c r="K41" i="5" s="1"/>
  <c r="K43" i="5"/>
  <c r="S43" i="5"/>
  <c r="S44" i="5"/>
  <c r="S45" i="5"/>
  <c r="S46" i="5"/>
  <c r="S47" i="5"/>
  <c r="S42" i="5"/>
  <c r="J48" i="5"/>
  <c r="D45" i="5"/>
  <c r="D44" i="5"/>
  <c r="E42" i="5"/>
  <c r="F41" i="5"/>
  <c r="L41" i="5"/>
  <c r="E48" i="5"/>
  <c r="J46" i="5"/>
  <c r="O101" i="16"/>
  <c r="O164" i="4" s="1"/>
  <c r="O91" i="16"/>
  <c r="O52" i="16"/>
  <c r="O62" i="4"/>
  <c r="O135" i="4" s="1"/>
  <c r="W101" i="16"/>
  <c r="W164" i="4" s="1"/>
  <c r="W91" i="16"/>
  <c r="W52" i="16"/>
  <c r="W62" i="4"/>
  <c r="W135" i="4" s="1"/>
  <c r="H160" i="18"/>
  <c r="Y41" i="5"/>
  <c r="H117" i="11"/>
  <c r="B117" i="11"/>
  <c r="S79" i="16"/>
  <c r="S108" i="4" s="1"/>
  <c r="S109" i="4"/>
  <c r="W178" i="19"/>
  <c r="L54" i="8"/>
  <c r="L101" i="4"/>
  <c r="L67" i="8"/>
  <c r="L156" i="4" s="1"/>
  <c r="P117" i="11"/>
  <c r="V79" i="16"/>
  <c r="V110" i="4"/>
  <c r="V102" i="16"/>
  <c r="V165" i="4" s="1"/>
  <c r="L59" i="20"/>
  <c r="L114" i="4"/>
  <c r="L78" i="20"/>
  <c r="L169" i="4" s="1"/>
  <c r="R54" i="8"/>
  <c r="R101" i="4"/>
  <c r="R67" i="8"/>
  <c r="R156" i="4" s="1"/>
  <c r="S61" i="4"/>
  <c r="C171" i="15"/>
  <c r="F165" i="23"/>
  <c r="Q59" i="20"/>
  <c r="Q115" i="4"/>
  <c r="Q79" i="20"/>
  <c r="Q170" i="4" s="1"/>
  <c r="K204" i="15"/>
  <c r="K107" i="4"/>
  <c r="K101" i="12"/>
  <c r="K162" i="4" s="1"/>
  <c r="E171" i="15"/>
  <c r="J59" i="20"/>
  <c r="J114" i="4"/>
  <c r="J78" i="20"/>
  <c r="J169" i="4" s="1"/>
  <c r="I171" i="15"/>
  <c r="T115" i="4"/>
  <c r="T79" i="20"/>
  <c r="T170" i="4" s="1"/>
  <c r="O160" i="17"/>
  <c r="N41" i="5"/>
  <c r="W128" i="4"/>
  <c r="W160" i="17"/>
  <c r="K146" i="23"/>
  <c r="S160" i="19"/>
  <c r="D146" i="23"/>
  <c r="L117" i="11"/>
  <c r="R117" i="11"/>
  <c r="T146" i="23"/>
  <c r="Q165" i="23"/>
  <c r="C204" i="15"/>
  <c r="C107" i="4"/>
  <c r="C101" i="12"/>
  <c r="C162" i="4" s="1"/>
  <c r="E101" i="16"/>
  <c r="E164" i="4" s="1"/>
  <c r="E91" i="16"/>
  <c r="E52" i="16"/>
  <c r="E62" i="4"/>
  <c r="E135" i="4" s="1"/>
  <c r="E79" i="16"/>
  <c r="E108" i="4" s="1"/>
  <c r="E109" i="4"/>
  <c r="D165" i="23"/>
  <c r="S75" i="12"/>
  <c r="S105" i="4"/>
  <c r="S99" i="12"/>
  <c r="S160" i="4" s="1"/>
  <c r="S107" i="4"/>
  <c r="S101" i="12"/>
  <c r="S162" i="4" s="1"/>
  <c r="M75" i="12"/>
  <c r="M105" i="4"/>
  <c r="M99" i="12"/>
  <c r="M160" i="4" s="1"/>
  <c r="U79" i="16"/>
  <c r="U108" i="4" s="1"/>
  <c r="U109" i="4"/>
  <c r="T165" i="23"/>
  <c r="B165" i="23"/>
  <c r="U75" i="12"/>
  <c r="U105" i="4"/>
  <c r="U99" i="12"/>
  <c r="U160" i="4" s="1"/>
  <c r="O79" i="16"/>
  <c r="O108" i="4" s="1"/>
  <c r="O110" i="4"/>
  <c r="O102" i="16"/>
  <c r="O165" i="4" s="1"/>
  <c r="W59" i="20"/>
  <c r="W115" i="4"/>
  <c r="W79" i="20"/>
  <c r="W170" i="4" s="1"/>
  <c r="L160" i="18"/>
  <c r="V178" i="19"/>
  <c r="V59" i="20"/>
  <c r="V114" i="4"/>
  <c r="V78" i="20"/>
  <c r="V169" i="4" s="1"/>
  <c r="X54" i="8"/>
  <c r="X101" i="4"/>
  <c r="X67" i="8"/>
  <c r="X156" i="4" s="1"/>
  <c r="S101" i="16"/>
  <c r="S164" i="4" s="1"/>
  <c r="E160" i="19"/>
  <c r="S171" i="15"/>
  <c r="M79" i="16"/>
  <c r="M108" i="4" s="1"/>
  <c r="M109" i="4"/>
  <c r="J146" i="23"/>
  <c r="C128" i="4"/>
  <c r="M171" i="15"/>
  <c r="U160" i="19"/>
  <c r="Q75" i="12"/>
  <c r="Q105" i="4"/>
  <c r="Q99" i="12"/>
  <c r="Q160" i="4" s="1"/>
  <c r="U171" i="15"/>
  <c r="K128" i="4"/>
  <c r="O178" i="19"/>
  <c r="D54" i="8"/>
  <c r="D101" i="4"/>
  <c r="D67" i="8"/>
  <c r="D156" i="4" s="1"/>
  <c r="T79" i="16"/>
  <c r="T109" i="4"/>
  <c r="T101" i="16"/>
  <c r="T164" i="4" s="1"/>
  <c r="L146" i="23"/>
  <c r="V146" i="23"/>
  <c r="X117" i="11"/>
  <c r="P160" i="18"/>
  <c r="E160" i="17"/>
  <c r="N115" i="4"/>
  <c r="N79" i="20"/>
  <c r="N170" i="4" s="1"/>
  <c r="N54" i="8"/>
  <c r="N101" i="4"/>
  <c r="N67" i="8"/>
  <c r="N156" i="4" s="1"/>
  <c r="M101" i="16"/>
  <c r="M164" i="4" s="1"/>
  <c r="M91" i="16"/>
  <c r="M52" i="16"/>
  <c r="M62" i="4"/>
  <c r="M135" i="4" s="1"/>
  <c r="M160" i="19"/>
  <c r="V115" i="4"/>
  <c r="V79" i="20"/>
  <c r="V170" i="4" s="1"/>
  <c r="Y100" i="16"/>
  <c r="Y163" i="4" s="1"/>
  <c r="Y61" i="4"/>
  <c r="G79" i="16"/>
  <c r="G108" i="4" s="1"/>
  <c r="G110" i="4"/>
  <c r="G102" i="16"/>
  <c r="G165" i="4" s="1"/>
  <c r="D117" i="11"/>
  <c r="J54" i="8"/>
  <c r="J101" i="4"/>
  <c r="J67" i="8"/>
  <c r="J156" i="4" s="1"/>
  <c r="X128" i="4"/>
  <c r="G75" i="12"/>
  <c r="G105" i="4"/>
  <c r="G99" i="12"/>
  <c r="G160" i="4" s="1"/>
  <c r="C100" i="16"/>
  <c r="C163" i="4" s="1"/>
  <c r="C61" i="4"/>
  <c r="O75" i="12"/>
  <c r="O105" i="4"/>
  <c r="O99" i="12"/>
  <c r="O160" i="4" s="1"/>
  <c r="V165" i="23"/>
  <c r="V54" i="8"/>
  <c r="V101" i="4"/>
  <c r="V67" i="8"/>
  <c r="V156" i="4" s="1"/>
  <c r="P128" i="4"/>
  <c r="Q100" i="16"/>
  <c r="Q163" i="4" s="1"/>
  <c r="Q61" i="4"/>
  <c r="O41" i="5"/>
  <c r="Y75" i="12"/>
  <c r="Y105" i="4"/>
  <c r="Y99" i="12"/>
  <c r="Y160" i="4" s="1"/>
  <c r="I100" i="16"/>
  <c r="I163" i="4" s="1"/>
  <c r="I61" i="4"/>
  <c r="F59" i="20"/>
  <c r="F114" i="4"/>
  <c r="F78" i="20"/>
  <c r="F169" i="4" s="1"/>
  <c r="T160" i="19"/>
  <c r="D59" i="20"/>
  <c r="D114" i="4"/>
  <c r="D78" i="20"/>
  <c r="D169" i="4" s="1"/>
  <c r="J117" i="11"/>
  <c r="I59" i="20"/>
  <c r="I115" i="4"/>
  <c r="I79" i="20"/>
  <c r="I170" i="4" s="1"/>
  <c r="T54" i="8"/>
  <c r="T101" i="4"/>
  <c r="T67" i="8"/>
  <c r="T156" i="4" s="1"/>
  <c r="F115" i="4"/>
  <c r="F79" i="20"/>
  <c r="F170" i="4" s="1"/>
  <c r="F54" i="8"/>
  <c r="F101" i="4"/>
  <c r="F67" i="8"/>
  <c r="F156" i="4" s="1"/>
  <c r="K75" i="12"/>
  <c r="K105" i="4"/>
  <c r="K99" i="12"/>
  <c r="K160" i="4" s="1"/>
  <c r="M160" i="18"/>
  <c r="N165" i="23"/>
  <c r="Y59" i="20"/>
  <c r="Y115" i="4"/>
  <c r="Y79" i="20"/>
  <c r="Y170" i="4" s="1"/>
  <c r="D128" i="4"/>
  <c r="L115" i="4"/>
  <c r="L79" i="20"/>
  <c r="L170" i="4" s="1"/>
  <c r="V117" i="11"/>
  <c r="W75" i="12"/>
  <c r="W105" i="4"/>
  <c r="W99" i="12"/>
  <c r="W160" i="4" s="1"/>
  <c r="G101" i="16"/>
  <c r="G164" i="4" s="1"/>
  <c r="G91" i="16"/>
  <c r="G52" i="16"/>
  <c r="G62" i="4"/>
  <c r="G135" i="4" s="1"/>
  <c r="G59" i="20"/>
  <c r="G115" i="4"/>
  <c r="G79" i="20"/>
  <c r="G170" i="4" s="1"/>
  <c r="F146" i="23"/>
  <c r="K78" i="20"/>
  <c r="K169" i="4" s="1"/>
  <c r="K59" i="20"/>
  <c r="K114" i="4"/>
  <c r="N160" i="18"/>
  <c r="W79" i="16"/>
  <c r="W108" i="4" s="1"/>
  <c r="W110" i="4"/>
  <c r="W102" i="16"/>
  <c r="W165" i="4" s="1"/>
  <c r="N59" i="20"/>
  <c r="N114" i="4"/>
  <c r="N78" i="20"/>
  <c r="N169" i="4" s="1"/>
  <c r="S128" i="4"/>
  <c r="R41" i="5"/>
  <c r="T117" i="11"/>
  <c r="C75" i="12"/>
  <c r="C105" i="4"/>
  <c r="C99" i="12"/>
  <c r="C160" i="4" s="1"/>
  <c r="T59" i="20"/>
  <c r="T114" i="4"/>
  <c r="T78" i="20"/>
  <c r="T169" i="4" s="1"/>
  <c r="F117" i="11"/>
  <c r="H128" i="4"/>
  <c r="F160" i="18"/>
  <c r="D115" i="4"/>
  <c r="D79" i="20"/>
  <c r="D170" i="4" s="1"/>
  <c r="Y165" i="23"/>
  <c r="O171" i="15"/>
  <c r="O128" i="4"/>
  <c r="G160" i="17"/>
  <c r="O59" i="20"/>
  <c r="O115" i="4"/>
  <c r="O79" i="20"/>
  <c r="O170" i="4" s="1"/>
  <c r="H54" i="8"/>
  <c r="H101" i="4"/>
  <c r="H67" i="8"/>
  <c r="H156" i="4" s="1"/>
  <c r="B54" i="8"/>
  <c r="B101" i="4"/>
  <c r="B67" i="8"/>
  <c r="B156" i="4" s="1"/>
  <c r="N146" i="23"/>
  <c r="P54" i="8"/>
  <c r="P101" i="4"/>
  <c r="P67" i="8"/>
  <c r="P156" i="4" s="1"/>
  <c r="L128" i="4"/>
  <c r="G128" i="4"/>
  <c r="K100" i="16"/>
  <c r="K163" i="4" s="1"/>
  <c r="K61" i="4"/>
  <c r="K171" i="15"/>
  <c r="T160" i="18"/>
  <c r="E75" i="12"/>
  <c r="E105" i="4"/>
  <c r="E99" i="12"/>
  <c r="E160" i="4" s="1"/>
  <c r="L165" i="23"/>
  <c r="I75" i="12"/>
  <c r="I105" i="4"/>
  <c r="I99" i="12"/>
  <c r="I160" i="4" s="1"/>
  <c r="U101" i="16"/>
  <c r="U164" i="4" s="1"/>
  <c r="U91" i="16"/>
  <c r="U52" i="16"/>
  <c r="U62" i="4"/>
  <c r="U135" i="4" s="1"/>
  <c r="B59" i="20"/>
  <c r="B115" i="4"/>
  <c r="B79" i="20"/>
  <c r="B170" i="4" s="1"/>
  <c r="P112" i="4" l="1"/>
  <c r="P76" i="20"/>
  <c r="P167" i="4" s="1"/>
  <c r="C112" i="4"/>
  <c r="C76" i="20"/>
  <c r="C167" i="4" s="1"/>
  <c r="E112" i="4"/>
  <c r="E76" i="20"/>
  <c r="E167" i="4" s="1"/>
  <c r="H112" i="4"/>
  <c r="H76" i="20"/>
  <c r="H167" i="4" s="1"/>
  <c r="X112" i="4"/>
  <c r="X76" i="20"/>
  <c r="X167" i="4" s="1"/>
  <c r="R134" i="4"/>
  <c r="R51" i="4"/>
  <c r="L61" i="4"/>
  <c r="L134" i="4" s="1"/>
  <c r="L100" i="16"/>
  <c r="L163" i="4" s="1"/>
  <c r="D100" i="16"/>
  <c r="D163" i="4" s="1"/>
  <c r="D61" i="4"/>
  <c r="D134" i="4" s="1"/>
  <c r="J100" i="16"/>
  <c r="J163" i="4" s="1"/>
  <c r="J61" i="4"/>
  <c r="J134" i="4" s="1"/>
  <c r="H61" i="4"/>
  <c r="H100" i="16"/>
  <c r="H163" i="4" s="1"/>
  <c r="F100" i="16"/>
  <c r="F163" i="4" s="1"/>
  <c r="F61" i="4"/>
  <c r="D51" i="4"/>
  <c r="B61" i="4"/>
  <c r="B134" i="4" s="1"/>
  <c r="B100" i="16"/>
  <c r="B163" i="4" s="1"/>
  <c r="N61" i="4"/>
  <c r="N134" i="4" s="1"/>
  <c r="N100" i="16"/>
  <c r="N163" i="4" s="1"/>
  <c r="L51" i="4"/>
  <c r="S100" i="16"/>
  <c r="S163" i="4" s="1"/>
  <c r="H102" i="4"/>
  <c r="H96" i="12"/>
  <c r="H157" i="4" s="1"/>
  <c r="J104" i="4"/>
  <c r="J73" i="12"/>
  <c r="J98" i="12"/>
  <c r="J159" i="4" s="1"/>
  <c r="F102" i="4"/>
  <c r="F96" i="12"/>
  <c r="F157" i="4" s="1"/>
  <c r="N96" i="12"/>
  <c r="N157" i="4" s="1"/>
  <c r="V102" i="4"/>
  <c r="V96" i="12"/>
  <c r="V157" i="4" s="1"/>
  <c r="L104" i="4"/>
  <c r="L73" i="12"/>
  <c r="L98" i="12"/>
  <c r="L159" i="4" s="1"/>
  <c r="D104" i="4"/>
  <c r="D73" i="12"/>
  <c r="D98" i="12"/>
  <c r="D159" i="4" s="1"/>
  <c r="T51" i="4"/>
  <c r="T130" i="4"/>
  <c r="B130" i="4"/>
  <c r="J130" i="4"/>
  <c r="J51" i="4"/>
  <c r="N130" i="4"/>
  <c r="N51" i="4"/>
  <c r="O99" i="4"/>
  <c r="O65" i="8"/>
  <c r="O154" i="4" s="1"/>
  <c r="G99" i="4"/>
  <c r="G65" i="8"/>
  <c r="G154" i="4" s="1"/>
  <c r="K99" i="4"/>
  <c r="K65" i="8"/>
  <c r="K154" i="4" s="1"/>
  <c r="C99" i="4"/>
  <c r="C65" i="8"/>
  <c r="C154" i="4" s="1"/>
  <c r="M99" i="4"/>
  <c r="M65" i="8"/>
  <c r="M154" i="4" s="1"/>
  <c r="I99" i="4"/>
  <c r="I65" i="8"/>
  <c r="I154" i="4" s="1"/>
  <c r="I43" i="5"/>
  <c r="I45" i="5"/>
  <c r="I46" i="5"/>
  <c r="I47" i="5"/>
  <c r="I42" i="5"/>
  <c r="I44" i="5"/>
  <c r="T43" i="5"/>
  <c r="T44" i="5"/>
  <c r="T45" i="5"/>
  <c r="T46" i="5"/>
  <c r="T47" i="5"/>
  <c r="T42" i="5"/>
  <c r="T41" i="5" s="1"/>
  <c r="P45" i="5"/>
  <c r="P42" i="5"/>
  <c r="P43" i="5"/>
  <c r="P44" i="5"/>
  <c r="P47" i="5"/>
  <c r="P46" i="5"/>
  <c r="Q42" i="5"/>
  <c r="Q43" i="5"/>
  <c r="Q44" i="5"/>
  <c r="Q45" i="5"/>
  <c r="Q46" i="5"/>
  <c r="Q47" i="5"/>
  <c r="Q41" i="5" s="1"/>
  <c r="I48" i="5"/>
  <c r="H44" i="5"/>
  <c r="H46" i="5"/>
  <c r="H47" i="5"/>
  <c r="H45" i="5"/>
  <c r="H43" i="5"/>
  <c r="H42" i="5"/>
  <c r="J41" i="5"/>
  <c r="Q48" i="5"/>
  <c r="U44" i="5"/>
  <c r="U45" i="5"/>
  <c r="U46" i="5"/>
  <c r="U42" i="5"/>
  <c r="U43" i="5"/>
  <c r="U47" i="5"/>
  <c r="U41" i="5" s="1"/>
  <c r="W45" i="5"/>
  <c r="W42" i="5"/>
  <c r="W47" i="5"/>
  <c r="W44" i="5"/>
  <c r="W46" i="5"/>
  <c r="W43" i="5"/>
  <c r="C41" i="5"/>
  <c r="B42" i="5"/>
  <c r="B43" i="5"/>
  <c r="B45" i="5"/>
  <c r="B46" i="5"/>
  <c r="B47" i="5"/>
  <c r="B44" i="5"/>
  <c r="M46" i="5"/>
  <c r="M47" i="5"/>
  <c r="M42" i="5"/>
  <c r="M43" i="5"/>
  <c r="M45" i="5"/>
  <c r="M44" i="5"/>
  <c r="H48" i="5"/>
  <c r="T112" i="4"/>
  <c r="T76" i="20"/>
  <c r="T167" i="4" s="1"/>
  <c r="G112" i="4"/>
  <c r="G76" i="20"/>
  <c r="G167" i="4" s="1"/>
  <c r="W104" i="4"/>
  <c r="W98" i="12"/>
  <c r="W159" i="4" s="1"/>
  <c r="W73" i="12"/>
  <c r="Q73" i="12"/>
  <c r="Q104" i="4"/>
  <c r="Q98" i="12"/>
  <c r="Q159" i="4" s="1"/>
  <c r="X99" i="4"/>
  <c r="X98" i="4" s="1"/>
  <c r="X65" i="8"/>
  <c r="X154" i="4" s="1"/>
  <c r="K134" i="4"/>
  <c r="K51" i="4"/>
  <c r="K112" i="4"/>
  <c r="K76" i="20"/>
  <c r="K73" i="12"/>
  <c r="K104" i="4"/>
  <c r="K98" i="12"/>
  <c r="K159" i="4" s="1"/>
  <c r="T108" i="4"/>
  <c r="T100" i="16"/>
  <c r="L99" i="4"/>
  <c r="L65" i="8"/>
  <c r="I73" i="12"/>
  <c r="I104" i="4"/>
  <c r="I98" i="12"/>
  <c r="I159" i="4" s="1"/>
  <c r="Y73" i="12"/>
  <c r="Y104" i="4"/>
  <c r="Y98" i="12"/>
  <c r="Y159" i="4" s="1"/>
  <c r="O73" i="12"/>
  <c r="O104" i="4"/>
  <c r="O98" i="12"/>
  <c r="O159" i="4" s="1"/>
  <c r="J112" i="4"/>
  <c r="J76" i="20"/>
  <c r="S134" i="4"/>
  <c r="S51" i="4"/>
  <c r="L112" i="4"/>
  <c r="L76" i="20"/>
  <c r="U100" i="16"/>
  <c r="U163" i="4" s="1"/>
  <c r="U61" i="4"/>
  <c r="G100" i="16"/>
  <c r="G163" i="4" s="1"/>
  <c r="G61" i="4"/>
  <c r="T99" i="4"/>
  <c r="T65" i="8"/>
  <c r="T154" i="4" s="1"/>
  <c r="N99" i="4"/>
  <c r="N65" i="8"/>
  <c r="N154" i="4" s="1"/>
  <c r="B112" i="4"/>
  <c r="B76" i="20"/>
  <c r="B167" i="4" s="1"/>
  <c r="C73" i="12"/>
  <c r="C104" i="4"/>
  <c r="C98" i="12"/>
  <c r="C159" i="4" s="1"/>
  <c r="U89" i="16"/>
  <c r="O112" i="4"/>
  <c r="O76" i="20"/>
  <c r="O167" i="4" s="1"/>
  <c r="G89" i="16"/>
  <c r="Y112" i="4"/>
  <c r="Y76" i="20"/>
  <c r="F99" i="4"/>
  <c r="F65" i="8"/>
  <c r="F112" i="4"/>
  <c r="F76" i="20"/>
  <c r="F167" i="4" s="1"/>
  <c r="C134" i="4"/>
  <c r="C51" i="4"/>
  <c r="G104" i="4"/>
  <c r="G98" i="12"/>
  <c r="G159" i="4" s="1"/>
  <c r="G73" i="12"/>
  <c r="W100" i="16"/>
  <c r="W163" i="4" s="1"/>
  <c r="W61" i="4"/>
  <c r="O100" i="16"/>
  <c r="O163" i="4" s="1"/>
  <c r="O61" i="4"/>
  <c r="E73" i="12"/>
  <c r="E104" i="4"/>
  <c r="E98" i="12"/>
  <c r="E159" i="4" s="1"/>
  <c r="B99" i="4"/>
  <c r="B65" i="8"/>
  <c r="B154" i="4" s="1"/>
  <c r="P99" i="4"/>
  <c r="P98" i="4" s="1"/>
  <c r="P65" i="8"/>
  <c r="P154" i="4" s="1"/>
  <c r="H99" i="4"/>
  <c r="H65" i="8"/>
  <c r="H154" i="4" s="1"/>
  <c r="D112" i="4"/>
  <c r="D76" i="20"/>
  <c r="Q134" i="4"/>
  <c r="Q51" i="4"/>
  <c r="V99" i="4"/>
  <c r="V65" i="8"/>
  <c r="Y134" i="4"/>
  <c r="Y51" i="4"/>
  <c r="D99" i="4"/>
  <c r="D65" i="8"/>
  <c r="D154" i="4" s="1"/>
  <c r="V112" i="4"/>
  <c r="V76" i="20"/>
  <c r="V167" i="4" s="1"/>
  <c r="E100" i="16"/>
  <c r="E163" i="4" s="1"/>
  <c r="E61" i="4"/>
  <c r="V108" i="4"/>
  <c r="V100" i="16"/>
  <c r="W89" i="16"/>
  <c r="O89" i="16"/>
  <c r="N112" i="4"/>
  <c r="N76" i="20"/>
  <c r="N167" i="4" s="1"/>
  <c r="I112" i="4"/>
  <c r="I76" i="20"/>
  <c r="I167" i="4" s="1"/>
  <c r="I134" i="4"/>
  <c r="I51" i="4"/>
  <c r="M100" i="16"/>
  <c r="M163" i="4" s="1"/>
  <c r="M61" i="4"/>
  <c r="U73" i="12"/>
  <c r="U104" i="4"/>
  <c r="U98" i="12"/>
  <c r="U159" i="4" s="1"/>
  <c r="S73" i="12"/>
  <c r="S104" i="4"/>
  <c r="S98" i="12"/>
  <c r="S159" i="4" s="1"/>
  <c r="E89" i="16"/>
  <c r="Q112" i="4"/>
  <c r="Q76" i="20"/>
  <c r="R99" i="4"/>
  <c r="R98" i="4" s="1"/>
  <c r="R65" i="8"/>
  <c r="J99" i="4"/>
  <c r="J65" i="8"/>
  <c r="M89" i="16"/>
  <c r="W112" i="4"/>
  <c r="W76" i="20"/>
  <c r="W167" i="4" s="1"/>
  <c r="M73" i="12"/>
  <c r="M104" i="4"/>
  <c r="M98" i="12"/>
  <c r="M159" i="4" s="1"/>
  <c r="H98" i="4" l="1"/>
  <c r="B98" i="4"/>
  <c r="F98" i="4"/>
  <c r="B51" i="4"/>
  <c r="F134" i="4"/>
  <c r="F51" i="4"/>
  <c r="H134" i="4"/>
  <c r="H51" i="4"/>
  <c r="V98" i="4"/>
  <c r="D102" i="4"/>
  <c r="D96" i="12"/>
  <c r="D157" i="4" s="1"/>
  <c r="L102" i="4"/>
  <c r="L96" i="12"/>
  <c r="L157" i="4" s="1"/>
  <c r="J102" i="4"/>
  <c r="J96" i="12"/>
  <c r="J157" i="4" s="1"/>
  <c r="J98" i="4"/>
  <c r="J153" i="4" s="1"/>
  <c r="P41" i="5"/>
  <c r="M41" i="5"/>
  <c r="B41" i="5"/>
  <c r="W41" i="5"/>
  <c r="H41" i="5"/>
  <c r="I41" i="5"/>
  <c r="B153" i="4"/>
  <c r="W134" i="4"/>
  <c r="W51" i="4"/>
  <c r="F153" i="4"/>
  <c r="J154" i="4"/>
  <c r="Y167" i="4"/>
  <c r="G134" i="4"/>
  <c r="G51" i="4"/>
  <c r="I102" i="4"/>
  <c r="I98" i="4" s="1"/>
  <c r="I153" i="4" s="1"/>
  <c r="I96" i="12"/>
  <c r="I157" i="4" s="1"/>
  <c r="V154" i="4"/>
  <c r="E102" i="4"/>
  <c r="E98" i="4" s="1"/>
  <c r="E96" i="12"/>
  <c r="E157" i="4" s="1"/>
  <c r="L98" i="4"/>
  <c r="M102" i="4"/>
  <c r="M98" i="4" s="1"/>
  <c r="M96" i="12"/>
  <c r="M157" i="4" s="1"/>
  <c r="S102" i="4"/>
  <c r="S98" i="4" s="1"/>
  <c r="S153" i="4" s="1"/>
  <c r="S96" i="12"/>
  <c r="S157" i="4" s="1"/>
  <c r="E134" i="4"/>
  <c r="E51" i="4"/>
  <c r="Q167" i="4"/>
  <c r="V153" i="4"/>
  <c r="R154" i="4"/>
  <c r="L154" i="4"/>
  <c r="J167" i="4"/>
  <c r="U102" i="4"/>
  <c r="U98" i="4" s="1"/>
  <c r="U96" i="12"/>
  <c r="U157" i="4" s="1"/>
  <c r="V163" i="4"/>
  <c r="O134" i="4"/>
  <c r="O51" i="4"/>
  <c r="N98" i="4"/>
  <c r="U134" i="4"/>
  <c r="U51" i="4"/>
  <c r="Y102" i="4"/>
  <c r="Y98" i="4" s="1"/>
  <c r="Y153" i="4" s="1"/>
  <c r="Y96" i="12"/>
  <c r="Y157" i="4" s="1"/>
  <c r="K102" i="4"/>
  <c r="K98" i="4" s="1"/>
  <c r="K153" i="4" s="1"/>
  <c r="K96" i="12"/>
  <c r="K157" i="4" s="1"/>
  <c r="X153" i="4"/>
  <c r="W102" i="4"/>
  <c r="W98" i="4" s="1"/>
  <c r="W96" i="12"/>
  <c r="W157" i="4" s="1"/>
  <c r="O102" i="4"/>
  <c r="O98" i="4" s="1"/>
  <c r="O96" i="12"/>
  <c r="O157" i="4" s="1"/>
  <c r="R153" i="4"/>
  <c r="P153" i="4"/>
  <c r="K167" i="4"/>
  <c r="M134" i="4"/>
  <c r="M51" i="4"/>
  <c r="D98" i="4"/>
  <c r="D167" i="4"/>
  <c r="G102" i="4"/>
  <c r="G98" i="4" s="1"/>
  <c r="G96" i="12"/>
  <c r="G157" i="4" s="1"/>
  <c r="F154" i="4"/>
  <c r="C102" i="4"/>
  <c r="C98" i="4" s="1"/>
  <c r="C153" i="4" s="1"/>
  <c r="C96" i="12"/>
  <c r="C157" i="4" s="1"/>
  <c r="T98" i="4"/>
  <c r="L167" i="4"/>
  <c r="T163" i="4"/>
  <c r="Q102" i="4"/>
  <c r="Q98" i="4" s="1"/>
  <c r="Q153" i="4" s="1"/>
  <c r="Q96" i="12"/>
  <c r="Q157" i="4" s="1"/>
  <c r="H153" i="4" l="1"/>
  <c r="U153" i="4"/>
  <c r="L153" i="4"/>
  <c r="G153" i="4"/>
  <c r="N153" i="4"/>
  <c r="O153" i="4"/>
  <c r="E153" i="4"/>
  <c r="W153" i="4"/>
  <c r="D153" i="4"/>
  <c r="M153" i="4"/>
  <c r="T153" i="4"/>
</calcChain>
</file>

<file path=xl/sharedStrings.xml><?xml version="1.0" encoding="utf-8"?>
<sst xmlns="http://schemas.openxmlformats.org/spreadsheetml/2006/main" count="8364" uniqueCount="3249">
  <si>
    <t>JRC-IDEES-2023 - Integrated Database of the European Energy System</t>
  </si>
  <si>
    <t>Industrial sectors</t>
  </si>
  <si>
    <t>Prepared by JRC C.6</t>
  </si>
  <si>
    <t>v2023-1.00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</si>
  <si>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</si>
  <si>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</si>
  <si>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</si>
  <si>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</si>
  <si>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</si>
  <si>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</si>
  <si>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Click on the link to jump to the sheet</t>
  </si>
  <si>
    <t>Industrial sectors summary</t>
  </si>
  <si>
    <t>split of final energy consumption</t>
  </si>
  <si>
    <t>split of useful energy demand</t>
  </si>
  <si>
    <t>Iron and steel</t>
  </si>
  <si>
    <t>detailed split of final energy consumption</t>
  </si>
  <si>
    <t>detailed split of useful energy demand</t>
  </si>
  <si>
    <t>detailed split of CO2 emissions</t>
  </si>
  <si>
    <t>Non-ferrous metals</t>
  </si>
  <si>
    <t>Chemical industry</t>
  </si>
  <si>
    <t>Non-metallic mineral products</t>
  </si>
  <si>
    <t>Pulp, paper and printing</t>
  </si>
  <si>
    <t>Food, beverages and tobacco</t>
  </si>
  <si>
    <t>Transport equipment</t>
  </si>
  <si>
    <t>Machinery equipment</t>
  </si>
  <si>
    <t>Textiles and leather</t>
  </si>
  <si>
    <t>Wood and wood products</t>
  </si>
  <si>
    <t>Other industrial sectors</t>
  </si>
  <si>
    <t>Solids</t>
  </si>
  <si>
    <t>Liquids</t>
  </si>
  <si>
    <t>Refinery gas</t>
  </si>
  <si>
    <t>LPG</t>
  </si>
  <si>
    <t>Fuel oil</t>
  </si>
  <si>
    <t>Other liquids</t>
  </si>
  <si>
    <t>Gas</t>
  </si>
  <si>
    <t>Natural gas and biogas</t>
  </si>
  <si>
    <t>Derived gases</t>
  </si>
  <si>
    <t>RES and wastes</t>
  </si>
  <si>
    <t>Biomass and waste</t>
  </si>
  <si>
    <t>Distributed steam</t>
  </si>
  <si>
    <t>Electricity</t>
  </si>
  <si>
    <t>Hard coal and others</t>
  </si>
  <si>
    <t>Coke</t>
  </si>
  <si>
    <t>Integrated steelworks</t>
  </si>
  <si>
    <t>Electric arc</t>
  </si>
  <si>
    <t>Alumina production</t>
  </si>
  <si>
    <t>Aluminium - primary production</t>
  </si>
  <si>
    <t>Other non-ferrous metals</t>
  </si>
  <si>
    <t>Basic chemicals</t>
  </si>
  <si>
    <t>Other chemicals</t>
  </si>
  <si>
    <t>Pharmaceutical products etc.</t>
  </si>
  <si>
    <t>Cement</t>
  </si>
  <si>
    <t>Ceramics &amp; other NMM</t>
  </si>
  <si>
    <t>Glass production</t>
  </si>
  <si>
    <t>Pulp production</t>
  </si>
  <si>
    <t>Paper production</t>
  </si>
  <si>
    <t>Energy intensity (toe/physical output index)</t>
  </si>
  <si>
    <t>Value added (M€2023)</t>
  </si>
  <si>
    <t>Aluminium production</t>
  </si>
  <si>
    <t xml:space="preserve">Basic chemicals </t>
  </si>
  <si>
    <t xml:space="preserve">Glass production </t>
  </si>
  <si>
    <t xml:space="preserve">Paper production </t>
  </si>
  <si>
    <t>Printing and media reproduction</t>
  </si>
  <si>
    <t xml:space="preserve"> Food, beverages and tobacco</t>
  </si>
  <si>
    <t xml:space="preserve"> Transport equipment</t>
  </si>
  <si>
    <t xml:space="preserve"> Machinery equipment</t>
  </si>
  <si>
    <t xml:space="preserve"> Textiles and leather</t>
  </si>
  <si>
    <t xml:space="preserve"> Wood and wood products</t>
  </si>
  <si>
    <t xml:space="preserve"> Other industrial sectors</t>
  </si>
  <si>
    <t>Energy consumption (ktoe)</t>
  </si>
  <si>
    <t>by fuel (EUROSTAT DATA)</t>
  </si>
  <si>
    <t>Diesel oil (without biofuels)</t>
  </si>
  <si>
    <t>Gases</t>
  </si>
  <si>
    <t>Natural gas</t>
  </si>
  <si>
    <t>Biogas</t>
  </si>
  <si>
    <t>Liquid biofuels</t>
  </si>
  <si>
    <t>Solar</t>
  </si>
  <si>
    <t>Geothermal</t>
  </si>
  <si>
    <t>Ambient heat</t>
  </si>
  <si>
    <t>by sector</t>
  </si>
  <si>
    <t>Aluminium - secondary production</t>
  </si>
  <si>
    <t>Non-energy use (ktoe)</t>
  </si>
  <si>
    <t>Diesel oil</t>
  </si>
  <si>
    <t>Naphtha</t>
  </si>
  <si>
    <t>CO2 emissions (kt CO2)</t>
  </si>
  <si>
    <t>Solvent use and other process emissions</t>
  </si>
  <si>
    <t>Value added intensity (toe / M€2023)</t>
  </si>
  <si>
    <t>Emission intensity (kt of CO2 / ktoe)</t>
  </si>
  <si>
    <t>Basic chemicals  (kt of CO2 / ktoe energy)</t>
  </si>
  <si>
    <t>Detailed split of energy consumption (ktoe)</t>
  </si>
  <si>
    <t>All industrial sectors</t>
  </si>
  <si>
    <t>Lighting</t>
  </si>
  <si>
    <t>Air compressors</t>
  </si>
  <si>
    <t>Motor drives</t>
  </si>
  <si>
    <t>Fans and pumps</t>
  </si>
  <si>
    <t>Low-enthalpy heat</t>
  </si>
  <si>
    <t>Solar and geothermal</t>
  </si>
  <si>
    <t>Steam processes</t>
  </si>
  <si>
    <t>Other processes</t>
  </si>
  <si>
    <t>Market shares of energy uses (%)</t>
  </si>
  <si>
    <t>Detailed split of useful energy demand (ktoe)</t>
  </si>
  <si>
    <t>Market shares of useful energy demand (%)</t>
  </si>
  <si>
    <t>Code</t>
  </si>
  <si>
    <t>Detailed split of CO2 emissions (kt of CO2)</t>
  </si>
  <si>
    <t>Other energy use related</t>
  </si>
  <si>
    <t>Process emissions</t>
  </si>
  <si>
    <t>Iron and Steel</t>
  </si>
  <si>
    <t>Non-Ferrous Metals</t>
  </si>
  <si>
    <t>Chemical and Petrochemical</t>
  </si>
  <si>
    <t>Non-Metallic Minerals</t>
  </si>
  <si>
    <t>Solvent use and other process</t>
  </si>
  <si>
    <t>PROCESS_EMI.ktCO2.DE.NSI.TOTAL</t>
  </si>
  <si>
    <t>Market shares of CO2 emissions (%)</t>
  </si>
  <si>
    <t>VA.Meuro2023.DE.ISI.BF_BOF</t>
  </si>
  <si>
    <t>VA.Meuro2023.DE.ISI.EAF</t>
  </si>
  <si>
    <t>Physical output (kt steel)</t>
  </si>
  <si>
    <t>OUTPUT.kt.DE.ISI.BF_BOF</t>
  </si>
  <si>
    <t>OUTPUT.kt.DE.ISI.EAF</t>
  </si>
  <si>
    <t>Installed capacity (kt steel production)</t>
  </si>
  <si>
    <t>CAP.kt.DE.ISI.BF_BOF</t>
  </si>
  <si>
    <t>CAP.kt.DE.ISI.EAF</t>
  </si>
  <si>
    <t>Capacity investment (kt steel production)</t>
  </si>
  <si>
    <t>NEWCAP.kt.DE.ISI.BF_BOF</t>
  </si>
  <si>
    <t>NEWCAP.kt.DE.ISI.EAF</t>
  </si>
  <si>
    <t>Decommissioned capacity (kt steel production)</t>
  </si>
  <si>
    <t>Idle capacity (kt steel production)</t>
  </si>
  <si>
    <t>FEC.ktoe.DE.ISI.TOTAL.TOTAL.TOTAL.TOTAL</t>
  </si>
  <si>
    <t>FEC.ktoe.DE.ISI.TOTAL.TOTAL.TOTAL.NONCOKE_SOLIDS</t>
  </si>
  <si>
    <t>FEC.ktoe.DE.ISI.TOTAL.TOTAL.TOTAL.COKE</t>
  </si>
  <si>
    <t>FEC.ktoe.DE.ISI.TOTAL.TOTAL.TOTAL.RFG</t>
  </si>
  <si>
    <t>FEC.ktoe.DE.ISI.TOTAL.TOTAL.TOTAL.LPG</t>
  </si>
  <si>
    <t>FEC.ktoe.DE.ISI.TOTAL.TOTAL.TOTAL.DIESEL</t>
  </si>
  <si>
    <t>FEC.ktoe.DE.ISI.TOTAL.TOTAL.TOTAL.RFO</t>
  </si>
  <si>
    <t>FEC.ktoe.DE.ISI.TOTAL.TOTAL.TOTAL.OTHER</t>
  </si>
  <si>
    <t>FEC.ktoe.DE.ISI.TOTAL.TOTAL.TOTAL.NG</t>
  </si>
  <si>
    <t>FEC.ktoe.DE.ISI.TOTAL.TOTAL.TOTAL.DERIVED</t>
  </si>
  <si>
    <t>FEC.ktoe.DE.ISI.TOTAL.TOTAL.TOTAL.BIOMASS_WASTE</t>
  </si>
  <si>
    <t>FEC.ktoe.DE.ISI.TOTAL.TOTAL.TOTAL.BIOGAS</t>
  </si>
  <si>
    <t>FEC.ktoe.DE.ISI.TOTAL.TOTAL.TOTAL.LIQBIO</t>
  </si>
  <si>
    <t>FEC.ktoe.DE.ISI.TOTAL.TOTAL.TOTAL.SOLAR</t>
  </si>
  <si>
    <t>FEC.ktoe.DE.ISI.TOTAL.TOTAL.TOTAL.GEO</t>
  </si>
  <si>
    <t>FEC.ktoe.DE.ISI.TOTAL.TOTAL.TOTAL.AMBIENT</t>
  </si>
  <si>
    <t>FEC.ktoe.DE.ISI.TOTAL.TOTAL.TOTAL.STEAM_DISTR</t>
  </si>
  <si>
    <t>FEC.ktoe.DE.ISI.TOTAL.TOTAL.TOTAL.ELEC</t>
  </si>
  <si>
    <t>by subsector (calibration output)</t>
  </si>
  <si>
    <t>energy use related</t>
  </si>
  <si>
    <t>process emissions</t>
  </si>
  <si>
    <t>Value added intensity (VA in €2015/t of output)</t>
  </si>
  <si>
    <t>Energy intensity (toe/t of output)</t>
  </si>
  <si>
    <t>Useful energy demand intensity (toe useful/t of output)</t>
  </si>
  <si>
    <t>Integrated steelworks (including process emissions)</t>
  </si>
  <si>
    <t>Electric arc (including process emissions)</t>
  </si>
  <si>
    <t>Detailed split of energy consumption by subsector (ktoe)</t>
  </si>
  <si>
    <t>FEC.ktoe.DE.ISI.BF_BOF.TOTAL.TOTAL.TOTAL</t>
  </si>
  <si>
    <t>FEC.ktoe.DE.ISI.BF_BOF.LIGHT.GENERIC.ELEC</t>
  </si>
  <si>
    <t>FEC.ktoe.DE.ISI.BF_BOF.AIRCOMP.GENERIC.ELEC</t>
  </si>
  <si>
    <t>FEC.ktoe.DE.ISI.BF_BOF.MOTOR.GENERIC.ELEC</t>
  </si>
  <si>
    <t>FEC.ktoe.DE.ISI.BF_BOF.FANS.GENERIC.ELEC</t>
  </si>
  <si>
    <t>FEC.ktoe.DE.ISI.BF_BOF.LOW_ENTH.TOTAL.TOTAL</t>
  </si>
  <si>
    <t>Diesel oil and liquid biofuels</t>
  </si>
  <si>
    <t>FEC.ktoe.DE.ISI.BF_BOF.LOW_ENTH.THERM.DIESEL_LIQBIO</t>
  </si>
  <si>
    <t>FEC.ktoe.DE.ISI.BF_BOF.LOW_ENTH.THERM.NG_BIOGAS</t>
  </si>
  <si>
    <t>FEC.ktoe.DE.ISI.BF_BOF.LOW_ENTH.THERM.SOLAR_GEO</t>
  </si>
  <si>
    <t>FEC.ktoe.DE.ISI.BF_BOF.LOW_ENTH.HP.AMBIENT</t>
  </si>
  <si>
    <t>FEC.ktoe.DE.ISI.BF_BOF.LOW_ENTH.THERM.ELEC</t>
  </si>
  <si>
    <t>Steel: Sinter/Pellet-making</t>
  </si>
  <si>
    <t>FEC.ktoe.DE.ISI.BF_BOF.SINTERING.TOTAL.TOTAL</t>
  </si>
  <si>
    <t>FEC.ktoe.DE.ISI.BF_BOF.SINTERING.THERM.NONCOKE_SOLIDS</t>
  </si>
  <si>
    <t>FEC.ktoe.DE.ISI.BF_BOF.SINTERING.THERM.RFO</t>
  </si>
  <si>
    <t>FEC.ktoe.DE.ISI.BF_BOF.SINTERING.THERM.NG_BIOGAS</t>
  </si>
  <si>
    <t>FEC.ktoe.DE.ISI.BF_BOF.SINTERING.THERM.DERIVED</t>
  </si>
  <si>
    <t>FEC.ktoe.DE.ISI.BF_BOF.SINTERING.THERM.ELEC</t>
  </si>
  <si>
    <t>Steel: Blast /Basic oxygen furnace</t>
  </si>
  <si>
    <t>FEC.ktoe.DE.ISI.BF_BOF.BLAST_FURNACE.TOTAL.TOTAL</t>
  </si>
  <si>
    <t>FEC.ktoe.DE.ISI.BF_BOF.BLAST_FURNACE.THERM.NONCOKE_SOLIDS</t>
  </si>
  <si>
    <t>FEC.ktoe.DE.ISI.BF_BOF.BLAST_FURNACE.THERM.COKE</t>
  </si>
  <si>
    <t>FEC.ktoe.DE.ISI.BF_BOF.BLAST_FURNACE.THERM.RFO</t>
  </si>
  <si>
    <t>FEC.ktoe.DE.ISI.BF_BOF.BLAST_FURNACE.THERM.NG_BIOGAS</t>
  </si>
  <si>
    <t>FEC.ktoe.DE.ISI.BF_BOF.BLAST_FURNACE.THERM.DERIVED</t>
  </si>
  <si>
    <t>Steel: Furnaces, refining and rolling</t>
  </si>
  <si>
    <t>FEC.ktoe.DE.ISI.BF_BOF.REFINING.TOTAL.TOTAL</t>
  </si>
  <si>
    <t>Steel: Furnaces, refining and rolling - Thermal</t>
  </si>
  <si>
    <t>FEC.ktoe.DE.ISI.BF_BOF.REFINING.THERM.TOTAL</t>
  </si>
  <si>
    <t>FEC.ktoe.DE.ISI.BF_BOF.REFINING.THERM.LPG</t>
  </si>
  <si>
    <t>FEC.ktoe.DE.ISI.BF_BOF.REFINING.THERM.DIESEL_LIQBIO</t>
  </si>
  <si>
    <t>FEC.ktoe.DE.ISI.BF_BOF.REFINING.THERM.RFO</t>
  </si>
  <si>
    <t>FEC.ktoe.DE.ISI.BF_BOF.REFINING.THERM.NG_BIOGAS</t>
  </si>
  <si>
    <t>Steel: Furnaces, refining and rolling - Electric</t>
  </si>
  <si>
    <t>FEC.ktoe.DE.ISI.BF_BOF.REFINING.ELEC.ELEC</t>
  </si>
  <si>
    <t>Steel: Product finishing</t>
  </si>
  <si>
    <t>Steel: Product finishing - Thermal</t>
  </si>
  <si>
    <t>FEC.ktoe.DE.ISI.BF_BOF.FINISHING.THERM.TOTAL</t>
  </si>
  <si>
    <t>FEC.ktoe.DE.ISI.BF_BOF.FINISHING.THERM.LPG</t>
  </si>
  <si>
    <t>FEC.ktoe.DE.ISI.BF_BOF.FINISHING.THERM.DIESEL_LIQBIO</t>
  </si>
  <si>
    <t>FEC.ktoe.DE.ISI.BF_BOF.FINISHING.THERM.NG_BIOGAS</t>
  </si>
  <si>
    <t>Steel: Product finishing - Steam</t>
  </si>
  <si>
    <t>FEC.ktoe.DE.ISI.BF_BOF.FINISHING_STEAM.TOTAL.TOTAL</t>
  </si>
  <si>
    <t>FEC.ktoe.DE.ISI.BF_BOF.FINISHING_STEAM.STEAM.NONCOKE_SOLIDS</t>
  </si>
  <si>
    <t>FEC.ktoe.DE.ISI.BF_BOF.FINISHING_STEAM.STEAM.RFG</t>
  </si>
  <si>
    <t>FEC.ktoe.DE.ISI.BF_BOF.FINISHING_STEAM.STEAM.LPG</t>
  </si>
  <si>
    <t>FEC.ktoe.DE.ISI.BF_BOF.FINISHING_STEAM.STEAM.DIESEL_LIQBIO</t>
  </si>
  <si>
    <t>FEC.ktoe.DE.ISI.BF_BOF.FINISHING_STEAM.STEAM.RFO</t>
  </si>
  <si>
    <t>FEC.ktoe.DE.ISI.BF_BOF.FINISHING_STEAM.STEAM.OTHER</t>
  </si>
  <si>
    <t>FEC.ktoe.DE.ISI.BF_BOF.FINISHING_STEAM.STEAM.NG_BIOGAS</t>
  </si>
  <si>
    <t>FEC.ktoe.DE.ISI.BF_BOF.FINISHING_STEAM.STEAM.DERIVED</t>
  </si>
  <si>
    <t>FEC.ktoe.DE.ISI.BF_BOF.FINISHING_STEAM.STEAM.BIOMASS_WASTE</t>
  </si>
  <si>
    <t>FEC.ktoe.DE.ISI.BF_BOF.FINISHING_STEAM.STEAM.STEAM_DISTR</t>
  </si>
  <si>
    <t>Steel: Product finishing - Electric</t>
  </si>
  <si>
    <t>FEC.ktoe.DE.ISI.BF_BOF.FINISHING.ELEC.ELEC</t>
  </si>
  <si>
    <t>FEC.ktoe.DE.ISI.EAF.TOTAL.TOTAL.TOTAL</t>
  </si>
  <si>
    <t>FEC.ktoe.DE.ISI.EAF.LIGHT.GENERIC.ELEC</t>
  </si>
  <si>
    <t>FEC.ktoe.DE.ISI.EAF.AIRCOMP.GENERIC.ELEC</t>
  </si>
  <si>
    <t>FEC.ktoe.DE.ISI.EAF.MOTOR.GENERIC.ELEC</t>
  </si>
  <si>
    <t>FEC.ktoe.DE.ISI.EAF.FANS.GENERIC.ELEC</t>
  </si>
  <si>
    <t>FEC.ktoe.DE.ISI.EAF.LOW_ENTH.TOTAL.TOTAL</t>
  </si>
  <si>
    <t>FEC.ktoe.DE.ISI.EAF.LOW_ENTH.THERM.DIESEL_LIQBIO</t>
  </si>
  <si>
    <t>FEC.ktoe.DE.ISI.EAF.LOW_ENTH.THERM.NG_BIOGAS</t>
  </si>
  <si>
    <t>FEC.ktoe.DE.ISI.EAF.LOW_ENTH.THERM.SOLAR_GEO</t>
  </si>
  <si>
    <t>FEC.ktoe.DE.ISI.EAF.LOW_ENTH.HP.AMBIENT</t>
  </si>
  <si>
    <t>FEC.ktoe.DE.ISI.EAF.LOW_ENTH.THERM.ELEC</t>
  </si>
  <si>
    <t>Steel: Smelters</t>
  </si>
  <si>
    <t>FEC.ktoe.DE.ISI.EAF.SMELTING.TOTAL.TOTAL</t>
  </si>
  <si>
    <t>FEC.ktoe.DE.ISI.EAF.SMELTING.THERM.NONCOKE_SOLIDS</t>
  </si>
  <si>
    <t>FEC.ktoe.DE.ISI.EAF.SMELTING.THERM.RFO</t>
  </si>
  <si>
    <t>FEC.ktoe.DE.ISI.EAF.SMELTING.THERM.NG_BIOGAS</t>
  </si>
  <si>
    <t>FEC.ktoe.DE.ISI.EAF.SMELTING.THERM.DERIVED</t>
  </si>
  <si>
    <t>Steel: Electric arc</t>
  </si>
  <si>
    <t>FEC.ktoe.DE.ISI.EAF.ARC_FURNACE.ELEC.ELEC</t>
  </si>
  <si>
    <t>FEC.ktoe.DE.ISI.EAF.REFINING.TOTAL.TOTAL</t>
  </si>
  <si>
    <t>FEC.ktoe.DE.ISI.EAF.REFINING.THERM.TOTAL</t>
  </si>
  <si>
    <t>FEC.ktoe.DE.ISI.EAF.REFINING.THERM.LPG</t>
  </si>
  <si>
    <t>FEC.ktoe.DE.ISI.EAF.REFINING.THERM.DIESEL_LIQBIO</t>
  </si>
  <si>
    <t>FEC.ktoe.DE.ISI.EAF.REFINING.THERM.RFO</t>
  </si>
  <si>
    <t>FEC.ktoe.DE.ISI.EAF.REFINING.THERM.NG_BIOGAS</t>
  </si>
  <si>
    <t>FEC.ktoe.DE.ISI.EAF.REFINING.ELEC.ELEC</t>
  </si>
  <si>
    <t>FEC.ktoe.DE.ISI.EAF.FINISHING.THERM.TOTAL</t>
  </si>
  <si>
    <t>FEC.ktoe.DE.ISI.EAF.FINISHING.THERM.LPG</t>
  </si>
  <si>
    <t>FEC.ktoe.DE.ISI.EAF.FINISHING.THERM.DIESEL_LIQBIO</t>
  </si>
  <si>
    <t>FEC.ktoe.DE.ISI.EAF.FINISHING.THERM.NG_BIOGAS</t>
  </si>
  <si>
    <t>FEC.ktoe.DE.ISI.EAF.FINISHING_STEAM.TOTAL.TOTAL</t>
  </si>
  <si>
    <t>FEC.ktoe.DE.ISI.EAF.FINISHING_STEAM.STEAM.NONCOKE_SOLIDS</t>
  </si>
  <si>
    <t>FEC.ktoe.DE.ISI.EAF.FINISHING_STEAM.STEAM.RFG</t>
  </si>
  <si>
    <t>FEC.ktoe.DE.ISI.EAF.FINISHING_STEAM.STEAM.LPG</t>
  </si>
  <si>
    <t>FEC.ktoe.DE.ISI.EAF.FINISHING_STEAM.STEAM.DIESEL_LIQBIO</t>
  </si>
  <si>
    <t>FEC.ktoe.DE.ISI.EAF.FINISHING_STEAM.STEAM.RFO</t>
  </si>
  <si>
    <t>FEC.ktoe.DE.ISI.EAF.FINISHING_STEAM.STEAM.OTHER</t>
  </si>
  <si>
    <t>FEC.ktoe.DE.ISI.EAF.FINISHING_STEAM.STEAM.NG_BIOGAS</t>
  </si>
  <si>
    <t>FEC.ktoe.DE.ISI.EAF.FINISHING_STEAM.STEAM.DERIVED</t>
  </si>
  <si>
    <t>FEC.ktoe.DE.ISI.EAF.FINISHING_STEAM.STEAM.BIOMASS_WASTE</t>
  </si>
  <si>
    <t>FEC.ktoe.DE.ISI.EAF.FINISHING_STEAM.STEAM.STEAM_DISTR</t>
  </si>
  <si>
    <t>FEC.ktoe.DE.ISI.EAF.FINISHING.ELEC.ELEC</t>
  </si>
  <si>
    <t>Market shares of energy uses by subsector (%)</t>
  </si>
  <si>
    <t>Energy intensity (kgoe per t of output)</t>
  </si>
  <si>
    <t>Detailed split of useful energy demand by subsector (ktoe)</t>
  </si>
  <si>
    <t>UED.ktoe.DE.ISI.BF_BOF.TOTAL.TOTAL.TOTAL</t>
  </si>
  <si>
    <t>UED.ktoe.DE.ISI.BF_BOF.LIGHT.GENERIC.ELEC</t>
  </si>
  <si>
    <t>UED.ktoe.DE.ISI.BF_BOF.AIRCOMP.GENERIC.ELEC</t>
  </si>
  <si>
    <t>UED.ktoe.DE.ISI.BF_BOF.MOTOR.GENERIC.ELEC</t>
  </si>
  <si>
    <t>UED.ktoe.DE.ISI.BF_BOF.FANS.GENERIC.ELEC</t>
  </si>
  <si>
    <t>UED.ktoe.DE.ISI.BF_BOF.LOW_ENTH.TOTAL.TOTAL</t>
  </si>
  <si>
    <t>UED.ktoe.DE.ISI.BF_BOF.LOW_ENTH.THERM.DIESEL_LIQBIO</t>
  </si>
  <si>
    <t>UED.ktoe.DE.ISI.BF_BOF.LOW_ENTH.THERM.NG_BIOGAS</t>
  </si>
  <si>
    <t>UED.ktoe.DE.ISI.BF_BOF.LOW_ENTH.THERM.SOLAR_GEO</t>
  </si>
  <si>
    <t>UED.ktoe.DE.ISI.BF_BOF.LOW_ENTH.HP.AMBIENT</t>
  </si>
  <si>
    <t>UED.ktoe.DE.ISI.BF_BOF.LOW_ENTH.THERM.ELEC</t>
  </si>
  <si>
    <t>UED.ktoe.DE.ISI.BF_BOF.SINTERING.TOTAL.TOTAL</t>
  </si>
  <si>
    <t>UED.ktoe.DE.ISI.BF_BOF.SINTERING.THERM.NONCOKE_SOLIDS</t>
  </si>
  <si>
    <t>UED.ktoe.DE.ISI.BF_BOF.SINTERING.THERM.RFO</t>
  </si>
  <si>
    <t>UED.ktoe.DE.ISI.BF_BOF.SINTERING.THERM.NG_BIOGAS</t>
  </si>
  <si>
    <t>UED.ktoe.DE.ISI.BF_BOF.SINTERING.THERM.DERIVED</t>
  </si>
  <si>
    <t>UED.ktoe.DE.ISI.BF_BOF.SINTERING.THERM.ELEC</t>
  </si>
  <si>
    <t>UED.ktoe.DE.ISI.BF_BOF.BLAST_FURNACE.TOTAL.TOTAL</t>
  </si>
  <si>
    <t>UED.ktoe.DE.ISI.BF_BOF.BLAST_FURNACE.THERM.NONCOKE_SOLIDS</t>
  </si>
  <si>
    <t>UED.ktoe.DE.ISI.BF_BOF.BLAST_FURNACE.THERM.COKE</t>
  </si>
  <si>
    <t>UED.ktoe.DE.ISI.BF_BOF.BLAST_FURNACE.THERM.RFO</t>
  </si>
  <si>
    <t>UED.ktoe.DE.ISI.BF_BOF.BLAST_FURNACE.THERM.NG_BIOGAS</t>
  </si>
  <si>
    <t>UED.ktoe.DE.ISI.BF_BOF.BLAST_FURNACE.THERM.DERIVED</t>
  </si>
  <si>
    <t>UED.ktoe.DE.ISI.BF_BOF.REFINING.TOTAL.TOTAL</t>
  </si>
  <si>
    <t>UED.ktoe.DE.ISI.BF_BOF.REFINING.THERM.TOTAL</t>
  </si>
  <si>
    <t>UED.ktoe.DE.ISI.BF_BOF.REFINING.THERM.LPG</t>
  </si>
  <si>
    <t>UED.ktoe.DE.ISI.BF_BOF.REFINING.THERM.DIESEL_LIQBIO</t>
  </si>
  <si>
    <t>UED.ktoe.DE.ISI.BF_BOF.REFINING.THERM.RFO</t>
  </si>
  <si>
    <t>UED.ktoe.DE.ISI.BF_BOF.REFINING.THERM.NG_BIOGAS</t>
  </si>
  <si>
    <t>UED.ktoe.DE.ISI.BF_BOF.REFINING.ELEC.ELEC</t>
  </si>
  <si>
    <t>UED.ktoe.DE.ISI.BF_BOF.FINISHING.THERM.TOTAL</t>
  </si>
  <si>
    <t>UED.ktoe.DE.ISI.BF_BOF.FINISHING.THERM.LPG</t>
  </si>
  <si>
    <t>UED.ktoe.DE.ISI.BF_BOF.FINISHING.THERM.DIESEL_LIQBIO</t>
  </si>
  <si>
    <t>UED.ktoe.DE.ISI.BF_BOF.FINISHING.THERM.NG_BIOGAS</t>
  </si>
  <si>
    <t>UED.ktoe.DE.ISI.BF_BOF.FINISHING_STEAM.TOTAL.TOTAL</t>
  </si>
  <si>
    <t>UED.ktoe.DE.ISI.BF_BOF.FINISHING_STEAM.STEAM.NONCOKE_SOLIDS</t>
  </si>
  <si>
    <t>UED.ktoe.DE.ISI.BF_BOF.FINISHING_STEAM.STEAM.RFG</t>
  </si>
  <si>
    <t>UED.ktoe.DE.ISI.BF_BOF.FINISHING_STEAM.STEAM.LPG</t>
  </si>
  <si>
    <t>UED.ktoe.DE.ISI.BF_BOF.FINISHING_STEAM.STEAM.DIESEL_LIQBIO</t>
  </si>
  <si>
    <t>UED.ktoe.DE.ISI.BF_BOF.FINISHING_STEAM.STEAM.RFO</t>
  </si>
  <si>
    <t>UED.ktoe.DE.ISI.BF_BOF.FINISHING_STEAM.STEAM.OTHER</t>
  </si>
  <si>
    <t>UED.ktoe.DE.ISI.BF_BOF.FINISHING_STEAM.STEAM.NG_BIOGAS</t>
  </si>
  <si>
    <t>UED.ktoe.DE.ISI.BF_BOF.FINISHING_STEAM.STEAM.DERIVED</t>
  </si>
  <si>
    <t>UED.ktoe.DE.ISI.BF_BOF.FINISHING_STEAM.STEAM.BIOMASS_WASTE</t>
  </si>
  <si>
    <t>UED.ktoe.DE.ISI.BF_BOF.FINISHING_STEAM.STEAM.STEAM_DISTR</t>
  </si>
  <si>
    <t>UED.ktoe.DE.ISI.BF_BOF.FINISHING.ELEC.ELEC</t>
  </si>
  <si>
    <t>UED.ktoe.DE.ISI.EAF.TOTAL.TOTAL.TOTAL</t>
  </si>
  <si>
    <t>UED.ktoe.DE.ISI.EAF.LIGHT.GENERIC.ELEC</t>
  </si>
  <si>
    <t>UED.ktoe.DE.ISI.EAF.AIRCOMP.GENERIC.ELEC</t>
  </si>
  <si>
    <t>UED.ktoe.DE.ISI.EAF.MOTOR.GENERIC.ELEC</t>
  </si>
  <si>
    <t>UED.ktoe.DE.ISI.EAF.FANS.GENERIC.ELEC</t>
  </si>
  <si>
    <t>UED.ktoe.DE.ISI.EAF.LOW_ENTH.TOTAL.TOTAL</t>
  </si>
  <si>
    <t>UED.ktoe.DE.ISI.EAF.LOW_ENTH.THERM.DIESEL_LIQBIO</t>
  </si>
  <si>
    <t>UED.ktoe.DE.ISI.EAF.LOW_ENTH.THERM.NG_BIOGAS</t>
  </si>
  <si>
    <t>UED.ktoe.DE.ISI.EAF.LOW_ENTH.THERM.SOLAR_GEO</t>
  </si>
  <si>
    <t>UED.ktoe.DE.ISI.EAF.LOW_ENTH.HP.AMBIENT</t>
  </si>
  <si>
    <t>UED.ktoe.DE.ISI.EAF.LOW_ENTH.THERM.ELEC</t>
  </si>
  <si>
    <t>UED.ktoe.DE.ISI.EAF.SMELTING.TOTAL.TOTAL</t>
  </si>
  <si>
    <t>UED.ktoe.DE.ISI.EAF.SMELTING.THERM.NONCOKE_SOLIDS</t>
  </si>
  <si>
    <t>UED.ktoe.DE.ISI.EAF.SMELTING.THERM.RFO</t>
  </si>
  <si>
    <t>UED.ktoe.DE.ISI.EAF.SMELTING.THERM.NG_BIOGAS</t>
  </si>
  <si>
    <t>UED.ktoe.DE.ISI.EAF.SMELTING.THERM.DERIVED</t>
  </si>
  <si>
    <t>UED.ktoe.DE.ISI.EAF.ARC_FURNACE.ELEC.ELEC</t>
  </si>
  <si>
    <t>UED.ktoe.DE.ISI.EAF.REFINING.TOTAL.TOTAL</t>
  </si>
  <si>
    <t>UED.ktoe.DE.ISI.EAF.REFINING.THERM.TOTAL</t>
  </si>
  <si>
    <t>UED.ktoe.DE.ISI.EAF.REFINING.THERM.LPG</t>
  </si>
  <si>
    <t>UED.ktoe.DE.ISI.EAF.REFINING.THERM.DIESEL_LIQBIO</t>
  </si>
  <si>
    <t>UED.ktoe.DE.ISI.EAF.REFINING.THERM.RFO</t>
  </si>
  <si>
    <t>UED.ktoe.DE.ISI.EAF.REFINING.THERM.NG_BIOGAS</t>
  </si>
  <si>
    <t>UED.ktoe.DE.ISI.EAF.REFINING.ELEC.ELEC</t>
  </si>
  <si>
    <t>UED.ktoe.DE.ISI.EAF.FINISHING.THERM.TOTAL</t>
  </si>
  <si>
    <t>UED.ktoe.DE.ISI.EAF.FINISHING.THERM.LPG</t>
  </si>
  <si>
    <t>UED.ktoe.DE.ISI.EAF.FINISHING.THERM.DIESEL_LIQBIO</t>
  </si>
  <si>
    <t>UED.ktoe.DE.ISI.EAF.FINISHING.THERM.NG_BIOGAS</t>
  </si>
  <si>
    <t>UED.ktoe.DE.ISI.EAF.FINISHING_STEAM.TOTAL.TOTAL</t>
  </si>
  <si>
    <t>UED.ktoe.DE.ISI.EAF.FINISHING_STEAM.STEAM.NONCOKE_SOLIDS</t>
  </si>
  <si>
    <t>UED.ktoe.DE.ISI.EAF.FINISHING_STEAM.STEAM.RFG</t>
  </si>
  <si>
    <t>UED.ktoe.DE.ISI.EAF.FINISHING_STEAM.STEAM.LPG</t>
  </si>
  <si>
    <t>UED.ktoe.DE.ISI.EAF.FINISHING_STEAM.STEAM.DIESEL_LIQBIO</t>
  </si>
  <si>
    <t>UED.ktoe.DE.ISI.EAF.FINISHING_STEAM.STEAM.RFO</t>
  </si>
  <si>
    <t>UED.ktoe.DE.ISI.EAF.FINISHING_STEAM.STEAM.OTHER</t>
  </si>
  <si>
    <t>UED.ktoe.DE.ISI.EAF.FINISHING_STEAM.STEAM.NG_BIOGAS</t>
  </si>
  <si>
    <t>UED.ktoe.DE.ISI.EAF.FINISHING_STEAM.STEAM.DERIVED</t>
  </si>
  <si>
    <t>UED.ktoe.DE.ISI.EAF.FINISHING_STEAM.STEAM.BIOMASS_WASTE</t>
  </si>
  <si>
    <t>UED.ktoe.DE.ISI.EAF.FINISHING_STEAM.STEAM.STEAM_DISTR</t>
  </si>
  <si>
    <t>UED.ktoe.DE.ISI.EAF.FINISHING.ELEC.ELEC</t>
  </si>
  <si>
    <t>Market shares of useful energy demand by subsector (%)</t>
  </si>
  <si>
    <t>Ratio of useful energy demand to final energy consumption (system efficiency indicator)</t>
  </si>
  <si>
    <t>Detailed split of CO2 emissions by subsector (kt of CO2)</t>
  </si>
  <si>
    <t>FUEL_EMI.ktCO2.DE.ISI.BF_BOF.LIGHT.GENERIC.ELEC</t>
  </si>
  <si>
    <t>FUEL_EMI.ktCO2.DE.ISI.BF_BOF.AIRCOMP.GENERIC.ELEC</t>
  </si>
  <si>
    <t>FUEL_EMI.ktCO2.DE.ISI.BF_BOF.MOTOR.GENERIC.ELEC</t>
  </si>
  <si>
    <t>FUEL_EMI.ktCO2.DE.ISI.BF_BOF.FANS.GENERIC.ELEC</t>
  </si>
  <si>
    <t>FUEL_EMI.ktCO2.DE.ISI.BF_BOF.LOW_ENTH.TOTAL.TOTAL</t>
  </si>
  <si>
    <t>FUEL_EMI.ktCO2.DE.ISI.BF_BOF.LOW_ENTH.THERM.DIESEL_LIQBIO</t>
  </si>
  <si>
    <t>FUEL_EMI.ktCO2.DE.ISI.BF_BOF.LOW_ENTH.THERM.NG_BIOGAS</t>
  </si>
  <si>
    <t>FUEL_EMI.ktCO2.DE.ISI.BF_BOF.LOW_ENTH.THERM.SOLAR_GEO</t>
  </si>
  <si>
    <t>FUEL_EMI.ktCO2.DE.ISI.BF_BOF.LOW_ENTH.HP.AMBIENT</t>
  </si>
  <si>
    <t>FUEL_EMI.ktCO2.DE.ISI.BF_BOF.LOW_ENTH.THERM.ELEC</t>
  </si>
  <si>
    <t>FUEL_EMI.ktCO2.DE.ISI.BF_BOF.SINTERING.TOTAL.TOTAL</t>
  </si>
  <si>
    <t>FUEL_EMI.ktCO2.DE.ISI.BF_BOF.SINTERING.THERM.NONCOKE_SOLIDS</t>
  </si>
  <si>
    <t>FUEL_EMI.ktCO2.DE.ISI.BF_BOF.SINTERING.THERM.RFO</t>
  </si>
  <si>
    <t>FUEL_EMI.ktCO2.DE.ISI.BF_BOF.SINTERING.THERM.NG_BIOGAS</t>
  </si>
  <si>
    <t>FUEL_EMI.ktCO2.DE.ISI.BF_BOF.SINTERING.THERM.DERIVED</t>
  </si>
  <si>
    <t>FUEL_EMI.ktCO2.DE.ISI.BF_BOF.SINTERING.THERM.ELEC</t>
  </si>
  <si>
    <t>FUEL_EMI.ktCO2.DE.ISI.BF_BOF.BLAST_FURNACE.TOTAL.TOTAL</t>
  </si>
  <si>
    <t>FUEL_EMI.ktCO2.DE.ISI.BF_BOF.BLAST_FURNACE.THERM.NONCOKE_SOLIDS</t>
  </si>
  <si>
    <t>FUEL_EMI.ktCO2.DE.ISI.BF_BOF.BLAST_FURNACE.THERM.COKE</t>
  </si>
  <si>
    <t>FUEL_EMI.ktCO2.DE.ISI.BF_BOF.BLAST_FURNACE.THERM.RFO</t>
  </si>
  <si>
    <t>FUEL_EMI.ktCO2.DE.ISI.BF_BOF.BLAST_FURNACE.THERM.NG_BIOGAS</t>
  </si>
  <si>
    <t>FUEL_EMI.ktCO2.DE.ISI.BF_BOF.BLAST_FURNACE.THERM.DERIVED</t>
  </si>
  <si>
    <t>FUEL_EMI.ktCO2.DE.ISI.BF_BOF.REFINING.TOTAL.TOTAL</t>
  </si>
  <si>
    <t>FUEL_EMI.ktCO2.DE.ISI.BF_BOF.REFINING.THERM.TOTAL</t>
  </si>
  <si>
    <t>FUEL_EMI.ktCO2.DE.ISI.BF_BOF.REFINING.THERM.LPG</t>
  </si>
  <si>
    <t>FUEL_EMI.ktCO2.DE.ISI.BF_BOF.REFINING.THERM.DIESEL_LIQBIO</t>
  </si>
  <si>
    <t>FUEL_EMI.ktCO2.DE.ISI.BF_BOF.REFINING.THERM.RFO</t>
  </si>
  <si>
    <t>FUEL_EMI.ktCO2.DE.ISI.BF_BOF.REFINING.THERM.NG_BIOGAS</t>
  </si>
  <si>
    <t>FUEL_EMI.ktCO2.DE.ISI.BF_BOF.REFINING.ELEC.ELEC</t>
  </si>
  <si>
    <t>FUEL_EMI.ktCO2.DE.ISI.BF_BOF.FINISHING.THERM.TOTAL</t>
  </si>
  <si>
    <t>FUEL_EMI.ktCO2.DE.ISI.BF_BOF.FINISHING.THERM.LPG</t>
  </si>
  <si>
    <t>FUEL_EMI.ktCO2.DE.ISI.BF_BOF.FINISHING.THERM.DIESEL_LIQBIO</t>
  </si>
  <si>
    <t>FUEL_EMI.ktCO2.DE.ISI.BF_BOF.FINISHING.THERM.NG_BIOGAS</t>
  </si>
  <si>
    <t>FUEL_EMI.ktCO2.DE.ISI.BF_BOF.FINISHING_STEAM.TOTAL.TOTAL</t>
  </si>
  <si>
    <t>FUEL_EMI.ktCO2.DE.ISI.BF_BOF.FINISHING_STEAM.STEAM.NONCOKE_SOLIDS</t>
  </si>
  <si>
    <t>FUEL_EMI.ktCO2.DE.ISI.BF_BOF.FINISHING_STEAM.STEAM.RFG</t>
  </si>
  <si>
    <t>FUEL_EMI.ktCO2.DE.ISI.BF_BOF.FINISHING_STEAM.STEAM.LPG</t>
  </si>
  <si>
    <t>FUEL_EMI.ktCO2.DE.ISI.BF_BOF.FINISHING_STEAM.STEAM.DIESEL_LIQBIO</t>
  </si>
  <si>
    <t>FUEL_EMI.ktCO2.DE.ISI.BF_BOF.FINISHING_STEAM.STEAM.RFO</t>
  </si>
  <si>
    <t>FUEL_EMI.ktCO2.DE.ISI.BF_BOF.FINISHING_STEAM.STEAM.OTHER</t>
  </si>
  <si>
    <t>FUEL_EMI.ktCO2.DE.ISI.BF_BOF.FINISHING_STEAM.STEAM.NG_BIOGAS</t>
  </si>
  <si>
    <t>FUEL_EMI.ktCO2.DE.ISI.BF_BOF.FINISHING_STEAM.STEAM.DERIVED</t>
  </si>
  <si>
    <t>FUEL_EMI.ktCO2.DE.ISI.BF_BOF.FINISHING_STEAM.STEAM.BIOMASS_WASTE</t>
  </si>
  <si>
    <t>FUEL_EMI.ktCO2.DE.ISI.BF_BOF.FINISHING_STEAM.STEAM.STEAM_DISTR</t>
  </si>
  <si>
    <t>FUEL_EMI.ktCO2.DE.ISI.BF_BOF.FINISHING.ELEC.ELEC</t>
  </si>
  <si>
    <t>PROCESS_EMI.ktCO2.DE.ISI.BF_BOF</t>
  </si>
  <si>
    <t>FUEL_EMI.ktCO2.DE.ISI.EAF.LIGHT.GENERIC.ELEC</t>
  </si>
  <si>
    <t>FUEL_EMI.ktCO2.DE.ISI.EAF.AIRCOMP.GENERIC.ELEC</t>
  </si>
  <si>
    <t>FUEL_EMI.ktCO2.DE.ISI.EAF.MOTOR.GENERIC.ELEC</t>
  </si>
  <si>
    <t>FUEL_EMI.ktCO2.DE.ISI.EAF.FANS.GENERIC.ELEC</t>
  </si>
  <si>
    <t>FUEL_EMI.ktCO2.DE.ISI.EAF.LOW_ENTH.TOTAL.TOTAL</t>
  </si>
  <si>
    <t>FUEL_EMI.ktCO2.DE.ISI.EAF.LOW_ENTH.THERM.DIESEL_LIQBIO</t>
  </si>
  <si>
    <t>FUEL_EMI.ktCO2.DE.ISI.EAF.LOW_ENTH.THERM.NG_BIOGAS</t>
  </si>
  <si>
    <t>FUEL_EMI.ktCO2.DE.ISI.EAF.LOW_ENTH.THERM.SOLAR_GEO</t>
  </si>
  <si>
    <t>FUEL_EMI.ktCO2.DE.ISI.EAF.LOW_ENTH.HP.AMBIENT</t>
  </si>
  <si>
    <t>FUEL_EMI.ktCO2.DE.ISI.EAF.LOW_ENTH.THERM.ELEC</t>
  </si>
  <si>
    <t>FUEL_EMI.ktCO2.DE.ISI.EAF.SMELTING.TOTAL.TOTAL</t>
  </si>
  <si>
    <t>FUEL_EMI.ktCO2.DE.ISI.EAF.SMELTING.THERM.NONCOKE_SOLIDS</t>
  </si>
  <si>
    <t>FUEL_EMI.ktCO2.DE.ISI.EAF.SMELTING.THERM.RFO</t>
  </si>
  <si>
    <t>FUEL_EMI.ktCO2.DE.ISI.EAF.SMELTING.THERM.NG_BIOGAS</t>
  </si>
  <si>
    <t>FUEL_EMI.ktCO2.DE.ISI.EAF.SMELTING.THERM.DERIVED</t>
  </si>
  <si>
    <t>FUEL_EMI.ktCO2.DE.ISI.EAF.ARC_FURNACE.ELEC.ELEC</t>
  </si>
  <si>
    <t>FUEL_EMI.ktCO2.DE.ISI.EAF.REFINING.TOTAL.TOTAL</t>
  </si>
  <si>
    <t>FUEL_EMI.ktCO2.DE.ISI.EAF.REFINING.THERM.TOTAL</t>
  </si>
  <si>
    <t>FUEL_EMI.ktCO2.DE.ISI.EAF.REFINING.THERM.LPG</t>
  </si>
  <si>
    <t>FUEL_EMI.ktCO2.DE.ISI.EAF.REFINING.THERM.DIESEL_LIQBIO</t>
  </si>
  <si>
    <t>FUEL_EMI.ktCO2.DE.ISI.EAF.REFINING.THERM.RFO</t>
  </si>
  <si>
    <t>FUEL_EMI.ktCO2.DE.ISI.EAF.REFINING.THERM.NG_BIOGAS</t>
  </si>
  <si>
    <t>FUEL_EMI.ktCO2.DE.ISI.EAF.REFINING.ELEC.ELEC</t>
  </si>
  <si>
    <t>FUEL_EMI.ktCO2.DE.ISI.EAF.FINISHING.THERM.TOTAL</t>
  </si>
  <si>
    <t>FUEL_EMI.ktCO2.DE.ISI.EAF.FINISHING.THERM.LPG</t>
  </si>
  <si>
    <t>FUEL_EMI.ktCO2.DE.ISI.EAF.FINISHING.THERM.DIESEL_LIQBIO</t>
  </si>
  <si>
    <t>FUEL_EMI.ktCO2.DE.ISI.EAF.FINISHING.THERM.NG_BIOGAS</t>
  </si>
  <si>
    <t>FUEL_EMI.ktCO2.DE.ISI.EAF.FINISHING_STEAM.TOTAL.TOTAL</t>
  </si>
  <si>
    <t>FUEL_EMI.ktCO2.DE.ISI.EAF.FINISHING_STEAM.STEAM.NONCOKE_SOLIDS</t>
  </si>
  <si>
    <t>FUEL_EMI.ktCO2.DE.ISI.EAF.FINISHING_STEAM.STEAM.RFG</t>
  </si>
  <si>
    <t>FUEL_EMI.ktCO2.DE.ISI.EAF.FINISHING_STEAM.STEAM.LPG</t>
  </si>
  <si>
    <t>FUEL_EMI.ktCO2.DE.ISI.EAF.FINISHING_STEAM.STEAM.DIESEL_LIQBIO</t>
  </si>
  <si>
    <t>FUEL_EMI.ktCO2.DE.ISI.EAF.FINISHING_STEAM.STEAM.RFO</t>
  </si>
  <si>
    <t>FUEL_EMI.ktCO2.DE.ISI.EAF.FINISHING_STEAM.STEAM.OTHER</t>
  </si>
  <si>
    <t>FUEL_EMI.ktCO2.DE.ISI.EAF.FINISHING_STEAM.STEAM.NG_BIOGAS</t>
  </si>
  <si>
    <t>FUEL_EMI.ktCO2.DE.ISI.EAF.FINISHING_STEAM.STEAM.DERIVED</t>
  </si>
  <si>
    <t>FUEL_EMI.ktCO2.DE.ISI.EAF.FINISHING_STEAM.STEAM.BIOMASS_WASTE</t>
  </si>
  <si>
    <t>FUEL_EMI.ktCO2.DE.ISI.EAF.FINISHING_STEAM.STEAM.STEAM_DISTR</t>
  </si>
  <si>
    <t>FUEL_EMI.ktCO2.DE.ISI.EAF.FINISHING.ELEC.ELEC</t>
  </si>
  <si>
    <t>PROCESS_EMI.ktCO2.DE.ISI.EAF</t>
  </si>
  <si>
    <t>Market shares of CO2 emissions by subsector (%)</t>
  </si>
  <si>
    <t>Emission intensity (kt of CO2 per ktoe)</t>
  </si>
  <si>
    <t>Integrated steelworks (without process emissions)</t>
  </si>
  <si>
    <t>Electric arc (without process emissions)</t>
  </si>
  <si>
    <t>VA.Meuro2023.DE.NFM.ALUMINA</t>
  </si>
  <si>
    <t>VA.Meuro2023.DE.NFM.PRIM_ALU</t>
  </si>
  <si>
    <t>VA.Meuro2023.DE.NFM.SEC_ALU</t>
  </si>
  <si>
    <t>VA.Meuro2023.DE.NFM.OTHER_NFM</t>
  </si>
  <si>
    <t>Physical output (kt)</t>
  </si>
  <si>
    <t>Alumina production (kt)</t>
  </si>
  <si>
    <t>OUTPUT.kt.DE.NFM.ALUMINA</t>
  </si>
  <si>
    <t>Aluminium production (kt)</t>
  </si>
  <si>
    <t>OUTPUT.kt.DE.NFM.PRIM_ALU</t>
  </si>
  <si>
    <t>OUTPUT.kt.DE.NFM.SEC_ALU</t>
  </si>
  <si>
    <t>Other non-ferrous metals (kt lead eq.)</t>
  </si>
  <si>
    <t>OUTPUT.kt.DE.NFM.OTHER_NFM</t>
  </si>
  <si>
    <t>Installed capacity (kt production)</t>
  </si>
  <si>
    <t>CAP.kt.DE.NFM.ALUMINA</t>
  </si>
  <si>
    <t>CAP.kt.DE.NFM.PRIM_ALU</t>
  </si>
  <si>
    <t>CAP.kt.DE.NFM.SEC_ALU</t>
  </si>
  <si>
    <t>CAP.kt.DE.NFM.OTHER_NFM</t>
  </si>
  <si>
    <t>Capacity investment (kt production)</t>
  </si>
  <si>
    <t>NEWCAP.kt.DE.NFM.ALUMINA</t>
  </si>
  <si>
    <t>NEWCAP.kt.DE.NFM.PRIM_ALU</t>
  </si>
  <si>
    <t>NEWCAP.kt.DE.NFM.SEC_ALU</t>
  </si>
  <si>
    <t>NEWCAP.kt.DE.NFM.OTHER_NFM</t>
  </si>
  <si>
    <t>Decommissioned capacity (kt production)</t>
  </si>
  <si>
    <t>Idle capacity (kt production)</t>
  </si>
  <si>
    <t>FEC.ktoe.DE.NFM.TOTAL.TOTAL.TOTAL.TOTAL</t>
  </si>
  <si>
    <t>FEC.ktoe.DE.NFM.TOTAL.TOTAL.TOTAL.SOLIDS</t>
  </si>
  <si>
    <t>FEC.ktoe.DE.NFM.TOTAL.TOTAL.TOTAL.RFG</t>
  </si>
  <si>
    <t>FEC.ktoe.DE.NFM.TOTAL.TOTAL.TOTAL.LPG</t>
  </si>
  <si>
    <t>FEC.ktoe.DE.NFM.TOTAL.TOTAL.TOTAL.DIESEL</t>
  </si>
  <si>
    <t>FEC.ktoe.DE.NFM.TOTAL.TOTAL.TOTAL.RFO</t>
  </si>
  <si>
    <t>FEC.ktoe.DE.NFM.TOTAL.TOTAL.TOTAL.OTHER</t>
  </si>
  <si>
    <t>FEC.ktoe.DE.NFM.TOTAL.TOTAL.TOTAL.NG</t>
  </si>
  <si>
    <t>FEC.ktoe.DE.NFM.TOTAL.TOTAL.TOTAL.DERIVED</t>
  </si>
  <si>
    <t>FEC.ktoe.DE.NFM.TOTAL.TOTAL.TOTAL.BIOMASS_WASTE</t>
  </si>
  <si>
    <t>FEC.ktoe.DE.NFM.TOTAL.TOTAL.TOTAL.BIOGAS</t>
  </si>
  <si>
    <t>FEC.ktoe.DE.NFM.TOTAL.TOTAL.TOTAL.LIQBIO</t>
  </si>
  <si>
    <t>FEC.ktoe.DE.NFM.TOTAL.TOTAL.TOTAL.SOLAR</t>
  </si>
  <si>
    <t>FEC.ktoe.DE.NFM.TOTAL.TOTAL.TOTAL.GEO</t>
  </si>
  <si>
    <t>FEC.ktoe.DE.NFM.TOTAL.TOTAL.TOTAL.AMBIENT</t>
  </si>
  <si>
    <t>FEC.ktoe.DE.NFM.TOTAL.TOTAL.TOTAL.STEAM_DISTR</t>
  </si>
  <si>
    <t>FEC.ktoe.DE.NFM.TOTAL.TOTAL.TOTAL.ELEC</t>
  </si>
  <si>
    <t>FEC.ktoe.DE.NFM.ALUMINA.TOTAL.TOTAL.TOTAL</t>
  </si>
  <si>
    <t>FEC.ktoe.DE.NFM.ALUMINA.LIGHT.GENERIC.ELEC</t>
  </si>
  <si>
    <t>FEC.ktoe.DE.NFM.ALUMINA.AIRCOMP.GENERIC.ELEC</t>
  </si>
  <si>
    <t>FEC.ktoe.DE.NFM.ALUMINA.MOTOR.GENERIC.ELEC</t>
  </si>
  <si>
    <t>FEC.ktoe.DE.NFM.ALUMINA.FANS.GENERIC.ELEC</t>
  </si>
  <si>
    <t>FEC.ktoe.DE.NFM.ALUMINA.LOW_ENTH.TOTAL.TOTAL</t>
  </si>
  <si>
    <t>FEC.ktoe.DE.NFM.ALUMINA.LOW_ENTH.THERM.DIESEL_LIQBIO</t>
  </si>
  <si>
    <t>FEC.ktoe.DE.NFM.ALUMINA.LOW_ENTH.THERM.NG_BIOGAS</t>
  </si>
  <si>
    <t>FEC.ktoe.DE.NFM.ALUMINA.LOW_ENTH.THERM.SOLAR_GEO</t>
  </si>
  <si>
    <t>FEC.ktoe.DE.NFM.ALUMINA.LOW_ENTH.HP.AMBIENT</t>
  </si>
  <si>
    <t>FEC.ktoe.DE.NFM.ALUMINA.LOW_ENTH.THERM.ELEC</t>
  </si>
  <si>
    <t>Alumina production: High-enthalpy heat</t>
  </si>
  <si>
    <t>FEC.ktoe.DE.NFM.ALUMINA.A_PRODUCTION.TOTAL.TOTAL</t>
  </si>
  <si>
    <t>FEC.ktoe.DE.NFM.ALUMINA.A_PRODUCTION.STEAM.SOLIDS</t>
  </si>
  <si>
    <t>FEC.ktoe.DE.NFM.ALUMINA.A_PRODUCTION.STEAM.RFG</t>
  </si>
  <si>
    <t>FEC.ktoe.DE.NFM.ALUMINA.A_PRODUCTION.STEAM.LPG</t>
  </si>
  <si>
    <t>FEC.ktoe.DE.NFM.ALUMINA.A_PRODUCTION.STEAM.DIESEL_LIQBIO</t>
  </si>
  <si>
    <t>FEC.ktoe.DE.NFM.ALUMINA.A_PRODUCTION.STEAM.RFO</t>
  </si>
  <si>
    <t>FEC.ktoe.DE.NFM.ALUMINA.A_PRODUCTION.STEAM.OTHER</t>
  </si>
  <si>
    <t>FEC.ktoe.DE.NFM.ALUMINA.A_PRODUCTION.STEAM.NG_BIOGAS</t>
  </si>
  <si>
    <t>FEC.ktoe.DE.NFM.ALUMINA.A_PRODUCTION.STEAM.DERIVED</t>
  </si>
  <si>
    <t>FEC.ktoe.DE.NFM.ALUMINA.A_PRODUCTION.STEAM.BIOMASS_WASTE</t>
  </si>
  <si>
    <t>FEC.ktoe.DE.NFM.ALUMINA.A_PRODUCTION.STEAM.STEAM_DISTR</t>
  </si>
  <si>
    <t>Alumina production: Refining</t>
  </si>
  <si>
    <t>FEC.ktoe.DE.NFM.ALUMINA.A_REFINING.TOTAL.TOTAL</t>
  </si>
  <si>
    <t>FEC.ktoe.DE.NFM.ALUMINA.A_REFINING.THERM.LPG</t>
  </si>
  <si>
    <t>FEC.ktoe.DE.NFM.ALUMINA.A_REFINING.THERM.DIESEL_LIQBIO</t>
  </si>
  <si>
    <t>FEC.ktoe.DE.NFM.ALUMINA.A_REFINING.THERM.RFO</t>
  </si>
  <si>
    <t>FEC.ktoe.DE.NFM.ALUMINA.A_REFINING.THERM.NG_BIOGAS</t>
  </si>
  <si>
    <t>FEC.ktoe.DE.NFM.ALUMINA.A_REFINING.THERM.ELEC</t>
  </si>
  <si>
    <t>FEC.ktoe.DE.NFM.PRIM_ALU.TOTAL.TOTAL.TOTAL</t>
  </si>
  <si>
    <t>FEC.ktoe.DE.NFM.PRIM_ALU.LIGHT.GENERIC.ELEC</t>
  </si>
  <si>
    <t>FEC.ktoe.DE.NFM.PRIM_ALU.AIRCOMP.GENERIC.ELEC</t>
  </si>
  <si>
    <t>FEC.ktoe.DE.NFM.PRIM_ALU.MOTOR.GENERIC.ELEC</t>
  </si>
  <si>
    <t>FEC.ktoe.DE.NFM.PRIM_ALU.FANS.GENERIC.ELEC</t>
  </si>
  <si>
    <t>FEC.ktoe.DE.NFM.PRIM_ALU.LOW_ENTH.TOTAL.TOTAL</t>
  </si>
  <si>
    <t>FEC.ktoe.DE.NFM.PRIM_ALU.LOW_ENTH.THERM.DIESEL_LIQBIO</t>
  </si>
  <si>
    <t>FEC.ktoe.DE.NFM.PRIM_ALU.LOW_ENTH.THERM.NG_BIOGAS</t>
  </si>
  <si>
    <t>FEC.ktoe.DE.NFM.PRIM_ALU.LOW_ENTH.THERM.SOLAR_GEO</t>
  </si>
  <si>
    <t>FEC.ktoe.DE.NFM.PRIM_ALU.LOW_ENTH.HP.AMBIENT</t>
  </si>
  <si>
    <t>FEC.ktoe.DE.NFM.PRIM_ALU.LOW_ENTH.THERM.ELEC</t>
  </si>
  <si>
    <t>Aluminium electrolysis (smelting)</t>
  </si>
  <si>
    <t>FEC.ktoe.DE.NFM.PRIM_ALU.SMELTING.ELEC.ELEC</t>
  </si>
  <si>
    <t>Aluminium processing  (metallurgy e.g. cast house, reheating)</t>
  </si>
  <si>
    <t>FEC.ktoe.DE.NFM.PRIM_ALU.PROCESSING.TOTAL.TOTAL</t>
  </si>
  <si>
    <t>Aluminium processing - Thermal</t>
  </si>
  <si>
    <t>FEC.ktoe.DE.NFM.PRIM_ALU.PROCESSING.THERM.TOTAL</t>
  </si>
  <si>
    <t>FEC.ktoe.DE.NFM.PRIM_ALU.PROCESSING.THERM.LPG</t>
  </si>
  <si>
    <t>FEC.ktoe.DE.NFM.PRIM_ALU.PROCESSING.THERM.DIESEL_LIQBIO</t>
  </si>
  <si>
    <t>FEC.ktoe.DE.NFM.PRIM_ALU.PROCESSING.THERM.RFO</t>
  </si>
  <si>
    <t>FEC.ktoe.DE.NFM.PRIM_ALU.PROCESSING.THERM.NG_BIOGAS</t>
  </si>
  <si>
    <t>Aluminium processing - Electric</t>
  </si>
  <si>
    <t>FEC.ktoe.DE.NFM.PRIM_ALU.PROCESSING.ELEC.ELEC</t>
  </si>
  <si>
    <t>Aluminium finishing</t>
  </si>
  <si>
    <t>Aluminium finishing - Thermal</t>
  </si>
  <si>
    <t>FEC.ktoe.DE.NFM.PRIM_ALU.FINISHING.THERM.TOTAL</t>
  </si>
  <si>
    <t>FEC.ktoe.DE.NFM.PRIM_ALU.FINISHING.THERM.LPG</t>
  </si>
  <si>
    <t>FEC.ktoe.DE.NFM.PRIM_ALU.FINISHING.THERM.DIESEL_LIQBIO</t>
  </si>
  <si>
    <t>FEC.ktoe.DE.NFM.PRIM_ALU.FINISHING.THERM.NG_BIOGAS</t>
  </si>
  <si>
    <t>Aluminium finishing - Steam</t>
  </si>
  <si>
    <t>FEC.ktoe.DE.NFM.PRIM_ALU.FINISHING_STEAM.TOTAL.TOTAL</t>
  </si>
  <si>
    <t>FEC.ktoe.DE.NFM.PRIM_ALU.FINISHING_STEAM.STEAM.SOLIDS</t>
  </si>
  <si>
    <t>FEC.ktoe.DE.NFM.PRIM_ALU.FINISHING_STEAM.STEAM.RFG</t>
  </si>
  <si>
    <t>FEC.ktoe.DE.NFM.PRIM_ALU.FINISHING_STEAM.STEAM.LPG</t>
  </si>
  <si>
    <t>FEC.ktoe.DE.NFM.PRIM_ALU.FINISHING_STEAM.STEAM.DIESEL_LIQBIO</t>
  </si>
  <si>
    <t>FEC.ktoe.DE.NFM.PRIM_ALU.FINISHING_STEAM.STEAM.RFO</t>
  </si>
  <si>
    <t>FEC.ktoe.DE.NFM.PRIM_ALU.FINISHING_STEAM.STEAM.OTHER</t>
  </si>
  <si>
    <t>FEC.ktoe.DE.NFM.PRIM_ALU.FINISHING_STEAM.STEAM.NG_BIOGAS</t>
  </si>
  <si>
    <t>FEC.ktoe.DE.NFM.PRIM_ALU.FINISHING_STEAM.STEAM.DERIVED</t>
  </si>
  <si>
    <t>FEC.ktoe.DE.NFM.PRIM_ALU.FINISHING_STEAM.STEAM.BIOMASS_WASTE</t>
  </si>
  <si>
    <t>FEC.ktoe.DE.NFM.PRIM_ALU.FINISHING_STEAM.STEAM.STEAM_DISTR</t>
  </si>
  <si>
    <t>Aluminium finishing - Electric</t>
  </si>
  <si>
    <t>FEC.ktoe.DE.NFM.PRIM_ALU.FINISHING.ELEC.ELEC</t>
  </si>
  <si>
    <t>FEC.ktoe.DE.NFM.SEC_ALU.TOTAL.TOTAL.TOTAL</t>
  </si>
  <si>
    <t>FEC.ktoe.DE.NFM.SEC_ALU.LIGHT.GENERIC.ELEC</t>
  </si>
  <si>
    <t>FEC.ktoe.DE.NFM.SEC_ALU.AIRCOMP.GENERIC.ELEC</t>
  </si>
  <si>
    <t>FEC.ktoe.DE.NFM.SEC_ALU.MOTOR.GENERIC.ELEC</t>
  </si>
  <si>
    <t>FEC.ktoe.DE.NFM.SEC_ALU.FANS.GENERIC.ELEC</t>
  </si>
  <si>
    <t>FEC.ktoe.DE.NFM.SEC_ALU.LOW_ENTH.TOTAL.TOTAL</t>
  </si>
  <si>
    <t>FEC.ktoe.DE.NFM.SEC_ALU.LOW_ENTH.THERM.DIESEL_LIQBIO</t>
  </si>
  <si>
    <t>FEC.ktoe.DE.NFM.SEC_ALU.LOW_ENTH.THERM.NG_BIOGAS</t>
  </si>
  <si>
    <t>FEC.ktoe.DE.NFM.SEC_ALU.LOW_ENTH.THERM.SOLAR_GEO</t>
  </si>
  <si>
    <t>FEC.ktoe.DE.NFM.SEC_ALU.LOW_ENTH.HP.AMBIENT</t>
  </si>
  <si>
    <t>FEC.ktoe.DE.NFM.SEC_ALU.LOW_ENTH.THERM.ELEC</t>
  </si>
  <si>
    <t>Secondary aluminium (incl. pre-treatment, remelting)</t>
  </si>
  <si>
    <t>FEC.ktoe.DE.NFM.SEC_ALU.SEC_REMELTING.TOTAL.TOTAL</t>
  </si>
  <si>
    <t>Secondary aluminium - Thermal</t>
  </si>
  <si>
    <t>FEC.ktoe.DE.NFM.SEC_ALU.SEC_REMELTING.THERM.TOTAL</t>
  </si>
  <si>
    <t>FEC.ktoe.DE.NFM.SEC_ALU.SEC_REMELTING.THERM.LPG</t>
  </si>
  <si>
    <t>FEC.ktoe.DE.NFM.SEC_ALU.SEC_REMELTING.THERM.DIESEL_LIQBIO</t>
  </si>
  <si>
    <t>FEC.ktoe.DE.NFM.SEC_ALU.SEC_REMELTING.THERM.RFO</t>
  </si>
  <si>
    <t>FEC.ktoe.DE.NFM.SEC_ALU.SEC_REMELTING.THERM.NG_BIOGAS</t>
  </si>
  <si>
    <t>Secondary aluminium - Electric</t>
  </si>
  <si>
    <t>FEC.ktoe.DE.NFM.SEC_ALU.SEC_REMELTING.ELEC.ELEC</t>
  </si>
  <si>
    <t>FEC.ktoe.DE.NFM.SEC_ALU.SEC_PROCESSING.TOTAL.TOTAL</t>
  </si>
  <si>
    <t>FEC.ktoe.DE.NFM.SEC_ALU.SEC_PROCESSING.THERM.TOTAL</t>
  </si>
  <si>
    <t>FEC.ktoe.DE.NFM.SEC_ALU.SEC_PROCESSING.THERM.LPG</t>
  </si>
  <si>
    <t>FEC.ktoe.DE.NFM.SEC_ALU.SEC_PROCESSING.THERM.DIESEL_LIQBIO</t>
  </si>
  <si>
    <t>FEC.ktoe.DE.NFM.SEC_ALU.SEC_PROCESSING.THERM.RFO</t>
  </si>
  <si>
    <t>FEC.ktoe.DE.NFM.SEC_ALU.SEC_PROCESSING.THERM.NG_BIOGAS</t>
  </si>
  <si>
    <t>FEC.ktoe.DE.NFM.SEC_ALU.SEC_PROCESSING.ELEC.ELEC</t>
  </si>
  <si>
    <t>FEC.ktoe.DE.NFM.SEC_ALU.SEC_FINISHING.THERM.TOTAL</t>
  </si>
  <si>
    <t>FEC.ktoe.DE.NFM.SEC_ALU.SEC_FINISHING.THERM.LPG</t>
  </si>
  <si>
    <t>FEC.ktoe.DE.NFM.SEC_ALU.SEC_FINISHING.THERM.DIESEL_LIQBIO</t>
  </si>
  <si>
    <t>FEC.ktoe.DE.NFM.SEC_ALU.SEC_FINISHING.THERM.NG_BIOGAS</t>
  </si>
  <si>
    <t>FEC.ktoe.DE.NFM.SEC_ALU.SEC_FINISHING_STEAM.TOTAL.TOTAL</t>
  </si>
  <si>
    <t>FEC.ktoe.DE.NFM.SEC_ALU.SEC_FINISHING_STEAM.STEAM.SOLIDS</t>
  </si>
  <si>
    <t>FEC.ktoe.DE.NFM.SEC_ALU.SEC_FINISHING_STEAM.STEAM.RFG</t>
  </si>
  <si>
    <t>FEC.ktoe.DE.NFM.SEC_ALU.SEC_FINISHING_STEAM.STEAM.LPG</t>
  </si>
  <si>
    <t>FEC.ktoe.DE.NFM.SEC_ALU.SEC_FINISHING_STEAM.STEAM.DIESEL_LIQBIO</t>
  </si>
  <si>
    <t>FEC.ktoe.DE.NFM.SEC_ALU.SEC_FINISHING_STEAM.STEAM.RFO</t>
  </si>
  <si>
    <t>FEC.ktoe.DE.NFM.SEC_ALU.SEC_FINISHING_STEAM.STEAM.OTHER</t>
  </si>
  <si>
    <t>FEC.ktoe.DE.NFM.SEC_ALU.SEC_FINISHING_STEAM.STEAM.NG_BIOGAS</t>
  </si>
  <si>
    <t>FEC.ktoe.DE.NFM.SEC_ALU.SEC_FINISHING_STEAM.STEAM.DERIVED</t>
  </si>
  <si>
    <t>FEC.ktoe.DE.NFM.SEC_ALU.SEC_FINISHING_STEAM.STEAM.BIOMASS_WASTE</t>
  </si>
  <si>
    <t>FEC.ktoe.DE.NFM.SEC_ALU.SEC_FINISHING_STEAM.STEAM.STEAM_DISTR</t>
  </si>
  <si>
    <t>FEC.ktoe.DE.NFM.SEC_ALU.SEC_FINISHING.ELEC.ELEC</t>
  </si>
  <si>
    <t>FEC.ktoe.DE.NFM.OTHER_NFM.TOTAL.TOTAL.TOTAL</t>
  </si>
  <si>
    <t>FEC.ktoe.DE.NFM.OTHER_NFM.LIGHT.GENERIC.ELEC</t>
  </si>
  <si>
    <t>FEC.ktoe.DE.NFM.OTHER_NFM.AIRCOMP.GENERIC.ELEC</t>
  </si>
  <si>
    <t>FEC.ktoe.DE.NFM.OTHER_NFM.MOTOR.GENERIC.ELEC</t>
  </si>
  <si>
    <t>FEC.ktoe.DE.NFM.OTHER_NFM.FANS.GENERIC.ELEC</t>
  </si>
  <si>
    <t>FEC.ktoe.DE.NFM.OTHER_NFM.LOW_ENTH.TOTAL.TOTAL</t>
  </si>
  <si>
    <t>FEC.ktoe.DE.NFM.OTHER_NFM.LOW_ENTH.THERM.DIESEL_LIQBIO</t>
  </si>
  <si>
    <t>FEC.ktoe.DE.NFM.OTHER_NFM.LOW_ENTH.THERM.NG_BIOGAS</t>
  </si>
  <si>
    <t>FEC.ktoe.DE.NFM.OTHER_NFM.LOW_ENTH.THERM.SOLAR_GEO</t>
  </si>
  <si>
    <t>FEC.ktoe.DE.NFM.OTHER_NFM.LOW_ENTH.HP.AMBIENT</t>
  </si>
  <si>
    <t>FEC.ktoe.DE.NFM.OTHER_NFM.LOW_ENTH.THERM.ELEC</t>
  </si>
  <si>
    <t>Other Metals: production</t>
  </si>
  <si>
    <t>FEC.ktoe.DE.NFM.OTHER_NFM.OTH_PRODUCTION.TOTAL.TOTAL</t>
  </si>
  <si>
    <t>Metal production - Thermal</t>
  </si>
  <si>
    <t>FEC.ktoe.DE.NFM.OTHER_NFM.OTH_PRODUCTION.THERM.TOTAL</t>
  </si>
  <si>
    <t>FEC.ktoe.DE.NFM.OTHER_NFM.OTH_PRODUCTION.THERM.SOLIDS</t>
  </si>
  <si>
    <t>FEC.ktoe.DE.NFM.OTHER_NFM.OTH_PRODUCTION.THERM.LPG</t>
  </si>
  <si>
    <t>FEC.ktoe.DE.NFM.OTHER_NFM.OTH_PRODUCTION.THERM.DIESEL_LIQBIO</t>
  </si>
  <si>
    <t>FEC.ktoe.DE.NFM.OTHER_NFM.OTH_PRODUCTION.THERM.RFO</t>
  </si>
  <si>
    <t>FEC.ktoe.DE.NFM.OTHER_NFM.OTH_PRODUCTION.THERM.NG_BIOGAS</t>
  </si>
  <si>
    <t>Metal production - Electric</t>
  </si>
  <si>
    <t>FEC.ktoe.DE.NFM.OTHER_NFM.OTH_PRODUCTION.ELEC.ELEC</t>
  </si>
  <si>
    <t>Metal processing  (metallurgy e.g. cast house, reheating)</t>
  </si>
  <si>
    <t>FEC.ktoe.DE.NFM.OTHER_NFM.OTH_PROCESSING.TOTAL.TOTAL</t>
  </si>
  <si>
    <t>Metal processing - Thermal</t>
  </si>
  <si>
    <t>FEC.ktoe.DE.NFM.OTHER_NFM.OTH_PROCESSING.THERM.TOTAL</t>
  </si>
  <si>
    <t>FEC.ktoe.DE.NFM.OTHER_NFM.OTH_PROCESSING.THERM.LPG</t>
  </si>
  <si>
    <t>FEC.ktoe.DE.NFM.OTHER_NFM.OTH_PROCESSING.THERM.DIESEL_LIQBIO</t>
  </si>
  <si>
    <t>FEC.ktoe.DE.NFM.OTHER_NFM.OTH_PROCESSING.THERM.RFO</t>
  </si>
  <si>
    <t>FEC.ktoe.DE.NFM.OTHER_NFM.OTH_PROCESSING.THERM.NG_BIOGAS</t>
  </si>
  <si>
    <t>Metal processing - Electric</t>
  </si>
  <si>
    <t>FEC.ktoe.DE.NFM.OTHER_NFM.OTH_PROCESSING.ELEC.ELEC</t>
  </si>
  <si>
    <t>Metal finishing</t>
  </si>
  <si>
    <t>Metal finishing - Thermal</t>
  </si>
  <si>
    <t>FEC.ktoe.DE.NFM.OTHER_NFM.OTH_FINISHING.THERM.TOTAL</t>
  </si>
  <si>
    <t>FEC.ktoe.DE.NFM.OTHER_NFM.OTH_FINISHING.THERM.LPG</t>
  </si>
  <si>
    <t>FEC.ktoe.DE.NFM.OTHER_NFM.OTH_FINISHING.THERM.DIESEL_LIQBIO</t>
  </si>
  <si>
    <t>FEC.ktoe.DE.NFM.OTHER_NFM.OTH_FINISHING.THERM.NG_BIOGAS</t>
  </si>
  <si>
    <t>Metal finishing - Steam</t>
  </si>
  <si>
    <t>FEC.ktoe.DE.NFM.OTHER_NFM.OTH_FINISHING_STEAM.TOTAL.TOTAL</t>
  </si>
  <si>
    <t>FEC.ktoe.DE.NFM.OTHER_NFM.OTH_FINISHING_STEAM.STEAM.SOLIDS</t>
  </si>
  <si>
    <t>FEC.ktoe.DE.NFM.OTHER_NFM.OTH_FINISHING_STEAM.STEAM.RFG</t>
  </si>
  <si>
    <t>FEC.ktoe.DE.NFM.OTHER_NFM.OTH_FINISHING_STEAM.STEAM.LPG</t>
  </si>
  <si>
    <t>FEC.ktoe.DE.NFM.OTHER_NFM.OTH_FINISHING_STEAM.STEAM.DIESEL_LIQBIO</t>
  </si>
  <si>
    <t>FEC.ktoe.DE.NFM.OTHER_NFM.OTH_FINISHING_STEAM.STEAM.RFO</t>
  </si>
  <si>
    <t>FEC.ktoe.DE.NFM.OTHER_NFM.OTH_FINISHING_STEAM.STEAM.OTHER</t>
  </si>
  <si>
    <t>FEC.ktoe.DE.NFM.OTHER_NFM.OTH_FINISHING_STEAM.STEAM.NG_BIOGAS</t>
  </si>
  <si>
    <t>FEC.ktoe.DE.NFM.OTHER_NFM.OTH_FINISHING_STEAM.STEAM.DERIVED</t>
  </si>
  <si>
    <t>FEC.ktoe.DE.NFM.OTHER_NFM.OTH_FINISHING_STEAM.STEAM.BIOMASS_WASTE</t>
  </si>
  <si>
    <t>FEC.ktoe.DE.NFM.OTHER_NFM.OTH_FINISHING_STEAM.STEAM.STEAM_DISTR</t>
  </si>
  <si>
    <t>Metal finishing - Electric</t>
  </si>
  <si>
    <t>FEC.ktoe.DE.NFM.OTHER_NFM.OTH_FINISHING.ELEC.ELEC</t>
  </si>
  <si>
    <t>UED.ktoe.DE.NFM.ALUMINA.TOTAL.TOTAL.TOTAL</t>
  </si>
  <si>
    <t>UED.ktoe.DE.NFM.ALUMINA.LIGHT.GENERIC.ELEC</t>
  </si>
  <si>
    <t>UED.ktoe.DE.NFM.ALUMINA.AIRCOMP.GENERIC.ELEC</t>
  </si>
  <si>
    <t>UED.ktoe.DE.NFM.ALUMINA.MOTOR.GENERIC.ELEC</t>
  </si>
  <si>
    <t>UED.ktoe.DE.NFM.ALUMINA.FANS.GENERIC.ELEC</t>
  </si>
  <si>
    <t>UED.ktoe.DE.NFM.ALUMINA.LOW_ENTH.TOTAL.TOTAL</t>
  </si>
  <si>
    <t>UED.ktoe.DE.NFM.ALUMINA.LOW_ENTH.THERM.DIESEL_LIQBIO</t>
  </si>
  <si>
    <t>UED.ktoe.DE.NFM.ALUMINA.LOW_ENTH.THERM.NG_BIOGAS</t>
  </si>
  <si>
    <t>UED.ktoe.DE.NFM.ALUMINA.LOW_ENTH.THERM.SOLAR_GEO</t>
  </si>
  <si>
    <t>UED.ktoe.DE.NFM.ALUMINA.LOW_ENTH.HP.AMBIENT</t>
  </si>
  <si>
    <t>UED.ktoe.DE.NFM.ALUMINA.LOW_ENTH.THERM.ELEC</t>
  </si>
  <si>
    <t>UED.ktoe.DE.NFM.ALUMINA.A_PRODUCTION.TOTAL.TOTAL</t>
  </si>
  <si>
    <t>UED.ktoe.DE.NFM.ALUMINA.A_PRODUCTION.STEAM.SOLIDS</t>
  </si>
  <si>
    <t>UED.ktoe.DE.NFM.ALUMINA.A_PRODUCTION.STEAM.RFG</t>
  </si>
  <si>
    <t>UED.ktoe.DE.NFM.ALUMINA.A_PRODUCTION.STEAM.LPG</t>
  </si>
  <si>
    <t>UED.ktoe.DE.NFM.ALUMINA.A_PRODUCTION.STEAM.DIESEL_LIQBIO</t>
  </si>
  <si>
    <t>UED.ktoe.DE.NFM.ALUMINA.A_PRODUCTION.STEAM.RFO</t>
  </si>
  <si>
    <t>UED.ktoe.DE.NFM.ALUMINA.A_PRODUCTION.STEAM.OTHER</t>
  </si>
  <si>
    <t>UED.ktoe.DE.NFM.ALUMINA.A_PRODUCTION.STEAM.NG_BIOGAS</t>
  </si>
  <si>
    <t>UED.ktoe.DE.NFM.ALUMINA.A_PRODUCTION.STEAM.DERIVED</t>
  </si>
  <si>
    <t>UED.ktoe.DE.NFM.ALUMINA.A_PRODUCTION.STEAM.BIOMASS_WASTE</t>
  </si>
  <si>
    <t>UED.ktoe.DE.NFM.ALUMINA.A_PRODUCTION.STEAM.STEAM_DISTR</t>
  </si>
  <si>
    <t>UED.ktoe.DE.NFM.ALUMINA.A_REFINING.TOTAL.TOTAL</t>
  </si>
  <si>
    <t>UED.ktoe.DE.NFM.ALUMINA.A_REFINING.THERM.LPG</t>
  </si>
  <si>
    <t>UED.ktoe.DE.NFM.ALUMINA.A_REFINING.THERM.DIESEL_LIQBIO</t>
  </si>
  <si>
    <t>UED.ktoe.DE.NFM.ALUMINA.A_REFINING.THERM.RFO</t>
  </si>
  <si>
    <t>UED.ktoe.DE.NFM.ALUMINA.A_REFINING.THERM.NG_BIOGAS</t>
  </si>
  <si>
    <t>UED.ktoe.DE.NFM.ALUMINA.A_REFINING.THERM.ELEC</t>
  </si>
  <si>
    <t>UED.ktoe.DE.NFM.PRIM_ALU.TOTAL.TOTAL.TOTAL</t>
  </si>
  <si>
    <t>UED.ktoe.DE.NFM.PRIM_ALU.LIGHT.GENERIC.ELEC</t>
  </si>
  <si>
    <t>UED.ktoe.DE.NFM.PRIM_ALU.AIRCOMP.GENERIC.ELEC</t>
  </si>
  <si>
    <t>UED.ktoe.DE.NFM.PRIM_ALU.MOTOR.GENERIC.ELEC</t>
  </si>
  <si>
    <t>UED.ktoe.DE.NFM.PRIM_ALU.FANS.GENERIC.ELEC</t>
  </si>
  <si>
    <t>UED.ktoe.DE.NFM.PRIM_ALU.LOW_ENTH.TOTAL.TOTAL</t>
  </si>
  <si>
    <t>UED.ktoe.DE.NFM.PRIM_ALU.LOW_ENTH.THERM.DIESEL_LIQBIO</t>
  </si>
  <si>
    <t>UED.ktoe.DE.NFM.PRIM_ALU.LOW_ENTH.THERM.NG_BIOGAS</t>
  </si>
  <si>
    <t>UED.ktoe.DE.NFM.PRIM_ALU.LOW_ENTH.THERM.SOLAR_GEO</t>
  </si>
  <si>
    <t>UED.ktoe.DE.NFM.PRIM_ALU.LOW_ENTH.HP.AMBIENT</t>
  </si>
  <si>
    <t>UED.ktoe.DE.NFM.PRIM_ALU.LOW_ENTH.THERM.ELEC</t>
  </si>
  <si>
    <t>UED.ktoe.DE.NFM.PRIM_ALU.SMELTING.ELEC.ELEC</t>
  </si>
  <si>
    <t>UED.ktoe.DE.NFM.PRIM_ALU.PROCESSING.TOTAL.TOTAL</t>
  </si>
  <si>
    <t>UED.ktoe.DE.NFM.PRIM_ALU.PROCESSING.THERM.TOTAL</t>
  </si>
  <si>
    <t>UED.ktoe.DE.NFM.PRIM_ALU.PROCESSING.THERM.LPG</t>
  </si>
  <si>
    <t>UED.ktoe.DE.NFM.PRIM_ALU.PROCESSING.THERM.DIESEL_LIQBIO</t>
  </si>
  <si>
    <t>UED.ktoe.DE.NFM.PRIM_ALU.PROCESSING.THERM.RFO</t>
  </si>
  <si>
    <t>UED.ktoe.DE.NFM.PRIM_ALU.PROCESSING.THERM.NG_BIOGAS</t>
  </si>
  <si>
    <t>UED.ktoe.DE.NFM.PRIM_ALU.PROCESSING.ELEC.ELEC</t>
  </si>
  <si>
    <t>UED.ktoe.DE.NFM.PRIM_ALU.FINISHING.THERM.TOTAL</t>
  </si>
  <si>
    <t>UED.ktoe.DE.NFM.PRIM_ALU.FINISHING.THERM.LPG</t>
  </si>
  <si>
    <t>UED.ktoe.DE.NFM.PRIM_ALU.FINISHING.THERM.DIESEL_LIQBIO</t>
  </si>
  <si>
    <t>UED.ktoe.DE.NFM.PRIM_ALU.FINISHING.THERM.NG_BIOGAS</t>
  </si>
  <si>
    <t>UED.ktoe.DE.NFM.PRIM_ALU.FINISHING_STEAM.TOTAL.TOTAL</t>
  </si>
  <si>
    <t>UED.ktoe.DE.NFM.PRIM_ALU.FINISHING_STEAM.STEAM.SOLIDS</t>
  </si>
  <si>
    <t>UED.ktoe.DE.NFM.PRIM_ALU.FINISHING_STEAM.STEAM.RFG</t>
  </si>
  <si>
    <t>UED.ktoe.DE.NFM.PRIM_ALU.FINISHING_STEAM.STEAM.LPG</t>
  </si>
  <si>
    <t>UED.ktoe.DE.NFM.PRIM_ALU.FINISHING_STEAM.STEAM.DIESEL_LIQBIO</t>
  </si>
  <si>
    <t>UED.ktoe.DE.NFM.PRIM_ALU.FINISHING_STEAM.STEAM.RFO</t>
  </si>
  <si>
    <t>UED.ktoe.DE.NFM.PRIM_ALU.FINISHING_STEAM.STEAM.OTHER</t>
  </si>
  <si>
    <t>UED.ktoe.DE.NFM.PRIM_ALU.FINISHING_STEAM.STEAM.NG_BIOGAS</t>
  </si>
  <si>
    <t>UED.ktoe.DE.NFM.PRIM_ALU.FINISHING_STEAM.STEAM.DERIVED</t>
  </si>
  <si>
    <t>UED.ktoe.DE.NFM.PRIM_ALU.FINISHING_STEAM.STEAM.BIOMASS_WASTE</t>
  </si>
  <si>
    <t>UED.ktoe.DE.NFM.PRIM_ALU.FINISHING_STEAM.STEAM.STEAM_DISTR</t>
  </si>
  <si>
    <t>UED.ktoe.DE.NFM.PRIM_ALU.FINISHING.ELEC.ELEC</t>
  </si>
  <si>
    <t>UED.ktoe.DE.NFM.SEC_ALU.TOTAL.TOTAL.TOTAL</t>
  </si>
  <si>
    <t>UED.ktoe.DE.NFM.SEC_ALU.LIGHT.GENERIC.ELEC</t>
  </si>
  <si>
    <t>UED.ktoe.DE.NFM.SEC_ALU.AIRCOMP.GENERIC.ELEC</t>
  </si>
  <si>
    <t>UED.ktoe.DE.NFM.SEC_ALU.MOTOR.GENERIC.ELEC</t>
  </si>
  <si>
    <t>UED.ktoe.DE.NFM.SEC_ALU.FANS.GENERIC.ELEC</t>
  </si>
  <si>
    <t>UED.ktoe.DE.NFM.SEC_ALU.LOW_ENTH.TOTAL.TOTAL</t>
  </si>
  <si>
    <t>UED.ktoe.DE.NFM.SEC_ALU.LOW_ENTH.THERM.DIESEL_LIQBIO</t>
  </si>
  <si>
    <t>UED.ktoe.DE.NFM.SEC_ALU.LOW_ENTH.THERM.NG_BIOGAS</t>
  </si>
  <si>
    <t>UED.ktoe.DE.NFM.SEC_ALU.LOW_ENTH.THERM.SOLAR_GEO</t>
  </si>
  <si>
    <t>UED.ktoe.DE.NFM.SEC_ALU.LOW_ENTH.HP.AMBIENT</t>
  </si>
  <si>
    <t>UED.ktoe.DE.NFM.SEC_ALU.LOW_ENTH.THERM.ELEC</t>
  </si>
  <si>
    <t>UED.ktoe.DE.NFM.SEC_ALU.SEC_REMELTING.TOTAL.TOTAL</t>
  </si>
  <si>
    <t>UED.ktoe.DE.NFM.SEC_ALU.SEC_REMELTING.THERM.TOTAL</t>
  </si>
  <si>
    <t>UED.ktoe.DE.NFM.SEC_ALU.SEC_REMELTING.THERM.LPG</t>
  </si>
  <si>
    <t>UED.ktoe.DE.NFM.SEC_ALU.SEC_REMELTING.THERM.DIESEL_LIQBIO</t>
  </si>
  <si>
    <t>UED.ktoe.DE.NFM.SEC_ALU.SEC_REMELTING.THERM.RFO</t>
  </si>
  <si>
    <t>UED.ktoe.DE.NFM.SEC_ALU.SEC_REMELTING.THERM.NG_BIOGAS</t>
  </si>
  <si>
    <t>UED.ktoe.DE.NFM.SEC_ALU.SEC_REMELTING.ELEC.ELEC</t>
  </si>
  <si>
    <t>UED.ktoe.DE.NFM.SEC_ALU.SEC_PROCESSING.TOTAL.TOTAL</t>
  </si>
  <si>
    <t>UED.ktoe.DE.NFM.SEC_ALU.SEC_PROCESSING.THERM.TOTAL</t>
  </si>
  <si>
    <t>UED.ktoe.DE.NFM.SEC_ALU.SEC_PROCESSING.THERM.LPG</t>
  </si>
  <si>
    <t>UED.ktoe.DE.NFM.SEC_ALU.SEC_PROCESSING.THERM.DIESEL_LIQBIO</t>
  </si>
  <si>
    <t>UED.ktoe.DE.NFM.SEC_ALU.SEC_PROCESSING.THERM.RFO</t>
  </si>
  <si>
    <t>UED.ktoe.DE.NFM.SEC_ALU.SEC_PROCESSING.THERM.NG_BIOGAS</t>
  </si>
  <si>
    <t>UED.ktoe.DE.NFM.SEC_ALU.SEC_PROCESSING.ELEC.ELEC</t>
  </si>
  <si>
    <t>UED.ktoe.DE.NFM.SEC_ALU.SEC_FINISHING.THERM.TOTAL</t>
  </si>
  <si>
    <t>UED.ktoe.DE.NFM.SEC_ALU.SEC_FINISHING.THERM.LPG</t>
  </si>
  <si>
    <t>UED.ktoe.DE.NFM.SEC_ALU.SEC_FINISHING.THERM.DIESEL_LIQBIO</t>
  </si>
  <si>
    <t>UED.ktoe.DE.NFM.SEC_ALU.SEC_FINISHING.THERM.NG_BIOGAS</t>
  </si>
  <si>
    <t>UED.ktoe.DE.NFM.SEC_ALU.SEC_FINISHING_STEAM.TOTAL.TOTAL</t>
  </si>
  <si>
    <t>UED.ktoe.DE.NFM.SEC_ALU.SEC_FINISHING_STEAM.STEAM.SOLIDS</t>
  </si>
  <si>
    <t>UED.ktoe.DE.NFM.SEC_ALU.SEC_FINISHING_STEAM.STEAM.RFG</t>
  </si>
  <si>
    <t>UED.ktoe.DE.NFM.SEC_ALU.SEC_FINISHING_STEAM.STEAM.LPG</t>
  </si>
  <si>
    <t>UED.ktoe.DE.NFM.SEC_ALU.SEC_FINISHING_STEAM.STEAM.DIESEL_LIQBIO</t>
  </si>
  <si>
    <t>UED.ktoe.DE.NFM.SEC_ALU.SEC_FINISHING_STEAM.STEAM.RFO</t>
  </si>
  <si>
    <t>UED.ktoe.DE.NFM.SEC_ALU.SEC_FINISHING_STEAM.STEAM.OTHER</t>
  </si>
  <si>
    <t>UED.ktoe.DE.NFM.SEC_ALU.SEC_FINISHING_STEAM.STEAM.NG_BIOGAS</t>
  </si>
  <si>
    <t>UED.ktoe.DE.NFM.SEC_ALU.SEC_FINISHING_STEAM.STEAM.DERIVED</t>
  </si>
  <si>
    <t>UED.ktoe.DE.NFM.SEC_ALU.SEC_FINISHING_STEAM.STEAM.BIOMASS_WASTE</t>
  </si>
  <si>
    <t>UED.ktoe.DE.NFM.SEC_ALU.SEC_FINISHING_STEAM.STEAM.STEAM_DISTR</t>
  </si>
  <si>
    <t>UED.ktoe.DE.NFM.SEC_ALU.SEC_FINISHING.ELEC.ELEC</t>
  </si>
  <si>
    <t>UED.ktoe.DE.NFM.OTHER_NFM.TOTAL.TOTAL.TOTAL</t>
  </si>
  <si>
    <t>UED.ktoe.DE.NFM.OTHER_NFM.LIGHT.GENERIC.ELEC</t>
  </si>
  <si>
    <t>UED.ktoe.DE.NFM.OTHER_NFM.AIRCOMP.GENERIC.ELEC</t>
  </si>
  <si>
    <t>UED.ktoe.DE.NFM.OTHER_NFM.MOTOR.GENERIC.ELEC</t>
  </si>
  <si>
    <t>UED.ktoe.DE.NFM.OTHER_NFM.FANS.GENERIC.ELEC</t>
  </si>
  <si>
    <t>UED.ktoe.DE.NFM.OTHER_NFM.LOW_ENTH.TOTAL.TOTAL</t>
  </si>
  <si>
    <t>UED.ktoe.DE.NFM.OTHER_NFM.LOW_ENTH.THERM.DIESEL_LIQBIO</t>
  </si>
  <si>
    <t>UED.ktoe.DE.NFM.OTHER_NFM.LOW_ENTH.THERM.NG_BIOGAS</t>
  </si>
  <si>
    <t>UED.ktoe.DE.NFM.OTHER_NFM.LOW_ENTH.THERM.SOLAR_GEO</t>
  </si>
  <si>
    <t>UED.ktoe.DE.NFM.OTHER_NFM.LOW_ENTH.HP.AMBIENT</t>
  </si>
  <si>
    <t>UED.ktoe.DE.NFM.OTHER_NFM.LOW_ENTH.THERM.ELEC</t>
  </si>
  <si>
    <t>UED.ktoe.DE.NFM.OTHER_NFM.OTH_PRODUCTION.TOTAL.TOTAL</t>
  </si>
  <si>
    <t>UED.ktoe.DE.NFM.OTHER_NFM.OTH_PRODUCTION.THERM.TOTAL</t>
  </si>
  <si>
    <t>UED.ktoe.DE.NFM.OTHER_NFM.OTH_PRODUCTION.THERM.SOLIDS</t>
  </si>
  <si>
    <t>UED.ktoe.DE.NFM.OTHER_NFM.OTH_PRODUCTION.THERM.LPG</t>
  </si>
  <si>
    <t>UED.ktoe.DE.NFM.OTHER_NFM.OTH_PRODUCTION.THERM.DIESEL_LIQBIO</t>
  </si>
  <si>
    <t>UED.ktoe.DE.NFM.OTHER_NFM.OTH_PRODUCTION.THERM.RFO</t>
  </si>
  <si>
    <t>UED.ktoe.DE.NFM.OTHER_NFM.OTH_PRODUCTION.THERM.NG_BIOGAS</t>
  </si>
  <si>
    <t>UED.ktoe.DE.NFM.OTHER_NFM.OTH_PRODUCTION.ELEC.ELEC</t>
  </si>
  <si>
    <t>UED.ktoe.DE.NFM.OTHER_NFM.OTH_PROCESSING.TOTAL.TOTAL</t>
  </si>
  <si>
    <t>UED.ktoe.DE.NFM.OTHER_NFM.OTH_PROCESSING.THERM.TOTAL</t>
  </si>
  <si>
    <t>UED.ktoe.DE.NFM.OTHER_NFM.OTH_PROCESSING.THERM.LPG</t>
  </si>
  <si>
    <t>UED.ktoe.DE.NFM.OTHER_NFM.OTH_PROCESSING.THERM.DIESEL_LIQBIO</t>
  </si>
  <si>
    <t>UED.ktoe.DE.NFM.OTHER_NFM.OTH_PROCESSING.THERM.RFO</t>
  </si>
  <si>
    <t>UED.ktoe.DE.NFM.OTHER_NFM.OTH_PROCESSING.THERM.NG_BIOGAS</t>
  </si>
  <si>
    <t>UED.ktoe.DE.NFM.OTHER_NFM.OTH_PROCESSING.ELEC.ELEC</t>
  </si>
  <si>
    <t>UED.ktoe.DE.NFM.OTHER_NFM.OTH_FINISHING.THERM.TOTAL</t>
  </si>
  <si>
    <t>UED.ktoe.DE.NFM.OTHER_NFM.OTH_FINISHING.THERM.LPG</t>
  </si>
  <si>
    <t>UED.ktoe.DE.NFM.OTHER_NFM.OTH_FINISHING.THERM.DIESEL_LIQBIO</t>
  </si>
  <si>
    <t>UED.ktoe.DE.NFM.OTHER_NFM.OTH_FINISHING.THERM.NG_BIOGAS</t>
  </si>
  <si>
    <t>UED.ktoe.DE.NFM.OTHER_NFM.OTH_FINISHING_STEAM.TOTAL.TOTAL</t>
  </si>
  <si>
    <t>UED.ktoe.DE.NFM.OTHER_NFM.OTH_FINISHING_STEAM.STEAM.SOLIDS</t>
  </si>
  <si>
    <t>UED.ktoe.DE.NFM.OTHER_NFM.OTH_FINISHING_STEAM.STEAM.RFG</t>
  </si>
  <si>
    <t>UED.ktoe.DE.NFM.OTHER_NFM.OTH_FINISHING_STEAM.STEAM.LPG</t>
  </si>
  <si>
    <t>UED.ktoe.DE.NFM.OTHER_NFM.OTH_FINISHING_STEAM.STEAM.DIESEL_LIQBIO</t>
  </si>
  <si>
    <t>UED.ktoe.DE.NFM.OTHER_NFM.OTH_FINISHING_STEAM.STEAM.RFO</t>
  </si>
  <si>
    <t>UED.ktoe.DE.NFM.OTHER_NFM.OTH_FINISHING_STEAM.STEAM.OTHER</t>
  </si>
  <si>
    <t>UED.ktoe.DE.NFM.OTHER_NFM.OTH_FINISHING_STEAM.STEAM.NG_BIOGAS</t>
  </si>
  <si>
    <t>UED.ktoe.DE.NFM.OTHER_NFM.OTH_FINISHING_STEAM.STEAM.DERIVED</t>
  </si>
  <si>
    <t>UED.ktoe.DE.NFM.OTHER_NFM.OTH_FINISHING_STEAM.STEAM.BIOMASS_WASTE</t>
  </si>
  <si>
    <t>UED.ktoe.DE.NFM.OTHER_NFM.OTH_FINISHING_STEAM.STEAM.STEAM_DISTR</t>
  </si>
  <si>
    <t>UED.ktoe.DE.NFM.OTHER_NFM.OTH_FINISHING.ELEC.ELEC</t>
  </si>
  <si>
    <t>FUEL_EMI.ktCO2.DE.NFM.ALUMINA.TOTAL.TOTAL.TOTAL</t>
  </si>
  <si>
    <t>FUEL_EMI.ktCO2.DE.NFM.ALUMINA.LIGHT.GENERIC.ELEC</t>
  </si>
  <si>
    <t>FUEL_EMI.ktCO2.DE.NFM.ALUMINA.AIRCOMP.GENERIC.ELEC</t>
  </si>
  <si>
    <t>FUEL_EMI.ktCO2.DE.NFM.ALUMINA.MOTOR.GENERIC.ELEC</t>
  </si>
  <si>
    <t>FUEL_EMI.ktCO2.DE.NFM.ALUMINA.FANS.GENERIC.ELEC</t>
  </si>
  <si>
    <t>FUEL_EMI.ktCO2.DE.NFM.ALUMINA.LOW_ENTH.TOTAL.TOTAL</t>
  </si>
  <si>
    <t>FUEL_EMI.ktCO2.DE.NFM.ALUMINA.LOW_ENTH.THERM.DIESEL_LIQBIO</t>
  </si>
  <si>
    <t>FUEL_EMI.ktCO2.DE.NFM.ALUMINA.LOW_ENTH.THERM.NG_BIOGAS</t>
  </si>
  <si>
    <t>FUEL_EMI.ktCO2.DE.NFM.ALUMINA.LOW_ENTH.THERM.SOLAR_GEO</t>
  </si>
  <si>
    <t>FUEL_EMI.ktCO2.DE.NFM.ALUMINA.LOW_ENTH.HP.AMBIENT</t>
  </si>
  <si>
    <t>FUEL_EMI.ktCO2.DE.NFM.ALUMINA.LOW_ENTH.THERM.ELEC</t>
  </si>
  <si>
    <t>FUEL_EMI.ktCO2.DE.NFM.ALUMINA.A_PRODUCTION.TOTAL.TOTAL</t>
  </si>
  <si>
    <t>FUEL_EMI.ktCO2.DE.NFM.ALUMINA.A_PRODUCTION.STEAM.SOLIDS</t>
  </si>
  <si>
    <t>FUEL_EMI.ktCO2.DE.NFM.ALUMINA.A_PRODUCTION.STEAM.RFG</t>
  </si>
  <si>
    <t>FUEL_EMI.ktCO2.DE.NFM.ALUMINA.A_PRODUCTION.STEAM.LPG</t>
  </si>
  <si>
    <t>FUEL_EMI.ktCO2.DE.NFM.ALUMINA.A_PRODUCTION.STEAM.DIESEL_LIQBIO</t>
  </si>
  <si>
    <t>FUEL_EMI.ktCO2.DE.NFM.ALUMINA.A_PRODUCTION.STEAM.RFO</t>
  </si>
  <si>
    <t>FUEL_EMI.ktCO2.DE.NFM.ALUMINA.A_PRODUCTION.STEAM.OTHER</t>
  </si>
  <si>
    <t>FUEL_EMI.ktCO2.DE.NFM.ALUMINA.A_PRODUCTION.STEAM.NG_BIOGAS</t>
  </si>
  <si>
    <t>FUEL_EMI.ktCO2.DE.NFM.ALUMINA.A_PRODUCTION.STEAM.DERIVED</t>
  </si>
  <si>
    <t>FUEL_EMI.ktCO2.DE.NFM.ALUMINA.A_PRODUCTION.STEAM.BIOMASS_WASTE</t>
  </si>
  <si>
    <t>FUEL_EMI.ktCO2.DE.NFM.ALUMINA.A_PRODUCTION.STEAM.STEAM_DISTR</t>
  </si>
  <si>
    <t>FUEL_EMI.ktCO2.DE.NFM.ALUMINA.A_REFINING.TOTAL.TOTAL</t>
  </si>
  <si>
    <t>FUEL_EMI.ktCO2.DE.NFM.ALUMINA.A_REFINING.THERM.LPG</t>
  </si>
  <si>
    <t>FUEL_EMI.ktCO2.DE.NFM.ALUMINA.A_REFINING.THERM.DIESEL_LIQBIO</t>
  </si>
  <si>
    <t>FUEL_EMI.ktCO2.DE.NFM.ALUMINA.A_REFINING.THERM.RFO</t>
  </si>
  <si>
    <t>FUEL_EMI.ktCO2.DE.NFM.ALUMINA.A_REFINING.THERM.NG_BIOGAS</t>
  </si>
  <si>
    <t>FUEL_EMI.ktCO2.DE.NFM.ALUMINA.A_REFINING.THERM.ELEC</t>
  </si>
  <si>
    <t>FUEL_EMI.ktCO2.DE.NFM.PRIM_ALU.LIGHT.GENERIC.ELEC</t>
  </si>
  <si>
    <t>FUEL_EMI.ktCO2.DE.NFM.PRIM_ALU.AIRCOMP.GENERIC.ELEC</t>
  </si>
  <si>
    <t>FUEL_EMI.ktCO2.DE.NFM.PRIM_ALU.MOTOR.GENERIC.ELEC</t>
  </si>
  <si>
    <t>FUEL_EMI.ktCO2.DE.NFM.PRIM_ALU.FANS.GENERIC.ELEC</t>
  </si>
  <si>
    <t>FUEL_EMI.ktCO2.DE.NFM.PRIM_ALU.LOW_ENTH.TOTAL.TOTAL</t>
  </si>
  <si>
    <t>FUEL_EMI.ktCO2.DE.NFM.PRIM_ALU.LOW_ENTH.THERM.DIESEL_LIQBIO</t>
  </si>
  <si>
    <t>FUEL_EMI.ktCO2.DE.NFM.PRIM_ALU.LOW_ENTH.THERM.NG_BIOGAS</t>
  </si>
  <si>
    <t>FUEL_EMI.ktCO2.DE.NFM.PRIM_ALU.LOW_ENTH.THERM.SOLAR_GEO</t>
  </si>
  <si>
    <t>FUEL_EMI.ktCO2.DE.NFM.PRIM_ALU.LOW_ENTH.HP.AMBIENT</t>
  </si>
  <si>
    <t>FUEL_EMI.ktCO2.DE.NFM.PRIM_ALU.LOW_ENTH.THERM.ELEC</t>
  </si>
  <si>
    <t>FUEL_EMI.ktCO2.DE.NFM.PRIM_ALU.SMELTING.ELEC.ELEC</t>
  </si>
  <si>
    <t>FUEL_EMI.ktCO2.DE.NFM.PRIM_ALU.PROCESSING.TOTAL.TOTAL</t>
  </si>
  <si>
    <t>FUEL_EMI.ktCO2.DE.NFM.PRIM_ALU.PROCESSING.THERM.TOTAL</t>
  </si>
  <si>
    <t>FUEL_EMI.ktCO2.DE.NFM.PRIM_ALU.PROCESSING.THERM.LPG</t>
  </si>
  <si>
    <t>FUEL_EMI.ktCO2.DE.NFM.PRIM_ALU.PROCESSING.THERM.DIESEL_LIQBIO</t>
  </si>
  <si>
    <t>FUEL_EMI.ktCO2.DE.NFM.PRIM_ALU.PROCESSING.THERM.RFO</t>
  </si>
  <si>
    <t>FUEL_EMI.ktCO2.DE.NFM.PRIM_ALU.PROCESSING.THERM.NG_BIOGAS</t>
  </si>
  <si>
    <t>FUEL_EMI.ktCO2.DE.NFM.PRIM_ALU.PROCESSING.ELEC.ELEC</t>
  </si>
  <si>
    <t>FUEL_EMI.ktCO2.DE.NFM.PRIM_ALU.FINISHING.THERM.TOTAL</t>
  </si>
  <si>
    <t>FUEL_EMI.ktCO2.DE.NFM.PRIM_ALU.FINISHING.THERM.LPG</t>
  </si>
  <si>
    <t>FUEL_EMI.ktCO2.DE.NFM.PRIM_ALU.FINISHING.THERM.DIESEL_LIQBIO</t>
  </si>
  <si>
    <t>FUEL_EMI.ktCO2.DE.NFM.PRIM_ALU.FINISHING.THERM.NG_BIOGAS</t>
  </si>
  <si>
    <t>FUEL_EMI.ktCO2.DE.NFM.PRIM_ALU.FINISHING_STEAM.TOTAL.TOTAL</t>
  </si>
  <si>
    <t>FUEL_EMI.ktCO2.DE.NFM.PRIM_ALU.FINISHING_STEAM.STEAM.SOLIDS</t>
  </si>
  <si>
    <t>FUEL_EMI.ktCO2.DE.NFM.PRIM_ALU.FINISHING_STEAM.STEAM.RFG</t>
  </si>
  <si>
    <t>FUEL_EMI.ktCO2.DE.NFM.PRIM_ALU.FINISHING_STEAM.STEAM.LPG</t>
  </si>
  <si>
    <t>FUEL_EMI.ktCO2.DE.NFM.PRIM_ALU.FINISHING_STEAM.STEAM.DIESEL_LIQBIO</t>
  </si>
  <si>
    <t>FUEL_EMI.ktCO2.DE.NFM.PRIM_ALU.FINISHING_STEAM.STEAM.RFO</t>
  </si>
  <si>
    <t>FUEL_EMI.ktCO2.DE.NFM.PRIM_ALU.FINISHING_STEAM.STEAM.OTHER</t>
  </si>
  <si>
    <t>FUEL_EMI.ktCO2.DE.NFM.PRIM_ALU.FINISHING_STEAM.STEAM.NG_BIOGAS</t>
  </si>
  <si>
    <t>FUEL_EMI.ktCO2.DE.NFM.PRIM_ALU.FINISHING_STEAM.STEAM.DERIVED</t>
  </si>
  <si>
    <t>FUEL_EMI.ktCO2.DE.NFM.PRIM_ALU.FINISHING_STEAM.STEAM.BIOMASS_WASTE</t>
  </si>
  <si>
    <t>FUEL_EMI.ktCO2.DE.NFM.PRIM_ALU.FINISHING_STEAM.STEAM.STEAM_DISTR</t>
  </si>
  <si>
    <t>FUEL_EMI.ktCO2.DE.NFM.PRIM_ALU.FINISHING.ELEC.ELEC</t>
  </si>
  <si>
    <t>PROCESS_EMI.ktCO2.DE.NFM.PRIM_ALU</t>
  </si>
  <si>
    <t>FUEL_EMI.ktCO2.DE.NFM.SEC_ALU.TOTAL.TOTAL.TOTAL</t>
  </si>
  <si>
    <t>FUEL_EMI.ktCO2.DE.NFM.SEC_ALU.LIGHT.GENERIC.ELEC</t>
  </si>
  <si>
    <t>FUEL_EMI.ktCO2.DE.NFM.SEC_ALU.AIRCOMP.GENERIC.ELEC</t>
  </si>
  <si>
    <t>FUEL_EMI.ktCO2.DE.NFM.SEC_ALU.MOTOR.GENERIC.ELEC</t>
  </si>
  <si>
    <t>FUEL_EMI.ktCO2.DE.NFM.SEC_ALU.FANS.GENERIC.ELEC</t>
  </si>
  <si>
    <t>FUEL_EMI.ktCO2.DE.NFM.SEC_ALU.LOW_ENTH.TOTAL.TOTAL</t>
  </si>
  <si>
    <t>FUEL_EMI.ktCO2.DE.NFM.SEC_ALU.LOW_ENTH.THERM.DIESEL_LIQBIO</t>
  </si>
  <si>
    <t>FUEL_EMI.ktCO2.DE.NFM.SEC_ALU.LOW_ENTH.THERM.NG_BIOGAS</t>
  </si>
  <si>
    <t>FUEL_EMI.ktCO2.DE.NFM.SEC_ALU.LOW_ENTH.THERM.SOLAR_GEO</t>
  </si>
  <si>
    <t>FUEL_EMI.ktCO2.DE.NFM.SEC_ALU.LOW_ENTH.HP.AMBIENT</t>
  </si>
  <si>
    <t>FUEL_EMI.ktCO2.DE.NFM.SEC_ALU.LOW_ENTH.THERM.ELEC</t>
  </si>
  <si>
    <t>FUEL_EMI.ktCO2.DE.NFM.SEC_ALU.SEC_REMELTING.TOTAL.TOTAL</t>
  </si>
  <si>
    <t>FUEL_EMI.ktCO2.DE.NFM.SEC_ALU.SEC_REMELTING.THERM.TOTAL</t>
  </si>
  <si>
    <t>FUEL_EMI.ktCO2.DE.NFM.SEC_ALU.SEC_REMELTING.THERM.LPG</t>
  </si>
  <si>
    <t>FUEL_EMI.ktCO2.DE.NFM.SEC_ALU.SEC_REMELTING.THERM.DIESEL_LIQBIO</t>
  </si>
  <si>
    <t>FUEL_EMI.ktCO2.DE.NFM.SEC_ALU.SEC_REMELTING.THERM.RFO</t>
  </si>
  <si>
    <t>FUEL_EMI.ktCO2.DE.NFM.SEC_ALU.SEC_REMELTING.THERM.NG_BIOGAS</t>
  </si>
  <si>
    <t>FUEL_EMI.ktCO2.DE.NFM.SEC_ALU.SEC_REMELTING.ELEC.ELEC</t>
  </si>
  <si>
    <t>FUEL_EMI.ktCO2.DE.NFM.SEC_ALU.SEC_PROCESSING.TOTAL.TOTAL</t>
  </si>
  <si>
    <t>FUEL_EMI.ktCO2.DE.NFM.SEC_ALU.SEC_PROCESSING.THERM.TOTAL</t>
  </si>
  <si>
    <t>FUEL_EMI.ktCO2.DE.NFM.SEC_ALU.SEC_PROCESSING.THERM.LPG</t>
  </si>
  <si>
    <t>FUEL_EMI.ktCO2.DE.NFM.SEC_ALU.SEC_PROCESSING.THERM.DIESEL_LIQBIO</t>
  </si>
  <si>
    <t>FUEL_EMI.ktCO2.DE.NFM.SEC_ALU.SEC_PROCESSING.THERM.RFO</t>
  </si>
  <si>
    <t>FUEL_EMI.ktCO2.DE.NFM.SEC_ALU.SEC_PROCESSING.THERM.NG_BIOGAS</t>
  </si>
  <si>
    <t>FUEL_EMI.ktCO2.DE.NFM.SEC_ALU.SEC_PROCESSING.ELEC.ELEC</t>
  </si>
  <si>
    <t>FUEL_EMI.ktCO2.DE.NFM.SEC_ALU.SEC_FINISHING.THERM.TOTAL</t>
  </si>
  <si>
    <t>FUEL_EMI.ktCO2.DE.NFM.SEC_ALU.SEC_FINISHING.THERM.LPG</t>
  </si>
  <si>
    <t>FUEL_EMI.ktCO2.DE.NFM.SEC_ALU.SEC_FINISHING.THERM.DIESEL_LIQBIO</t>
  </si>
  <si>
    <t>FUEL_EMI.ktCO2.DE.NFM.SEC_ALU.SEC_FINISHING.THERM.NG_BIOGAS</t>
  </si>
  <si>
    <t>FUEL_EMI.ktCO2.DE.NFM.SEC_ALU.SEC_FINISHING_STEAM.TOTAL.TOTAL</t>
  </si>
  <si>
    <t>FUEL_EMI.ktCO2.DE.NFM.SEC_ALU.SEC_FINISHING_STEAM.STEAM.SOLIDS</t>
  </si>
  <si>
    <t>FUEL_EMI.ktCO2.DE.NFM.SEC_ALU.SEC_FINISHING_STEAM.STEAM.RFG</t>
  </si>
  <si>
    <t>FUEL_EMI.ktCO2.DE.NFM.SEC_ALU.SEC_FINISHING_STEAM.STEAM.LPG</t>
  </si>
  <si>
    <t>FUEL_EMI.ktCO2.DE.NFM.SEC_ALU.SEC_FINISHING_STEAM.STEAM.DIESEL_LIQBIO</t>
  </si>
  <si>
    <t>FUEL_EMI.ktCO2.DE.NFM.SEC_ALU.SEC_FINISHING_STEAM.STEAM.RFO</t>
  </si>
  <si>
    <t>FUEL_EMI.ktCO2.DE.NFM.SEC_ALU.SEC_FINISHING_STEAM.STEAM.OTHER</t>
  </si>
  <si>
    <t>FUEL_EMI.ktCO2.DE.NFM.SEC_ALU.SEC_FINISHING_STEAM.STEAM.NG_BIOGAS</t>
  </si>
  <si>
    <t>FUEL_EMI.ktCO2.DE.NFM.SEC_ALU.SEC_FINISHING_STEAM.STEAM.DERIVED</t>
  </si>
  <si>
    <t>FUEL_EMI.ktCO2.DE.NFM.SEC_ALU.SEC_FINISHING_STEAM.STEAM.BIOMASS_WASTE</t>
  </si>
  <si>
    <t>FUEL_EMI.ktCO2.DE.NFM.SEC_ALU.SEC_FINISHING_STEAM.STEAM.STEAM_DISTR</t>
  </si>
  <si>
    <t>FUEL_EMI.ktCO2.DE.NFM.SEC_ALU.SEC_FINISHING.ELEC.ELEC</t>
  </si>
  <si>
    <t>FUEL_EMI.ktCO2.DE.NFM.OTHER_NFM.LIGHT.GENERIC.ELEC</t>
  </si>
  <si>
    <t>FUEL_EMI.ktCO2.DE.NFM.OTHER_NFM.AIRCOMP.GENERIC.ELEC</t>
  </si>
  <si>
    <t>FUEL_EMI.ktCO2.DE.NFM.OTHER_NFM.MOTOR.GENERIC.ELEC</t>
  </si>
  <si>
    <t>FUEL_EMI.ktCO2.DE.NFM.OTHER_NFM.FANS.GENERIC.ELEC</t>
  </si>
  <si>
    <t>FUEL_EMI.ktCO2.DE.NFM.OTHER_NFM.LOW_ENTH.TOTAL.TOTAL</t>
  </si>
  <si>
    <t>FUEL_EMI.ktCO2.DE.NFM.OTHER_NFM.LOW_ENTH.THERM.DIESEL_LIQBIO</t>
  </si>
  <si>
    <t>FUEL_EMI.ktCO2.DE.NFM.OTHER_NFM.LOW_ENTH.THERM.NG_BIOGAS</t>
  </si>
  <si>
    <t>FUEL_EMI.ktCO2.DE.NFM.OTHER_NFM.LOW_ENTH.THERM.SOLAR_GEO</t>
  </si>
  <si>
    <t>FUEL_EMI.ktCO2.DE.NFM.OTHER_NFM.LOW_ENTH.HP.AMBIENT</t>
  </si>
  <si>
    <t>FUEL_EMI.ktCO2.DE.NFM.OTHER_NFM.LOW_ENTH.THERM.ELEC</t>
  </si>
  <si>
    <t>FUEL_EMI.ktCO2.DE.NFM.OTHER_NFM.OTH_PRODUCTION.TOTAL.TOTAL</t>
  </si>
  <si>
    <t>FUEL_EMI.ktCO2.DE.NFM.OTHER_NFM.OTH_PRODUCTION.THERM.TOTAL</t>
  </si>
  <si>
    <t>FUEL_EMI.ktCO2.DE.NFM.OTHER_NFM.OTH_PRODUCTION.THERM.SOLIDS</t>
  </si>
  <si>
    <t>FUEL_EMI.ktCO2.DE.NFM.OTHER_NFM.OTH_PRODUCTION.THERM.LPG</t>
  </si>
  <si>
    <t>FUEL_EMI.ktCO2.DE.NFM.OTHER_NFM.OTH_PRODUCTION.THERM.DIESEL_LIQBIO</t>
  </si>
  <si>
    <t>FUEL_EMI.ktCO2.DE.NFM.OTHER_NFM.OTH_PRODUCTION.THERM.RFO</t>
  </si>
  <si>
    <t>FUEL_EMI.ktCO2.DE.NFM.OTHER_NFM.OTH_PRODUCTION.THERM.NG_BIOGAS</t>
  </si>
  <si>
    <t>FUEL_EMI.ktCO2.DE.NFM.OTHER_NFM.OTH_PRODUCTION.ELEC.ELEC</t>
  </si>
  <si>
    <t>FUEL_EMI.ktCO2.DE.NFM.OTHER_NFM.OTH_PROCESSING.TOTAL.TOTAL</t>
  </si>
  <si>
    <t>FUEL_EMI.ktCO2.DE.NFM.OTHER_NFM.OTH_PROCESSING.THERM.TOTAL</t>
  </si>
  <si>
    <t>FUEL_EMI.ktCO2.DE.NFM.OTHER_NFM.OTH_PROCESSING.THERM.LPG</t>
  </si>
  <si>
    <t>FUEL_EMI.ktCO2.DE.NFM.OTHER_NFM.OTH_PROCESSING.THERM.DIESEL_LIQBIO</t>
  </si>
  <si>
    <t>FUEL_EMI.ktCO2.DE.NFM.OTHER_NFM.OTH_PROCESSING.THERM.RFO</t>
  </si>
  <si>
    <t>FUEL_EMI.ktCO2.DE.NFM.OTHER_NFM.OTH_PROCESSING.THERM.NG_BIOGAS</t>
  </si>
  <si>
    <t>FUEL_EMI.ktCO2.DE.NFM.OTHER_NFM.OTH_PROCESSING.ELEC.ELEC</t>
  </si>
  <si>
    <t>FUEL_EMI.ktCO2.DE.NFM.OTHER_NFM.OTH_FINISHING.THERM.TOTAL</t>
  </si>
  <si>
    <t>FUEL_EMI.ktCO2.DE.NFM.OTHER_NFM.OTH_FINISHING.THERM.LPG</t>
  </si>
  <si>
    <t>FUEL_EMI.ktCO2.DE.NFM.OTHER_NFM.OTH_FINISHING.THERM.DIESEL_LIQBIO</t>
  </si>
  <si>
    <t>FUEL_EMI.ktCO2.DE.NFM.OTHER_NFM.OTH_FINISHING.THERM.NG_BIOGAS</t>
  </si>
  <si>
    <t>FUEL_EMI.ktCO2.DE.NFM.OTHER_NFM.OTH_FINISHING_STEAM.TOTAL.TOTAL</t>
  </si>
  <si>
    <t>FUEL_EMI.ktCO2.DE.NFM.OTHER_NFM.OTH_FINISHING_STEAM.STEAM.SOLIDS</t>
  </si>
  <si>
    <t>FUEL_EMI.ktCO2.DE.NFM.OTHER_NFM.OTH_FINISHING_STEAM.STEAM.RFG</t>
  </si>
  <si>
    <t>FUEL_EMI.ktCO2.DE.NFM.OTHER_NFM.OTH_FINISHING_STEAM.STEAM.LPG</t>
  </si>
  <si>
    <t>FUEL_EMI.ktCO2.DE.NFM.OTHER_NFM.OTH_FINISHING_STEAM.STEAM.DIESEL_LIQBIO</t>
  </si>
  <si>
    <t>FUEL_EMI.ktCO2.DE.NFM.OTHER_NFM.OTH_FINISHING_STEAM.STEAM.RFO</t>
  </si>
  <si>
    <t>FUEL_EMI.ktCO2.DE.NFM.OTHER_NFM.OTH_FINISHING_STEAM.STEAM.OTHER</t>
  </si>
  <si>
    <t>FUEL_EMI.ktCO2.DE.NFM.OTHER_NFM.OTH_FINISHING_STEAM.STEAM.NG_BIOGAS</t>
  </si>
  <si>
    <t>FUEL_EMI.ktCO2.DE.NFM.OTHER_NFM.OTH_FINISHING_STEAM.STEAM.DERIVED</t>
  </si>
  <si>
    <t>FUEL_EMI.ktCO2.DE.NFM.OTHER_NFM.OTH_FINISHING_STEAM.STEAM.BIOMASS_WASTE</t>
  </si>
  <si>
    <t>FUEL_EMI.ktCO2.DE.NFM.OTHER_NFM.OTH_FINISHING_STEAM.STEAM.STEAM_DISTR</t>
  </si>
  <si>
    <t>FUEL_EMI.ktCO2.DE.NFM.OTHER_NFM.OTH_FINISHING.ELEC.ELEC</t>
  </si>
  <si>
    <t>PROCESS_EMI.ktCO2.DE.NFM.OTHER_NFM</t>
  </si>
  <si>
    <t>Aluminium - primary production (without process emissions)</t>
  </si>
  <si>
    <t>Other non-ferrous metals (without process emissions)</t>
  </si>
  <si>
    <t>Basic and other chemicals</t>
  </si>
  <si>
    <t>VA.Meuro2023.DE.CHI.BASIC_CHEM</t>
  </si>
  <si>
    <t>VA.Meuro2023.DE.CHI.OTHER_CHEM</t>
  </si>
  <si>
    <t>VA.Meuro2023.DE.CHI.PHARM</t>
  </si>
  <si>
    <t>Basic chemicals (kt ethylene eq.)</t>
  </si>
  <si>
    <t>OUTPUT.kt.DE.CHI.BASIC_CHEM</t>
  </si>
  <si>
    <t>Other chemicals (kt ethylene eq.)</t>
  </si>
  <si>
    <t>OUTPUT.kt.DE.CHI.OTHER_CHEM</t>
  </si>
  <si>
    <t>Pharmaceutical products etc. (kt ethylene eq.)</t>
  </si>
  <si>
    <t>OUTPUT.kt.DE.CHI.PHARM</t>
  </si>
  <si>
    <t>CAP.kt.DE.CHI.BASIC_CHEM</t>
  </si>
  <si>
    <t>CAP.kt.DE.CHI.OTHER_CHEM</t>
  </si>
  <si>
    <t>CAP.kt.DE.CHI.PHARM</t>
  </si>
  <si>
    <t>NEWCAP.kt.DE.CHI.BASIC_CHEM</t>
  </si>
  <si>
    <t>NEWCAP.kt.DE.CHI.OTHER_CHEM</t>
  </si>
  <si>
    <t>NEWCAP.kt.DE.CHI.PHARM</t>
  </si>
  <si>
    <t>FEC.ktoe.DE.CHI.TOTAL.TOTAL.TOTAL.TOTAL</t>
  </si>
  <si>
    <t>FEC.ktoe.DE.CHI.TOTAL.TOTAL.TOTAL.SOLIDS</t>
  </si>
  <si>
    <t>FEC.ktoe.DE.CHI.TOTAL.TOTAL.TOTAL.RFG</t>
  </si>
  <si>
    <t>FEC.ktoe.DE.CHI.TOTAL.TOTAL.TOTAL.LPG</t>
  </si>
  <si>
    <t>FEC.ktoe.DE.CHI.TOTAL.TOTAL.TOTAL.DIESEL</t>
  </si>
  <si>
    <t>FEC.ktoe.DE.CHI.TOTAL.TOTAL.TOTAL.RFO</t>
  </si>
  <si>
    <t>FEC.ktoe.DE.CHI.TOTAL.TOTAL.TOTAL.OTHER</t>
  </si>
  <si>
    <t>FEC.ktoe.DE.CHI.TOTAL.TOTAL.TOTAL.NG</t>
  </si>
  <si>
    <t>FEC.ktoe.DE.CHI.TOTAL.TOTAL.TOTAL.DERIVED</t>
  </si>
  <si>
    <t>FEC.ktoe.DE.CHI.TOTAL.TOTAL.TOTAL.BIOMASS_WASTE</t>
  </si>
  <si>
    <t>FEC.ktoe.DE.CHI.TOTAL.TOTAL.TOTAL.BIOGAS</t>
  </si>
  <si>
    <t>FEC.ktoe.DE.CHI.TOTAL.TOTAL.TOTAL.LIQBIO</t>
  </si>
  <si>
    <t>FEC.ktoe.DE.CHI.TOTAL.TOTAL.TOTAL.SOLAR</t>
  </si>
  <si>
    <t>FEC.ktoe.DE.CHI.TOTAL.TOTAL.TOTAL.GEO</t>
  </si>
  <si>
    <t>FEC.ktoe.DE.CHI.TOTAL.TOTAL.TOTAL.AMBIENT</t>
  </si>
  <si>
    <t>FEC.ktoe.DE.CHI.TOTAL.TOTAL.TOTAL.STEAM_DISTR</t>
  </si>
  <si>
    <t>FEC.ktoe.DE.CHI.TOTAL.TOTAL.TOTAL.ELEC</t>
  </si>
  <si>
    <t>Non-energy use in the Chemical industry (ktoe)</t>
  </si>
  <si>
    <t>NONENERGY.ktoe.DE.CHI.TOTAL.TOTAL.TOTAL.TOTAL</t>
  </si>
  <si>
    <t>NONENERGY.ktoe.DE.CHI.TOTAL.TOTAL.TOTAL.SOLIDS</t>
  </si>
  <si>
    <t>NONENERGY.ktoe.DE.CHI.TOTAL.TOTAL.TOTAL.RFG</t>
  </si>
  <si>
    <t>NONENERGY.ktoe.DE.CHI.TOTAL.TOTAL.TOTAL.LPG</t>
  </si>
  <si>
    <t>NONENERGY.ktoe.DE.CHI.TOTAL.TOTAL.TOTAL.DIESEL</t>
  </si>
  <si>
    <t>NONENERGY.ktoe.DE.CHI.TOTAL.TOTAL.TOTAL.RFO</t>
  </si>
  <si>
    <t>NONENERGY.ktoe.DE.CHI.TOTAL.TOTAL.TOTAL.OTHER</t>
  </si>
  <si>
    <t>NONENERGY.ktoe.DE.CHI.TOTAL.TOTAL.TOTAL.NAPHTHA</t>
  </si>
  <si>
    <t>NONENERGY.ktoe.DE.CHI.TOTAL.TOTAL.TOTAL.NG_BIOGAS</t>
  </si>
  <si>
    <t>NONENERGY.ktoe.DE.CHI.TOTAL.TOTAL.TOTAL.DERIVED</t>
  </si>
  <si>
    <t>NONENERGY.ktoe.DE.CHI.TOTAL.TOTAL.TOTAL.BIOMASS_WASTE</t>
  </si>
  <si>
    <t>Basic chemicals - non energy</t>
  </si>
  <si>
    <t>Basic chemicals - energy</t>
  </si>
  <si>
    <t>Emission intensity (kt of CO2 / ktoe energy)</t>
  </si>
  <si>
    <t>Basic chemicals (including process emissions)</t>
  </si>
  <si>
    <t>Other chemicals (including process emissions)</t>
  </si>
  <si>
    <t>FEC.ktoe.DE.CHI.BASIC_CHEM.LIGHT.GENERIC.ELEC</t>
  </si>
  <si>
    <t>FEC.ktoe.DE.CHI.BASIC_CHEM.AIRCOMP.GENERIC.ELEC</t>
  </si>
  <si>
    <t>FEC.ktoe.DE.CHI.BASIC_CHEM.MOTOR.GENERIC.ELEC</t>
  </si>
  <si>
    <t>FEC.ktoe.DE.CHI.BASIC_CHEM.FANS.GENERIC.ELEC</t>
  </si>
  <si>
    <t>FEC.ktoe.DE.CHI.BASIC_CHEM.LOW_ENTH.TOTAL.TOTAL</t>
  </si>
  <si>
    <t>FEC.ktoe.DE.CHI.BASIC_CHEM.LOW_ENTH.THERM.DIESEL_LIQBIO</t>
  </si>
  <si>
    <t>FEC.ktoe.DE.CHI.BASIC_CHEM.LOW_ENTH.THERM.NG_BIOGAS</t>
  </si>
  <si>
    <t>FEC.ktoe.DE.CHI.BASIC_CHEM.LOW_ENTH.THERM.SOLAR_GEO</t>
  </si>
  <si>
    <t>FEC.ktoe.DE.CHI.BASIC_CHEM.LOW_ENTH.HP.AMBIENT</t>
  </si>
  <si>
    <t>FEC.ktoe.DE.CHI.BASIC_CHEM.LOW_ENTH.THERM.ELEC</t>
  </si>
  <si>
    <t>Chemicals: Feedstock (energy used as raw material)</t>
  </si>
  <si>
    <t>Chemicals: Steam processing</t>
  </si>
  <si>
    <t>FEC.ktoe.DE.CHI.BASIC_CHEM.PROCESSING.TOTAL.TOTAL</t>
  </si>
  <si>
    <t>FEC.ktoe.DE.CHI.BASIC_CHEM.PROCESSING.STEAM.SOLIDS</t>
  </si>
  <si>
    <t>FEC.ktoe.DE.CHI.BASIC_CHEM.PROCESSING.STEAM.RFG</t>
  </si>
  <si>
    <t>FEC.ktoe.DE.CHI.BASIC_CHEM.PROCESSING.STEAM.LPG</t>
  </si>
  <si>
    <t>FEC.ktoe.DE.CHI.BASIC_CHEM.PROCESSING.STEAM.DIESEL_LIQBIO</t>
  </si>
  <si>
    <t>FEC.ktoe.DE.CHI.BASIC_CHEM.PROCESSING.STEAM.RFO</t>
  </si>
  <si>
    <t>FEC.ktoe.DE.CHI.BASIC_CHEM.PROCESSING.STEAM.OTHER</t>
  </si>
  <si>
    <t>FEC.ktoe.DE.CHI.BASIC_CHEM.PROCESSING.STEAM.NG_BIOGAS</t>
  </si>
  <si>
    <t>FEC.ktoe.DE.CHI.BASIC_CHEM.PROCESSING.STEAM.DERIVED</t>
  </si>
  <si>
    <t>FEC.ktoe.DE.CHI.BASIC_CHEM.PROCESSING.STEAM.BIOMASS_WASTE</t>
  </si>
  <si>
    <t>FEC.ktoe.DE.CHI.BASIC_CHEM.PROCESSING.STEAM.STEAM_DISTR</t>
  </si>
  <si>
    <t>Chemicals: Furnaces</t>
  </si>
  <si>
    <t>FEC.ktoe.DE.CHI.BASIC_CHEM.PROC_HEAT.TOTAL.TOTAL</t>
  </si>
  <si>
    <t>Chemicals: Furnaces - Thermal</t>
  </si>
  <si>
    <t>FEC.ktoe.DE.CHI.BASIC_CHEM.PROC_HEAT.THERM.TOTAL</t>
  </si>
  <si>
    <t>FEC.ktoe.DE.CHI.BASIC_CHEM.PROC_HEAT.THERM.SOLIDS</t>
  </si>
  <si>
    <t>FEC.ktoe.DE.CHI.BASIC_CHEM.PROC_HEAT.THERM.LPG</t>
  </si>
  <si>
    <t>FEC.ktoe.DE.CHI.BASIC_CHEM.PROC_HEAT.THERM.DIESEL_LIQBIO</t>
  </si>
  <si>
    <t>FEC.ktoe.DE.CHI.BASIC_CHEM.PROC_HEAT.THERM.RFO</t>
  </si>
  <si>
    <t>FEC.ktoe.DE.CHI.BASIC_CHEM.PROC_HEAT.THERM.NG_BIOGAS</t>
  </si>
  <si>
    <t>Chemicals: Furnaces - Electric</t>
  </si>
  <si>
    <t>FEC.ktoe.DE.CHI.BASIC_CHEM.PROC_HEAT.ELEC.ELEC</t>
  </si>
  <si>
    <t>Chemicals: Process cooling</t>
  </si>
  <si>
    <t>Chemicals: Process cooling - Natural gas and biogas</t>
  </si>
  <si>
    <t>FEC.ktoe.DE.CHI.BASIC_CHEM.PROC_COOL.THERM.NG_BIOGAS</t>
  </si>
  <si>
    <t>Chemicals: Process cooling - Steam</t>
  </si>
  <si>
    <t>FEC.ktoe.DE.CHI.BASIC_CHEM.PROC_COOL_STEAM.TOTAL.TOTAL</t>
  </si>
  <si>
    <t>FEC.ktoe.DE.CHI.BASIC_CHEM.PROC_COOL_STEAM.STEAM.SOLIDS</t>
  </si>
  <si>
    <t>FEC.ktoe.DE.CHI.BASIC_CHEM.PROC_COOL_STEAM.STEAM.RFG</t>
  </si>
  <si>
    <t>FEC.ktoe.DE.CHI.BASIC_CHEM.PROC_COOL_STEAM.STEAM.LPG</t>
  </si>
  <si>
    <t>FEC.ktoe.DE.CHI.BASIC_CHEM.PROC_COOL_STEAM.STEAM.DIESEL_LIQBIO</t>
  </si>
  <si>
    <t>FEC.ktoe.DE.CHI.BASIC_CHEM.PROC_COOL_STEAM.STEAM.RFO</t>
  </si>
  <si>
    <t>FEC.ktoe.DE.CHI.BASIC_CHEM.PROC_COOL_STEAM.STEAM.OTHER</t>
  </si>
  <si>
    <t>FEC.ktoe.DE.CHI.BASIC_CHEM.PROC_COOL_STEAM.STEAM.NG_BIOGAS</t>
  </si>
  <si>
    <t>FEC.ktoe.DE.CHI.BASIC_CHEM.PROC_COOL_STEAM.STEAM.DERIVED</t>
  </si>
  <si>
    <t>FEC.ktoe.DE.CHI.BASIC_CHEM.PROC_COOL_STEAM.STEAM.BIOMASS_WASTE</t>
  </si>
  <si>
    <t>FEC.ktoe.DE.CHI.BASIC_CHEM.PROC_COOL_STEAM.STEAM.STEAM_DISTR</t>
  </si>
  <si>
    <t>Chemicals: Process cooling - Electric</t>
  </si>
  <si>
    <t>FEC.ktoe.DE.CHI.BASIC_CHEM.PROC_COOL.ELEC.ELEC</t>
  </si>
  <si>
    <t>Chemicals: Generic electric process</t>
  </si>
  <si>
    <t>FEC.ktoe.DE.CHI.BASIC_CHEM.GENERIC.MECH.ELEC</t>
  </si>
  <si>
    <t>FEC.ktoe.DE.CHI.OTHER_CHEM.TOTAL.TOTAL.TOTAL</t>
  </si>
  <si>
    <t>FEC.ktoe.DE.CHI.OTHER_CHEM.LIGHT.GENERIC.ELEC</t>
  </si>
  <si>
    <t>FEC.ktoe.DE.CHI.OTHER_CHEM.AIRCOMP.GENERIC.ELEC</t>
  </si>
  <si>
    <t>FEC.ktoe.DE.CHI.OTHER_CHEM.MOTOR.GENERIC.ELEC</t>
  </si>
  <si>
    <t>FEC.ktoe.DE.CHI.OTHER_CHEM.FANS.GENERIC.ELEC</t>
  </si>
  <si>
    <t>FEC.ktoe.DE.CHI.OTHER_CHEM.LOW_ENTH.TOTAL.TOTAL</t>
  </si>
  <si>
    <t>FEC.ktoe.DE.CHI.OTHER_CHEM.LOW_ENTH.THERM.DIESEL_LIQBIO</t>
  </si>
  <si>
    <t>FEC.ktoe.DE.CHI.OTHER_CHEM.LOW_ENTH.THERM.NG_BIOGAS</t>
  </si>
  <si>
    <t>FEC.ktoe.DE.CHI.OTHER_CHEM.LOW_ENTH.THERM.SOLAR_GEO</t>
  </si>
  <si>
    <t>FEC.ktoe.DE.CHI.OTHER_CHEM.LOW_ENTH.HP.AMBIENT</t>
  </si>
  <si>
    <t>FEC.ktoe.DE.CHI.OTHER_CHEM.LOW_ENTH.THERM.ELEC</t>
  </si>
  <si>
    <t>Chemicals: High-enthalpy heat processing</t>
  </si>
  <si>
    <t>High-enthalpy heat processing - Steam</t>
  </si>
  <si>
    <t>FEC.ktoe.DE.CHI.OTHER_CHEM.PROCESSING_STEAM.TOTAL.TOTAL</t>
  </si>
  <si>
    <t>FEC.ktoe.DE.CHI.OTHER_CHEM.PROCESSING_STEAM.STEAM.SOLIDS</t>
  </si>
  <si>
    <t>FEC.ktoe.DE.CHI.OTHER_CHEM.PROCESSING_STEAM.STEAM.RFG</t>
  </si>
  <si>
    <t>FEC.ktoe.DE.CHI.OTHER_CHEM.PROCESSING_STEAM.STEAM.LPG</t>
  </si>
  <si>
    <t>FEC.ktoe.DE.CHI.OTHER_CHEM.PROCESSING_STEAM.STEAM.DIESEL_LIQBIO</t>
  </si>
  <si>
    <t>FEC.ktoe.DE.CHI.OTHER_CHEM.PROCESSING_STEAM.STEAM.RFO</t>
  </si>
  <si>
    <t>FEC.ktoe.DE.CHI.OTHER_CHEM.PROCESSING_STEAM.STEAM.OTHER</t>
  </si>
  <si>
    <t>FEC.ktoe.DE.CHI.OTHER_CHEM.PROCESSING_STEAM.STEAM.NG_BIOGAS</t>
  </si>
  <si>
    <t>FEC.ktoe.DE.CHI.OTHER_CHEM.PROCESSING_STEAM.STEAM.DERIVED</t>
  </si>
  <si>
    <t>FEC.ktoe.DE.CHI.OTHER_CHEM.PROCESSING_STEAM.STEAM.BIOMASS_WASTE</t>
  </si>
  <si>
    <t>FEC.ktoe.DE.CHI.OTHER_CHEM.PROCESSING_STEAM.STEAM.STEAM_DISTR</t>
  </si>
  <si>
    <t>High-enthalpy heat processing - Electric (microwave)</t>
  </si>
  <si>
    <t>FEC.ktoe.DE.CHI.OTHER_CHEM.PROCESSING.MICROW.ELEC</t>
  </si>
  <si>
    <t>FEC.ktoe.DE.CHI.OTHER_CHEM.PROC_HEAT.TOTAL.TOTAL</t>
  </si>
  <si>
    <t>FEC.ktoe.DE.CHI.OTHER_CHEM.PROC_HEAT.THERM.TOTAL</t>
  </si>
  <si>
    <t>FEC.ktoe.DE.CHI.OTHER_CHEM.PROC_HEAT.THERM.SOLIDS</t>
  </si>
  <si>
    <t>FEC.ktoe.DE.CHI.OTHER_CHEM.PROC_HEAT.THERM.LPG</t>
  </si>
  <si>
    <t>FEC.ktoe.DE.CHI.OTHER_CHEM.PROC_HEAT.THERM.DIESEL_LIQBIO</t>
  </si>
  <si>
    <t>FEC.ktoe.DE.CHI.OTHER_CHEM.PROC_HEAT.THERM.RFO</t>
  </si>
  <si>
    <t>FEC.ktoe.DE.CHI.OTHER_CHEM.PROC_HEAT.THERM.NG_BIOGAS</t>
  </si>
  <si>
    <t>FEC.ktoe.DE.CHI.OTHER_CHEM.PROC_HEAT.ELEC.ELEC</t>
  </si>
  <si>
    <t>FEC.ktoe.DE.CHI.OTHER_CHEM.PROC_COOL.THERM.NG_BIOGAS</t>
  </si>
  <si>
    <t>FEC.ktoe.DE.CHI.OTHER_CHEM.PROC_COOL_STEAM.TOTAL.TOTAL</t>
  </si>
  <si>
    <t>FEC.ktoe.DE.CHI.OTHER_CHEM.PROC_COOL_STEAM.STEAM.SOLIDS</t>
  </si>
  <si>
    <t>FEC.ktoe.DE.CHI.OTHER_CHEM.PROC_COOL_STEAM.STEAM.RFG</t>
  </si>
  <si>
    <t>FEC.ktoe.DE.CHI.OTHER_CHEM.PROC_COOL_STEAM.STEAM.LPG</t>
  </si>
  <si>
    <t>FEC.ktoe.DE.CHI.OTHER_CHEM.PROC_COOL_STEAM.STEAM.DIESEL_LIQBIO</t>
  </si>
  <si>
    <t>FEC.ktoe.DE.CHI.OTHER_CHEM.PROC_COOL_STEAM.STEAM.RFO</t>
  </si>
  <si>
    <t>FEC.ktoe.DE.CHI.OTHER_CHEM.PROC_COOL_STEAM.STEAM.OTHER</t>
  </si>
  <si>
    <t>FEC.ktoe.DE.CHI.OTHER_CHEM.PROC_COOL_STEAM.STEAM.NG_BIOGAS</t>
  </si>
  <si>
    <t>FEC.ktoe.DE.CHI.OTHER_CHEM.PROC_COOL_STEAM.STEAM.DERIVED</t>
  </si>
  <si>
    <t>FEC.ktoe.DE.CHI.OTHER_CHEM.PROC_COOL_STEAM.STEAM.BIOMASS_WASTE</t>
  </si>
  <si>
    <t>FEC.ktoe.DE.CHI.OTHER_CHEM.PROC_COOL_STEAM.STEAM.STEAM_DISTR</t>
  </si>
  <si>
    <t>FEC.ktoe.DE.CHI.OTHER_CHEM.PROC_COOL.ELEC.ELEC</t>
  </si>
  <si>
    <t>FEC.ktoe.DE.CHI.OTHER_CHEM.GENERIC.MECH.ELEC</t>
  </si>
  <si>
    <t>FEC.ktoe.DE.CHI.PHARM.TOTAL.TOTAL.TOTAL</t>
  </si>
  <si>
    <t>FEC.ktoe.DE.CHI.PHARM.LIGHT.GENERIC.ELEC</t>
  </si>
  <si>
    <t>FEC.ktoe.DE.CHI.PHARM.AIRCOMP.GENERIC.ELEC</t>
  </si>
  <si>
    <t>FEC.ktoe.DE.CHI.PHARM.MOTOR.GENERIC.ELEC</t>
  </si>
  <si>
    <t>FEC.ktoe.DE.CHI.PHARM.FANS.GENERIC.ELEC</t>
  </si>
  <si>
    <t>FEC.ktoe.DE.CHI.PHARM.LOW_ENTH.TOTAL.TOTAL</t>
  </si>
  <si>
    <t>FEC.ktoe.DE.CHI.PHARM.LOW_ENTH.THERM.DIESEL_LIQBIO</t>
  </si>
  <si>
    <t>FEC.ktoe.DE.CHI.PHARM.LOW_ENTH.THERM.NG_BIOGAS</t>
  </si>
  <si>
    <t>FEC.ktoe.DE.CHI.PHARM.LOW_ENTH.THERM.SOLAR_GEO</t>
  </si>
  <si>
    <t>FEC.ktoe.DE.CHI.PHARM.LOW_ENTH.HP.AMBIENT</t>
  </si>
  <si>
    <t>FEC.ktoe.DE.CHI.PHARM.LOW_ENTH.THERM.ELEC</t>
  </si>
  <si>
    <t>FEC.ktoe.DE.CHI.PHARM.PROCESSING_STEAM.TOTAL.TOTAL</t>
  </si>
  <si>
    <t>FEC.ktoe.DE.CHI.PHARM.PROCESSING_STEAM.STEAM.SOLIDS</t>
  </si>
  <si>
    <t>FEC.ktoe.DE.CHI.PHARM.PROCESSING_STEAM.STEAM.RFG</t>
  </si>
  <si>
    <t>FEC.ktoe.DE.CHI.PHARM.PROCESSING_STEAM.STEAM.LPG</t>
  </si>
  <si>
    <t>FEC.ktoe.DE.CHI.PHARM.PROCESSING_STEAM.STEAM.DIESEL_LIQBIO</t>
  </si>
  <si>
    <t>FEC.ktoe.DE.CHI.PHARM.PROCESSING_STEAM.STEAM.RFO</t>
  </si>
  <si>
    <t>FEC.ktoe.DE.CHI.PHARM.PROCESSING_STEAM.STEAM.OTHER</t>
  </si>
  <si>
    <t>FEC.ktoe.DE.CHI.PHARM.PROCESSING_STEAM.STEAM.NG_BIOGAS</t>
  </si>
  <si>
    <t>FEC.ktoe.DE.CHI.PHARM.PROCESSING_STEAM.STEAM.DERIVED</t>
  </si>
  <si>
    <t>FEC.ktoe.DE.CHI.PHARM.PROCESSING_STEAM.STEAM.BIOMASS_WASTE</t>
  </si>
  <si>
    <t>FEC.ktoe.DE.CHI.PHARM.PROCESSING_STEAM.STEAM.STEAM_DISTR</t>
  </si>
  <si>
    <t>FEC.ktoe.DE.CHI.PHARM.PROCESSING.MICROW.ELEC</t>
  </si>
  <si>
    <t>FEC.ktoe.DE.CHI.PHARM.PROC_HEAT.TOTAL.TOTAL</t>
  </si>
  <si>
    <t>FEC.ktoe.DE.CHI.PHARM.PROC_HEAT.THERM.TOTAL</t>
  </si>
  <si>
    <t>FEC.ktoe.DE.CHI.PHARM.PROC_HEAT.THERM.SOLIDS</t>
  </si>
  <si>
    <t>FEC.ktoe.DE.CHI.PHARM.PROC_HEAT.THERM.LPG</t>
  </si>
  <si>
    <t>FEC.ktoe.DE.CHI.PHARM.PROC_HEAT.THERM.DIESEL_LIQBIO</t>
  </si>
  <si>
    <t>FEC.ktoe.DE.CHI.PHARM.PROC_HEAT.THERM.RFO</t>
  </si>
  <si>
    <t>FEC.ktoe.DE.CHI.PHARM.PROC_HEAT.THERM.NG_BIOGAS</t>
  </si>
  <si>
    <t>FEC.ktoe.DE.CHI.PHARM.PROC_HEAT.ELEC.ELEC</t>
  </si>
  <si>
    <t>FEC.ktoe.DE.CHI.PHARM.PROC_COOL.THERM.NG_BIOGAS</t>
  </si>
  <si>
    <t>FEC.ktoe.DE.CHI.PHARM.PROC_COOL_STEAM.TOTAL.TOTAL</t>
  </si>
  <si>
    <t>FEC.ktoe.DE.CHI.PHARM.PROC_COOL_STEAM.STEAM.SOLIDS</t>
  </si>
  <si>
    <t>FEC.ktoe.DE.CHI.PHARM.PROC_COOL_STEAM.STEAM.RFG</t>
  </si>
  <si>
    <t>FEC.ktoe.DE.CHI.PHARM.PROC_COOL_STEAM.STEAM.LPG</t>
  </si>
  <si>
    <t>FEC.ktoe.DE.CHI.PHARM.PROC_COOL_STEAM.STEAM.DIESEL_LIQBIO</t>
  </si>
  <si>
    <t>FEC.ktoe.DE.CHI.PHARM.PROC_COOL_STEAM.STEAM.RFO</t>
  </si>
  <si>
    <t>FEC.ktoe.DE.CHI.PHARM.PROC_COOL_STEAM.STEAM.OTHER</t>
  </si>
  <si>
    <t>FEC.ktoe.DE.CHI.PHARM.PROC_COOL_STEAM.STEAM.NG_BIOGAS</t>
  </si>
  <si>
    <t>FEC.ktoe.DE.CHI.PHARM.PROC_COOL_STEAM.STEAM.DERIVED</t>
  </si>
  <si>
    <t>FEC.ktoe.DE.CHI.PHARM.PROC_COOL_STEAM.STEAM.BIOMASS_WASTE</t>
  </si>
  <si>
    <t>FEC.ktoe.DE.CHI.PHARM.PROC_COOL_STEAM.STEAM.STEAM_DISTR</t>
  </si>
  <si>
    <t>FEC.ktoe.DE.CHI.PHARM.PROC_COOL.ELEC.ELEC</t>
  </si>
  <si>
    <t>FEC.ktoe.DE.CHI.PHARM.GENERIC.MECH.ELEC</t>
  </si>
  <si>
    <t>Chemicals: Process cooling - Natural gas</t>
  </si>
  <si>
    <t>UED.ktoe.DE.CHI.BASIC_CHEM.LIGHT.GENERIC.ELEC</t>
  </si>
  <si>
    <t>UED.ktoe.DE.CHI.BASIC_CHEM.AIRCOMP.GENERIC.ELEC</t>
  </si>
  <si>
    <t>UED.ktoe.DE.CHI.BASIC_CHEM.MOTOR.GENERIC.ELEC</t>
  </si>
  <si>
    <t>UED.ktoe.DE.CHI.BASIC_CHEM.FANS.GENERIC.ELEC</t>
  </si>
  <si>
    <t>UED.ktoe.DE.CHI.BASIC_CHEM.LOW_ENTH.TOTAL.TOTAL</t>
  </si>
  <si>
    <t>UED.ktoe.DE.CHI.BASIC_CHEM.LOW_ENTH.THERM.DIESEL_LIQBIO</t>
  </si>
  <si>
    <t>UED.ktoe.DE.CHI.BASIC_CHEM.LOW_ENTH.THERM.NG_BIOGAS</t>
  </si>
  <si>
    <t>UED.ktoe.DE.CHI.BASIC_CHEM.LOW_ENTH.THERM.SOLAR_GEO</t>
  </si>
  <si>
    <t>UED.ktoe.DE.CHI.BASIC_CHEM.LOW_ENTH.HP.AMBIENT</t>
  </si>
  <si>
    <t>UED.ktoe.DE.CHI.BASIC_CHEM.LOW_ENTH.THERM.ELEC</t>
  </si>
  <si>
    <t>UED.ktoe.DE.CHI.BASIC_CHEM.PROCESSING.TOTAL.TOTAL</t>
  </si>
  <si>
    <t>UED.ktoe.DE.CHI.BASIC_CHEM.PROCESSING.STEAM.SOLIDS</t>
  </si>
  <si>
    <t>UED.ktoe.DE.CHI.BASIC_CHEM.PROCESSING.STEAM.RFG</t>
  </si>
  <si>
    <t>UED.ktoe.DE.CHI.BASIC_CHEM.PROCESSING.STEAM.LPG</t>
  </si>
  <si>
    <t>UED.ktoe.DE.CHI.BASIC_CHEM.PROCESSING.STEAM.DIESEL_LIQBIO</t>
  </si>
  <si>
    <t>UED.ktoe.DE.CHI.BASIC_CHEM.PROCESSING.STEAM.RFO</t>
  </si>
  <si>
    <t>UED.ktoe.DE.CHI.BASIC_CHEM.PROCESSING.STEAM.OTHER</t>
  </si>
  <si>
    <t>UED.ktoe.DE.CHI.BASIC_CHEM.PROCESSING.STEAM.NG_BIOGAS</t>
  </si>
  <si>
    <t>UED.ktoe.DE.CHI.BASIC_CHEM.PROCESSING.STEAM.DERIVED</t>
  </si>
  <si>
    <t>UED.ktoe.DE.CHI.BASIC_CHEM.PROCESSING.STEAM.BIOMASS_WASTE</t>
  </si>
  <si>
    <t>UED.ktoe.DE.CHI.BASIC_CHEM.PROCESSING.STEAM.STEAM_DISTR</t>
  </si>
  <si>
    <t>UED.ktoe.DE.CHI.BASIC_CHEM.PROC_HEAT.TOTAL.TOTAL</t>
  </si>
  <si>
    <t>UED.ktoe.DE.CHI.BASIC_CHEM.PROC_HEAT.THERM.TOTAL</t>
  </si>
  <si>
    <t>UED.ktoe.DE.CHI.BASIC_CHEM.PROC_HEAT.THERM.SOLIDS</t>
  </si>
  <si>
    <t>UED.ktoe.DE.CHI.BASIC_CHEM.PROC_HEAT.THERM.LPG</t>
  </si>
  <si>
    <t>UED.ktoe.DE.CHI.BASIC_CHEM.PROC_HEAT.THERM.DIESEL_LIQBIO</t>
  </si>
  <si>
    <t>UED.ktoe.DE.CHI.BASIC_CHEM.PROC_HEAT.THERM.RFO</t>
  </si>
  <si>
    <t>UED.ktoe.DE.CHI.BASIC_CHEM.PROC_HEAT.THERM.NG_BIOGAS</t>
  </si>
  <si>
    <t>UED.ktoe.DE.CHI.BASIC_CHEM.PROC_HEAT.ELEC.ELEC</t>
  </si>
  <si>
    <t>UED.ktoe.DE.CHI.BASIC_CHEM.PROC_COOL.THERM.NG_BIOGAS</t>
  </si>
  <si>
    <t>UED.ktoe.DE.CHI.BASIC_CHEM.PROC_COOL_STEAM.TOTAL.TOTAL</t>
  </si>
  <si>
    <t>UED.ktoe.DE.CHI.BASIC_CHEM.PROC_COOL_STEAM.STEAM.SOLIDS</t>
  </si>
  <si>
    <t>UED.ktoe.DE.CHI.BASIC_CHEM.PROC_COOL_STEAM.STEAM.RFG</t>
  </si>
  <si>
    <t>UED.ktoe.DE.CHI.BASIC_CHEM.PROC_COOL_STEAM.STEAM.LPG</t>
  </si>
  <si>
    <t>UED.ktoe.DE.CHI.BASIC_CHEM.PROC_COOL_STEAM.STEAM.DIESEL_LIQBIO</t>
  </si>
  <si>
    <t>UED.ktoe.DE.CHI.BASIC_CHEM.PROC_COOL_STEAM.STEAM.RFO</t>
  </si>
  <si>
    <t>UED.ktoe.DE.CHI.BASIC_CHEM.PROC_COOL_STEAM.STEAM.OTHER</t>
  </si>
  <si>
    <t>UED.ktoe.DE.CHI.BASIC_CHEM.PROC_COOL_STEAM.STEAM.NG_BIOGAS</t>
  </si>
  <si>
    <t>UED.ktoe.DE.CHI.BASIC_CHEM.PROC_COOL_STEAM.STEAM.DERIVED</t>
  </si>
  <si>
    <t>UED.ktoe.DE.CHI.BASIC_CHEM.PROC_COOL_STEAM.STEAM.BIOMASS_WASTE</t>
  </si>
  <si>
    <t>UED.ktoe.DE.CHI.BASIC_CHEM.PROC_COOL_STEAM.STEAM.STEAM_DISTR</t>
  </si>
  <si>
    <t>UED.ktoe.DE.CHI.BASIC_CHEM.PROC_COOL.ELEC.ELEC</t>
  </si>
  <si>
    <t>UED.ktoe.DE.CHI.BASIC_CHEM.GENERIC.MECH.ELEC</t>
  </si>
  <si>
    <t>UED.ktoe.DE.CHI.OTHER_CHEM.TOTAL.TOTAL.TOTAL</t>
  </si>
  <si>
    <t>UED.ktoe.DE.CHI.OTHER_CHEM.LIGHT.GENERIC.ELEC</t>
  </si>
  <si>
    <t>UED.ktoe.DE.CHI.OTHER_CHEM.AIRCOMP.GENERIC.ELEC</t>
  </si>
  <si>
    <t>UED.ktoe.DE.CHI.OTHER_CHEM.MOTOR.GENERIC.ELEC</t>
  </si>
  <si>
    <t>UED.ktoe.DE.CHI.OTHER_CHEM.FANS.GENERIC.ELEC</t>
  </si>
  <si>
    <t>UED.ktoe.DE.CHI.OTHER_CHEM.LOW_ENTH.TOTAL.TOTAL</t>
  </si>
  <si>
    <t>UED.ktoe.DE.CHI.OTHER_CHEM.LOW_ENTH.THERM.DIESEL_LIQBIO</t>
  </si>
  <si>
    <t>UED.ktoe.DE.CHI.OTHER_CHEM.LOW_ENTH.THERM.NG_BIOGAS</t>
  </si>
  <si>
    <t>UED.ktoe.DE.CHI.OTHER_CHEM.LOW_ENTH.THERM.SOLAR_GEO</t>
  </si>
  <si>
    <t>UED.ktoe.DE.CHI.OTHER_CHEM.LOW_ENTH.HP.AMBIENT</t>
  </si>
  <si>
    <t>UED.ktoe.DE.CHI.OTHER_CHEM.LOW_ENTH.THERM.ELEC</t>
  </si>
  <si>
    <t>UED.ktoe.DE.CHI.OTHER_CHEM.PROCESSING_STEAM.TOTAL.TOTAL</t>
  </si>
  <si>
    <t>UED.ktoe.DE.CHI.OTHER_CHEM.PROCESSING_STEAM.STEAM.SOLIDS</t>
  </si>
  <si>
    <t>UED.ktoe.DE.CHI.OTHER_CHEM.PROCESSING_STEAM.STEAM.RFG</t>
  </si>
  <si>
    <t>UED.ktoe.DE.CHI.OTHER_CHEM.PROCESSING_STEAM.STEAM.LPG</t>
  </si>
  <si>
    <t>UED.ktoe.DE.CHI.OTHER_CHEM.PROCESSING_STEAM.STEAM.DIESEL_LIQBIO</t>
  </si>
  <si>
    <t>UED.ktoe.DE.CHI.OTHER_CHEM.PROCESSING_STEAM.STEAM.RFO</t>
  </si>
  <si>
    <t>UED.ktoe.DE.CHI.OTHER_CHEM.PROCESSING_STEAM.STEAM.OTHER</t>
  </si>
  <si>
    <t>UED.ktoe.DE.CHI.OTHER_CHEM.PROCESSING_STEAM.STEAM.NG_BIOGAS</t>
  </si>
  <si>
    <t>UED.ktoe.DE.CHI.OTHER_CHEM.PROCESSING_STEAM.STEAM.DERIVED</t>
  </si>
  <si>
    <t>UED.ktoe.DE.CHI.OTHER_CHEM.PROCESSING_STEAM.STEAM.BIOMASS_WASTE</t>
  </si>
  <si>
    <t>UED.ktoe.DE.CHI.OTHER_CHEM.PROCESSING_STEAM.STEAM.STEAM_DISTR</t>
  </si>
  <si>
    <t>UED.ktoe.DE.CHI.OTHER_CHEM.PROCESSING.MICROW.ELEC</t>
  </si>
  <si>
    <t>UED.ktoe.DE.CHI.OTHER_CHEM.PROC_HEAT.TOTAL.TOTAL</t>
  </si>
  <si>
    <t>UED.ktoe.DE.CHI.OTHER_CHEM.PROC_HEAT.THERM.TOTAL</t>
  </si>
  <si>
    <t>UED.ktoe.DE.CHI.OTHER_CHEM.PROC_HEAT.THERM.SOLIDS</t>
  </si>
  <si>
    <t>UED.ktoe.DE.CHI.OTHER_CHEM.PROC_HEAT.THERM.LPG</t>
  </si>
  <si>
    <t>UED.ktoe.DE.CHI.OTHER_CHEM.PROC_HEAT.THERM.DIESEL_LIQBIO</t>
  </si>
  <si>
    <t>UED.ktoe.DE.CHI.OTHER_CHEM.PROC_HEAT.THERM.RFO</t>
  </si>
  <si>
    <t>UED.ktoe.DE.CHI.OTHER_CHEM.PROC_HEAT.THERM.NG_BIOGAS</t>
  </si>
  <si>
    <t>UED.ktoe.DE.CHI.OTHER_CHEM.PROC_HEAT.ELEC.ELEC</t>
  </si>
  <si>
    <t>UED.ktoe.DE.CHI.OTHER_CHEM.PROC_COOL.THERM.NG_BIOGAS</t>
  </si>
  <si>
    <t>UED.ktoe.DE.CHI.OTHER_CHEM.PROC_COOL_STEAM.TOTAL.TOTAL</t>
  </si>
  <si>
    <t>UED.ktoe.DE.CHI.OTHER_CHEM.PROC_COOL_STEAM.STEAM.SOLIDS</t>
  </si>
  <si>
    <t>UED.ktoe.DE.CHI.OTHER_CHEM.PROC_COOL_STEAM.STEAM.RFG</t>
  </si>
  <si>
    <t>UED.ktoe.DE.CHI.OTHER_CHEM.PROC_COOL_STEAM.STEAM.LPG</t>
  </si>
  <si>
    <t>UED.ktoe.DE.CHI.OTHER_CHEM.PROC_COOL_STEAM.STEAM.DIESEL_LIQBIO</t>
  </si>
  <si>
    <t>UED.ktoe.DE.CHI.OTHER_CHEM.PROC_COOL_STEAM.STEAM.RFO</t>
  </si>
  <si>
    <t>UED.ktoe.DE.CHI.OTHER_CHEM.PROC_COOL_STEAM.STEAM.OTHER</t>
  </si>
  <si>
    <t>UED.ktoe.DE.CHI.OTHER_CHEM.PROC_COOL_STEAM.STEAM.NG_BIOGAS</t>
  </si>
  <si>
    <t>UED.ktoe.DE.CHI.OTHER_CHEM.PROC_COOL_STEAM.STEAM.DERIVED</t>
  </si>
  <si>
    <t>UED.ktoe.DE.CHI.OTHER_CHEM.PROC_COOL_STEAM.STEAM.BIOMASS_WASTE</t>
  </si>
  <si>
    <t>UED.ktoe.DE.CHI.OTHER_CHEM.PROC_COOL_STEAM.STEAM.STEAM_DISTR</t>
  </si>
  <si>
    <t>UED.ktoe.DE.CHI.OTHER_CHEM.PROC_COOL.ELEC.ELEC</t>
  </si>
  <si>
    <t>UED.ktoe.DE.CHI.OTHER_CHEM.GENERIC.MECH.ELEC</t>
  </si>
  <si>
    <t>UED.ktoe.DE.CHI.PHARM.TOTAL.TOTAL.TOTAL</t>
  </si>
  <si>
    <t>UED.ktoe.DE.CHI.PHARM.LIGHT.GENERIC.ELEC</t>
  </si>
  <si>
    <t>UED.ktoe.DE.CHI.PHARM.AIRCOMP.GENERIC.ELEC</t>
  </si>
  <si>
    <t>UED.ktoe.DE.CHI.PHARM.MOTOR.GENERIC.ELEC</t>
  </si>
  <si>
    <t>UED.ktoe.DE.CHI.PHARM.FANS.GENERIC.ELEC</t>
  </si>
  <si>
    <t>UED.ktoe.DE.CHI.PHARM.LOW_ENTH.TOTAL.TOTAL</t>
  </si>
  <si>
    <t>UED.ktoe.DE.CHI.PHARM.LOW_ENTH.THERM.DIESEL_LIQBIO</t>
  </si>
  <si>
    <t>UED.ktoe.DE.CHI.PHARM.LOW_ENTH.THERM.NG_BIOGAS</t>
  </si>
  <si>
    <t>UED.ktoe.DE.CHI.PHARM.LOW_ENTH.THERM.SOLAR_GEO</t>
  </si>
  <si>
    <t>UED.ktoe.DE.CHI.PHARM.LOW_ENTH.HP.AMBIENT</t>
  </si>
  <si>
    <t>UED.ktoe.DE.CHI.PHARM.LOW_ENTH.THERM.ELEC</t>
  </si>
  <si>
    <t>UED.ktoe.DE.CHI.PHARM.PROCESSING_STEAM.TOTAL.TOTAL</t>
  </si>
  <si>
    <t>UED.ktoe.DE.CHI.PHARM.PROCESSING_STEAM.STEAM.SOLIDS</t>
  </si>
  <si>
    <t>UED.ktoe.DE.CHI.PHARM.PROCESSING_STEAM.STEAM.RFG</t>
  </si>
  <si>
    <t>UED.ktoe.DE.CHI.PHARM.PROCESSING_STEAM.STEAM.LPG</t>
  </si>
  <si>
    <t>UED.ktoe.DE.CHI.PHARM.PROCESSING_STEAM.STEAM.DIESEL_LIQBIO</t>
  </si>
  <si>
    <t>UED.ktoe.DE.CHI.PHARM.PROCESSING_STEAM.STEAM.RFO</t>
  </si>
  <si>
    <t>UED.ktoe.DE.CHI.PHARM.PROCESSING_STEAM.STEAM.OTHER</t>
  </si>
  <si>
    <t>UED.ktoe.DE.CHI.PHARM.PROCESSING_STEAM.STEAM.NG_BIOGAS</t>
  </si>
  <si>
    <t>UED.ktoe.DE.CHI.PHARM.PROCESSING_STEAM.STEAM.DERIVED</t>
  </si>
  <si>
    <t>UED.ktoe.DE.CHI.PHARM.PROCESSING_STEAM.STEAM.BIOMASS_WASTE</t>
  </si>
  <si>
    <t>UED.ktoe.DE.CHI.PHARM.PROCESSING_STEAM.STEAM.STEAM_DISTR</t>
  </si>
  <si>
    <t>UED.ktoe.DE.CHI.PHARM.PROCESSING.MICROW.ELEC</t>
  </si>
  <si>
    <t>UED.ktoe.DE.CHI.PHARM.PROC_HEAT.TOTAL.TOTAL</t>
  </si>
  <si>
    <t>UED.ktoe.DE.CHI.PHARM.PROC_HEAT.THERM.TOTAL</t>
  </si>
  <si>
    <t>UED.ktoe.DE.CHI.PHARM.PROC_HEAT.THERM.SOLIDS</t>
  </si>
  <si>
    <t>UED.ktoe.DE.CHI.PHARM.PROC_HEAT.THERM.LPG</t>
  </si>
  <si>
    <t>UED.ktoe.DE.CHI.PHARM.PROC_HEAT.THERM.DIESEL_LIQBIO</t>
  </si>
  <si>
    <t>UED.ktoe.DE.CHI.PHARM.PROC_HEAT.THERM.RFO</t>
  </si>
  <si>
    <t>UED.ktoe.DE.CHI.PHARM.PROC_HEAT.THERM.NG_BIOGAS</t>
  </si>
  <si>
    <t>UED.ktoe.DE.CHI.PHARM.PROC_HEAT.ELEC.ELEC</t>
  </si>
  <si>
    <t>UED.ktoe.DE.CHI.PHARM.PROC_COOL.THERM.NG_BIOGAS</t>
  </si>
  <si>
    <t>UED.ktoe.DE.CHI.PHARM.PROC_COOL_STEAM.TOTAL.TOTAL</t>
  </si>
  <si>
    <t>UED.ktoe.DE.CHI.PHARM.PROC_COOL_STEAM.STEAM.SOLIDS</t>
  </si>
  <si>
    <t>UED.ktoe.DE.CHI.PHARM.PROC_COOL_STEAM.STEAM.RFG</t>
  </si>
  <si>
    <t>UED.ktoe.DE.CHI.PHARM.PROC_COOL_STEAM.STEAM.LPG</t>
  </si>
  <si>
    <t>UED.ktoe.DE.CHI.PHARM.PROC_COOL_STEAM.STEAM.DIESEL_LIQBIO</t>
  </si>
  <si>
    <t>UED.ktoe.DE.CHI.PHARM.PROC_COOL_STEAM.STEAM.RFO</t>
  </si>
  <si>
    <t>UED.ktoe.DE.CHI.PHARM.PROC_COOL_STEAM.STEAM.OTHER</t>
  </si>
  <si>
    <t>UED.ktoe.DE.CHI.PHARM.PROC_COOL_STEAM.STEAM.NG_BIOGAS</t>
  </si>
  <si>
    <t>UED.ktoe.DE.CHI.PHARM.PROC_COOL_STEAM.STEAM.DERIVED</t>
  </si>
  <si>
    <t>UED.ktoe.DE.CHI.PHARM.PROC_COOL_STEAM.STEAM.BIOMASS_WASTE</t>
  </si>
  <si>
    <t>UED.ktoe.DE.CHI.PHARM.PROC_COOL_STEAM.STEAM.STEAM_DISTR</t>
  </si>
  <si>
    <t>UED.ktoe.DE.CHI.PHARM.PROC_COOL.ELEC.ELEC</t>
  </si>
  <si>
    <t>UED.ktoe.DE.CHI.PHARM.GENERIC.MECH.ELEC</t>
  </si>
  <si>
    <t>Basic chemicals (energy consumption)</t>
  </si>
  <si>
    <t>FUEL_EMI.ktCO2.DE.CHI.BASIC_CHEM.LIGHT.GENERIC.ELEC</t>
  </si>
  <si>
    <t>FUEL_EMI.ktCO2.DE.CHI.BASIC_CHEM.AIRCOMP.GENERIC.ELEC</t>
  </si>
  <si>
    <t>FUEL_EMI.ktCO2.DE.CHI.BASIC_CHEM.MOTOR.GENERIC.ELEC</t>
  </si>
  <si>
    <t>FUEL_EMI.ktCO2.DE.CHI.BASIC_CHEM.FANS.GENERIC.ELEC</t>
  </si>
  <si>
    <t>FUEL_EMI.ktCO2.DE.CHI.BASIC_CHEM.LOW_ENTH.TOTAL.TOTAL</t>
  </si>
  <si>
    <t>FUEL_EMI.ktCO2.DE.CHI.BASIC_CHEM.LOW_ENTH.THERM.DIESEL_LIQBIO</t>
  </si>
  <si>
    <t>FUEL_EMI.ktCO2.DE.CHI.BASIC_CHEM.LOW_ENTH.THERM.NG_BIOGAS</t>
  </si>
  <si>
    <t>FUEL_EMI.ktCO2.DE.CHI.BASIC_CHEM.LOW_ENTH.THERM.SOLAR_GEO</t>
  </si>
  <si>
    <t>FUEL_EMI.ktCO2.DE.CHI.BASIC_CHEM.LOW_ENTH.HP.AMBIENT</t>
  </si>
  <si>
    <t>FUEL_EMI.ktCO2.DE.CHI.BASIC_CHEM.LOW_ENTH.THERM.ELEC</t>
  </si>
  <si>
    <t>FUEL_EMI.ktCO2.DE.CHI.BASIC_CHEM.PROCESSING.TOTAL.TOTAL</t>
  </si>
  <si>
    <t>FUEL_EMI.ktCO2.DE.CHI.BASIC_CHEM.PROCESSING.STEAM.SOLIDS</t>
  </si>
  <si>
    <t>FUEL_EMI.ktCO2.DE.CHI.BASIC_CHEM.PROCESSING.STEAM.RFG</t>
  </si>
  <si>
    <t>FUEL_EMI.ktCO2.DE.CHI.BASIC_CHEM.PROCESSING.STEAM.LPG</t>
  </si>
  <si>
    <t>FUEL_EMI.ktCO2.DE.CHI.BASIC_CHEM.PROCESSING.STEAM.DIESEL_LIQBIO</t>
  </si>
  <si>
    <t>FUEL_EMI.ktCO2.DE.CHI.BASIC_CHEM.PROCESSING.STEAM.RFO</t>
  </si>
  <si>
    <t>FUEL_EMI.ktCO2.DE.CHI.BASIC_CHEM.PROCESSING.STEAM.OTHER</t>
  </si>
  <si>
    <t>FUEL_EMI.ktCO2.DE.CHI.BASIC_CHEM.PROCESSING.STEAM.NG_BIOGAS</t>
  </si>
  <si>
    <t>FUEL_EMI.ktCO2.DE.CHI.BASIC_CHEM.PROCESSING.STEAM.DERIVED</t>
  </si>
  <si>
    <t>FUEL_EMI.ktCO2.DE.CHI.BASIC_CHEM.PROCESSING.STEAM.BIOMASS_WASTE</t>
  </si>
  <si>
    <t>FUEL_EMI.ktCO2.DE.CHI.BASIC_CHEM.PROCESSING.STEAM.STEAM_DISTR</t>
  </si>
  <si>
    <t>FUEL_EMI.ktCO2.DE.CHI.BASIC_CHEM.PROC_HEAT.TOTAL.TOTAL</t>
  </si>
  <si>
    <t>FUEL_EMI.ktCO2.DE.CHI.BASIC_CHEM.PROC_HEAT.THERM.TOTAL</t>
  </si>
  <si>
    <t>FUEL_EMI.ktCO2.DE.CHI.BASIC_CHEM.PROC_HEAT.THERM.SOLIDS</t>
  </si>
  <si>
    <t>FUEL_EMI.ktCO2.DE.CHI.BASIC_CHEM.PROC_HEAT.THERM.LPG</t>
  </si>
  <si>
    <t>FUEL_EMI.ktCO2.DE.CHI.BASIC_CHEM.PROC_HEAT.THERM.DIESEL_LIQBIO</t>
  </si>
  <si>
    <t>FUEL_EMI.ktCO2.DE.CHI.BASIC_CHEM.PROC_HEAT.THERM.RFO</t>
  </si>
  <si>
    <t>FUEL_EMI.ktCO2.DE.CHI.BASIC_CHEM.PROC_HEAT.THERM.NG_BIOGAS</t>
  </si>
  <si>
    <t>FUEL_EMI.ktCO2.DE.CHI.BASIC_CHEM.PROC_HEAT.ELEC.ELEC</t>
  </si>
  <si>
    <t>FUEL_EMI.ktCO2.DE.CHI.BASIC_CHEM.PROC_COOL.THERM.NG_BIOGAS</t>
  </si>
  <si>
    <t>FUEL_EMI.ktCO2.DE.CHI.BASIC_CHEM.PROC_COOL_STEAM.TOTAL.TOTAL</t>
  </si>
  <si>
    <t>FUEL_EMI.ktCO2.DE.CHI.BASIC_CHEM.PROC_COOL_STEAM.STEAM.SOLIDS</t>
  </si>
  <si>
    <t>FUEL_EMI.ktCO2.DE.CHI.BASIC_CHEM.PROC_COOL_STEAM.STEAM.RFG</t>
  </si>
  <si>
    <t>FUEL_EMI.ktCO2.DE.CHI.BASIC_CHEM.PROC_COOL_STEAM.STEAM.LPG</t>
  </si>
  <si>
    <t>FUEL_EMI.ktCO2.DE.CHI.BASIC_CHEM.PROC_COOL_STEAM.STEAM.DIESEL_LIQBIO</t>
  </si>
  <si>
    <t>FUEL_EMI.ktCO2.DE.CHI.BASIC_CHEM.PROC_COOL_STEAM.STEAM.RFO</t>
  </si>
  <si>
    <t>FUEL_EMI.ktCO2.DE.CHI.BASIC_CHEM.PROC_COOL_STEAM.STEAM.OTHER</t>
  </si>
  <si>
    <t>FUEL_EMI.ktCO2.DE.CHI.BASIC_CHEM.PROC_COOL_STEAM.STEAM.NG_BIOGAS</t>
  </si>
  <si>
    <t>FUEL_EMI.ktCO2.DE.CHI.BASIC_CHEM.PROC_COOL_STEAM.STEAM.DERIVED</t>
  </si>
  <si>
    <t>FUEL_EMI.ktCO2.DE.CHI.BASIC_CHEM.PROC_COOL_STEAM.STEAM.BIOMASS_WASTE</t>
  </si>
  <si>
    <t>FUEL_EMI.ktCO2.DE.CHI.BASIC_CHEM.PROC_COOL_STEAM.STEAM.STEAM_DISTR</t>
  </si>
  <si>
    <t>FUEL_EMI.ktCO2.DE.CHI.BASIC_CHEM.PROC_COOL.ELEC.ELEC</t>
  </si>
  <si>
    <t>FUEL_EMI.ktCO2.DE.CHI.BASIC_CHEM.GENERIC.MECH.ELEC</t>
  </si>
  <si>
    <t>PROCESS_EMI.ktCO2.DE.CHI.BASIC_CHEM</t>
  </si>
  <si>
    <t>FUEL_EMI.ktCO2.DE.CHI.OTHER_CHEM.LIGHT.GENERIC.ELEC</t>
  </si>
  <si>
    <t>FUEL_EMI.ktCO2.DE.CHI.OTHER_CHEM.AIRCOMP.GENERIC.ELEC</t>
  </si>
  <si>
    <t>FUEL_EMI.ktCO2.DE.CHI.OTHER_CHEM.MOTOR.GENERIC.ELEC</t>
  </si>
  <si>
    <t>FUEL_EMI.ktCO2.DE.CHI.OTHER_CHEM.FANS.GENERIC.ELEC</t>
  </si>
  <si>
    <t>FUEL_EMI.ktCO2.DE.CHI.OTHER_CHEM.LOW_ENTH.TOTAL.TOTAL</t>
  </si>
  <si>
    <t>FUEL_EMI.ktCO2.DE.CHI.OTHER_CHEM.LOW_ENTH.THERM.DIESEL_LIQBIO</t>
  </si>
  <si>
    <t>FUEL_EMI.ktCO2.DE.CHI.OTHER_CHEM.LOW_ENTH.THERM.NG_BIOGAS</t>
  </si>
  <si>
    <t>FUEL_EMI.ktCO2.DE.CHI.OTHER_CHEM.LOW_ENTH.THERM.SOLAR_GEO</t>
  </si>
  <si>
    <t>FUEL_EMI.ktCO2.DE.CHI.OTHER_CHEM.LOW_ENTH.HP.AMBIENT</t>
  </si>
  <si>
    <t>FUEL_EMI.ktCO2.DE.CHI.OTHER_CHEM.LOW_ENTH.THERM.ELEC</t>
  </si>
  <si>
    <t>FUEL_EMI.ktCO2.DE.CHI.OTHER_CHEM.PROCESSING_STEAM.TOTAL.TOTAL</t>
  </si>
  <si>
    <t>FUEL_EMI.ktCO2.DE.CHI.OTHER_CHEM.PROCESSING_STEAM.STEAM.SOLIDS</t>
  </si>
  <si>
    <t>FUEL_EMI.ktCO2.DE.CHI.OTHER_CHEM.PROCESSING_STEAM.STEAM.RFG</t>
  </si>
  <si>
    <t>FUEL_EMI.ktCO2.DE.CHI.OTHER_CHEM.PROCESSING_STEAM.STEAM.LPG</t>
  </si>
  <si>
    <t>FUEL_EMI.ktCO2.DE.CHI.OTHER_CHEM.PROCESSING_STEAM.STEAM.DIESEL_LIQBIO</t>
  </si>
  <si>
    <t>FUEL_EMI.ktCO2.DE.CHI.OTHER_CHEM.PROCESSING_STEAM.STEAM.RFO</t>
  </si>
  <si>
    <t>FUEL_EMI.ktCO2.DE.CHI.OTHER_CHEM.PROCESSING_STEAM.STEAM.OTHER</t>
  </si>
  <si>
    <t>FUEL_EMI.ktCO2.DE.CHI.OTHER_CHEM.PROCESSING_STEAM.STEAM.NG_BIOGAS</t>
  </si>
  <si>
    <t>FUEL_EMI.ktCO2.DE.CHI.OTHER_CHEM.PROCESSING_STEAM.STEAM.DERIVED</t>
  </si>
  <si>
    <t>FUEL_EMI.ktCO2.DE.CHI.OTHER_CHEM.PROCESSING_STEAM.STEAM.BIOMASS_WASTE</t>
  </si>
  <si>
    <t>FUEL_EMI.ktCO2.DE.CHI.OTHER_CHEM.PROCESSING_STEAM.STEAM.STEAM_DISTR</t>
  </si>
  <si>
    <t>FUEL_EMI.ktCO2.DE.CHI.OTHER_CHEM.PROCESSING.MICROW.ELEC</t>
  </si>
  <si>
    <t>FUEL_EMI.ktCO2.DE.CHI.OTHER_CHEM.PROC_HEAT.TOTAL.TOTAL</t>
  </si>
  <si>
    <t>FUEL_EMI.ktCO2.DE.CHI.OTHER_CHEM.PROC_HEAT.THERM.TOTAL</t>
  </si>
  <si>
    <t>FUEL_EMI.ktCO2.DE.CHI.OTHER_CHEM.PROC_HEAT.THERM.SOLIDS</t>
  </si>
  <si>
    <t>FUEL_EMI.ktCO2.DE.CHI.OTHER_CHEM.PROC_HEAT.THERM.LPG</t>
  </si>
  <si>
    <t>FUEL_EMI.ktCO2.DE.CHI.OTHER_CHEM.PROC_HEAT.THERM.DIESEL_LIQBIO</t>
  </si>
  <si>
    <t>FUEL_EMI.ktCO2.DE.CHI.OTHER_CHEM.PROC_HEAT.THERM.RFO</t>
  </si>
  <si>
    <t>FUEL_EMI.ktCO2.DE.CHI.OTHER_CHEM.PROC_HEAT.THERM.NG_BIOGAS</t>
  </si>
  <si>
    <t>FUEL_EMI.ktCO2.DE.CHI.OTHER_CHEM.PROC_HEAT.ELEC.ELEC</t>
  </si>
  <si>
    <t>FUEL_EMI.ktCO2.DE.CHI.OTHER_CHEM.PROC_COOL.THERM.NG_BIOGAS</t>
  </si>
  <si>
    <t>FUEL_EMI.ktCO2.DE.CHI.OTHER_CHEM.PROC_COOL_STEAM.TOTAL.TOTAL</t>
  </si>
  <si>
    <t>FUEL_EMI.ktCO2.DE.CHI.OTHER_CHEM.PROC_COOL_STEAM.STEAM.SOLIDS</t>
  </si>
  <si>
    <t>FUEL_EMI.ktCO2.DE.CHI.OTHER_CHEM.PROC_COOL_STEAM.STEAM.RFG</t>
  </si>
  <si>
    <t>FUEL_EMI.ktCO2.DE.CHI.OTHER_CHEM.PROC_COOL_STEAM.STEAM.LPG</t>
  </si>
  <si>
    <t>FUEL_EMI.ktCO2.DE.CHI.OTHER_CHEM.PROC_COOL_STEAM.STEAM.DIESEL_LIQBIO</t>
  </si>
  <si>
    <t>FUEL_EMI.ktCO2.DE.CHI.OTHER_CHEM.PROC_COOL_STEAM.STEAM.RFO</t>
  </si>
  <si>
    <t>FUEL_EMI.ktCO2.DE.CHI.OTHER_CHEM.PROC_COOL_STEAM.STEAM.OTHER</t>
  </si>
  <si>
    <t>FUEL_EMI.ktCO2.DE.CHI.OTHER_CHEM.PROC_COOL_STEAM.STEAM.NG_BIOGAS</t>
  </si>
  <si>
    <t>FUEL_EMI.ktCO2.DE.CHI.OTHER_CHEM.PROC_COOL_STEAM.STEAM.DERIVED</t>
  </si>
  <si>
    <t>FUEL_EMI.ktCO2.DE.CHI.OTHER_CHEM.PROC_COOL_STEAM.STEAM.BIOMASS_WASTE</t>
  </si>
  <si>
    <t>FUEL_EMI.ktCO2.DE.CHI.OTHER_CHEM.PROC_COOL_STEAM.STEAM.STEAM_DISTR</t>
  </si>
  <si>
    <t>FUEL_EMI.ktCO2.DE.CHI.OTHER_CHEM.PROC_COOL.ELEC.ELEC</t>
  </si>
  <si>
    <t>FUEL_EMI.ktCO2.DE.CHI.OTHER_CHEM.GENERIC.MECH.ELEC</t>
  </si>
  <si>
    <t>PROCESS_EMI.ktCO2.DE.CHI.OTHER_CHEM</t>
  </si>
  <si>
    <t>FUEL_EMI.ktCO2.DE.CHI.PHARM.TOTAL.TOTAL.TOTAL</t>
  </si>
  <si>
    <t>FUEL_EMI.ktCO2.DE.CHI.PHARM.LIGHT.GENERIC.ELEC</t>
  </si>
  <si>
    <t>FUEL_EMI.ktCO2.DE.CHI.PHARM.AIRCOMP.GENERIC.ELEC</t>
  </si>
  <si>
    <t>FUEL_EMI.ktCO2.DE.CHI.PHARM.MOTOR.GENERIC.ELEC</t>
  </si>
  <si>
    <t>FUEL_EMI.ktCO2.DE.CHI.PHARM.FANS.GENERIC.ELEC</t>
  </si>
  <si>
    <t>FUEL_EMI.ktCO2.DE.CHI.PHARM.LOW_ENTH.TOTAL.TOTAL</t>
  </si>
  <si>
    <t>FUEL_EMI.ktCO2.DE.CHI.PHARM.LOW_ENTH.THERM.DIESEL_LIQBIO</t>
  </si>
  <si>
    <t>FUEL_EMI.ktCO2.DE.CHI.PHARM.LOW_ENTH.THERM.NG_BIOGAS</t>
  </si>
  <si>
    <t>FUEL_EMI.ktCO2.DE.CHI.PHARM.LOW_ENTH.THERM.SOLAR_GEO</t>
  </si>
  <si>
    <t>FUEL_EMI.ktCO2.DE.CHI.PHARM.LOW_ENTH.HP.AMBIENT</t>
  </si>
  <si>
    <t>FUEL_EMI.ktCO2.DE.CHI.PHARM.LOW_ENTH.THERM.ELEC</t>
  </si>
  <si>
    <t>FUEL_EMI.ktCO2.DE.CHI.PHARM.PROCESSING_STEAM.TOTAL.TOTAL</t>
  </si>
  <si>
    <t>FUEL_EMI.ktCO2.DE.CHI.PHARM.PROCESSING_STEAM.STEAM.SOLIDS</t>
  </si>
  <si>
    <t>FUEL_EMI.ktCO2.DE.CHI.PHARM.PROCESSING_STEAM.STEAM.RFG</t>
  </si>
  <si>
    <t>FUEL_EMI.ktCO2.DE.CHI.PHARM.PROCESSING_STEAM.STEAM.LPG</t>
  </si>
  <si>
    <t>FUEL_EMI.ktCO2.DE.CHI.PHARM.PROCESSING_STEAM.STEAM.DIESEL_LIQBIO</t>
  </si>
  <si>
    <t>FUEL_EMI.ktCO2.DE.CHI.PHARM.PROCESSING_STEAM.STEAM.RFO</t>
  </si>
  <si>
    <t>FUEL_EMI.ktCO2.DE.CHI.PHARM.PROCESSING_STEAM.STEAM.OTHER</t>
  </si>
  <si>
    <t>FUEL_EMI.ktCO2.DE.CHI.PHARM.PROCESSING_STEAM.STEAM.NG_BIOGAS</t>
  </si>
  <si>
    <t>FUEL_EMI.ktCO2.DE.CHI.PHARM.PROCESSING_STEAM.STEAM.DERIVED</t>
  </si>
  <si>
    <t>FUEL_EMI.ktCO2.DE.CHI.PHARM.PROCESSING_STEAM.STEAM.BIOMASS_WASTE</t>
  </si>
  <si>
    <t>FUEL_EMI.ktCO2.DE.CHI.PHARM.PROCESSING_STEAM.STEAM.STEAM_DISTR</t>
  </si>
  <si>
    <t>FUEL_EMI.ktCO2.DE.CHI.PHARM.PROCESSING.MICROW.ELEC</t>
  </si>
  <si>
    <t>FUEL_EMI.ktCO2.DE.CHI.PHARM.PROC_HEAT.TOTAL.TOTAL</t>
  </si>
  <si>
    <t>FUEL_EMI.ktCO2.DE.CHI.PHARM.PROC_HEAT.THERM.TOTAL</t>
  </si>
  <si>
    <t>FUEL_EMI.ktCO2.DE.CHI.PHARM.PROC_HEAT.THERM.SOLIDS</t>
  </si>
  <si>
    <t>FUEL_EMI.ktCO2.DE.CHI.PHARM.PROC_HEAT.THERM.LPG</t>
  </si>
  <si>
    <t>FUEL_EMI.ktCO2.DE.CHI.PHARM.PROC_HEAT.THERM.DIESEL_LIQBIO</t>
  </si>
  <si>
    <t>FUEL_EMI.ktCO2.DE.CHI.PHARM.PROC_HEAT.THERM.RFO</t>
  </si>
  <si>
    <t>FUEL_EMI.ktCO2.DE.CHI.PHARM.PROC_HEAT.THERM.NG_BIOGAS</t>
  </si>
  <si>
    <t>FUEL_EMI.ktCO2.DE.CHI.PHARM.PROC_HEAT.ELEC.ELEC</t>
  </si>
  <si>
    <t>FUEL_EMI.ktCO2.DE.CHI.PHARM.PROC_COOL.THERM.NG_BIOGAS</t>
  </si>
  <si>
    <t>FUEL_EMI.ktCO2.DE.CHI.PHARM.PROC_COOL_STEAM.TOTAL.TOTAL</t>
  </si>
  <si>
    <t>FUEL_EMI.ktCO2.DE.CHI.PHARM.PROC_COOL_STEAM.STEAM.SOLIDS</t>
  </si>
  <si>
    <t>FUEL_EMI.ktCO2.DE.CHI.PHARM.PROC_COOL_STEAM.STEAM.RFG</t>
  </si>
  <si>
    <t>FUEL_EMI.ktCO2.DE.CHI.PHARM.PROC_COOL_STEAM.STEAM.LPG</t>
  </si>
  <si>
    <t>FUEL_EMI.ktCO2.DE.CHI.PHARM.PROC_COOL_STEAM.STEAM.DIESEL_LIQBIO</t>
  </si>
  <si>
    <t>FUEL_EMI.ktCO2.DE.CHI.PHARM.PROC_COOL_STEAM.STEAM.RFO</t>
  </si>
  <si>
    <t>FUEL_EMI.ktCO2.DE.CHI.PHARM.PROC_COOL_STEAM.STEAM.OTHER</t>
  </si>
  <si>
    <t>FUEL_EMI.ktCO2.DE.CHI.PHARM.PROC_COOL_STEAM.STEAM.NG_BIOGAS</t>
  </si>
  <si>
    <t>FUEL_EMI.ktCO2.DE.CHI.PHARM.PROC_COOL_STEAM.STEAM.DERIVED</t>
  </si>
  <si>
    <t>FUEL_EMI.ktCO2.DE.CHI.PHARM.PROC_COOL_STEAM.STEAM.BIOMASS_WASTE</t>
  </si>
  <si>
    <t>FUEL_EMI.ktCO2.DE.CHI.PHARM.PROC_COOL_STEAM.STEAM.STEAM_DISTR</t>
  </si>
  <si>
    <t>FUEL_EMI.ktCO2.DE.CHI.PHARM.PROC_COOL.ELEC.ELEC</t>
  </si>
  <si>
    <t>FUEL_EMI.ktCO2.DE.CHI.PHARM.GENERIC.MECH.ELEC</t>
  </si>
  <si>
    <t>Basic chemicals (over energy consumption, without process emissions)</t>
  </si>
  <si>
    <t>Other chemicals (without process emissions)</t>
  </si>
  <si>
    <t>VA.Meuro2023.DE.NMM.CEM</t>
  </si>
  <si>
    <t>VA.Meuro2023.DE.NMM.CER</t>
  </si>
  <si>
    <t>VA.Meuro2023.DE.NMM.GLASS</t>
  </si>
  <si>
    <t>Cement (kt)</t>
  </si>
  <si>
    <t>OUTPUT.kt.DE.NMM.CEM</t>
  </si>
  <si>
    <t>Ceramics &amp; other NMM (kt bricks eq.)</t>
  </si>
  <si>
    <t>OUTPUT.kt.DE.NMM.CER</t>
  </si>
  <si>
    <t>Glass production  (kt)</t>
  </si>
  <si>
    <t>OUTPUT.kt.DE.NMM.GLASS</t>
  </si>
  <si>
    <t>CAP.kt.DE.NMM.CEM</t>
  </si>
  <si>
    <t>CAP.kt.DE.NMM.CER</t>
  </si>
  <si>
    <t>CAP.kt.DE.NMM.GLASS</t>
  </si>
  <si>
    <t>NEWCAP.kt.DE.NMM.CEM</t>
  </si>
  <si>
    <t>NEWCAP.kt.DE.NMM.CER</t>
  </si>
  <si>
    <t>NEWCAP.kt.DE.NMM.GLASS</t>
  </si>
  <si>
    <t>FEC.ktoe.DE.NMM.TOTAL.TOTAL.TOTAL.TOTAL</t>
  </si>
  <si>
    <t>FEC.ktoe.DE.NMM.TOTAL.TOTAL.TOTAL.SOLIDS</t>
  </si>
  <si>
    <t>FEC.ktoe.DE.NMM.TOTAL.TOTAL.TOTAL.RFG</t>
  </si>
  <si>
    <t>FEC.ktoe.DE.NMM.TOTAL.TOTAL.TOTAL.LPG</t>
  </si>
  <si>
    <t>FEC.ktoe.DE.NMM.TOTAL.TOTAL.TOTAL.DIESEL</t>
  </si>
  <si>
    <t>FEC.ktoe.DE.NMM.TOTAL.TOTAL.TOTAL.RFO</t>
  </si>
  <si>
    <t>FEC.ktoe.DE.NMM.TOTAL.TOTAL.TOTAL.OTHER</t>
  </si>
  <si>
    <t>FEC.ktoe.DE.NMM.TOTAL.TOTAL.TOTAL.NG</t>
  </si>
  <si>
    <t>FEC.ktoe.DE.NMM.TOTAL.TOTAL.TOTAL.DERIVED</t>
  </si>
  <si>
    <t>FEC.ktoe.DE.NMM.TOTAL.TOTAL.TOTAL.BIOMASS_WASTE</t>
  </si>
  <si>
    <t>FEC.ktoe.DE.NMM.TOTAL.TOTAL.TOTAL.BIOGAS</t>
  </si>
  <si>
    <t>FEC.ktoe.DE.NMM.TOTAL.TOTAL.TOTAL.LIQBIO</t>
  </si>
  <si>
    <t>FEC.ktoe.DE.NMM.TOTAL.TOTAL.TOTAL.SOLAR</t>
  </si>
  <si>
    <t>FEC.ktoe.DE.NMM.TOTAL.TOTAL.TOTAL.GEO</t>
  </si>
  <si>
    <t>FEC.ktoe.DE.NMM.TOTAL.TOTAL.TOTAL.AMBIENT</t>
  </si>
  <si>
    <t>FEC.ktoe.DE.NMM.TOTAL.TOTAL.TOTAL.STEAM_DISTR</t>
  </si>
  <si>
    <t>FEC.ktoe.DE.NMM.TOTAL.TOTAL.TOTAL.ELEC</t>
  </si>
  <si>
    <t>Cement (including process emissions)</t>
  </si>
  <si>
    <t>Ceramics &amp; other NMM (including process emissions)</t>
  </si>
  <si>
    <t>Glass production (including process emissions)</t>
  </si>
  <si>
    <t>FEC.ktoe.DE.NMM.CEM.TOTAL.TOTAL.TOTAL</t>
  </si>
  <si>
    <t>FEC.ktoe.DE.NMM.CEM.LIGHT.GENERIC.ELEC</t>
  </si>
  <si>
    <t>FEC.ktoe.DE.NMM.CEM.AIRCOMP.GENERIC.ELEC</t>
  </si>
  <si>
    <t>FEC.ktoe.DE.NMM.CEM.MOTOR.GENERIC.ELEC</t>
  </si>
  <si>
    <t>FEC.ktoe.DE.NMM.CEM.FANS.GENERIC.ELEC</t>
  </si>
  <si>
    <t>FEC.ktoe.DE.NMM.CEM.LOW_ENTH.TOTAL.TOTAL</t>
  </si>
  <si>
    <t>FEC.ktoe.DE.NMM.CEM.LOW_ENTH.THERM.DIESEL_LIQBIO</t>
  </si>
  <si>
    <t>FEC.ktoe.DE.NMM.CEM.LOW_ENTH.THERM.NG_BIOGAS</t>
  </si>
  <si>
    <t>FEC.ktoe.DE.NMM.CEM.LOW_ENTH.THERM.SOLAR_GEO</t>
  </si>
  <si>
    <t>FEC.ktoe.DE.NMM.CEM.LOW_ENTH.HP.AMBIENT</t>
  </si>
  <si>
    <t>FEC.ktoe.DE.NMM.CEM.LOW_ENTH.THERM.ELEC</t>
  </si>
  <si>
    <t>Cement: Grinding, milling of raw material</t>
  </si>
  <si>
    <t>FEC.ktoe.DE.NMM.CEM.GRINDING_RAW.MECH.ELEC</t>
  </si>
  <si>
    <t>Cement: Pre-heating and pre-calcination</t>
  </si>
  <si>
    <t>FEC.ktoe.DE.NMM.CEM.PREHEAT.TOTAL.TOTAL</t>
  </si>
  <si>
    <t>FEC.ktoe.DE.NMM.CEM.PREHEAT.THERM.SOLIDS</t>
  </si>
  <si>
    <t>FEC.ktoe.DE.NMM.CEM.PREHEAT.THERM.LPG</t>
  </si>
  <si>
    <t>FEC.ktoe.DE.NMM.CEM.PREHEAT.THERM.DIESEL_LIQBIO</t>
  </si>
  <si>
    <t>FEC.ktoe.DE.NMM.CEM.PREHEAT.THERM.RFO</t>
  </si>
  <si>
    <t>FEC.ktoe.DE.NMM.CEM.PREHEAT.THERM.OTHER</t>
  </si>
  <si>
    <t>FEC.ktoe.DE.NMM.CEM.PREHEAT.THERM.NG_BIOGAS</t>
  </si>
  <si>
    <t>FEC.ktoe.DE.NMM.CEM.PREHEAT.THERM.BIOMASS_WASTE</t>
  </si>
  <si>
    <t>Cement: Clinker production (kilns)</t>
  </si>
  <si>
    <t>FEC.ktoe.DE.NMM.CEM.KILN.TOTAL.TOTAL</t>
  </si>
  <si>
    <t>FEC.ktoe.DE.NMM.CEM.KILN.THERM.SOLIDS</t>
  </si>
  <si>
    <t>FEC.ktoe.DE.NMM.CEM.KILN.THERM.LPG</t>
  </si>
  <si>
    <t>FEC.ktoe.DE.NMM.CEM.KILN.THERM.DIESEL_LIQBIO</t>
  </si>
  <si>
    <t>FEC.ktoe.DE.NMM.CEM.KILN.THERM.RFO</t>
  </si>
  <si>
    <t>FEC.ktoe.DE.NMM.CEM.KILN.THERM.OTHER</t>
  </si>
  <si>
    <t>FEC.ktoe.DE.NMM.CEM.KILN.THERM.NG_BIOGAS</t>
  </si>
  <si>
    <t>FEC.ktoe.DE.NMM.CEM.KILN.THERM.BIOMASS_WASTE</t>
  </si>
  <si>
    <t>Cement: Grinding, packaging and precasting</t>
  </si>
  <si>
    <t>Cement: Grinding, packaging and precasting (electricity)</t>
  </si>
  <si>
    <t>FEC.ktoe.DE.NMM.CEM.PRECAST.MECH.ELEC</t>
  </si>
  <si>
    <t>Cement: Precasting - Steam</t>
  </si>
  <si>
    <t>FEC.ktoe.DE.NMM.CEM.PRECAST_STEAM.TOTAL.TOTAL</t>
  </si>
  <si>
    <t>FEC.ktoe.DE.NMM.CEM.PRECAST_STEAM.STEAM.SOLIDS</t>
  </si>
  <si>
    <t>FEC.ktoe.DE.NMM.CEM.PRECAST_STEAM.STEAM.RFG</t>
  </si>
  <si>
    <t>FEC.ktoe.DE.NMM.CEM.PRECAST_STEAM.STEAM.LPG</t>
  </si>
  <si>
    <t>FEC.ktoe.DE.NMM.CEM.PRECAST_STEAM.STEAM.DIESEL_LIQBIO</t>
  </si>
  <si>
    <t>FEC.ktoe.DE.NMM.CEM.PRECAST_STEAM.STEAM.RFO</t>
  </si>
  <si>
    <t>FEC.ktoe.DE.NMM.CEM.PRECAST_STEAM.STEAM.OTHER</t>
  </si>
  <si>
    <t>FEC.ktoe.DE.NMM.CEM.PRECAST_STEAM.STEAM.NG_BIOGAS</t>
  </si>
  <si>
    <t>FEC.ktoe.DE.NMM.CEM.PRECAST_STEAM.STEAM.DERIVED</t>
  </si>
  <si>
    <t>FEC.ktoe.DE.NMM.CEM.PRECAST_STEAM.STEAM.BIOMASS_WASTE</t>
  </si>
  <si>
    <t>FEC.ktoe.DE.NMM.CEM.PRECAST_STEAM.STEAM.STEAM_DISTR</t>
  </si>
  <si>
    <t>FEC.ktoe.DE.NMM.CER.TOTAL.TOTAL.TOTAL</t>
  </si>
  <si>
    <t>FEC.ktoe.DE.NMM.CER.LIGHT.GENERIC.ELEC</t>
  </si>
  <si>
    <t>FEC.ktoe.DE.NMM.CER.AIRCOMP.GENERIC.ELEC</t>
  </si>
  <si>
    <t>FEC.ktoe.DE.NMM.CER.MOTOR.GENERIC.ELEC</t>
  </si>
  <si>
    <t>FEC.ktoe.DE.NMM.CER.FANS.GENERIC.ELEC</t>
  </si>
  <si>
    <t>FEC.ktoe.DE.NMM.CER.LOW_ENTH.TOTAL.TOTAL</t>
  </si>
  <si>
    <t>FEC.ktoe.DE.NMM.CER.LOW_ENTH.THERM.DIESEL_LIQBIO</t>
  </si>
  <si>
    <t>FEC.ktoe.DE.NMM.CER.LOW_ENTH.THERM.NG_BIOGAS</t>
  </si>
  <si>
    <t>FEC.ktoe.DE.NMM.CER.LOW_ENTH.THERM.SOLAR_GEO</t>
  </si>
  <si>
    <t>FEC.ktoe.DE.NMM.CER.LOW_ENTH.HP.AMBIENT</t>
  </si>
  <si>
    <t>FEC.ktoe.DE.NMM.CER.LOW_ENTH.THERM.ELEC</t>
  </si>
  <si>
    <t>Ceramics: Mixing of raw material</t>
  </si>
  <si>
    <t>FEC.ktoe.DE.NMM.CER.MIXING.MECH.ELEC</t>
  </si>
  <si>
    <t>Ceramics: Drying and sintering of raw material</t>
  </si>
  <si>
    <t>Ceramics: Thermal drying and sintering</t>
  </si>
  <si>
    <t>FEC.ktoe.DE.NMM.CER.DRYING.TOTAL.TOTAL</t>
  </si>
  <si>
    <t>FEC.ktoe.DE.NMM.CER.DRYING.THERM.SOLIDS</t>
  </si>
  <si>
    <t>FEC.ktoe.DE.NMM.CER.DRYING.THERM.LPG</t>
  </si>
  <si>
    <t>FEC.ktoe.DE.NMM.CER.DRYING.THERM.DIESEL_LIQBIO</t>
  </si>
  <si>
    <t>FEC.ktoe.DE.NMM.CER.DRYING.THERM.RFO</t>
  </si>
  <si>
    <t>FEC.ktoe.DE.NMM.CER.DRYING.THERM.NG_BIOGAS</t>
  </si>
  <si>
    <t>Ceramics: Steam drying and sintering</t>
  </si>
  <si>
    <t>FEC.ktoe.DE.NMM.CER.DRYING_STEAM.TOTAL.TOTAL</t>
  </si>
  <si>
    <t>FEC.ktoe.DE.NMM.CER.DRYING_STEAM.STEAM.SOLIDS</t>
  </si>
  <si>
    <t>FEC.ktoe.DE.NMM.CER.DRYING_STEAM.STEAM.RFG</t>
  </si>
  <si>
    <t>FEC.ktoe.DE.NMM.CER.DRYING_STEAM.STEAM.LPG</t>
  </si>
  <si>
    <t>FEC.ktoe.DE.NMM.CER.DRYING_STEAM.STEAM.DIESEL_LIQBIO</t>
  </si>
  <si>
    <t>FEC.ktoe.DE.NMM.CER.DRYING_STEAM.STEAM.RFO</t>
  </si>
  <si>
    <t>FEC.ktoe.DE.NMM.CER.DRYING_STEAM.STEAM.OTHER</t>
  </si>
  <si>
    <t>FEC.ktoe.DE.NMM.CER.DRYING_STEAM.STEAM.NG_BIOGAS</t>
  </si>
  <si>
    <t>FEC.ktoe.DE.NMM.CER.DRYING_STEAM.STEAM.DERIVED</t>
  </si>
  <si>
    <t>FEC.ktoe.DE.NMM.CER.DRYING_STEAM.STEAM.BIOMASS_WASTE</t>
  </si>
  <si>
    <t>FEC.ktoe.DE.NMM.CER.DRYING_STEAM.STEAM.STEAM_DISTR</t>
  </si>
  <si>
    <t>Ceramics: Microwave drying and sintering</t>
  </si>
  <si>
    <t>FEC.ktoe.DE.NMM.CER.DRYING_MICROW.MICROW.ELEC</t>
  </si>
  <si>
    <t>Ceramics: Primary production process</t>
  </si>
  <si>
    <t>Ceramics: Thermal kiln</t>
  </si>
  <si>
    <t>FEC.ktoe.DE.NMM.CER.KILN_THERM.TOTAL.TOTAL</t>
  </si>
  <si>
    <t>FEC.ktoe.DE.NMM.CER.KILN_THERM.THERM.SOLIDS</t>
  </si>
  <si>
    <t>FEC.ktoe.DE.NMM.CER.KILN_THERM.THERM.LPG</t>
  </si>
  <si>
    <t>FEC.ktoe.DE.NMM.CER.KILN_THERM.THERM.DIESEL_LIQBIO</t>
  </si>
  <si>
    <t>FEC.ktoe.DE.NMM.CER.KILN_THERM.THERM.RFO</t>
  </si>
  <si>
    <t>FEC.ktoe.DE.NMM.CER.KILN_THERM.THERM.OTHER</t>
  </si>
  <si>
    <t>FEC.ktoe.DE.NMM.CER.KILN_THERM.THERM.NG_BIOGAS</t>
  </si>
  <si>
    <t>FEC.ktoe.DE.NMM.CER.KILN_THERM.THERM.BIOMASS_WASTE</t>
  </si>
  <si>
    <t>Ceramics: Electric kiln</t>
  </si>
  <si>
    <t>FEC.ktoe.DE.NMM.CER.KILN_ELEC.ELEC.ELEC</t>
  </si>
  <si>
    <t>Ceramics: Product finishing</t>
  </si>
  <si>
    <t>Ceramics: Thermal furnace</t>
  </si>
  <si>
    <t>FEC.ktoe.DE.NMM.CER.FINISHING.TOTAL.TOTAL</t>
  </si>
  <si>
    <t>FEC.ktoe.DE.NMM.CER.FINISHING.THERM.SOLIDS</t>
  </si>
  <si>
    <t>FEC.ktoe.DE.NMM.CER.FINISHING.THERM.LPG</t>
  </si>
  <si>
    <t>FEC.ktoe.DE.NMM.CER.FINISHING.THERM.DIESEL_LIQBIO</t>
  </si>
  <si>
    <t>FEC.ktoe.DE.NMM.CER.FINISHING.THERM.RFO</t>
  </si>
  <si>
    <t>FEC.ktoe.DE.NMM.CER.FINISHING.THERM.NG_BIOGAS</t>
  </si>
  <si>
    <t>Ceramics: Electric furnace</t>
  </si>
  <si>
    <t>FEC.ktoe.DE.NMM.CER.FINISHING_ELEC.ELEC.ELEC</t>
  </si>
  <si>
    <t>FEC.ktoe.DE.NMM.GLASS.TOTAL.TOTAL.TOTAL</t>
  </si>
  <si>
    <t>FEC.ktoe.DE.NMM.GLASS.LIGHT.GENERIC.ELEC</t>
  </si>
  <si>
    <t>FEC.ktoe.DE.NMM.GLASS.AIRCOMP.GENERIC.ELEC</t>
  </si>
  <si>
    <t>FEC.ktoe.DE.NMM.GLASS.MOTOR.GENERIC.ELEC</t>
  </si>
  <si>
    <t>FEC.ktoe.DE.NMM.GLASS.FANS.GENERIC.ELEC</t>
  </si>
  <si>
    <t>FEC.ktoe.DE.NMM.GLASS.LOW_ENTH.TOTAL.TOTAL</t>
  </si>
  <si>
    <t>FEC.ktoe.DE.NMM.GLASS.LOW_ENTH.THERM.DIESEL_LIQBIO</t>
  </si>
  <si>
    <t>FEC.ktoe.DE.NMM.GLASS.LOW_ENTH.THERM.NG_BIOGAS</t>
  </si>
  <si>
    <t>FEC.ktoe.DE.NMM.GLASS.LOW_ENTH.THERM.SOLAR_GEO</t>
  </si>
  <si>
    <t>FEC.ktoe.DE.NMM.GLASS.LOW_ENTH.HP.AMBIENT</t>
  </si>
  <si>
    <t>FEC.ktoe.DE.NMM.GLASS.LOW_ENTH.THERM.ELEC</t>
  </si>
  <si>
    <t>Glass: Melting tank</t>
  </si>
  <si>
    <t>Glass: Thermal melting tank</t>
  </si>
  <si>
    <t>FEC.ktoe.DE.NMM.GLASS.MELTING.TOTAL.TOTAL</t>
  </si>
  <si>
    <t>FEC.ktoe.DE.NMM.GLASS.MELTING.THERM.SOLIDS</t>
  </si>
  <si>
    <t>FEC.ktoe.DE.NMM.GLASS.MELTING.THERM.LPG</t>
  </si>
  <si>
    <t>FEC.ktoe.DE.NMM.GLASS.MELTING.THERM.DIESEL_LIQBIO</t>
  </si>
  <si>
    <t>FEC.ktoe.DE.NMM.GLASS.MELTING.THERM.RFO</t>
  </si>
  <si>
    <t>FEC.ktoe.DE.NMM.GLASS.MELTING.THERM.NG_BIOGAS</t>
  </si>
  <si>
    <t>Glass: Electric melting tank</t>
  </si>
  <si>
    <t>FEC.ktoe.DE.NMM.GLASS.MELTING_ELEC.ELEC.ELEC</t>
  </si>
  <si>
    <t>Glass: Forming</t>
  </si>
  <si>
    <t>FEC.ktoe.DE.NMM.GLASS.FORMING.ELEC.ELEC</t>
  </si>
  <si>
    <t>Glass: Annealing</t>
  </si>
  <si>
    <t>Glass: Annealing - thermal</t>
  </si>
  <si>
    <t>FEC.ktoe.DE.NMM.GLASS.ANNEALING.TOTAL.TOTAL</t>
  </si>
  <si>
    <t>FEC.ktoe.DE.NMM.GLASS.ANNEALING.THERM.SOLIDS</t>
  </si>
  <si>
    <t>FEC.ktoe.DE.NMM.GLASS.ANNEALING.THERM.LPG</t>
  </si>
  <si>
    <t>FEC.ktoe.DE.NMM.GLASS.ANNEALING.THERM.DIESEL_LIQBIO</t>
  </si>
  <si>
    <t>FEC.ktoe.DE.NMM.GLASS.ANNEALING.THERM.RFO</t>
  </si>
  <si>
    <t>FEC.ktoe.DE.NMM.GLASS.ANNEALING.THERM.NG_BIOGAS</t>
  </si>
  <si>
    <t>Glass: Annealing - electric</t>
  </si>
  <si>
    <t>FEC.ktoe.DE.NMM.GLASS.ANNEALING_ELEC.ELEC.ELEC</t>
  </si>
  <si>
    <t>Glass: Finishing processes</t>
  </si>
  <si>
    <t>FEC.ktoe.DE.NMM.GLASS.FINISHING.ELEC.ELEC</t>
  </si>
  <si>
    <t>Cement: Grinding, packaging - electric</t>
  </si>
  <si>
    <t>Cement: Precasting - steam</t>
  </si>
  <si>
    <t>UED.ktoe.DE.NMM.CEM.TOTAL.TOTAL.TOTAL</t>
  </si>
  <si>
    <t>UED.ktoe.DE.NMM.CEM.LIGHT.GENERIC.ELEC</t>
  </si>
  <si>
    <t>UED.ktoe.DE.NMM.CEM.AIRCOMP.GENERIC.ELEC</t>
  </si>
  <si>
    <t>UED.ktoe.DE.NMM.CEM.MOTOR.GENERIC.ELEC</t>
  </si>
  <si>
    <t>UED.ktoe.DE.NMM.CEM.FANS.GENERIC.ELEC</t>
  </si>
  <si>
    <t>UED.ktoe.DE.NMM.CEM.LOW_ENTH.TOTAL.TOTAL</t>
  </si>
  <si>
    <t>UED.ktoe.DE.NMM.CEM.LOW_ENTH.THERM.DIESEL_LIQBIO</t>
  </si>
  <si>
    <t>UED.ktoe.DE.NMM.CEM.LOW_ENTH.THERM.NG_BIOGAS</t>
  </si>
  <si>
    <t>UED.ktoe.DE.NMM.CEM.LOW_ENTH.THERM.SOLAR_GEO</t>
  </si>
  <si>
    <t>UED.ktoe.DE.NMM.CEM.LOW_ENTH.HP.AMBIENT</t>
  </si>
  <si>
    <t>UED.ktoe.DE.NMM.CEM.LOW_ENTH.THERM.ELEC</t>
  </si>
  <si>
    <t>UED.ktoe.DE.NMM.CEM.GRINDING_RAW.MECH.ELEC</t>
  </si>
  <si>
    <t>UED.ktoe.DE.NMM.CEM.PREHEAT.TOTAL.TOTAL</t>
  </si>
  <si>
    <t>UED.ktoe.DE.NMM.CEM.PREHEAT.THERM.SOLIDS</t>
  </si>
  <si>
    <t>UED.ktoe.DE.NMM.CEM.PREHEAT.THERM.LPG</t>
  </si>
  <si>
    <t>UED.ktoe.DE.NMM.CEM.PREHEAT.THERM.DIESEL_LIQBIO</t>
  </si>
  <si>
    <t>UED.ktoe.DE.NMM.CEM.PREHEAT.THERM.RFO</t>
  </si>
  <si>
    <t>UED.ktoe.DE.NMM.CEM.PREHEAT.THERM.OTHER</t>
  </si>
  <si>
    <t>UED.ktoe.DE.NMM.CEM.PREHEAT.THERM.NG_BIOGAS</t>
  </si>
  <si>
    <t>UED.ktoe.DE.NMM.CEM.PREHEAT.THERM.BIOMASS_WASTE</t>
  </si>
  <si>
    <t>UED.ktoe.DE.NMM.CEM.KILN.TOTAL.TOTAL</t>
  </si>
  <si>
    <t>UED.ktoe.DE.NMM.CEM.KILN.THERM.SOLIDS</t>
  </si>
  <si>
    <t>UED.ktoe.DE.NMM.CEM.KILN.THERM.LPG</t>
  </si>
  <si>
    <t>UED.ktoe.DE.NMM.CEM.KILN.THERM.DIESEL_LIQBIO</t>
  </si>
  <si>
    <t>UED.ktoe.DE.NMM.CEM.KILN.THERM.RFO</t>
  </si>
  <si>
    <t>UED.ktoe.DE.NMM.CEM.KILN.THERM.OTHER</t>
  </si>
  <si>
    <t>UED.ktoe.DE.NMM.CEM.KILN.THERM.NG_BIOGAS</t>
  </si>
  <si>
    <t>UED.ktoe.DE.NMM.CEM.KILN.THERM.BIOMASS_WASTE</t>
  </si>
  <si>
    <t>UED.ktoe.DE.NMM.CEM.PRECAST.MECH.ELEC</t>
  </si>
  <si>
    <t>UED.ktoe.DE.NMM.CEM.PRECAST_STEAM.TOTAL.TOTAL</t>
  </si>
  <si>
    <t>UED.ktoe.DE.NMM.CEM.PRECAST_STEAM.STEAM.SOLIDS</t>
  </si>
  <si>
    <t>UED.ktoe.DE.NMM.CEM.PRECAST_STEAM.STEAM.RFG</t>
  </si>
  <si>
    <t>UED.ktoe.DE.NMM.CEM.PRECAST_STEAM.STEAM.LPG</t>
  </si>
  <si>
    <t>UED.ktoe.DE.NMM.CEM.PRECAST_STEAM.STEAM.DIESEL_LIQBIO</t>
  </si>
  <si>
    <t>UED.ktoe.DE.NMM.CEM.PRECAST_STEAM.STEAM.RFO</t>
  </si>
  <si>
    <t>UED.ktoe.DE.NMM.CEM.PRECAST_STEAM.STEAM.OTHER</t>
  </si>
  <si>
    <t>UED.ktoe.DE.NMM.CEM.PRECAST_STEAM.STEAM.NG_BIOGAS</t>
  </si>
  <si>
    <t>UED.ktoe.DE.NMM.CEM.PRECAST_STEAM.STEAM.DERIVED</t>
  </si>
  <si>
    <t>UED.ktoe.DE.NMM.CEM.PRECAST_STEAM.STEAM.BIOMASS_WASTE</t>
  </si>
  <si>
    <t>UED.ktoe.DE.NMM.CEM.PRECAST_STEAM.STEAM.STEAM_DISTR</t>
  </si>
  <si>
    <t>UED.ktoe.DE.NMM.CER.TOTAL.TOTAL.TOTAL</t>
  </si>
  <si>
    <t>UED.ktoe.DE.NMM.CER.LIGHT.GENERIC.ELEC</t>
  </si>
  <si>
    <t>UED.ktoe.DE.NMM.CER.AIRCOMP.GENERIC.ELEC</t>
  </si>
  <si>
    <t>UED.ktoe.DE.NMM.CER.MOTOR.GENERIC.ELEC</t>
  </si>
  <si>
    <t>UED.ktoe.DE.NMM.CER.FANS.GENERIC.ELEC</t>
  </si>
  <si>
    <t>UED.ktoe.DE.NMM.CER.LOW_ENTH.TOTAL.TOTAL</t>
  </si>
  <si>
    <t>UED.ktoe.DE.NMM.CER.LOW_ENTH.THERM.DIESEL_LIQBIO</t>
  </si>
  <si>
    <t>UED.ktoe.DE.NMM.CER.LOW_ENTH.THERM.NG_BIOGAS</t>
  </si>
  <si>
    <t>UED.ktoe.DE.NMM.CER.LOW_ENTH.THERM.SOLAR_GEO</t>
  </si>
  <si>
    <t>UED.ktoe.DE.NMM.CER.LOW_ENTH.HP.AMBIENT</t>
  </si>
  <si>
    <t>UED.ktoe.DE.NMM.CER.LOW_ENTH.THERM.ELEC</t>
  </si>
  <si>
    <t>UED.ktoe.DE.NMM.CER.MIXING.MECH.ELEC</t>
  </si>
  <si>
    <t>UED.ktoe.DE.NMM.CER.DRYING.TOTAL.TOTAL</t>
  </si>
  <si>
    <t>UED.ktoe.DE.NMM.CER.DRYING.THERM.SOLIDS</t>
  </si>
  <si>
    <t>UED.ktoe.DE.NMM.CER.DRYING.THERM.LPG</t>
  </si>
  <si>
    <t>UED.ktoe.DE.NMM.CER.DRYING.THERM.DIESEL_LIQBIO</t>
  </si>
  <si>
    <t>UED.ktoe.DE.NMM.CER.DRYING.THERM.RFO</t>
  </si>
  <si>
    <t>UED.ktoe.DE.NMM.CER.DRYING.THERM.NG_BIOGAS</t>
  </si>
  <si>
    <t>UED.ktoe.DE.NMM.CER.DRYING_STEAM.TOTAL.TOTAL</t>
  </si>
  <si>
    <t>UED.ktoe.DE.NMM.CER.DRYING_STEAM.STEAM.SOLIDS</t>
  </si>
  <si>
    <t>UED.ktoe.DE.NMM.CER.DRYING_STEAM.STEAM.RFG</t>
  </si>
  <si>
    <t>UED.ktoe.DE.NMM.CER.DRYING_STEAM.STEAM.LPG</t>
  </si>
  <si>
    <t>UED.ktoe.DE.NMM.CER.DRYING_STEAM.STEAM.DIESEL_LIQBIO</t>
  </si>
  <si>
    <t>UED.ktoe.DE.NMM.CER.DRYING_STEAM.STEAM.RFO</t>
  </si>
  <si>
    <t>UED.ktoe.DE.NMM.CER.DRYING_STEAM.STEAM.OTHER</t>
  </si>
  <si>
    <t>UED.ktoe.DE.NMM.CER.DRYING_STEAM.STEAM.NG_BIOGAS</t>
  </si>
  <si>
    <t>UED.ktoe.DE.NMM.CER.DRYING_STEAM.STEAM.DERIVED</t>
  </si>
  <si>
    <t>UED.ktoe.DE.NMM.CER.DRYING_STEAM.STEAM.BIOMASS_WASTE</t>
  </si>
  <si>
    <t>UED.ktoe.DE.NMM.CER.DRYING_STEAM.STEAM.STEAM_DISTR</t>
  </si>
  <si>
    <t>UED.ktoe.DE.NMM.CER.DRYING_MICROW.MICROW.ELEC</t>
  </si>
  <si>
    <t>UED.ktoe.DE.NMM.CER.KILN_THERM.TOTAL.TOTAL</t>
  </si>
  <si>
    <t>UED.ktoe.DE.NMM.CER.KILN_THERM.THERM.SOLIDS</t>
  </si>
  <si>
    <t>UED.ktoe.DE.NMM.CER.KILN_THERM.THERM.LPG</t>
  </si>
  <si>
    <t>UED.ktoe.DE.NMM.CER.KILN_THERM.THERM.DIESEL_LIQBIO</t>
  </si>
  <si>
    <t>UED.ktoe.DE.NMM.CER.KILN_THERM.THERM.RFO</t>
  </si>
  <si>
    <t>UED.ktoe.DE.NMM.CER.KILN_THERM.THERM.OTHER</t>
  </si>
  <si>
    <t>UED.ktoe.DE.NMM.CER.KILN_THERM.THERM.NG_BIOGAS</t>
  </si>
  <si>
    <t>UED.ktoe.DE.NMM.CER.KILN_THERM.THERM.BIOMASS_WASTE</t>
  </si>
  <si>
    <t>UED.ktoe.DE.NMM.CER.KILN_ELEC.ELEC.ELEC</t>
  </si>
  <si>
    <t>UED.ktoe.DE.NMM.CER.FINISHING.TOTAL.TOTAL</t>
  </si>
  <si>
    <t>UED.ktoe.DE.NMM.CER.FINISHING.THERM.SOLIDS</t>
  </si>
  <si>
    <t>UED.ktoe.DE.NMM.CER.FINISHING.THERM.LPG</t>
  </si>
  <si>
    <t>UED.ktoe.DE.NMM.CER.FINISHING.THERM.DIESEL_LIQBIO</t>
  </si>
  <si>
    <t>UED.ktoe.DE.NMM.CER.FINISHING.THERM.RFO</t>
  </si>
  <si>
    <t>UED.ktoe.DE.NMM.CER.FINISHING.THERM.NG_BIOGAS</t>
  </si>
  <si>
    <t>UED.ktoe.DE.NMM.CER.FINISHING_ELEC.ELEC.ELEC</t>
  </si>
  <si>
    <t>UED.ktoe.DE.NMM.GLASS.TOTAL.TOTAL.TOTAL</t>
  </si>
  <si>
    <t>UED.ktoe.DE.NMM.GLASS.LIGHT.GENERIC.ELEC</t>
  </si>
  <si>
    <t>UED.ktoe.DE.NMM.GLASS.AIRCOMP.GENERIC.ELEC</t>
  </si>
  <si>
    <t>UED.ktoe.DE.NMM.GLASS.MOTOR.GENERIC.ELEC</t>
  </si>
  <si>
    <t>UED.ktoe.DE.NMM.GLASS.FANS.GENERIC.ELEC</t>
  </si>
  <si>
    <t>UED.ktoe.DE.NMM.GLASS.LOW_ENTH.TOTAL.TOTAL</t>
  </si>
  <si>
    <t>UED.ktoe.DE.NMM.GLASS.LOW_ENTH.THERM.DIESEL_LIQBIO</t>
  </si>
  <si>
    <t>UED.ktoe.DE.NMM.GLASS.LOW_ENTH.THERM.NG_BIOGAS</t>
  </si>
  <si>
    <t>UED.ktoe.DE.NMM.GLASS.LOW_ENTH.THERM.SOLAR_GEO</t>
  </si>
  <si>
    <t>UED.ktoe.DE.NMM.GLASS.LOW_ENTH.HP.AMBIENT</t>
  </si>
  <si>
    <t>UED.ktoe.DE.NMM.GLASS.LOW_ENTH.THERM.ELEC</t>
  </si>
  <si>
    <t>UED.ktoe.DE.NMM.GLASS.MELTING.TOTAL.TOTAL</t>
  </si>
  <si>
    <t>UED.ktoe.DE.NMM.GLASS.MELTING.THERM.SOLIDS</t>
  </si>
  <si>
    <t>UED.ktoe.DE.NMM.GLASS.MELTING.THERM.LPG</t>
  </si>
  <si>
    <t>UED.ktoe.DE.NMM.GLASS.MELTING.THERM.DIESEL_LIQBIO</t>
  </si>
  <si>
    <t>UED.ktoe.DE.NMM.GLASS.MELTING.THERM.RFO</t>
  </si>
  <si>
    <t>UED.ktoe.DE.NMM.GLASS.MELTING.THERM.NG_BIOGAS</t>
  </si>
  <si>
    <t>UED.ktoe.DE.NMM.GLASS.MELTING_ELEC.ELEC.ELEC</t>
  </si>
  <si>
    <t>UED.ktoe.DE.NMM.GLASS.FORMING.ELEC.ELEC</t>
  </si>
  <si>
    <t>UED.ktoe.DE.NMM.GLASS.ANNEALING.TOTAL.TOTAL</t>
  </si>
  <si>
    <t>UED.ktoe.DE.NMM.GLASS.ANNEALING.THERM.SOLIDS</t>
  </si>
  <si>
    <t>UED.ktoe.DE.NMM.GLASS.ANNEALING.THERM.LPG</t>
  </si>
  <si>
    <t>UED.ktoe.DE.NMM.GLASS.ANNEALING.THERM.DIESEL_LIQBIO</t>
  </si>
  <si>
    <t>UED.ktoe.DE.NMM.GLASS.ANNEALING.THERM.RFO</t>
  </si>
  <si>
    <t>UED.ktoe.DE.NMM.GLASS.ANNEALING.THERM.NG_BIOGAS</t>
  </si>
  <si>
    <t>UED.ktoe.DE.NMM.GLASS.ANNEALING_ELEC.ELEC.ELEC</t>
  </si>
  <si>
    <t>UED.ktoe.DE.NMM.GLASS.FINISHING.ELEC.ELEC</t>
  </si>
  <si>
    <t>FUEL_EMI.ktCO2.DE.NMM.CEM.LIGHT.GENERIC.ELEC</t>
  </si>
  <si>
    <t>FUEL_EMI.ktCO2.DE.NMM.CEM.AIRCOMP.GENERIC.ELEC</t>
  </si>
  <si>
    <t>FUEL_EMI.ktCO2.DE.NMM.CEM.MOTOR.GENERIC.ELEC</t>
  </si>
  <si>
    <t>FUEL_EMI.ktCO2.DE.NMM.CEM.FANS.GENERIC.ELEC</t>
  </si>
  <si>
    <t>FUEL_EMI.ktCO2.DE.NMM.CEM.LOW_ENTH.TOTAL.TOTAL</t>
  </si>
  <si>
    <t>FUEL_EMI.ktCO2.DE.NMM.CEM.LOW_ENTH.THERM.DIESEL_LIQBIO</t>
  </si>
  <si>
    <t>FUEL_EMI.ktCO2.DE.NMM.CEM.LOW_ENTH.THERM.NG_BIOGAS</t>
  </si>
  <si>
    <t>FUEL_EMI.ktCO2.DE.NMM.CEM.LOW_ENTH.THERM.SOLAR_GEO</t>
  </si>
  <si>
    <t>FUEL_EMI.ktCO2.DE.NMM.CEM.LOW_ENTH.HP.AMBIENT</t>
  </si>
  <si>
    <t>FUEL_EMI.ktCO2.DE.NMM.CEM.LOW_ENTH.THERM.ELEC</t>
  </si>
  <si>
    <t>FUEL_EMI.ktCO2.DE.NMM.CEM.GRINDING_RAW.MECH.ELEC</t>
  </si>
  <si>
    <t>FUEL_EMI.ktCO2.DE.NMM.CEM.PREHEAT.TOTAL.TOTAL</t>
  </si>
  <si>
    <t>FUEL_EMI.ktCO2.DE.NMM.CEM.PREHEAT.THERM.SOLIDS</t>
  </si>
  <si>
    <t>FUEL_EMI.ktCO2.DE.NMM.CEM.PREHEAT.THERM.LPG</t>
  </si>
  <si>
    <t>FUEL_EMI.ktCO2.DE.NMM.CEM.PREHEAT.THERM.DIESEL_LIQBIO</t>
  </si>
  <si>
    <t>FUEL_EMI.ktCO2.DE.NMM.CEM.PREHEAT.THERM.RFO</t>
  </si>
  <si>
    <t>FUEL_EMI.ktCO2.DE.NMM.CEM.PREHEAT.THERM.OTHER</t>
  </si>
  <si>
    <t>FUEL_EMI.ktCO2.DE.NMM.CEM.PREHEAT.THERM.NG_BIOGAS</t>
  </si>
  <si>
    <t>FUEL_EMI.ktCO2.DE.NMM.CEM.PREHEAT.THERM.BIOMASS_WASTE</t>
  </si>
  <si>
    <t>FUEL_EMI.ktCO2.DE.NMM.CEM.KILN.TOTAL.TOTAL</t>
  </si>
  <si>
    <t>FUEL_EMI.ktCO2.DE.NMM.CEM.KILN.THERM.SOLIDS</t>
  </si>
  <si>
    <t>FUEL_EMI.ktCO2.DE.NMM.CEM.KILN.THERM.LPG</t>
  </si>
  <si>
    <t>FUEL_EMI.ktCO2.DE.NMM.CEM.KILN.THERM.DIESEL_LIQBIO</t>
  </si>
  <si>
    <t>FUEL_EMI.ktCO2.DE.NMM.CEM.KILN.THERM.RFO</t>
  </si>
  <si>
    <t>FUEL_EMI.ktCO2.DE.NMM.CEM.KILN.THERM.OTHER</t>
  </si>
  <si>
    <t>FUEL_EMI.ktCO2.DE.NMM.CEM.KILN.THERM.NG_BIOGAS</t>
  </si>
  <si>
    <t>FUEL_EMI.ktCO2.DE.NMM.CEM.KILN.THERM.BIOMASS_WASTE</t>
  </si>
  <si>
    <t>FUEL_EMI.ktCO2.DE.NMM.CEM.PRECAST.MECH.ELEC</t>
  </si>
  <si>
    <t>FUEL_EMI.ktCO2.DE.NMM.CEM.PRECAST_STEAM.TOTAL.TOTAL</t>
  </si>
  <si>
    <t>FUEL_EMI.ktCO2.DE.NMM.CEM.PRECAST_STEAM.STEAM.SOLIDS</t>
  </si>
  <si>
    <t>FUEL_EMI.ktCO2.DE.NMM.CEM.PRECAST_STEAM.STEAM.RFG</t>
  </si>
  <si>
    <t>FUEL_EMI.ktCO2.DE.NMM.CEM.PRECAST_STEAM.STEAM.LPG</t>
  </si>
  <si>
    <t>FUEL_EMI.ktCO2.DE.NMM.CEM.PRECAST_STEAM.STEAM.DIESEL_LIQBIO</t>
  </si>
  <si>
    <t>FUEL_EMI.ktCO2.DE.NMM.CEM.PRECAST_STEAM.STEAM.RFO</t>
  </si>
  <si>
    <t>FUEL_EMI.ktCO2.DE.NMM.CEM.PRECAST_STEAM.STEAM.OTHER</t>
  </si>
  <si>
    <t>FUEL_EMI.ktCO2.DE.NMM.CEM.PRECAST_STEAM.STEAM.NG_BIOGAS</t>
  </si>
  <si>
    <t>FUEL_EMI.ktCO2.DE.NMM.CEM.PRECAST_STEAM.STEAM.DERIVED</t>
  </si>
  <si>
    <t>FUEL_EMI.ktCO2.DE.NMM.CEM.PRECAST_STEAM.STEAM.BIOMASS_WASTE</t>
  </si>
  <si>
    <t>FUEL_EMI.ktCO2.DE.NMM.CEM.PRECAST_STEAM.STEAM.STEAM_DISTR</t>
  </si>
  <si>
    <t>PROCESS_EMI.ktCO2.DE.NMM.CEM</t>
  </si>
  <si>
    <t>FUEL_EMI.ktCO2.DE.NMM.CER.LIGHT.GENERIC.ELEC</t>
  </si>
  <si>
    <t>FUEL_EMI.ktCO2.DE.NMM.CER.AIRCOMP.GENERIC.ELEC</t>
  </si>
  <si>
    <t>FUEL_EMI.ktCO2.DE.NMM.CER.MOTOR.GENERIC.ELEC</t>
  </si>
  <si>
    <t>FUEL_EMI.ktCO2.DE.NMM.CER.FANS.GENERIC.ELEC</t>
  </si>
  <si>
    <t>FUEL_EMI.ktCO2.DE.NMM.CER.LOW_ENTH.TOTAL.TOTAL</t>
  </si>
  <si>
    <t>FUEL_EMI.ktCO2.DE.NMM.CER.LOW_ENTH.THERM.DIESEL_LIQBIO</t>
  </si>
  <si>
    <t>FUEL_EMI.ktCO2.DE.NMM.CER.LOW_ENTH.THERM.NG_BIOGAS</t>
  </si>
  <si>
    <t>FUEL_EMI.ktCO2.DE.NMM.CER.LOW_ENTH.THERM.SOLAR_GEO</t>
  </si>
  <si>
    <t>FUEL_EMI.ktCO2.DE.NMM.CER.LOW_ENTH.HP.AMBIENT</t>
  </si>
  <si>
    <t>FUEL_EMI.ktCO2.DE.NMM.CER.LOW_ENTH.THERM.ELEC</t>
  </si>
  <si>
    <t>FUEL_EMI.ktCO2.DE.NMM.CER.MIXING.MECH.ELEC</t>
  </si>
  <si>
    <t>FUEL_EMI.ktCO2.DE.NMM.CER.DRYING.TOTAL.TOTAL</t>
  </si>
  <si>
    <t>FUEL_EMI.ktCO2.DE.NMM.CER.DRYING.THERM.SOLIDS</t>
  </si>
  <si>
    <t>FUEL_EMI.ktCO2.DE.NMM.CER.DRYING.THERM.LPG</t>
  </si>
  <si>
    <t>FUEL_EMI.ktCO2.DE.NMM.CER.DRYING.THERM.DIESEL_LIQBIO</t>
  </si>
  <si>
    <t>FUEL_EMI.ktCO2.DE.NMM.CER.DRYING.THERM.RFO</t>
  </si>
  <si>
    <t>FUEL_EMI.ktCO2.DE.NMM.CER.DRYING.THERM.NG_BIOGAS</t>
  </si>
  <si>
    <t>FUEL_EMI.ktCO2.DE.NMM.CER.DRYING_STEAM.TOTAL.TOTAL</t>
  </si>
  <si>
    <t>FUEL_EMI.ktCO2.DE.NMM.CER.DRYING_STEAM.STEAM.SOLIDS</t>
  </si>
  <si>
    <t>FUEL_EMI.ktCO2.DE.NMM.CER.DRYING_STEAM.STEAM.RFG</t>
  </si>
  <si>
    <t>FUEL_EMI.ktCO2.DE.NMM.CER.DRYING_STEAM.STEAM.LPG</t>
  </si>
  <si>
    <t>FUEL_EMI.ktCO2.DE.NMM.CER.DRYING_STEAM.STEAM.DIESEL_LIQBIO</t>
  </si>
  <si>
    <t>FUEL_EMI.ktCO2.DE.NMM.CER.DRYING_STEAM.STEAM.RFO</t>
  </si>
  <si>
    <t>FUEL_EMI.ktCO2.DE.NMM.CER.DRYING_STEAM.STEAM.OTHER</t>
  </si>
  <si>
    <t>FUEL_EMI.ktCO2.DE.NMM.CER.DRYING_STEAM.STEAM.NG_BIOGAS</t>
  </si>
  <si>
    <t>FUEL_EMI.ktCO2.DE.NMM.CER.DRYING_STEAM.STEAM.DERIVED</t>
  </si>
  <si>
    <t>FUEL_EMI.ktCO2.DE.NMM.CER.DRYING_STEAM.STEAM.BIOMASS_WASTE</t>
  </si>
  <si>
    <t>FUEL_EMI.ktCO2.DE.NMM.CER.DRYING_STEAM.STEAM.STEAM_DISTR</t>
  </si>
  <si>
    <t>FUEL_EMI.ktCO2.DE.NMM.CER.DRYING_MICROW.MICROW.ELEC</t>
  </si>
  <si>
    <t>FUEL_EMI.ktCO2.DE.NMM.CER.KILN_THERM.TOTAL.TOTAL</t>
  </si>
  <si>
    <t>FUEL_EMI.ktCO2.DE.NMM.CER.KILN_THERM.THERM.SOLIDS</t>
  </si>
  <si>
    <t>FUEL_EMI.ktCO2.DE.NMM.CER.KILN_THERM.THERM.LPG</t>
  </si>
  <si>
    <t>FUEL_EMI.ktCO2.DE.NMM.CER.KILN_THERM.THERM.DIESEL_LIQBIO</t>
  </si>
  <si>
    <t>FUEL_EMI.ktCO2.DE.NMM.CER.KILN_THERM.THERM.RFO</t>
  </si>
  <si>
    <t>FUEL_EMI.ktCO2.DE.NMM.CER.KILN_THERM.THERM.OTHER</t>
  </si>
  <si>
    <t>FUEL_EMI.ktCO2.DE.NMM.CER.KILN_THERM.THERM.NG_BIOGAS</t>
  </si>
  <si>
    <t>FUEL_EMI.ktCO2.DE.NMM.CER.KILN_THERM.THERM.BIOMASS_WASTE</t>
  </si>
  <si>
    <t>FUEL_EMI.ktCO2.DE.NMM.CER.KILN_ELEC.ELEC.ELEC</t>
  </si>
  <si>
    <t>FUEL_EMI.ktCO2.DE.NMM.CER.FINISHING.TOTAL.TOTAL</t>
  </si>
  <si>
    <t>FUEL_EMI.ktCO2.DE.NMM.CER.FINISHING.THERM.SOLIDS</t>
  </si>
  <si>
    <t>FUEL_EMI.ktCO2.DE.NMM.CER.FINISHING.THERM.LPG</t>
  </si>
  <si>
    <t>FUEL_EMI.ktCO2.DE.NMM.CER.FINISHING.THERM.DIESEL_LIQBIO</t>
  </si>
  <si>
    <t>FUEL_EMI.ktCO2.DE.NMM.CER.FINISHING.THERM.RFO</t>
  </si>
  <si>
    <t>FUEL_EMI.ktCO2.DE.NMM.CER.FINISHING.THERM.NG_BIOGAS</t>
  </si>
  <si>
    <t>FUEL_EMI.ktCO2.DE.NMM.CER.FINISHING_ELEC.ELEC.ELEC</t>
  </si>
  <si>
    <t>PROCESS_EMI.ktCO2.DE.NMM.CER</t>
  </si>
  <si>
    <t>FUEL_EMI.ktCO2.DE.NMM.GLASS.LIGHT.GENERIC.ELEC</t>
  </si>
  <si>
    <t>FUEL_EMI.ktCO2.DE.NMM.GLASS.AIRCOMP.GENERIC.ELEC</t>
  </si>
  <si>
    <t>FUEL_EMI.ktCO2.DE.NMM.GLASS.MOTOR.GENERIC.ELEC</t>
  </si>
  <si>
    <t>FUEL_EMI.ktCO2.DE.NMM.GLASS.FANS.GENERIC.ELEC</t>
  </si>
  <si>
    <t>FUEL_EMI.ktCO2.DE.NMM.GLASS.LOW_ENTH.TOTAL.TOTAL</t>
  </si>
  <si>
    <t>FUEL_EMI.ktCO2.DE.NMM.GLASS.LOW_ENTH.THERM.DIESEL_LIQBIO</t>
  </si>
  <si>
    <t>FUEL_EMI.ktCO2.DE.NMM.GLASS.LOW_ENTH.THERM.NG_BIOGAS</t>
  </si>
  <si>
    <t>FUEL_EMI.ktCO2.DE.NMM.GLASS.LOW_ENTH.THERM.SOLAR_GEO</t>
  </si>
  <si>
    <t>FUEL_EMI.ktCO2.DE.NMM.GLASS.LOW_ENTH.HP.AMBIENT</t>
  </si>
  <si>
    <t>FUEL_EMI.ktCO2.DE.NMM.GLASS.LOW_ENTH.THERM.ELEC</t>
  </si>
  <si>
    <t>FUEL_EMI.ktCO2.DE.NMM.GLASS.MELTING.TOTAL.TOTAL</t>
  </si>
  <si>
    <t>FUEL_EMI.ktCO2.DE.NMM.GLASS.MELTING.THERM.SOLIDS</t>
  </si>
  <si>
    <t>FUEL_EMI.ktCO2.DE.NMM.GLASS.MELTING.THERM.LPG</t>
  </si>
  <si>
    <t>FUEL_EMI.ktCO2.DE.NMM.GLASS.MELTING.THERM.DIESEL_LIQBIO</t>
  </si>
  <si>
    <t>FUEL_EMI.ktCO2.DE.NMM.GLASS.MELTING.THERM.RFO</t>
  </si>
  <si>
    <t>FUEL_EMI.ktCO2.DE.NMM.GLASS.MELTING.THERM.NG_BIOGAS</t>
  </si>
  <si>
    <t>FUEL_EMI.ktCO2.DE.NMM.GLASS.MELTING_ELEC.ELEC.ELEC</t>
  </si>
  <si>
    <t>FUEL_EMI.ktCO2.DE.NMM.GLASS.FORMING.ELEC.ELEC</t>
  </si>
  <si>
    <t>FUEL_EMI.ktCO2.DE.NMM.GLASS.ANNEALING.TOTAL.TOTAL</t>
  </si>
  <si>
    <t>FUEL_EMI.ktCO2.DE.NMM.GLASS.ANNEALING.THERM.SOLIDS</t>
  </si>
  <si>
    <t>FUEL_EMI.ktCO2.DE.NMM.GLASS.ANNEALING.THERM.LPG</t>
  </si>
  <si>
    <t>FUEL_EMI.ktCO2.DE.NMM.GLASS.ANNEALING.THERM.DIESEL_LIQBIO</t>
  </si>
  <si>
    <t>FUEL_EMI.ktCO2.DE.NMM.GLASS.ANNEALING.THERM.RFO</t>
  </si>
  <si>
    <t>FUEL_EMI.ktCO2.DE.NMM.GLASS.ANNEALING.THERM.NG_BIOGAS</t>
  </si>
  <si>
    <t>FUEL_EMI.ktCO2.DE.NMM.GLASS.ANNEALING_ELEC.ELEC.ELEC</t>
  </si>
  <si>
    <t>FUEL_EMI.ktCO2.DE.NMM.GLASS.FINISHING.ELEC.ELEC</t>
  </si>
  <si>
    <t>PROCESS_EMI.ktCO2.DE.NMM.GLASS</t>
  </si>
  <si>
    <t>Cement (without process emissions)</t>
  </si>
  <si>
    <t>Cement: Grinding, packaging</t>
  </si>
  <si>
    <t>Ceramics &amp; other NMM (without process emissions)</t>
  </si>
  <si>
    <t>Glass production (without process emissions)</t>
  </si>
  <si>
    <t>Paper and paper products</t>
  </si>
  <si>
    <t>VA.Meuro2023.DE.PPA.PULP</t>
  </si>
  <si>
    <t>VA.Meuro2023.DE.PPA.PAPER</t>
  </si>
  <si>
    <t>VA.Meuro2023.DE.PPA.PRINT</t>
  </si>
  <si>
    <t>Pulp production (kt)</t>
  </si>
  <si>
    <t>OUTPUT.kt.DE.PPA.PULP</t>
  </si>
  <si>
    <t>Paper production  (kt)</t>
  </si>
  <si>
    <t>OUTPUT.kt.DE.PPA.PAPER</t>
  </si>
  <si>
    <t>Printing and media reproduction (kt paper eq.)</t>
  </si>
  <si>
    <t>OUTPUT.kt.DE.PPA.PRINT</t>
  </si>
  <si>
    <t>CAP.kt.DE.PPA.PULP</t>
  </si>
  <si>
    <t>CAP.kt.DE.PPA.PAPER</t>
  </si>
  <si>
    <t>CAP.kt.DE.PPA.PRINT</t>
  </si>
  <si>
    <t>NEWCAP.kt.DE.PPA.PULP</t>
  </si>
  <si>
    <t>NEWCAP.kt.DE.PPA.PAPER</t>
  </si>
  <si>
    <t>NEWCAP.kt.DE.PPA.PRINT</t>
  </si>
  <si>
    <t>FEC.ktoe.DE.PPA.TOTAL.TOTAL.TOTAL.TOTAL</t>
  </si>
  <si>
    <t>FEC.ktoe.DE.PPA.TOTAL.TOTAL.TOTAL.SOLIDS</t>
  </si>
  <si>
    <t>FEC.ktoe.DE.PPA.TOTAL.TOTAL.TOTAL.RFG</t>
  </si>
  <si>
    <t>FEC.ktoe.DE.PPA.TOTAL.TOTAL.TOTAL.LPG</t>
  </si>
  <si>
    <t>FEC.ktoe.DE.PPA.TOTAL.TOTAL.TOTAL.DIESEL</t>
  </si>
  <si>
    <t>FEC.ktoe.DE.PPA.TOTAL.TOTAL.TOTAL.RFO</t>
  </si>
  <si>
    <t>FEC.ktoe.DE.PPA.TOTAL.TOTAL.TOTAL.OTHER</t>
  </si>
  <si>
    <t>FEC.ktoe.DE.PPA.TOTAL.TOTAL.TOTAL.NG</t>
  </si>
  <si>
    <t>FEC.ktoe.DE.PPA.TOTAL.TOTAL.TOTAL.DERIVED</t>
  </si>
  <si>
    <t>FEC.ktoe.DE.PPA.TOTAL.TOTAL.TOTAL.BIOMASS_WASTE</t>
  </si>
  <si>
    <t>FEC.ktoe.DE.PPA.TOTAL.TOTAL.TOTAL.BIOGAS</t>
  </si>
  <si>
    <t>FEC.ktoe.DE.PPA.TOTAL.TOTAL.TOTAL.LIQBIO</t>
  </si>
  <si>
    <t>FEC.ktoe.DE.PPA.TOTAL.TOTAL.TOTAL.SOLAR</t>
  </si>
  <si>
    <t>FEC.ktoe.DE.PPA.TOTAL.TOTAL.TOTAL.GEO</t>
  </si>
  <si>
    <t>FEC.ktoe.DE.PPA.TOTAL.TOTAL.TOTAL.AMBIENT</t>
  </si>
  <si>
    <t>FEC.ktoe.DE.PPA.TOTAL.TOTAL.TOTAL.STEAM_DISTR</t>
  </si>
  <si>
    <t>FEC.ktoe.DE.PPA.TOTAL.TOTAL.TOTAL.ELEC</t>
  </si>
  <si>
    <t>FEC.ktoe.DE.PPA.PULP.TOTAL.TOTAL.TOTAL</t>
  </si>
  <si>
    <t>FEC.ktoe.DE.PPA.PULP.LIGHT.GENERIC.ELEC</t>
  </si>
  <si>
    <t>FEC.ktoe.DE.PPA.PULP.AIRCOMP.GENERIC.ELEC</t>
  </si>
  <si>
    <t>FEC.ktoe.DE.PPA.PULP.MOTOR.GENERIC.ELEC</t>
  </si>
  <si>
    <t>FEC.ktoe.DE.PPA.PULP.FANS.GENERIC.ELEC</t>
  </si>
  <si>
    <t>FEC.ktoe.DE.PPA.PULP.LOW_ENTH.TOTAL.TOTAL</t>
  </si>
  <si>
    <t>FEC.ktoe.DE.PPA.PULP.LOW_ENTH.THERM.DIESEL_LIQBIO</t>
  </si>
  <si>
    <t>FEC.ktoe.DE.PPA.PULP.LOW_ENTH.THERM.NG_BIOGAS</t>
  </si>
  <si>
    <t>FEC.ktoe.DE.PPA.PULP.LOW_ENTH.THERM.SOLAR_GEO</t>
  </si>
  <si>
    <t>FEC.ktoe.DE.PPA.PULP.LOW_ENTH.HP.AMBIENT</t>
  </si>
  <si>
    <t>FEC.ktoe.DE.PPA.PULP.LOW_ENTH.THERM.ELEC</t>
  </si>
  <si>
    <t>Pulp: Wood preparation, grinding</t>
  </si>
  <si>
    <t>FEC.ktoe.DE.PPA.PULP.PREPARATION.MECH.ELEC</t>
  </si>
  <si>
    <t>Pulp: Pulping</t>
  </si>
  <si>
    <t>Pulp: Pulping thermal</t>
  </si>
  <si>
    <t>FEC.ktoe.DE.PPA.PULP.PULPING.TOTAL.TOTAL</t>
  </si>
  <si>
    <t>FEC.ktoe.DE.PPA.PULP.PULPING.STEAM.SOLIDS</t>
  </si>
  <si>
    <t>FEC.ktoe.DE.PPA.PULP.PULPING.STEAM.RFG</t>
  </si>
  <si>
    <t>FEC.ktoe.DE.PPA.PULP.PULPING.STEAM.LPG</t>
  </si>
  <si>
    <t>FEC.ktoe.DE.PPA.PULP.PULPING.STEAM.DIESEL_LIQBIO</t>
  </si>
  <si>
    <t>FEC.ktoe.DE.PPA.PULP.PULPING.STEAM.RFO</t>
  </si>
  <si>
    <t>FEC.ktoe.DE.PPA.PULP.PULPING.STEAM.OTHER</t>
  </si>
  <si>
    <t>FEC.ktoe.DE.PPA.PULP.PULPING.STEAM.NG_BIOGAS</t>
  </si>
  <si>
    <t>FEC.ktoe.DE.PPA.PULP.PULPING.STEAM.DERIVED</t>
  </si>
  <si>
    <t>FEC.ktoe.DE.PPA.PULP.PULPING.STEAM.BIOMASS_WASTE</t>
  </si>
  <si>
    <t>FEC.ktoe.DE.PPA.PULP.PULPING.STEAM.STEAM_DISTR</t>
  </si>
  <si>
    <t>Pulp: Pulping electric</t>
  </si>
  <si>
    <t>FEC.ktoe.DE.PPA.PULP.PULPING_MECH.MECH.ELEC</t>
  </si>
  <si>
    <t>Pulp: Cleaning</t>
  </si>
  <si>
    <t>FEC.ktoe.DE.PPA.PULP.BLEACHING.THERM.ELEC</t>
  </si>
  <si>
    <t>FEC.ktoe.DE.PPA.PAPER.TOTAL.TOTAL.TOTAL</t>
  </si>
  <si>
    <t>FEC.ktoe.DE.PPA.PAPER.LIGHT.GENERIC.ELEC</t>
  </si>
  <si>
    <t>FEC.ktoe.DE.PPA.PAPER.AIRCOMP.GENERIC.ELEC</t>
  </si>
  <si>
    <t>FEC.ktoe.DE.PPA.PAPER.MOTOR.GENERIC.ELEC</t>
  </si>
  <si>
    <t>FEC.ktoe.DE.PPA.PAPER.FANS.GENERIC.ELEC</t>
  </si>
  <si>
    <t>FEC.ktoe.DE.PPA.PAPER.LOW_ENTH.TOTAL.TOTAL</t>
  </si>
  <si>
    <t>FEC.ktoe.DE.PPA.PAPER.LOW_ENTH.THERM.DIESEL_LIQBIO</t>
  </si>
  <si>
    <t>FEC.ktoe.DE.PPA.PAPER.LOW_ENTH.THERM.NG_BIOGAS</t>
  </si>
  <si>
    <t>FEC.ktoe.DE.PPA.PAPER.LOW_ENTH.THERM.SOLAR_GEO</t>
  </si>
  <si>
    <t>FEC.ktoe.DE.PPA.PAPER.LOW_ENTH.HP.AMBIENT</t>
  </si>
  <si>
    <t>FEC.ktoe.DE.PPA.PAPER.LOW_ENTH.THERM.ELEC</t>
  </si>
  <si>
    <t>Paper: Stock preparation</t>
  </si>
  <si>
    <t>Paper: Stock preparation - Thermal</t>
  </si>
  <si>
    <t>FEC.ktoe.DE.PPA.PAPER.PREPARATION.TOTAL.TOTAL</t>
  </si>
  <si>
    <t>FEC.ktoe.DE.PPA.PAPER.PREPARATION.THERM.SOLIDS</t>
  </si>
  <si>
    <t>FEC.ktoe.DE.PPA.PAPER.PREPARATION.THERM.RFG</t>
  </si>
  <si>
    <t>FEC.ktoe.DE.PPA.PAPER.PREPARATION.THERM.LPG</t>
  </si>
  <si>
    <t>FEC.ktoe.DE.PPA.PAPER.PREPARATION.THERM.DIESEL_LIQBIO</t>
  </si>
  <si>
    <t>FEC.ktoe.DE.PPA.PAPER.PREPARATION.THERM.RFO</t>
  </si>
  <si>
    <t>FEC.ktoe.DE.PPA.PAPER.PREPARATION.THERM.OTHER</t>
  </si>
  <si>
    <t>FEC.ktoe.DE.PPA.PAPER.PREPARATION.THERM.NG_BIOGAS</t>
  </si>
  <si>
    <t>FEC.ktoe.DE.PPA.PAPER.PREPARATION.THERM.DERIVED</t>
  </si>
  <si>
    <t>FEC.ktoe.DE.PPA.PAPER.PREPARATION.THERM.BIOMASS_WASTE</t>
  </si>
  <si>
    <t>FEC.ktoe.DE.PPA.PAPER.PREPARATION.THERM.STEAM_DISTR</t>
  </si>
  <si>
    <t>Paper: Stock preparation - Mechanical</t>
  </si>
  <si>
    <t>FEC.ktoe.DE.PPA.PAPER.PREPARATION_ELEC.MECH.ELEC</t>
  </si>
  <si>
    <t>Paper: Paper machine</t>
  </si>
  <si>
    <t>Paper: Paper machine - Steam use</t>
  </si>
  <si>
    <t>FEC.ktoe.DE.PPA.PAPER.PAPER_MACHINE.TOTAL.TOTAL</t>
  </si>
  <si>
    <t>FEC.ktoe.DE.PPA.PAPER.PAPER_MACHINE.STEAM.SOLIDS</t>
  </si>
  <si>
    <t>FEC.ktoe.DE.PPA.PAPER.PAPER_MACHINE.STEAM.RFG</t>
  </si>
  <si>
    <t>FEC.ktoe.DE.PPA.PAPER.PAPER_MACHINE.STEAM.LPG</t>
  </si>
  <si>
    <t>FEC.ktoe.DE.PPA.PAPER.PAPER_MACHINE.STEAM.DIESEL_LIQBIO</t>
  </si>
  <si>
    <t>FEC.ktoe.DE.PPA.PAPER.PAPER_MACHINE.STEAM.RFO</t>
  </si>
  <si>
    <t>FEC.ktoe.DE.PPA.PAPER.PAPER_MACHINE.STEAM.OTHER</t>
  </si>
  <si>
    <t>FEC.ktoe.DE.PPA.PAPER.PAPER_MACHINE.STEAM.NG_BIOGAS</t>
  </si>
  <si>
    <t>FEC.ktoe.DE.PPA.PAPER.PAPER_MACHINE.STEAM.DERIVED</t>
  </si>
  <si>
    <t>FEC.ktoe.DE.PPA.PAPER.PAPER_MACHINE.STEAM.BIOMASS_WASTE</t>
  </si>
  <si>
    <t>FEC.ktoe.DE.PPA.PAPER.PAPER_MACHINE.STEAM.STEAM_DISTR</t>
  </si>
  <si>
    <t>Paper: Paper machine - Electricity</t>
  </si>
  <si>
    <t>FEC.ktoe.DE.PPA.PAPER.PAPER_MACHINE_ELEC.ELEC.ELEC</t>
  </si>
  <si>
    <t>Paper: Product finishing</t>
  </si>
  <si>
    <t>Paper: Product finishing - Steam use</t>
  </si>
  <si>
    <t>FEC.ktoe.DE.PPA.PAPER.FINISHING.TOTAL.TOTAL</t>
  </si>
  <si>
    <t>FEC.ktoe.DE.PPA.PAPER.FINISHING.STEAM.SOLIDS</t>
  </si>
  <si>
    <t>FEC.ktoe.DE.PPA.PAPER.FINISHING.STEAM.RFG</t>
  </si>
  <si>
    <t>FEC.ktoe.DE.PPA.PAPER.FINISHING.STEAM.LPG</t>
  </si>
  <si>
    <t>FEC.ktoe.DE.PPA.PAPER.FINISHING.STEAM.DIESEL_LIQBIO</t>
  </si>
  <si>
    <t>FEC.ktoe.DE.PPA.PAPER.FINISHING.STEAM.RFO</t>
  </si>
  <si>
    <t>FEC.ktoe.DE.PPA.PAPER.FINISHING.STEAM.OTHER</t>
  </si>
  <si>
    <t>FEC.ktoe.DE.PPA.PAPER.FINISHING.STEAM.NG_BIOGAS</t>
  </si>
  <si>
    <t>FEC.ktoe.DE.PPA.PAPER.FINISHING.STEAM.DERIVED</t>
  </si>
  <si>
    <t>FEC.ktoe.DE.PPA.PAPER.FINISHING.STEAM.BIOMASS_WASTE</t>
  </si>
  <si>
    <t>FEC.ktoe.DE.PPA.PAPER.FINISHING.STEAM.STEAM_DISTR</t>
  </si>
  <si>
    <t>Paper: Product finishing - Electricity</t>
  </si>
  <si>
    <t>FEC.ktoe.DE.PPA.PAPER.FINISHING_ELEC.ELEC.ELEC</t>
  </si>
  <si>
    <t>FEC.ktoe.DE.PPA.PRINT.TOTAL.TOTAL.TOTAL</t>
  </si>
  <si>
    <t>FEC.ktoe.DE.PPA.PRINT.LIGHT.GENERIC.ELEC</t>
  </si>
  <si>
    <t>FEC.ktoe.DE.PPA.PRINT.AIRCOMP.GENERIC.ELEC</t>
  </si>
  <si>
    <t>FEC.ktoe.DE.PPA.PRINT.MOTOR.GENERIC.ELEC</t>
  </si>
  <si>
    <t>FEC.ktoe.DE.PPA.PRINT.FANS.GENERIC.ELEC</t>
  </si>
  <si>
    <t>FEC.ktoe.DE.PPA.PRINT.LOW_ENTH.TOTAL.TOTAL</t>
  </si>
  <si>
    <t>FEC.ktoe.DE.PPA.PRINT.LOW_ENTH.THERM.DIESEL_LIQBIO</t>
  </si>
  <si>
    <t>FEC.ktoe.DE.PPA.PRINT.LOW_ENTH.THERM.NG_BIOGAS</t>
  </si>
  <si>
    <t>FEC.ktoe.DE.PPA.PRINT.LOW_ENTH.THERM.SOLAR_GEO</t>
  </si>
  <si>
    <t>FEC.ktoe.DE.PPA.PRINT.LOW_ENTH.HP.AMBIENT</t>
  </si>
  <si>
    <t>FEC.ktoe.DE.PPA.PRINT.LOW_ENTH.THERM.ELEC</t>
  </si>
  <si>
    <t>Printing and publishing</t>
  </si>
  <si>
    <t>FEC.ktoe.DE.PPA.PRINT.PRINTING.MECH.ELEC</t>
  </si>
  <si>
    <t>UED.ktoe.DE.PPA.PULP.TOTAL.TOTAL.TOTAL</t>
  </si>
  <si>
    <t>UED.ktoe.DE.PPA.PULP.LIGHT.GENERIC.ELEC</t>
  </si>
  <si>
    <t>UED.ktoe.DE.PPA.PULP.AIRCOMP.GENERIC.ELEC</t>
  </si>
  <si>
    <t>UED.ktoe.DE.PPA.PULP.MOTOR.GENERIC.ELEC</t>
  </si>
  <si>
    <t>UED.ktoe.DE.PPA.PULP.FANS.GENERIC.ELEC</t>
  </si>
  <si>
    <t>UED.ktoe.DE.PPA.PULP.LOW_ENTH.TOTAL.TOTAL</t>
  </si>
  <si>
    <t>UED.ktoe.DE.PPA.PULP.LOW_ENTH.THERM.DIESEL_LIQBIO</t>
  </si>
  <si>
    <t>UED.ktoe.DE.PPA.PULP.LOW_ENTH.THERM.NG_BIOGAS</t>
  </si>
  <si>
    <t>UED.ktoe.DE.PPA.PULP.LOW_ENTH.THERM.SOLAR_GEO</t>
  </si>
  <si>
    <t>UED.ktoe.DE.PPA.PULP.LOW_ENTH.HP.AMBIENT</t>
  </si>
  <si>
    <t>UED.ktoe.DE.PPA.PULP.LOW_ENTH.THERM.ELEC</t>
  </si>
  <si>
    <t>UED.ktoe.DE.PPA.PULP.PREPARATION.MECH.ELEC</t>
  </si>
  <si>
    <t>UED.ktoe.DE.PPA.PULP.PULPING.TOTAL.TOTAL</t>
  </si>
  <si>
    <t>UED.ktoe.DE.PPA.PULP.PULPING.STEAM.SOLIDS</t>
  </si>
  <si>
    <t>UED.ktoe.DE.PPA.PULP.PULPING.STEAM.RFG</t>
  </si>
  <si>
    <t>UED.ktoe.DE.PPA.PULP.PULPING.STEAM.LPG</t>
  </si>
  <si>
    <t>UED.ktoe.DE.PPA.PULP.PULPING.STEAM.DIESEL_LIQBIO</t>
  </si>
  <si>
    <t>UED.ktoe.DE.PPA.PULP.PULPING.STEAM.RFO</t>
  </si>
  <si>
    <t>UED.ktoe.DE.PPA.PULP.PULPING.STEAM.OTHER</t>
  </si>
  <si>
    <t>UED.ktoe.DE.PPA.PULP.PULPING.STEAM.NG_BIOGAS</t>
  </si>
  <si>
    <t>UED.ktoe.DE.PPA.PULP.PULPING.STEAM.DERIVED</t>
  </si>
  <si>
    <t>UED.ktoe.DE.PPA.PULP.PULPING.STEAM.BIOMASS_WASTE</t>
  </si>
  <si>
    <t>UED.ktoe.DE.PPA.PULP.PULPING.STEAM.STEAM_DISTR</t>
  </si>
  <si>
    <t>UED.ktoe.DE.PPA.PULP.PULPING_MECH.MECH.ELEC</t>
  </si>
  <si>
    <t>UED.ktoe.DE.PPA.PULP.BLEACHING.THERM.ELEC</t>
  </si>
  <si>
    <t>UED.ktoe.DE.PPA.PAPER.TOTAL.TOTAL.TOTAL</t>
  </si>
  <si>
    <t>UED.ktoe.DE.PPA.PAPER.LIGHT.GENERIC.ELEC</t>
  </si>
  <si>
    <t>UED.ktoe.DE.PPA.PAPER.AIRCOMP.GENERIC.ELEC</t>
  </si>
  <si>
    <t>UED.ktoe.DE.PPA.PAPER.MOTOR.GENERIC.ELEC</t>
  </si>
  <si>
    <t>UED.ktoe.DE.PPA.PAPER.FANS.GENERIC.ELEC</t>
  </si>
  <si>
    <t>UED.ktoe.DE.PPA.PAPER.LOW_ENTH.TOTAL.TOTAL</t>
  </si>
  <si>
    <t>UED.ktoe.DE.PPA.PAPER.LOW_ENTH.THERM.DIESEL_LIQBIO</t>
  </si>
  <si>
    <t>UED.ktoe.DE.PPA.PAPER.LOW_ENTH.THERM.NG_BIOGAS</t>
  </si>
  <si>
    <t>UED.ktoe.DE.PPA.PAPER.LOW_ENTH.THERM.SOLAR_GEO</t>
  </si>
  <si>
    <t>UED.ktoe.DE.PPA.PAPER.LOW_ENTH.HP.AMBIENT</t>
  </si>
  <si>
    <t>UED.ktoe.DE.PPA.PAPER.LOW_ENTH.THERM.ELEC</t>
  </si>
  <si>
    <t>UED.ktoe.DE.PPA.PAPER.PREPARATION.TOTAL.TOTAL</t>
  </si>
  <si>
    <t>UED.ktoe.DE.PPA.PAPER.PREPARATION.THERM.SOLIDS</t>
  </si>
  <si>
    <t>UED.ktoe.DE.PPA.PAPER.PREPARATION.THERM.RFG</t>
  </si>
  <si>
    <t>UED.ktoe.DE.PPA.PAPER.PREPARATION.THERM.LPG</t>
  </si>
  <si>
    <t>UED.ktoe.DE.PPA.PAPER.PREPARATION.THERM.DIESEL_LIQBIO</t>
  </si>
  <si>
    <t>UED.ktoe.DE.PPA.PAPER.PREPARATION.THERM.RFO</t>
  </si>
  <si>
    <t>UED.ktoe.DE.PPA.PAPER.PREPARATION.THERM.OTHER</t>
  </si>
  <si>
    <t>UED.ktoe.DE.PPA.PAPER.PREPARATION.THERM.NG_BIOGAS</t>
  </si>
  <si>
    <t>UED.ktoe.DE.PPA.PAPER.PREPARATION.THERM.DERIVED</t>
  </si>
  <si>
    <t>UED.ktoe.DE.PPA.PAPER.PREPARATION.THERM.BIOMASS_WASTE</t>
  </si>
  <si>
    <t>UED.ktoe.DE.PPA.PAPER.PREPARATION.THERM.STEAM_DISTR</t>
  </si>
  <si>
    <t>UED.ktoe.DE.PPA.PAPER.PREPARATION_ELEC.MECH.ELEC</t>
  </si>
  <si>
    <t>UED.ktoe.DE.PPA.PAPER.PAPER_MACHINE.TOTAL.TOTAL</t>
  </si>
  <si>
    <t>UED.ktoe.DE.PPA.PAPER.PAPER_MACHINE.STEAM.SOLIDS</t>
  </si>
  <si>
    <t>UED.ktoe.DE.PPA.PAPER.PAPER_MACHINE.STEAM.RFG</t>
  </si>
  <si>
    <t>UED.ktoe.DE.PPA.PAPER.PAPER_MACHINE.STEAM.LPG</t>
  </si>
  <si>
    <t>UED.ktoe.DE.PPA.PAPER.PAPER_MACHINE.STEAM.DIESEL_LIQBIO</t>
  </si>
  <si>
    <t>UED.ktoe.DE.PPA.PAPER.PAPER_MACHINE.STEAM.RFO</t>
  </si>
  <si>
    <t>UED.ktoe.DE.PPA.PAPER.PAPER_MACHINE.STEAM.OTHER</t>
  </si>
  <si>
    <t>UED.ktoe.DE.PPA.PAPER.PAPER_MACHINE.STEAM.NG_BIOGAS</t>
  </si>
  <si>
    <t>UED.ktoe.DE.PPA.PAPER.PAPER_MACHINE.STEAM.DERIVED</t>
  </si>
  <si>
    <t>UED.ktoe.DE.PPA.PAPER.PAPER_MACHINE.STEAM.BIOMASS_WASTE</t>
  </si>
  <si>
    <t>UED.ktoe.DE.PPA.PAPER.PAPER_MACHINE.STEAM.STEAM_DISTR</t>
  </si>
  <si>
    <t>UED.ktoe.DE.PPA.PAPER.PAPER_MACHINE_ELEC.ELEC.ELEC</t>
  </si>
  <si>
    <t>UED.ktoe.DE.PPA.PAPER.FINISHING.TOTAL.TOTAL</t>
  </si>
  <si>
    <t>UED.ktoe.DE.PPA.PAPER.FINISHING.STEAM.SOLIDS</t>
  </si>
  <si>
    <t>UED.ktoe.DE.PPA.PAPER.FINISHING.STEAM.RFG</t>
  </si>
  <si>
    <t>UED.ktoe.DE.PPA.PAPER.FINISHING.STEAM.LPG</t>
  </si>
  <si>
    <t>UED.ktoe.DE.PPA.PAPER.FINISHING.STEAM.DIESEL_LIQBIO</t>
  </si>
  <si>
    <t>UED.ktoe.DE.PPA.PAPER.FINISHING.STEAM.RFO</t>
  </si>
  <si>
    <t>UED.ktoe.DE.PPA.PAPER.FINISHING.STEAM.OTHER</t>
  </si>
  <si>
    <t>UED.ktoe.DE.PPA.PAPER.FINISHING.STEAM.NG_BIOGAS</t>
  </si>
  <si>
    <t>UED.ktoe.DE.PPA.PAPER.FINISHING.STEAM.DERIVED</t>
  </si>
  <si>
    <t>UED.ktoe.DE.PPA.PAPER.FINISHING.STEAM.BIOMASS_WASTE</t>
  </si>
  <si>
    <t>UED.ktoe.DE.PPA.PAPER.FINISHING.STEAM.STEAM_DISTR</t>
  </si>
  <si>
    <t>UED.ktoe.DE.PPA.PAPER.FINISHING_ELEC.ELEC.ELEC</t>
  </si>
  <si>
    <t>UED.ktoe.DE.PPA.PRINT.TOTAL.TOTAL.TOTAL</t>
  </si>
  <si>
    <t>UED.ktoe.DE.PPA.PRINT.LIGHT.GENERIC.ELEC</t>
  </si>
  <si>
    <t>UED.ktoe.DE.PPA.PRINT.AIRCOMP.GENERIC.ELEC</t>
  </si>
  <si>
    <t>UED.ktoe.DE.PPA.PRINT.MOTOR.GENERIC.ELEC</t>
  </si>
  <si>
    <t>UED.ktoe.DE.PPA.PRINT.FANS.GENERIC.ELEC</t>
  </si>
  <si>
    <t>UED.ktoe.DE.PPA.PRINT.LOW_ENTH.TOTAL.TOTAL</t>
  </si>
  <si>
    <t>UED.ktoe.DE.PPA.PRINT.LOW_ENTH.THERM.DIESEL_LIQBIO</t>
  </si>
  <si>
    <t>UED.ktoe.DE.PPA.PRINT.LOW_ENTH.THERM.NG_BIOGAS</t>
  </si>
  <si>
    <t>UED.ktoe.DE.PPA.PRINT.LOW_ENTH.THERM.SOLAR_GEO</t>
  </si>
  <si>
    <t>UED.ktoe.DE.PPA.PRINT.LOW_ENTH.HP.AMBIENT</t>
  </si>
  <si>
    <t>UED.ktoe.DE.PPA.PRINT.LOW_ENTH.THERM.ELEC</t>
  </si>
  <si>
    <t>UED.ktoe.DE.PPA.PRINT.PRINTING.MECH.ELEC</t>
  </si>
  <si>
    <t>FUEL_EMI.ktCO2.DE.PPA.PULP.TOTAL.TOTAL.TOTAL</t>
  </si>
  <si>
    <t>FUEL_EMI.ktCO2.DE.PPA.PULP.LIGHT.GENERIC.ELEC</t>
  </si>
  <si>
    <t>FUEL_EMI.ktCO2.DE.PPA.PULP.AIRCOMP.GENERIC.ELEC</t>
  </si>
  <si>
    <t>FUEL_EMI.ktCO2.DE.PPA.PULP.MOTOR.GENERIC.ELEC</t>
  </si>
  <si>
    <t>FUEL_EMI.ktCO2.DE.PPA.PULP.FANS.GENERIC.ELEC</t>
  </si>
  <si>
    <t>FUEL_EMI.ktCO2.DE.PPA.PULP.LOW_ENTH.TOTAL.TOTAL</t>
  </si>
  <si>
    <t>FUEL_EMI.ktCO2.DE.PPA.PULP.LOW_ENTH.THERM.DIESEL_LIQBIO</t>
  </si>
  <si>
    <t>FUEL_EMI.ktCO2.DE.PPA.PULP.LOW_ENTH.THERM.NG_BIOGAS</t>
  </si>
  <si>
    <t>FUEL_EMI.ktCO2.DE.PPA.PULP.LOW_ENTH.THERM.SOLAR_GEO</t>
  </si>
  <si>
    <t>FUEL_EMI.ktCO2.DE.PPA.PULP.LOW_ENTH.HP.AMBIENT</t>
  </si>
  <si>
    <t>FUEL_EMI.ktCO2.DE.PPA.PULP.LOW_ENTH.THERM.ELEC</t>
  </si>
  <si>
    <t>FUEL_EMI.ktCO2.DE.PPA.PULP.PREPARATION.MECH.ELEC</t>
  </si>
  <si>
    <t>FUEL_EMI.ktCO2.DE.PPA.PULP.PULPING.TOTAL.TOTAL</t>
  </si>
  <si>
    <t>FUEL_EMI.ktCO2.DE.PPA.PULP.PULPING.STEAM.SOLIDS</t>
  </si>
  <si>
    <t>FUEL_EMI.ktCO2.DE.PPA.PULP.PULPING.STEAM.RFG</t>
  </si>
  <si>
    <t>FUEL_EMI.ktCO2.DE.PPA.PULP.PULPING.STEAM.LPG</t>
  </si>
  <si>
    <t>FUEL_EMI.ktCO2.DE.PPA.PULP.PULPING.STEAM.DIESEL_LIQBIO</t>
  </si>
  <si>
    <t>FUEL_EMI.ktCO2.DE.PPA.PULP.PULPING.STEAM.RFO</t>
  </si>
  <si>
    <t>FUEL_EMI.ktCO2.DE.PPA.PULP.PULPING.STEAM.OTHER</t>
  </si>
  <si>
    <t>FUEL_EMI.ktCO2.DE.PPA.PULP.PULPING.STEAM.NG_BIOGAS</t>
  </si>
  <si>
    <t>FUEL_EMI.ktCO2.DE.PPA.PULP.PULPING.STEAM.DERIVED</t>
  </si>
  <si>
    <t>FUEL_EMI.ktCO2.DE.PPA.PULP.PULPING.STEAM.BIOMASS_WASTE</t>
  </si>
  <si>
    <t>FUEL_EMI.ktCO2.DE.PPA.PULP.PULPING.STEAM.STEAM_DISTR</t>
  </si>
  <si>
    <t>FUEL_EMI.ktCO2.DE.PPA.PULP.PULPING_MECH.MECH.ELEC</t>
  </si>
  <si>
    <t>FUEL_EMI.ktCO2.DE.PPA.PULP.BLEACHING.THERM.ELEC</t>
  </si>
  <si>
    <t>FUEL_EMI.ktCO2.DE.PPA.PAPER.TOTAL.TOTAL.TOTAL</t>
  </si>
  <si>
    <t>FUEL_EMI.ktCO2.DE.PPA.PAPER.LIGHT.GENERIC.ELEC</t>
  </si>
  <si>
    <t>FUEL_EMI.ktCO2.DE.PPA.PAPER.AIRCOMP.GENERIC.ELEC</t>
  </si>
  <si>
    <t>FUEL_EMI.ktCO2.DE.PPA.PAPER.MOTOR.GENERIC.ELEC</t>
  </si>
  <si>
    <t>FUEL_EMI.ktCO2.DE.PPA.PAPER.FANS.GENERIC.ELEC</t>
  </si>
  <si>
    <t>FUEL_EMI.ktCO2.DE.PPA.PAPER.LOW_ENTH.TOTAL.TOTAL</t>
  </si>
  <si>
    <t>FUEL_EMI.ktCO2.DE.PPA.PAPER.LOW_ENTH.THERM.DIESEL_LIQBIO</t>
  </si>
  <si>
    <t>FUEL_EMI.ktCO2.DE.PPA.PAPER.LOW_ENTH.THERM.NG_BIOGAS</t>
  </si>
  <si>
    <t>FUEL_EMI.ktCO2.DE.PPA.PAPER.LOW_ENTH.THERM.SOLAR_GEO</t>
  </si>
  <si>
    <t>FUEL_EMI.ktCO2.DE.PPA.PAPER.LOW_ENTH.HP.AMBIENT</t>
  </si>
  <si>
    <t>FUEL_EMI.ktCO2.DE.PPA.PAPER.LOW_ENTH.THERM.ELEC</t>
  </si>
  <si>
    <t>FUEL_EMI.ktCO2.DE.PPA.PAPER.PREPARATION.TOTAL.TOTAL</t>
  </si>
  <si>
    <t>FUEL_EMI.ktCO2.DE.PPA.PAPER.PREPARATION.THERM.SOLIDS</t>
  </si>
  <si>
    <t>FUEL_EMI.ktCO2.DE.PPA.PAPER.PREPARATION.THERM.RFG</t>
  </si>
  <si>
    <t>FUEL_EMI.ktCO2.DE.PPA.PAPER.PREPARATION.THERM.LPG</t>
  </si>
  <si>
    <t>FUEL_EMI.ktCO2.DE.PPA.PAPER.PREPARATION.THERM.DIESEL_LIQBIO</t>
  </si>
  <si>
    <t>FUEL_EMI.ktCO2.DE.PPA.PAPER.PREPARATION.THERM.RFO</t>
  </si>
  <si>
    <t>FUEL_EMI.ktCO2.DE.PPA.PAPER.PREPARATION.THERM.OTHER</t>
  </si>
  <si>
    <t>FUEL_EMI.ktCO2.DE.PPA.PAPER.PREPARATION.THERM.NG_BIOGAS</t>
  </si>
  <si>
    <t>FUEL_EMI.ktCO2.DE.PPA.PAPER.PREPARATION.THERM.DERIVED</t>
  </si>
  <si>
    <t>FUEL_EMI.ktCO2.DE.PPA.PAPER.PREPARATION.THERM.BIOMASS_WASTE</t>
  </si>
  <si>
    <t>FUEL_EMI.ktCO2.DE.PPA.PAPER.PREPARATION.THERM.STEAM_DISTR</t>
  </si>
  <si>
    <t>FUEL_EMI.ktCO2.DE.PPA.PAPER.PREPARATION_ELEC.MECH.ELEC</t>
  </si>
  <si>
    <t>FUEL_EMI.ktCO2.DE.PPA.PAPER.PAPER_MACHINE.TOTAL.TOTAL</t>
  </si>
  <si>
    <t>FUEL_EMI.ktCO2.DE.PPA.PAPER.PAPER_MACHINE.STEAM.SOLIDS</t>
  </si>
  <si>
    <t>FUEL_EMI.ktCO2.DE.PPA.PAPER.PAPER_MACHINE.STEAM.RFG</t>
  </si>
  <si>
    <t>FUEL_EMI.ktCO2.DE.PPA.PAPER.PAPER_MACHINE.STEAM.LPG</t>
  </si>
  <si>
    <t>FUEL_EMI.ktCO2.DE.PPA.PAPER.PAPER_MACHINE.STEAM.DIESEL_LIQBIO</t>
  </si>
  <si>
    <t>FUEL_EMI.ktCO2.DE.PPA.PAPER.PAPER_MACHINE.STEAM.RFO</t>
  </si>
  <si>
    <t>FUEL_EMI.ktCO2.DE.PPA.PAPER.PAPER_MACHINE.STEAM.OTHER</t>
  </si>
  <si>
    <t>FUEL_EMI.ktCO2.DE.PPA.PAPER.PAPER_MACHINE.STEAM.NG_BIOGAS</t>
  </si>
  <si>
    <t>FUEL_EMI.ktCO2.DE.PPA.PAPER.PAPER_MACHINE.STEAM.DERIVED</t>
  </si>
  <si>
    <t>FUEL_EMI.ktCO2.DE.PPA.PAPER.PAPER_MACHINE.STEAM.BIOMASS_WASTE</t>
  </si>
  <si>
    <t>FUEL_EMI.ktCO2.DE.PPA.PAPER.PAPER_MACHINE.STEAM.STEAM_DISTR</t>
  </si>
  <si>
    <t>FUEL_EMI.ktCO2.DE.PPA.PAPER.PAPER_MACHINE_ELEC.ELEC.ELEC</t>
  </si>
  <si>
    <t>FUEL_EMI.ktCO2.DE.PPA.PAPER.FINISHING.TOTAL.TOTAL</t>
  </si>
  <si>
    <t>FUEL_EMI.ktCO2.DE.PPA.PAPER.FINISHING.STEAM.SOLIDS</t>
  </si>
  <si>
    <t>FUEL_EMI.ktCO2.DE.PPA.PAPER.FINISHING.STEAM.RFG</t>
  </si>
  <si>
    <t>FUEL_EMI.ktCO2.DE.PPA.PAPER.FINISHING.STEAM.LPG</t>
  </si>
  <si>
    <t>FUEL_EMI.ktCO2.DE.PPA.PAPER.FINISHING.STEAM.DIESEL_LIQBIO</t>
  </si>
  <si>
    <t>FUEL_EMI.ktCO2.DE.PPA.PAPER.FINISHING.STEAM.RFO</t>
  </si>
  <si>
    <t>FUEL_EMI.ktCO2.DE.PPA.PAPER.FINISHING.STEAM.OTHER</t>
  </si>
  <si>
    <t>FUEL_EMI.ktCO2.DE.PPA.PAPER.FINISHING.STEAM.NG_BIOGAS</t>
  </si>
  <si>
    <t>FUEL_EMI.ktCO2.DE.PPA.PAPER.FINISHING.STEAM.DERIVED</t>
  </si>
  <si>
    <t>FUEL_EMI.ktCO2.DE.PPA.PAPER.FINISHING.STEAM.BIOMASS_WASTE</t>
  </si>
  <si>
    <t>FUEL_EMI.ktCO2.DE.PPA.PAPER.FINISHING.STEAM.STEAM_DISTR</t>
  </si>
  <si>
    <t>FUEL_EMI.ktCO2.DE.PPA.PAPER.FINISHING_ELEC.ELEC.ELEC</t>
  </si>
  <si>
    <t>FUEL_EMI.ktCO2.DE.PPA.PRINT.TOTAL.TOTAL.TOTAL</t>
  </si>
  <si>
    <t>FUEL_EMI.ktCO2.DE.PPA.PRINT.LIGHT.GENERIC.ELEC</t>
  </si>
  <si>
    <t>FUEL_EMI.ktCO2.DE.PPA.PRINT.AIRCOMP.GENERIC.ELEC</t>
  </si>
  <si>
    <t>FUEL_EMI.ktCO2.DE.PPA.PRINT.MOTOR.GENERIC.ELEC</t>
  </si>
  <si>
    <t>FUEL_EMI.ktCO2.DE.PPA.PRINT.FANS.GENERIC.ELEC</t>
  </si>
  <si>
    <t>FUEL_EMI.ktCO2.DE.PPA.PRINT.LOW_ENTH.TOTAL.TOTAL</t>
  </si>
  <si>
    <t>FUEL_EMI.ktCO2.DE.PPA.PRINT.LOW_ENTH.THERM.DIESEL_LIQBIO</t>
  </si>
  <si>
    <t>FUEL_EMI.ktCO2.DE.PPA.PRINT.LOW_ENTH.THERM.NG_BIOGAS</t>
  </si>
  <si>
    <t>FUEL_EMI.ktCO2.DE.PPA.PRINT.LOW_ENTH.THERM.SOLAR_GEO</t>
  </si>
  <si>
    <t>FUEL_EMI.ktCO2.DE.PPA.PRINT.LOW_ENTH.HP.AMBIENT</t>
  </si>
  <si>
    <t>FUEL_EMI.ktCO2.DE.PPA.PRINT.LOW_ENTH.THERM.ELEC</t>
  </si>
  <si>
    <t>FUEL_EMI.ktCO2.DE.PPA.PRINT.PRINTING.MECH.ELEC</t>
  </si>
  <si>
    <t>VA.Meuro2023.DE.FBT.FBT</t>
  </si>
  <si>
    <t>Physical output (index)</t>
  </si>
  <si>
    <t>OUTPUT.index.DE.FBT.FBT</t>
  </si>
  <si>
    <t>Installed capacity (production index)</t>
  </si>
  <si>
    <t>CAP.index.DE.FBT.FBT</t>
  </si>
  <si>
    <t>Capacity investment (production index)</t>
  </si>
  <si>
    <t>NEWCAP.index.DE.FBT.FBT</t>
  </si>
  <si>
    <t>Decommissioned capacity (production index)</t>
  </si>
  <si>
    <t>Idle capacity (production index)</t>
  </si>
  <si>
    <t>FEC.ktoe.DE.FBT.FBT.TOTAL.TOTAL.TOTAL</t>
  </si>
  <si>
    <t>FEC.ktoe.DE.FBT.FBT.TOTAL.TOTAL.SOLIDS</t>
  </si>
  <si>
    <t>FEC.ktoe.DE.FBT.FBT.TOTAL.TOTAL.RFG</t>
  </si>
  <si>
    <t>FEC.ktoe.DE.FBT.FBT.TOTAL.TOTAL.LPG</t>
  </si>
  <si>
    <t>FEC.ktoe.DE.FBT.FBT.TOTAL.TOTAL.DIESEL</t>
  </si>
  <si>
    <t>FEC.ktoe.DE.FBT.FBT.TOTAL.TOTAL.RFO</t>
  </si>
  <si>
    <t>FEC.ktoe.DE.FBT.FBT.TOTAL.TOTAL.OTHER</t>
  </si>
  <si>
    <t>FEC.ktoe.DE.FBT.FBT.TOTAL.TOTAL.NG</t>
  </si>
  <si>
    <t>FEC.ktoe.DE.FBT.FBT.TOTAL.TOTAL.DERIVED</t>
  </si>
  <si>
    <t>FEC.ktoe.DE.FBT.FBT.TOTAL.TOTAL.BIOMASS_WASTE</t>
  </si>
  <si>
    <t>FEC.ktoe.DE.FBT.FBT.TOTAL.TOTAL.BIOGAS</t>
  </si>
  <si>
    <t>FEC.ktoe.DE.FBT.FBT.TOTAL.TOTAL.LIQBIO</t>
  </si>
  <si>
    <t>FEC.ktoe.DE.FBT.FBT.TOTAL.TOTAL.SOLAR</t>
  </si>
  <si>
    <t>FEC.ktoe.DE.FBT.FBT.TOTAL.TOTAL.GEO</t>
  </si>
  <si>
    <t>FEC.ktoe.DE.FBT.FBT.TOTAL.TOTAL.AMBIENT</t>
  </si>
  <si>
    <t>FEC.ktoe.DE.FBT.FBT.TOTAL.TOTAL.STEAM_DISTR</t>
  </si>
  <si>
    <t>FEC.ktoe.DE.FBT.FBT.TOTAL.TOTAL.ELEC</t>
  </si>
  <si>
    <t>Energy intensity (toe / physical output index)</t>
  </si>
  <si>
    <t>Useful energy demand intensity (toe useful / physical output index)</t>
  </si>
  <si>
    <t>FEC.ktoe.DE.FBT.FBT.LIGHT.GENERIC.ELEC</t>
  </si>
  <si>
    <t>FEC.ktoe.DE.FBT.FBT.AIRCOMP.GENERIC.ELEC</t>
  </si>
  <si>
    <t>FEC.ktoe.DE.FBT.FBT.MOTOR.GENERIC.ELEC</t>
  </si>
  <si>
    <t>FEC.ktoe.DE.FBT.FBT.FANS.GENERIC.ELEC</t>
  </si>
  <si>
    <t>FEC.ktoe.DE.FBT.FBT.LOW_ENTH.TOTAL.TOTAL</t>
  </si>
  <si>
    <t>FEC.ktoe.DE.FBT.FBT.LOW_ENTH.THERM.DIESEL_LIQBIO</t>
  </si>
  <si>
    <t>FEC.ktoe.DE.FBT.FBT.LOW_ENTH.THERM.NG_BIOGAS</t>
  </si>
  <si>
    <t>FEC.ktoe.DE.FBT.FBT.LOW_ENTH.THERM.SOLAR_GEO</t>
  </si>
  <si>
    <t>FEC.ktoe.DE.FBT.FBT.LOW_ENTH.HP.AMBIENT</t>
  </si>
  <si>
    <t>FEC.ktoe.DE.FBT.FBT.LOW_ENTH.THERM.ELEC</t>
  </si>
  <si>
    <t>Food: Oven (direct heat)</t>
  </si>
  <si>
    <t>Food: Direct Heat - Thermal</t>
  </si>
  <si>
    <t>FEC.ktoe.DE.FBT.FBT.OVEN.THERM.TOTAL</t>
  </si>
  <si>
    <t>FEC.ktoe.DE.FBT.FBT.OVEN.THERM.SOLIDS</t>
  </si>
  <si>
    <t>FEC.ktoe.DE.FBT.FBT.OVEN.THERM.LPG</t>
  </si>
  <si>
    <t>FEC.ktoe.DE.FBT.FBT.OVEN.THERM.DIESEL_LIQBIO</t>
  </si>
  <si>
    <t>FEC.ktoe.DE.FBT.FBT.OVEN.THERM.RFO</t>
  </si>
  <si>
    <t>FEC.ktoe.DE.FBT.FBT.OVEN.THERM.NG_BIOGAS</t>
  </si>
  <si>
    <t>Food: Direct Heat - Electric</t>
  </si>
  <si>
    <t>FEC.ktoe.DE.FBT.FBT.OVEN.ELEC.ELEC</t>
  </si>
  <si>
    <t>Food: Direct Heat - Microwave</t>
  </si>
  <si>
    <t>FEC.ktoe.DE.FBT.FBT.OVEN_MICROW.MICROW.ELEC</t>
  </si>
  <si>
    <t>Food: Specific process heat</t>
  </si>
  <si>
    <t>Food: Process Heat - Thermal</t>
  </si>
  <si>
    <t>FEC.ktoe.DE.FBT.FBT.PROC_HEAT.THERM.TOTAL</t>
  </si>
  <si>
    <t>FEC.ktoe.DE.FBT.FBT.PROC_HEAT.THERM.SOLIDS</t>
  </si>
  <si>
    <t>FEC.ktoe.DE.FBT.FBT.PROC_HEAT.THERM.LPG</t>
  </si>
  <si>
    <t>FEC.ktoe.DE.FBT.FBT.PROC_HEAT.THERM.DIESEL_LIQBIO</t>
  </si>
  <si>
    <t>FEC.ktoe.DE.FBT.FBT.PROC_HEAT.THERM.RFO</t>
  </si>
  <si>
    <t>FEC.ktoe.DE.FBT.FBT.PROC_HEAT.THERM.NG_BIOGAS</t>
  </si>
  <si>
    <t>Food: Process Heat - Electric</t>
  </si>
  <si>
    <t>FEC.ktoe.DE.FBT.FBT.PROC_HEAT.ELEC.ELEC</t>
  </si>
  <si>
    <t>Food: Process Heat - Microwave</t>
  </si>
  <si>
    <t>FEC.ktoe.DE.FBT.FBT.PROC_HEAT_MICROW.MICROW.ELEC</t>
  </si>
  <si>
    <t>Food: Steam processing</t>
  </si>
  <si>
    <t>FEC.ktoe.DE.FBT.FBT.PROCESSING.TOTAL.TOTAL</t>
  </si>
  <si>
    <t>FEC.ktoe.DE.FBT.FBT.PROCESSING.STEAM.SOLIDS</t>
  </si>
  <si>
    <t>FEC.ktoe.DE.FBT.FBT.PROCESSING.STEAM.RFG</t>
  </si>
  <si>
    <t>FEC.ktoe.DE.FBT.FBT.PROCESSING.STEAM.LPG</t>
  </si>
  <si>
    <t>FEC.ktoe.DE.FBT.FBT.PROCESSING.STEAM.DIESEL_LIQBIO</t>
  </si>
  <si>
    <t>FEC.ktoe.DE.FBT.FBT.PROCESSING.STEAM.RFO</t>
  </si>
  <si>
    <t>FEC.ktoe.DE.FBT.FBT.PROCESSING.STEAM.OTHER</t>
  </si>
  <si>
    <t>FEC.ktoe.DE.FBT.FBT.PROCESSING.STEAM.NG_BIOGAS</t>
  </si>
  <si>
    <t>FEC.ktoe.DE.FBT.FBT.PROCESSING.STEAM.DERIVED</t>
  </si>
  <si>
    <t>FEC.ktoe.DE.FBT.FBT.PROCESSING.STEAM.BIOMASS_WASTE</t>
  </si>
  <si>
    <t>FEC.ktoe.DE.FBT.FBT.PROCESSING.STEAM.STEAM_DISTR</t>
  </si>
  <si>
    <t>Food: Drying</t>
  </si>
  <si>
    <t>Food: Thermal drying</t>
  </si>
  <si>
    <t>FEC.ktoe.DE.FBT.FBT.DRYING.TOTAL.TOTAL</t>
  </si>
  <si>
    <t>FEC.ktoe.DE.FBT.FBT.DRYING.THERM.SOLIDS</t>
  </si>
  <si>
    <t>FEC.ktoe.DE.FBT.FBT.DRYING.THERM.LPG</t>
  </si>
  <si>
    <t>FEC.ktoe.DE.FBT.FBT.DRYING.THERM.DIESEL_LIQBIO</t>
  </si>
  <si>
    <t>FEC.ktoe.DE.FBT.FBT.DRYING.THERM.RFO</t>
  </si>
  <si>
    <t>FEC.ktoe.DE.FBT.FBT.DRYING.THERM.NG_BIOGAS</t>
  </si>
  <si>
    <t>Food: Steam drying</t>
  </si>
  <si>
    <t>FEC.ktoe.DE.FBT.FBT.DRYING_STEAM.TOTAL.TOTAL</t>
  </si>
  <si>
    <t>FEC.ktoe.DE.FBT.FBT.DRYING_STEAM.STEAM.SOLIDS</t>
  </si>
  <si>
    <t>FEC.ktoe.DE.FBT.FBT.DRYING_STEAM.STEAM.RFG</t>
  </si>
  <si>
    <t>FEC.ktoe.DE.FBT.FBT.DRYING_STEAM.STEAM.LPG</t>
  </si>
  <si>
    <t>FEC.ktoe.DE.FBT.FBT.DRYING_STEAM.STEAM.DIESEL_LIQBIO</t>
  </si>
  <si>
    <t>FEC.ktoe.DE.FBT.FBT.DRYING_STEAM.STEAM.RFO</t>
  </si>
  <si>
    <t>FEC.ktoe.DE.FBT.FBT.DRYING_STEAM.STEAM.OTHER</t>
  </si>
  <si>
    <t>FEC.ktoe.DE.FBT.FBT.DRYING_STEAM.STEAM.NG_BIOGAS</t>
  </si>
  <si>
    <t>FEC.ktoe.DE.FBT.FBT.DRYING_STEAM.STEAM.DERIVED</t>
  </si>
  <si>
    <t>FEC.ktoe.DE.FBT.FBT.DRYING_STEAM.STEAM.BIOMASS_WASTE</t>
  </si>
  <si>
    <t>FEC.ktoe.DE.FBT.FBT.DRYING_STEAM.STEAM.STEAM_DISTR</t>
  </si>
  <si>
    <t>Food: Electric drying</t>
  </si>
  <si>
    <t>FEC.ktoe.DE.FBT.FBT.DRYING_ELEC.ELEC.ELEC</t>
  </si>
  <si>
    <t>Food: Freeze drying</t>
  </si>
  <si>
    <t>FEC.ktoe.DE.FBT.FBT.DRYING_FREEZE.FREEZE_DRY.ELEC</t>
  </si>
  <si>
    <t>Food: Microwave drying</t>
  </si>
  <si>
    <t>FEC.ktoe.DE.FBT.FBT.DRYING_MICROW.MICROW.ELEC</t>
  </si>
  <si>
    <t>Food: Process cooling and refrigeration</t>
  </si>
  <si>
    <t>Food: Thermal cooling</t>
  </si>
  <si>
    <t>FEC.ktoe.DE.FBT.FBT.PROC_COOL_THERM.THERM.NG_BIOGAS</t>
  </si>
  <si>
    <t>Food: Steam cooling</t>
  </si>
  <si>
    <t>FEC.ktoe.DE.FBT.FBT.PROC_COOL.TOTAL.TOTAL</t>
  </si>
  <si>
    <t>FEC.ktoe.DE.FBT.FBT.PROC_COOL.STEAM.SOLIDS</t>
  </si>
  <si>
    <t>FEC.ktoe.DE.FBT.FBT.PROC_COOL.STEAM.RFG</t>
  </si>
  <si>
    <t>FEC.ktoe.DE.FBT.FBT.PROC_COOL.STEAM.LPG</t>
  </si>
  <si>
    <t>FEC.ktoe.DE.FBT.FBT.PROC_COOL.STEAM.DIESEL_LIQBIO</t>
  </si>
  <si>
    <t>FEC.ktoe.DE.FBT.FBT.PROC_COOL.STEAM.RFO</t>
  </si>
  <si>
    <t>FEC.ktoe.DE.FBT.FBT.PROC_COOL.STEAM.OTHER</t>
  </si>
  <si>
    <t>FEC.ktoe.DE.FBT.FBT.PROC_COOL.STEAM.NG_BIOGAS</t>
  </si>
  <si>
    <t>FEC.ktoe.DE.FBT.FBT.PROC_COOL.STEAM.DERIVED</t>
  </si>
  <si>
    <t>FEC.ktoe.DE.FBT.FBT.PROC_COOL.STEAM.BIOMASS_WASTE</t>
  </si>
  <si>
    <t>FEC.ktoe.DE.FBT.FBT.PROC_COOL.STEAM.STEAM_DISTR</t>
  </si>
  <si>
    <t>Food: Electric cooling</t>
  </si>
  <si>
    <t>FEC.ktoe.DE.FBT.FBT.PROC_COOL_ELEC.ELEC.ELEC</t>
  </si>
  <si>
    <t>Food: Electric machinery</t>
  </si>
  <si>
    <t>FEC.ktoe.DE.FBT.FBT.GENERIC.MECH.ELEC</t>
  </si>
  <si>
    <t>UED.ktoe.DE.FBT.FBT.TOTAL.TOTAL.TOTAL</t>
  </si>
  <si>
    <t>UED.ktoe.DE.FBT.FBT.LIGHT.GENERIC.ELEC</t>
  </si>
  <si>
    <t>UED.ktoe.DE.FBT.FBT.AIRCOMP.GENERIC.ELEC</t>
  </si>
  <si>
    <t>UED.ktoe.DE.FBT.FBT.MOTOR.GENERIC.ELEC</t>
  </si>
  <si>
    <t>UED.ktoe.DE.FBT.FBT.FANS.GENERIC.ELEC</t>
  </si>
  <si>
    <t>UED.ktoe.DE.FBT.FBT.LOW_ENTH.TOTAL.TOTAL</t>
  </si>
  <si>
    <t>UED.ktoe.DE.FBT.FBT.LOW_ENTH.THERM.DIESEL_LIQBIO</t>
  </si>
  <si>
    <t>UED.ktoe.DE.FBT.FBT.LOW_ENTH.THERM.NG_BIOGAS</t>
  </si>
  <si>
    <t>UED.ktoe.DE.FBT.FBT.LOW_ENTH.THERM.SOLAR_GEO</t>
  </si>
  <si>
    <t>UED.ktoe.DE.FBT.FBT.LOW_ENTH.HP.AMBIENT</t>
  </si>
  <si>
    <t>UED.ktoe.DE.FBT.FBT.LOW_ENTH.THERM.ELEC</t>
  </si>
  <si>
    <t>UED.ktoe.DE.FBT.FBT.OVEN.THERM.TOTAL</t>
  </si>
  <si>
    <t>UED.ktoe.DE.FBT.FBT.OVEN.THERM.SOLIDS</t>
  </si>
  <si>
    <t>UED.ktoe.DE.FBT.FBT.OVEN.THERM.LPG</t>
  </si>
  <si>
    <t>UED.ktoe.DE.FBT.FBT.OVEN.THERM.DIESEL_LIQBIO</t>
  </si>
  <si>
    <t>UED.ktoe.DE.FBT.FBT.OVEN.THERM.RFO</t>
  </si>
  <si>
    <t>UED.ktoe.DE.FBT.FBT.OVEN.THERM.NG_BIOGAS</t>
  </si>
  <si>
    <t>UED.ktoe.DE.FBT.FBT.OVEN.ELEC.ELEC</t>
  </si>
  <si>
    <t>UED.ktoe.DE.FBT.FBT.OVEN_MICROW.MICROW.ELEC</t>
  </si>
  <si>
    <t>UED.ktoe.DE.FBT.FBT.PROC_HEAT.THERM.TOTAL</t>
  </si>
  <si>
    <t>UED.ktoe.DE.FBT.FBT.PROC_HEAT.THERM.SOLIDS</t>
  </si>
  <si>
    <t>UED.ktoe.DE.FBT.FBT.PROC_HEAT.THERM.LPG</t>
  </si>
  <si>
    <t>UED.ktoe.DE.FBT.FBT.PROC_HEAT.THERM.DIESEL_LIQBIO</t>
  </si>
  <si>
    <t>UED.ktoe.DE.FBT.FBT.PROC_HEAT.THERM.RFO</t>
  </si>
  <si>
    <t>UED.ktoe.DE.FBT.FBT.PROC_HEAT.THERM.NG_BIOGAS</t>
  </si>
  <si>
    <t>UED.ktoe.DE.FBT.FBT.PROC_HEAT.ELEC.ELEC</t>
  </si>
  <si>
    <t>UED.ktoe.DE.FBT.FBT.PROC_HEAT_MICROW.MICROW.ELEC</t>
  </si>
  <si>
    <t>UED.ktoe.DE.FBT.FBT.PROCESSING.TOTAL.TOTAL</t>
  </si>
  <si>
    <t>UED.ktoe.DE.FBT.FBT.PROCESSING.STEAM.SOLIDS</t>
  </si>
  <si>
    <t>UED.ktoe.DE.FBT.FBT.PROCESSING.STEAM.RFG</t>
  </si>
  <si>
    <t>UED.ktoe.DE.FBT.FBT.PROCESSING.STEAM.LPG</t>
  </si>
  <si>
    <t>UED.ktoe.DE.FBT.FBT.PROCESSING.STEAM.DIESEL_LIQBIO</t>
  </si>
  <si>
    <t>UED.ktoe.DE.FBT.FBT.PROCESSING.STEAM.RFO</t>
  </si>
  <si>
    <t>UED.ktoe.DE.FBT.FBT.PROCESSING.STEAM.OTHER</t>
  </si>
  <si>
    <t>UED.ktoe.DE.FBT.FBT.PROCESSING.STEAM.NG_BIOGAS</t>
  </si>
  <si>
    <t>UED.ktoe.DE.FBT.FBT.PROCESSING.STEAM.DERIVED</t>
  </si>
  <si>
    <t>UED.ktoe.DE.FBT.FBT.PROCESSING.STEAM.BIOMASS_WASTE</t>
  </si>
  <si>
    <t>UED.ktoe.DE.FBT.FBT.PROCESSING.STEAM.STEAM_DISTR</t>
  </si>
  <si>
    <t>UED.ktoe.DE.FBT.FBT.DRYING.TOTAL.TOTAL</t>
  </si>
  <si>
    <t>UED.ktoe.DE.FBT.FBT.DRYING.THERM.SOLIDS</t>
  </si>
  <si>
    <t>UED.ktoe.DE.FBT.FBT.DRYING.THERM.LPG</t>
  </si>
  <si>
    <t>UED.ktoe.DE.FBT.FBT.DRYING.THERM.DIESEL_LIQBIO</t>
  </si>
  <si>
    <t>UED.ktoe.DE.FBT.FBT.DRYING.THERM.RFO</t>
  </si>
  <si>
    <t>UED.ktoe.DE.FBT.FBT.DRYING.THERM.NG_BIOGAS</t>
  </si>
  <si>
    <t>UED.ktoe.DE.FBT.FBT.DRYING_STEAM.TOTAL.TOTAL</t>
  </si>
  <si>
    <t>UED.ktoe.DE.FBT.FBT.DRYING_STEAM.STEAM.SOLIDS</t>
  </si>
  <si>
    <t>UED.ktoe.DE.FBT.FBT.DRYING_STEAM.STEAM.RFG</t>
  </si>
  <si>
    <t>UED.ktoe.DE.FBT.FBT.DRYING_STEAM.STEAM.LPG</t>
  </si>
  <si>
    <t>UED.ktoe.DE.FBT.FBT.DRYING_STEAM.STEAM.DIESEL_LIQBIO</t>
  </si>
  <si>
    <t>UED.ktoe.DE.FBT.FBT.DRYING_STEAM.STEAM.RFO</t>
  </si>
  <si>
    <t>UED.ktoe.DE.FBT.FBT.DRYING_STEAM.STEAM.OTHER</t>
  </si>
  <si>
    <t>UED.ktoe.DE.FBT.FBT.DRYING_STEAM.STEAM.NG_BIOGAS</t>
  </si>
  <si>
    <t>UED.ktoe.DE.FBT.FBT.DRYING_STEAM.STEAM.DERIVED</t>
  </si>
  <si>
    <t>UED.ktoe.DE.FBT.FBT.DRYING_STEAM.STEAM.BIOMASS_WASTE</t>
  </si>
  <si>
    <t>UED.ktoe.DE.FBT.FBT.DRYING_STEAM.STEAM.STEAM_DISTR</t>
  </si>
  <si>
    <t>UED.ktoe.DE.FBT.FBT.DRYING_ELEC.ELEC.ELEC</t>
  </si>
  <si>
    <t>UED.ktoe.DE.FBT.FBT.DRYING_FREEZE.FREEZE_DRY.ELEC</t>
  </si>
  <si>
    <t>UED.ktoe.DE.FBT.FBT.DRYING_MICROW.MICROW.ELEC</t>
  </si>
  <si>
    <t>UED.ktoe.DE.FBT.FBT.PROC_COOL_THERM.THERM.NG_BIOGAS</t>
  </si>
  <si>
    <t>UED.ktoe.DE.FBT.FBT.PROC_COOL.TOTAL.TOTAL</t>
  </si>
  <si>
    <t>UED.ktoe.DE.FBT.FBT.PROC_COOL.STEAM.SOLIDS</t>
  </si>
  <si>
    <t>UED.ktoe.DE.FBT.FBT.PROC_COOL.STEAM.RFG</t>
  </si>
  <si>
    <t>UED.ktoe.DE.FBT.FBT.PROC_COOL.STEAM.LPG</t>
  </si>
  <si>
    <t>UED.ktoe.DE.FBT.FBT.PROC_COOL.STEAM.DIESEL_LIQBIO</t>
  </si>
  <si>
    <t>UED.ktoe.DE.FBT.FBT.PROC_COOL.STEAM.RFO</t>
  </si>
  <si>
    <t>UED.ktoe.DE.FBT.FBT.PROC_COOL.STEAM.OTHER</t>
  </si>
  <si>
    <t>UED.ktoe.DE.FBT.FBT.PROC_COOL.STEAM.NG_BIOGAS</t>
  </si>
  <si>
    <t>UED.ktoe.DE.FBT.FBT.PROC_COOL.STEAM.DERIVED</t>
  </si>
  <si>
    <t>UED.ktoe.DE.FBT.FBT.PROC_COOL.STEAM.BIOMASS_WASTE</t>
  </si>
  <si>
    <t>UED.ktoe.DE.FBT.FBT.PROC_COOL.STEAM.STEAM_DISTR</t>
  </si>
  <si>
    <t>UED.ktoe.DE.FBT.FBT.PROC_COOL_ELEC.ELEC.ELEC</t>
  </si>
  <si>
    <t>UED.ktoe.DE.FBT.FBT.GENERIC.MECH.ELEC</t>
  </si>
  <si>
    <t>FUEL_EMI.ktCO2.DE.FBT.FBT.TOTAL.TOTAL.TOTAL</t>
  </si>
  <si>
    <t>FUEL_EMI.ktCO2.DE.FBT.FBT.LIGHT.GENERIC.ELEC</t>
  </si>
  <si>
    <t>FUEL_EMI.ktCO2.DE.FBT.FBT.AIRCOMP.GENERIC.ELEC</t>
  </si>
  <si>
    <t>FUEL_EMI.ktCO2.DE.FBT.FBT.MOTOR.GENERIC.ELEC</t>
  </si>
  <si>
    <t>FUEL_EMI.ktCO2.DE.FBT.FBT.FANS.GENERIC.ELEC</t>
  </si>
  <si>
    <t>FUEL_EMI.ktCO2.DE.FBT.FBT.LOW_ENTH.TOTAL.TOTAL</t>
  </si>
  <si>
    <t>FUEL_EMI.ktCO2.DE.FBT.FBT.LOW_ENTH.THERM.DIESEL_LIQBIO</t>
  </si>
  <si>
    <t>FUEL_EMI.ktCO2.DE.FBT.FBT.LOW_ENTH.THERM.NG_BIOGAS</t>
  </si>
  <si>
    <t>FUEL_EMI.ktCO2.DE.FBT.FBT.LOW_ENTH.THERM.SOLAR_GEO</t>
  </si>
  <si>
    <t>FUEL_EMI.ktCO2.DE.FBT.FBT.LOW_ENTH.HP.AMBIENT</t>
  </si>
  <si>
    <t>FUEL_EMI.ktCO2.DE.FBT.FBT.LOW_ENTH.THERM.ELEC</t>
  </si>
  <si>
    <t>FUEL_EMI.ktCO2.DE.FBT.FBT.OVEN.THERM.TOTAL</t>
  </si>
  <si>
    <t>FUEL_EMI.ktCO2.DE.FBT.FBT.OVEN.THERM.SOLIDS</t>
  </si>
  <si>
    <t>FUEL_EMI.ktCO2.DE.FBT.FBT.OVEN.THERM.LPG</t>
  </si>
  <si>
    <t>FUEL_EMI.ktCO2.DE.FBT.FBT.OVEN.THERM.DIESEL_LIQBIO</t>
  </si>
  <si>
    <t>FUEL_EMI.ktCO2.DE.FBT.FBT.OVEN.THERM.RFO</t>
  </si>
  <si>
    <t>FUEL_EMI.ktCO2.DE.FBT.FBT.OVEN.THERM.NG_BIOGAS</t>
  </si>
  <si>
    <t>FUEL_EMI.ktCO2.DE.FBT.FBT.OVEN.ELEC.ELEC</t>
  </si>
  <si>
    <t>FUEL_EMI.ktCO2.DE.FBT.FBT.OVEN_MICROW.MICROW.ELEC</t>
  </si>
  <si>
    <t>FUEL_EMI.ktCO2.DE.FBT.FBT.PROC_HEAT.THERM.TOTAL</t>
  </si>
  <si>
    <t>FUEL_EMI.ktCO2.DE.FBT.FBT.PROC_HEAT.THERM.SOLIDS</t>
  </si>
  <si>
    <t>FUEL_EMI.ktCO2.DE.FBT.FBT.PROC_HEAT.THERM.LPG</t>
  </si>
  <si>
    <t>FUEL_EMI.ktCO2.DE.FBT.FBT.PROC_HEAT.THERM.DIESEL_LIQBIO</t>
  </si>
  <si>
    <t>FUEL_EMI.ktCO2.DE.FBT.FBT.PROC_HEAT.THERM.RFO</t>
  </si>
  <si>
    <t>FUEL_EMI.ktCO2.DE.FBT.FBT.PROC_HEAT.THERM.NG_BIOGAS</t>
  </si>
  <si>
    <t>FUEL_EMI.ktCO2.DE.FBT.FBT.PROC_HEAT.ELEC.ELEC</t>
  </si>
  <si>
    <t>FUEL_EMI.ktCO2.DE.FBT.FBT.PROC_HEAT_MICROW.MICROW.ELEC</t>
  </si>
  <si>
    <t>FUEL_EMI.ktCO2.DE.FBT.FBT.PROCESSING.TOTAL.TOTAL</t>
  </si>
  <si>
    <t>FUEL_EMI.ktCO2.DE.FBT.FBT.PROCESSING.STEAM.SOLIDS</t>
  </si>
  <si>
    <t>FUEL_EMI.ktCO2.DE.FBT.FBT.PROCESSING.STEAM.RFG</t>
  </si>
  <si>
    <t>FUEL_EMI.ktCO2.DE.FBT.FBT.PROCESSING.STEAM.LPG</t>
  </si>
  <si>
    <t>FUEL_EMI.ktCO2.DE.FBT.FBT.PROCESSING.STEAM.DIESEL_LIQBIO</t>
  </si>
  <si>
    <t>FUEL_EMI.ktCO2.DE.FBT.FBT.PROCESSING.STEAM.RFO</t>
  </si>
  <si>
    <t>FUEL_EMI.ktCO2.DE.FBT.FBT.PROCESSING.STEAM.OTHER</t>
  </si>
  <si>
    <t>FUEL_EMI.ktCO2.DE.FBT.FBT.PROCESSING.STEAM.NG_BIOGAS</t>
  </si>
  <si>
    <t>FUEL_EMI.ktCO2.DE.FBT.FBT.PROCESSING.STEAM.DERIVED</t>
  </si>
  <si>
    <t>FUEL_EMI.ktCO2.DE.FBT.FBT.PROCESSING.STEAM.BIOMASS_WASTE</t>
  </si>
  <si>
    <t>FUEL_EMI.ktCO2.DE.FBT.FBT.PROCESSING.STEAM.STEAM_DISTR</t>
  </si>
  <si>
    <t>FUEL_EMI.ktCO2.DE.FBT.FBT.DRYING.TOTAL.TOTAL</t>
  </si>
  <si>
    <t>FUEL_EMI.ktCO2.DE.FBT.FBT.DRYING.THERM.SOLIDS</t>
  </si>
  <si>
    <t>FUEL_EMI.ktCO2.DE.FBT.FBT.DRYING.THERM.LPG</t>
  </si>
  <si>
    <t>FUEL_EMI.ktCO2.DE.FBT.FBT.DRYING.THERM.DIESEL_LIQBIO</t>
  </si>
  <si>
    <t>FUEL_EMI.ktCO2.DE.FBT.FBT.DRYING.THERM.RFO</t>
  </si>
  <si>
    <t>FUEL_EMI.ktCO2.DE.FBT.FBT.DRYING.THERM.NG_BIOGAS</t>
  </si>
  <si>
    <t>FUEL_EMI.ktCO2.DE.FBT.FBT.DRYING_STEAM.TOTAL.TOTAL</t>
  </si>
  <si>
    <t>FUEL_EMI.ktCO2.DE.FBT.FBT.DRYING_STEAM.STEAM.SOLIDS</t>
  </si>
  <si>
    <t>FUEL_EMI.ktCO2.DE.FBT.FBT.DRYING_STEAM.STEAM.RFG</t>
  </si>
  <si>
    <t>FUEL_EMI.ktCO2.DE.FBT.FBT.DRYING_STEAM.STEAM.LPG</t>
  </si>
  <si>
    <t>FUEL_EMI.ktCO2.DE.FBT.FBT.DRYING_STEAM.STEAM.DIESEL_LIQBIO</t>
  </si>
  <si>
    <t>FUEL_EMI.ktCO2.DE.FBT.FBT.DRYING_STEAM.STEAM.RFO</t>
  </si>
  <si>
    <t>FUEL_EMI.ktCO2.DE.FBT.FBT.DRYING_STEAM.STEAM.OTHER</t>
  </si>
  <si>
    <t>FUEL_EMI.ktCO2.DE.FBT.FBT.DRYING_STEAM.STEAM.NG_BIOGAS</t>
  </si>
  <si>
    <t>FUEL_EMI.ktCO2.DE.FBT.FBT.DRYING_STEAM.STEAM.DERIVED</t>
  </si>
  <si>
    <t>FUEL_EMI.ktCO2.DE.FBT.FBT.DRYING_STEAM.STEAM.BIOMASS_WASTE</t>
  </si>
  <si>
    <t>FUEL_EMI.ktCO2.DE.FBT.FBT.DRYING_STEAM.STEAM.STEAM_DISTR</t>
  </si>
  <si>
    <t>FUEL_EMI.ktCO2.DE.FBT.FBT.DRYING_ELEC.ELEC.ELEC</t>
  </si>
  <si>
    <t>FUEL_EMI.ktCO2.DE.FBT.FBT.DRYING_FREEZE.FREEZE_DRY.ELEC</t>
  </si>
  <si>
    <t>FUEL_EMI.ktCO2.DE.FBT.FBT.DRYING_MICROW.MICROW.ELEC</t>
  </si>
  <si>
    <t>FUEL_EMI.ktCO2.DE.FBT.FBT.PROC_COOL_THERM.THERM.NG_BIOGAS</t>
  </si>
  <si>
    <t>FUEL_EMI.ktCO2.DE.FBT.FBT.PROC_COOL.TOTAL.TOTAL</t>
  </si>
  <si>
    <t>FUEL_EMI.ktCO2.DE.FBT.FBT.PROC_COOL.STEAM.SOLIDS</t>
  </si>
  <si>
    <t>FUEL_EMI.ktCO2.DE.FBT.FBT.PROC_COOL.STEAM.RFG</t>
  </si>
  <si>
    <t>FUEL_EMI.ktCO2.DE.FBT.FBT.PROC_COOL.STEAM.LPG</t>
  </si>
  <si>
    <t>FUEL_EMI.ktCO2.DE.FBT.FBT.PROC_COOL.STEAM.DIESEL_LIQBIO</t>
  </si>
  <si>
    <t>FUEL_EMI.ktCO2.DE.FBT.FBT.PROC_COOL.STEAM.RFO</t>
  </si>
  <si>
    <t>FUEL_EMI.ktCO2.DE.FBT.FBT.PROC_COOL.STEAM.OTHER</t>
  </si>
  <si>
    <t>FUEL_EMI.ktCO2.DE.FBT.FBT.PROC_COOL.STEAM.NG_BIOGAS</t>
  </si>
  <si>
    <t>FUEL_EMI.ktCO2.DE.FBT.FBT.PROC_COOL.STEAM.DERIVED</t>
  </si>
  <si>
    <t>FUEL_EMI.ktCO2.DE.FBT.FBT.PROC_COOL.STEAM.BIOMASS_WASTE</t>
  </si>
  <si>
    <t>FUEL_EMI.ktCO2.DE.FBT.FBT.PROC_COOL.STEAM.STEAM_DISTR</t>
  </si>
  <si>
    <t>FUEL_EMI.ktCO2.DE.FBT.FBT.PROC_COOL_ELEC.ELEC.ELEC</t>
  </si>
  <si>
    <t>FUEL_EMI.ktCO2.DE.FBT.FBT.GENERIC.MECH.ELEC</t>
  </si>
  <si>
    <t>VA.Meuro2023.DE.TRE.TRE</t>
  </si>
  <si>
    <t>OUTPUT.index.DE.TRE.TRE</t>
  </si>
  <si>
    <t>CAP.index.DE.TRE.TRE</t>
  </si>
  <si>
    <t>NEWCAP.index.DE.TRE.TRE</t>
  </si>
  <si>
    <t>FEC.ktoe.DE.TRE.TRE.TOTAL.TOTAL.TOTAL</t>
  </si>
  <si>
    <t>FEC.ktoe.DE.TRE.TRE.TOTAL.TOTAL.SOLIDS</t>
  </si>
  <si>
    <t>FEC.ktoe.DE.TRE.TRE.TOTAL.TOTAL.RFG</t>
  </si>
  <si>
    <t>FEC.ktoe.DE.TRE.TRE.TOTAL.TOTAL.LPG</t>
  </si>
  <si>
    <t>FEC.ktoe.DE.TRE.TRE.TOTAL.TOTAL.DIESEL</t>
  </si>
  <si>
    <t>FEC.ktoe.DE.TRE.TRE.TOTAL.TOTAL.RFO</t>
  </si>
  <si>
    <t>FEC.ktoe.DE.TRE.TRE.TOTAL.TOTAL.OTHER</t>
  </si>
  <si>
    <t>FEC.ktoe.DE.TRE.TRE.TOTAL.TOTAL.NG</t>
  </si>
  <si>
    <t>FEC.ktoe.DE.TRE.TRE.TOTAL.TOTAL.DERIVED</t>
  </si>
  <si>
    <t>FEC.ktoe.DE.TRE.TRE.TOTAL.TOTAL.BIOMASS_WASTE</t>
  </si>
  <si>
    <t>FEC.ktoe.DE.TRE.TRE.TOTAL.TOTAL.BIOGAS</t>
  </si>
  <si>
    <t>FEC.ktoe.DE.TRE.TRE.TOTAL.TOTAL.LIQBIO</t>
  </si>
  <si>
    <t>FEC.ktoe.DE.TRE.TRE.TOTAL.TOTAL.SOLAR</t>
  </si>
  <si>
    <t>FEC.ktoe.DE.TRE.TRE.TOTAL.TOTAL.GEO</t>
  </si>
  <si>
    <t>FEC.ktoe.DE.TRE.TRE.TOTAL.TOTAL.AMBIENT</t>
  </si>
  <si>
    <t>FEC.ktoe.DE.TRE.TRE.TOTAL.TOTAL.STEAM_DISTR</t>
  </si>
  <si>
    <t>FEC.ktoe.DE.TRE.TRE.TOTAL.TOTAL.ELEC</t>
  </si>
  <si>
    <t>FEC.ktoe.DE.TRE.TRE.LIGHT.GENERIC.ELEC</t>
  </si>
  <si>
    <t>FEC.ktoe.DE.TRE.TRE.AIRCOMP.GENERIC.ELEC</t>
  </si>
  <si>
    <t>FEC.ktoe.DE.TRE.TRE.MOTOR.GENERIC.ELEC</t>
  </si>
  <si>
    <t>FEC.ktoe.DE.TRE.TRE.FANS.GENERIC.ELEC</t>
  </si>
  <si>
    <t>FEC.ktoe.DE.TRE.TRE.LOW_ENTH.TOTAL.TOTAL</t>
  </si>
  <si>
    <t>FEC.ktoe.DE.TRE.TRE.LOW_ENTH.THERM.DIESEL_LIQBIO</t>
  </si>
  <si>
    <t>FEC.ktoe.DE.TRE.TRE.LOW_ENTH.THERM.NG_BIOGAS</t>
  </si>
  <si>
    <t>FEC.ktoe.DE.TRE.TRE.LOW_ENTH.THERM.SOLAR_GEO</t>
  </si>
  <si>
    <t>FEC.ktoe.DE.TRE.TRE.LOW_ENTH.HP.AMBIENT</t>
  </si>
  <si>
    <t>FEC.ktoe.DE.TRE.TRE.LOW_ENTH.THERM.ELEC</t>
  </si>
  <si>
    <t>Trans. Eq.: Foundries</t>
  </si>
  <si>
    <t>Trans. Eq.: Thermal Foundries</t>
  </si>
  <si>
    <t>FEC.ktoe.DE.TRE.TRE.FOUNDRY.THERM.TOTAL</t>
  </si>
  <si>
    <t>FEC.ktoe.DE.TRE.TRE.FOUNDRY.THERM.SOLIDS</t>
  </si>
  <si>
    <t>FEC.ktoe.DE.TRE.TRE.FOUNDRY.THERM.LPG</t>
  </si>
  <si>
    <t>FEC.ktoe.DE.TRE.TRE.FOUNDRY.THERM.DIESEL_LIQBIO</t>
  </si>
  <si>
    <t>FEC.ktoe.DE.TRE.TRE.FOUNDRY.THERM.RFO</t>
  </si>
  <si>
    <t>FEC.ktoe.DE.TRE.TRE.FOUNDRY.THERM.NG_BIOGAS</t>
  </si>
  <si>
    <t>Trans. Eq.: Electric Foundries</t>
  </si>
  <si>
    <t>FEC.ktoe.DE.TRE.TRE.FOUNDRY.ELEC.ELEC</t>
  </si>
  <si>
    <t>Trans. Eq.: Connection techniques</t>
  </si>
  <si>
    <t>Trans. Eq.: Thermal connection</t>
  </si>
  <si>
    <t>FEC.ktoe.DE.TRE.TRE.CONNECTION_THERM.THERM.NG_BIOGAS</t>
  </si>
  <si>
    <t>Trans. Eq.: Electric connection</t>
  </si>
  <si>
    <t>FEC.ktoe.DE.TRE.TRE.CONNECTION_ELEC.ELEC.ELEC</t>
  </si>
  <si>
    <t>Trans. Eq.: Heat treatment</t>
  </si>
  <si>
    <t>Trans. Eq.: Heat treatment - Thermal</t>
  </si>
  <si>
    <t>FEC.ktoe.DE.TRE.TRE.HEAT_TREAT.THERM.TOTAL</t>
  </si>
  <si>
    <t>FEC.ktoe.DE.TRE.TRE.HEAT_TREAT.THERM.SOLIDS</t>
  </si>
  <si>
    <t>FEC.ktoe.DE.TRE.TRE.HEAT_TREAT.THERM.LPG</t>
  </si>
  <si>
    <t>FEC.ktoe.DE.TRE.TRE.HEAT_TREAT.THERM.DIESEL_LIQBIO</t>
  </si>
  <si>
    <t>FEC.ktoe.DE.TRE.TRE.HEAT_TREAT.THERM.RFO</t>
  </si>
  <si>
    <t>FEC.ktoe.DE.TRE.TRE.HEAT_TREAT.THERM.NG_BIOGAS</t>
  </si>
  <si>
    <t>Trans. Eq.: Heat treatment - Electric</t>
  </si>
  <si>
    <t>FEC.ktoe.DE.TRE.TRE.HEAT_TREAT.ELEC.ELEC</t>
  </si>
  <si>
    <t>Trans. Eq.: Steam processing</t>
  </si>
  <si>
    <t>FEC.ktoe.DE.TRE.TRE.PROCESSING.TOTAL.TOTAL</t>
  </si>
  <si>
    <t>FEC.ktoe.DE.TRE.TRE.PROCESSING.STEAM.SOLIDS</t>
  </si>
  <si>
    <t>FEC.ktoe.DE.TRE.TRE.PROCESSING.STEAM.RFG</t>
  </si>
  <si>
    <t>FEC.ktoe.DE.TRE.TRE.PROCESSING.STEAM.LPG</t>
  </si>
  <si>
    <t>FEC.ktoe.DE.TRE.TRE.PROCESSING.STEAM.DIESEL_LIQBIO</t>
  </si>
  <si>
    <t>FEC.ktoe.DE.TRE.TRE.PROCESSING.STEAM.RFO</t>
  </si>
  <si>
    <t>FEC.ktoe.DE.TRE.TRE.PROCESSING.STEAM.OTHER</t>
  </si>
  <si>
    <t>FEC.ktoe.DE.TRE.TRE.PROCESSING.STEAM.NG_BIOGAS</t>
  </si>
  <si>
    <t>FEC.ktoe.DE.TRE.TRE.PROCESSING.STEAM.DERIVED</t>
  </si>
  <si>
    <t>FEC.ktoe.DE.TRE.TRE.PROCESSING.STEAM.BIOMASS_WASTE</t>
  </si>
  <si>
    <t>FEC.ktoe.DE.TRE.TRE.PROCESSING.STEAM.STEAM_DISTR</t>
  </si>
  <si>
    <t>Trans. Eq.: General machinery</t>
  </si>
  <si>
    <t>FEC.ktoe.DE.TRE.TRE.GENERIC.MECH.ELEC</t>
  </si>
  <si>
    <t>Trans. Eq.: Product finishing</t>
  </si>
  <si>
    <t>FEC.ktoe.DE.TRE.TRE.FINISHING.THERM.ELEC</t>
  </si>
  <si>
    <t>UED.ktoe.DE.TRE.TRE.TOTAL.TOTAL.TOTAL</t>
  </si>
  <si>
    <t>UED.ktoe.DE.TRE.TRE.LIGHT.GENERIC.ELEC</t>
  </si>
  <si>
    <t>UED.ktoe.DE.TRE.TRE.AIRCOMP.GENERIC.ELEC</t>
  </si>
  <si>
    <t>UED.ktoe.DE.TRE.TRE.MOTOR.GENERIC.ELEC</t>
  </si>
  <si>
    <t>UED.ktoe.DE.TRE.TRE.FANS.GENERIC.ELEC</t>
  </si>
  <si>
    <t>UED.ktoe.DE.TRE.TRE.LOW_ENTH.TOTAL.TOTAL</t>
  </si>
  <si>
    <t>UED.ktoe.DE.TRE.TRE.LOW_ENTH.THERM.DIESEL_LIQBIO</t>
  </si>
  <si>
    <t>UED.ktoe.DE.TRE.TRE.LOW_ENTH.THERM.NG_BIOGAS</t>
  </si>
  <si>
    <t>UED.ktoe.DE.TRE.TRE.LOW_ENTH.THERM.SOLAR_GEO</t>
  </si>
  <si>
    <t>UED.ktoe.DE.TRE.TRE.LOW_ENTH.HP.AMBIENT</t>
  </si>
  <si>
    <t>UED.ktoe.DE.TRE.TRE.LOW_ENTH.THERM.ELEC</t>
  </si>
  <si>
    <t>UED.ktoe.DE.TRE.TRE.FOUNDRY.THERM.TOTAL</t>
  </si>
  <si>
    <t>UED.ktoe.DE.TRE.TRE.FOUNDRY.THERM.SOLIDS</t>
  </si>
  <si>
    <t>UED.ktoe.DE.TRE.TRE.FOUNDRY.THERM.LPG</t>
  </si>
  <si>
    <t>UED.ktoe.DE.TRE.TRE.FOUNDRY.THERM.DIESEL_LIQBIO</t>
  </si>
  <si>
    <t>UED.ktoe.DE.TRE.TRE.FOUNDRY.THERM.RFO</t>
  </si>
  <si>
    <t>UED.ktoe.DE.TRE.TRE.FOUNDRY.THERM.NG_BIOGAS</t>
  </si>
  <si>
    <t>UED.ktoe.DE.TRE.TRE.FOUNDRY.ELEC.ELEC</t>
  </si>
  <si>
    <t>UED.ktoe.DE.TRE.TRE.CONNECTION_THERM.THERM.NG_BIOGAS</t>
  </si>
  <si>
    <t>UED.ktoe.DE.TRE.TRE.CONNECTION_ELEC.ELEC.ELEC</t>
  </si>
  <si>
    <t>UED.ktoe.DE.TRE.TRE.HEAT_TREAT.THERM.TOTAL</t>
  </si>
  <si>
    <t>UED.ktoe.DE.TRE.TRE.HEAT_TREAT.THERM.SOLIDS</t>
  </si>
  <si>
    <t>UED.ktoe.DE.TRE.TRE.HEAT_TREAT.THERM.LPG</t>
  </si>
  <si>
    <t>UED.ktoe.DE.TRE.TRE.HEAT_TREAT.THERM.DIESEL_LIQBIO</t>
  </si>
  <si>
    <t>UED.ktoe.DE.TRE.TRE.HEAT_TREAT.THERM.RFO</t>
  </si>
  <si>
    <t>UED.ktoe.DE.TRE.TRE.HEAT_TREAT.THERM.NG_BIOGAS</t>
  </si>
  <si>
    <t>UED.ktoe.DE.TRE.TRE.HEAT_TREAT.ELEC.ELEC</t>
  </si>
  <si>
    <t>UED.ktoe.DE.TRE.TRE.PROCESSING.TOTAL.TOTAL</t>
  </si>
  <si>
    <t>UED.ktoe.DE.TRE.TRE.PROCESSING.STEAM.SOLIDS</t>
  </si>
  <si>
    <t>UED.ktoe.DE.TRE.TRE.PROCESSING.STEAM.RFG</t>
  </si>
  <si>
    <t>UED.ktoe.DE.TRE.TRE.PROCESSING.STEAM.LPG</t>
  </si>
  <si>
    <t>UED.ktoe.DE.TRE.TRE.PROCESSING.STEAM.DIESEL_LIQBIO</t>
  </si>
  <si>
    <t>UED.ktoe.DE.TRE.TRE.PROCESSING.STEAM.RFO</t>
  </si>
  <si>
    <t>UED.ktoe.DE.TRE.TRE.PROCESSING.STEAM.OTHER</t>
  </si>
  <si>
    <t>UED.ktoe.DE.TRE.TRE.PROCESSING.STEAM.NG_BIOGAS</t>
  </si>
  <si>
    <t>UED.ktoe.DE.TRE.TRE.PROCESSING.STEAM.DERIVED</t>
  </si>
  <si>
    <t>UED.ktoe.DE.TRE.TRE.PROCESSING.STEAM.BIOMASS_WASTE</t>
  </si>
  <si>
    <t>UED.ktoe.DE.TRE.TRE.PROCESSING.STEAM.STEAM_DISTR</t>
  </si>
  <si>
    <t>UED.ktoe.DE.TRE.TRE.GENERIC.MECH.ELEC</t>
  </si>
  <si>
    <t>UED.ktoe.DE.TRE.TRE.FINISHING.THERM.ELEC</t>
  </si>
  <si>
    <t>FUEL_EMI.ktCO2.DE.TRE.TRE.TOTAL.TOTAL.TOTAL</t>
  </si>
  <si>
    <t>FUEL_EMI.ktCO2.DE.TRE.TRE.LIGHT.GENERIC.ELEC</t>
  </si>
  <si>
    <t>FUEL_EMI.ktCO2.DE.TRE.TRE.AIRCOMP.GENERIC.ELEC</t>
  </si>
  <si>
    <t>FUEL_EMI.ktCO2.DE.TRE.TRE.MOTOR.GENERIC.ELEC</t>
  </si>
  <si>
    <t>FUEL_EMI.ktCO2.DE.TRE.TRE.FANS.GENERIC.ELEC</t>
  </si>
  <si>
    <t>FUEL_EMI.ktCO2.DE.TRE.TRE.LOW_ENTH.TOTAL.TOTAL</t>
  </si>
  <si>
    <t>FUEL_EMI.ktCO2.DE.TRE.TRE.LOW_ENTH.THERM.DIESEL_LIQBIO</t>
  </si>
  <si>
    <t>FUEL_EMI.ktCO2.DE.TRE.TRE.LOW_ENTH.THERM.NG_BIOGAS</t>
  </si>
  <si>
    <t>FUEL_EMI.ktCO2.DE.TRE.TRE.LOW_ENTH.THERM.SOLAR_GEO</t>
  </si>
  <si>
    <t>FUEL_EMI.ktCO2.DE.TRE.TRE.LOW_ENTH.HP.AMBIENT</t>
  </si>
  <si>
    <t>FUEL_EMI.ktCO2.DE.TRE.TRE.LOW_ENTH.THERM.ELEC</t>
  </si>
  <si>
    <t>FUEL_EMI.ktCO2.DE.TRE.TRE.FOUNDRY.THERM.TOTAL</t>
  </si>
  <si>
    <t>FUEL_EMI.ktCO2.DE.TRE.TRE.FOUNDRY.THERM.SOLIDS</t>
  </si>
  <si>
    <t>FUEL_EMI.ktCO2.DE.TRE.TRE.FOUNDRY.THERM.LPG</t>
  </si>
  <si>
    <t>FUEL_EMI.ktCO2.DE.TRE.TRE.FOUNDRY.THERM.DIESEL_LIQBIO</t>
  </si>
  <si>
    <t>FUEL_EMI.ktCO2.DE.TRE.TRE.FOUNDRY.THERM.RFO</t>
  </si>
  <si>
    <t>FUEL_EMI.ktCO2.DE.TRE.TRE.FOUNDRY.THERM.NG_BIOGAS</t>
  </si>
  <si>
    <t>FUEL_EMI.ktCO2.DE.TRE.TRE.FOUNDRY.ELEC.ELEC</t>
  </si>
  <si>
    <t>FUEL_EMI.ktCO2.DE.TRE.TRE.CONNECTION_THERM.THERM.NG_BIOGAS</t>
  </si>
  <si>
    <t>FUEL_EMI.ktCO2.DE.TRE.TRE.CONNECTION_ELEC.ELEC.ELEC</t>
  </si>
  <si>
    <t>FUEL_EMI.ktCO2.DE.TRE.TRE.HEAT_TREAT.THERM.TOTAL</t>
  </si>
  <si>
    <t>FUEL_EMI.ktCO2.DE.TRE.TRE.HEAT_TREAT.THERM.SOLIDS</t>
  </si>
  <si>
    <t>FUEL_EMI.ktCO2.DE.TRE.TRE.HEAT_TREAT.THERM.LPG</t>
  </si>
  <si>
    <t>FUEL_EMI.ktCO2.DE.TRE.TRE.HEAT_TREAT.THERM.DIESEL_LIQBIO</t>
  </si>
  <si>
    <t>FUEL_EMI.ktCO2.DE.TRE.TRE.HEAT_TREAT.THERM.RFO</t>
  </si>
  <si>
    <t>FUEL_EMI.ktCO2.DE.TRE.TRE.HEAT_TREAT.THERM.NG_BIOGAS</t>
  </si>
  <si>
    <t>FUEL_EMI.ktCO2.DE.TRE.TRE.HEAT_TREAT.ELEC.ELEC</t>
  </si>
  <si>
    <t>FUEL_EMI.ktCO2.DE.TRE.TRE.PROCESSING.TOTAL.TOTAL</t>
  </si>
  <si>
    <t>FUEL_EMI.ktCO2.DE.TRE.TRE.PROCESSING.STEAM.SOLIDS</t>
  </si>
  <si>
    <t>FUEL_EMI.ktCO2.DE.TRE.TRE.PROCESSING.STEAM.RFG</t>
  </si>
  <si>
    <t>FUEL_EMI.ktCO2.DE.TRE.TRE.PROCESSING.STEAM.LPG</t>
  </si>
  <si>
    <t>FUEL_EMI.ktCO2.DE.TRE.TRE.PROCESSING.STEAM.DIESEL_LIQBIO</t>
  </si>
  <si>
    <t>FUEL_EMI.ktCO2.DE.TRE.TRE.PROCESSING.STEAM.RFO</t>
  </si>
  <si>
    <t>FUEL_EMI.ktCO2.DE.TRE.TRE.PROCESSING.STEAM.OTHER</t>
  </si>
  <si>
    <t>FUEL_EMI.ktCO2.DE.TRE.TRE.PROCESSING.STEAM.NG_BIOGAS</t>
  </si>
  <si>
    <t>FUEL_EMI.ktCO2.DE.TRE.TRE.PROCESSING.STEAM.DERIVED</t>
  </si>
  <si>
    <t>FUEL_EMI.ktCO2.DE.TRE.TRE.PROCESSING.STEAM.BIOMASS_WASTE</t>
  </si>
  <si>
    <t>FUEL_EMI.ktCO2.DE.TRE.TRE.PROCESSING.STEAM.STEAM_DISTR</t>
  </si>
  <si>
    <t>FUEL_EMI.ktCO2.DE.TRE.TRE.GENERIC.MECH.ELEC</t>
  </si>
  <si>
    <t>FUEL_EMI.ktCO2.DE.TRE.TRE.FINISHING.THERM.ELEC</t>
  </si>
  <si>
    <t>VA.Meuro2023.DE.MAE.MAE</t>
  </si>
  <si>
    <t>OUTPUT.index.DE.MAE.MAE</t>
  </si>
  <si>
    <t>CAP.index.DE.MAE.MAE</t>
  </si>
  <si>
    <t>NEWCAP.index.DE.MAE.MAE</t>
  </si>
  <si>
    <t>FEC.ktoe.DE.MAE.MAE.TOTAL.TOTAL.TOTAL</t>
  </si>
  <si>
    <t>FEC.ktoe.DE.MAE.MAE.TOTAL.TOTAL.SOLIDS</t>
  </si>
  <si>
    <t>FEC.ktoe.DE.MAE.MAE.TOTAL.TOTAL.RFG</t>
  </si>
  <si>
    <t>FEC.ktoe.DE.MAE.MAE.TOTAL.TOTAL.LPG</t>
  </si>
  <si>
    <t>FEC.ktoe.DE.MAE.MAE.TOTAL.TOTAL.DIESEL</t>
  </si>
  <si>
    <t>FEC.ktoe.DE.MAE.MAE.TOTAL.TOTAL.RFO</t>
  </si>
  <si>
    <t>FEC.ktoe.DE.MAE.MAE.TOTAL.TOTAL.OTHER</t>
  </si>
  <si>
    <t>FEC.ktoe.DE.MAE.MAE.TOTAL.TOTAL.NG</t>
  </si>
  <si>
    <t>FEC.ktoe.DE.MAE.MAE.TOTAL.TOTAL.DERIVED</t>
  </si>
  <si>
    <t>FEC.ktoe.DE.MAE.MAE.TOTAL.TOTAL.BIOMASS_WASTE</t>
  </si>
  <si>
    <t>FEC.ktoe.DE.MAE.MAE.TOTAL.TOTAL.BIOGAS</t>
  </si>
  <si>
    <t>FEC.ktoe.DE.MAE.MAE.TOTAL.TOTAL.LIQBIO</t>
  </si>
  <si>
    <t>FEC.ktoe.DE.MAE.MAE.TOTAL.TOTAL.SOLAR</t>
  </si>
  <si>
    <t>FEC.ktoe.DE.MAE.MAE.TOTAL.TOTAL.GEO</t>
  </si>
  <si>
    <t>FEC.ktoe.DE.MAE.MAE.TOTAL.TOTAL.AMBIENT</t>
  </si>
  <si>
    <t>FEC.ktoe.DE.MAE.MAE.TOTAL.TOTAL.STEAM_DISTR</t>
  </si>
  <si>
    <t>FEC.ktoe.DE.MAE.MAE.TOTAL.TOTAL.ELEC</t>
  </si>
  <si>
    <t>FEC.ktoe.DE.MAE.MAE.LIGHT.GENERIC.ELEC</t>
  </si>
  <si>
    <t>FEC.ktoe.DE.MAE.MAE.AIRCOMP.GENERIC.ELEC</t>
  </si>
  <si>
    <t>FEC.ktoe.DE.MAE.MAE.MOTOR.GENERIC.ELEC</t>
  </si>
  <si>
    <t>FEC.ktoe.DE.MAE.MAE.FANS.GENERIC.ELEC</t>
  </si>
  <si>
    <t>FEC.ktoe.DE.MAE.MAE.LOW_ENTH.TOTAL.TOTAL</t>
  </si>
  <si>
    <t>FEC.ktoe.DE.MAE.MAE.LOW_ENTH.THERM.DIESEL_LIQBIO</t>
  </si>
  <si>
    <t>FEC.ktoe.DE.MAE.MAE.LOW_ENTH.THERM.NG_BIOGAS</t>
  </si>
  <si>
    <t>FEC.ktoe.DE.MAE.MAE.LOW_ENTH.THERM.SOLAR_GEO</t>
  </si>
  <si>
    <t>FEC.ktoe.DE.MAE.MAE.LOW_ENTH.HP.AMBIENT</t>
  </si>
  <si>
    <t>FEC.ktoe.DE.MAE.MAE.LOW_ENTH.THERM.ELEC</t>
  </si>
  <si>
    <t>Mach. Eq.: Foundries</t>
  </si>
  <si>
    <t>Mach. Eq.: Thermal Foundries</t>
  </si>
  <si>
    <t>FEC.ktoe.DE.MAE.MAE.FOUNDRY.THERM.TOTAL</t>
  </si>
  <si>
    <t>FEC.ktoe.DE.MAE.MAE.FOUNDRY.THERM.SOLIDS</t>
  </si>
  <si>
    <t>FEC.ktoe.DE.MAE.MAE.FOUNDRY.THERM.LPG</t>
  </si>
  <si>
    <t>FEC.ktoe.DE.MAE.MAE.FOUNDRY.THERM.DIESEL_LIQBIO</t>
  </si>
  <si>
    <t>FEC.ktoe.DE.MAE.MAE.FOUNDRY.THERM.RFO</t>
  </si>
  <si>
    <t>FEC.ktoe.DE.MAE.MAE.FOUNDRY.THERM.NG_BIOGAS</t>
  </si>
  <si>
    <t>Mach. Eq.: Electric Foundries</t>
  </si>
  <si>
    <t>FEC.ktoe.DE.MAE.MAE.FOUNDRY.ELEC.ELEC</t>
  </si>
  <si>
    <t>Mach. Eq.: Connection techniques</t>
  </si>
  <si>
    <t>Mach. Eq.: Thermal connection</t>
  </si>
  <si>
    <t>FEC.ktoe.DE.MAE.MAE.CONNECTION_THERM.THERM.NG_BIOGAS</t>
  </si>
  <si>
    <t>Mach. Eq.: Electric connection</t>
  </si>
  <si>
    <t>FEC.ktoe.DE.MAE.MAE.CONNECTION_ELEC.ELEC.ELEC</t>
  </si>
  <si>
    <t>Mach. Eq.: Heat treatment</t>
  </si>
  <si>
    <t>Mach. Eq.: Heat treatment - Thermal</t>
  </si>
  <si>
    <t>FEC.ktoe.DE.MAE.MAE.HEAT_TREAT.THERM.TOTAL</t>
  </si>
  <si>
    <t>FEC.ktoe.DE.MAE.MAE.HEAT_TREAT.THERM.SOLIDS</t>
  </si>
  <si>
    <t>FEC.ktoe.DE.MAE.MAE.HEAT_TREAT.THERM.LPG</t>
  </si>
  <si>
    <t>FEC.ktoe.DE.MAE.MAE.HEAT_TREAT.THERM.DIESEL_LIQBIO</t>
  </si>
  <si>
    <t>FEC.ktoe.DE.MAE.MAE.HEAT_TREAT.THERM.RFO</t>
  </si>
  <si>
    <t>FEC.ktoe.DE.MAE.MAE.HEAT_TREAT.THERM.NG_BIOGAS</t>
  </si>
  <si>
    <t>Mach. Eq.: Heat treatment - Electric</t>
  </si>
  <si>
    <t>FEC.ktoe.DE.MAE.MAE.HEAT_TREAT.ELEC.ELEC</t>
  </si>
  <si>
    <t>Mach. Eq.: Steam processing</t>
  </si>
  <si>
    <t>FEC.ktoe.DE.MAE.MAE.PROCESSING.TOTAL.TOTAL</t>
  </si>
  <si>
    <t>FEC.ktoe.DE.MAE.MAE.PROCESSING.STEAM.SOLIDS</t>
  </si>
  <si>
    <t>FEC.ktoe.DE.MAE.MAE.PROCESSING.STEAM.RFG</t>
  </si>
  <si>
    <t>FEC.ktoe.DE.MAE.MAE.PROCESSING.STEAM.LPG</t>
  </si>
  <si>
    <t>FEC.ktoe.DE.MAE.MAE.PROCESSING.STEAM.DIESEL_LIQBIO</t>
  </si>
  <si>
    <t>FEC.ktoe.DE.MAE.MAE.PROCESSING.STEAM.RFO</t>
  </si>
  <si>
    <t>FEC.ktoe.DE.MAE.MAE.PROCESSING.STEAM.OTHER</t>
  </si>
  <si>
    <t>FEC.ktoe.DE.MAE.MAE.PROCESSING.STEAM.NG_BIOGAS</t>
  </si>
  <si>
    <t>FEC.ktoe.DE.MAE.MAE.PROCESSING.STEAM.DERIVED</t>
  </si>
  <si>
    <t>FEC.ktoe.DE.MAE.MAE.PROCESSING.STEAM.BIOMASS_WASTE</t>
  </si>
  <si>
    <t>FEC.ktoe.DE.MAE.MAE.PROCESSING.STEAM.STEAM_DISTR</t>
  </si>
  <si>
    <t>Mach. Eq.: General machinery</t>
  </si>
  <si>
    <t>FEC.ktoe.DE.MAE.MAE.GENERIC.MECH.ELEC</t>
  </si>
  <si>
    <t>Mach. Eq.: Product finishing</t>
  </si>
  <si>
    <t>FEC.ktoe.DE.MAE.MAE.FINISHING.THERM.ELEC</t>
  </si>
  <si>
    <t>UED.ktoe.DE.MAE.MAE.TOTAL.TOTAL.TOTAL</t>
  </si>
  <si>
    <t>UED.ktoe.DE.MAE.MAE.LIGHT.GENERIC.ELEC</t>
  </si>
  <si>
    <t>UED.ktoe.DE.MAE.MAE.AIRCOMP.GENERIC.ELEC</t>
  </si>
  <si>
    <t>UED.ktoe.DE.MAE.MAE.MOTOR.GENERIC.ELEC</t>
  </si>
  <si>
    <t>UED.ktoe.DE.MAE.MAE.FANS.GENERIC.ELEC</t>
  </si>
  <si>
    <t>UED.ktoe.DE.MAE.MAE.LOW_ENTH.TOTAL.TOTAL</t>
  </si>
  <si>
    <t>UED.ktoe.DE.MAE.MAE.LOW_ENTH.THERM.DIESEL_LIQBIO</t>
  </si>
  <si>
    <t>UED.ktoe.DE.MAE.MAE.LOW_ENTH.THERM.NG_BIOGAS</t>
  </si>
  <si>
    <t>UED.ktoe.DE.MAE.MAE.LOW_ENTH.THERM.SOLAR_GEO</t>
  </si>
  <si>
    <t>UED.ktoe.DE.MAE.MAE.LOW_ENTH.HP.AMBIENT</t>
  </si>
  <si>
    <t>UED.ktoe.DE.MAE.MAE.LOW_ENTH.THERM.ELEC</t>
  </si>
  <si>
    <t>UED.ktoe.DE.MAE.MAE.FOUNDRY.THERM.TOTAL</t>
  </si>
  <si>
    <t>UED.ktoe.DE.MAE.MAE.FOUNDRY.THERM.SOLIDS</t>
  </si>
  <si>
    <t>UED.ktoe.DE.MAE.MAE.FOUNDRY.THERM.LPG</t>
  </si>
  <si>
    <t>UED.ktoe.DE.MAE.MAE.FOUNDRY.THERM.DIESEL_LIQBIO</t>
  </si>
  <si>
    <t>UED.ktoe.DE.MAE.MAE.FOUNDRY.THERM.RFO</t>
  </si>
  <si>
    <t>UED.ktoe.DE.MAE.MAE.FOUNDRY.THERM.NG_BIOGAS</t>
  </si>
  <si>
    <t>UED.ktoe.DE.MAE.MAE.FOUNDRY.ELEC.ELEC</t>
  </si>
  <si>
    <t>UED.ktoe.DE.MAE.MAE.CONNECTION_THERM.THERM.NG_BIOGAS</t>
  </si>
  <si>
    <t>UED.ktoe.DE.MAE.MAE.CONNECTION_ELEC.ELEC.ELEC</t>
  </si>
  <si>
    <t>UED.ktoe.DE.MAE.MAE.HEAT_TREAT.THERM.TOTAL</t>
  </si>
  <si>
    <t>UED.ktoe.DE.MAE.MAE.HEAT_TREAT.THERM.SOLIDS</t>
  </si>
  <si>
    <t>UED.ktoe.DE.MAE.MAE.HEAT_TREAT.THERM.LPG</t>
  </si>
  <si>
    <t>UED.ktoe.DE.MAE.MAE.HEAT_TREAT.THERM.DIESEL_LIQBIO</t>
  </si>
  <si>
    <t>UED.ktoe.DE.MAE.MAE.HEAT_TREAT.THERM.RFO</t>
  </si>
  <si>
    <t>UED.ktoe.DE.MAE.MAE.HEAT_TREAT.THERM.NG_BIOGAS</t>
  </si>
  <si>
    <t>UED.ktoe.DE.MAE.MAE.HEAT_TREAT.ELEC.ELEC</t>
  </si>
  <si>
    <t>UED.ktoe.DE.MAE.MAE.PROCESSING.TOTAL.TOTAL</t>
  </si>
  <si>
    <t>UED.ktoe.DE.MAE.MAE.PROCESSING.STEAM.SOLIDS</t>
  </si>
  <si>
    <t>UED.ktoe.DE.MAE.MAE.PROCESSING.STEAM.RFG</t>
  </si>
  <si>
    <t>UED.ktoe.DE.MAE.MAE.PROCESSING.STEAM.LPG</t>
  </si>
  <si>
    <t>UED.ktoe.DE.MAE.MAE.PROCESSING.STEAM.DIESEL_LIQBIO</t>
  </si>
  <si>
    <t>UED.ktoe.DE.MAE.MAE.PROCESSING.STEAM.RFO</t>
  </si>
  <si>
    <t>UED.ktoe.DE.MAE.MAE.PROCESSING.STEAM.OTHER</t>
  </si>
  <si>
    <t>UED.ktoe.DE.MAE.MAE.PROCESSING.STEAM.NG_BIOGAS</t>
  </si>
  <si>
    <t>UED.ktoe.DE.MAE.MAE.PROCESSING.STEAM.DERIVED</t>
  </si>
  <si>
    <t>UED.ktoe.DE.MAE.MAE.PROCESSING.STEAM.BIOMASS_WASTE</t>
  </si>
  <si>
    <t>UED.ktoe.DE.MAE.MAE.PROCESSING.STEAM.STEAM_DISTR</t>
  </si>
  <si>
    <t>UED.ktoe.DE.MAE.MAE.GENERIC.MECH.ELEC</t>
  </si>
  <si>
    <t>UED.ktoe.DE.MAE.MAE.FINISHING.THERM.ELEC</t>
  </si>
  <si>
    <t>FUEL_EMI.ktCO2.DE.MAE.MAE.TOTAL.TOTAL.TOTAL</t>
  </si>
  <si>
    <t>FUEL_EMI.ktCO2.DE.MAE.MAE.LIGHT.GENERIC.ELEC</t>
  </si>
  <si>
    <t>FUEL_EMI.ktCO2.DE.MAE.MAE.AIRCOMP.GENERIC.ELEC</t>
  </si>
  <si>
    <t>FUEL_EMI.ktCO2.DE.MAE.MAE.MOTOR.GENERIC.ELEC</t>
  </si>
  <si>
    <t>FUEL_EMI.ktCO2.DE.MAE.MAE.FANS.GENERIC.ELEC</t>
  </si>
  <si>
    <t>FUEL_EMI.ktCO2.DE.MAE.MAE.LOW_ENTH.TOTAL.TOTAL</t>
  </si>
  <si>
    <t>FUEL_EMI.ktCO2.DE.MAE.MAE.LOW_ENTH.THERM.DIESEL_LIQBIO</t>
  </si>
  <si>
    <t>FUEL_EMI.ktCO2.DE.MAE.MAE.LOW_ENTH.THERM.NG_BIOGAS</t>
  </si>
  <si>
    <t>FUEL_EMI.ktCO2.DE.MAE.MAE.LOW_ENTH.THERM.SOLAR_GEO</t>
  </si>
  <si>
    <t>FUEL_EMI.ktCO2.DE.MAE.MAE.LOW_ENTH.HP.AMBIENT</t>
  </si>
  <si>
    <t>FUEL_EMI.ktCO2.DE.MAE.MAE.LOW_ENTH.THERM.ELEC</t>
  </si>
  <si>
    <t>FUEL_EMI.ktCO2.DE.MAE.MAE.FOUNDRY.THERM.TOTAL</t>
  </si>
  <si>
    <t>FUEL_EMI.ktCO2.DE.MAE.MAE.FOUNDRY.THERM.SOLIDS</t>
  </si>
  <si>
    <t>FUEL_EMI.ktCO2.DE.MAE.MAE.FOUNDRY.THERM.LPG</t>
  </si>
  <si>
    <t>FUEL_EMI.ktCO2.DE.MAE.MAE.FOUNDRY.THERM.DIESEL_LIQBIO</t>
  </si>
  <si>
    <t>FUEL_EMI.ktCO2.DE.MAE.MAE.FOUNDRY.THERM.RFO</t>
  </si>
  <si>
    <t>FUEL_EMI.ktCO2.DE.MAE.MAE.FOUNDRY.THERM.NG_BIOGAS</t>
  </si>
  <si>
    <t>FUEL_EMI.ktCO2.DE.MAE.MAE.FOUNDRY.ELEC.ELEC</t>
  </si>
  <si>
    <t>FUEL_EMI.ktCO2.DE.MAE.MAE.CONNECTION_THERM.THERM.NG_BIOGAS</t>
  </si>
  <si>
    <t>FUEL_EMI.ktCO2.DE.MAE.MAE.CONNECTION_ELEC.ELEC.ELEC</t>
  </si>
  <si>
    <t>FUEL_EMI.ktCO2.DE.MAE.MAE.HEAT_TREAT.THERM.TOTAL</t>
  </si>
  <si>
    <t>FUEL_EMI.ktCO2.DE.MAE.MAE.HEAT_TREAT.THERM.SOLIDS</t>
  </si>
  <si>
    <t>FUEL_EMI.ktCO2.DE.MAE.MAE.HEAT_TREAT.THERM.LPG</t>
  </si>
  <si>
    <t>FUEL_EMI.ktCO2.DE.MAE.MAE.HEAT_TREAT.THERM.DIESEL_LIQBIO</t>
  </si>
  <si>
    <t>FUEL_EMI.ktCO2.DE.MAE.MAE.HEAT_TREAT.THERM.RFO</t>
  </si>
  <si>
    <t>FUEL_EMI.ktCO2.DE.MAE.MAE.HEAT_TREAT.THERM.NG_BIOGAS</t>
  </si>
  <si>
    <t>FUEL_EMI.ktCO2.DE.MAE.MAE.HEAT_TREAT.ELEC.ELEC</t>
  </si>
  <si>
    <t>FUEL_EMI.ktCO2.DE.MAE.MAE.PROCESSING.TOTAL.TOTAL</t>
  </si>
  <si>
    <t>FUEL_EMI.ktCO2.DE.MAE.MAE.PROCESSING.STEAM.SOLIDS</t>
  </si>
  <si>
    <t>FUEL_EMI.ktCO2.DE.MAE.MAE.PROCESSING.STEAM.RFG</t>
  </si>
  <si>
    <t>FUEL_EMI.ktCO2.DE.MAE.MAE.PROCESSING.STEAM.LPG</t>
  </si>
  <si>
    <t>FUEL_EMI.ktCO2.DE.MAE.MAE.PROCESSING.STEAM.DIESEL_LIQBIO</t>
  </si>
  <si>
    <t>FUEL_EMI.ktCO2.DE.MAE.MAE.PROCESSING.STEAM.RFO</t>
  </si>
  <si>
    <t>FUEL_EMI.ktCO2.DE.MAE.MAE.PROCESSING.STEAM.OTHER</t>
  </si>
  <si>
    <t>FUEL_EMI.ktCO2.DE.MAE.MAE.PROCESSING.STEAM.NG_BIOGAS</t>
  </si>
  <si>
    <t>FUEL_EMI.ktCO2.DE.MAE.MAE.PROCESSING.STEAM.DERIVED</t>
  </si>
  <si>
    <t>FUEL_EMI.ktCO2.DE.MAE.MAE.PROCESSING.STEAM.BIOMASS_WASTE</t>
  </si>
  <si>
    <t>FUEL_EMI.ktCO2.DE.MAE.MAE.PROCESSING.STEAM.STEAM_DISTR</t>
  </si>
  <si>
    <t>FUEL_EMI.ktCO2.DE.MAE.MAE.GENERIC.MECH.ELEC</t>
  </si>
  <si>
    <t>FUEL_EMI.ktCO2.DE.MAE.MAE.FINISHING.THERM.ELEC</t>
  </si>
  <si>
    <t>VA.Meuro2023.DE.TEL.TEL</t>
  </si>
  <si>
    <t>OUTPUT.index.DE.TEL.TEL</t>
  </si>
  <si>
    <t>CAP.index.DE.TEL.TEL</t>
  </si>
  <si>
    <t>NEWCAP.index.DE.TEL.TEL</t>
  </si>
  <si>
    <t>FEC.ktoe.DE.TEL.TEL.TOTAL.TOTAL.TOTAL</t>
  </si>
  <si>
    <t>FEC.ktoe.DE.TEL.TEL.TOTAL.TOTAL.SOLIDS</t>
  </si>
  <si>
    <t>FEC.ktoe.DE.TEL.TEL.TOTAL.TOTAL.RFG</t>
  </si>
  <si>
    <t>FEC.ktoe.DE.TEL.TEL.TOTAL.TOTAL.LPG</t>
  </si>
  <si>
    <t>FEC.ktoe.DE.TEL.TEL.TOTAL.TOTAL.DIESEL</t>
  </si>
  <si>
    <t>FEC.ktoe.DE.TEL.TEL.TOTAL.TOTAL.RFO</t>
  </si>
  <si>
    <t>FEC.ktoe.DE.TEL.TEL.TOTAL.TOTAL.OTHER</t>
  </si>
  <si>
    <t>FEC.ktoe.DE.TEL.TEL.TOTAL.TOTAL.NG</t>
  </si>
  <si>
    <t>FEC.ktoe.DE.TEL.TEL.TOTAL.TOTAL.DERIVED</t>
  </si>
  <si>
    <t>FEC.ktoe.DE.TEL.TEL.TOTAL.TOTAL.BIOMASS_WASTE</t>
  </si>
  <si>
    <t>FEC.ktoe.DE.TEL.TEL.TOTAL.TOTAL.BIOGAS</t>
  </si>
  <si>
    <t>FEC.ktoe.DE.TEL.TEL.TOTAL.TOTAL.LIQBIO</t>
  </si>
  <si>
    <t>FEC.ktoe.DE.TEL.TEL.TOTAL.TOTAL.SOLAR</t>
  </si>
  <si>
    <t>FEC.ktoe.DE.TEL.TEL.TOTAL.TOTAL.GEO</t>
  </si>
  <si>
    <t>FEC.ktoe.DE.TEL.TEL.TOTAL.TOTAL.AMBIENT</t>
  </si>
  <si>
    <t>FEC.ktoe.DE.TEL.TEL.TOTAL.TOTAL.STEAM_DISTR</t>
  </si>
  <si>
    <t>FEC.ktoe.DE.TEL.TEL.TOTAL.TOTAL.ELEC</t>
  </si>
  <si>
    <t>FEC.ktoe.DE.TEL.TEL.LIGHT.GENERIC.ELEC</t>
  </si>
  <si>
    <t>FEC.ktoe.DE.TEL.TEL.AIRCOMP.GENERIC.ELEC</t>
  </si>
  <si>
    <t>FEC.ktoe.DE.TEL.TEL.MOTOR.GENERIC.ELEC</t>
  </si>
  <si>
    <t>FEC.ktoe.DE.TEL.TEL.FANS.GENERIC.ELEC</t>
  </si>
  <si>
    <t>FEC.ktoe.DE.TEL.TEL.LOW_ENTH.TOTAL.TOTAL</t>
  </si>
  <si>
    <t>FEC.ktoe.DE.TEL.TEL.LOW_ENTH.THERM.DIESEL_LIQBIO</t>
  </si>
  <si>
    <t>FEC.ktoe.DE.TEL.TEL.LOW_ENTH.THERM.NG_BIOGAS</t>
  </si>
  <si>
    <t>FEC.ktoe.DE.TEL.TEL.LOW_ENTH.THERM.SOLAR_GEO</t>
  </si>
  <si>
    <t>FEC.ktoe.DE.TEL.TEL.LOW_ENTH.HP.AMBIENT</t>
  </si>
  <si>
    <t>FEC.ktoe.DE.TEL.TEL.LOW_ENTH.THERM.ELEC</t>
  </si>
  <si>
    <t>Textiles: Pretreatment with steam</t>
  </si>
  <si>
    <t>FEC.ktoe.DE.TEL.TEL.PRETREAT.TOTAL.TOTAL</t>
  </si>
  <si>
    <t>FEC.ktoe.DE.TEL.TEL.PRETREAT.STEAM.SOLIDS</t>
  </si>
  <si>
    <t>FEC.ktoe.DE.TEL.TEL.PRETREAT.STEAM.RFG</t>
  </si>
  <si>
    <t>FEC.ktoe.DE.TEL.TEL.PRETREAT.STEAM.LPG</t>
  </si>
  <si>
    <t>FEC.ktoe.DE.TEL.TEL.PRETREAT.STEAM.DIESEL_LIQBIO</t>
  </si>
  <si>
    <t>FEC.ktoe.DE.TEL.TEL.PRETREAT.STEAM.RFO</t>
  </si>
  <si>
    <t>FEC.ktoe.DE.TEL.TEL.PRETREAT.STEAM.OTHER</t>
  </si>
  <si>
    <t>FEC.ktoe.DE.TEL.TEL.PRETREAT.STEAM.NG_BIOGAS</t>
  </si>
  <si>
    <t>FEC.ktoe.DE.TEL.TEL.PRETREAT.STEAM.DERIVED</t>
  </si>
  <si>
    <t>FEC.ktoe.DE.TEL.TEL.PRETREAT.STEAM.BIOMASS_WASTE</t>
  </si>
  <si>
    <t>FEC.ktoe.DE.TEL.TEL.PRETREAT.STEAM.STEAM_DISTR</t>
  </si>
  <si>
    <t>Textiles: Wet processing with steam</t>
  </si>
  <si>
    <t>FEC.ktoe.DE.TEL.TEL.PROCESSING.TOTAL.TOTAL</t>
  </si>
  <si>
    <t>FEC.ktoe.DE.TEL.TEL.PROCESSING.STEAM.SOLIDS</t>
  </si>
  <si>
    <t>FEC.ktoe.DE.TEL.TEL.PROCESSING.STEAM.RFG</t>
  </si>
  <si>
    <t>FEC.ktoe.DE.TEL.TEL.PROCESSING.STEAM.LPG</t>
  </si>
  <si>
    <t>FEC.ktoe.DE.TEL.TEL.PROCESSING.STEAM.DIESEL_LIQBIO</t>
  </si>
  <si>
    <t>FEC.ktoe.DE.TEL.TEL.PROCESSING.STEAM.RFO</t>
  </si>
  <si>
    <t>FEC.ktoe.DE.TEL.TEL.PROCESSING.STEAM.OTHER</t>
  </si>
  <si>
    <t>FEC.ktoe.DE.TEL.TEL.PROCESSING.STEAM.NG_BIOGAS</t>
  </si>
  <si>
    <t>FEC.ktoe.DE.TEL.TEL.PROCESSING.STEAM.DERIVED</t>
  </si>
  <si>
    <t>FEC.ktoe.DE.TEL.TEL.PROCESSING.STEAM.BIOMASS_WASTE</t>
  </si>
  <si>
    <t>FEC.ktoe.DE.TEL.TEL.PROCESSING.STEAM.STEAM_DISTR</t>
  </si>
  <si>
    <t>Textiles: Electric general machinery</t>
  </si>
  <si>
    <t>FEC.ktoe.DE.TEL.TEL.GENERIC.MECH.ELEC</t>
  </si>
  <si>
    <t>Textiles: Drying</t>
  </si>
  <si>
    <t>Textiles: Thermal drying</t>
  </si>
  <si>
    <t>FEC.ktoe.DE.TEL.TEL.DRYING.TOTAL.TOTAL</t>
  </si>
  <si>
    <t>FEC.ktoe.DE.TEL.TEL.DRYING.THERM.SOLIDS</t>
  </si>
  <si>
    <t>FEC.ktoe.DE.TEL.TEL.DRYING.THERM.LPG</t>
  </si>
  <si>
    <t>FEC.ktoe.DE.TEL.TEL.DRYING.THERM.DIESEL_LIQBIO</t>
  </si>
  <si>
    <t>FEC.ktoe.DE.TEL.TEL.DRYING.THERM.RFO</t>
  </si>
  <si>
    <t>FEC.ktoe.DE.TEL.TEL.DRYING.THERM.NG_BIOGAS</t>
  </si>
  <si>
    <t>Textiles: Steam drying</t>
  </si>
  <si>
    <t>FEC.ktoe.DE.TEL.TEL.DRYING_STEAM.TOTAL.TOTAL</t>
  </si>
  <si>
    <t>FEC.ktoe.DE.TEL.TEL.DRYING_STEAM.STEAM.SOLIDS</t>
  </si>
  <si>
    <t>FEC.ktoe.DE.TEL.TEL.DRYING_STEAM.STEAM.RFG</t>
  </si>
  <si>
    <t>FEC.ktoe.DE.TEL.TEL.DRYING_STEAM.STEAM.LPG</t>
  </si>
  <si>
    <t>FEC.ktoe.DE.TEL.TEL.DRYING_STEAM.STEAM.DIESEL_LIQBIO</t>
  </si>
  <si>
    <t>FEC.ktoe.DE.TEL.TEL.DRYING_STEAM.STEAM.RFO</t>
  </si>
  <si>
    <t>FEC.ktoe.DE.TEL.TEL.DRYING_STEAM.STEAM.OTHER</t>
  </si>
  <si>
    <t>FEC.ktoe.DE.TEL.TEL.DRYING_STEAM.STEAM.NG_BIOGAS</t>
  </si>
  <si>
    <t>FEC.ktoe.DE.TEL.TEL.DRYING_STEAM.STEAM.DERIVED</t>
  </si>
  <si>
    <t>FEC.ktoe.DE.TEL.TEL.DRYING_STEAM.STEAM.BIOMASS_WASTE</t>
  </si>
  <si>
    <t>FEC.ktoe.DE.TEL.TEL.DRYING_STEAM.STEAM.STEAM_DISTR</t>
  </si>
  <si>
    <t>Textiles: Electric drying</t>
  </si>
  <si>
    <t>FEC.ktoe.DE.TEL.TEL.DRYING_ELEC.ELEC.ELEC</t>
  </si>
  <si>
    <t>Textiles: Microwave drying</t>
  </si>
  <si>
    <t>FEC.ktoe.DE.TEL.TEL.DRYING_MICROW.MICROW.ELEC</t>
  </si>
  <si>
    <t>Textiles: Finishing Electric</t>
  </si>
  <si>
    <t>FEC.ktoe.DE.TEL.TEL.FINISHING.THERM.ELEC</t>
  </si>
  <si>
    <t>UED.ktoe.DE.TEL.TEL.TOTAL.TOTAL.TOTAL</t>
  </si>
  <si>
    <t>UED.ktoe.DE.TEL.TEL.LIGHT.GENERIC.ELEC</t>
  </si>
  <si>
    <t>UED.ktoe.DE.TEL.TEL.AIRCOMP.GENERIC.ELEC</t>
  </si>
  <si>
    <t>UED.ktoe.DE.TEL.TEL.MOTOR.GENERIC.ELEC</t>
  </si>
  <si>
    <t>UED.ktoe.DE.TEL.TEL.FANS.GENERIC.ELEC</t>
  </si>
  <si>
    <t>UED.ktoe.DE.TEL.TEL.LOW_ENTH.TOTAL.TOTAL</t>
  </si>
  <si>
    <t>UED.ktoe.DE.TEL.TEL.LOW_ENTH.THERM.DIESEL_LIQBIO</t>
  </si>
  <si>
    <t>UED.ktoe.DE.TEL.TEL.LOW_ENTH.THERM.NG_BIOGAS</t>
  </si>
  <si>
    <t>UED.ktoe.DE.TEL.TEL.LOW_ENTH.THERM.SOLAR_GEO</t>
  </si>
  <si>
    <t>UED.ktoe.DE.TEL.TEL.LOW_ENTH.HP.AMBIENT</t>
  </si>
  <si>
    <t>UED.ktoe.DE.TEL.TEL.LOW_ENTH.THERM.ELEC</t>
  </si>
  <si>
    <t>UED.ktoe.DE.TEL.TEL.PRETREAT.TOTAL.TOTAL</t>
  </si>
  <si>
    <t>UED.ktoe.DE.TEL.TEL.PRETREAT.STEAM.SOLIDS</t>
  </si>
  <si>
    <t>UED.ktoe.DE.TEL.TEL.PRETREAT.STEAM.RFG</t>
  </si>
  <si>
    <t>UED.ktoe.DE.TEL.TEL.PRETREAT.STEAM.LPG</t>
  </si>
  <si>
    <t>UED.ktoe.DE.TEL.TEL.PRETREAT.STEAM.DIESEL_LIQBIO</t>
  </si>
  <si>
    <t>UED.ktoe.DE.TEL.TEL.PRETREAT.STEAM.RFO</t>
  </si>
  <si>
    <t>UED.ktoe.DE.TEL.TEL.PRETREAT.STEAM.OTHER</t>
  </si>
  <si>
    <t>UED.ktoe.DE.TEL.TEL.PRETREAT.STEAM.NG_BIOGAS</t>
  </si>
  <si>
    <t>UED.ktoe.DE.TEL.TEL.PRETREAT.STEAM.DERIVED</t>
  </si>
  <si>
    <t>UED.ktoe.DE.TEL.TEL.PRETREAT.STEAM.BIOMASS_WASTE</t>
  </si>
  <si>
    <t>UED.ktoe.DE.TEL.TEL.PRETREAT.STEAM.STEAM_DISTR</t>
  </si>
  <si>
    <t>UED.ktoe.DE.TEL.TEL.PROCESSING.TOTAL.TOTAL</t>
  </si>
  <si>
    <t>UED.ktoe.DE.TEL.TEL.PROCESSING.STEAM.SOLIDS</t>
  </si>
  <si>
    <t>UED.ktoe.DE.TEL.TEL.PROCESSING.STEAM.RFG</t>
  </si>
  <si>
    <t>UED.ktoe.DE.TEL.TEL.PROCESSING.STEAM.LPG</t>
  </si>
  <si>
    <t>UED.ktoe.DE.TEL.TEL.PROCESSING.STEAM.DIESEL_LIQBIO</t>
  </si>
  <si>
    <t>UED.ktoe.DE.TEL.TEL.PROCESSING.STEAM.RFO</t>
  </si>
  <si>
    <t>UED.ktoe.DE.TEL.TEL.PROCESSING.STEAM.OTHER</t>
  </si>
  <si>
    <t>UED.ktoe.DE.TEL.TEL.PROCESSING.STEAM.NG_BIOGAS</t>
  </si>
  <si>
    <t>UED.ktoe.DE.TEL.TEL.PROCESSING.STEAM.DERIVED</t>
  </si>
  <si>
    <t>UED.ktoe.DE.TEL.TEL.PROCESSING.STEAM.BIOMASS_WASTE</t>
  </si>
  <si>
    <t>UED.ktoe.DE.TEL.TEL.PROCESSING.STEAM.STEAM_DISTR</t>
  </si>
  <si>
    <t>UED.ktoe.DE.TEL.TEL.GENERIC.MECH.ELEC</t>
  </si>
  <si>
    <t>UED.ktoe.DE.TEL.TEL.DRYING.TOTAL.TOTAL</t>
  </si>
  <si>
    <t>UED.ktoe.DE.TEL.TEL.DRYING.THERM.SOLIDS</t>
  </si>
  <si>
    <t>UED.ktoe.DE.TEL.TEL.DRYING.THERM.LPG</t>
  </si>
  <si>
    <t>UED.ktoe.DE.TEL.TEL.DRYING.THERM.DIESEL_LIQBIO</t>
  </si>
  <si>
    <t>UED.ktoe.DE.TEL.TEL.DRYING.THERM.RFO</t>
  </si>
  <si>
    <t>UED.ktoe.DE.TEL.TEL.DRYING.THERM.NG_BIOGAS</t>
  </si>
  <si>
    <t>UED.ktoe.DE.TEL.TEL.DRYING_STEAM.TOTAL.TOTAL</t>
  </si>
  <si>
    <t>UED.ktoe.DE.TEL.TEL.DRYING_STEAM.STEAM.SOLIDS</t>
  </si>
  <si>
    <t>UED.ktoe.DE.TEL.TEL.DRYING_STEAM.STEAM.RFG</t>
  </si>
  <si>
    <t>UED.ktoe.DE.TEL.TEL.DRYING_STEAM.STEAM.LPG</t>
  </si>
  <si>
    <t>UED.ktoe.DE.TEL.TEL.DRYING_STEAM.STEAM.DIESEL_LIQBIO</t>
  </si>
  <si>
    <t>UED.ktoe.DE.TEL.TEL.DRYING_STEAM.STEAM.RFO</t>
  </si>
  <si>
    <t>UED.ktoe.DE.TEL.TEL.DRYING_STEAM.STEAM.OTHER</t>
  </si>
  <si>
    <t>UED.ktoe.DE.TEL.TEL.DRYING_STEAM.STEAM.NG_BIOGAS</t>
  </si>
  <si>
    <t>UED.ktoe.DE.TEL.TEL.DRYING_STEAM.STEAM.DERIVED</t>
  </si>
  <si>
    <t>UED.ktoe.DE.TEL.TEL.DRYING_STEAM.STEAM.BIOMASS_WASTE</t>
  </si>
  <si>
    <t>UED.ktoe.DE.TEL.TEL.DRYING_STEAM.STEAM.STEAM_DISTR</t>
  </si>
  <si>
    <t>UED.ktoe.DE.TEL.TEL.DRYING_ELEC.ELEC.ELEC</t>
  </si>
  <si>
    <t>UED.ktoe.DE.TEL.TEL.DRYING_MICROW.MICROW.ELEC</t>
  </si>
  <si>
    <t>UED.ktoe.DE.TEL.TEL.FINISHING.THERM.ELEC</t>
  </si>
  <si>
    <t>FUEL_EMI.ktCO2.DE.TEL.TEL.TOTAL.TOTAL.TOTAL</t>
  </si>
  <si>
    <t>FUEL_EMI.ktCO2.DE.TEL.TEL.LIGHT.GENERIC.ELEC</t>
  </si>
  <si>
    <t>FUEL_EMI.ktCO2.DE.TEL.TEL.AIRCOMP.GENERIC.ELEC</t>
  </si>
  <si>
    <t>FUEL_EMI.ktCO2.DE.TEL.TEL.MOTOR.GENERIC.ELEC</t>
  </si>
  <si>
    <t>FUEL_EMI.ktCO2.DE.TEL.TEL.FANS.GENERIC.ELEC</t>
  </si>
  <si>
    <t>FUEL_EMI.ktCO2.DE.TEL.TEL.LOW_ENTH.TOTAL.TOTAL</t>
  </si>
  <si>
    <t>FUEL_EMI.ktCO2.DE.TEL.TEL.LOW_ENTH.THERM.DIESEL_LIQBIO</t>
  </si>
  <si>
    <t>FUEL_EMI.ktCO2.DE.TEL.TEL.LOW_ENTH.THERM.NG_BIOGAS</t>
  </si>
  <si>
    <t>FUEL_EMI.ktCO2.DE.TEL.TEL.LOW_ENTH.THERM.SOLAR_GEO</t>
  </si>
  <si>
    <t>FUEL_EMI.ktCO2.DE.TEL.TEL.LOW_ENTH.HP.AMBIENT</t>
  </si>
  <si>
    <t>FUEL_EMI.ktCO2.DE.TEL.TEL.LOW_ENTH.THERM.ELEC</t>
  </si>
  <si>
    <t>FUEL_EMI.ktCO2.DE.TEL.TEL.PRETREAT.TOTAL.TOTAL</t>
  </si>
  <si>
    <t>FUEL_EMI.ktCO2.DE.TEL.TEL.PRETREAT.STEAM.SOLIDS</t>
  </si>
  <si>
    <t>FUEL_EMI.ktCO2.DE.TEL.TEL.PRETREAT.STEAM.RFG</t>
  </si>
  <si>
    <t>FUEL_EMI.ktCO2.DE.TEL.TEL.PRETREAT.STEAM.LPG</t>
  </si>
  <si>
    <t>FUEL_EMI.ktCO2.DE.TEL.TEL.PRETREAT.STEAM.DIESEL_LIQBIO</t>
  </si>
  <si>
    <t>FUEL_EMI.ktCO2.DE.TEL.TEL.PRETREAT.STEAM.RFO</t>
  </si>
  <si>
    <t>FUEL_EMI.ktCO2.DE.TEL.TEL.PRETREAT.STEAM.OTHER</t>
  </si>
  <si>
    <t>FUEL_EMI.ktCO2.DE.TEL.TEL.PRETREAT.STEAM.NG_BIOGAS</t>
  </si>
  <si>
    <t>FUEL_EMI.ktCO2.DE.TEL.TEL.PRETREAT.STEAM.DERIVED</t>
  </si>
  <si>
    <t>FUEL_EMI.ktCO2.DE.TEL.TEL.PRETREAT.STEAM.BIOMASS_WASTE</t>
  </si>
  <si>
    <t>FUEL_EMI.ktCO2.DE.TEL.TEL.PRETREAT.STEAM.STEAM_DISTR</t>
  </si>
  <si>
    <t>FUEL_EMI.ktCO2.DE.TEL.TEL.PROCESSING.TOTAL.TOTAL</t>
  </si>
  <si>
    <t>FUEL_EMI.ktCO2.DE.TEL.TEL.PROCESSING.STEAM.SOLIDS</t>
  </si>
  <si>
    <t>FUEL_EMI.ktCO2.DE.TEL.TEL.PROCESSING.STEAM.RFG</t>
  </si>
  <si>
    <t>FUEL_EMI.ktCO2.DE.TEL.TEL.PROCESSING.STEAM.LPG</t>
  </si>
  <si>
    <t>FUEL_EMI.ktCO2.DE.TEL.TEL.PROCESSING.STEAM.DIESEL_LIQBIO</t>
  </si>
  <si>
    <t>FUEL_EMI.ktCO2.DE.TEL.TEL.PROCESSING.STEAM.RFO</t>
  </si>
  <si>
    <t>FUEL_EMI.ktCO2.DE.TEL.TEL.PROCESSING.STEAM.OTHER</t>
  </si>
  <si>
    <t>FUEL_EMI.ktCO2.DE.TEL.TEL.PROCESSING.STEAM.NG_BIOGAS</t>
  </si>
  <si>
    <t>FUEL_EMI.ktCO2.DE.TEL.TEL.PROCESSING.STEAM.DERIVED</t>
  </si>
  <si>
    <t>FUEL_EMI.ktCO2.DE.TEL.TEL.PROCESSING.STEAM.BIOMASS_WASTE</t>
  </si>
  <si>
    <t>FUEL_EMI.ktCO2.DE.TEL.TEL.PROCESSING.STEAM.STEAM_DISTR</t>
  </si>
  <si>
    <t>FUEL_EMI.ktCO2.DE.TEL.TEL.GENERIC.MECH.ELEC</t>
  </si>
  <si>
    <t>FUEL_EMI.ktCO2.DE.TEL.TEL.DRYING.TOTAL.TOTAL</t>
  </si>
  <si>
    <t>FUEL_EMI.ktCO2.DE.TEL.TEL.DRYING.THERM.SOLIDS</t>
  </si>
  <si>
    <t>FUEL_EMI.ktCO2.DE.TEL.TEL.DRYING.THERM.LPG</t>
  </si>
  <si>
    <t>FUEL_EMI.ktCO2.DE.TEL.TEL.DRYING.THERM.DIESEL_LIQBIO</t>
  </si>
  <si>
    <t>FUEL_EMI.ktCO2.DE.TEL.TEL.DRYING.THERM.RFO</t>
  </si>
  <si>
    <t>FUEL_EMI.ktCO2.DE.TEL.TEL.DRYING.THERM.NG_BIOGAS</t>
  </si>
  <si>
    <t>FUEL_EMI.ktCO2.DE.TEL.TEL.DRYING_STEAM.TOTAL.TOTAL</t>
  </si>
  <si>
    <t>FUEL_EMI.ktCO2.DE.TEL.TEL.DRYING_STEAM.STEAM.SOLIDS</t>
  </si>
  <si>
    <t>FUEL_EMI.ktCO2.DE.TEL.TEL.DRYING_STEAM.STEAM.RFG</t>
  </si>
  <si>
    <t>FUEL_EMI.ktCO2.DE.TEL.TEL.DRYING_STEAM.STEAM.LPG</t>
  </si>
  <si>
    <t>FUEL_EMI.ktCO2.DE.TEL.TEL.DRYING_STEAM.STEAM.DIESEL_LIQBIO</t>
  </si>
  <si>
    <t>FUEL_EMI.ktCO2.DE.TEL.TEL.DRYING_STEAM.STEAM.RFO</t>
  </si>
  <si>
    <t>FUEL_EMI.ktCO2.DE.TEL.TEL.DRYING_STEAM.STEAM.OTHER</t>
  </si>
  <si>
    <t>FUEL_EMI.ktCO2.DE.TEL.TEL.DRYING_STEAM.STEAM.NG_BIOGAS</t>
  </si>
  <si>
    <t>FUEL_EMI.ktCO2.DE.TEL.TEL.DRYING_STEAM.STEAM.DERIVED</t>
  </si>
  <si>
    <t>FUEL_EMI.ktCO2.DE.TEL.TEL.DRYING_STEAM.STEAM.BIOMASS_WASTE</t>
  </si>
  <si>
    <t>FUEL_EMI.ktCO2.DE.TEL.TEL.DRYING_STEAM.STEAM.STEAM_DISTR</t>
  </si>
  <si>
    <t>FUEL_EMI.ktCO2.DE.TEL.TEL.DRYING_ELEC.ELEC.ELEC</t>
  </si>
  <si>
    <t>FUEL_EMI.ktCO2.DE.TEL.TEL.DRYING_MICROW.MICROW.ELEC</t>
  </si>
  <si>
    <t>FUEL_EMI.ktCO2.DE.TEL.TEL.FINISHING.THERM.ELEC</t>
  </si>
  <si>
    <t>VA.Meuro2023.DE.WWP.WWP</t>
  </si>
  <si>
    <t>OUTPUT.index.DE.WWP.WWP</t>
  </si>
  <si>
    <t>CAP.index.DE.WWP.WWP</t>
  </si>
  <si>
    <t>NEWCAP.index.DE.WWP.WWP</t>
  </si>
  <si>
    <t>FEC.ktoe.DE.WWP.WWP.TOTAL.TOTAL.TOTAL</t>
  </si>
  <si>
    <t>FEC.ktoe.DE.WWP.WWP.TOTAL.TOTAL.SOLIDS</t>
  </si>
  <si>
    <t>FEC.ktoe.DE.WWP.WWP.TOTAL.TOTAL.RFG</t>
  </si>
  <si>
    <t>FEC.ktoe.DE.WWP.WWP.TOTAL.TOTAL.LPG</t>
  </si>
  <si>
    <t>FEC.ktoe.DE.WWP.WWP.TOTAL.TOTAL.DIESEL</t>
  </si>
  <si>
    <t>FEC.ktoe.DE.WWP.WWP.TOTAL.TOTAL.RFO</t>
  </si>
  <si>
    <t>FEC.ktoe.DE.WWP.WWP.TOTAL.TOTAL.OTHER</t>
  </si>
  <si>
    <t>FEC.ktoe.DE.WWP.WWP.TOTAL.TOTAL.NG</t>
  </si>
  <si>
    <t>FEC.ktoe.DE.WWP.WWP.TOTAL.TOTAL.DERIVED</t>
  </si>
  <si>
    <t>FEC.ktoe.DE.WWP.WWP.TOTAL.TOTAL.BIOMASS_WASTE</t>
  </si>
  <si>
    <t>FEC.ktoe.DE.WWP.WWP.TOTAL.TOTAL.BIOGAS</t>
  </si>
  <si>
    <t>FEC.ktoe.DE.WWP.WWP.TOTAL.TOTAL.LIQBIO</t>
  </si>
  <si>
    <t>FEC.ktoe.DE.WWP.WWP.TOTAL.TOTAL.SOLAR</t>
  </si>
  <si>
    <t>FEC.ktoe.DE.WWP.WWP.TOTAL.TOTAL.GEO</t>
  </si>
  <si>
    <t>FEC.ktoe.DE.WWP.WWP.TOTAL.TOTAL.AMBIENT</t>
  </si>
  <si>
    <t>FEC.ktoe.DE.WWP.WWP.TOTAL.TOTAL.STEAM_DISTR</t>
  </si>
  <si>
    <t>FEC.ktoe.DE.WWP.WWP.TOTAL.TOTAL.ELEC</t>
  </si>
  <si>
    <t>FEC.ktoe.DE.WWP.WWP.LIGHT.GENERIC.ELEC</t>
  </si>
  <si>
    <t>FEC.ktoe.DE.WWP.WWP.AIRCOMP.GENERIC.ELEC</t>
  </si>
  <si>
    <t>FEC.ktoe.DE.WWP.WWP.MOTOR.GENERIC.ELEC</t>
  </si>
  <si>
    <t>FEC.ktoe.DE.WWP.WWP.FANS.GENERIC.ELEC</t>
  </si>
  <si>
    <t>FEC.ktoe.DE.WWP.WWP.LOW_ENTH.TOTAL.TOTAL</t>
  </si>
  <si>
    <t>FEC.ktoe.DE.WWP.WWP.LOW_ENTH.THERM.DIESEL_LIQBIO</t>
  </si>
  <si>
    <t>FEC.ktoe.DE.WWP.WWP.LOW_ENTH.THERM.NG_BIOGAS</t>
  </si>
  <si>
    <t>FEC.ktoe.DE.WWP.WWP.LOW_ENTH.THERM.SOLAR_GEO</t>
  </si>
  <si>
    <t>FEC.ktoe.DE.WWP.WWP.LOW_ENTH.HP.AMBIENT</t>
  </si>
  <si>
    <t>FEC.ktoe.DE.WWP.WWP.LOW_ENTH.THERM.ELEC</t>
  </si>
  <si>
    <t>Wood: Specific processes with steam</t>
  </si>
  <si>
    <t>FEC.ktoe.DE.WWP.WWP.PROCESSING.TOTAL.TOTAL</t>
  </si>
  <si>
    <t>FEC.ktoe.DE.WWP.WWP.PROCESSING.STEAM.SOLIDS</t>
  </si>
  <si>
    <t>FEC.ktoe.DE.WWP.WWP.PROCESSING.STEAM.RFG</t>
  </si>
  <si>
    <t>FEC.ktoe.DE.WWP.WWP.PROCESSING.STEAM.LPG</t>
  </si>
  <si>
    <t>FEC.ktoe.DE.WWP.WWP.PROCESSING.STEAM.DIESEL_LIQBIO</t>
  </si>
  <si>
    <t>FEC.ktoe.DE.WWP.WWP.PROCESSING.STEAM.RFO</t>
  </si>
  <si>
    <t>FEC.ktoe.DE.WWP.WWP.PROCESSING.STEAM.OTHER</t>
  </si>
  <si>
    <t>FEC.ktoe.DE.WWP.WWP.PROCESSING.STEAM.NG_BIOGAS</t>
  </si>
  <si>
    <t>FEC.ktoe.DE.WWP.WWP.PROCESSING.STEAM.DERIVED</t>
  </si>
  <si>
    <t>FEC.ktoe.DE.WWP.WWP.PROCESSING.STEAM.BIOMASS_WASTE</t>
  </si>
  <si>
    <t>FEC.ktoe.DE.WWP.WWP.PROCESSING.STEAM.STEAM_DISTR</t>
  </si>
  <si>
    <t>Wood: Electric mechanical processes</t>
  </si>
  <si>
    <t>FEC.ktoe.DE.WWP.WWP.GENERIC.MECH.ELEC</t>
  </si>
  <si>
    <t>Wood: Drying</t>
  </si>
  <si>
    <t>Wood: Thermal drying</t>
  </si>
  <si>
    <t>FEC.ktoe.DE.WWP.WWP.DRYING.TOTAL.TOTAL</t>
  </si>
  <si>
    <t>FEC.ktoe.DE.WWP.WWP.DRYING.THERM.SOLIDS</t>
  </si>
  <si>
    <t>FEC.ktoe.DE.WWP.WWP.DRYING.THERM.LPG</t>
  </si>
  <si>
    <t>FEC.ktoe.DE.WWP.WWP.DRYING.THERM.DIESEL_LIQBIO</t>
  </si>
  <si>
    <t>FEC.ktoe.DE.WWP.WWP.DRYING.THERM.RFO</t>
  </si>
  <si>
    <t>FEC.ktoe.DE.WWP.WWP.DRYING.THERM.NG_BIOGAS</t>
  </si>
  <si>
    <t>Wood: Steam drying</t>
  </si>
  <si>
    <t>FEC.ktoe.DE.WWP.WWP.DRYING_STEAM.TOTAL.TOTAL</t>
  </si>
  <si>
    <t>FEC.ktoe.DE.WWP.WWP.DRYING_STEAM.STEAM.SOLIDS</t>
  </si>
  <si>
    <t>FEC.ktoe.DE.WWP.WWP.DRYING_STEAM.STEAM.RFG</t>
  </si>
  <si>
    <t>FEC.ktoe.DE.WWP.WWP.DRYING_STEAM.STEAM.LPG</t>
  </si>
  <si>
    <t>FEC.ktoe.DE.WWP.WWP.DRYING_STEAM.STEAM.DIESEL_LIQBIO</t>
  </si>
  <si>
    <t>FEC.ktoe.DE.WWP.WWP.DRYING_STEAM.STEAM.RFO</t>
  </si>
  <si>
    <t>FEC.ktoe.DE.WWP.WWP.DRYING_STEAM.STEAM.OTHER</t>
  </si>
  <si>
    <t>FEC.ktoe.DE.WWP.WWP.DRYING_STEAM.STEAM.NG_BIOGAS</t>
  </si>
  <si>
    <t>FEC.ktoe.DE.WWP.WWP.DRYING_STEAM.STEAM.DERIVED</t>
  </si>
  <si>
    <t>FEC.ktoe.DE.WWP.WWP.DRYING_STEAM.STEAM.BIOMASS_WASTE</t>
  </si>
  <si>
    <t>FEC.ktoe.DE.WWP.WWP.DRYING_STEAM.STEAM.STEAM_DISTR</t>
  </si>
  <si>
    <t>Wood: Electric drying</t>
  </si>
  <si>
    <t>FEC.ktoe.DE.WWP.WWP.DRYING_ELEC.ELEC.ELEC</t>
  </si>
  <si>
    <t>Wood: Microwave drying</t>
  </si>
  <si>
    <t>FEC.ktoe.DE.WWP.WWP.DRYING_MICROW.MICROW.ELEC</t>
  </si>
  <si>
    <t>Wood: Finishing Electric</t>
  </si>
  <si>
    <t>FEC.ktoe.DE.WWP.WWP.FINISHING.ELEC.ELEC</t>
  </si>
  <si>
    <t>UED.ktoe.DE.WWP.WWP.TOTAL.TOTAL.TOTAL</t>
  </si>
  <si>
    <t>UED.ktoe.DE.WWP.WWP.LIGHT.GENERIC.ELEC</t>
  </si>
  <si>
    <t>UED.ktoe.DE.WWP.WWP.AIRCOMP.GENERIC.ELEC</t>
  </si>
  <si>
    <t>UED.ktoe.DE.WWP.WWP.MOTOR.GENERIC.ELEC</t>
  </si>
  <si>
    <t>UED.ktoe.DE.WWP.WWP.FANS.GENERIC.ELEC</t>
  </si>
  <si>
    <t>UED.ktoe.DE.WWP.WWP.LOW_ENTH.TOTAL.TOTAL</t>
  </si>
  <si>
    <t>UED.ktoe.DE.WWP.WWP.LOW_ENTH.THERM.DIESEL_LIQBIO</t>
  </si>
  <si>
    <t>UED.ktoe.DE.WWP.WWP.LOW_ENTH.THERM.NG_BIOGAS</t>
  </si>
  <si>
    <t>UED.ktoe.DE.WWP.WWP.LOW_ENTH.THERM.SOLAR_GEO</t>
  </si>
  <si>
    <t>UED.ktoe.DE.WWP.WWP.LOW_ENTH.HP.AMBIENT</t>
  </si>
  <si>
    <t>UED.ktoe.DE.WWP.WWP.LOW_ENTH.THERM.ELEC</t>
  </si>
  <si>
    <t>UED.ktoe.DE.WWP.WWP.PROCESSING.TOTAL.TOTAL</t>
  </si>
  <si>
    <t>UED.ktoe.DE.WWP.WWP.PROCESSING.STEAM.SOLIDS</t>
  </si>
  <si>
    <t>UED.ktoe.DE.WWP.WWP.PROCESSING.STEAM.RFG</t>
  </si>
  <si>
    <t>UED.ktoe.DE.WWP.WWP.PROCESSING.STEAM.LPG</t>
  </si>
  <si>
    <t>UED.ktoe.DE.WWP.WWP.PROCESSING.STEAM.DIESEL_LIQBIO</t>
  </si>
  <si>
    <t>UED.ktoe.DE.WWP.WWP.PROCESSING.STEAM.RFO</t>
  </si>
  <si>
    <t>UED.ktoe.DE.WWP.WWP.PROCESSING.STEAM.OTHER</t>
  </si>
  <si>
    <t>UED.ktoe.DE.WWP.WWP.PROCESSING.STEAM.NG_BIOGAS</t>
  </si>
  <si>
    <t>UED.ktoe.DE.WWP.WWP.PROCESSING.STEAM.DERIVED</t>
  </si>
  <si>
    <t>UED.ktoe.DE.WWP.WWP.PROCESSING.STEAM.BIOMASS_WASTE</t>
  </si>
  <si>
    <t>UED.ktoe.DE.WWP.WWP.PROCESSING.STEAM.STEAM_DISTR</t>
  </si>
  <si>
    <t>UED.ktoe.DE.WWP.WWP.GENERIC.MECH.ELEC</t>
  </si>
  <si>
    <t>UED.ktoe.DE.WWP.WWP.DRYING.TOTAL.TOTAL</t>
  </si>
  <si>
    <t>UED.ktoe.DE.WWP.WWP.DRYING.THERM.SOLIDS</t>
  </si>
  <si>
    <t>UED.ktoe.DE.WWP.WWP.DRYING.THERM.LPG</t>
  </si>
  <si>
    <t>UED.ktoe.DE.WWP.WWP.DRYING.THERM.DIESEL_LIQBIO</t>
  </si>
  <si>
    <t>UED.ktoe.DE.WWP.WWP.DRYING.THERM.RFO</t>
  </si>
  <si>
    <t>UED.ktoe.DE.WWP.WWP.DRYING.THERM.NG_BIOGAS</t>
  </si>
  <si>
    <t>UED.ktoe.DE.WWP.WWP.DRYING_STEAM.TOTAL.TOTAL</t>
  </si>
  <si>
    <t>UED.ktoe.DE.WWP.WWP.DRYING_STEAM.STEAM.SOLIDS</t>
  </si>
  <si>
    <t>UED.ktoe.DE.WWP.WWP.DRYING_STEAM.STEAM.RFG</t>
  </si>
  <si>
    <t>UED.ktoe.DE.WWP.WWP.DRYING_STEAM.STEAM.LPG</t>
  </si>
  <si>
    <t>UED.ktoe.DE.WWP.WWP.DRYING_STEAM.STEAM.DIESEL_LIQBIO</t>
  </si>
  <si>
    <t>UED.ktoe.DE.WWP.WWP.DRYING_STEAM.STEAM.RFO</t>
  </si>
  <si>
    <t>UED.ktoe.DE.WWP.WWP.DRYING_STEAM.STEAM.OTHER</t>
  </si>
  <si>
    <t>UED.ktoe.DE.WWP.WWP.DRYING_STEAM.STEAM.NG_BIOGAS</t>
  </si>
  <si>
    <t>UED.ktoe.DE.WWP.WWP.DRYING_STEAM.STEAM.DERIVED</t>
  </si>
  <si>
    <t>UED.ktoe.DE.WWP.WWP.DRYING_STEAM.STEAM.BIOMASS_WASTE</t>
  </si>
  <si>
    <t>UED.ktoe.DE.WWP.WWP.DRYING_STEAM.STEAM.STEAM_DISTR</t>
  </si>
  <si>
    <t>UED.ktoe.DE.WWP.WWP.DRYING_ELEC.ELEC.ELEC</t>
  </si>
  <si>
    <t>UED.ktoe.DE.WWP.WWP.DRYING_MICROW.MICROW.ELEC</t>
  </si>
  <si>
    <t>UED.ktoe.DE.WWP.WWP.FINISHING.ELEC.ELEC</t>
  </si>
  <si>
    <t>FUEL_EMI.ktCO2.DE.WWP.WWP.TOTAL.TOTAL.TOTAL</t>
  </si>
  <si>
    <t>FUEL_EMI.ktCO2.DE.WWP.WWP.LIGHT.GENERIC.ELEC</t>
  </si>
  <si>
    <t>FUEL_EMI.ktCO2.DE.WWP.WWP.AIRCOMP.GENERIC.ELEC</t>
  </si>
  <si>
    <t>FUEL_EMI.ktCO2.DE.WWP.WWP.MOTOR.GENERIC.ELEC</t>
  </si>
  <si>
    <t>FUEL_EMI.ktCO2.DE.WWP.WWP.FANS.GENERIC.ELEC</t>
  </si>
  <si>
    <t>FUEL_EMI.ktCO2.DE.WWP.WWP.LOW_ENTH.TOTAL.TOTAL</t>
  </si>
  <si>
    <t>FUEL_EMI.ktCO2.DE.WWP.WWP.LOW_ENTH.THERM.DIESEL_LIQBIO</t>
  </si>
  <si>
    <t>FUEL_EMI.ktCO2.DE.WWP.WWP.LOW_ENTH.THERM.NG_BIOGAS</t>
  </si>
  <si>
    <t>FUEL_EMI.ktCO2.DE.WWP.WWP.LOW_ENTH.THERM.SOLAR_GEO</t>
  </si>
  <si>
    <t>FUEL_EMI.ktCO2.DE.WWP.WWP.LOW_ENTH.HP.AMBIENT</t>
  </si>
  <si>
    <t>FUEL_EMI.ktCO2.DE.WWP.WWP.LOW_ENTH.THERM.ELEC</t>
  </si>
  <si>
    <t>FUEL_EMI.ktCO2.DE.WWP.WWP.PROCESSING.TOTAL.TOTAL</t>
  </si>
  <si>
    <t>FUEL_EMI.ktCO2.DE.WWP.WWP.PROCESSING.STEAM.SOLIDS</t>
  </si>
  <si>
    <t>FUEL_EMI.ktCO2.DE.WWP.WWP.PROCESSING.STEAM.RFG</t>
  </si>
  <si>
    <t>FUEL_EMI.ktCO2.DE.WWP.WWP.PROCESSING.STEAM.LPG</t>
  </si>
  <si>
    <t>FUEL_EMI.ktCO2.DE.WWP.WWP.PROCESSING.STEAM.DIESEL_LIQBIO</t>
  </si>
  <si>
    <t>FUEL_EMI.ktCO2.DE.WWP.WWP.PROCESSING.STEAM.RFO</t>
  </si>
  <si>
    <t>FUEL_EMI.ktCO2.DE.WWP.WWP.PROCESSING.STEAM.OTHER</t>
  </si>
  <si>
    <t>FUEL_EMI.ktCO2.DE.WWP.WWP.PROCESSING.STEAM.NG_BIOGAS</t>
  </si>
  <si>
    <t>FUEL_EMI.ktCO2.DE.WWP.WWP.PROCESSING.STEAM.DERIVED</t>
  </si>
  <si>
    <t>FUEL_EMI.ktCO2.DE.WWP.WWP.PROCESSING.STEAM.BIOMASS_WASTE</t>
  </si>
  <si>
    <t>FUEL_EMI.ktCO2.DE.WWP.WWP.PROCESSING.STEAM.STEAM_DISTR</t>
  </si>
  <si>
    <t>FUEL_EMI.ktCO2.DE.WWP.WWP.GENERIC.MECH.ELEC</t>
  </si>
  <si>
    <t>FUEL_EMI.ktCO2.DE.WWP.WWP.DRYING.TOTAL.TOTAL</t>
  </si>
  <si>
    <t>FUEL_EMI.ktCO2.DE.WWP.WWP.DRYING.THERM.SOLIDS</t>
  </si>
  <si>
    <t>FUEL_EMI.ktCO2.DE.WWP.WWP.DRYING.THERM.LPG</t>
  </si>
  <si>
    <t>FUEL_EMI.ktCO2.DE.WWP.WWP.DRYING.THERM.DIESEL_LIQBIO</t>
  </si>
  <si>
    <t>FUEL_EMI.ktCO2.DE.WWP.WWP.DRYING.THERM.RFO</t>
  </si>
  <si>
    <t>FUEL_EMI.ktCO2.DE.WWP.WWP.DRYING.THERM.NG_BIOGAS</t>
  </si>
  <si>
    <t>FUEL_EMI.ktCO2.DE.WWP.WWP.DRYING_STEAM.TOTAL.TOTAL</t>
  </si>
  <si>
    <t>FUEL_EMI.ktCO2.DE.WWP.WWP.DRYING_STEAM.STEAM.SOLIDS</t>
  </si>
  <si>
    <t>FUEL_EMI.ktCO2.DE.WWP.WWP.DRYING_STEAM.STEAM.RFG</t>
  </si>
  <si>
    <t>FUEL_EMI.ktCO2.DE.WWP.WWP.DRYING_STEAM.STEAM.LPG</t>
  </si>
  <si>
    <t>FUEL_EMI.ktCO2.DE.WWP.WWP.DRYING_STEAM.STEAM.DIESEL_LIQBIO</t>
  </si>
  <si>
    <t>FUEL_EMI.ktCO2.DE.WWP.WWP.DRYING_STEAM.STEAM.RFO</t>
  </si>
  <si>
    <t>FUEL_EMI.ktCO2.DE.WWP.WWP.DRYING_STEAM.STEAM.OTHER</t>
  </si>
  <si>
    <t>FUEL_EMI.ktCO2.DE.WWP.WWP.DRYING_STEAM.STEAM.NG_BIOGAS</t>
  </si>
  <si>
    <t>FUEL_EMI.ktCO2.DE.WWP.WWP.DRYING_STEAM.STEAM.DERIVED</t>
  </si>
  <si>
    <t>FUEL_EMI.ktCO2.DE.WWP.WWP.DRYING_STEAM.STEAM.BIOMASS_WASTE</t>
  </si>
  <si>
    <t>FUEL_EMI.ktCO2.DE.WWP.WWP.DRYING_STEAM.STEAM.STEAM_DISTR</t>
  </si>
  <si>
    <t>FUEL_EMI.ktCO2.DE.WWP.WWP.DRYING_ELEC.ELEC.ELEC</t>
  </si>
  <si>
    <t>FUEL_EMI.ktCO2.DE.WWP.WWP.DRYING_MICROW.MICROW.ELEC</t>
  </si>
  <si>
    <t>FUEL_EMI.ktCO2.DE.WWP.WWP.FINISHING.ELEC.ELEC</t>
  </si>
  <si>
    <t>VA.Meuro2023.DE.OIS.OIS</t>
  </si>
  <si>
    <t>OUTPUT.index.DE.OIS.OIS</t>
  </si>
  <si>
    <t>CAP.index.DE.OIS.OIS</t>
  </si>
  <si>
    <t>NEWCAP.index.DE.OIS.OIS</t>
  </si>
  <si>
    <t>Energy consumption (ktoe)*</t>
  </si>
  <si>
    <t>FEC.ktoe.DE.OIS.OIS.TOTAL.TOTAL.TOTAL</t>
  </si>
  <si>
    <t>FEC.ktoe.DE.OIS.OIS.TOTAL.TOTAL.SOLIDS</t>
  </si>
  <si>
    <t>FEC.ktoe.DE.OIS.OIS.TOTAL.TOTAL.RFG</t>
  </si>
  <si>
    <t>FEC.ktoe.DE.OIS.OIS.TOTAL.TOTAL.LPG</t>
  </si>
  <si>
    <t>FEC.ktoe.DE.OIS.OIS.TOTAL.TOTAL.DIESEL</t>
  </si>
  <si>
    <t>FEC.ktoe.DE.OIS.OIS.TOTAL.TOTAL.RFO</t>
  </si>
  <si>
    <t>FEC.ktoe.DE.OIS.OIS.TOTAL.TOTAL.OTHER</t>
  </si>
  <si>
    <t>FEC.ktoe.DE.OIS.OIS.TOTAL.TOTAL.NG</t>
  </si>
  <si>
    <t>FEC.ktoe.DE.OIS.OIS.TOTAL.TOTAL.DERIVED</t>
  </si>
  <si>
    <t>FEC.ktoe.DE.OIS.OIS.TOTAL.TOTAL.BIOMASS_WASTE</t>
  </si>
  <si>
    <t>FEC.ktoe.DE.OIS.OIS.TOTAL.TOTAL.BIOGAS</t>
  </si>
  <si>
    <t>FEC.ktoe.DE.OIS.OIS.TOTAL.TOTAL.LIQBIO</t>
  </si>
  <si>
    <t>FEC.ktoe.DE.OIS.OIS.TOTAL.TOTAL.SOLAR</t>
  </si>
  <si>
    <t>FEC.ktoe.DE.OIS.OIS.TOTAL.TOTAL.GEO</t>
  </si>
  <si>
    <t>FEC.ktoe.DE.OIS.OIS.TOTAL.TOTAL.AMBIENT</t>
  </si>
  <si>
    <t>FEC.ktoe.DE.OIS.OIS.TOTAL.TOTAL.STEAM_DISTR</t>
  </si>
  <si>
    <t>FEC.ktoe.DE.OIS.OIS.TOTAL.TOTAL.ELEC</t>
  </si>
  <si>
    <t>*Energy consumption includes consumption in Mining and Quarrying and Construction sectors</t>
  </si>
  <si>
    <t>FEC.ktoe.DE.OIS.OIS.LIGHT.GENERIC.ELEC</t>
  </si>
  <si>
    <t>FEC.ktoe.DE.OIS.OIS.AIRCOMP.GENERIC.ELEC</t>
  </si>
  <si>
    <t>FEC.ktoe.DE.OIS.OIS.MOTOR.GENERIC.ELEC</t>
  </si>
  <si>
    <t>FEC.ktoe.DE.OIS.OIS.FANS.GENERIC.ELEC</t>
  </si>
  <si>
    <t>FEC.ktoe.DE.OIS.OIS.LOW_ENTH.TOTAL.TOTAL</t>
  </si>
  <si>
    <t>FEC.ktoe.DE.OIS.OIS.LOW_ENTH.THERM.DIESEL_LIQBIO</t>
  </si>
  <si>
    <t>FEC.ktoe.DE.OIS.OIS.LOW_ENTH.THERM.NG_BIOGAS</t>
  </si>
  <si>
    <t>FEC.ktoe.DE.OIS.OIS.LOW_ENTH.THERM.SOLAR_GEO</t>
  </si>
  <si>
    <t>FEC.ktoe.DE.OIS.OIS.LOW_ENTH.HP.AMBIENT</t>
  </si>
  <si>
    <t>FEC.ktoe.DE.OIS.OIS.LOW_ENTH.THERM.ELEC</t>
  </si>
  <si>
    <t>Other Industrial sectors: Steam processing</t>
  </si>
  <si>
    <t>FEC.ktoe.DE.OIS.OIS.PROCESSING.TOTAL.TOTAL</t>
  </si>
  <si>
    <t>FEC.ktoe.DE.OIS.OIS.PROCESSING.STEAM.SOLIDS</t>
  </si>
  <si>
    <t>FEC.ktoe.DE.OIS.OIS.PROCESSING.STEAM.RFG</t>
  </si>
  <si>
    <t>FEC.ktoe.DE.OIS.OIS.PROCESSING.STEAM.LPG</t>
  </si>
  <si>
    <t>FEC.ktoe.DE.OIS.OIS.PROCESSING.STEAM.DIESEL_LIQBIO</t>
  </si>
  <si>
    <t>FEC.ktoe.DE.OIS.OIS.PROCESSING.STEAM.RFO</t>
  </si>
  <si>
    <t>FEC.ktoe.DE.OIS.OIS.PROCESSING.STEAM.OTHER</t>
  </si>
  <si>
    <t>FEC.ktoe.DE.OIS.OIS.PROCESSING.STEAM.NG_BIOGAS</t>
  </si>
  <si>
    <t>FEC.ktoe.DE.OIS.OIS.PROCESSING.STEAM.DERIVED</t>
  </si>
  <si>
    <t>FEC.ktoe.DE.OIS.OIS.PROCESSING.STEAM.BIOMASS_WASTE</t>
  </si>
  <si>
    <t>FEC.ktoe.DE.OIS.OIS.PROCESSING.STEAM.STEAM_DISTR</t>
  </si>
  <si>
    <t>Other Industrial sectors: Process heating</t>
  </si>
  <si>
    <t>Other Industrial sectors: Thermal processing</t>
  </si>
  <si>
    <t>FEC.ktoe.DE.OIS.OIS.PROC_HEAT.TOTAL.TOTAL</t>
  </si>
  <si>
    <t>FEC.ktoe.DE.OIS.OIS.PROC_HEAT.THERM.SOLIDS</t>
  </si>
  <si>
    <t>FEC.ktoe.DE.OIS.OIS.PROC_HEAT.THERM.LPG</t>
  </si>
  <si>
    <t>FEC.ktoe.DE.OIS.OIS.PROC_HEAT.THERM.DIESEL_LIQBIO</t>
  </si>
  <si>
    <t>FEC.ktoe.DE.OIS.OIS.PROC_HEAT.THERM.RFO</t>
  </si>
  <si>
    <t>FEC.ktoe.DE.OIS.OIS.PROC_HEAT.THERM.NG_BIOGAS</t>
  </si>
  <si>
    <t>Other Industrial sectors: Electric processing</t>
  </si>
  <si>
    <t>FEC.ktoe.DE.OIS.OIS.PROC_HEAT_ELEC.ELEC.ELEC</t>
  </si>
  <si>
    <t>Other Industrial sectors: Drying</t>
  </si>
  <si>
    <t>Other Industries: Thermal drying</t>
  </si>
  <si>
    <t>FEC.ktoe.DE.OIS.OIS.DRYING.TOTAL.TOTAL</t>
  </si>
  <si>
    <t>FEC.ktoe.DE.OIS.OIS.DRYING.THERM.SOLIDS</t>
  </si>
  <si>
    <t>FEC.ktoe.DE.OIS.OIS.DRYING.THERM.LPG</t>
  </si>
  <si>
    <t>FEC.ktoe.DE.OIS.OIS.DRYING.THERM.DIESEL_LIQBIO</t>
  </si>
  <si>
    <t>FEC.ktoe.DE.OIS.OIS.DRYING.THERM.RFO</t>
  </si>
  <si>
    <t>FEC.ktoe.DE.OIS.OIS.DRYING.THERM.NG_BIOGAS</t>
  </si>
  <si>
    <t>Other Industries: Steam drying</t>
  </si>
  <si>
    <t>FEC.ktoe.DE.OIS.OIS.DRYING_STEAM.TOTAL.TOTAL</t>
  </si>
  <si>
    <t>FEC.ktoe.DE.OIS.OIS.DRYING_STEAM.STEAM.SOLIDS</t>
  </si>
  <si>
    <t>FEC.ktoe.DE.OIS.OIS.DRYING_STEAM.STEAM.RFG</t>
  </si>
  <si>
    <t>FEC.ktoe.DE.OIS.OIS.DRYING_STEAM.STEAM.LPG</t>
  </si>
  <si>
    <t>FEC.ktoe.DE.OIS.OIS.DRYING_STEAM.STEAM.DIESEL_LIQBIO</t>
  </si>
  <si>
    <t>FEC.ktoe.DE.OIS.OIS.DRYING_STEAM.STEAM.RFO</t>
  </si>
  <si>
    <t>FEC.ktoe.DE.OIS.OIS.DRYING_STEAM.STEAM.OTHER</t>
  </si>
  <si>
    <t>FEC.ktoe.DE.OIS.OIS.DRYING_STEAM.STEAM.NG_BIOGAS</t>
  </si>
  <si>
    <t>FEC.ktoe.DE.OIS.OIS.DRYING_STEAM.STEAM.DERIVED</t>
  </si>
  <si>
    <t>FEC.ktoe.DE.OIS.OIS.DRYING_STEAM.STEAM.BIOMASS_WASTE</t>
  </si>
  <si>
    <t>FEC.ktoe.DE.OIS.OIS.DRYING_STEAM.STEAM.STEAM_DISTR</t>
  </si>
  <si>
    <t>Other Industries: Electric drying</t>
  </si>
  <si>
    <t>FEC.ktoe.DE.OIS.OIS.DRYING_ELEC.ELEC.ELEC</t>
  </si>
  <si>
    <t>Other Industrial sectors: Process Cooling</t>
  </si>
  <si>
    <t>Other Industries: Thermal cooling</t>
  </si>
  <si>
    <t>FEC.ktoe.DE.OIS.OIS.PROC_COOL_THERM.THERM.NG_BIOGAS</t>
  </si>
  <si>
    <t>Other Industries: Steam cooling</t>
  </si>
  <si>
    <t>FEC.ktoe.DE.OIS.OIS.PROC_COOL_STEAM.TOTAL.TOTAL</t>
  </si>
  <si>
    <t>FEC.ktoe.DE.OIS.OIS.PROC_COOL_STEAM.STEAM.SOLIDS</t>
  </si>
  <si>
    <t>FEC.ktoe.DE.OIS.OIS.PROC_COOL_STEAM.STEAM.RFG</t>
  </si>
  <si>
    <t>FEC.ktoe.DE.OIS.OIS.PROC_COOL_STEAM.STEAM.LPG</t>
  </si>
  <si>
    <t>FEC.ktoe.DE.OIS.OIS.PROC_COOL_STEAM.STEAM.DIESEL_LIQBIO</t>
  </si>
  <si>
    <t>FEC.ktoe.DE.OIS.OIS.PROC_COOL_STEAM.STEAM.RFO</t>
  </si>
  <si>
    <t>FEC.ktoe.DE.OIS.OIS.PROC_COOL_STEAM.STEAM.OTHER</t>
  </si>
  <si>
    <t>FEC.ktoe.DE.OIS.OIS.PROC_COOL_STEAM.STEAM.NG_BIOGAS</t>
  </si>
  <si>
    <t>FEC.ktoe.DE.OIS.OIS.PROC_COOL_STEAM.STEAM.DERIVED</t>
  </si>
  <si>
    <t>FEC.ktoe.DE.OIS.OIS.PROC_COOL_STEAM.STEAM.BIOMASS_WASTE</t>
  </si>
  <si>
    <t>FEC.ktoe.DE.OIS.OIS.PROC_COOL_STEAM.STEAM.STEAM_DISTR</t>
  </si>
  <si>
    <t>Other Industries: Electric cooling</t>
  </si>
  <si>
    <t>FEC.ktoe.DE.OIS.OIS.PROC_COOL_ELEC.ELEC.ELEC</t>
  </si>
  <si>
    <t>Other Industrial sectors: Diesel motors (incl. biofuels)</t>
  </si>
  <si>
    <t>FEC.ktoe.DE.OIS.OIS.MOTOR.MECH.DIESEL_LIQBIO</t>
  </si>
  <si>
    <t>Other Industrial sectors: Electric machinery</t>
  </si>
  <si>
    <t>FEC.ktoe.DE.OIS.OIS.GENERIC.MECH.ELEC</t>
  </si>
  <si>
    <t>Other Industrial sectors: Diesel motors</t>
  </si>
  <si>
    <t>UED.ktoe.DE.OIS.OIS.TOTAL.TOTAL.TOTAL</t>
  </si>
  <si>
    <t>UED.ktoe.DE.OIS.OIS.LIGHT.GENERIC.ELEC</t>
  </si>
  <si>
    <t>UED.ktoe.DE.OIS.OIS.AIRCOMP.GENERIC.ELEC</t>
  </si>
  <si>
    <t>UED.ktoe.DE.OIS.OIS.MOTOR.GENERIC.ELEC</t>
  </si>
  <si>
    <t>UED.ktoe.DE.OIS.OIS.FANS.GENERIC.ELEC</t>
  </si>
  <si>
    <t>UED.ktoe.DE.OIS.OIS.LOW_ENTH.TOTAL.TOTAL</t>
  </si>
  <si>
    <t>UED.ktoe.DE.OIS.OIS.LOW_ENTH.THERM.DIESEL_LIQBIO</t>
  </si>
  <si>
    <t>UED.ktoe.DE.OIS.OIS.LOW_ENTH.THERM.NG_BIOGAS</t>
  </si>
  <si>
    <t>UED.ktoe.DE.OIS.OIS.LOW_ENTH.THERM.SOLAR_GEO</t>
  </si>
  <si>
    <t>UED.ktoe.DE.OIS.OIS.LOW_ENTH.HP.AMBIENT</t>
  </si>
  <si>
    <t>UED.ktoe.DE.OIS.OIS.LOW_ENTH.THERM.ELEC</t>
  </si>
  <si>
    <t>UED.ktoe.DE.OIS.OIS.PROCESSING.TOTAL.TOTAL</t>
  </si>
  <si>
    <t>UED.ktoe.DE.OIS.OIS.PROCESSING.STEAM.SOLIDS</t>
  </si>
  <si>
    <t>UED.ktoe.DE.OIS.OIS.PROCESSING.STEAM.RFG</t>
  </si>
  <si>
    <t>UED.ktoe.DE.OIS.OIS.PROCESSING.STEAM.LPG</t>
  </si>
  <si>
    <t>UED.ktoe.DE.OIS.OIS.PROCESSING.STEAM.DIESEL_LIQBIO</t>
  </si>
  <si>
    <t>UED.ktoe.DE.OIS.OIS.PROCESSING.STEAM.RFO</t>
  </si>
  <si>
    <t>UED.ktoe.DE.OIS.OIS.PROCESSING.STEAM.OTHER</t>
  </si>
  <si>
    <t>UED.ktoe.DE.OIS.OIS.PROCESSING.STEAM.NG_BIOGAS</t>
  </si>
  <si>
    <t>UED.ktoe.DE.OIS.OIS.PROCESSING.STEAM.DERIVED</t>
  </si>
  <si>
    <t>UED.ktoe.DE.OIS.OIS.PROCESSING.STEAM.BIOMASS_WASTE</t>
  </si>
  <si>
    <t>UED.ktoe.DE.OIS.OIS.PROCESSING.STEAM.STEAM_DISTR</t>
  </si>
  <si>
    <t>UED.ktoe.DE.OIS.OIS.PROC_HEAT.TOTAL.TOTAL</t>
  </si>
  <si>
    <t>UED.ktoe.DE.OIS.OIS.PROC_HEAT.THERM.SOLIDS</t>
  </si>
  <si>
    <t>UED.ktoe.DE.OIS.OIS.PROC_HEAT.THERM.LPG</t>
  </si>
  <si>
    <t>UED.ktoe.DE.OIS.OIS.PROC_HEAT.THERM.DIESEL_LIQBIO</t>
  </si>
  <si>
    <t>UED.ktoe.DE.OIS.OIS.PROC_HEAT.THERM.RFO</t>
  </si>
  <si>
    <t>UED.ktoe.DE.OIS.OIS.PROC_HEAT.THERM.NG_BIOGAS</t>
  </si>
  <si>
    <t>UED.ktoe.DE.OIS.OIS.PROC_HEAT_ELEC.ELEC.ELEC</t>
  </si>
  <si>
    <t>UED.ktoe.DE.OIS.OIS.DRYING.TOTAL.TOTAL</t>
  </si>
  <si>
    <t>UED.ktoe.DE.OIS.OIS.DRYING.THERM.SOLIDS</t>
  </si>
  <si>
    <t>UED.ktoe.DE.OIS.OIS.DRYING.THERM.LPG</t>
  </si>
  <si>
    <t>UED.ktoe.DE.OIS.OIS.DRYING.THERM.DIESEL_LIQBIO</t>
  </si>
  <si>
    <t>UED.ktoe.DE.OIS.OIS.DRYING.THERM.RFO</t>
  </si>
  <si>
    <t>UED.ktoe.DE.OIS.OIS.DRYING.THERM.NG_BIOGAS</t>
  </si>
  <si>
    <t>UED.ktoe.DE.OIS.OIS.DRYING_STEAM.TOTAL.TOTAL</t>
  </si>
  <si>
    <t>UED.ktoe.DE.OIS.OIS.DRYING_STEAM.STEAM.SOLIDS</t>
  </si>
  <si>
    <t>UED.ktoe.DE.OIS.OIS.DRYING_STEAM.STEAM.RFG</t>
  </si>
  <si>
    <t>UED.ktoe.DE.OIS.OIS.DRYING_STEAM.STEAM.LPG</t>
  </si>
  <si>
    <t>UED.ktoe.DE.OIS.OIS.DRYING_STEAM.STEAM.DIESEL_LIQBIO</t>
  </si>
  <si>
    <t>UED.ktoe.DE.OIS.OIS.DRYING_STEAM.STEAM.RFO</t>
  </si>
  <si>
    <t>UED.ktoe.DE.OIS.OIS.DRYING_STEAM.STEAM.OTHER</t>
  </si>
  <si>
    <t>UED.ktoe.DE.OIS.OIS.DRYING_STEAM.STEAM.NG_BIOGAS</t>
  </si>
  <si>
    <t>UED.ktoe.DE.OIS.OIS.DRYING_STEAM.STEAM.DERIVED</t>
  </si>
  <si>
    <t>UED.ktoe.DE.OIS.OIS.DRYING_STEAM.STEAM.BIOMASS_WASTE</t>
  </si>
  <si>
    <t>UED.ktoe.DE.OIS.OIS.DRYING_STEAM.STEAM.STEAM_DISTR</t>
  </si>
  <si>
    <t>UED.ktoe.DE.OIS.OIS.DRYING_ELEC.ELEC.ELEC</t>
  </si>
  <si>
    <t>UED.ktoe.DE.OIS.OIS.PROC_COOL_THERM.THERM.NG_BIOGAS</t>
  </si>
  <si>
    <t>UED.ktoe.DE.OIS.OIS.PROC_COOL_STEAM.TOTAL.TOTAL</t>
  </si>
  <si>
    <t>UED.ktoe.DE.OIS.OIS.PROC_COOL_STEAM.STEAM.SOLIDS</t>
  </si>
  <si>
    <t>UED.ktoe.DE.OIS.OIS.PROC_COOL_STEAM.STEAM.RFG</t>
  </si>
  <si>
    <t>UED.ktoe.DE.OIS.OIS.PROC_COOL_STEAM.STEAM.LPG</t>
  </si>
  <si>
    <t>UED.ktoe.DE.OIS.OIS.PROC_COOL_STEAM.STEAM.DIESEL_LIQBIO</t>
  </si>
  <si>
    <t>UED.ktoe.DE.OIS.OIS.PROC_COOL_STEAM.STEAM.RFO</t>
  </si>
  <si>
    <t>UED.ktoe.DE.OIS.OIS.PROC_COOL_STEAM.STEAM.OTHER</t>
  </si>
  <si>
    <t>UED.ktoe.DE.OIS.OIS.PROC_COOL_STEAM.STEAM.NG_BIOGAS</t>
  </si>
  <si>
    <t>UED.ktoe.DE.OIS.OIS.PROC_COOL_STEAM.STEAM.DERIVED</t>
  </si>
  <si>
    <t>UED.ktoe.DE.OIS.OIS.PROC_COOL_STEAM.STEAM.BIOMASS_WASTE</t>
  </si>
  <si>
    <t>UED.ktoe.DE.OIS.OIS.PROC_COOL_STEAM.STEAM.STEAM_DISTR</t>
  </si>
  <si>
    <t>UED.ktoe.DE.OIS.OIS.PROC_COOL_ELEC.ELEC.ELEC</t>
  </si>
  <si>
    <t>UED.ktoe.DE.OIS.OIS.MOTOR.MECH.DIESEL_LIQBIO</t>
  </si>
  <si>
    <t>UED.ktoe.DE.OIS.OIS.GENERIC.MECH.ELEC</t>
  </si>
  <si>
    <t>FUEL_EMI.ktCO2.DE.OIS.OIS.TOTAL.TOTAL.TOTAL</t>
  </si>
  <si>
    <t>FUEL_EMI.ktCO2.DE.OIS.OIS.LIGHT.GENERIC.ELEC</t>
  </si>
  <si>
    <t>FUEL_EMI.ktCO2.DE.OIS.OIS.AIRCOMP.GENERIC.ELEC</t>
  </si>
  <si>
    <t>FUEL_EMI.ktCO2.DE.OIS.OIS.MOTOR.GENERIC.ELEC</t>
  </si>
  <si>
    <t>FUEL_EMI.ktCO2.DE.OIS.OIS.FANS.GENERIC.ELEC</t>
  </si>
  <si>
    <t>FUEL_EMI.ktCO2.DE.OIS.OIS.LOW_ENTH.TOTAL.TOTAL</t>
  </si>
  <si>
    <t>FUEL_EMI.ktCO2.DE.OIS.OIS.LOW_ENTH.THERM.DIESEL_LIQBIO</t>
  </si>
  <si>
    <t>FUEL_EMI.ktCO2.DE.OIS.OIS.LOW_ENTH.THERM.NG_BIOGAS</t>
  </si>
  <si>
    <t>FUEL_EMI.ktCO2.DE.OIS.OIS.LOW_ENTH.THERM.SOLAR_GEO</t>
  </si>
  <si>
    <t>FUEL_EMI.ktCO2.DE.OIS.OIS.LOW_ENTH.HP.AMBIENT</t>
  </si>
  <si>
    <t>FUEL_EMI.ktCO2.DE.OIS.OIS.LOW_ENTH.THERM.ELEC</t>
  </si>
  <si>
    <t>FUEL_EMI.ktCO2.DE.OIS.OIS.PROCESSING.TOTAL.TOTAL</t>
  </si>
  <si>
    <t>FUEL_EMI.ktCO2.DE.OIS.OIS.PROCESSING.STEAM.SOLIDS</t>
  </si>
  <si>
    <t>FUEL_EMI.ktCO2.DE.OIS.OIS.PROCESSING.STEAM.RFG</t>
  </si>
  <si>
    <t>FUEL_EMI.ktCO2.DE.OIS.OIS.PROCESSING.STEAM.LPG</t>
  </si>
  <si>
    <t>FUEL_EMI.ktCO2.DE.OIS.OIS.PROCESSING.STEAM.DIESEL_LIQBIO</t>
  </si>
  <si>
    <t>FUEL_EMI.ktCO2.DE.OIS.OIS.PROCESSING.STEAM.RFO</t>
  </si>
  <si>
    <t>FUEL_EMI.ktCO2.DE.OIS.OIS.PROCESSING.STEAM.OTHER</t>
  </si>
  <si>
    <t>FUEL_EMI.ktCO2.DE.OIS.OIS.PROCESSING.STEAM.NG_BIOGAS</t>
  </si>
  <si>
    <t>FUEL_EMI.ktCO2.DE.OIS.OIS.PROCESSING.STEAM.DERIVED</t>
  </si>
  <si>
    <t>FUEL_EMI.ktCO2.DE.OIS.OIS.PROCESSING.STEAM.BIOMASS_WASTE</t>
  </si>
  <si>
    <t>FUEL_EMI.ktCO2.DE.OIS.OIS.PROCESSING.STEAM.STEAM_DISTR</t>
  </si>
  <si>
    <t>FUEL_EMI.ktCO2.DE.OIS.OIS.PROC_HEAT.TOTAL.TOTAL</t>
  </si>
  <si>
    <t>FUEL_EMI.ktCO2.DE.OIS.OIS.PROC_HEAT.THERM.SOLIDS</t>
  </si>
  <si>
    <t>FUEL_EMI.ktCO2.DE.OIS.OIS.PROC_HEAT.THERM.LPG</t>
  </si>
  <si>
    <t>FUEL_EMI.ktCO2.DE.OIS.OIS.PROC_HEAT.THERM.DIESEL_LIQBIO</t>
  </si>
  <si>
    <t>FUEL_EMI.ktCO2.DE.OIS.OIS.PROC_HEAT.THERM.RFO</t>
  </si>
  <si>
    <t>FUEL_EMI.ktCO2.DE.OIS.OIS.PROC_HEAT.THERM.NG_BIOGAS</t>
  </si>
  <si>
    <t>FUEL_EMI.ktCO2.DE.OIS.OIS.PROC_HEAT_ELEC.ELEC.ELEC</t>
  </si>
  <si>
    <t>FUEL_EMI.ktCO2.DE.OIS.OIS.DRYING.TOTAL.TOTAL</t>
  </si>
  <si>
    <t>FUEL_EMI.ktCO2.DE.OIS.OIS.DRYING.THERM.SOLIDS</t>
  </si>
  <si>
    <t>FUEL_EMI.ktCO2.DE.OIS.OIS.DRYING.THERM.LPG</t>
  </si>
  <si>
    <t>FUEL_EMI.ktCO2.DE.OIS.OIS.DRYING.THERM.DIESEL_LIQBIO</t>
  </si>
  <si>
    <t>FUEL_EMI.ktCO2.DE.OIS.OIS.DRYING.THERM.RFO</t>
  </si>
  <si>
    <t>FUEL_EMI.ktCO2.DE.OIS.OIS.DRYING.THERM.NG_BIOGAS</t>
  </si>
  <si>
    <t>FUEL_EMI.ktCO2.DE.OIS.OIS.DRYING_STEAM.TOTAL.TOTAL</t>
  </si>
  <si>
    <t>FUEL_EMI.ktCO2.DE.OIS.OIS.DRYING_STEAM.STEAM.SOLIDS</t>
  </si>
  <si>
    <t>FUEL_EMI.ktCO2.DE.OIS.OIS.DRYING_STEAM.STEAM.RFG</t>
  </si>
  <si>
    <t>FUEL_EMI.ktCO2.DE.OIS.OIS.DRYING_STEAM.STEAM.LPG</t>
  </si>
  <si>
    <t>FUEL_EMI.ktCO2.DE.OIS.OIS.DRYING_STEAM.STEAM.DIESEL_LIQBIO</t>
  </si>
  <si>
    <t>FUEL_EMI.ktCO2.DE.OIS.OIS.DRYING_STEAM.STEAM.RFO</t>
  </si>
  <si>
    <t>FUEL_EMI.ktCO2.DE.OIS.OIS.DRYING_STEAM.STEAM.OTHER</t>
  </si>
  <si>
    <t>FUEL_EMI.ktCO2.DE.OIS.OIS.DRYING_STEAM.STEAM.NG_BIOGAS</t>
  </si>
  <si>
    <t>FUEL_EMI.ktCO2.DE.OIS.OIS.DRYING_STEAM.STEAM.DERIVED</t>
  </si>
  <si>
    <t>FUEL_EMI.ktCO2.DE.OIS.OIS.DRYING_STEAM.STEAM.BIOMASS_WASTE</t>
  </si>
  <si>
    <t>FUEL_EMI.ktCO2.DE.OIS.OIS.DRYING_STEAM.STEAM.STEAM_DISTR</t>
  </si>
  <si>
    <t>FUEL_EMI.ktCO2.DE.OIS.OIS.DRYING_ELEC.ELEC.ELEC</t>
  </si>
  <si>
    <t>FUEL_EMI.ktCO2.DE.OIS.OIS.PROC_COOL_THERM.THERM.NG_BIOGAS</t>
  </si>
  <si>
    <t>FUEL_EMI.ktCO2.DE.OIS.OIS.PROC_COOL_STEAM.TOTAL.TOTAL</t>
  </si>
  <si>
    <t>FUEL_EMI.ktCO2.DE.OIS.OIS.PROC_COOL_STEAM.STEAM.SOLIDS</t>
  </si>
  <si>
    <t>FUEL_EMI.ktCO2.DE.OIS.OIS.PROC_COOL_STEAM.STEAM.RFG</t>
  </si>
  <si>
    <t>FUEL_EMI.ktCO2.DE.OIS.OIS.PROC_COOL_STEAM.STEAM.LPG</t>
  </si>
  <si>
    <t>FUEL_EMI.ktCO2.DE.OIS.OIS.PROC_COOL_STEAM.STEAM.DIESEL_LIQBIO</t>
  </si>
  <si>
    <t>FUEL_EMI.ktCO2.DE.OIS.OIS.PROC_COOL_STEAM.STEAM.RFO</t>
  </si>
  <si>
    <t>FUEL_EMI.ktCO2.DE.OIS.OIS.PROC_COOL_STEAM.STEAM.OTHER</t>
  </si>
  <si>
    <t>FUEL_EMI.ktCO2.DE.OIS.OIS.PROC_COOL_STEAM.STEAM.NG_BIOGAS</t>
  </si>
  <si>
    <t>FUEL_EMI.ktCO2.DE.OIS.OIS.PROC_COOL_STEAM.STEAM.DERIVED</t>
  </si>
  <si>
    <t>FUEL_EMI.ktCO2.DE.OIS.OIS.PROC_COOL_STEAM.STEAM.BIOMASS_WASTE</t>
  </si>
  <si>
    <t>FUEL_EMI.ktCO2.DE.OIS.OIS.PROC_COOL_STEAM.STEAM.STEAM_DISTR</t>
  </si>
  <si>
    <t>FUEL_EMI.ktCO2.DE.OIS.OIS.PROC_COOL_ELEC.ELEC.ELEC</t>
  </si>
  <si>
    <t>FUEL_EMI.ktCO2.DE.OIS.OIS.MOTOR.MECH.DIESEL_LIQBIO</t>
  </si>
  <si>
    <t>FUEL_EMI.ktCO2.DE.OIS.OIS.GENERIC.MECH.ELEC</t>
  </si>
  <si>
    <t>Germany</t>
  </si>
  <si>
    <t>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</si>
</sst>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;\-#,##0.00;&quot;-&quot;"/>
    <numFmt numFmtId="168" formatCode="#,##0.0"/>
    <numFmt numFmtId="169" formatCode="0.00%;\-0.00%;&quot;-&quot;"/>
    <numFmt numFmtId="170" formatCode="0.0"/>
    <numFmt numFmtId="171" formatCode="#,##0.0;\-#,##0.0;&quot;&quot;"/>
    <numFmt numFmtId="172" formatCode="0.000"/>
    <numFmt numFmtId="173" formatCode="#,##0;\-#,##0;&quot;-&quot;"/>
    <numFmt numFmtId="174" formatCode="#,##0.000"/>
    <numFmt numFmtId="175" formatCode="0.00000"/>
    <numFmt numFmtId="176" formatCode="#,##0.000000"/>
    <numFmt numFmtId="177" formatCode="mmmm\ yyyy"/>
  </numFmts>
  <fonts count="5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color theme="3" tint="-0.499984740745262"/>
      <name val="Calibri"/>
      <family val="2"/>
      <scheme val="minor"/>
    </font>
    <font>
      <sz val="8"/>
      <color rgb="FF002060"/>
      <name val="Calibri"/>
      <family val="2"/>
      <scheme val="minor"/>
    </font>
    <font>
      <sz val="8"/>
      <color rgb="FF0070C0"/>
      <name val="Calibri"/>
      <family val="2"/>
      <scheme val="minor"/>
    </font>
    <font>
      <sz val="8"/>
      <color rgb="FFC00000"/>
      <name val="Calibri"/>
      <family val="2"/>
      <scheme val="minor"/>
    </font>
    <font>
      <sz val="8"/>
      <name val="Calibri"/>
      <family val="2"/>
      <scheme val="minor"/>
    </font>
    <font>
      <i/>
      <sz val="8"/>
      <color theme="3" tint="-0.499984740745262"/>
      <name val="Calibri"/>
      <family val="2"/>
      <scheme val="minor"/>
    </font>
    <font>
      <sz val="8"/>
      <color theme="9" tint="-0.499984740745262"/>
      <name val="Calibri"/>
      <family val="2"/>
      <scheme val="minor"/>
    </font>
    <font>
      <b/>
      <sz val="14"/>
      <color rgb="FF006EBE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8"/>
      <color rgb="FF00143C"/>
      <name val="Calibri"/>
      <family val="2"/>
      <scheme val="minor"/>
    </font>
    <font>
      <sz val="8"/>
      <color rgb="FF00143C"/>
      <name val="Calibri"/>
      <family val="2"/>
      <scheme val="minor"/>
    </font>
    <font>
      <i/>
      <sz val="8"/>
      <color rgb="FF00143C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0143C"/>
      <name val="Calibri"/>
      <family val="2"/>
      <scheme val="minor"/>
    </font>
    <font>
      <sz val="10"/>
      <color rgb="FF00143C"/>
      <name val="Calibri"/>
      <family val="2"/>
      <scheme val="minor"/>
    </font>
    <font>
      <sz val="10"/>
      <color rgb="FFBE0000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506428"/>
      <name val="Calibri"/>
      <family val="2"/>
      <scheme val="minor"/>
    </font>
    <font>
      <sz val="8"/>
      <color rgb="FF828282"/>
      <name val="Calibri"/>
      <family val="2"/>
      <scheme val="minor"/>
    </font>
    <font>
      <sz val="8"/>
      <color rgb="FF006EBE"/>
      <name val="Calibri"/>
      <family val="2"/>
      <scheme val="minor"/>
    </font>
    <font>
      <sz val="8"/>
      <color rgb="FF963732"/>
      <name val="Calibri"/>
      <family val="2"/>
      <scheme val="minor"/>
    </font>
    <font>
      <sz val="8"/>
      <color rgb="FFE1690A"/>
      <name val="Calibri"/>
      <family val="2"/>
      <scheme val="minor"/>
    </font>
    <font>
      <i/>
      <sz val="8"/>
      <name val="Calibri"/>
      <family val="2"/>
      <scheme val="minor"/>
    </font>
    <font>
      <sz val="8"/>
      <color rgb="FF964605"/>
      <name val="Calibri"/>
      <family val="2"/>
      <scheme val="minor"/>
    </font>
    <font>
      <i/>
      <sz val="8"/>
      <color rgb="FF964605"/>
      <name val="Calibri"/>
      <family val="2"/>
      <scheme val="minor"/>
    </font>
    <font>
      <i/>
      <sz val="8"/>
      <color rgb="FF963732"/>
      <name val="Calibri"/>
      <family val="2"/>
      <scheme val="minor"/>
    </font>
    <font>
      <sz val="8"/>
      <color rgb="FF00B050"/>
      <name val="Calibri"/>
      <family val="2"/>
      <scheme val="minor"/>
    </font>
    <font>
      <sz val="8"/>
      <color rgb="FFDC9696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6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dotted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auto="1"/>
      </bottom>
      <diagonal/>
    </border>
  </borders>
  <cellStyleXfs count="9">
    <xf numFmtId="0" fontId="0" fillId="0" borderId="0"/>
    <xf numFmtId="9" fontId="1" fillId="0" borderId="0"/>
    <xf numFmtId="0" fontId="3" fillId="0" borderId="0"/>
    <xf numFmtId="164" fontId="1" fillId="0" borderId="0"/>
    <xf numFmtId="0" fontId="8" fillId="0" borderId="0"/>
    <xf numFmtId="0" fontId="9" fillId="0" borderId="0"/>
    <xf numFmtId="9" fontId="8" fillId="0" borderId="0"/>
    <xf numFmtId="9" fontId="9" fillId="0" borderId="0"/>
    <xf numFmtId="0" fontId="1" fillId="0" borderId="0"/>
  </cellStyleXfs>
  <cellXfs count="361">
    <xf numFmtId="0" fontId="0" fillId="0" borderId="0" xfId="0"/>
    <xf numFmtId="0" fontId="10" fillId="2" borderId="0" xfId="4" applyFont="1" applyFill="1" applyAlignment="1">
      <alignment vertical="center"/>
    </xf>
    <xf numFmtId="0" fontId="10" fillId="2" borderId="0" xfId="4" applyFont="1" applyFill="1" applyAlignment="1">
      <alignment horizontal="left" vertical="center" indent="3"/>
    </xf>
    <xf numFmtId="0" fontId="15" fillId="2" borderId="0" xfId="4" applyFont="1" applyFill="1" applyAlignment="1">
      <alignment horizontal="right" vertical="center"/>
    </xf>
    <xf numFmtId="0" fontId="10" fillId="2" borderId="0" xfId="4" applyFont="1" applyFill="1" applyAlignment="1">
      <alignment horizontal="left" vertical="center" indent="1"/>
    </xf>
    <xf numFmtId="10" fontId="14" fillId="2" borderId="0" xfId="4" applyNumberFormat="1" applyFont="1" applyFill="1" applyAlignment="1">
      <alignment vertical="center"/>
    </xf>
    <xf numFmtId="0" fontId="11" fillId="2" borderId="0" xfId="4" applyFont="1" applyFill="1" applyAlignment="1">
      <alignment vertical="center"/>
    </xf>
    <xf numFmtId="10" fontId="10" fillId="2" borderId="0" xfId="4" applyNumberFormat="1" applyFont="1" applyFill="1" applyAlignment="1">
      <alignment vertical="center"/>
    </xf>
    <xf numFmtId="0" fontId="15" fillId="2" borderId="0" xfId="4" applyFont="1" applyFill="1" applyAlignment="1">
      <alignment vertical="center"/>
    </xf>
    <xf numFmtId="0" fontId="18" fillId="3" borderId="2" xfId="4" applyFont="1" applyFill="1" applyBorder="1" applyAlignment="1">
      <alignment horizontal="left" vertical="center"/>
    </xf>
    <xf numFmtId="1" fontId="19" fillId="3" borderId="2" xfId="4" applyNumberFormat="1" applyFont="1" applyFill="1" applyBorder="1" applyAlignment="1">
      <alignment horizontal="center" vertical="center"/>
    </xf>
    <xf numFmtId="0" fontId="10" fillId="2" borderId="0" xfId="4" applyFont="1" applyFill="1" applyAlignment="1">
      <alignment horizontal="left" vertical="center" indent="4"/>
    </xf>
    <xf numFmtId="0" fontId="20" fillId="2" borderId="0" xfId="4" applyFont="1" applyFill="1" applyAlignment="1">
      <alignment horizontal="left" vertical="center" indent="1"/>
    </xf>
    <xf numFmtId="0" fontId="20" fillId="2" borderId="4" xfId="4" applyFont="1" applyFill="1" applyBorder="1" applyAlignment="1">
      <alignment horizontal="left" vertical="center" indent="1"/>
    </xf>
    <xf numFmtId="0" fontId="20" fillId="2" borderId="0" xfId="4" applyFont="1" applyFill="1" applyAlignment="1">
      <alignment horizontal="left" vertical="center" indent="2"/>
    </xf>
    <xf numFmtId="0" fontId="20" fillId="2" borderId="3" xfId="4" applyFont="1" applyFill="1" applyBorder="1" applyAlignment="1">
      <alignment horizontal="left" vertical="center" indent="1"/>
    </xf>
    <xf numFmtId="0" fontId="20" fillId="2" borderId="1" xfId="4" applyFont="1" applyFill="1" applyBorder="1" applyAlignment="1">
      <alignment horizontal="left" vertical="center" indent="1"/>
    </xf>
    <xf numFmtId="0" fontId="20" fillId="2" borderId="7" xfId="4" applyFont="1" applyFill="1" applyBorder="1" applyAlignment="1">
      <alignment horizontal="left" vertical="center" indent="2"/>
    </xf>
    <xf numFmtId="0" fontId="20" fillId="2" borderId="0" xfId="4" applyFont="1" applyFill="1" applyAlignment="1">
      <alignment horizontal="left" vertical="center" indent="3"/>
    </xf>
    <xf numFmtId="0" fontId="20" fillId="2" borderId="4" xfId="4" applyFont="1" applyFill="1" applyBorder="1" applyAlignment="1">
      <alignment horizontal="left" vertical="center" indent="2"/>
    </xf>
    <xf numFmtId="0" fontId="20" fillId="2" borderId="3" xfId="4" applyFont="1" applyFill="1" applyBorder="1" applyAlignment="1">
      <alignment horizontal="left" vertical="center" indent="2"/>
    </xf>
    <xf numFmtId="0" fontId="20" fillId="2" borderId="1" xfId="4" applyFont="1" applyFill="1" applyBorder="1" applyAlignment="1">
      <alignment horizontal="left" vertical="center" indent="2"/>
    </xf>
    <xf numFmtId="0" fontId="21" fillId="2" borderId="6" xfId="4" applyFont="1" applyFill="1" applyBorder="1" applyAlignment="1">
      <alignment horizontal="left" vertical="center" indent="4"/>
    </xf>
    <xf numFmtId="0" fontId="21" fillId="2" borderId="5" xfId="4" applyFont="1" applyFill="1" applyBorder="1" applyAlignment="1">
      <alignment horizontal="left" vertical="center" indent="4"/>
    </xf>
    <xf numFmtId="0" fontId="20" fillId="2" borderId="9" xfId="4" applyFont="1" applyFill="1" applyBorder="1" applyAlignment="1">
      <alignment horizontal="left" vertical="center" indent="2"/>
    </xf>
    <xf numFmtId="0" fontId="20" fillId="2" borderId="7" xfId="4" applyFont="1" applyFill="1" applyBorder="1" applyAlignment="1">
      <alignment horizontal="left" vertical="center" indent="1"/>
    </xf>
    <xf numFmtId="0" fontId="21" fillId="2" borderId="6" xfId="4" applyFont="1" applyFill="1" applyBorder="1" applyAlignment="1">
      <alignment horizontal="left" vertical="center" indent="3"/>
    </xf>
    <xf numFmtId="0" fontId="21" fillId="2" borderId="5" xfId="4" applyFont="1" applyFill="1" applyBorder="1" applyAlignment="1">
      <alignment horizontal="left" vertical="center" indent="3"/>
    </xf>
    <xf numFmtId="0" fontId="20" fillId="2" borderId="8" xfId="4" applyFont="1" applyFill="1" applyBorder="1" applyAlignment="1">
      <alignment horizontal="left" vertical="center" indent="1"/>
    </xf>
    <xf numFmtId="0" fontId="24" fillId="2" borderId="2" xfId="4" applyFont="1" applyFill="1" applyBorder="1" applyAlignment="1">
      <alignment horizontal="left" vertical="center" indent="1"/>
    </xf>
    <xf numFmtId="0" fontId="22" fillId="4" borderId="2" xfId="4" applyFont="1" applyFill="1" applyBorder="1" applyAlignment="1">
      <alignment horizontal="left" vertical="center"/>
    </xf>
    <xf numFmtId="0" fontId="24" fillId="5" borderId="2" xfId="4" applyFont="1" applyFill="1" applyBorder="1" applyAlignment="1">
      <alignment horizontal="left" vertical="center" indent="1"/>
    </xf>
    <xf numFmtId="0" fontId="26" fillId="4" borderId="2" xfId="4" applyFont="1" applyFill="1" applyBorder="1" applyAlignment="1">
      <alignment horizontal="left" vertical="center"/>
    </xf>
    <xf numFmtId="0" fontId="27" fillId="4" borderId="2" xfId="4" applyFont="1" applyFill="1" applyBorder="1" applyAlignment="1">
      <alignment vertical="center"/>
    </xf>
    <xf numFmtId="0" fontId="28" fillId="5" borderId="2" xfId="4" applyFont="1" applyFill="1" applyBorder="1" applyAlignment="1">
      <alignment horizontal="left" vertical="center" indent="1"/>
    </xf>
    <xf numFmtId="0" fontId="30" fillId="5" borderId="2" xfId="4" applyFont="1" applyFill="1" applyBorder="1" applyAlignment="1">
      <alignment horizontal="left" vertical="center" indent="1"/>
    </xf>
    <xf numFmtId="0" fontId="31" fillId="2" borderId="2" xfId="4" applyFont="1" applyFill="1" applyBorder="1" applyAlignment="1">
      <alignment horizontal="left" vertical="center" indent="2"/>
    </xf>
    <xf numFmtId="0" fontId="32" fillId="2" borderId="0" xfId="4" applyFont="1" applyFill="1" applyAlignment="1">
      <alignment horizontal="left" vertical="center" indent="3"/>
    </xf>
    <xf numFmtId="0" fontId="32" fillId="2" borderId="1" xfId="4" applyFont="1" applyFill="1" applyBorder="1" applyAlignment="1">
      <alignment horizontal="left" vertical="center" indent="3"/>
    </xf>
    <xf numFmtId="0" fontId="33" fillId="2" borderId="2" xfId="4" applyFont="1" applyFill="1" applyBorder="1" applyAlignment="1">
      <alignment horizontal="left" vertical="center" indent="2"/>
    </xf>
    <xf numFmtId="0" fontId="33" fillId="2" borderId="9" xfId="4" applyFont="1" applyFill="1" applyBorder="1" applyAlignment="1">
      <alignment horizontal="left" vertical="center" indent="2"/>
    </xf>
    <xf numFmtId="0" fontId="33" fillId="2" borderId="1" xfId="4" applyFont="1" applyFill="1" applyBorder="1" applyAlignment="1">
      <alignment horizontal="left" vertical="center" indent="2"/>
    </xf>
    <xf numFmtId="0" fontId="34" fillId="2" borderId="2" xfId="4" applyFont="1" applyFill="1" applyBorder="1" applyAlignment="1">
      <alignment horizontal="left" vertical="center" indent="2"/>
    </xf>
    <xf numFmtId="0" fontId="34" fillId="2" borderId="9" xfId="4" applyFont="1" applyFill="1" applyBorder="1" applyAlignment="1">
      <alignment horizontal="left" vertical="center" indent="3"/>
    </xf>
    <xf numFmtId="0" fontId="34" fillId="2" borderId="0" xfId="4" applyFont="1" applyFill="1" applyAlignment="1">
      <alignment horizontal="left" vertical="center" indent="3"/>
    </xf>
    <xf numFmtId="0" fontId="34" fillId="2" borderId="1" xfId="4" applyFont="1" applyFill="1" applyBorder="1" applyAlignment="1">
      <alignment horizontal="left" vertical="center" indent="3"/>
    </xf>
    <xf numFmtId="0" fontId="35" fillId="2" borderId="0" xfId="4" applyFont="1" applyFill="1" applyAlignment="1">
      <alignment horizontal="left" vertical="center" indent="3"/>
    </xf>
    <xf numFmtId="0" fontId="20" fillId="2" borderId="1" xfId="4" applyFont="1" applyFill="1" applyBorder="1" applyAlignment="1">
      <alignment horizontal="left" vertical="center" indent="3"/>
    </xf>
    <xf numFmtId="0" fontId="0" fillId="2" borderId="0" xfId="0" applyFill="1"/>
    <xf numFmtId="0" fontId="34" fillId="2" borderId="1" xfId="4" applyFont="1" applyFill="1" applyBorder="1" applyAlignment="1">
      <alignment horizontal="left" vertical="center" indent="1"/>
    </xf>
    <xf numFmtId="0" fontId="34" fillId="2" borderId="9" xfId="4" applyFont="1" applyFill="1" applyBorder="1" applyAlignment="1">
      <alignment horizontal="left" vertical="center" indent="1"/>
    </xf>
    <xf numFmtId="0" fontId="34" fillId="2" borderId="9" xfId="4" applyFont="1" applyFill="1" applyBorder="1" applyAlignment="1">
      <alignment horizontal="left" vertical="center" indent="2"/>
    </xf>
    <xf numFmtId="0" fontId="34" fillId="2" borderId="1" xfId="4" applyFont="1" applyFill="1" applyBorder="1" applyAlignment="1">
      <alignment horizontal="left" vertical="center" indent="2"/>
    </xf>
    <xf numFmtId="0" fontId="16" fillId="2" borderId="0" xfId="4" applyFont="1" applyFill="1" applyAlignment="1">
      <alignment horizontal="left" vertical="center" indent="3"/>
    </xf>
    <xf numFmtId="0" fontId="13" fillId="2" borderId="0" xfId="4" applyFont="1" applyFill="1" applyAlignment="1">
      <alignment horizontal="left" vertical="center" indent="3"/>
    </xf>
    <xf numFmtId="0" fontId="31" fillId="2" borderId="9" xfId="4" applyFont="1" applyFill="1" applyBorder="1" applyAlignment="1">
      <alignment horizontal="left" vertical="center" indent="2"/>
    </xf>
    <xf numFmtId="0" fontId="31" fillId="2" borderId="10" xfId="4" applyFont="1" applyFill="1" applyBorder="1" applyAlignment="1">
      <alignment horizontal="left" vertical="center" indent="2"/>
    </xf>
    <xf numFmtId="0" fontId="33" fillId="2" borderId="4" xfId="4" applyFont="1" applyFill="1" applyBorder="1" applyAlignment="1">
      <alignment horizontal="left" vertical="center" indent="2"/>
    </xf>
    <xf numFmtId="0" fontId="14" fillId="2" borderId="0" xfId="4" applyFont="1" applyFill="1" applyAlignment="1">
      <alignment horizontal="left" vertical="center" indent="3"/>
    </xf>
    <xf numFmtId="0" fontId="20" fillId="2" borderId="0" xfId="4" applyFont="1" applyFill="1" applyAlignment="1">
      <alignment horizontal="left" vertical="center" indent="4"/>
    </xf>
    <xf numFmtId="0" fontId="37" fillId="2" borderId="0" xfId="4" applyFont="1" applyFill="1" applyAlignment="1">
      <alignment horizontal="left" vertical="center" indent="3"/>
    </xf>
    <xf numFmtId="0" fontId="37" fillId="2" borderId="1" xfId="4" applyFont="1" applyFill="1" applyBorder="1" applyAlignment="1">
      <alignment horizontal="left" vertical="center" indent="3"/>
    </xf>
    <xf numFmtId="0" fontId="38" fillId="2" borderId="0" xfId="4" applyFont="1" applyFill="1" applyAlignment="1">
      <alignment horizontal="left" vertical="center" indent="3"/>
    </xf>
    <xf numFmtId="0" fontId="38" fillId="2" borderId="1" xfId="4" applyFont="1" applyFill="1" applyBorder="1" applyAlignment="1">
      <alignment horizontal="left" vertical="center" indent="3"/>
    </xf>
    <xf numFmtId="0" fontId="35" fillId="2" borderId="0" xfId="4" applyFont="1" applyFill="1" applyAlignment="1">
      <alignment horizontal="left" vertical="center" indent="4"/>
    </xf>
    <xf numFmtId="0" fontId="19" fillId="3" borderId="2" xfId="4" applyFont="1" applyFill="1" applyBorder="1" applyAlignment="1">
      <alignment horizontal="center" vertical="center" shrinkToFit="1"/>
    </xf>
    <xf numFmtId="0" fontId="10" fillId="2" borderId="0" xfId="4" applyFont="1" applyFill="1" applyAlignment="1">
      <alignment vertical="center" shrinkToFit="1"/>
    </xf>
    <xf numFmtId="0" fontId="31" fillId="2" borderId="9" xfId="4" applyFont="1" applyFill="1" applyBorder="1" applyAlignment="1">
      <alignment vertical="center" shrinkToFit="1"/>
    </xf>
    <xf numFmtId="0" fontId="31" fillId="2" borderId="10" xfId="4" applyFont="1" applyFill="1" applyBorder="1" applyAlignment="1">
      <alignment vertical="center" shrinkToFit="1"/>
    </xf>
    <xf numFmtId="0" fontId="32" fillId="2" borderId="0" xfId="4" applyFont="1" applyFill="1" applyAlignment="1">
      <alignment vertical="center" shrinkToFit="1"/>
    </xf>
    <xf numFmtId="0" fontId="33" fillId="2" borderId="4" xfId="4" applyFont="1" applyFill="1" applyBorder="1" applyAlignment="1">
      <alignment vertical="center" shrinkToFit="1"/>
    </xf>
    <xf numFmtId="0" fontId="20" fillId="2" borderId="0" xfId="4" applyFont="1" applyFill="1" applyAlignment="1">
      <alignment vertical="center" shrinkToFit="1"/>
    </xf>
    <xf numFmtId="0" fontId="37" fillId="2" borderId="0" xfId="4" applyFont="1" applyFill="1" applyAlignment="1">
      <alignment vertical="center" shrinkToFit="1"/>
    </xf>
    <xf numFmtId="0" fontId="35" fillId="2" borderId="0" xfId="4" applyFont="1" applyFill="1" applyAlignment="1">
      <alignment vertical="center" shrinkToFit="1"/>
    </xf>
    <xf numFmtId="0" fontId="37" fillId="2" borderId="1" xfId="4" applyFont="1" applyFill="1" applyBorder="1" applyAlignment="1">
      <alignment vertical="center" shrinkToFit="1"/>
    </xf>
    <xf numFmtId="0" fontId="16" fillId="2" borderId="0" xfId="4" applyFont="1" applyFill="1" applyAlignment="1">
      <alignment vertical="center" shrinkToFit="1"/>
    </xf>
    <xf numFmtId="0" fontId="31" fillId="2" borderId="9" xfId="1" applyNumberFormat="1" applyFont="1" applyFill="1" applyBorder="1" applyAlignment="1">
      <alignment vertical="center" shrinkToFit="1"/>
    </xf>
    <xf numFmtId="0" fontId="31" fillId="2" borderId="0" xfId="1" applyNumberFormat="1" applyFont="1" applyFill="1" applyAlignment="1">
      <alignment vertical="center" shrinkToFit="1"/>
    </xf>
    <xf numFmtId="0" fontId="31" fillId="2" borderId="10" xfId="1" applyNumberFormat="1" applyFont="1" applyFill="1" applyBorder="1" applyAlignment="1">
      <alignment vertical="center" shrinkToFit="1"/>
    </xf>
    <xf numFmtId="0" fontId="33" fillId="2" borderId="0" xfId="1" applyNumberFormat="1" applyFont="1" applyFill="1" applyAlignment="1">
      <alignment vertical="center" shrinkToFit="1"/>
    </xf>
    <xf numFmtId="0" fontId="38" fillId="2" borderId="0" xfId="1" applyNumberFormat="1" applyFont="1" applyFill="1" applyAlignment="1">
      <alignment vertical="center" shrinkToFit="1"/>
    </xf>
    <xf numFmtId="0" fontId="38" fillId="2" borderId="1" xfId="1" applyNumberFormat="1" applyFont="1" applyFill="1" applyBorder="1" applyAlignment="1">
      <alignment vertical="center" shrinkToFit="1"/>
    </xf>
    <xf numFmtId="0" fontId="33" fillId="2" borderId="1" xfId="1" applyNumberFormat="1" applyFont="1" applyFill="1" applyBorder="1" applyAlignment="1">
      <alignment vertical="center" shrinkToFit="1"/>
    </xf>
    <xf numFmtId="0" fontId="34" fillId="2" borderId="9" xfId="4" applyFont="1" applyFill="1" applyBorder="1" applyAlignment="1">
      <alignment vertical="center" shrinkToFit="1"/>
    </xf>
    <xf numFmtId="0" fontId="34" fillId="2" borderId="1" xfId="4" applyFont="1" applyFill="1" applyBorder="1" applyAlignment="1">
      <alignment vertical="center" shrinkToFit="1"/>
    </xf>
    <xf numFmtId="0" fontId="20" fillId="2" borderId="9" xfId="4" applyFont="1" applyFill="1" applyBorder="1" applyAlignment="1">
      <alignment vertical="center" shrinkToFit="1"/>
    </xf>
    <xf numFmtId="0" fontId="20" fillId="2" borderId="1" xfId="4" applyFont="1" applyFill="1" applyBorder="1" applyAlignment="1">
      <alignment vertical="center" shrinkToFit="1"/>
    </xf>
    <xf numFmtId="0" fontId="15" fillId="2" borderId="0" xfId="4" applyFont="1" applyFill="1" applyAlignment="1">
      <alignment vertical="center" shrinkToFit="1"/>
    </xf>
    <xf numFmtId="0" fontId="27" fillId="4" borderId="2" xfId="4" applyFont="1" applyFill="1" applyBorder="1" applyAlignment="1">
      <alignment vertical="center" shrinkToFit="1"/>
    </xf>
    <xf numFmtId="0" fontId="29" fillId="5" borderId="2" xfId="4" applyFont="1" applyFill="1" applyBorder="1" applyAlignment="1">
      <alignment vertical="center" shrinkToFit="1"/>
    </xf>
    <xf numFmtId="0" fontId="31" fillId="2" borderId="2" xfId="4" applyFont="1" applyFill="1" applyBorder="1" applyAlignment="1">
      <alignment vertical="center" shrinkToFit="1"/>
    </xf>
    <xf numFmtId="0" fontId="32" fillId="2" borderId="1" xfId="4" applyFont="1" applyFill="1" applyBorder="1" applyAlignment="1">
      <alignment vertical="center" shrinkToFit="1"/>
    </xf>
    <xf numFmtId="0" fontId="33" fillId="2" borderId="2" xfId="4" applyFont="1" applyFill="1" applyBorder="1" applyAlignment="1">
      <alignment vertical="center" shrinkToFit="1"/>
    </xf>
    <xf numFmtId="0" fontId="34" fillId="2" borderId="2" xfId="4" applyFont="1" applyFill="1" applyBorder="1" applyAlignment="1">
      <alignment vertical="center" shrinkToFit="1"/>
    </xf>
    <xf numFmtId="0" fontId="34" fillId="2" borderId="0" xfId="4" applyFont="1" applyFill="1" applyAlignment="1">
      <alignment vertical="center" shrinkToFit="1"/>
    </xf>
    <xf numFmtId="0" fontId="30" fillId="5" borderId="2" xfId="1" applyNumberFormat="1" applyFont="1" applyFill="1" applyBorder="1" applyAlignment="1">
      <alignment vertical="center" shrinkToFit="1"/>
    </xf>
    <xf numFmtId="0" fontId="33" fillId="2" borderId="9" xfId="4" applyFont="1" applyFill="1" applyBorder="1" applyAlignment="1">
      <alignment vertical="center" shrinkToFit="1"/>
    </xf>
    <xf numFmtId="0" fontId="33" fillId="2" borderId="1" xfId="4" applyFont="1" applyFill="1" applyBorder="1" applyAlignment="1">
      <alignment vertical="center" shrinkToFit="1"/>
    </xf>
    <xf numFmtId="0" fontId="34" fillId="2" borderId="0" xfId="4" applyFont="1" applyFill="1" applyAlignment="1">
      <alignment vertical="center"/>
    </xf>
    <xf numFmtId="0" fontId="34" fillId="2" borderId="0" xfId="4" applyFont="1" applyFill="1" applyAlignment="1">
      <alignment horizontal="left" vertical="center" indent="2"/>
    </xf>
    <xf numFmtId="0" fontId="34" fillId="2" borderId="8" xfId="4" applyFont="1" applyFill="1" applyBorder="1" applyAlignment="1">
      <alignment horizontal="left" vertical="center" indent="2"/>
    </xf>
    <xf numFmtId="0" fontId="37" fillId="2" borderId="10" xfId="4" applyFont="1" applyFill="1" applyBorder="1" applyAlignment="1">
      <alignment horizontal="left" vertical="center" indent="3"/>
    </xf>
    <xf numFmtId="0" fontId="37" fillId="2" borderId="10" xfId="4" applyFont="1" applyFill="1" applyBorder="1" applyAlignment="1">
      <alignment vertical="center" shrinkToFit="1"/>
    </xf>
    <xf numFmtId="0" fontId="38" fillId="2" borderId="10" xfId="4" applyFont="1" applyFill="1" applyBorder="1" applyAlignment="1">
      <alignment horizontal="left" vertical="center" indent="3"/>
    </xf>
    <xf numFmtId="0" fontId="38" fillId="2" borderId="10" xfId="1" applyNumberFormat="1" applyFont="1" applyFill="1" applyBorder="1" applyAlignment="1">
      <alignment vertical="center" shrinkToFit="1"/>
    </xf>
    <xf numFmtId="0" fontId="34" fillId="2" borderId="8" xfId="4" applyFont="1" applyFill="1" applyBorder="1" applyAlignment="1">
      <alignment vertical="center" shrinkToFit="1"/>
    </xf>
    <xf numFmtId="0" fontId="34" fillId="2" borderId="8" xfId="1" applyNumberFormat="1" applyFont="1" applyFill="1" applyBorder="1" applyAlignment="1">
      <alignment vertical="center" shrinkToFit="1"/>
    </xf>
    <xf numFmtId="0" fontId="34" fillId="2" borderId="0" xfId="4" applyFont="1" applyFill="1" applyAlignment="1">
      <alignment horizontal="left" vertical="center" indent="1"/>
    </xf>
    <xf numFmtId="0" fontId="22" fillId="5" borderId="2" xfId="4" applyFont="1" applyFill="1" applyBorder="1" applyAlignment="1">
      <alignment horizontal="left" vertical="center" indent="1"/>
    </xf>
    <xf numFmtId="0" fontId="23" fillId="5" borderId="2" xfId="4" applyFont="1" applyFill="1" applyBorder="1" applyAlignment="1">
      <alignment vertical="center" shrinkToFit="1"/>
    </xf>
    <xf numFmtId="0" fontId="22" fillId="5" borderId="2" xfId="4" applyFont="1" applyFill="1" applyBorder="1" applyAlignment="1">
      <alignment horizontal="left" vertical="center"/>
    </xf>
    <xf numFmtId="0" fontId="30" fillId="5" borderId="9" xfId="1" applyNumberFormat="1" applyFont="1" applyFill="1" applyBorder="1" applyAlignment="1">
      <alignment vertical="center" shrinkToFit="1"/>
    </xf>
    <xf numFmtId="0" fontId="23" fillId="4" borderId="2" xfId="4" applyFont="1" applyFill="1" applyBorder="1" applyAlignment="1">
      <alignment vertical="center" shrinkToFit="1"/>
    </xf>
    <xf numFmtId="3" fontId="23" fillId="4" borderId="2" xfId="4" applyNumberFormat="1" applyFont="1" applyFill="1" applyBorder="1" applyAlignment="1">
      <alignment vertical="center"/>
    </xf>
    <xf numFmtId="0" fontId="24" fillId="5" borderId="9" xfId="4" applyFont="1" applyFill="1" applyBorder="1" applyAlignment="1">
      <alignment horizontal="left" vertical="center" indent="1"/>
    </xf>
    <xf numFmtId="0" fontId="22" fillId="5" borderId="9" xfId="4" applyFont="1" applyFill="1" applyBorder="1" applyAlignment="1">
      <alignment horizontal="left" vertical="center"/>
    </xf>
    <xf numFmtId="0" fontId="34" fillId="2" borderId="0" xfId="1" applyNumberFormat="1" applyFont="1" applyFill="1" applyAlignment="1">
      <alignment horizontal="center" vertical="center"/>
    </xf>
    <xf numFmtId="0" fontId="34" fillId="2" borderId="0" xfId="4" applyFont="1" applyFill="1" applyAlignment="1">
      <alignment horizontal="left" vertical="center" indent="5"/>
    </xf>
    <xf numFmtId="0" fontId="23" fillId="5" borderId="9" xfId="4" applyFont="1" applyFill="1" applyBorder="1" applyAlignment="1">
      <alignment vertical="center" shrinkToFit="1"/>
    </xf>
    <xf numFmtId="0" fontId="23" fillId="5" borderId="0" xfId="4" applyFont="1" applyFill="1" applyAlignment="1">
      <alignment vertical="center" shrinkToFit="1"/>
    </xf>
    <xf numFmtId="0" fontId="10" fillId="2" borderId="0" xfId="1" applyNumberFormat="1" applyFont="1" applyFill="1" applyAlignment="1">
      <alignment horizontal="center" vertical="center" shrinkToFit="1"/>
    </xf>
    <xf numFmtId="0" fontId="34" fillId="2" borderId="0" xfId="1" applyNumberFormat="1" applyFont="1" applyFill="1" applyAlignment="1">
      <alignment horizontal="center" vertical="center" shrinkToFit="1"/>
    </xf>
    <xf numFmtId="0" fontId="20" fillId="2" borderId="0" xfId="1" applyNumberFormat="1" applyFont="1" applyFill="1" applyAlignment="1">
      <alignment vertical="center" shrinkToFit="1"/>
    </xf>
    <xf numFmtId="0" fontId="20" fillId="2" borderId="1" xfId="1" applyNumberFormat="1" applyFont="1" applyFill="1" applyBorder="1" applyAlignment="1">
      <alignment vertical="center" shrinkToFit="1"/>
    </xf>
    <xf numFmtId="0" fontId="10" fillId="2" borderId="0" xfId="1" applyNumberFormat="1" applyFont="1" applyFill="1" applyAlignment="1">
      <alignment vertical="center" shrinkToFit="1"/>
    </xf>
    <xf numFmtId="0" fontId="34" fillId="2" borderId="0" xfId="1" applyNumberFormat="1" applyFont="1" applyFill="1" applyAlignment="1">
      <alignment vertical="center" shrinkToFit="1"/>
    </xf>
    <xf numFmtId="0" fontId="34" fillId="2" borderId="0" xfId="1" applyNumberFormat="1" applyFont="1" applyFill="1" applyAlignment="1">
      <alignment vertical="center"/>
    </xf>
    <xf numFmtId="0" fontId="39" fillId="2" borderId="8" xfId="1" applyNumberFormat="1" applyFont="1" applyFill="1" applyBorder="1" applyAlignment="1">
      <alignment vertical="center" shrinkToFit="1"/>
    </xf>
    <xf numFmtId="0" fontId="14" fillId="2" borderId="0" xfId="1" applyNumberFormat="1" applyFont="1" applyFill="1" applyAlignment="1">
      <alignment horizontal="center" vertical="center"/>
    </xf>
    <xf numFmtId="0" fontId="14" fillId="2" borderId="0" xfId="1" applyNumberFormat="1" applyFont="1" applyFill="1" applyAlignment="1">
      <alignment vertical="center"/>
    </xf>
    <xf numFmtId="0" fontId="14" fillId="2" borderId="0" xfId="4" applyFont="1" applyFill="1" applyAlignment="1">
      <alignment horizontal="left" vertical="center" indent="5"/>
    </xf>
    <xf numFmtId="0" fontId="40" fillId="2" borderId="0" xfId="4" applyFont="1" applyFill="1" applyAlignment="1">
      <alignment vertical="center"/>
    </xf>
    <xf numFmtId="0" fontId="33" fillId="2" borderId="8" xfId="4" applyFont="1" applyFill="1" applyBorder="1" applyAlignment="1">
      <alignment horizontal="left" vertical="center" indent="2"/>
    </xf>
    <xf numFmtId="0" fontId="33" fillId="2" borderId="3" xfId="4" applyFont="1" applyFill="1" applyBorder="1" applyAlignment="1">
      <alignment horizontal="left" vertical="center" indent="2"/>
    </xf>
    <xf numFmtId="0" fontId="34" fillId="2" borderId="4" xfId="4" applyFont="1" applyFill="1" applyBorder="1" applyAlignment="1">
      <alignment horizontal="left" vertical="center" indent="2"/>
    </xf>
    <xf numFmtId="0" fontId="41" fillId="2" borderId="0" xfId="4" applyFont="1" applyFill="1" applyAlignment="1">
      <alignment horizontal="left" vertical="center" indent="3"/>
    </xf>
    <xf numFmtId="0" fontId="34" fillId="2" borderId="4" xfId="4" applyFont="1" applyFill="1" applyBorder="1" applyAlignment="1">
      <alignment vertical="center" shrinkToFit="1"/>
    </xf>
    <xf numFmtId="0" fontId="41" fillId="2" borderId="0" xfId="4" applyFont="1" applyFill="1" applyAlignment="1">
      <alignment vertical="center" shrinkToFit="1"/>
    </xf>
    <xf numFmtId="0" fontId="33" fillId="2" borderId="3" xfId="4" applyFont="1" applyFill="1" applyBorder="1" applyAlignment="1">
      <alignment vertical="center" shrinkToFit="1"/>
    </xf>
    <xf numFmtId="0" fontId="33" fillId="2" borderId="8" xfId="4" applyFont="1" applyFill="1" applyBorder="1" applyAlignment="1">
      <alignment vertical="center" shrinkToFit="1"/>
    </xf>
    <xf numFmtId="0" fontId="34" fillId="2" borderId="4" xfId="1" applyNumberFormat="1" applyFont="1" applyFill="1" applyBorder="1" applyAlignment="1">
      <alignment vertical="center" shrinkToFit="1"/>
    </xf>
    <xf numFmtId="0" fontId="37" fillId="2" borderId="0" xfId="1" applyNumberFormat="1" applyFont="1" applyFill="1" applyAlignment="1">
      <alignment vertical="center" shrinkToFit="1"/>
    </xf>
    <xf numFmtId="0" fontId="14" fillId="2" borderId="0" xfId="4" applyFont="1" applyFill="1" applyAlignment="1">
      <alignment horizontal="left" vertical="center" indent="1"/>
    </xf>
    <xf numFmtId="0" fontId="36" fillId="2" borderId="0" xfId="4" applyFont="1" applyFill="1" applyAlignment="1">
      <alignment horizontal="right" vertical="center"/>
    </xf>
    <xf numFmtId="0" fontId="34" fillId="2" borderId="0" xfId="4" applyFont="1" applyFill="1" applyAlignment="1">
      <alignment horizontal="left" vertical="center" wrapText="1" indent="1"/>
    </xf>
    <xf numFmtId="0" fontId="36" fillId="2" borderId="0" xfId="4" applyFont="1" applyFill="1" applyAlignment="1">
      <alignment vertical="center" shrinkToFit="1"/>
    </xf>
    <xf numFmtId="0" fontId="35" fillId="2" borderId="1" xfId="4" applyFont="1" applyFill="1" applyBorder="1" applyAlignment="1">
      <alignment horizontal="left" vertical="center" indent="4"/>
    </xf>
    <xf numFmtId="0" fontId="35" fillId="2" borderId="0" xfId="4" applyFont="1" applyFill="1" applyAlignment="1">
      <alignment horizontal="left" vertical="center" indent="5"/>
    </xf>
    <xf numFmtId="0" fontId="35" fillId="2" borderId="1" xfId="4" applyFont="1" applyFill="1" applyBorder="1" applyAlignment="1">
      <alignment vertical="center" shrinkToFit="1"/>
    </xf>
    <xf numFmtId="0" fontId="37" fillId="2" borderId="1" xfId="1" applyNumberFormat="1" applyFont="1" applyFill="1" applyBorder="1" applyAlignment="1">
      <alignment vertical="center" shrinkToFit="1"/>
    </xf>
    <xf numFmtId="0" fontId="12" fillId="2" borderId="0" xfId="1" applyNumberFormat="1" applyFont="1" applyFill="1" applyAlignment="1">
      <alignment vertical="center" shrinkToFit="1"/>
    </xf>
    <xf numFmtId="0" fontId="37" fillId="2" borderId="10" xfId="1" applyNumberFormat="1" applyFont="1" applyFill="1" applyBorder="1" applyAlignment="1">
      <alignment vertical="center" shrinkToFit="1"/>
    </xf>
    <xf numFmtId="0" fontId="14" fillId="2" borderId="1" xfId="4" applyFont="1" applyFill="1" applyBorder="1" applyAlignment="1">
      <alignment horizontal="left" vertical="center" indent="2"/>
    </xf>
    <xf numFmtId="0" fontId="14" fillId="2" borderId="1" xfId="4" applyFont="1" applyFill="1" applyBorder="1" applyAlignment="1">
      <alignment vertical="center" shrinkToFit="1"/>
    </xf>
    <xf numFmtId="0" fontId="22" fillId="4" borderId="9" xfId="4" applyFont="1" applyFill="1" applyBorder="1" applyAlignment="1">
      <alignment horizontal="left" vertical="center"/>
    </xf>
    <xf numFmtId="0" fontId="22" fillId="4" borderId="1" xfId="4" applyFont="1" applyFill="1" applyBorder="1" applyAlignment="1">
      <alignment horizontal="left" vertical="center"/>
    </xf>
    <xf numFmtId="0" fontId="22" fillId="5" borderId="3" xfId="4" applyFont="1" applyFill="1" applyBorder="1" applyAlignment="1">
      <alignment horizontal="left" vertical="center" indent="1"/>
    </xf>
    <xf numFmtId="0" fontId="22" fillId="5" borderId="10" xfId="4" applyFont="1" applyFill="1" applyBorder="1" applyAlignment="1">
      <alignment horizontal="left" vertical="center" indent="1"/>
    </xf>
    <xf numFmtId="0" fontId="22" fillId="5" borderId="0" xfId="4" applyFont="1" applyFill="1" applyAlignment="1">
      <alignment horizontal="left" vertical="center"/>
    </xf>
    <xf numFmtId="0" fontId="22" fillId="5" borderId="1" xfId="4" applyFont="1" applyFill="1" applyBorder="1" applyAlignment="1">
      <alignment horizontal="left" vertical="center"/>
    </xf>
    <xf numFmtId="0" fontId="23" fillId="4" borderId="9" xfId="4" applyFont="1" applyFill="1" applyBorder="1" applyAlignment="1">
      <alignment vertical="center" shrinkToFit="1"/>
    </xf>
    <xf numFmtId="0" fontId="23" fillId="5" borderId="3" xfId="4" applyFont="1" applyFill="1" applyBorder="1" applyAlignment="1">
      <alignment vertical="center" shrinkToFit="1"/>
    </xf>
    <xf numFmtId="0" fontId="23" fillId="5" borderId="10" xfId="4" applyFont="1" applyFill="1" applyBorder="1" applyAlignment="1">
      <alignment vertical="center" shrinkToFit="1"/>
    </xf>
    <xf numFmtId="0" fontId="23" fillId="4" borderId="1" xfId="4" applyFont="1" applyFill="1" applyBorder="1" applyAlignment="1">
      <alignment vertical="center" shrinkToFit="1"/>
    </xf>
    <xf numFmtId="0" fontId="23" fillId="5" borderId="1" xfId="4" applyFont="1" applyFill="1" applyBorder="1" applyAlignment="1">
      <alignment vertical="center" shrinkToFit="1"/>
    </xf>
    <xf numFmtId="0" fontId="37" fillId="2" borderId="4" xfId="4" applyFont="1" applyFill="1" applyBorder="1" applyAlignment="1">
      <alignment horizontal="left" vertical="center" indent="3"/>
    </xf>
    <xf numFmtId="0" fontId="37" fillId="2" borderId="3" xfId="4" applyFont="1" applyFill="1" applyBorder="1" applyAlignment="1">
      <alignment horizontal="left" vertical="center" indent="3"/>
    </xf>
    <xf numFmtId="0" fontId="37" fillId="2" borderId="4" xfId="4" applyFont="1" applyFill="1" applyBorder="1" applyAlignment="1">
      <alignment vertical="center" shrinkToFit="1"/>
    </xf>
    <xf numFmtId="0" fontId="37" fillId="2" borderId="3" xfId="4" applyFont="1" applyFill="1" applyBorder="1" applyAlignment="1">
      <alignment vertical="center" shrinkToFit="1"/>
    </xf>
    <xf numFmtId="0" fontId="37" fillId="2" borderId="9" xfId="4" applyFont="1" applyFill="1" applyBorder="1" applyAlignment="1">
      <alignment horizontal="left" vertical="center" indent="3"/>
    </xf>
    <xf numFmtId="0" fontId="37" fillId="2" borderId="9" xfId="4" applyFont="1" applyFill="1" applyBorder="1" applyAlignment="1">
      <alignment vertical="center" shrinkToFit="1"/>
    </xf>
    <xf numFmtId="0" fontId="14" fillId="2" borderId="9" xfId="4" applyFont="1" applyFill="1" applyBorder="1" applyAlignment="1">
      <alignment vertical="center"/>
    </xf>
    <xf numFmtId="0" fontId="14" fillId="2" borderId="0" xfId="4" applyFont="1" applyFill="1" applyAlignment="1">
      <alignment vertical="center"/>
    </xf>
    <xf numFmtId="0" fontId="31" fillId="2" borderId="0" xfId="4" applyFont="1" applyFill="1" applyAlignment="1">
      <alignment horizontal="left" vertical="center" indent="2"/>
    </xf>
    <xf numFmtId="0" fontId="33" fillId="2" borderId="0" xfId="4" applyFont="1" applyFill="1" applyAlignment="1">
      <alignment horizontal="left" vertical="center" indent="2"/>
    </xf>
    <xf numFmtId="0" fontId="14" fillId="2" borderId="9" xfId="4" applyFont="1" applyFill="1" applyBorder="1" applyAlignment="1">
      <alignment vertical="center" shrinkToFit="1"/>
    </xf>
    <xf numFmtId="0" fontId="14" fillId="2" borderId="0" xfId="4" applyFont="1" applyFill="1" applyAlignment="1">
      <alignment vertical="center" shrinkToFit="1"/>
    </xf>
    <xf numFmtId="0" fontId="31" fillId="2" borderId="0" xfId="4" applyFont="1" applyFill="1" applyAlignment="1">
      <alignment vertical="center" shrinkToFit="1"/>
    </xf>
    <xf numFmtId="0" fontId="33" fillId="2" borderId="0" xfId="4" applyFont="1" applyFill="1" applyAlignment="1">
      <alignment vertical="center" shrinkToFit="1"/>
    </xf>
    <xf numFmtId="0" fontId="7" fillId="2" borderId="0" xfId="0" applyFont="1" applyFill="1"/>
    <xf numFmtId="0" fontId="1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6" fillId="2" borderId="1" xfId="0" applyFont="1" applyFill="1" applyBorder="1"/>
    <xf numFmtId="0" fontId="5" fillId="2" borderId="0" xfId="0" applyFont="1" applyFill="1"/>
    <xf numFmtId="0" fontId="25" fillId="2" borderId="0" xfId="2" applyFont="1" applyFill="1"/>
    <xf numFmtId="0" fontId="25" fillId="2" borderId="0" xfId="2" applyFont="1" applyFill="1" applyAlignment="1">
      <alignment horizontal="left" indent="1"/>
    </xf>
    <xf numFmtId="0" fontId="2" fillId="2" borderId="0" xfId="0" applyFont="1" applyFill="1" applyAlignment="1">
      <alignment horizontal="left" indent="1"/>
    </xf>
    <xf numFmtId="0" fontId="4" fillId="2" borderId="0" xfId="2" applyFont="1" applyFill="1"/>
    <xf numFmtId="0" fontId="3" fillId="2" borderId="0" xfId="2" applyFill="1"/>
    <xf numFmtId="0" fontId="4" fillId="2" borderId="0" xfId="2" applyFont="1" applyFill="1" applyAlignment="1">
      <alignment horizontal="left" indent="1"/>
    </xf>
    <xf numFmtId="0" fontId="42" fillId="2" borderId="0" xfId="5" applyFont="1" applyFill="1"/>
    <xf numFmtId="0" fontId="20" fillId="2" borderId="0" xfId="5" applyFont="1" applyFill="1" applyAlignment="1">
      <alignment horizontal="center" vertical="center"/>
    </xf>
    <xf numFmtId="0" fontId="43" fillId="2" borderId="2" xfId="5" applyFont="1" applyFill="1" applyBorder="1" applyAlignment="1">
      <alignment vertical="center"/>
    </xf>
    <xf numFmtId="0" fontId="44" fillId="2" borderId="2" xfId="5" applyFont="1" applyFill="1" applyBorder="1" applyAlignment="1">
      <alignment vertical="center"/>
    </xf>
    <xf numFmtId="0" fontId="45" fillId="2" borderId="0" xfId="5" applyFont="1" applyFill="1" applyAlignment="1">
      <alignment vertical="center"/>
    </xf>
    <xf numFmtId="0" fontId="44" fillId="2" borderId="0" xfId="5" applyFont="1" applyFill="1" applyAlignment="1">
      <alignment vertical="center"/>
    </xf>
    <xf numFmtId="0" fontId="48" fillId="2" borderId="0" xfId="5" applyFont="1" applyFill="1" applyAlignment="1">
      <alignment vertical="center"/>
    </xf>
    <xf numFmtId="0" fontId="49" fillId="2" borderId="0" xfId="8" applyFont="1" applyFill="1" applyAlignment="1">
      <alignment vertical="center"/>
    </xf>
    <xf numFmtId="0" fontId="50" fillId="2" borderId="0" xfId="2" applyFont="1" applyFill="1" applyAlignment="1">
      <alignment horizontal="left" vertical="center" indent="1"/>
    </xf>
    <xf numFmtId="0" fontId="51" fillId="2" borderId="1" xfId="0" applyFont="1" applyFill="1" applyBorder="1"/>
    <xf numFmtId="0" fontId="52" fillId="2" borderId="0" xfId="0" applyFont="1" applyFill="1"/>
    <xf numFmtId="0" fontId="52" fillId="2" borderId="0" xfId="0" applyFont="1" applyFill="1" applyAlignment="1">
      <alignment horizontal="left" indent="1"/>
    </xf>
    <xf numFmtId="166" fontId="23" fillId="4" borderId="2" xfId="4" applyNumberFormat="1" applyFont="1" applyFill="1" applyBorder="1" applyAlignment="1">
      <alignment vertical="center"/>
    </xf>
    <xf numFmtId="166" fontId="20" fillId="2" borderId="0" xfId="4" applyNumberFormat="1" applyFont="1" applyFill="1" applyAlignment="1">
      <alignment vertical="center"/>
    </xf>
    <xf numFmtId="166" fontId="20" fillId="2" borderId="4" xfId="4" applyNumberFormat="1" applyFont="1" applyFill="1" applyBorder="1" applyAlignment="1">
      <alignment vertical="center"/>
    </xf>
    <xf numFmtId="166" fontId="20" fillId="2" borderId="3" xfId="4" applyNumberFormat="1" applyFont="1" applyFill="1" applyBorder="1" applyAlignment="1">
      <alignment vertical="center"/>
    </xf>
    <xf numFmtId="166" fontId="20" fillId="2" borderId="1" xfId="4" applyNumberFormat="1" applyFont="1" applyFill="1" applyBorder="1" applyAlignment="1">
      <alignment vertical="center"/>
    </xf>
    <xf numFmtId="166" fontId="23" fillId="2" borderId="2" xfId="4" applyNumberFormat="1" applyFont="1" applyFill="1" applyBorder="1" applyAlignment="1">
      <alignment vertical="center"/>
    </xf>
    <xf numFmtId="166" fontId="20" fillId="2" borderId="7" xfId="4" applyNumberFormat="1" applyFont="1" applyFill="1" applyBorder="1" applyAlignment="1">
      <alignment vertical="center"/>
    </xf>
    <xf numFmtId="166" fontId="23" fillId="5" borderId="2" xfId="4" applyNumberFormat="1" applyFont="1" applyFill="1" applyBorder="1" applyAlignment="1">
      <alignment vertical="center"/>
    </xf>
    <xf numFmtId="166" fontId="21" fillId="2" borderId="6" xfId="4" applyNumberFormat="1" applyFont="1" applyFill="1" applyBorder="1" applyAlignment="1">
      <alignment vertical="center"/>
    </xf>
    <xf numFmtId="166" fontId="21" fillId="2" borderId="5" xfId="4" applyNumberFormat="1" applyFont="1" applyFill="1" applyBorder="1" applyAlignment="1">
      <alignment vertical="center"/>
    </xf>
    <xf numFmtId="166" fontId="20" fillId="2" borderId="9" xfId="4" applyNumberFormat="1" applyFont="1" applyFill="1" applyBorder="1" applyAlignment="1">
      <alignment vertical="center"/>
    </xf>
    <xf numFmtId="166" fontId="20" fillId="2" borderId="8" xfId="4" applyNumberFormat="1" applyFont="1" applyFill="1" applyBorder="1" applyAlignment="1">
      <alignment vertical="center"/>
    </xf>
    <xf numFmtId="167" fontId="23" fillId="4" borderId="2" xfId="4" applyNumberFormat="1" applyFont="1" applyFill="1" applyBorder="1" applyAlignment="1">
      <alignment vertical="center"/>
    </xf>
    <xf numFmtId="167" fontId="20" fillId="2" borderId="7" xfId="4" applyNumberFormat="1" applyFont="1" applyFill="1" applyBorder="1" applyAlignment="1">
      <alignment vertical="center"/>
    </xf>
    <xf numFmtId="167" fontId="20" fillId="2" borderId="0" xfId="4" applyNumberFormat="1" applyFont="1" applyFill="1" applyAlignment="1">
      <alignment vertical="center"/>
    </xf>
    <xf numFmtId="167" fontId="20" fillId="2" borderId="4" xfId="4" applyNumberFormat="1" applyFont="1" applyFill="1" applyBorder="1" applyAlignment="1">
      <alignment vertical="center"/>
    </xf>
    <xf numFmtId="167" fontId="21" fillId="2" borderId="6" xfId="4" applyNumberFormat="1" applyFont="1" applyFill="1" applyBorder="1" applyAlignment="1">
      <alignment vertical="center"/>
    </xf>
    <xf numFmtId="167" fontId="21" fillId="2" borderId="5" xfId="4" applyNumberFormat="1" applyFont="1" applyFill="1" applyBorder="1" applyAlignment="1">
      <alignment vertical="center"/>
    </xf>
    <xf numFmtId="167" fontId="20" fillId="2" borderId="3" xfId="4" applyNumberFormat="1" applyFont="1" applyFill="1" applyBorder="1" applyAlignment="1">
      <alignment vertical="center"/>
    </xf>
    <xf numFmtId="167" fontId="20" fillId="2" borderId="1" xfId="4" applyNumberFormat="1" applyFont="1" applyFill="1" applyBorder="1" applyAlignment="1">
      <alignment vertical="center"/>
    </xf>
    <xf numFmtId="168" fontId="29" fillId="5" borderId="2" xfId="4" applyNumberFormat="1" applyFont="1" applyFill="1" applyBorder="1" applyAlignment="1">
      <alignment vertical="center"/>
    </xf>
    <xf numFmtId="168" fontId="31" fillId="2" borderId="0" xfId="4" applyNumberFormat="1" applyFont="1" applyFill="1" applyAlignment="1">
      <alignment vertical="center"/>
    </xf>
    <xf numFmtId="168" fontId="31" fillId="2" borderId="2" xfId="4" applyNumberFormat="1" applyFont="1" applyFill="1" applyBorder="1" applyAlignment="1">
      <alignment vertical="center"/>
    </xf>
    <xf numFmtId="168" fontId="32" fillId="2" borderId="0" xfId="4" applyNumberFormat="1" applyFont="1" applyFill="1" applyAlignment="1">
      <alignment vertical="center"/>
    </xf>
    <xf numFmtId="168" fontId="32" fillId="2" borderId="1" xfId="4" applyNumberFormat="1" applyFont="1" applyFill="1" applyBorder="1" applyAlignment="1">
      <alignment vertical="center"/>
    </xf>
    <xf numFmtId="168" fontId="33" fillId="2" borderId="2" xfId="4" applyNumberFormat="1" applyFont="1" applyFill="1" applyBorder="1" applyAlignment="1">
      <alignment vertical="center"/>
    </xf>
    <xf numFmtId="168" fontId="35" fillId="2" borderId="0" xfId="4" applyNumberFormat="1" applyFont="1" applyFill="1" applyAlignment="1">
      <alignment vertical="center"/>
    </xf>
    <xf numFmtId="168" fontId="20" fillId="2" borderId="0" xfId="4" applyNumberFormat="1" applyFont="1" applyFill="1" applyAlignment="1">
      <alignment vertical="center"/>
    </xf>
    <xf numFmtId="168" fontId="20" fillId="2" borderId="1" xfId="4" applyNumberFormat="1" applyFont="1" applyFill="1" applyBorder="1" applyAlignment="1">
      <alignment vertical="center"/>
    </xf>
    <xf numFmtId="169" fontId="30" fillId="5" borderId="2" xfId="1" applyNumberFormat="1" applyFont="1" applyFill="1" applyBorder="1" applyAlignment="1">
      <alignment vertical="center"/>
    </xf>
    <xf numFmtId="169" fontId="31" fillId="2" borderId="0" xfId="4" applyNumberFormat="1" applyFont="1" applyFill="1" applyAlignment="1">
      <alignment vertical="center"/>
    </xf>
    <xf numFmtId="169" fontId="33" fillId="2" borderId="9" xfId="4" applyNumberFormat="1" applyFont="1" applyFill="1" applyBorder="1" applyAlignment="1">
      <alignment vertical="center"/>
    </xf>
    <xf numFmtId="169" fontId="33" fillId="2" borderId="1" xfId="4" applyNumberFormat="1" applyFont="1" applyFill="1" applyBorder="1" applyAlignment="1">
      <alignment vertical="center"/>
    </xf>
    <xf numFmtId="168" fontId="34" fillId="2" borderId="2" xfId="4" applyNumberFormat="1" applyFont="1" applyFill="1" applyBorder="1" applyAlignment="1">
      <alignment vertical="center"/>
    </xf>
    <xf numFmtId="168" fontId="34" fillId="2" borderId="9" xfId="4" applyNumberFormat="1" applyFont="1" applyFill="1" applyBorder="1" applyAlignment="1">
      <alignment vertical="center"/>
    </xf>
    <xf numFmtId="168" fontId="34" fillId="2" borderId="0" xfId="4" applyNumberFormat="1" applyFont="1" applyFill="1" applyAlignment="1">
      <alignment vertical="center"/>
    </xf>
    <xf numFmtId="168" fontId="34" fillId="2" borderId="1" xfId="4" applyNumberFormat="1" applyFont="1" applyFill="1" applyBorder="1" applyAlignment="1">
      <alignment vertical="center"/>
    </xf>
    <xf numFmtId="169" fontId="34" fillId="2" borderId="2" xfId="4" applyNumberFormat="1" applyFont="1" applyFill="1" applyBorder="1" applyAlignment="1">
      <alignment vertical="center"/>
    </xf>
    <xf numFmtId="166" fontId="34" fillId="2" borderId="9" xfId="4" applyNumberFormat="1" applyFont="1" applyFill="1" applyBorder="1" applyAlignment="1">
      <alignment vertical="center"/>
    </xf>
    <xf numFmtId="166" fontId="34" fillId="2" borderId="1" xfId="4" applyNumberFormat="1" applyFont="1" applyFill="1" applyBorder="1" applyAlignment="1">
      <alignment vertical="center"/>
    </xf>
    <xf numFmtId="170" fontId="10" fillId="2" borderId="0" xfId="4" applyNumberFormat="1" applyFont="1" applyFill="1" applyAlignment="1">
      <alignment vertical="center"/>
    </xf>
    <xf numFmtId="170" fontId="14" fillId="2" borderId="0" xfId="4" applyNumberFormat="1" applyFont="1" applyFill="1" applyAlignment="1">
      <alignment vertical="center"/>
    </xf>
    <xf numFmtId="171" fontId="23" fillId="5" borderId="2" xfId="4" applyNumberFormat="1" applyFont="1" applyFill="1" applyBorder="1" applyAlignment="1">
      <alignment vertical="center"/>
    </xf>
    <xf numFmtId="171" fontId="34" fillId="2" borderId="9" xfId="4" applyNumberFormat="1" applyFont="1" applyFill="1" applyBorder="1" applyAlignment="1">
      <alignment vertical="center"/>
    </xf>
    <xf numFmtId="171" fontId="34" fillId="2" borderId="1" xfId="4" applyNumberFormat="1" applyFont="1" applyFill="1" applyBorder="1" applyAlignment="1">
      <alignment vertical="center"/>
    </xf>
    <xf numFmtId="172" fontId="15" fillId="2" borderId="0" xfId="4" applyNumberFormat="1" applyFont="1" applyFill="1" applyAlignment="1">
      <alignment vertical="center"/>
    </xf>
    <xf numFmtId="172" fontId="36" fillId="2" borderId="0" xfId="4" applyNumberFormat="1" applyFont="1" applyFill="1" applyAlignment="1">
      <alignment vertical="center"/>
    </xf>
    <xf numFmtId="173" fontId="23" fillId="5" borderId="2" xfId="4" applyNumberFormat="1" applyFont="1" applyFill="1" applyBorder="1" applyAlignment="1">
      <alignment vertical="center"/>
    </xf>
    <xf numFmtId="165" fontId="23" fillId="5" borderId="2" xfId="4" applyNumberFormat="1" applyFont="1" applyFill="1" applyBorder="1" applyAlignment="1">
      <alignment vertical="center"/>
    </xf>
    <xf numFmtId="165" fontId="34" fillId="2" borderId="9" xfId="4" applyNumberFormat="1" applyFont="1" applyFill="1" applyBorder="1" applyAlignment="1">
      <alignment vertical="center"/>
    </xf>
    <xf numFmtId="165" fontId="34" fillId="2" borderId="1" xfId="4" applyNumberFormat="1" applyFont="1" applyFill="1" applyBorder="1" applyAlignment="1">
      <alignment vertical="center"/>
    </xf>
    <xf numFmtId="167" fontId="23" fillId="5" borderId="2" xfId="4" applyNumberFormat="1" applyFont="1" applyFill="1" applyBorder="1" applyAlignment="1">
      <alignment vertical="center"/>
    </xf>
    <xf numFmtId="167" fontId="34" fillId="2" borderId="9" xfId="4" applyNumberFormat="1" applyFont="1" applyFill="1" applyBorder="1" applyAlignment="1">
      <alignment vertical="center"/>
    </xf>
    <xf numFmtId="167" fontId="34" fillId="2" borderId="1" xfId="4" applyNumberFormat="1" applyFont="1" applyFill="1" applyBorder="1" applyAlignment="1">
      <alignment vertical="center"/>
    </xf>
    <xf numFmtId="165" fontId="27" fillId="4" borderId="2" xfId="4" applyNumberFormat="1" applyFont="1" applyFill="1" applyBorder="1" applyAlignment="1">
      <alignment vertical="center"/>
    </xf>
    <xf numFmtId="174" fontId="10" fillId="2" borderId="0" xfId="4" applyNumberFormat="1" applyFont="1" applyFill="1" applyAlignment="1">
      <alignment vertical="center"/>
    </xf>
    <xf numFmtId="168" fontId="31" fillId="2" borderId="9" xfId="4" applyNumberFormat="1" applyFont="1" applyFill="1" applyBorder="1" applyAlignment="1">
      <alignment vertical="center"/>
    </xf>
    <xf numFmtId="168" fontId="31" fillId="2" borderId="10" xfId="4" applyNumberFormat="1" applyFont="1" applyFill="1" applyBorder="1" applyAlignment="1">
      <alignment vertical="center"/>
    </xf>
    <xf numFmtId="168" fontId="33" fillId="2" borderId="4" xfId="4" applyNumberFormat="1" applyFont="1" applyFill="1" applyBorder="1" applyAlignment="1">
      <alignment vertical="center"/>
    </xf>
    <xf numFmtId="168" fontId="37" fillId="2" borderId="0" xfId="4" applyNumberFormat="1" applyFont="1" applyFill="1" applyAlignment="1">
      <alignment vertical="center"/>
    </xf>
    <xf numFmtId="168" fontId="37" fillId="2" borderId="1" xfId="4" applyNumberFormat="1" applyFont="1" applyFill="1" applyBorder="1" applyAlignment="1">
      <alignment vertical="center"/>
    </xf>
    <xf numFmtId="168" fontId="16" fillId="2" borderId="0" xfId="4" applyNumberFormat="1" applyFont="1" applyFill="1" applyAlignment="1">
      <alignment vertical="center"/>
    </xf>
    <xf numFmtId="168" fontId="14" fillId="2" borderId="0" xfId="4" applyNumberFormat="1" applyFont="1" applyFill="1" applyAlignment="1">
      <alignment vertical="center"/>
    </xf>
    <xf numFmtId="169" fontId="31" fillId="2" borderId="9" xfId="1" applyNumberFormat="1" applyFont="1" applyFill="1" applyBorder="1" applyAlignment="1">
      <alignment vertical="center"/>
    </xf>
    <xf numFmtId="169" fontId="31" fillId="2" borderId="0" xfId="1" applyNumberFormat="1" applyFont="1" applyFill="1" applyAlignment="1">
      <alignment vertical="center"/>
    </xf>
    <xf numFmtId="169" fontId="31" fillId="2" borderId="10" xfId="1" applyNumberFormat="1" applyFont="1" applyFill="1" applyBorder="1" applyAlignment="1">
      <alignment vertical="center"/>
    </xf>
    <xf numFmtId="169" fontId="33" fillId="2" borderId="0" xfId="1" applyNumberFormat="1" applyFont="1" applyFill="1" applyAlignment="1">
      <alignment vertical="center"/>
    </xf>
    <xf numFmtId="169" fontId="38" fillId="2" borderId="0" xfId="1" applyNumberFormat="1" applyFont="1" applyFill="1" applyAlignment="1">
      <alignment vertical="center"/>
    </xf>
    <xf numFmtId="169" fontId="38" fillId="2" borderId="1" xfId="1" applyNumberFormat="1" applyFont="1" applyFill="1" applyBorder="1" applyAlignment="1">
      <alignment vertical="center"/>
    </xf>
    <xf numFmtId="167" fontId="30" fillId="5" borderId="9" xfId="1" applyNumberFormat="1" applyFont="1" applyFill="1" applyBorder="1" applyAlignment="1">
      <alignment vertical="center"/>
    </xf>
    <xf numFmtId="167" fontId="31" fillId="2" borderId="9" xfId="1" applyNumberFormat="1" applyFont="1" applyFill="1" applyBorder="1" applyAlignment="1">
      <alignment vertical="center"/>
    </xf>
    <xf numFmtId="167" fontId="31" fillId="2" borderId="0" xfId="1" applyNumberFormat="1" applyFont="1" applyFill="1" applyAlignment="1">
      <alignment vertical="center"/>
    </xf>
    <xf numFmtId="167" fontId="31" fillId="2" borderId="10" xfId="1" applyNumberFormat="1" applyFont="1" applyFill="1" applyBorder="1" applyAlignment="1">
      <alignment vertical="center"/>
    </xf>
    <xf numFmtId="167" fontId="33" fillId="2" borderId="0" xfId="1" applyNumberFormat="1" applyFont="1" applyFill="1" applyAlignment="1">
      <alignment vertical="center"/>
    </xf>
    <xf numFmtId="167" fontId="33" fillId="2" borderId="1" xfId="1" applyNumberFormat="1" applyFont="1" applyFill="1" applyBorder="1" applyAlignment="1">
      <alignment vertical="center"/>
    </xf>
    <xf numFmtId="168" fontId="37" fillId="2" borderId="10" xfId="4" applyNumberFormat="1" applyFont="1" applyFill="1" applyBorder="1" applyAlignment="1">
      <alignment vertical="center"/>
    </xf>
    <xf numFmtId="168" fontId="34" fillId="2" borderId="8" xfId="4" applyNumberFormat="1" applyFont="1" applyFill="1" applyBorder="1" applyAlignment="1">
      <alignment vertical="center"/>
    </xf>
    <xf numFmtId="169" fontId="38" fillId="2" borderId="10" xfId="1" applyNumberFormat="1" applyFont="1" applyFill="1" applyBorder="1" applyAlignment="1">
      <alignment vertical="center"/>
    </xf>
    <xf numFmtId="169" fontId="34" fillId="2" borderId="8" xfId="1" applyNumberFormat="1" applyFont="1" applyFill="1" applyBorder="1" applyAlignment="1">
      <alignment vertical="center"/>
    </xf>
    <xf numFmtId="166" fontId="34" fillId="2" borderId="0" xfId="4" applyNumberFormat="1" applyFont="1" applyFill="1" applyAlignment="1">
      <alignment vertical="center"/>
    </xf>
    <xf numFmtId="171" fontId="34" fillId="2" borderId="0" xfId="4" applyNumberFormat="1" applyFont="1" applyFill="1" applyAlignment="1">
      <alignment vertical="center"/>
    </xf>
    <xf numFmtId="166" fontId="23" fillId="5" borderId="9" xfId="4" applyNumberFormat="1" applyFont="1" applyFill="1" applyBorder="1" applyAlignment="1">
      <alignment vertical="center"/>
    </xf>
    <xf numFmtId="175" fontId="10" fillId="2" borderId="0" xfId="4" applyNumberFormat="1" applyFont="1" applyFill="1" applyAlignment="1">
      <alignment vertical="center"/>
    </xf>
    <xf numFmtId="165" fontId="23" fillId="5" borderId="9" xfId="4" applyNumberFormat="1" applyFont="1" applyFill="1" applyBorder="1" applyAlignment="1">
      <alignment vertical="center"/>
    </xf>
    <xf numFmtId="173" fontId="34" fillId="2" borderId="9" xfId="4" applyNumberFormat="1" applyFont="1" applyFill="1" applyBorder="1" applyAlignment="1">
      <alignment vertical="center"/>
    </xf>
    <xf numFmtId="173" fontId="34" fillId="2" borderId="0" xfId="4" applyNumberFormat="1" applyFont="1" applyFill="1" applyAlignment="1">
      <alignment vertical="center"/>
    </xf>
    <xf numFmtId="173" fontId="34" fillId="2" borderId="1" xfId="4" applyNumberFormat="1" applyFont="1" applyFill="1" applyBorder="1" applyAlignment="1">
      <alignment vertical="center"/>
    </xf>
    <xf numFmtId="165" fontId="23" fillId="5" borderId="0" xfId="4" applyNumberFormat="1" applyFont="1" applyFill="1" applyAlignment="1">
      <alignment vertical="center"/>
    </xf>
    <xf numFmtId="165" fontId="34" fillId="2" borderId="0" xfId="4" applyNumberFormat="1" applyFont="1" applyFill="1" applyAlignment="1">
      <alignment vertical="center"/>
    </xf>
    <xf numFmtId="167" fontId="23" fillId="5" borderId="0" xfId="4" applyNumberFormat="1" applyFont="1" applyFill="1" applyAlignment="1">
      <alignment vertical="center"/>
    </xf>
    <xf numFmtId="167" fontId="34" fillId="2" borderId="0" xfId="4" applyNumberFormat="1" applyFont="1" applyFill="1" applyAlignment="1">
      <alignment vertical="center"/>
    </xf>
    <xf numFmtId="170" fontId="33" fillId="2" borderId="4" xfId="4" applyNumberFormat="1" applyFont="1" applyFill="1" applyBorder="1" applyAlignment="1">
      <alignment vertical="center"/>
    </xf>
    <xf numFmtId="170" fontId="20" fillId="2" borderId="0" xfId="1" applyNumberFormat="1" applyFont="1" applyFill="1" applyAlignment="1">
      <alignment vertical="center"/>
    </xf>
    <xf numFmtId="170" fontId="20" fillId="2" borderId="1" xfId="1" applyNumberFormat="1" applyFont="1" applyFill="1" applyBorder="1" applyAlignment="1">
      <alignment vertical="center"/>
    </xf>
    <xf numFmtId="170" fontId="20" fillId="2" borderId="0" xfId="4" applyNumberFormat="1" applyFont="1" applyFill="1" applyAlignment="1">
      <alignment vertical="center"/>
    </xf>
    <xf numFmtId="176" fontId="14" fillId="2" borderId="0" xfId="1" applyNumberFormat="1" applyFont="1" applyFill="1" applyAlignment="1">
      <alignment vertical="center"/>
    </xf>
    <xf numFmtId="169" fontId="31" fillId="2" borderId="9" xfId="4" applyNumberFormat="1" applyFont="1" applyFill="1" applyBorder="1" applyAlignment="1">
      <alignment vertical="center"/>
    </xf>
    <xf numFmtId="169" fontId="31" fillId="2" borderId="10" xfId="4" applyNumberFormat="1" applyFont="1" applyFill="1" applyBorder="1" applyAlignment="1">
      <alignment vertical="center"/>
    </xf>
    <xf numFmtId="169" fontId="33" fillId="2" borderId="0" xfId="4" applyNumberFormat="1" applyFont="1" applyFill="1" applyAlignment="1">
      <alignment vertical="center"/>
    </xf>
    <xf numFmtId="169" fontId="37" fillId="2" borderId="0" xfId="4" applyNumberFormat="1" applyFont="1" applyFill="1" applyAlignment="1">
      <alignment vertical="center"/>
    </xf>
    <xf numFmtId="169" fontId="37" fillId="2" borderId="1" xfId="4" applyNumberFormat="1" applyFont="1" applyFill="1" applyBorder="1" applyAlignment="1">
      <alignment vertical="center"/>
    </xf>
    <xf numFmtId="165" fontId="30" fillId="5" borderId="9" xfId="1" applyNumberFormat="1" applyFont="1" applyFill="1" applyBorder="1" applyAlignment="1">
      <alignment vertical="center"/>
    </xf>
    <xf numFmtId="165" fontId="31" fillId="2" borderId="9" xfId="1" applyNumberFormat="1" applyFont="1" applyFill="1" applyBorder="1" applyAlignment="1">
      <alignment vertical="center"/>
    </xf>
    <xf numFmtId="165" fontId="31" fillId="2" borderId="0" xfId="1" applyNumberFormat="1" applyFont="1" applyFill="1" applyAlignment="1">
      <alignment vertical="center"/>
    </xf>
    <xf numFmtId="165" fontId="31" fillId="2" borderId="10" xfId="1" applyNumberFormat="1" applyFont="1" applyFill="1" applyBorder="1" applyAlignment="1">
      <alignment vertical="center"/>
    </xf>
    <xf numFmtId="165" fontId="33" fillId="2" borderId="0" xfId="1" applyNumberFormat="1" applyFont="1" applyFill="1" applyAlignment="1">
      <alignment vertical="center"/>
    </xf>
    <xf numFmtId="165" fontId="33" fillId="2" borderId="1" xfId="1" applyNumberFormat="1" applyFont="1" applyFill="1" applyBorder="1" applyAlignment="1">
      <alignment vertical="center"/>
    </xf>
    <xf numFmtId="169" fontId="39" fillId="2" borderId="8" xfId="1" applyNumberFormat="1" applyFont="1" applyFill="1" applyBorder="1" applyAlignment="1">
      <alignment vertical="center"/>
    </xf>
    <xf numFmtId="167" fontId="12" fillId="2" borderId="0" xfId="1" applyNumberFormat="1" applyFont="1" applyFill="1" applyAlignment="1">
      <alignment vertical="center"/>
    </xf>
    <xf numFmtId="173" fontId="23" fillId="5" borderId="9" xfId="4" applyNumberFormat="1" applyFont="1" applyFill="1" applyBorder="1" applyAlignment="1">
      <alignment vertical="center"/>
    </xf>
    <xf numFmtId="167" fontId="23" fillId="5" borderId="9" xfId="4" applyNumberFormat="1" applyFont="1" applyFill="1" applyBorder="1" applyAlignment="1">
      <alignment vertical="center"/>
    </xf>
    <xf numFmtId="168" fontId="34" fillId="2" borderId="4" xfId="4" applyNumberFormat="1" applyFont="1" applyFill="1" applyBorder="1" applyAlignment="1">
      <alignment vertical="center"/>
    </xf>
    <xf numFmtId="168" fontId="41" fillId="2" borderId="0" xfId="4" applyNumberFormat="1" applyFont="1" applyFill="1" applyAlignment="1">
      <alignment vertical="center"/>
    </xf>
    <xf numFmtId="168" fontId="33" fillId="2" borderId="8" xfId="4" applyNumberFormat="1" applyFont="1" applyFill="1" applyBorder="1" applyAlignment="1">
      <alignment vertical="center"/>
    </xf>
    <xf numFmtId="169" fontId="34" fillId="2" borderId="4" xfId="1" applyNumberFormat="1" applyFont="1" applyFill="1" applyBorder="1" applyAlignment="1">
      <alignment vertical="center"/>
    </xf>
    <xf numFmtId="169" fontId="37" fillId="2" borderId="0" xfId="1" applyNumberFormat="1" applyFont="1" applyFill="1" applyAlignment="1">
      <alignment vertical="center"/>
    </xf>
    <xf numFmtId="169" fontId="33" fillId="2" borderId="1" xfId="1" applyNumberFormat="1" applyFont="1" applyFill="1" applyBorder="1" applyAlignment="1">
      <alignment vertical="center"/>
    </xf>
    <xf numFmtId="167" fontId="30" fillId="5" borderId="2" xfId="1" applyNumberFormat="1" applyFont="1" applyFill="1" applyBorder="1" applyAlignment="1">
      <alignment vertical="center"/>
    </xf>
    <xf numFmtId="167" fontId="34" fillId="2" borderId="4" xfId="1" applyNumberFormat="1" applyFont="1" applyFill="1" applyBorder="1" applyAlignment="1">
      <alignment vertical="center"/>
    </xf>
    <xf numFmtId="165" fontId="30" fillId="5" borderId="2" xfId="1" applyNumberFormat="1" applyFont="1" applyFill="1" applyBorder="1" applyAlignment="1">
      <alignment vertical="center"/>
    </xf>
    <xf numFmtId="165" fontId="34" fillId="2" borderId="4" xfId="1" applyNumberFormat="1" applyFont="1" applyFill="1" applyBorder="1" applyAlignment="1">
      <alignment vertical="center"/>
    </xf>
    <xf numFmtId="168" fontId="33" fillId="2" borderId="3" xfId="4" applyNumberFormat="1" applyFont="1" applyFill="1" applyBorder="1" applyAlignment="1">
      <alignment vertical="center"/>
    </xf>
    <xf numFmtId="168" fontId="35" fillId="2" borderId="1" xfId="4" applyNumberFormat="1" applyFont="1" applyFill="1" applyBorder="1" applyAlignment="1">
      <alignment vertical="center"/>
    </xf>
    <xf numFmtId="169" fontId="37" fillId="2" borderId="1" xfId="1" applyNumberFormat="1" applyFont="1" applyFill="1" applyBorder="1" applyAlignment="1">
      <alignment vertical="center"/>
    </xf>
    <xf numFmtId="169" fontId="37" fillId="2" borderId="10" xfId="1" applyNumberFormat="1" applyFont="1" applyFill="1" applyBorder="1" applyAlignment="1">
      <alignment vertical="center"/>
    </xf>
    <xf numFmtId="170" fontId="14" fillId="2" borderId="1" xfId="4" applyNumberFormat="1" applyFont="1" applyFill="1" applyBorder="1" applyAlignment="1">
      <alignment vertical="center"/>
    </xf>
    <xf numFmtId="170" fontId="37" fillId="2" borderId="0" xfId="4" applyNumberFormat="1" applyFont="1" applyFill="1" applyAlignment="1">
      <alignment vertical="center"/>
    </xf>
    <xf numFmtId="167" fontId="31" fillId="2" borderId="9" xfId="4" applyNumberFormat="1" applyFont="1" applyFill="1" applyBorder="1" applyAlignment="1">
      <alignment vertical="center"/>
    </xf>
    <xf numFmtId="167" fontId="31" fillId="2" borderId="0" xfId="4" applyNumberFormat="1" applyFont="1" applyFill="1" applyAlignment="1">
      <alignment vertical="center"/>
    </xf>
    <xf numFmtId="167" fontId="31" fillId="2" borderId="10" xfId="4" applyNumberFormat="1" applyFont="1" applyFill="1" applyBorder="1" applyAlignment="1">
      <alignment vertical="center"/>
    </xf>
    <xf numFmtId="167" fontId="33" fillId="2" borderId="1" xfId="4" applyNumberFormat="1" applyFont="1" applyFill="1" applyBorder="1" applyAlignment="1">
      <alignment vertical="center"/>
    </xf>
    <xf numFmtId="165" fontId="31" fillId="2" borderId="9" xfId="4" applyNumberFormat="1" applyFont="1" applyFill="1" applyBorder="1" applyAlignment="1">
      <alignment vertical="center"/>
    </xf>
    <xf numFmtId="165" fontId="31" fillId="2" borderId="0" xfId="4" applyNumberFormat="1" applyFont="1" applyFill="1" applyAlignment="1">
      <alignment vertical="center"/>
    </xf>
    <xf numFmtId="165" fontId="31" fillId="2" borderId="10" xfId="4" applyNumberFormat="1" applyFont="1" applyFill="1" applyBorder="1" applyAlignment="1">
      <alignment vertical="center"/>
    </xf>
    <xf numFmtId="165" fontId="33" fillId="2" borderId="1" xfId="4" applyNumberFormat="1" applyFont="1" applyFill="1" applyBorder="1" applyAlignment="1">
      <alignment vertical="center"/>
    </xf>
    <xf numFmtId="166" fontId="23" fillId="4" borderId="9" xfId="4" applyNumberFormat="1" applyFont="1" applyFill="1" applyBorder="1" applyAlignment="1">
      <alignment vertical="center"/>
    </xf>
    <xf numFmtId="171" fontId="23" fillId="5" borderId="3" xfId="4" applyNumberFormat="1" applyFont="1" applyFill="1" applyBorder="1" applyAlignment="1">
      <alignment vertical="center"/>
    </xf>
    <xf numFmtId="166" fontId="23" fillId="5" borderId="3" xfId="4" applyNumberFormat="1" applyFont="1" applyFill="1" applyBorder="1" applyAlignment="1">
      <alignment vertical="center"/>
    </xf>
    <xf numFmtId="171" fontId="23" fillId="5" borderId="10" xfId="4" applyNumberFormat="1" applyFont="1" applyFill="1" applyBorder="1" applyAlignment="1">
      <alignment vertical="center"/>
    </xf>
    <xf numFmtId="166" fontId="23" fillId="5" borderId="10" xfId="4" applyNumberFormat="1" applyFont="1" applyFill="1" applyBorder="1" applyAlignment="1">
      <alignment vertical="center"/>
    </xf>
    <xf numFmtId="166" fontId="23" fillId="4" borderId="1" xfId="4" applyNumberFormat="1" applyFont="1" applyFill="1" applyBorder="1" applyAlignment="1">
      <alignment vertical="center"/>
    </xf>
    <xf numFmtId="166" fontId="23" fillId="5" borderId="0" xfId="4" applyNumberFormat="1" applyFont="1" applyFill="1" applyAlignment="1">
      <alignment vertical="center"/>
    </xf>
    <xf numFmtId="167" fontId="23" fillId="5" borderId="1" xfId="4" applyNumberFormat="1" applyFont="1" applyFill="1" applyBorder="1" applyAlignment="1">
      <alignment vertical="center"/>
    </xf>
    <xf numFmtId="168" fontId="37" fillId="2" borderId="4" xfId="4" applyNumberFormat="1" applyFont="1" applyFill="1" applyBorder="1" applyAlignment="1">
      <alignment vertical="center"/>
    </xf>
    <xf numFmtId="168" fontId="37" fillId="2" borderId="3" xfId="4" applyNumberFormat="1" applyFont="1" applyFill="1" applyBorder="1" applyAlignment="1">
      <alignment vertical="center"/>
    </xf>
    <xf numFmtId="167" fontId="33" fillId="2" borderId="0" xfId="4" applyNumberFormat="1" applyFont="1" applyFill="1" applyAlignment="1">
      <alignment vertical="center"/>
    </xf>
    <xf numFmtId="165" fontId="33" fillId="2" borderId="0" xfId="4" applyNumberFormat="1" applyFont="1" applyFill="1" applyAlignment="1">
      <alignment vertical="center"/>
    </xf>
    <xf numFmtId="168" fontId="33" fillId="2" borderId="1" xfId="4" applyNumberFormat="1" applyFont="1" applyFill="1" applyBorder="1" applyAlignment="1">
      <alignment vertical="center"/>
    </xf>
    <xf numFmtId="170" fontId="37" fillId="2" borderId="9" xfId="4" applyNumberFormat="1" applyFont="1" applyFill="1" applyBorder="1" applyAlignment="1">
      <alignment vertical="center"/>
    </xf>
    <xf numFmtId="168" fontId="37" fillId="2" borderId="9" xfId="4" applyNumberFormat="1" applyFont="1" applyFill="1" applyBorder="1" applyAlignment="1">
      <alignment vertical="center"/>
    </xf>
    <xf numFmtId="165" fontId="33" fillId="2" borderId="9" xfId="4" applyNumberFormat="1" applyFont="1" applyFill="1" applyBorder="1" applyAlignment="1">
      <alignment vertical="center"/>
    </xf>
    <xf numFmtId="0" fontId="20" fillId="2" borderId="0" xfId="5" applyFont="1" applyFill="1" applyAlignment="1">
      <alignment vertical="center"/>
    </xf>
    <xf numFmtId="0" fontId="20" fillId="2" borderId="0" xfId="5" applyFont="1" applyFill="1" applyAlignment="1">
      <alignment vertical="center"/>
    </xf>
    <xf numFmtId="0" fontId="18" fillId="2" borderId="0" xfId="5" applyFont="1" applyFill="1" applyAlignment="1">
      <alignment vertical="center"/>
    </xf>
    <xf numFmtId="177" fontId="47" fillId="2" borderId="0" xfId="5" quotePrefix="1" applyNumberFormat="1" applyFont="1" applyFill="1" applyAlignment="1">
      <alignment horizontal="left" vertical="center"/>
    </xf>
    <xf numFmtId="0" fontId="20" fillId="2" borderId="0" xfId="5" applyFont="1" applyFill="1" applyAlignment="1">
      <alignment vertical="center"/>
    </xf>
    <xf numFmtId="0" fontId="46" fillId="2" borderId="0" xfId="5" applyFont="1" applyFill="1" applyAlignment="1">
      <alignment horizontal="left" vertical="center"/>
    </xf>
    <xf numFmtId="0" fontId="53" fillId="0" borderId="0" xfId="5" applyFont="1" applyAlignment="1">
      <alignment horizontal="left" vertical="center"/>
    </xf>
  </cellXfs>
  <cellStyles count="9">
    <cellStyle name="Comma 2" xfId="3"/>
    <cellStyle name="Hyperlink" xfId="2" builtinId="8"/>
    <cellStyle name="Normal" xfId="0" builtinId="0"/>
    <cellStyle name="Normal 2" xfId="4"/>
    <cellStyle name="Normal 2 2" xfId="8"/>
    <cellStyle name="Normal 3" xfId="5"/>
    <cellStyle name="Percent" xfId="1" builtinId="5"/>
    <cellStyle name="Percent 2" xfId="6"/>
    <cellStyle name="Percent 3" xfId="7"/>
  </cellStyles>
  <dxfs count="12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77561" cy="2011854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creativecommons.org/licenses/by/4.0/?ref=chooser-v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354" customWidth="1"/>
    <col min="5" max="21" width="9.7109375" style="354" customWidth="1"/>
    <col min="22" max="22" width="9.7109375" style="192" customWidth="1"/>
    <col min="23" max="23" width="107.42578125" style="354" customWidth="1"/>
    <col min="24" max="24" width="44.7109375" style="354" customWidth="1"/>
    <col min="25" max="26" width="9.7109375" style="354" customWidth="1"/>
    <col min="27" max="54" width="9.140625" style="354" customWidth="1"/>
    <col min="55" max="16384" width="9.140625" style="354"/>
  </cols>
  <sheetData>
    <row r="1" spans="1:23" ht="15" customHeight="1" x14ac:dyDescent="0.25">
      <c r="A1" s="355"/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</row>
    <row r="2" spans="1:23" ht="21" customHeight="1" x14ac:dyDescent="0.35">
      <c r="A2" s="191"/>
      <c r="B2" s="360"/>
      <c r="C2" s="360"/>
      <c r="D2" s="360"/>
      <c r="E2" s="360"/>
      <c r="F2" s="360"/>
      <c r="G2" s="360"/>
      <c r="H2" s="360"/>
      <c r="I2" s="360"/>
      <c r="J2" s="360"/>
      <c r="K2" s="360"/>
      <c r="L2" s="355"/>
      <c r="M2" s="355"/>
      <c r="N2" s="355"/>
      <c r="O2" s="355"/>
      <c r="P2" s="355"/>
      <c r="Q2" s="355"/>
    </row>
    <row r="3" spans="1:23" ht="15" customHeight="1" x14ac:dyDescent="0.25">
      <c r="A3" s="355"/>
      <c r="B3" s="360"/>
      <c r="C3" s="360"/>
      <c r="D3" s="360"/>
      <c r="E3" s="360"/>
      <c r="F3" s="360"/>
      <c r="G3" s="360"/>
      <c r="H3" s="360"/>
      <c r="I3" s="360"/>
      <c r="J3" s="360"/>
      <c r="K3" s="360"/>
      <c r="L3" s="355"/>
      <c r="M3" s="355"/>
      <c r="N3" s="355"/>
      <c r="O3" s="355"/>
      <c r="P3" s="355"/>
      <c r="Q3" s="355"/>
    </row>
    <row r="4" spans="1:23" ht="15" customHeight="1" x14ac:dyDescent="0.25">
      <c r="A4" s="355"/>
      <c r="B4" s="355"/>
      <c r="C4" s="355"/>
      <c r="D4" s="355"/>
      <c r="E4" s="355"/>
      <c r="F4" s="355"/>
      <c r="G4" s="355"/>
      <c r="H4" s="355"/>
      <c r="I4" s="355"/>
      <c r="J4" s="355"/>
      <c r="K4" s="355"/>
      <c r="L4" s="355"/>
      <c r="M4" s="355"/>
      <c r="N4" s="355"/>
      <c r="O4" s="355"/>
      <c r="P4" s="355"/>
      <c r="Q4" s="355"/>
    </row>
    <row r="6" spans="1:23" ht="31.15" customHeight="1" x14ac:dyDescent="0.25">
      <c r="A6" s="193"/>
      <c r="B6" s="194" t="s">
        <v>0</v>
      </c>
      <c r="C6" s="194"/>
      <c r="D6" s="194"/>
      <c r="E6" s="194"/>
      <c r="F6" s="194"/>
      <c r="G6" s="194"/>
      <c r="H6" s="194"/>
      <c r="I6" s="194"/>
      <c r="J6" s="194"/>
      <c r="K6" s="194"/>
      <c r="L6" s="194"/>
      <c r="M6" s="194"/>
      <c r="N6" s="194"/>
      <c r="O6" s="194"/>
      <c r="P6" s="194"/>
      <c r="Q6" s="194"/>
      <c r="V6" s="354"/>
    </row>
    <row r="7" spans="1:23" ht="15" customHeight="1" x14ac:dyDescent="0.25">
      <c r="V7" s="354"/>
    </row>
    <row r="8" spans="1:23" ht="15" customHeight="1" x14ac:dyDescent="0.25">
      <c r="V8" s="354"/>
    </row>
    <row r="9" spans="1:23" ht="15" customHeight="1" x14ac:dyDescent="0.25">
      <c r="V9" s="354"/>
    </row>
    <row r="10" spans="1:23" ht="28.9" customHeight="1" x14ac:dyDescent="0.25">
      <c r="C10" s="195" t="s">
        <v>3247</v>
      </c>
      <c r="V10" s="354"/>
    </row>
    <row r="11" spans="1:23" ht="15" customHeight="1" x14ac:dyDescent="0.25">
      <c r="V11" s="354"/>
    </row>
    <row r="15" spans="1:23" ht="30" customHeight="1" x14ac:dyDescent="0.25">
      <c r="C15" s="195" t="s">
        <v>1</v>
      </c>
    </row>
    <row r="16" spans="1:23" ht="15" customHeight="1" x14ac:dyDescent="0.25">
      <c r="W16" s="196"/>
    </row>
    <row r="17" spans="12:32" ht="15" customHeight="1" x14ac:dyDescent="0.25">
      <c r="W17" s="196"/>
    </row>
    <row r="28" spans="12:32" ht="21" customHeight="1" x14ac:dyDescent="0.25">
      <c r="L28" s="359" t="s">
        <v>2</v>
      </c>
      <c r="M28" s="358"/>
      <c r="N28" s="358"/>
      <c r="O28" s="358"/>
    </row>
    <row r="29" spans="12:32" ht="15" customHeight="1" x14ac:dyDescent="0.25">
      <c r="V29" s="354"/>
    </row>
    <row r="30" spans="12:32" ht="18" customHeight="1" x14ac:dyDescent="0.25">
      <c r="L30" s="357">
        <v>45967.47314814815</v>
      </c>
      <c r="M30" s="358"/>
      <c r="N30" s="358"/>
      <c r="O30" s="358"/>
      <c r="V30" s="354"/>
    </row>
    <row r="31" spans="12:32" ht="15" customHeight="1" x14ac:dyDescent="0.25">
      <c r="L31" s="356" t="s">
        <v>3</v>
      </c>
      <c r="V31" s="354"/>
      <c r="AA31" s="197"/>
      <c r="AB31" s="197"/>
      <c r="AC31" s="197"/>
      <c r="AD31" s="197"/>
      <c r="AE31" s="197"/>
      <c r="AF31" s="197"/>
    </row>
    <row r="32" spans="12:32" ht="15" customHeight="1" x14ac:dyDescent="0.25">
      <c r="V32" s="354"/>
    </row>
    <row r="33" spans="2:32" ht="15" customHeight="1" x14ac:dyDescent="0.25">
      <c r="B33" s="198" t="s">
        <v>4</v>
      </c>
      <c r="V33" s="354"/>
    </row>
    <row r="34" spans="2:32" ht="15" customHeight="1" x14ac:dyDescent="0.25">
      <c r="B34" s="198"/>
      <c r="V34" s="198"/>
    </row>
    <row r="35" spans="2:32" ht="15" customHeight="1" x14ac:dyDescent="0.25">
      <c r="B35" s="198" t="s">
        <v>5</v>
      </c>
      <c r="V35" s="198"/>
    </row>
    <row r="36" spans="2:32" ht="15" customHeight="1" x14ac:dyDescent="0.25">
      <c r="B36" s="198" t="s">
        <v>6</v>
      </c>
      <c r="E36" s="197"/>
      <c r="F36" s="197"/>
      <c r="G36" s="197"/>
      <c r="H36" s="197"/>
      <c r="I36" s="197"/>
      <c r="J36" s="197"/>
      <c r="K36" s="197"/>
      <c r="L36" s="197"/>
      <c r="M36" s="197"/>
      <c r="N36" s="197"/>
      <c r="O36" s="197"/>
      <c r="P36" s="197"/>
      <c r="Q36" s="197"/>
      <c r="R36" s="197"/>
      <c r="S36" s="197"/>
      <c r="T36" s="197"/>
      <c r="U36" s="197"/>
      <c r="W36" s="197"/>
      <c r="X36" s="197"/>
      <c r="Y36" s="197"/>
      <c r="Z36" s="197"/>
    </row>
    <row r="38" spans="2:32" ht="15" customHeight="1" x14ac:dyDescent="0.25">
      <c r="B38" s="198" t="s">
        <v>7</v>
      </c>
    </row>
    <row r="39" spans="2:32" ht="15" customHeight="1" x14ac:dyDescent="0.25">
      <c r="B39" s="198" t="s">
        <v>8</v>
      </c>
    </row>
    <row r="40" spans="2:32" ht="15" customHeight="1" x14ac:dyDescent="0.25">
      <c r="B40" s="199" t="s">
        <v>9</v>
      </c>
      <c r="AA40" s="197"/>
      <c r="AB40" s="197"/>
      <c r="AC40" s="197"/>
      <c r="AD40" s="197"/>
      <c r="AE40" s="197"/>
      <c r="AF40" s="197"/>
    </row>
  </sheetData>
  <mergeCells count="3">
    <mergeCell ref="L30:O30"/>
    <mergeCell ref="L28:O28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78" footer="0.31496062992125978"/>
  <pageSetup paperSize="9" scale="84"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61"/>
  <sheetViews>
    <sheetView showGridLines="0" workbookViewId="0"/>
  </sheetViews>
  <sheetFormatPr defaultColWidth="9.140625" defaultRowHeight="15" x14ac:dyDescent="0.25"/>
  <cols>
    <col min="1" max="1" width="7.7109375" style="48" customWidth="1"/>
    <col min="2" max="2" width="15.85546875" style="48" customWidth="1"/>
    <col min="3" max="3" width="2.85546875" style="48" customWidth="1"/>
    <col min="4" max="4" width="54.7109375" style="48" customWidth="1"/>
    <col min="5" max="15" width="9.140625" style="48" customWidth="1"/>
    <col min="16" max="16384" width="9.140625" style="48"/>
  </cols>
  <sheetData>
    <row r="1" spans="1:4" ht="18" customHeight="1" x14ac:dyDescent="0.3">
      <c r="A1" s="180" t="s">
        <v>3248</v>
      </c>
      <c r="B1" s="180" t="s">
        <v>3247</v>
      </c>
      <c r="C1" s="181"/>
      <c r="D1" s="182"/>
    </row>
    <row r="2" spans="1:4" ht="18" customHeight="1" x14ac:dyDescent="0.3">
      <c r="A2" s="179"/>
      <c r="B2" s="181"/>
      <c r="C2" s="181"/>
      <c r="D2" s="182"/>
    </row>
    <row r="3" spans="1:4" ht="18" customHeight="1" x14ac:dyDescent="0.3">
      <c r="A3" s="179"/>
      <c r="B3" s="200" t="s">
        <v>10</v>
      </c>
      <c r="C3" s="183"/>
      <c r="D3" s="183"/>
    </row>
    <row r="4" spans="1:4" ht="15" customHeight="1" x14ac:dyDescent="0.3">
      <c r="A4" s="184"/>
      <c r="B4" s="185" t="str">
        <f ca="1">HYPERLINK("#"&amp;CELL("address",Ind_Summary!$B$2),MID(CELL("filename",Ind_Summary!$B$2),FIND("]",CELL("filename",Ind_Summary!$B$2))+1,256))</f>
        <v>Ind_Summary</v>
      </c>
      <c r="D4" s="201" t="s">
        <v>11</v>
      </c>
    </row>
    <row r="5" spans="1:4" ht="15" customHeight="1" x14ac:dyDescent="0.3">
      <c r="A5" s="184"/>
      <c r="B5" s="186" t="str">
        <f ca="1">HYPERLINK("#"&amp;CELL("address",Ind_Summary_fec!$B$2),MID(CELL("filename",Ind_Summary_fec!$B$2),FIND("]",CELL("filename",Ind_Summary_fec!$B$2))+1,256))</f>
        <v>Ind_Summary_fec</v>
      </c>
      <c r="D5" s="202" t="s">
        <v>12</v>
      </c>
    </row>
    <row r="6" spans="1:4" ht="15" customHeight="1" x14ac:dyDescent="0.3">
      <c r="A6" s="184"/>
      <c r="B6" s="186" t="str">
        <f ca="1">HYPERLINK("#"&amp;CELL("address",Ind_Summary_ued!$B$2),MID(CELL("filename",Ind_Summary_ued!$B$2),FIND("]",CELL("filename",Ind_Summary_ued!$B$2))+1,256))</f>
        <v>Ind_Summary_ued</v>
      </c>
      <c r="D6" s="202" t="s">
        <v>13</v>
      </c>
    </row>
    <row r="7" spans="1:4" ht="5.0999999999999996" customHeight="1" x14ac:dyDescent="0.3">
      <c r="A7" s="184"/>
      <c r="B7" s="188"/>
      <c r="D7" s="181"/>
    </row>
    <row r="8" spans="1:4" x14ac:dyDescent="0.25">
      <c r="A8" s="189"/>
      <c r="B8" s="185" t="str">
        <f ca="1">HYPERLINK("#"&amp;CELL("address",ISI!$B$2),MID(CELL("filename",ISI!$B$2),FIND("]",CELL("filename",ISI!$B$2))+1,256))</f>
        <v>ISI</v>
      </c>
      <c r="D8" s="201" t="s">
        <v>14</v>
      </c>
    </row>
    <row r="9" spans="1:4" x14ac:dyDescent="0.25">
      <c r="A9" s="189"/>
      <c r="B9" s="186" t="str">
        <f ca="1">HYPERLINK("#"&amp;CELL("address",ISI_fec!$B$2),MID(CELL("filename",ISI_fec!$B$2),FIND("]",CELL("filename",ISI_fec!$B$2))+1,256))</f>
        <v>ISI_fec</v>
      </c>
      <c r="D9" s="202" t="s">
        <v>15</v>
      </c>
    </row>
    <row r="10" spans="1:4" x14ac:dyDescent="0.25">
      <c r="A10" s="189"/>
      <c r="B10" s="186" t="str">
        <f ca="1">HYPERLINK("#"&amp;CELL("address",ISI_ued!$B$2),MID(CELL("filename",ISI_ued!$B$2),FIND("]",CELL("filename",ISI_ued!$B$2))+1,256))</f>
        <v>ISI_ued</v>
      </c>
      <c r="D10" s="202" t="s">
        <v>16</v>
      </c>
    </row>
    <row r="11" spans="1:4" x14ac:dyDescent="0.25">
      <c r="A11" s="189"/>
      <c r="B11" s="186" t="str">
        <f ca="1">HYPERLINK("#"&amp;CELL("address",ISI_emi!$B$2),MID(CELL("filename",ISI_emi!$B$2),FIND("]",CELL("filename",ISI_emi!$B$2))+1,256))</f>
        <v>ISI_emi</v>
      </c>
      <c r="D11" s="202" t="s">
        <v>17</v>
      </c>
    </row>
    <row r="12" spans="1:4" ht="5.0999999999999996" customHeight="1" x14ac:dyDescent="0.25">
      <c r="A12" s="189"/>
      <c r="B12" s="190"/>
      <c r="D12" s="187"/>
    </row>
    <row r="13" spans="1:4" x14ac:dyDescent="0.25">
      <c r="B13" s="185" t="str">
        <f ca="1">HYPERLINK("#"&amp;CELL("address",NFM!$B$2),MID(CELL("filename",NFM!$B$2),FIND("]",CELL("filename",NFM!$B$2))+1,256))</f>
        <v>NFM</v>
      </c>
      <c r="D13" s="201" t="s">
        <v>18</v>
      </c>
    </row>
    <row r="14" spans="1:4" x14ac:dyDescent="0.25">
      <c r="B14" s="186" t="str">
        <f ca="1">HYPERLINK("#"&amp;CELL("address",NFM_fec!$B$2),MID(CELL("filename",NFM_fec!$B$2),FIND("]",CELL("filename",NFM_fec!$B$2))+1,256))</f>
        <v>NFM_fec</v>
      </c>
      <c r="D14" s="202" t="s">
        <v>15</v>
      </c>
    </row>
    <row r="15" spans="1:4" x14ac:dyDescent="0.25">
      <c r="B15" s="186" t="str">
        <f ca="1">HYPERLINK("#"&amp;CELL("address",NFM_ued!$B$2),MID(CELL("filename",NFM_ued!$B$2),FIND("]",CELL("filename",NFM_ued!$B$2))+1,256))</f>
        <v>NFM_ued</v>
      </c>
      <c r="D15" s="202" t="s">
        <v>16</v>
      </c>
    </row>
    <row r="16" spans="1:4" x14ac:dyDescent="0.25">
      <c r="B16" s="186" t="str">
        <f ca="1">HYPERLINK("#"&amp;CELL("address",NFM_emi!$B$2),MID(CELL("filename",NFM_emi!$B$2),FIND("]",CELL("filename",NFM_emi!$B$2))+1,256))</f>
        <v>NFM_emi</v>
      </c>
      <c r="D16" s="202" t="s">
        <v>17</v>
      </c>
    </row>
    <row r="17" spans="2:4" ht="5.0999999999999996" customHeight="1" x14ac:dyDescent="0.25">
      <c r="B17" s="190"/>
      <c r="D17" s="187"/>
    </row>
    <row r="18" spans="2:4" x14ac:dyDescent="0.25">
      <c r="B18" s="185" t="str">
        <f ca="1">HYPERLINK("#"&amp;CELL("address",CHI!$B$2),MID(CELL("filename",CHI!$B$2),FIND("]",CELL("filename",CHI!$B$2))+1,256))</f>
        <v>CHI</v>
      </c>
      <c r="D18" s="201" t="s">
        <v>19</v>
      </c>
    </row>
    <row r="19" spans="2:4" x14ac:dyDescent="0.25">
      <c r="B19" s="186" t="str">
        <f ca="1">HYPERLINK("#"&amp;CELL("address",CHI_fec!$B$2),MID(CELL("filename",CHI_fec!$B$2),FIND("]",CELL("filename",CHI_fec!$B$2))+1,256))</f>
        <v>CHI_fec</v>
      </c>
      <c r="D19" s="202" t="s">
        <v>15</v>
      </c>
    </row>
    <row r="20" spans="2:4" x14ac:dyDescent="0.25">
      <c r="B20" s="186" t="str">
        <f ca="1">HYPERLINK("#"&amp;CELL("address",CHI_ued!$B$2),MID(CELL("filename",CHI_ued!$B$2),FIND("]",CELL("filename",CHI_ued!$B$2))+1,256))</f>
        <v>CHI_ued</v>
      </c>
      <c r="D20" s="202" t="s">
        <v>16</v>
      </c>
    </row>
    <row r="21" spans="2:4" x14ac:dyDescent="0.25">
      <c r="B21" s="186" t="str">
        <f ca="1">HYPERLINK("#"&amp;CELL("address",CHI_emi!$B$2),MID(CELL("filename",CHI_emi!$B$2),FIND("]",CELL("filename",CHI_emi!$B$2))+1,256))</f>
        <v>CHI_emi</v>
      </c>
      <c r="D21" s="202" t="s">
        <v>17</v>
      </c>
    </row>
    <row r="22" spans="2:4" ht="5.0999999999999996" customHeight="1" x14ac:dyDescent="0.25">
      <c r="B22" s="190"/>
      <c r="D22" s="187"/>
    </row>
    <row r="23" spans="2:4" x14ac:dyDescent="0.25">
      <c r="B23" s="185" t="str">
        <f ca="1">HYPERLINK("#"&amp;CELL("address",NMM!$B$2),MID(CELL("filename",NMM!$B$2),FIND("]",CELL("filename",NMM!$B$2))+1,256))</f>
        <v>NMM</v>
      </c>
      <c r="D23" s="201" t="s">
        <v>20</v>
      </c>
    </row>
    <row r="24" spans="2:4" x14ac:dyDescent="0.25">
      <c r="B24" s="186" t="str">
        <f ca="1">HYPERLINK("#"&amp;CELL("address",NMM_fec!$B$2),MID(CELL("filename",NMM_fec!$B$2),FIND("]",CELL("filename",NMM_fec!$B$2))+1,256))</f>
        <v>NMM_fec</v>
      </c>
      <c r="D24" s="202" t="s">
        <v>15</v>
      </c>
    </row>
    <row r="25" spans="2:4" x14ac:dyDescent="0.25">
      <c r="B25" s="186" t="str">
        <f ca="1">HYPERLINK("#"&amp;CELL("address",NMM_ued!$B$2),MID(CELL("filename",NMM_ued!$B$2),FIND("]",CELL("filename",NMM_ued!$B$2))+1,256))</f>
        <v>NMM_ued</v>
      </c>
      <c r="D25" s="202" t="s">
        <v>16</v>
      </c>
    </row>
    <row r="26" spans="2:4" x14ac:dyDescent="0.25">
      <c r="B26" s="186" t="str">
        <f ca="1">HYPERLINK("#"&amp;CELL("address",NMM_emi!$B$2),MID(CELL("filename",NMM_emi!$B$2),FIND("]",CELL("filename",NMM_emi!$B$2))+1,256))</f>
        <v>NMM_emi</v>
      </c>
      <c r="D26" s="202" t="s">
        <v>17</v>
      </c>
    </row>
    <row r="27" spans="2:4" ht="5.0999999999999996" customHeight="1" x14ac:dyDescent="0.25">
      <c r="B27" s="190"/>
      <c r="D27" s="187"/>
    </row>
    <row r="28" spans="2:4" x14ac:dyDescent="0.25">
      <c r="B28" s="185" t="str">
        <f ca="1">HYPERLINK("#"&amp;CELL("address",PPA!$B$2),MID(CELL("filename",PPA!$B$2),FIND("]",CELL("filename",PPA!$B$2))+1,256))</f>
        <v>PPA</v>
      </c>
      <c r="D28" s="201" t="s">
        <v>21</v>
      </c>
    </row>
    <row r="29" spans="2:4" x14ac:dyDescent="0.25">
      <c r="B29" s="186" t="str">
        <f ca="1">HYPERLINK("#"&amp;CELL("address",PPA_fec!$B$2),MID(CELL("filename",PPA_fec!$B$2),FIND("]",CELL("filename",PPA_fec!$B$2))+1,256))</f>
        <v>PPA_fec</v>
      </c>
      <c r="D29" s="202" t="s">
        <v>15</v>
      </c>
    </row>
    <row r="30" spans="2:4" x14ac:dyDescent="0.25">
      <c r="B30" s="186" t="str">
        <f ca="1">HYPERLINK("#"&amp;CELL("address",PPA_ued!$B$2),MID(CELL("filename",PPA_ued!$B$2),FIND("]",CELL("filename",PPA_ued!$B$2))+1,256))</f>
        <v>PPA_ued</v>
      </c>
      <c r="D30" s="202" t="s">
        <v>16</v>
      </c>
    </row>
    <row r="31" spans="2:4" x14ac:dyDescent="0.25">
      <c r="B31" s="186" t="str">
        <f ca="1">HYPERLINK("#"&amp;CELL("address",PPA_emi!$B$2),MID(CELL("filename",PPA_emi!$B$2),FIND("]",CELL("filename",PPA_emi!$B$2))+1,256))</f>
        <v>PPA_emi</v>
      </c>
      <c r="D31" s="202" t="s">
        <v>17</v>
      </c>
    </row>
    <row r="32" spans="2:4" ht="5.0999999999999996" customHeight="1" x14ac:dyDescent="0.25">
      <c r="B32" s="190"/>
      <c r="D32" s="187"/>
    </row>
    <row r="33" spans="2:4" x14ac:dyDescent="0.25">
      <c r="B33" s="185" t="str">
        <f ca="1">HYPERLINK("#"&amp;CELL("address",FBT!$B$2),MID(CELL("filename",FBT!$B$2),FIND("]",CELL("filename",FBT!$B$2))+1,256))</f>
        <v>FBT</v>
      </c>
      <c r="D33" s="201" t="s">
        <v>22</v>
      </c>
    </row>
    <row r="34" spans="2:4" x14ac:dyDescent="0.25">
      <c r="B34" s="186" t="str">
        <f ca="1">HYPERLINK("#"&amp;CELL("address",FBT_fec!$B$2),MID(CELL("filename",FBT_fec!$B$2),FIND("]",CELL("filename",FBT_fec!$B$2))+1,256))</f>
        <v>FBT_fec</v>
      </c>
      <c r="D34" s="202" t="s">
        <v>15</v>
      </c>
    </row>
    <row r="35" spans="2:4" x14ac:dyDescent="0.25">
      <c r="B35" s="186" t="str">
        <f ca="1">HYPERLINK("#"&amp;CELL("address",FBT_ued!$B$2),MID(CELL("filename",FBT_ued!$B$2),FIND("]",CELL("filename",FBT_ued!$B$2))+1,256))</f>
        <v>FBT_ued</v>
      </c>
      <c r="D35" s="202" t="s">
        <v>16</v>
      </c>
    </row>
    <row r="36" spans="2:4" x14ac:dyDescent="0.25">
      <c r="B36" s="186" t="str">
        <f ca="1">HYPERLINK("#"&amp;CELL("address",FBT_emi!$B$2),MID(CELL("filename",FBT_emi!$B$2),FIND("]",CELL("filename",FBT_emi!$B$2))+1,256))</f>
        <v>FBT_emi</v>
      </c>
      <c r="D36" s="202" t="s">
        <v>17</v>
      </c>
    </row>
    <row r="37" spans="2:4" ht="5.0999999999999996" customHeight="1" x14ac:dyDescent="0.25">
      <c r="B37" s="190"/>
      <c r="D37" s="187"/>
    </row>
    <row r="38" spans="2:4" x14ac:dyDescent="0.25">
      <c r="B38" s="185" t="str">
        <f ca="1">HYPERLINK("#"&amp;CELL("address",TRE!$B$2),MID(CELL("filename",TRE!$B$2),FIND("]",CELL("filename",TRE!$B$2))+1,256))</f>
        <v>TRE</v>
      </c>
      <c r="D38" s="201" t="s">
        <v>23</v>
      </c>
    </row>
    <row r="39" spans="2:4" x14ac:dyDescent="0.25">
      <c r="B39" s="186" t="str">
        <f ca="1">HYPERLINK("#"&amp;CELL("address",TRE_fec!$B$2),MID(CELL("filename",TRE_fec!$B$2),FIND("]",CELL("filename",TRE_fec!$B$2))+1,256))</f>
        <v>TRE_fec</v>
      </c>
      <c r="D39" s="202" t="s">
        <v>15</v>
      </c>
    </row>
    <row r="40" spans="2:4" x14ac:dyDescent="0.25">
      <c r="B40" s="186" t="str">
        <f ca="1">HYPERLINK("#"&amp;CELL("address",TRE_ued!$B$2),MID(CELL("filename",TRE_ued!$B$2),FIND("]",CELL("filename",TRE_ued!$B$2))+1,256))</f>
        <v>TRE_ued</v>
      </c>
      <c r="D40" s="202" t="s">
        <v>16</v>
      </c>
    </row>
    <row r="41" spans="2:4" x14ac:dyDescent="0.25">
      <c r="B41" s="186" t="str">
        <f ca="1">HYPERLINK("#"&amp;CELL("address",TRE_emi!$B$2),MID(CELL("filename",TRE_emi!$B$2),FIND("]",CELL("filename",TRE_emi!$B$2))+1,256))</f>
        <v>TRE_emi</v>
      </c>
      <c r="D41" s="202" t="s">
        <v>17</v>
      </c>
    </row>
    <row r="42" spans="2:4" ht="5.0999999999999996" customHeight="1" x14ac:dyDescent="0.25">
      <c r="B42" s="190"/>
      <c r="D42" s="187"/>
    </row>
    <row r="43" spans="2:4" x14ac:dyDescent="0.25">
      <c r="B43" s="185" t="str">
        <f ca="1">HYPERLINK("#"&amp;CELL("address",MAE!$B$2),MID(CELL("filename",MAE!$B$2),FIND("]",CELL("filename",MAE!$B$2))+1,256))</f>
        <v>MAE</v>
      </c>
      <c r="D43" s="201" t="s">
        <v>24</v>
      </c>
    </row>
    <row r="44" spans="2:4" x14ac:dyDescent="0.25">
      <c r="B44" s="186" t="str">
        <f ca="1">HYPERLINK("#"&amp;CELL("address",MAE_fec!$B$2),MID(CELL("filename",MAE_fec!$B$2),FIND("]",CELL("filename",MAE_fec!$B$2))+1,256))</f>
        <v>MAE_fec</v>
      </c>
      <c r="D44" s="202" t="s">
        <v>15</v>
      </c>
    </row>
    <row r="45" spans="2:4" x14ac:dyDescent="0.25">
      <c r="B45" s="186" t="str">
        <f ca="1">HYPERLINK("#"&amp;CELL("address",MAE_ued!$B$2),MID(CELL("filename",MAE_ued!$B$2),FIND("]",CELL("filename",MAE_ued!$B$2))+1,256))</f>
        <v>MAE_ued</v>
      </c>
      <c r="D45" s="202" t="s">
        <v>16</v>
      </c>
    </row>
    <row r="46" spans="2:4" x14ac:dyDescent="0.25">
      <c r="B46" s="186" t="str">
        <f ca="1">HYPERLINK("#"&amp;CELL("address",MAE_emi!$B$2),MID(CELL("filename",MAE_emi!$B$2),FIND("]",CELL("filename",MAE_emi!$B$2))+1,256))</f>
        <v>MAE_emi</v>
      </c>
      <c r="D46" s="202" t="s">
        <v>17</v>
      </c>
    </row>
    <row r="47" spans="2:4" ht="5.0999999999999996" customHeight="1" x14ac:dyDescent="0.25">
      <c r="B47" s="190"/>
      <c r="D47" s="187"/>
    </row>
    <row r="48" spans="2:4" x14ac:dyDescent="0.25">
      <c r="B48" s="185" t="str">
        <f ca="1">HYPERLINK("#"&amp;CELL("address",TEL!$B$2),MID(CELL("filename",TEL!$B$2),FIND("]",CELL("filename",TEL!$B$2))+1,256))</f>
        <v>TEL</v>
      </c>
      <c r="D48" s="201" t="s">
        <v>25</v>
      </c>
    </row>
    <row r="49" spans="2:4" x14ac:dyDescent="0.25">
      <c r="B49" s="186" t="str">
        <f ca="1">HYPERLINK("#"&amp;CELL("address",TEL_fec!$B$2),MID(CELL("filename",TEL_fec!$B$2),FIND("]",CELL("filename",TEL_fec!$B$2))+1,256))</f>
        <v>TEL_fec</v>
      </c>
      <c r="D49" s="202" t="s">
        <v>15</v>
      </c>
    </row>
    <row r="50" spans="2:4" x14ac:dyDescent="0.25">
      <c r="B50" s="186" t="str">
        <f ca="1">HYPERLINK("#"&amp;CELL("address",TEL_ued!$B$2),MID(CELL("filename",TEL_ued!$B$2),FIND("]",CELL("filename",TEL_ued!$B$2))+1,256))</f>
        <v>TEL_ued</v>
      </c>
      <c r="D50" s="202" t="s">
        <v>16</v>
      </c>
    </row>
    <row r="51" spans="2:4" x14ac:dyDescent="0.25">
      <c r="B51" s="186" t="str">
        <f ca="1">HYPERLINK("#"&amp;CELL("address",TEL_emi!$B$2),MID(CELL("filename",TEL_emi!$B$2),FIND("]",CELL("filename",TEL_emi!$B$2))+1,256))</f>
        <v>TEL_emi</v>
      </c>
      <c r="D51" s="202" t="s">
        <v>17</v>
      </c>
    </row>
    <row r="52" spans="2:4" ht="5.0999999999999996" customHeight="1" x14ac:dyDescent="0.25">
      <c r="B52" s="190"/>
      <c r="D52" s="187"/>
    </row>
    <row r="53" spans="2:4" x14ac:dyDescent="0.25">
      <c r="B53" s="185" t="str">
        <f ca="1">HYPERLINK("#"&amp;CELL("address",WWP!$B$2),MID(CELL("filename",WWP!$B$2),FIND("]",CELL("filename",WWP!$B$2))+1,256))</f>
        <v>WWP</v>
      </c>
      <c r="D53" s="201" t="s">
        <v>26</v>
      </c>
    </row>
    <row r="54" spans="2:4" x14ac:dyDescent="0.25">
      <c r="B54" s="186" t="str">
        <f ca="1">HYPERLINK("#"&amp;CELL("address",WWP_fec!$B$2),MID(CELL("filename",WWP_fec!$B$2),FIND("]",CELL("filename",WWP_fec!$B$2))+1,256))</f>
        <v>WWP_fec</v>
      </c>
      <c r="D54" s="202" t="s">
        <v>15</v>
      </c>
    </row>
    <row r="55" spans="2:4" x14ac:dyDescent="0.25">
      <c r="B55" s="186" t="str">
        <f ca="1">HYPERLINK("#"&amp;CELL("address",WWP_ued!$B$2),MID(CELL("filename",WWP_ued!$B$2),FIND("]",CELL("filename",WWP_ued!$B$2))+1,256))</f>
        <v>WWP_ued</v>
      </c>
      <c r="D55" s="202" t="s">
        <v>16</v>
      </c>
    </row>
    <row r="56" spans="2:4" x14ac:dyDescent="0.25">
      <c r="B56" s="186" t="str">
        <f ca="1">HYPERLINK("#"&amp;CELL("address",WWP_emi!$B$2),MID(CELL("filename",WWP_emi!$B$2),FIND("]",CELL("filename",WWP_emi!$B$2))+1,256))</f>
        <v>WWP_emi</v>
      </c>
      <c r="D56" s="202" t="s">
        <v>17</v>
      </c>
    </row>
    <row r="57" spans="2:4" ht="5.0999999999999996" customHeight="1" x14ac:dyDescent="0.25">
      <c r="B57" s="190"/>
      <c r="D57" s="187"/>
    </row>
    <row r="58" spans="2:4" x14ac:dyDescent="0.25">
      <c r="B58" s="185" t="str">
        <f ca="1">HYPERLINK("#"&amp;CELL("address",OIS!$B$2),MID(CELL("filename",OIS!$B$2),FIND("]",CELL("filename",OIS!$B$2))+1,256))</f>
        <v>OIS</v>
      </c>
      <c r="D58" s="201" t="s">
        <v>27</v>
      </c>
    </row>
    <row r="59" spans="2:4" x14ac:dyDescent="0.25">
      <c r="B59" s="186" t="str">
        <f ca="1">HYPERLINK("#"&amp;CELL("address",OIS_fec!$B$2),MID(CELL("filename",OIS_fec!$B$2),FIND("]",CELL("filename",OIS_fec!$B$2))+1,256))</f>
        <v>OIS_fec</v>
      </c>
      <c r="D59" s="202" t="s">
        <v>15</v>
      </c>
    </row>
    <row r="60" spans="2:4" x14ac:dyDescent="0.25">
      <c r="B60" s="186" t="str">
        <f ca="1">HYPERLINK("#"&amp;CELL("address",OIS_ued!$B$2),MID(CELL("filename",OIS_ued!$B$2),FIND("]",CELL("filename",OIS_ued!$B$2))+1,256))</f>
        <v>OIS_ued</v>
      </c>
      <c r="D60" s="202" t="s">
        <v>16</v>
      </c>
    </row>
    <row r="61" spans="2:4" x14ac:dyDescent="0.25">
      <c r="B61" s="186" t="str">
        <f ca="1">HYPERLINK("#"&amp;CELL("address",OIS_emi!$B$2),MID(CELL("filename",OIS_emi!$B$2),FIND("]",CELL("filename",OIS_emi!$B$2))+1,256))</f>
        <v>OIS_emi</v>
      </c>
      <c r="D61" s="202" t="s">
        <v>17</v>
      </c>
    </row>
  </sheetData>
  <pageMargins left="0.39370078740157483" right="0.39370078740157483" top="0.39370078740157483" bottom="0.39370078740157483" header="0.31496062992125978" footer="0.31496062992125978"/>
  <pageSetup paperSize="9" scale="9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CY180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15" width="9.140625" style="1" customWidth="1"/>
    <col min="116" max="16384" width="9.140625" style="1"/>
  </cols>
  <sheetData>
    <row r="1" spans="1:25" ht="15" customHeight="1" x14ac:dyDescent="0.25">
      <c r="A1" s="9" t="str">
        <f>index!$A$1&amp;": Industry Summary"</f>
        <v>DE: Industry Summary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</row>
    <row r="2" spans="1:25" ht="10.15" customHeight="1" x14ac:dyDescent="0.25"/>
    <row r="3" spans="1:25" ht="12" customHeight="1" x14ac:dyDescent="0.25">
      <c r="A3" s="30" t="s">
        <v>57</v>
      </c>
      <c r="B3" s="203">
        <f>ISI!B$3+NFM!B$3+CHI!B$3+NMM!B$3+PPA!B$3+FBT!B$3+TRE!B$3+MAE!B$3+TEL!B$3+WWP!B$3+OIS!B$3</f>
        <v>800172.60692327947</v>
      </c>
      <c r="C3" s="203">
        <f>ISI!C$3+NFM!C$3+CHI!C$3+NMM!C$3+PPA!C$3+FBT!C$3+TRE!C$3+MAE!C$3+TEL!C$3+WWP!C$3+OIS!C$3</f>
        <v>792492.98013182427</v>
      </c>
      <c r="D3" s="203">
        <f>ISI!D$3+NFM!D$3+CHI!D$3+NMM!D$3+PPA!D$3+FBT!D$3+TRE!D$3+MAE!D$3+TEL!D$3+WWP!D$3+OIS!D$3</f>
        <v>768353.77685487643</v>
      </c>
      <c r="E3" s="203">
        <f>ISI!E$3+NFM!E$3+CHI!E$3+NMM!E$3+PPA!E$3+FBT!E$3+TRE!E$3+MAE!E$3+TEL!E$3+WWP!E$3+OIS!E$3</f>
        <v>760647.62961681711</v>
      </c>
      <c r="F3" s="203">
        <f>ISI!F$3+NFM!F$3+CHI!F$3+NMM!F$3+PPA!F$3+FBT!F$3+TRE!F$3+MAE!F$3+TEL!F$3+WWP!F$3+OIS!F$3</f>
        <v>771258.2953858095</v>
      </c>
      <c r="G3" s="203">
        <f>ISI!G$3+NFM!G$3+CHI!G$3+NMM!G$3+PPA!G$3+FBT!G$3+TRE!G$3+MAE!G$3+TEL!G$3+WWP!G$3+OIS!G$3</f>
        <v>771849.44636725425</v>
      </c>
      <c r="H3" s="203">
        <f>ISI!H$3+NFM!H$3+CHI!H$3+NMM!H$3+PPA!H$3+FBT!H$3+TRE!H$3+MAE!H$3+TEL!H$3+WWP!H$3+OIS!H$3</f>
        <v>821346.44428830477</v>
      </c>
      <c r="I3" s="203">
        <f>ISI!I$3+NFM!I$3+CHI!I$3+NMM!I$3+PPA!I$3+FBT!I$3+TRE!I$3+MAE!I$3+TEL!I$3+WWP!I$3+OIS!I$3</f>
        <v>861925.65338551335</v>
      </c>
      <c r="J3" s="203">
        <f>ISI!J$3+NFM!J$3+CHI!J$3+NMM!J$3+PPA!J$3+FBT!J$3+TRE!J$3+MAE!J$3+TEL!J$3+WWP!J$3+OIS!J$3</f>
        <v>848108.02568772656</v>
      </c>
      <c r="K3" s="203">
        <f>ISI!K$3+NFM!K$3+CHI!K$3+NMM!K$3+PPA!K$3+FBT!K$3+TRE!K$3+MAE!K$3+TEL!K$3+WWP!K$3+OIS!K$3</f>
        <v>719137.85799081204</v>
      </c>
      <c r="L3" s="203">
        <f>ISI!L$3+NFM!L$3+CHI!L$3+NMM!L$3+PPA!L$3+FBT!L$3+TRE!L$3+MAE!L$3+TEL!L$3+WWP!L$3+OIS!L$3</f>
        <v>821305.79619838239</v>
      </c>
      <c r="M3" s="203">
        <f>ISI!M$3+NFM!M$3+CHI!M$3+NMM!M$3+PPA!M$3+FBT!M$3+TRE!M$3+MAE!M$3+TEL!M$3+WWP!M$3+OIS!M$3</f>
        <v>879993.5256984845</v>
      </c>
      <c r="N3" s="203">
        <f>ISI!N$3+NFM!N$3+CHI!N$3+NMM!N$3+PPA!N$3+FBT!N$3+TRE!N$3+MAE!N$3+TEL!N$3+WWP!N$3+OIS!N$3</f>
        <v>882860.28455253597</v>
      </c>
      <c r="O3" s="203">
        <f>ISI!O$3+NFM!O$3+CHI!O$3+NMM!O$3+PPA!O$3+FBT!O$3+TRE!O$3+MAE!O$3+TEL!O$3+WWP!O$3+OIS!O$3</f>
        <v>878775.18115771795</v>
      </c>
      <c r="P3" s="203">
        <f>ISI!P$3+NFM!P$3+CHI!P$3+NMM!P$3+PPA!P$3+FBT!P$3+TRE!P$3+MAE!P$3+TEL!P$3+WWP!P$3+OIS!P$3</f>
        <v>912456.90003407281</v>
      </c>
      <c r="Q3" s="203">
        <f>ISI!Q$3+NFM!Q$3+CHI!Q$3+NMM!Q$3+PPA!Q$3+FBT!Q$3+TRE!Q$3+MAE!Q$3+TEL!Q$3+WWP!Q$3+OIS!Q$3</f>
        <v>924177.38687315595</v>
      </c>
      <c r="R3" s="203">
        <f>ISI!R$3+NFM!R$3+CHI!R$3+NMM!R$3+PPA!R$3+FBT!R$3+TRE!R$3+MAE!R$3+TEL!R$3+WWP!R$3+OIS!R$3</f>
        <v>962532.5267600246</v>
      </c>
      <c r="S3" s="203">
        <f>ISI!S$3+NFM!S$3+CHI!S$3+NMM!S$3+PPA!S$3+FBT!S$3+TRE!S$3+MAE!S$3+TEL!S$3+WWP!S$3+OIS!S$3</f>
        <v>982097.12277803558</v>
      </c>
      <c r="T3" s="203">
        <f>ISI!T$3+NFM!T$3+CHI!T$3+NMM!T$3+PPA!T$3+FBT!T$3+TRE!T$3+MAE!T$3+TEL!T$3+WWP!T$3+OIS!T$3</f>
        <v>984993.02763213241</v>
      </c>
      <c r="U3" s="203">
        <f>ISI!U$3+NFM!U$3+CHI!U$3+NMM!U$3+PPA!U$3+FBT!U$3+TRE!U$3+MAE!U$3+TEL!U$3+WWP!U$3+OIS!U$3</f>
        <v>973400.38126334618</v>
      </c>
      <c r="V3" s="203">
        <f>ISI!V$3+NFM!V$3+CHI!V$3+NMM!V$3+PPA!V$3+FBT!V$3+TRE!V$3+MAE!V$3+TEL!V$3+WWP!V$3+OIS!V$3</f>
        <v>917245.07465376239</v>
      </c>
      <c r="W3" s="203">
        <f>ISI!W$3+NFM!W$3+CHI!W$3+NMM!W$3+PPA!W$3+FBT!W$3+TRE!W$3+MAE!W$3+TEL!W$3+WWP!W$3+OIS!W$3</f>
        <v>959618.55800368823</v>
      </c>
      <c r="X3" s="203">
        <f>ISI!X$3+NFM!X$3+CHI!X$3+NMM!X$3+PPA!X$3+FBT!X$3+TRE!X$3+MAE!X$3+TEL!X$3+WWP!X$3+OIS!X$3</f>
        <v>939803.85104804253</v>
      </c>
      <c r="Y3" s="203">
        <f>ISI!Y$3+NFM!Y$3+CHI!Y$3+NMM!Y$3+PPA!Y$3+FBT!Y$3+TRE!Y$3+MAE!Y$3+TEL!Y$3+WWP!Y$3+OIS!Y$3</f>
        <v>941822.35378680192</v>
      </c>
    </row>
    <row r="4" spans="1:25" ht="12" customHeight="1" x14ac:dyDescent="0.25">
      <c r="A4" s="12" t="s">
        <v>14</v>
      </c>
      <c r="B4" s="204">
        <f>ISI!B$3</f>
        <v>18838.338622372492</v>
      </c>
      <c r="C4" s="204">
        <f>ISI!C$3</f>
        <v>18965.842334947236</v>
      </c>
      <c r="D4" s="204">
        <f>ISI!D$3</f>
        <v>18712.595094773584</v>
      </c>
      <c r="E4" s="204">
        <f>ISI!E$3</f>
        <v>18319.13638867352</v>
      </c>
      <c r="F4" s="204">
        <f>ISI!F$3</f>
        <v>19902.103825916212</v>
      </c>
      <c r="G4" s="204">
        <f>ISI!G$3</f>
        <v>21427.656322116443</v>
      </c>
      <c r="H4" s="204">
        <f>ISI!H$3</f>
        <v>23065.813275300909</v>
      </c>
      <c r="I4" s="204">
        <f>ISI!I$3</f>
        <v>26650.570763965043</v>
      </c>
      <c r="J4" s="204">
        <f>ISI!J$3</f>
        <v>25954.393069379945</v>
      </c>
      <c r="K4" s="204">
        <f>ISI!K$3</f>
        <v>16269.461763370235</v>
      </c>
      <c r="L4" s="204">
        <f>ISI!L$3</f>
        <v>15977.142294977699</v>
      </c>
      <c r="M4" s="204">
        <f>ISI!M$3</f>
        <v>18897.086121098546</v>
      </c>
      <c r="N4" s="204">
        <f>ISI!N$3</f>
        <v>18614.237485369234</v>
      </c>
      <c r="O4" s="204">
        <f>ISI!O$3</f>
        <v>17701.449617001865</v>
      </c>
      <c r="P4" s="204">
        <f>ISI!P$3</f>
        <v>17908.371900214734</v>
      </c>
      <c r="Q4" s="204">
        <f>ISI!Q$3</f>
        <v>17409.022326749386</v>
      </c>
      <c r="R4" s="204">
        <f>ISI!R$3</f>
        <v>16463.916154120649</v>
      </c>
      <c r="S4" s="204">
        <f>ISI!S$3</f>
        <v>16710.011954280068</v>
      </c>
      <c r="T4" s="204">
        <f>ISI!T$3</f>
        <v>18049.977010973318</v>
      </c>
      <c r="U4" s="204">
        <f>ISI!U$3</f>
        <v>15118.653546612264</v>
      </c>
      <c r="V4" s="204">
        <f>ISI!V$3</f>
        <v>12078.799930317133</v>
      </c>
      <c r="W4" s="204">
        <f>ISI!W$3</f>
        <v>11857.235708670718</v>
      </c>
      <c r="X4" s="204">
        <f>ISI!X$3</f>
        <v>14574.455560987335</v>
      </c>
      <c r="Y4" s="204">
        <f>ISI!Y$3</f>
        <v>13755.560651635178</v>
      </c>
    </row>
    <row r="5" spans="1:25" ht="12" customHeight="1" x14ac:dyDescent="0.25">
      <c r="A5" s="13" t="s">
        <v>18</v>
      </c>
      <c r="B5" s="205">
        <f>NFM!B$3</f>
        <v>7521.3336342720877</v>
      </c>
      <c r="C5" s="205">
        <f>NFM!C$3</f>
        <v>7572.240350682001</v>
      </c>
      <c r="D5" s="205">
        <f>NFM!D$3</f>
        <v>7471.1296835745234</v>
      </c>
      <c r="E5" s="205">
        <f>NFM!E$3</f>
        <v>7314.0386439022077</v>
      </c>
      <c r="F5" s="205">
        <f>NFM!F$3</f>
        <v>7946.0490598075294</v>
      </c>
      <c r="G5" s="205">
        <f>NFM!G$3</f>
        <v>8555.1361736197723</v>
      </c>
      <c r="H5" s="205">
        <f>NFM!H$3</f>
        <v>9209.1813756510419</v>
      </c>
      <c r="I5" s="205">
        <f>NFM!I$3</f>
        <v>10640.419958345265</v>
      </c>
      <c r="J5" s="205">
        <f>NFM!J$3</f>
        <v>10362.466322694278</v>
      </c>
      <c r="K5" s="205">
        <f>NFM!K$3</f>
        <v>8565.0303099798839</v>
      </c>
      <c r="L5" s="205">
        <f>NFM!L$3</f>
        <v>8497.5733577609899</v>
      </c>
      <c r="M5" s="205">
        <f>NFM!M$3</f>
        <v>9367.4215471196439</v>
      </c>
      <c r="N5" s="205">
        <f>NFM!N$3</f>
        <v>10184.04010207737</v>
      </c>
      <c r="O5" s="205">
        <f>NFM!O$3</f>
        <v>9695.3128258730867</v>
      </c>
      <c r="P5" s="205">
        <f>NFM!P$3</f>
        <v>9435.0307263197974</v>
      </c>
      <c r="Q5" s="205">
        <f>NFM!Q$3</f>
        <v>10083.980753250613</v>
      </c>
      <c r="R5" s="205">
        <f>NFM!R$3</f>
        <v>10172.338500154374</v>
      </c>
      <c r="S5" s="205">
        <f>NFM!S$3</f>
        <v>9763.5211272262241</v>
      </c>
      <c r="T5" s="205">
        <f>NFM!T$3</f>
        <v>10558.569373388389</v>
      </c>
      <c r="U5" s="205">
        <f>NFM!U$3</f>
        <v>10181.567884561879</v>
      </c>
      <c r="V5" s="205">
        <f>NFM!V$3</f>
        <v>9231.8878625536872</v>
      </c>
      <c r="W5" s="205">
        <f>NFM!W$3</f>
        <v>8216.1293610576904</v>
      </c>
      <c r="X5" s="205">
        <f>NFM!X$3</f>
        <v>8717.6507166194096</v>
      </c>
      <c r="Y5" s="205">
        <f>NFM!Y$3</f>
        <v>10614.081435193535</v>
      </c>
    </row>
    <row r="6" spans="1:25" ht="12" customHeight="1" x14ac:dyDescent="0.25">
      <c r="A6" s="14" t="s">
        <v>45</v>
      </c>
      <c r="B6" s="204">
        <f>NFM!B$4</f>
        <v>579.16145331147152</v>
      </c>
      <c r="C6" s="204">
        <f>NFM!C$4</f>
        <v>583.08139747203052</v>
      </c>
      <c r="D6" s="204">
        <f>NFM!D$4</f>
        <v>575.29562386395321</v>
      </c>
      <c r="E6" s="204">
        <f>NFM!E$4</f>
        <v>563.19922191413684</v>
      </c>
      <c r="F6" s="204">
        <f>NFM!F$4</f>
        <v>611.86560061535749</v>
      </c>
      <c r="G6" s="204">
        <f>NFM!G$4</f>
        <v>658.76682786864478</v>
      </c>
      <c r="H6" s="204">
        <f>NFM!H$4</f>
        <v>709.12994007174882</v>
      </c>
      <c r="I6" s="204">
        <f>NFM!I$4</f>
        <v>819.33888145038259</v>
      </c>
      <c r="J6" s="204">
        <f>NFM!J$4</f>
        <v>797.93575809426579</v>
      </c>
      <c r="K6" s="204">
        <f>NFM!K$4</f>
        <v>730.69450038406308</v>
      </c>
      <c r="L6" s="204">
        <f>NFM!L$4</f>
        <v>747.1687649382776</v>
      </c>
      <c r="M6" s="204">
        <f>NFM!M$4</f>
        <v>829.86445611412114</v>
      </c>
      <c r="N6" s="204">
        <f>NFM!N$4</f>
        <v>859.24994430872221</v>
      </c>
      <c r="O6" s="204">
        <f>NFM!O$4</f>
        <v>857.6359311846187</v>
      </c>
      <c r="P6" s="204">
        <f>NFM!P$4</f>
        <v>833.51537873597385</v>
      </c>
      <c r="Q6" s="204">
        <f>NFM!Q$4</f>
        <v>884.39069960237202</v>
      </c>
      <c r="R6" s="204">
        <f>NFM!R$4</f>
        <v>895.46642705138663</v>
      </c>
      <c r="S6" s="204">
        <f>NFM!S$4</f>
        <v>856.23150060305727</v>
      </c>
      <c r="T6" s="204">
        <f>NFM!T$4</f>
        <v>928.90241153584668</v>
      </c>
      <c r="U6" s="204">
        <f>NFM!U$4</f>
        <v>876.97900247136181</v>
      </c>
      <c r="V6" s="204">
        <f>NFM!V$4</f>
        <v>763.47687260576208</v>
      </c>
      <c r="W6" s="204">
        <f>NFM!W$4</f>
        <v>682.94407949264985</v>
      </c>
      <c r="X6" s="204">
        <f>NFM!X$4</f>
        <v>630.7204435810562</v>
      </c>
      <c r="Y6" s="204">
        <f>NFM!Y$4</f>
        <v>629.88496631549651</v>
      </c>
    </row>
    <row r="7" spans="1:25" ht="12" customHeight="1" x14ac:dyDescent="0.25">
      <c r="A7" s="14" t="s">
        <v>58</v>
      </c>
      <c r="B7" s="204">
        <f>NFM!B$5</f>
        <v>3281.91490209834</v>
      </c>
      <c r="C7" s="204">
        <f>NFM!C$5</f>
        <v>3304.1279190081741</v>
      </c>
      <c r="D7" s="204">
        <f>NFM!D$5</f>
        <v>3260.0085352290698</v>
      </c>
      <c r="E7" s="204">
        <f>NFM!E$5</f>
        <v>3191.4622575134426</v>
      </c>
      <c r="F7" s="204">
        <f>NFM!F$5</f>
        <v>3467.238403487027</v>
      </c>
      <c r="G7" s="204">
        <f>NFM!G$5</f>
        <v>3733.012024588988</v>
      </c>
      <c r="H7" s="204">
        <f>NFM!H$5</f>
        <v>4018.4029937399109</v>
      </c>
      <c r="I7" s="204">
        <f>NFM!I$5</f>
        <v>4642.9203282188346</v>
      </c>
      <c r="J7" s="204">
        <f>NFM!J$5</f>
        <v>4521.6359625341738</v>
      </c>
      <c r="K7" s="204">
        <f>NFM!K$5</f>
        <v>4140.6021688430246</v>
      </c>
      <c r="L7" s="204">
        <f>NFM!L$5</f>
        <v>4233.9563346502409</v>
      </c>
      <c r="M7" s="204">
        <f>NFM!M$5</f>
        <v>4702.5652513133537</v>
      </c>
      <c r="N7" s="204">
        <f>NFM!N$5</f>
        <v>4869.0830177494272</v>
      </c>
      <c r="O7" s="204">
        <f>NFM!O$5</f>
        <v>4859.9369433795055</v>
      </c>
      <c r="P7" s="204">
        <f>NFM!P$5</f>
        <v>4723.2538128371862</v>
      </c>
      <c r="Q7" s="204">
        <f>NFM!Q$5</f>
        <v>5011.5472977467753</v>
      </c>
      <c r="R7" s="204">
        <f>NFM!R$5</f>
        <v>5074.3097532911906</v>
      </c>
      <c r="S7" s="204">
        <f>NFM!S$5</f>
        <v>4851.9785034173237</v>
      </c>
      <c r="T7" s="204">
        <f>NFM!T$5</f>
        <v>5263.7803320364637</v>
      </c>
      <c r="U7" s="204">
        <f>NFM!U$5</f>
        <v>4969.5476806710503</v>
      </c>
      <c r="V7" s="204">
        <f>NFM!V$5</f>
        <v>4326.3689447659863</v>
      </c>
      <c r="W7" s="204">
        <f>NFM!W$5</f>
        <v>3870.016450458349</v>
      </c>
      <c r="X7" s="204">
        <f>NFM!X$5</f>
        <v>3574.082513625985</v>
      </c>
      <c r="Y7" s="204">
        <f>NFM!Y$5</f>
        <v>3569.3481424544798</v>
      </c>
    </row>
    <row r="8" spans="1:25" ht="12" customHeight="1" x14ac:dyDescent="0.25">
      <c r="A8" s="14" t="s">
        <v>47</v>
      </c>
      <c r="B8" s="204">
        <f>NFM!B$8</f>
        <v>3660.2572788622761</v>
      </c>
      <c r="C8" s="204">
        <f>NFM!C$8</f>
        <v>3685.031034201797</v>
      </c>
      <c r="D8" s="204">
        <f>NFM!D$8</f>
        <v>3635.8255244815</v>
      </c>
      <c r="E8" s="204">
        <f>NFM!E$8</f>
        <v>3559.377164474628</v>
      </c>
      <c r="F8" s="204">
        <f>NFM!F$8</f>
        <v>3866.945055705145</v>
      </c>
      <c r="G8" s="204">
        <f>NFM!G$8</f>
        <v>4163.3573211621388</v>
      </c>
      <c r="H8" s="204">
        <f>NFM!H$8</f>
        <v>4481.648441839382</v>
      </c>
      <c r="I8" s="204">
        <f>NFM!I$8</f>
        <v>5178.1607486760486</v>
      </c>
      <c r="J8" s="204">
        <f>NFM!J$8</f>
        <v>5042.8946020658377</v>
      </c>
      <c r="K8" s="204">
        <f>NFM!K$8</f>
        <v>3693.733640752796</v>
      </c>
      <c r="L8" s="204">
        <f>NFM!L$8</f>
        <v>3516.4482581724719</v>
      </c>
      <c r="M8" s="204">
        <f>NFM!M$8</f>
        <v>3834.9918396921698</v>
      </c>
      <c r="N8" s="204">
        <f>NFM!N$8</f>
        <v>4455.7071400192199</v>
      </c>
      <c r="O8" s="204">
        <f>NFM!O$8</f>
        <v>3977.7399513089622</v>
      </c>
      <c r="P8" s="204">
        <f>NFM!P$8</f>
        <v>3878.2615347466381</v>
      </c>
      <c r="Q8" s="204">
        <f>NFM!Q$8</f>
        <v>4188.0427559014661</v>
      </c>
      <c r="R8" s="204">
        <f>NFM!R$8</f>
        <v>4202.5623198117964</v>
      </c>
      <c r="S8" s="204">
        <f>NFM!S$8</f>
        <v>4055.3111232058432</v>
      </c>
      <c r="T8" s="204">
        <f>NFM!T$8</f>
        <v>4365.8866298160783</v>
      </c>
      <c r="U8" s="204">
        <f>NFM!U$8</f>
        <v>4335.0412014194662</v>
      </c>
      <c r="V8" s="204">
        <f>NFM!V$8</f>
        <v>4142.0420451819391</v>
      </c>
      <c r="W8" s="204">
        <f>NFM!W$8</f>
        <v>3663.1688311066928</v>
      </c>
      <c r="X8" s="204">
        <f>NFM!X$8</f>
        <v>4512.8477594123697</v>
      </c>
      <c r="Y8" s="204">
        <f>NFM!Y$8</f>
        <v>6414.8483264235583</v>
      </c>
    </row>
    <row r="9" spans="1:25" ht="12" customHeight="1" x14ac:dyDescent="0.25">
      <c r="A9" s="13" t="s">
        <v>19</v>
      </c>
      <c r="B9" s="205">
        <f>CHI!B$3</f>
        <v>70469.321595177156</v>
      </c>
      <c r="C9" s="205">
        <f>CHI!C$3</f>
        <v>71887.238158236665</v>
      </c>
      <c r="D9" s="205">
        <f>CHI!D$3</f>
        <v>72012.012459169389</v>
      </c>
      <c r="E9" s="205">
        <f>CHI!E$3</f>
        <v>72046.187705400065</v>
      </c>
      <c r="F9" s="205">
        <f>CHI!F$3</f>
        <v>73784.433822941995</v>
      </c>
      <c r="G9" s="205">
        <f>CHI!G$3</f>
        <v>76335.163388288784</v>
      </c>
      <c r="H9" s="205">
        <f>CHI!H$3</f>
        <v>79139.935267452413</v>
      </c>
      <c r="I9" s="205">
        <f>CHI!I$3</f>
        <v>83592.955793214351</v>
      </c>
      <c r="J9" s="205">
        <f>CHI!J$3</f>
        <v>85257.91806605563</v>
      </c>
      <c r="K9" s="205">
        <f>CHI!K$3</f>
        <v>77015.587095087103</v>
      </c>
      <c r="L9" s="205">
        <f>CHI!L$3</f>
        <v>84565.767828534328</v>
      </c>
      <c r="M9" s="205">
        <f>CHI!M$3</f>
        <v>86154.334999249273</v>
      </c>
      <c r="N9" s="205">
        <f>CHI!N$3</f>
        <v>84585.481199509377</v>
      </c>
      <c r="O9" s="205">
        <f>CHI!O$3</f>
        <v>82416.629372663068</v>
      </c>
      <c r="P9" s="205">
        <f>CHI!P$3</f>
        <v>86517.539377625537</v>
      </c>
      <c r="Q9" s="205">
        <f>CHI!Q$3</f>
        <v>88861.935240000021</v>
      </c>
      <c r="R9" s="205">
        <f>CHI!R$3</f>
        <v>91967.98917541554</v>
      </c>
      <c r="S9" s="205">
        <f>CHI!S$3</f>
        <v>92190.363020366844</v>
      </c>
      <c r="T9" s="205">
        <f>CHI!T$3</f>
        <v>86477.682282655456</v>
      </c>
      <c r="U9" s="205">
        <f>CHI!U$3</f>
        <v>88030.313311096776</v>
      </c>
      <c r="V9" s="205">
        <f>CHI!V$3</f>
        <v>87733.77872185249</v>
      </c>
      <c r="W9" s="205">
        <f>CHI!W$3</f>
        <v>91119.907004981884</v>
      </c>
      <c r="X9" s="205">
        <f>CHI!X$3</f>
        <v>82023.985042163025</v>
      </c>
      <c r="Y9" s="205">
        <f>CHI!Y$3</f>
        <v>78708.411140964468</v>
      </c>
    </row>
    <row r="10" spans="1:25" ht="12" customHeight="1" x14ac:dyDescent="0.25">
      <c r="A10" s="14" t="s">
        <v>59</v>
      </c>
      <c r="B10" s="204">
        <f>CHI!B$5</f>
        <v>28593.402070083299</v>
      </c>
      <c r="C10" s="204">
        <f>CHI!C$5</f>
        <v>28658.039145565021</v>
      </c>
      <c r="D10" s="204">
        <f>CHI!D$5</f>
        <v>28745.147667843721</v>
      </c>
      <c r="E10" s="204">
        <f>CHI!E$5</f>
        <v>28256.19202320656</v>
      </c>
      <c r="F10" s="204">
        <f>CHI!F$5</f>
        <v>28346.09218950494</v>
      </c>
      <c r="G10" s="204">
        <f>CHI!G$5</f>
        <v>28279.52272324056</v>
      </c>
      <c r="H10" s="204">
        <f>CHI!H$5</f>
        <v>28684.148520366889</v>
      </c>
      <c r="I10" s="204">
        <f>CHI!I$5</f>
        <v>29400.66304076252</v>
      </c>
      <c r="J10" s="204">
        <f>CHI!J$5</f>
        <v>32557.721443503229</v>
      </c>
      <c r="K10" s="204">
        <f>CHI!K$5</f>
        <v>28702.172590593549</v>
      </c>
      <c r="L10" s="204">
        <f>CHI!L$5</f>
        <v>33828.453548042431</v>
      </c>
      <c r="M10" s="204">
        <f>CHI!M$5</f>
        <v>33386.742357680763</v>
      </c>
      <c r="N10" s="204">
        <f>CHI!N$5</f>
        <v>32387.714193565971</v>
      </c>
      <c r="O10" s="204">
        <f>CHI!O$5</f>
        <v>31901.518571587108</v>
      </c>
      <c r="P10" s="204">
        <f>CHI!P$5</f>
        <v>32475.645481028489</v>
      </c>
      <c r="Q10" s="204">
        <f>CHI!Q$5</f>
        <v>36367.89651004663</v>
      </c>
      <c r="R10" s="204">
        <f>CHI!R$5</f>
        <v>33346.527892717691</v>
      </c>
      <c r="S10" s="204">
        <f>CHI!S$5</f>
        <v>37906.534069184112</v>
      </c>
      <c r="T10" s="204">
        <f>CHI!T$5</f>
        <v>32517.256190466531</v>
      </c>
      <c r="U10" s="204">
        <f>CHI!U$5</f>
        <v>31185.16666093373</v>
      </c>
      <c r="V10" s="204">
        <f>CHI!V$5</f>
        <v>32026.748273842291</v>
      </c>
      <c r="W10" s="204">
        <f>CHI!W$5</f>
        <v>31622.442233852089</v>
      </c>
      <c r="X10" s="204">
        <f>CHI!X$5</f>
        <v>30108.795439303591</v>
      </c>
      <c r="Y10" s="204">
        <f>CHI!Y$5</f>
        <v>26603.887448039171</v>
      </c>
    </row>
    <row r="11" spans="1:25" ht="12" customHeight="1" x14ac:dyDescent="0.25">
      <c r="A11" s="14" t="s">
        <v>49</v>
      </c>
      <c r="B11" s="204">
        <f>CHI!B$6</f>
        <v>23194.330854966349</v>
      </c>
      <c r="C11" s="204">
        <f>CHI!C$6</f>
        <v>23364.096884107301</v>
      </c>
      <c r="D11" s="204">
        <f>CHI!D$6</f>
        <v>23593.720320957022</v>
      </c>
      <c r="E11" s="204">
        <f>CHI!E$6</f>
        <v>22317.248965711919</v>
      </c>
      <c r="F11" s="204">
        <f>CHI!F$6</f>
        <v>22549.670607084929</v>
      </c>
      <c r="G11" s="204">
        <f>CHI!G$6</f>
        <v>22377.468157941919</v>
      </c>
      <c r="H11" s="204">
        <f>CHI!H$6</f>
        <v>23432.82192387609</v>
      </c>
      <c r="I11" s="204">
        <f>CHI!I$6</f>
        <v>25352.534489685171</v>
      </c>
      <c r="J11" s="204">
        <f>CHI!J$6</f>
        <v>21828.421818243842</v>
      </c>
      <c r="K11" s="204">
        <f>CHI!K$6</f>
        <v>19859.68439194058</v>
      </c>
      <c r="L11" s="204">
        <f>CHI!L$6</f>
        <v>23081.471847064739</v>
      </c>
      <c r="M11" s="204">
        <f>CHI!M$6</f>
        <v>23496.305367593261</v>
      </c>
      <c r="N11" s="204">
        <f>CHI!N$6</f>
        <v>22689.110997822601</v>
      </c>
      <c r="O11" s="204">
        <f>CHI!O$6</f>
        <v>21282.16526721638</v>
      </c>
      <c r="P11" s="204">
        <f>CHI!P$6</f>
        <v>23686.33877607825</v>
      </c>
      <c r="Q11" s="204">
        <f>CHI!Q$6</f>
        <v>24184.794809953379</v>
      </c>
      <c r="R11" s="204">
        <f>CHI!R$6</f>
        <v>27331.66254490762</v>
      </c>
      <c r="S11" s="204">
        <f>CHI!S$6</f>
        <v>25780.340302870889</v>
      </c>
      <c r="T11" s="204">
        <f>CHI!T$6</f>
        <v>24869.934785970891</v>
      </c>
      <c r="U11" s="204">
        <f>CHI!U$6</f>
        <v>25629.492493890571</v>
      </c>
      <c r="V11" s="204">
        <f>CHI!V$6</f>
        <v>26569.414183993431</v>
      </c>
      <c r="W11" s="204">
        <f>CHI!W$6</f>
        <v>26290.52842843387</v>
      </c>
      <c r="X11" s="204">
        <f>CHI!X$6</f>
        <v>21623.15383120906</v>
      </c>
      <c r="Y11" s="204">
        <f>CHI!Y$6</f>
        <v>22942.766461784759</v>
      </c>
    </row>
    <row r="12" spans="1:25" ht="12" customHeight="1" x14ac:dyDescent="0.25">
      <c r="A12" s="14" t="s">
        <v>50</v>
      </c>
      <c r="B12" s="204">
        <f>CHI!B$7</f>
        <v>18681.588670127509</v>
      </c>
      <c r="C12" s="204">
        <f>CHI!C$7</f>
        <v>19865.10212856434</v>
      </c>
      <c r="D12" s="204">
        <f>CHI!D$7</f>
        <v>19673.144470368639</v>
      </c>
      <c r="E12" s="204">
        <f>CHI!E$7</f>
        <v>21472.74671648159</v>
      </c>
      <c r="F12" s="204">
        <f>CHI!F$7</f>
        <v>22888.671026352131</v>
      </c>
      <c r="G12" s="204">
        <f>CHI!G$7</f>
        <v>25678.172507106308</v>
      </c>
      <c r="H12" s="204">
        <f>CHI!H$7</f>
        <v>27022.96482320943</v>
      </c>
      <c r="I12" s="204">
        <f>CHI!I$7</f>
        <v>28839.75826276666</v>
      </c>
      <c r="J12" s="204">
        <f>CHI!J$7</f>
        <v>30871.774804308559</v>
      </c>
      <c r="K12" s="204">
        <f>CHI!K$7</f>
        <v>28453.730112552981</v>
      </c>
      <c r="L12" s="204">
        <f>CHI!L$7</f>
        <v>27655.842433427151</v>
      </c>
      <c r="M12" s="204">
        <f>CHI!M$7</f>
        <v>29271.287273975249</v>
      </c>
      <c r="N12" s="204">
        <f>CHI!N$7</f>
        <v>29508.656008120801</v>
      </c>
      <c r="O12" s="204">
        <f>CHI!O$7</f>
        <v>29232.94553385958</v>
      </c>
      <c r="P12" s="204">
        <f>CHI!P$7</f>
        <v>30355.555120518791</v>
      </c>
      <c r="Q12" s="204">
        <f>CHI!Q$7</f>
        <v>28309.243920000001</v>
      </c>
      <c r="R12" s="204">
        <f>CHI!R$7</f>
        <v>31289.798737790239</v>
      </c>
      <c r="S12" s="204">
        <f>CHI!S$7</f>
        <v>28503.48864831185</v>
      </c>
      <c r="T12" s="204">
        <f>CHI!T$7</f>
        <v>29090.491306218039</v>
      </c>
      <c r="U12" s="204">
        <f>CHI!U$7</f>
        <v>31215.654156272481</v>
      </c>
      <c r="V12" s="204">
        <f>CHI!V$7</f>
        <v>29137.616264016771</v>
      </c>
      <c r="W12" s="204">
        <f>CHI!W$7</f>
        <v>33206.936342695932</v>
      </c>
      <c r="X12" s="204">
        <f>CHI!X$7</f>
        <v>30292.035771650379</v>
      </c>
      <c r="Y12" s="204">
        <f>CHI!Y$7</f>
        <v>29161.757231140538</v>
      </c>
    </row>
    <row r="13" spans="1:25" ht="12" customHeight="1" x14ac:dyDescent="0.25">
      <c r="A13" s="13" t="s">
        <v>20</v>
      </c>
      <c r="B13" s="205">
        <f>NMM!B$3</f>
        <v>25466.620750699745</v>
      </c>
      <c r="C13" s="205">
        <f>NMM!C$3</f>
        <v>23225.201445817289</v>
      </c>
      <c r="D13" s="205">
        <f>NMM!D$3</f>
        <v>21597.135277648158</v>
      </c>
      <c r="E13" s="205">
        <f>NMM!E$3</f>
        <v>20425.94845539143</v>
      </c>
      <c r="F13" s="205">
        <f>NMM!F$3</f>
        <v>20731.222834708577</v>
      </c>
      <c r="G13" s="205">
        <f>NMM!G$3</f>
        <v>19998.302671972713</v>
      </c>
      <c r="H13" s="205">
        <f>NMM!H$3</f>
        <v>21456.748458748869</v>
      </c>
      <c r="I13" s="205">
        <f>NMM!I$3</f>
        <v>22637.644119069308</v>
      </c>
      <c r="J13" s="205">
        <f>NMM!J$3</f>
        <v>21558.911621061085</v>
      </c>
      <c r="K13" s="205">
        <f>NMM!K$3</f>
        <v>18579.504592553854</v>
      </c>
      <c r="L13" s="205">
        <f>NMM!L$3</f>
        <v>19802.828274518295</v>
      </c>
      <c r="M13" s="205">
        <f>NMM!M$3</f>
        <v>21041.417172518824</v>
      </c>
      <c r="N13" s="205">
        <f>NMM!N$3</f>
        <v>21011.38476504674</v>
      </c>
      <c r="O13" s="205">
        <f>NMM!O$3</f>
        <v>21207.847735770669</v>
      </c>
      <c r="P13" s="205">
        <f>NMM!P$3</f>
        <v>22267.051347934255</v>
      </c>
      <c r="Q13" s="205">
        <f>NMM!Q$3</f>
        <v>21432.447080000002</v>
      </c>
      <c r="R13" s="205">
        <f>NMM!R$3</f>
        <v>22894.570878312312</v>
      </c>
      <c r="S13" s="205">
        <f>NMM!S$3</f>
        <v>22389.769656139262</v>
      </c>
      <c r="T13" s="205">
        <f>NMM!T$3</f>
        <v>22893.000086029733</v>
      </c>
      <c r="U13" s="205">
        <f>NMM!U$3</f>
        <v>23093.078304416478</v>
      </c>
      <c r="V13" s="205">
        <f>NMM!V$3</f>
        <v>22647.308049958978</v>
      </c>
      <c r="W13" s="205">
        <f>NMM!W$3</f>
        <v>22059.288145277933</v>
      </c>
      <c r="X13" s="205">
        <f>NMM!X$3</f>
        <v>21219.850990496587</v>
      </c>
      <c r="Y13" s="205">
        <f>NMM!Y$3</f>
        <v>20982.615901714213</v>
      </c>
    </row>
    <row r="14" spans="1:25" ht="12" customHeight="1" x14ac:dyDescent="0.25">
      <c r="A14" s="14" t="s">
        <v>51</v>
      </c>
      <c r="B14" s="204">
        <f>NMM!B$4</f>
        <v>9499.4481590790783</v>
      </c>
      <c r="C14" s="204">
        <f>NMM!C$4</f>
        <v>8826.9761351691341</v>
      </c>
      <c r="D14" s="204">
        <f>NMM!D$4</f>
        <v>7883.1265317325251</v>
      </c>
      <c r="E14" s="204">
        <f>NMM!E$4</f>
        <v>7514.3855070610234</v>
      </c>
      <c r="F14" s="204">
        <f>NMM!F$4</f>
        <v>7495.490838928501</v>
      </c>
      <c r="G14" s="204">
        <f>NMM!G$4</f>
        <v>7315.701063229837</v>
      </c>
      <c r="H14" s="204">
        <f>NMM!H$4</f>
        <v>8354.8085111544042</v>
      </c>
      <c r="I14" s="204">
        <f>NMM!I$4</f>
        <v>7927.702233287695</v>
      </c>
      <c r="J14" s="204">
        <f>NMM!J$4</f>
        <v>7656.2262480862764</v>
      </c>
      <c r="K14" s="204">
        <f>NMM!K$4</f>
        <v>7728.4810090847732</v>
      </c>
      <c r="L14" s="204">
        <f>NMM!L$4</f>
        <v>7273.781859467631</v>
      </c>
      <c r="M14" s="204">
        <f>NMM!M$4</f>
        <v>8007.7674396726161</v>
      </c>
      <c r="N14" s="204">
        <f>NMM!N$4</f>
        <v>7878.1489605537636</v>
      </c>
      <c r="O14" s="204">
        <f>NMM!O$4</f>
        <v>8131.4607755352972</v>
      </c>
      <c r="P14" s="204">
        <f>NMM!P$4</f>
        <v>8428.3549842258253</v>
      </c>
      <c r="Q14" s="204">
        <f>NMM!Q$4</f>
        <v>8400.1066843425106</v>
      </c>
      <c r="R14" s="204">
        <f>NMM!R$4</f>
        <v>8627.3126156325707</v>
      </c>
      <c r="S14" s="204">
        <f>NMM!S$4</f>
        <v>8629.8121379065215</v>
      </c>
      <c r="T14" s="204">
        <f>NMM!T$4</f>
        <v>8603.0683909415657</v>
      </c>
      <c r="U14" s="204">
        <f>NMM!U$4</f>
        <v>9083.1388088778604</v>
      </c>
      <c r="V14" s="204">
        <f>NMM!V$4</f>
        <v>9745.9165449435241</v>
      </c>
      <c r="W14" s="204">
        <f>NMM!W$4</f>
        <v>8986.8522735880979</v>
      </c>
      <c r="X14" s="204">
        <f>NMM!X$4</f>
        <v>8431.5880352306376</v>
      </c>
      <c r="Y14" s="204">
        <f>NMM!Y$4</f>
        <v>8735.2786068846144</v>
      </c>
    </row>
    <row r="15" spans="1:25" ht="12" customHeight="1" x14ac:dyDescent="0.25">
      <c r="A15" s="14" t="s">
        <v>52</v>
      </c>
      <c r="B15" s="204">
        <f>NMM!B$5</f>
        <v>9409.1945225656564</v>
      </c>
      <c r="C15" s="204">
        <f>NMM!C$5</f>
        <v>7868.9415767460232</v>
      </c>
      <c r="D15" s="204">
        <f>NMM!D$5</f>
        <v>7847.4265718901652</v>
      </c>
      <c r="E15" s="204">
        <f>NMM!E$5</f>
        <v>7525.5340395471694</v>
      </c>
      <c r="F15" s="204">
        <f>NMM!F$5</f>
        <v>7801.8422624740406</v>
      </c>
      <c r="G15" s="204">
        <f>NMM!G$5</f>
        <v>7342.5079907006566</v>
      </c>
      <c r="H15" s="204">
        <f>NMM!H$5</f>
        <v>7205.7586881613297</v>
      </c>
      <c r="I15" s="204">
        <f>NMM!I$5</f>
        <v>8880.4407201433351</v>
      </c>
      <c r="J15" s="204">
        <f>NMM!J$5</f>
        <v>8129.5180566179242</v>
      </c>
      <c r="K15" s="204">
        <f>NMM!K$5</f>
        <v>6096.9604605167451</v>
      </c>
      <c r="L15" s="204">
        <f>NMM!L$5</f>
        <v>7414.3689453068764</v>
      </c>
      <c r="M15" s="204">
        <f>NMM!M$5</f>
        <v>7753.2621839263993</v>
      </c>
      <c r="N15" s="204">
        <f>NMM!N$5</f>
        <v>8173.1820077381153</v>
      </c>
      <c r="O15" s="204">
        <f>NMM!O$5</f>
        <v>8166.6472640873326</v>
      </c>
      <c r="P15" s="204">
        <f>NMM!P$5</f>
        <v>8664.4231205898886</v>
      </c>
      <c r="Q15" s="204">
        <f>NMM!Q$5</f>
        <v>7959.9948793884269</v>
      </c>
      <c r="R15" s="204">
        <f>NMM!R$5</f>
        <v>8774.0198725362679</v>
      </c>
      <c r="S15" s="204">
        <f>NMM!S$5</f>
        <v>8097.3597680779721</v>
      </c>
      <c r="T15" s="204">
        <f>NMM!T$5</f>
        <v>8397.8114079029929</v>
      </c>
      <c r="U15" s="204">
        <f>NMM!U$5</f>
        <v>8000.3218308109199</v>
      </c>
      <c r="V15" s="204">
        <f>NMM!V$5</f>
        <v>7194.1948960942536</v>
      </c>
      <c r="W15" s="204">
        <f>NMM!W$5</f>
        <v>7556.4970267912149</v>
      </c>
      <c r="X15" s="204">
        <f>NMM!X$5</f>
        <v>7440.4495621444821</v>
      </c>
      <c r="Y15" s="204">
        <f>NMM!Y$5</f>
        <v>6826.8691492828966</v>
      </c>
    </row>
    <row r="16" spans="1:25" ht="12" customHeight="1" x14ac:dyDescent="0.25">
      <c r="A16" s="14" t="s">
        <v>60</v>
      </c>
      <c r="B16" s="204">
        <f>NMM!B$6</f>
        <v>6557.9780690550097</v>
      </c>
      <c r="C16" s="204">
        <f>NMM!C$6</f>
        <v>6529.2837339021316</v>
      </c>
      <c r="D16" s="204">
        <f>NMM!D$6</f>
        <v>5866.5821740254678</v>
      </c>
      <c r="E16" s="204">
        <f>NMM!E$6</f>
        <v>5386.0289087832352</v>
      </c>
      <c r="F16" s="204">
        <f>NMM!F$6</f>
        <v>5433.8897333060349</v>
      </c>
      <c r="G16" s="204">
        <f>NMM!G$6</f>
        <v>5340.0936180422204</v>
      </c>
      <c r="H16" s="204">
        <f>NMM!H$6</f>
        <v>5896.181259433135</v>
      </c>
      <c r="I16" s="204">
        <f>NMM!I$6</f>
        <v>5829.5011656382767</v>
      </c>
      <c r="J16" s="204">
        <f>NMM!J$6</f>
        <v>5773.1673163568848</v>
      </c>
      <c r="K16" s="204">
        <f>NMM!K$6</f>
        <v>4754.063122952336</v>
      </c>
      <c r="L16" s="204">
        <f>NMM!L$6</f>
        <v>5114.6774697437868</v>
      </c>
      <c r="M16" s="204">
        <f>NMM!M$6</f>
        <v>5280.387548919809</v>
      </c>
      <c r="N16" s="204">
        <f>NMM!N$6</f>
        <v>4960.0537967548598</v>
      </c>
      <c r="O16" s="204">
        <f>NMM!O$6</f>
        <v>4909.739696148039</v>
      </c>
      <c r="P16" s="204">
        <f>NMM!P$6</f>
        <v>5174.273243118545</v>
      </c>
      <c r="Q16" s="204">
        <f>NMM!Q$6</f>
        <v>5072.3455162690643</v>
      </c>
      <c r="R16" s="204">
        <f>NMM!R$6</f>
        <v>5493.2383901434723</v>
      </c>
      <c r="S16" s="204">
        <f>NMM!S$6</f>
        <v>5662.5977501547686</v>
      </c>
      <c r="T16" s="204">
        <f>NMM!T$6</f>
        <v>5892.1202871851747</v>
      </c>
      <c r="U16" s="204">
        <f>NMM!U$6</f>
        <v>6009.617664727698</v>
      </c>
      <c r="V16" s="204">
        <f>NMM!V$6</f>
        <v>5707.1966089212001</v>
      </c>
      <c r="W16" s="204">
        <f>NMM!W$6</f>
        <v>5515.9388448986201</v>
      </c>
      <c r="X16" s="204">
        <f>NMM!X$6</f>
        <v>5347.813393121467</v>
      </c>
      <c r="Y16" s="204">
        <f>NMM!Y$6</f>
        <v>5420.4681455467016</v>
      </c>
    </row>
    <row r="17" spans="1:25" ht="12" customHeight="1" x14ac:dyDescent="0.25">
      <c r="A17" s="13" t="s">
        <v>21</v>
      </c>
      <c r="B17" s="205">
        <f>PPA!B$3</f>
        <v>32729.797851726038</v>
      </c>
      <c r="C17" s="205">
        <f>PPA!C$3</f>
        <v>32125.047461551178</v>
      </c>
      <c r="D17" s="205">
        <f>PPA!D$3</f>
        <v>30403.266775548302</v>
      </c>
      <c r="E17" s="205">
        <f>PPA!E$3</f>
        <v>27633.09500582327</v>
      </c>
      <c r="F17" s="205">
        <f>PPA!F$3</f>
        <v>28507.454925189173</v>
      </c>
      <c r="G17" s="205">
        <f>PPA!G$3</f>
        <v>28672.053303013075</v>
      </c>
      <c r="H17" s="205">
        <f>PPA!H$3</f>
        <v>29027.913327289221</v>
      </c>
      <c r="I17" s="205">
        <f>PPA!I$3</f>
        <v>28726.649798139973</v>
      </c>
      <c r="J17" s="205">
        <f>PPA!J$3</f>
        <v>27221.109431101009</v>
      </c>
      <c r="K17" s="205">
        <f>PPA!K$3</f>
        <v>24611.099663321678</v>
      </c>
      <c r="L17" s="205">
        <f>PPA!L$3</f>
        <v>24989.781814245507</v>
      </c>
      <c r="M17" s="205">
        <f>PPA!M$3</f>
        <v>24733.864352973986</v>
      </c>
      <c r="N17" s="205">
        <f>PPA!N$3</f>
        <v>25269.564818339466</v>
      </c>
      <c r="O17" s="205">
        <f>PPA!O$3</f>
        <v>24257.438471125879</v>
      </c>
      <c r="P17" s="205">
        <f>PPA!P$3</f>
        <v>23978.890085240018</v>
      </c>
      <c r="Q17" s="205">
        <f>PPA!Q$3</f>
        <v>23829.590400000008</v>
      </c>
      <c r="R17" s="205">
        <f>PPA!R$3</f>
        <v>23956.709839902818</v>
      </c>
      <c r="S17" s="205">
        <f>PPA!S$3</f>
        <v>23174.384516531027</v>
      </c>
      <c r="T17" s="205">
        <f>PPA!T$3</f>
        <v>22662.504688620189</v>
      </c>
      <c r="U17" s="205">
        <f>PPA!U$3</f>
        <v>22367.805290056149</v>
      </c>
      <c r="V17" s="205">
        <f>PPA!V$3</f>
        <v>21459.984866441788</v>
      </c>
      <c r="W17" s="205">
        <f>PPA!W$3</f>
        <v>19252.516865167938</v>
      </c>
      <c r="X17" s="205">
        <f>PPA!X$3</f>
        <v>19215.556183911125</v>
      </c>
      <c r="Y17" s="205">
        <f>PPA!Y$3</f>
        <v>19469.898450488552</v>
      </c>
    </row>
    <row r="18" spans="1:25" ht="12" customHeight="1" x14ac:dyDescent="0.25">
      <c r="A18" s="14" t="s">
        <v>54</v>
      </c>
      <c r="B18" s="204">
        <f>PPA!B$5</f>
        <v>315.33489319917788</v>
      </c>
      <c r="C18" s="204">
        <f>PPA!C$5</f>
        <v>314.14043705093638</v>
      </c>
      <c r="D18" s="204">
        <f>PPA!D$5</f>
        <v>305.03803499394053</v>
      </c>
      <c r="E18" s="204">
        <f>PPA!E$5</f>
        <v>317.35229448156372</v>
      </c>
      <c r="F18" s="204">
        <f>PPA!F$5</f>
        <v>308.36436636912362</v>
      </c>
      <c r="G18" s="204">
        <f>PPA!G$5</f>
        <v>330.38297817584231</v>
      </c>
      <c r="H18" s="204">
        <f>PPA!H$5</f>
        <v>331.62214494181029</v>
      </c>
      <c r="I18" s="204">
        <f>PPA!I$5</f>
        <v>335.32706249037147</v>
      </c>
      <c r="J18" s="204">
        <f>PPA!J$5</f>
        <v>312.23822827188741</v>
      </c>
      <c r="K18" s="204">
        <f>PPA!K$5</f>
        <v>278.70028589939972</v>
      </c>
      <c r="L18" s="204">
        <f>PPA!L$5</f>
        <v>283.75540071751419</v>
      </c>
      <c r="M18" s="204">
        <f>PPA!M$5</f>
        <v>307.48266744454332</v>
      </c>
      <c r="N18" s="204">
        <f>PPA!N$5</f>
        <v>328.31635632992823</v>
      </c>
      <c r="O18" s="204">
        <f>PPA!O$5</f>
        <v>311.77739113415998</v>
      </c>
      <c r="P18" s="204">
        <f>PPA!P$5</f>
        <v>404.17282468929528</v>
      </c>
      <c r="Q18" s="204">
        <f>PPA!Q$5</f>
        <v>455.10979913393788</v>
      </c>
      <c r="R18" s="204">
        <f>PPA!R$5</f>
        <v>445.30731788311869</v>
      </c>
      <c r="S18" s="204">
        <f>PPA!S$5</f>
        <v>465.31831906795338</v>
      </c>
      <c r="T18" s="204">
        <f>PPA!T$5</f>
        <v>440.3002066185615</v>
      </c>
      <c r="U18" s="204">
        <f>PPA!U$5</f>
        <v>433.23614021573849</v>
      </c>
      <c r="V18" s="204">
        <f>PPA!V$5</f>
        <v>378.55984194552912</v>
      </c>
      <c r="W18" s="204">
        <f>PPA!W$5</f>
        <v>377.84070978804561</v>
      </c>
      <c r="X18" s="204">
        <f>PPA!X$5</f>
        <v>440.19477665162691</v>
      </c>
      <c r="Y18" s="204">
        <f>PPA!Y$5</f>
        <v>306.41835941447857</v>
      </c>
    </row>
    <row r="19" spans="1:25" ht="12" customHeight="1" x14ac:dyDescent="0.25">
      <c r="A19" s="14" t="s">
        <v>61</v>
      </c>
      <c r="B19" s="204">
        <f>PPA!B$6</f>
        <v>14690.70673259925</v>
      </c>
      <c r="C19" s="204">
        <f>PPA!C$6</f>
        <v>15168.819472231109</v>
      </c>
      <c r="D19" s="204">
        <f>PPA!D$6</f>
        <v>14946.989169859071</v>
      </c>
      <c r="E19" s="204">
        <f>PPA!E$6</f>
        <v>14183.18270857421</v>
      </c>
      <c r="F19" s="204">
        <f>PPA!F$6</f>
        <v>14261.033380746299</v>
      </c>
      <c r="G19" s="204">
        <f>PPA!G$6</f>
        <v>14092.146595445531</v>
      </c>
      <c r="H19" s="204">
        <f>PPA!H$6</f>
        <v>14493.598389962999</v>
      </c>
      <c r="I19" s="204">
        <f>PPA!I$6</f>
        <v>14769.00329073658</v>
      </c>
      <c r="J19" s="204">
        <f>PPA!J$6</f>
        <v>13893.58055364645</v>
      </c>
      <c r="K19" s="204">
        <f>PPA!K$6</f>
        <v>13037.73532573289</v>
      </c>
      <c r="L19" s="204">
        <f>PPA!L$6</f>
        <v>12944.65113749422</v>
      </c>
      <c r="M19" s="204">
        <f>PPA!M$6</f>
        <v>12989.475999250721</v>
      </c>
      <c r="N19" s="204">
        <f>PPA!N$6</f>
        <v>13602.4635362387</v>
      </c>
      <c r="O19" s="204">
        <f>PPA!O$6</f>
        <v>13316.960124445401</v>
      </c>
      <c r="P19" s="204">
        <f>PPA!P$6</f>
        <v>13591.62084552564</v>
      </c>
      <c r="Q19" s="204">
        <f>PPA!Q$6</f>
        <v>13707.249040866071</v>
      </c>
      <c r="R19" s="204">
        <f>PPA!R$6</f>
        <v>13766.21387203106</v>
      </c>
      <c r="S19" s="204">
        <f>PPA!S$6</f>
        <v>13464.4200663832</v>
      </c>
      <c r="T19" s="204">
        <f>PPA!T$6</f>
        <v>14095.700978679921</v>
      </c>
      <c r="U19" s="204">
        <f>PPA!U$6</f>
        <v>13973.432806164279</v>
      </c>
      <c r="V19" s="204">
        <f>PPA!V$6</f>
        <v>13009.97851159627</v>
      </c>
      <c r="W19" s="204">
        <f>PPA!W$6</f>
        <v>11163.538323478029</v>
      </c>
      <c r="X19" s="204">
        <f>PPA!X$6</f>
        <v>11924.297727698529</v>
      </c>
      <c r="Y19" s="204">
        <f>PPA!Y$6</f>
        <v>12633.88111628256</v>
      </c>
    </row>
    <row r="20" spans="1:25" ht="12" customHeight="1" x14ac:dyDescent="0.25">
      <c r="A20" s="14" t="s">
        <v>62</v>
      </c>
      <c r="B20" s="204">
        <f>PPA!B$7</f>
        <v>17723.756225927609</v>
      </c>
      <c r="C20" s="204">
        <f>PPA!C$7</f>
        <v>16642.087552269131</v>
      </c>
      <c r="D20" s="204">
        <f>PPA!D$7</f>
        <v>15151.23957069529</v>
      </c>
      <c r="E20" s="204">
        <f>PPA!E$7</f>
        <v>13132.560002767499</v>
      </c>
      <c r="F20" s="204">
        <f>PPA!F$7</f>
        <v>13938.05717807375</v>
      </c>
      <c r="G20" s="204">
        <f>PPA!G$7</f>
        <v>14249.5237293917</v>
      </c>
      <c r="H20" s="204">
        <f>PPA!H$7</f>
        <v>14202.69279238441</v>
      </c>
      <c r="I20" s="204">
        <f>PPA!I$7</f>
        <v>13622.319444913021</v>
      </c>
      <c r="J20" s="204">
        <f>PPA!J$7</f>
        <v>13015.290649182671</v>
      </c>
      <c r="K20" s="204">
        <f>PPA!K$7</f>
        <v>11294.664051689389</v>
      </c>
      <c r="L20" s="204">
        <f>PPA!L$7</f>
        <v>11761.37527603377</v>
      </c>
      <c r="M20" s="204">
        <f>PPA!M$7</f>
        <v>11436.90568627872</v>
      </c>
      <c r="N20" s="204">
        <f>PPA!N$7</f>
        <v>11338.78492577084</v>
      </c>
      <c r="O20" s="204">
        <f>PPA!O$7</f>
        <v>10628.700955546319</v>
      </c>
      <c r="P20" s="204">
        <f>PPA!P$7</f>
        <v>9983.0964150250838</v>
      </c>
      <c r="Q20" s="204">
        <f>PPA!Q$7</f>
        <v>9667.231560000002</v>
      </c>
      <c r="R20" s="204">
        <f>PPA!R$7</f>
        <v>9745.1886499886423</v>
      </c>
      <c r="S20" s="204">
        <f>PPA!S$7</f>
        <v>9244.6461310798713</v>
      </c>
      <c r="T20" s="204">
        <f>PPA!T$7</f>
        <v>8126.5035033217046</v>
      </c>
      <c r="U20" s="204">
        <f>PPA!U$7</f>
        <v>7961.1363436761312</v>
      </c>
      <c r="V20" s="204">
        <f>PPA!V$7</f>
        <v>8071.4465128999909</v>
      </c>
      <c r="W20" s="204">
        <f>PPA!W$7</f>
        <v>7711.1378319018631</v>
      </c>
      <c r="X20" s="204">
        <f>PPA!X$7</f>
        <v>6851.0636795609698</v>
      </c>
      <c r="Y20" s="204">
        <f>PPA!Y$7</f>
        <v>6529.5989747915119</v>
      </c>
    </row>
    <row r="21" spans="1:25" ht="12" customHeight="1" x14ac:dyDescent="0.25">
      <c r="A21" s="15" t="s">
        <v>63</v>
      </c>
      <c r="B21" s="206">
        <f>FBT!B$3</f>
        <v>55611.350685390302</v>
      </c>
      <c r="C21" s="206">
        <f>FBT!C$3</f>
        <v>55653.358501263909</v>
      </c>
      <c r="D21" s="206">
        <f>FBT!D$3</f>
        <v>55136.853056462904</v>
      </c>
      <c r="E21" s="206">
        <f>FBT!E$3</f>
        <v>55072.889196388423</v>
      </c>
      <c r="F21" s="206">
        <f>FBT!F$3</f>
        <v>55251.865557343561</v>
      </c>
      <c r="G21" s="206">
        <f>FBT!G$3</f>
        <v>53291.664627629332</v>
      </c>
      <c r="H21" s="206">
        <f>FBT!H$3</f>
        <v>53888.105711695382</v>
      </c>
      <c r="I21" s="206">
        <f>FBT!I$3</f>
        <v>53849.779921954949</v>
      </c>
      <c r="J21" s="206">
        <f>FBT!J$3</f>
        <v>51946.13572400259</v>
      </c>
      <c r="K21" s="206">
        <f>FBT!K$3</f>
        <v>50835.120626722892</v>
      </c>
      <c r="L21" s="206">
        <f>FBT!L$3</f>
        <v>52606.540636501413</v>
      </c>
      <c r="M21" s="206">
        <f>FBT!M$3</f>
        <v>52507.428669483706</v>
      </c>
      <c r="N21" s="206">
        <f>FBT!N$3</f>
        <v>53182.937233007659</v>
      </c>
      <c r="O21" s="206">
        <f>FBT!O$3</f>
        <v>53918.960656418778</v>
      </c>
      <c r="P21" s="206">
        <f>FBT!P$3</f>
        <v>54488.274032383059</v>
      </c>
      <c r="Q21" s="206">
        <f>FBT!Q$3</f>
        <v>56739.698960000009</v>
      </c>
      <c r="R21" s="206">
        <f>FBT!R$3</f>
        <v>58277.552616764267</v>
      </c>
      <c r="S21" s="206">
        <f>FBT!S$3</f>
        <v>57737.610654620519</v>
      </c>
      <c r="T21" s="206">
        <f>FBT!T$3</f>
        <v>57601.662629642029</v>
      </c>
      <c r="U21" s="206">
        <f>FBT!U$3</f>
        <v>57677.276228382427</v>
      </c>
      <c r="V21" s="206">
        <f>FBT!V$3</f>
        <v>62048.804230103022</v>
      </c>
      <c r="W21" s="206">
        <f>FBT!W$3</f>
        <v>58995.154830991203</v>
      </c>
      <c r="X21" s="206">
        <f>FBT!X$3</f>
        <v>52969.261511176563</v>
      </c>
      <c r="Y21" s="206">
        <f>FBT!Y$3</f>
        <v>50645.188500766279</v>
      </c>
    </row>
    <row r="22" spans="1:25" ht="12" customHeight="1" x14ac:dyDescent="0.25">
      <c r="A22" s="12" t="s">
        <v>64</v>
      </c>
      <c r="B22" s="204">
        <f>TRE!B$3</f>
        <v>96663.956699600487</v>
      </c>
      <c r="C22" s="204">
        <f>TRE!C$3</f>
        <v>110807.11927992629</v>
      </c>
      <c r="D22" s="204">
        <f>TRE!D$3</f>
        <v>110004.4376574895</v>
      </c>
      <c r="E22" s="204">
        <f>TRE!E$3</f>
        <v>113851.2063283403</v>
      </c>
      <c r="F22" s="204">
        <f>TRE!F$3</f>
        <v>112406.5827598407</v>
      </c>
      <c r="G22" s="204">
        <f>TRE!G$3</f>
        <v>114180.92488914161</v>
      </c>
      <c r="H22" s="204">
        <f>TRE!H$3</f>
        <v>125272.74818676341</v>
      </c>
      <c r="I22" s="204">
        <f>TRE!I$3</f>
        <v>133879.8190794283</v>
      </c>
      <c r="J22" s="204">
        <f>TRE!J$3</f>
        <v>119361.9479940233</v>
      </c>
      <c r="K22" s="204">
        <f>TRE!K$3</f>
        <v>92053.127752535991</v>
      </c>
      <c r="L22" s="204">
        <f>TRE!L$3</f>
        <v>130431.78138125141</v>
      </c>
      <c r="M22" s="204">
        <f>TRE!M$3</f>
        <v>146522.3890521439</v>
      </c>
      <c r="N22" s="204">
        <f>TRE!N$3</f>
        <v>148703.6102440469</v>
      </c>
      <c r="O22" s="204">
        <f>TRE!O$3</f>
        <v>148288.86069796429</v>
      </c>
      <c r="P22" s="204">
        <f>TRE!P$3</f>
        <v>164070.9339695746</v>
      </c>
      <c r="Q22" s="204">
        <f>TRE!Q$3</f>
        <v>170282.28140000001</v>
      </c>
      <c r="R22" s="204">
        <f>TRE!R$3</f>
        <v>184349.88142339341</v>
      </c>
      <c r="S22" s="204">
        <f>TRE!S$3</f>
        <v>190129.1283539079</v>
      </c>
      <c r="T22" s="204">
        <f>TRE!T$3</f>
        <v>185768.19695072409</v>
      </c>
      <c r="U22" s="204">
        <f>TRE!U$3</f>
        <v>178642.45398062241</v>
      </c>
      <c r="V22" s="204">
        <f>TRE!V$3</f>
        <v>148086.2390372869</v>
      </c>
      <c r="W22" s="204">
        <f>TRE!W$3</f>
        <v>171468.62775208469</v>
      </c>
      <c r="X22" s="204">
        <f>TRE!X$3</f>
        <v>180971.20847276141</v>
      </c>
      <c r="Y22" s="204">
        <f>TRE!Y$3</f>
        <v>192940.02464959389</v>
      </c>
    </row>
    <row r="23" spans="1:25" ht="12" customHeight="1" x14ac:dyDescent="0.25">
      <c r="A23" s="12" t="s">
        <v>65</v>
      </c>
      <c r="B23" s="204">
        <f>MAE!B$3</f>
        <v>252250.8039520586</v>
      </c>
      <c r="C23" s="204">
        <f>MAE!C$3</f>
        <v>243850.9067069857</v>
      </c>
      <c r="D23" s="204">
        <f>MAE!D$3</f>
        <v>235485.04218385441</v>
      </c>
      <c r="E23" s="204">
        <f>MAE!E$3</f>
        <v>237911.66956100601</v>
      </c>
      <c r="F23" s="204">
        <f>MAE!F$3</f>
        <v>248200.72804464691</v>
      </c>
      <c r="G23" s="204">
        <f>MAE!G$3</f>
        <v>249758.86071631609</v>
      </c>
      <c r="H23" s="204">
        <f>MAE!H$3</f>
        <v>271197.05049864011</v>
      </c>
      <c r="I23" s="204">
        <f>MAE!I$3</f>
        <v>287192.54244683601</v>
      </c>
      <c r="J23" s="204">
        <f>MAE!J$3</f>
        <v>288763.46129658131</v>
      </c>
      <c r="K23" s="204">
        <f>MAE!K$3</f>
        <v>227331.98435371931</v>
      </c>
      <c r="L23" s="204">
        <f>MAE!L$3</f>
        <v>265831.36891101982</v>
      </c>
      <c r="M23" s="204">
        <f>MAE!M$3</f>
        <v>289334.3527165869</v>
      </c>
      <c r="N23" s="204">
        <f>MAE!N$3</f>
        <v>287198.7689802479</v>
      </c>
      <c r="O23" s="204">
        <f>MAE!O$3</f>
        <v>287217.33946821769</v>
      </c>
      <c r="P23" s="204">
        <f>MAE!P$3</f>
        <v>295402.62339410261</v>
      </c>
      <c r="Q23" s="204">
        <f>MAE!Q$3</f>
        <v>295819.60680000013</v>
      </c>
      <c r="R23" s="204">
        <f>MAE!R$3</f>
        <v>307242.16108482878</v>
      </c>
      <c r="S23" s="204">
        <f>MAE!S$3</f>
        <v>314933.1065072628</v>
      </c>
      <c r="T23" s="204">
        <f>MAE!T$3</f>
        <v>319430.87553410127</v>
      </c>
      <c r="U23" s="204">
        <f>MAE!U$3</f>
        <v>310960.20252076501</v>
      </c>
      <c r="V23" s="204">
        <f>MAE!V$3</f>
        <v>280140.0883945665</v>
      </c>
      <c r="W23" s="204">
        <f>MAE!W$3</f>
        <v>296700.36126636068</v>
      </c>
      <c r="X23" s="204">
        <f>MAE!X$3</f>
        <v>280835.35902154999</v>
      </c>
      <c r="Y23" s="204">
        <f>MAE!Y$3</f>
        <v>277679.15874140128</v>
      </c>
    </row>
    <row r="24" spans="1:25" ht="12" customHeight="1" x14ac:dyDescent="0.25">
      <c r="A24" s="12" t="s">
        <v>66</v>
      </c>
      <c r="B24" s="204">
        <f>TEL!B$3</f>
        <v>13989.597856510611</v>
      </c>
      <c r="C24" s="204">
        <f>TEL!C$3</f>
        <v>13266.756597131989</v>
      </c>
      <c r="D24" s="204">
        <f>TEL!D$3</f>
        <v>12345.733037797479</v>
      </c>
      <c r="E24" s="204">
        <f>TEL!E$3</f>
        <v>11696.1862524648</v>
      </c>
      <c r="F24" s="204">
        <f>TEL!F$3</f>
        <v>11593.708631492451</v>
      </c>
      <c r="G24" s="204">
        <f>TEL!G$3</f>
        <v>11010.795679363269</v>
      </c>
      <c r="H24" s="204">
        <f>TEL!H$3</f>
        <v>11227.419356300999</v>
      </c>
      <c r="I24" s="204">
        <f>TEL!I$3</f>
        <v>11220.939734376931</v>
      </c>
      <c r="J24" s="204">
        <f>TEL!J$3</f>
        <v>10648.61274280235</v>
      </c>
      <c r="K24" s="204">
        <f>TEL!K$3</f>
        <v>8694.0392028677597</v>
      </c>
      <c r="L24" s="204">
        <f>TEL!L$3</f>
        <v>9656.443645810783</v>
      </c>
      <c r="M24" s="204">
        <f>TEL!M$3</f>
        <v>10381.72321486026</v>
      </c>
      <c r="N24" s="204">
        <f>TEL!N$3</f>
        <v>9897.5757306602391</v>
      </c>
      <c r="O24" s="204">
        <f>TEL!O$3</f>
        <v>9688.5109264644798</v>
      </c>
      <c r="P24" s="204">
        <f>TEL!P$3</f>
        <v>10248.681226803699</v>
      </c>
      <c r="Q24" s="204">
        <f>TEL!Q$3</f>
        <v>9473.8095600000015</v>
      </c>
      <c r="R24" s="204">
        <f>TEL!R$3</f>
        <v>9612.7396667687226</v>
      </c>
      <c r="S24" s="204">
        <f>TEL!S$3</f>
        <v>9736.7565715175842</v>
      </c>
      <c r="T24" s="204">
        <f>TEL!T$3</f>
        <v>9359.0992113941611</v>
      </c>
      <c r="U24" s="204">
        <f>TEL!U$3</f>
        <v>9083.9842662406227</v>
      </c>
      <c r="V24" s="204">
        <f>TEL!V$3</f>
        <v>8017.3704075120804</v>
      </c>
      <c r="W24" s="204">
        <f>TEL!W$3</f>
        <v>8457.1541524561198</v>
      </c>
      <c r="X24" s="204">
        <f>TEL!X$3</f>
        <v>8349.43046446259</v>
      </c>
      <c r="Y24" s="204">
        <f>TEL!Y$3</f>
        <v>8406.9243971300293</v>
      </c>
    </row>
    <row r="25" spans="1:25" ht="12" customHeight="1" x14ac:dyDescent="0.25">
      <c r="A25" s="12" t="s">
        <v>67</v>
      </c>
      <c r="B25" s="204">
        <f>WWP!B$3</f>
        <v>11315.07054855147</v>
      </c>
      <c r="C25" s="204">
        <f>WWP!C$3</f>
        <v>10132.085520565101</v>
      </c>
      <c r="D25" s="204">
        <f>WWP!D$3</f>
        <v>9585.3552963135789</v>
      </c>
      <c r="E25" s="204">
        <f>WWP!E$3</f>
        <v>9111.9030453984615</v>
      </c>
      <c r="F25" s="204">
        <f>WWP!F$3</f>
        <v>9649.6506088723036</v>
      </c>
      <c r="G25" s="204">
        <f>WWP!G$3</f>
        <v>9178.1066515065377</v>
      </c>
      <c r="H25" s="204">
        <f>WWP!H$3</f>
        <v>9558.5773798730752</v>
      </c>
      <c r="I25" s="204">
        <f>WWP!I$3</f>
        <v>9828.8355543560156</v>
      </c>
      <c r="J25" s="204">
        <f>WWP!J$3</f>
        <v>8639.9559777881859</v>
      </c>
      <c r="K25" s="204">
        <f>WWP!K$3</f>
        <v>7334.0149707449427</v>
      </c>
      <c r="L25" s="204">
        <f>WWP!L$3</f>
        <v>8534.1856678934837</v>
      </c>
      <c r="M25" s="204">
        <f>WWP!M$3</f>
        <v>8789.9604041097355</v>
      </c>
      <c r="N25" s="204">
        <f>WWP!N$3</f>
        <v>8279.1128029437896</v>
      </c>
      <c r="O25" s="204">
        <f>WWP!O$3</f>
        <v>8299.6547154133787</v>
      </c>
      <c r="P25" s="204">
        <f>WWP!P$3</f>
        <v>8273.8872303111893</v>
      </c>
      <c r="Q25" s="204">
        <f>WWP!Q$3</f>
        <v>9121.7815200000005</v>
      </c>
      <c r="R25" s="204">
        <f>WWP!R$3</f>
        <v>8842.2431778451573</v>
      </c>
      <c r="S25" s="204">
        <f>WWP!S$3</f>
        <v>8686.0003504809392</v>
      </c>
      <c r="T25" s="204">
        <f>WWP!T$3</f>
        <v>8566.540171103572</v>
      </c>
      <c r="U25" s="204">
        <f>WWP!U$3</f>
        <v>9503.245078528651</v>
      </c>
      <c r="V25" s="204">
        <f>WWP!V$3</f>
        <v>10730.58021697511</v>
      </c>
      <c r="W25" s="204">
        <f>WWP!W$3</f>
        <v>10802.270271235469</v>
      </c>
      <c r="X25" s="204">
        <f>WWP!X$3</f>
        <v>11449.722861732031</v>
      </c>
      <c r="Y25" s="204">
        <f>WWP!Y$3</f>
        <v>11919.10590160529</v>
      </c>
    </row>
    <row r="26" spans="1:25" ht="12" customHeight="1" x14ac:dyDescent="0.25">
      <c r="A26" s="16" t="s">
        <v>68</v>
      </c>
      <c r="B26" s="207">
        <f>OIS!B$3</f>
        <v>215316.4147269204</v>
      </c>
      <c r="C26" s="207">
        <f>OIS!C$3</f>
        <v>205007.18377471709</v>
      </c>
      <c r="D26" s="207">
        <f>OIS!D$3</f>
        <v>195600.21633224451</v>
      </c>
      <c r="E26" s="207">
        <f>OIS!E$3</f>
        <v>187265.3690340287</v>
      </c>
      <c r="F26" s="207">
        <f>OIS!F$3</f>
        <v>183284.4953150501</v>
      </c>
      <c r="G26" s="207">
        <f>OIS!G$3</f>
        <v>179440.78194428649</v>
      </c>
      <c r="H26" s="207">
        <f>OIS!H$3</f>
        <v>188302.95145058929</v>
      </c>
      <c r="I26" s="207">
        <f>OIS!I$3</f>
        <v>193705.49621582721</v>
      </c>
      <c r="J26" s="207">
        <f>OIS!J$3</f>
        <v>198393.11344223691</v>
      </c>
      <c r="K26" s="207">
        <f>OIS!K$3</f>
        <v>187848.88765990839</v>
      </c>
      <c r="L26" s="207">
        <f>OIS!L$3</f>
        <v>200412.3823858687</v>
      </c>
      <c r="M26" s="207">
        <f>OIS!M$3</f>
        <v>212263.54744833961</v>
      </c>
      <c r="N26" s="207">
        <f>OIS!N$3</f>
        <v>215933.57119128731</v>
      </c>
      <c r="O26" s="207">
        <f>OIS!O$3</f>
        <v>216083.17667080491</v>
      </c>
      <c r="P26" s="207">
        <f>OIS!P$3</f>
        <v>219865.6167435633</v>
      </c>
      <c r="Q26" s="207">
        <f>OIS!Q$3</f>
        <v>221123.23283315581</v>
      </c>
      <c r="R26" s="207">
        <f>OIS!R$3</f>
        <v>228752.42424251861</v>
      </c>
      <c r="S26" s="207">
        <f>OIS!S$3</f>
        <v>236646.4700657026</v>
      </c>
      <c r="T26" s="207">
        <f>OIS!T$3</f>
        <v>243624.91969350021</v>
      </c>
      <c r="U26" s="207">
        <f>OIS!U$3</f>
        <v>248741.8008520634</v>
      </c>
      <c r="V26" s="207">
        <f>OIS!V$3</f>
        <v>255070.23293619481</v>
      </c>
      <c r="W26" s="207">
        <f>OIS!W$3</f>
        <v>260689.91264540399</v>
      </c>
      <c r="X26" s="207">
        <f>OIS!X$3</f>
        <v>259477.37022218251</v>
      </c>
      <c r="Y26" s="207">
        <f>OIS!Y$3</f>
        <v>256701.38401630911</v>
      </c>
    </row>
    <row r="27" spans="1:25" ht="10.15" customHeight="1" x14ac:dyDescent="0.25"/>
    <row r="28" spans="1:25" ht="12" customHeight="1" x14ac:dyDescent="0.25">
      <c r="A28" s="30" t="s">
        <v>69</v>
      </c>
      <c r="B28" s="203"/>
      <c r="C28" s="203"/>
      <c r="D28" s="203"/>
      <c r="E28" s="203"/>
      <c r="F28" s="203"/>
      <c r="G28" s="203"/>
      <c r="H28" s="203"/>
      <c r="I28" s="203"/>
      <c r="J28" s="203"/>
      <c r="K28" s="203"/>
      <c r="L28" s="203"/>
      <c r="M28" s="203"/>
      <c r="N28" s="203"/>
      <c r="O28" s="203"/>
      <c r="P28" s="203"/>
      <c r="Q28" s="203"/>
      <c r="R28" s="203"/>
      <c r="S28" s="203"/>
      <c r="T28" s="203"/>
      <c r="U28" s="203"/>
      <c r="V28" s="203"/>
      <c r="W28" s="203"/>
      <c r="X28" s="203"/>
      <c r="Y28" s="203"/>
    </row>
    <row r="29" spans="1:25" ht="12" customHeight="1" x14ac:dyDescent="0.25">
      <c r="A29" s="29" t="s">
        <v>70</v>
      </c>
      <c r="B29" s="208">
        <f>ISI!B25+NFM!B43+CHI!B32+NMM!B31+PPA!B32+FBT!B12+TRE!B12+MAE!B12+TEL!B12+WWP!B12+OIS!B12</f>
        <v>51402.396216681002</v>
      </c>
      <c r="C29" s="208">
        <f>ISI!C25+NFM!C43+CHI!C32+NMM!C31+PPA!C32+FBT!C12+TRE!C12+MAE!C12+TEL!C12+WWP!C12+OIS!C12</f>
        <v>50489.309544282027</v>
      </c>
      <c r="D29" s="208">
        <f>ISI!D25+NFM!D43+CHI!D32+NMM!D31+PPA!D32+FBT!D12+TRE!D12+MAE!D12+TEL!D12+WWP!D12+OIS!D12</f>
        <v>50740.138865004294</v>
      </c>
      <c r="E29" s="208">
        <f>ISI!E25+NFM!E43+CHI!E32+NMM!E31+PPA!E32+FBT!E12+TRE!E12+MAE!E12+TEL!E12+WWP!E12+OIS!E12</f>
        <v>53318.845657781596</v>
      </c>
      <c r="F29" s="208">
        <f>ISI!F25+NFM!F43+CHI!F32+NMM!F31+PPA!F32+FBT!F12+TRE!F12+MAE!F12+TEL!F12+WWP!F12+OIS!F12</f>
        <v>54200.582373172823</v>
      </c>
      <c r="G29" s="208">
        <f>ISI!G25+NFM!G43+CHI!G32+NMM!G31+PPA!G32+FBT!G12+TRE!G12+MAE!G12+TEL!G12+WWP!G12+OIS!G12</f>
        <v>54516.457007738602</v>
      </c>
      <c r="H29" s="208">
        <f>ISI!H25+NFM!H43+CHI!H32+NMM!H31+PPA!H32+FBT!H12+TRE!H12+MAE!H12+TEL!H12+WWP!H12+OIS!H12</f>
        <v>55561.963284608762</v>
      </c>
      <c r="I29" s="208">
        <f>ISI!I25+NFM!I43+CHI!I32+NMM!I31+PPA!I32+FBT!I12+TRE!I12+MAE!I12+TEL!I12+WWP!I12+OIS!I12</f>
        <v>57769.581857265686</v>
      </c>
      <c r="J29" s="208">
        <f>ISI!J25+NFM!J43+CHI!J32+NMM!J31+PPA!J32+FBT!J12+TRE!J12+MAE!J12+TEL!J12+WWP!J12+OIS!J12</f>
        <v>57047.381427343062</v>
      </c>
      <c r="K29" s="208">
        <f>ISI!K25+NFM!K43+CHI!K32+NMM!K31+PPA!K32+FBT!K12+TRE!K12+MAE!K12+TEL!K12+WWP!K12+OIS!K12</f>
        <v>50487.291659501287</v>
      </c>
      <c r="L29" s="208">
        <f>ISI!L25+NFM!L43+CHI!L32+NMM!L31+PPA!L32+FBT!L12+TRE!L12+MAE!L12+TEL!L12+WWP!L12+OIS!L12</f>
        <v>56668.913929492708</v>
      </c>
      <c r="M29" s="208">
        <f>ISI!M25+NFM!M43+CHI!M32+NMM!M31+PPA!M32+FBT!M12+TRE!M12+MAE!M12+TEL!M12+WWP!M12+OIS!M12</f>
        <v>57409.744625967316</v>
      </c>
      <c r="N29" s="208">
        <f>ISI!N25+NFM!N43+CHI!N32+NMM!N31+PPA!N32+FBT!N12+TRE!N12+MAE!N12+TEL!N12+WWP!N12+OIS!N12</f>
        <v>56712.955631986239</v>
      </c>
      <c r="O29" s="208">
        <f>ISI!O25+NFM!O43+CHI!O32+NMM!O31+PPA!O32+FBT!O12+TRE!O12+MAE!O12+TEL!O12+WWP!O12+OIS!O12</f>
        <v>56347.485640584673</v>
      </c>
      <c r="P29" s="208">
        <f>ISI!P25+NFM!P43+CHI!P32+NMM!P31+PPA!P32+FBT!P12+TRE!P12+MAE!P12+TEL!P12+WWP!P12+OIS!P12</f>
        <v>55725.644453998284</v>
      </c>
      <c r="Q29" s="208">
        <f>ISI!Q25+NFM!Q43+CHI!Q32+NMM!Q31+PPA!Q32+FBT!Q12+TRE!Q12+MAE!Q12+TEL!Q12+WWP!Q12+OIS!Q12</f>
        <v>56067.590283748919</v>
      </c>
      <c r="R29" s="208">
        <f>ISI!R25+NFM!R43+CHI!R32+NMM!R31+PPA!R32+FBT!R12+TRE!R12+MAE!R12+TEL!R12+WWP!R12+OIS!R12</f>
        <v>56677.082717110919</v>
      </c>
      <c r="S29" s="208">
        <f>ISI!S25+NFM!S43+CHI!S32+NMM!S31+PPA!S32+FBT!S12+TRE!S12+MAE!S12+TEL!S12+WWP!S12+OIS!S12</f>
        <v>57146.088907996564</v>
      </c>
      <c r="T29" s="208">
        <f>ISI!T25+NFM!T43+CHI!T32+NMM!T31+PPA!T32+FBT!T12+TRE!T12+MAE!T12+TEL!T12+WWP!T12+OIS!T12</f>
        <v>57090.091487532249</v>
      </c>
      <c r="U29" s="208">
        <f>ISI!U25+NFM!U43+CHI!U32+NMM!U31+PPA!U32+FBT!U12+TRE!U12+MAE!U12+TEL!U12+WWP!U12+OIS!U12</f>
        <v>55649.345399828031</v>
      </c>
      <c r="V29" s="208">
        <f>ISI!V25+NFM!V43+CHI!V32+NMM!V31+PPA!V32+FBT!V12+TRE!V12+MAE!V12+TEL!V12+WWP!V12+OIS!V12</f>
        <v>54762.640670679277</v>
      </c>
      <c r="W29" s="208">
        <f>ISI!W25+NFM!W43+CHI!W32+NMM!W31+PPA!W32+FBT!W12+TRE!W12+MAE!W12+TEL!W12+WWP!W12+OIS!W12</f>
        <v>56214.334823731726</v>
      </c>
      <c r="X29" s="208">
        <f>ISI!X25+NFM!X43+CHI!X32+NMM!X31+PPA!X32+FBT!X12+TRE!X12+MAE!X12+TEL!X12+WWP!X12+OIS!X12</f>
        <v>53008.104041272563</v>
      </c>
      <c r="Y29" s="208">
        <f>ISI!Y25+NFM!Y43+CHI!Y32+NMM!Y31+PPA!Y32+FBT!Y12+TRE!Y12+MAE!Y12+TEL!Y12+WWP!Y12+OIS!Y12</f>
        <v>50065.859673258812</v>
      </c>
    </row>
    <row r="30" spans="1:25" ht="12" customHeight="1" x14ac:dyDescent="0.25">
      <c r="A30" s="17" t="s">
        <v>28</v>
      </c>
      <c r="B30" s="209">
        <f t="shared" ref="B30:Y30" si="0">B31+B32</f>
        <v>4302.9908856405846</v>
      </c>
      <c r="C30" s="209">
        <f t="shared" si="0"/>
        <v>3915.537317282889</v>
      </c>
      <c r="D30" s="209">
        <f t="shared" si="0"/>
        <v>3893.2102321582106</v>
      </c>
      <c r="E30" s="209">
        <f t="shared" si="0"/>
        <v>4922.2295786758386</v>
      </c>
      <c r="F30" s="209">
        <f t="shared" si="0"/>
        <v>4050.3245055889947</v>
      </c>
      <c r="G30" s="209">
        <f t="shared" si="0"/>
        <v>3336.7170249355104</v>
      </c>
      <c r="H30" s="209">
        <f t="shared" si="0"/>
        <v>4017.3293207222696</v>
      </c>
      <c r="I30" s="209">
        <f t="shared" si="0"/>
        <v>3672.4214961306971</v>
      </c>
      <c r="J30" s="209">
        <f t="shared" si="0"/>
        <v>3354.1485812553738</v>
      </c>
      <c r="K30" s="209">
        <f t="shared" si="0"/>
        <v>2978.4899398108337</v>
      </c>
      <c r="L30" s="209">
        <f t="shared" si="0"/>
        <v>3288.3731728288913</v>
      </c>
      <c r="M30" s="209">
        <f t="shared" si="0"/>
        <v>3918.3758383490967</v>
      </c>
      <c r="N30" s="209">
        <f t="shared" si="0"/>
        <v>3496.0128976784176</v>
      </c>
      <c r="O30" s="209">
        <f t="shared" si="0"/>
        <v>3580.8464316423042</v>
      </c>
      <c r="P30" s="209">
        <f t="shared" si="0"/>
        <v>3451.6595872742914</v>
      </c>
      <c r="Q30" s="209">
        <f t="shared" si="0"/>
        <v>3964.5128116938949</v>
      </c>
      <c r="R30" s="209">
        <f t="shared" si="0"/>
        <v>4083.1455717970766</v>
      </c>
      <c r="S30" s="209">
        <f t="shared" si="0"/>
        <v>4029.2312983662928</v>
      </c>
      <c r="T30" s="209">
        <f t="shared" si="0"/>
        <v>3245.0719690455717</v>
      </c>
      <c r="U30" s="209">
        <f t="shared" si="0"/>
        <v>3073.8950988822003</v>
      </c>
      <c r="V30" s="209">
        <f t="shared" si="0"/>
        <v>3263.5422184006875</v>
      </c>
      <c r="W30" s="209">
        <f t="shared" si="0"/>
        <v>2829.4562338779015</v>
      </c>
      <c r="X30" s="209">
        <f t="shared" si="0"/>
        <v>3296.2633705932926</v>
      </c>
      <c r="Y30" s="209">
        <f t="shared" si="0"/>
        <v>2761.8640584694745</v>
      </c>
    </row>
    <row r="31" spans="1:25" ht="12" customHeight="1" x14ac:dyDescent="0.25">
      <c r="A31" s="18" t="s">
        <v>41</v>
      </c>
      <c r="B31" s="204">
        <f>ISI!B27+NFM!B44+CHI!B33+NMM!B32+PPA!B33+FBT!B13+TRE!B13+MAE!B13+TEL!B13+WWP!B13+OIS!B13</f>
        <v>3266.2862424763548</v>
      </c>
      <c r="C31" s="204">
        <f>ISI!C27+NFM!C44+CHI!C33+NMM!C32+PPA!C33+FBT!C13+TRE!C13+MAE!C13+TEL!C13+WWP!C13+OIS!C13</f>
        <v>3136.8113499570077</v>
      </c>
      <c r="D31" s="204">
        <f>ISI!D27+NFM!D44+CHI!D33+NMM!D32+PPA!D33+FBT!D13+TRE!D13+MAE!D13+TEL!D13+WWP!D13+OIS!D13</f>
        <v>3100.7983662940665</v>
      </c>
      <c r="E31" s="204">
        <f>ISI!E27+NFM!E44+CHI!E33+NMM!E32+PPA!E33+FBT!E13+TRE!E13+MAE!E13+TEL!E13+WWP!E13+OIS!E13</f>
        <v>3838.9929492691313</v>
      </c>
      <c r="F31" s="204">
        <f>ISI!F27+NFM!F44+CHI!F33+NMM!F32+PPA!F33+FBT!F13+TRE!F13+MAE!F13+TEL!F13+WWP!F13+OIS!F13</f>
        <v>3818.3490111779888</v>
      </c>
      <c r="G31" s="204">
        <f>ISI!G27+NFM!G44+CHI!G33+NMM!G32+PPA!G33+FBT!G13+TRE!G13+MAE!G13+TEL!G13+WWP!G13+OIS!G13</f>
        <v>3091.7399828030943</v>
      </c>
      <c r="H31" s="204">
        <f>ISI!H27+NFM!H44+CHI!H33+NMM!H32+PPA!H33+FBT!H13+TRE!H13+MAE!H13+TEL!H13+WWP!H13+OIS!H13</f>
        <v>3153.0666380051589</v>
      </c>
      <c r="I31" s="204">
        <f>ISI!I27+NFM!I44+CHI!I33+NMM!I32+PPA!I33+FBT!I13+TRE!I13+MAE!I13+TEL!I13+WWP!I13+OIS!I13</f>
        <v>3207.7862424763548</v>
      </c>
      <c r="J31" s="204">
        <f>ISI!J27+NFM!J44+CHI!J33+NMM!J32+PPA!J33+FBT!J13+TRE!J13+MAE!J13+TEL!J13+WWP!J13+OIS!J13</f>
        <v>3254.9260533104039</v>
      </c>
      <c r="K31" s="204">
        <f>ISI!K27+NFM!K44+CHI!K33+NMM!K32+PPA!K33+FBT!K13+TRE!K13+MAE!K13+TEL!K13+WWP!K13+OIS!K13</f>
        <v>2826.5767841788474</v>
      </c>
      <c r="L31" s="204">
        <f>ISI!L27+NFM!L44+CHI!L33+NMM!L32+PPA!L33+FBT!L13+TRE!L13+MAE!L13+TEL!L13+WWP!L13+OIS!L13</f>
        <v>3134.4071367153915</v>
      </c>
      <c r="M31" s="204">
        <f>ISI!M27+NFM!M44+CHI!M33+NMM!M32+PPA!M33+FBT!M13+TRE!M13+MAE!M13+TEL!M13+WWP!M13+OIS!M13</f>
        <v>3656.975752364574</v>
      </c>
      <c r="N31" s="204">
        <f>ISI!N27+NFM!N44+CHI!N33+NMM!N32+PPA!N33+FBT!N13+TRE!N13+MAE!N13+TEL!N13+WWP!N13+OIS!N13</f>
        <v>3427.5835769561477</v>
      </c>
      <c r="O31" s="204">
        <f>ISI!O27+NFM!O44+CHI!O33+NMM!O32+PPA!O33+FBT!O13+TRE!O13+MAE!O13+TEL!O13+WWP!O13+OIS!O13</f>
        <v>3409.0887360275151</v>
      </c>
      <c r="P31" s="204">
        <f>ISI!P27+NFM!P44+CHI!P33+NMM!P32+PPA!P33+FBT!P13+TRE!P13+MAE!P13+TEL!P13+WWP!P13+OIS!P13</f>
        <v>3418.129234737748</v>
      </c>
      <c r="Q31" s="204">
        <f>ISI!Q27+NFM!Q44+CHI!Q33+NMM!Q32+PPA!Q33+FBT!Q13+TRE!Q13+MAE!Q13+TEL!Q13+WWP!Q13+OIS!Q13</f>
        <v>3964.5128116938949</v>
      </c>
      <c r="R31" s="204">
        <f>ISI!R27+NFM!R44+CHI!R33+NMM!R32+PPA!R33+FBT!R13+TRE!R13+MAE!R13+TEL!R13+WWP!R13+OIS!R13</f>
        <v>4083.1455717970766</v>
      </c>
      <c r="S31" s="204">
        <f>ISI!S27+NFM!S44+CHI!S33+NMM!S32+PPA!S33+FBT!S13+TRE!S13+MAE!S13+TEL!S13+WWP!S13+OIS!S13</f>
        <v>4029.2312983662928</v>
      </c>
      <c r="T31" s="204">
        <f>ISI!T27+NFM!T44+CHI!T33+NMM!T32+PPA!T33+FBT!T13+TRE!T13+MAE!T13+TEL!T13+WWP!T13+OIS!T13</f>
        <v>3245.0719690455717</v>
      </c>
      <c r="U31" s="204">
        <f>ISI!U27+NFM!U44+CHI!U33+NMM!U32+PPA!U33+FBT!U13+TRE!U13+MAE!U13+TEL!U13+WWP!U13+OIS!U13</f>
        <v>3073.8950988822003</v>
      </c>
      <c r="V31" s="204">
        <f>ISI!V27+NFM!V44+CHI!V33+NMM!V32+PPA!V33+FBT!V13+TRE!V13+MAE!V13+TEL!V13+WWP!V13+OIS!V13</f>
        <v>3263.5422184006875</v>
      </c>
      <c r="W31" s="204">
        <f>ISI!W27+NFM!W44+CHI!W33+NMM!W32+PPA!W33+FBT!W13+TRE!W13+MAE!W13+TEL!W13+WWP!W13+OIS!W13</f>
        <v>2829.4562338779015</v>
      </c>
      <c r="X31" s="204">
        <f>ISI!X27+NFM!X44+CHI!X33+NMM!X32+PPA!X33+FBT!X13+TRE!X13+MAE!X13+TEL!X13+WWP!X13+OIS!X13</f>
        <v>3296.2633705932926</v>
      </c>
      <c r="Y31" s="204">
        <f>ISI!Y27+NFM!Y44+CHI!Y33+NMM!Y32+PPA!Y33+FBT!Y13+TRE!Y13+MAE!Y13+TEL!Y13+WWP!Y13+OIS!Y13</f>
        <v>2761.8640584694745</v>
      </c>
    </row>
    <row r="32" spans="1:25" ht="12" customHeight="1" x14ac:dyDescent="0.25">
      <c r="A32" s="18" t="s">
        <v>42</v>
      </c>
      <c r="B32" s="204">
        <f>ISI!B28</f>
        <v>1036.70464316423</v>
      </c>
      <c r="C32" s="204">
        <f>ISI!C28</f>
        <v>778.72596732588136</v>
      </c>
      <c r="D32" s="204">
        <f>ISI!D28</f>
        <v>792.41186586414437</v>
      </c>
      <c r="E32" s="204">
        <f>ISI!E28</f>
        <v>1083.2366294067069</v>
      </c>
      <c r="F32" s="204">
        <f>ISI!F28</f>
        <v>231.975494411006</v>
      </c>
      <c r="G32" s="204">
        <f>ISI!G28</f>
        <v>244.97704213241619</v>
      </c>
      <c r="H32" s="204">
        <f>ISI!H28</f>
        <v>864.26268271711081</v>
      </c>
      <c r="I32" s="204">
        <f>ISI!I28</f>
        <v>464.63525365434208</v>
      </c>
      <c r="J32" s="204">
        <f>ISI!J28</f>
        <v>99.222527944969912</v>
      </c>
      <c r="K32" s="204">
        <f>ISI!K28</f>
        <v>151.9131556319862</v>
      </c>
      <c r="L32" s="204">
        <f>ISI!L28</f>
        <v>153.9660361134996</v>
      </c>
      <c r="M32" s="204">
        <f>ISI!M28</f>
        <v>261.40008598452278</v>
      </c>
      <c r="N32" s="204">
        <f>ISI!N28</f>
        <v>68.429320722269978</v>
      </c>
      <c r="O32" s="204">
        <f>ISI!O28</f>
        <v>171.7576956147893</v>
      </c>
      <c r="P32" s="204">
        <f>ISI!P28</f>
        <v>33.530352536543433</v>
      </c>
      <c r="Q32" s="204">
        <f>ISI!Q28</f>
        <v>0</v>
      </c>
      <c r="R32" s="204">
        <f>ISI!R28</f>
        <v>0</v>
      </c>
      <c r="S32" s="204">
        <f>ISI!S28</f>
        <v>0</v>
      </c>
      <c r="T32" s="204">
        <f>ISI!T28</f>
        <v>0</v>
      </c>
      <c r="U32" s="204">
        <f>ISI!U28</f>
        <v>0</v>
      </c>
      <c r="V32" s="204">
        <f>ISI!V28</f>
        <v>0</v>
      </c>
      <c r="W32" s="204">
        <f>ISI!W28</f>
        <v>0</v>
      </c>
      <c r="X32" s="204">
        <f>ISI!X28</f>
        <v>0</v>
      </c>
      <c r="Y32" s="204">
        <f>ISI!Y28</f>
        <v>0</v>
      </c>
    </row>
    <row r="33" spans="1:25" ht="12" customHeight="1" x14ac:dyDescent="0.25">
      <c r="A33" s="19" t="s">
        <v>29</v>
      </c>
      <c r="B33" s="205">
        <f t="shared" ref="B33:Y33" si="1">SUM(B34:B38)</f>
        <v>5208.5054170249359</v>
      </c>
      <c r="C33" s="205">
        <f t="shared" si="1"/>
        <v>4721.828030954428</v>
      </c>
      <c r="D33" s="205">
        <f t="shared" si="1"/>
        <v>4879.600257953568</v>
      </c>
      <c r="E33" s="205">
        <f t="shared" si="1"/>
        <v>5155.1460017196896</v>
      </c>
      <c r="F33" s="205">
        <f t="shared" si="1"/>
        <v>4581.1548581255374</v>
      </c>
      <c r="G33" s="205">
        <f t="shared" si="1"/>
        <v>4510.4846947549449</v>
      </c>
      <c r="H33" s="205">
        <f t="shared" si="1"/>
        <v>4403.8694754944099</v>
      </c>
      <c r="I33" s="205">
        <f t="shared" si="1"/>
        <v>4531.5754944110049</v>
      </c>
      <c r="J33" s="205">
        <f t="shared" si="1"/>
        <v>4716.4871883061041</v>
      </c>
      <c r="K33" s="205">
        <f t="shared" si="1"/>
        <v>4180.9010318142737</v>
      </c>
      <c r="L33" s="205">
        <f t="shared" si="1"/>
        <v>4015.6766122098024</v>
      </c>
      <c r="M33" s="205">
        <f t="shared" si="1"/>
        <v>3434.1699914015476</v>
      </c>
      <c r="N33" s="205">
        <f t="shared" si="1"/>
        <v>3212.266036113499</v>
      </c>
      <c r="O33" s="205">
        <f t="shared" si="1"/>
        <v>3021.6422184006874</v>
      </c>
      <c r="P33" s="205">
        <f t="shared" si="1"/>
        <v>2793.7808254514193</v>
      </c>
      <c r="Q33" s="205">
        <f t="shared" si="1"/>
        <v>2980.1346517626821</v>
      </c>
      <c r="R33" s="205">
        <f t="shared" si="1"/>
        <v>2361.7630266552023</v>
      </c>
      <c r="S33" s="205">
        <f t="shared" si="1"/>
        <v>2075.0900257953567</v>
      </c>
      <c r="T33" s="205">
        <f t="shared" si="1"/>
        <v>3336.006620808254</v>
      </c>
      <c r="U33" s="205">
        <f t="shared" si="1"/>
        <v>3287.3842648323307</v>
      </c>
      <c r="V33" s="205">
        <f t="shared" si="1"/>
        <v>3443.7466895958723</v>
      </c>
      <c r="W33" s="205">
        <f t="shared" si="1"/>
        <v>3540.6513327601033</v>
      </c>
      <c r="X33" s="205">
        <f t="shared" si="1"/>
        <v>3721.1304385210669</v>
      </c>
      <c r="Y33" s="205">
        <f t="shared" si="1"/>
        <v>3782.1828890799652</v>
      </c>
    </row>
    <row r="34" spans="1:25" ht="12" customHeight="1" x14ac:dyDescent="0.25">
      <c r="A34" s="18" t="s">
        <v>30</v>
      </c>
      <c r="B34" s="204">
        <f>ISI!B30+NFM!B46+CHI!B35+NMM!B34+PPA!B35+FBT!B15+TRE!B15+MAE!B15+TEL!B15+WWP!B15+OIS!B15</f>
        <v>82.76010318142734</v>
      </c>
      <c r="C34" s="204">
        <f>ISI!C30+NFM!C46+CHI!C35+NMM!C34+PPA!C35+FBT!C15+TRE!C15+MAE!C15+TEL!C15+WWP!C15+OIS!C15</f>
        <v>17.734307824591571</v>
      </c>
      <c r="D34" s="204">
        <f>ISI!D30+NFM!D46+CHI!D35+NMM!D34+PPA!D35+FBT!D15+TRE!D15+MAE!D15+TEL!D15+WWP!D15+OIS!D15</f>
        <v>2.36457437661221</v>
      </c>
      <c r="E34" s="204">
        <f>ISI!E30+NFM!E46+CHI!E35+NMM!E34+PPA!E35+FBT!E15+TRE!E15+MAE!E15+TEL!E15+WWP!E15+OIS!E15</f>
        <v>498.97738607050729</v>
      </c>
      <c r="F34" s="204">
        <f>ISI!F30+NFM!F46+CHI!F35+NMM!F34+PPA!F35+FBT!F15+TRE!F15+MAE!F15+TEL!F15+WWP!F15+OIS!F15</f>
        <v>381.89277730008592</v>
      </c>
      <c r="G34" s="204">
        <f>ISI!G30+NFM!G46+CHI!G35+NMM!G34+PPA!G35+FBT!G15+TRE!G15+MAE!G15+TEL!G15+WWP!G15+OIS!G15</f>
        <v>397.19974204643165</v>
      </c>
      <c r="H34" s="204">
        <f>ISI!H30+NFM!H46+CHI!H35+NMM!H34+PPA!H35+FBT!H15+TRE!H15+MAE!H15+TEL!H15+WWP!H15+OIS!H15</f>
        <v>421.76199484092859</v>
      </c>
      <c r="I34" s="204">
        <f>ISI!I30+NFM!I46+CHI!I35+NMM!I34+PPA!I35+FBT!I15+TRE!I15+MAE!I15+TEL!I15+WWP!I15+OIS!I15</f>
        <v>417.28185726569222</v>
      </c>
      <c r="J34" s="204">
        <f>ISI!J30+NFM!J46+CHI!J35+NMM!J34+PPA!J35+FBT!J15+TRE!J15+MAE!J15+TEL!J15+WWP!J15+OIS!J15</f>
        <v>414.67007738607049</v>
      </c>
      <c r="K34" s="204">
        <f>ISI!K30+NFM!K46+CHI!K35+NMM!K34+PPA!K35+FBT!K15+TRE!K15+MAE!K15+TEL!K15+WWP!K15+OIS!K15</f>
        <v>334.5715391229578</v>
      </c>
      <c r="L34" s="204">
        <f>ISI!L30+NFM!L46+CHI!L35+NMM!L34+PPA!L35+FBT!L15+TRE!L15+MAE!L15+TEL!L15+WWP!L15+OIS!L15</f>
        <v>373.0978503869303</v>
      </c>
      <c r="M34" s="204">
        <f>ISI!M30+NFM!M46+CHI!M35+NMM!M34+PPA!M35+FBT!M15+TRE!M15+MAE!M15+TEL!M15+WWP!M15+OIS!M15</f>
        <v>357.89019776440244</v>
      </c>
      <c r="N34" s="204">
        <f>ISI!N30+NFM!N46+CHI!N35+NMM!N34+PPA!N35+FBT!N15+TRE!N15+MAE!N15+TEL!N15+WWP!N15+OIS!N15</f>
        <v>325.44677558039552</v>
      </c>
      <c r="O34" s="204">
        <f>ISI!O30+NFM!O46+CHI!O35+NMM!O34+PPA!O35+FBT!O15+TRE!O15+MAE!O15+TEL!O15+WWP!O15+OIS!O15</f>
        <v>314.29449699054175</v>
      </c>
      <c r="P34" s="204">
        <f>ISI!P30+NFM!P46+CHI!P35+NMM!P34+PPA!P35+FBT!P15+TRE!P15+MAE!P15+TEL!P15+WWP!P15+OIS!P15</f>
        <v>350.8468615649183</v>
      </c>
      <c r="Q34" s="204">
        <f>ISI!Q30+NFM!Q46+CHI!Q35+NMM!Q34+PPA!Q35+FBT!Q15+TRE!Q15+MAE!Q15+TEL!Q15+WWP!Q15+OIS!Q15</f>
        <v>414.49492691315561</v>
      </c>
      <c r="R34" s="204">
        <f>ISI!R30+NFM!R46+CHI!R35+NMM!R34+PPA!R35+FBT!R15+TRE!R15+MAE!R15+TEL!R15+WWP!R15+OIS!R15</f>
        <v>420.89423903697332</v>
      </c>
      <c r="S34" s="204">
        <f>ISI!S30+NFM!S46+CHI!S35+NMM!S34+PPA!S35+FBT!S15+TRE!S15+MAE!S15+TEL!S15+WWP!S15+OIS!S15</f>
        <v>288.40644883920885</v>
      </c>
      <c r="T34" s="204">
        <f>ISI!T30+NFM!T46+CHI!T35+NMM!T34+PPA!T35+FBT!T15+TRE!T15+MAE!T15+TEL!T15+WWP!T15+OIS!T15</f>
        <v>303.14961306964744</v>
      </c>
      <c r="U34" s="204">
        <f>ISI!U30+NFM!U46+CHI!U35+NMM!U34+PPA!U35+FBT!U15+TRE!U15+MAE!U15+TEL!U15+WWP!U15+OIS!U15</f>
        <v>346.61195184866722</v>
      </c>
      <c r="V34" s="204">
        <f>ISI!V30+NFM!V46+CHI!V35+NMM!V34+PPA!V35+FBT!V15+TRE!V15+MAE!V15+TEL!V15+WWP!V15+OIS!V15</f>
        <v>320.5345657781599</v>
      </c>
      <c r="W34" s="204">
        <f>ISI!W30+NFM!W46+CHI!W35+NMM!W34+PPA!W35+FBT!W15+TRE!W15+MAE!W15+TEL!W15+WWP!W15+OIS!W15</f>
        <v>329.22699914015476</v>
      </c>
      <c r="X34" s="204">
        <f>ISI!X30+NFM!X46+CHI!X35+NMM!X34+PPA!X35+FBT!X15+TRE!X15+MAE!X15+TEL!X15+WWP!X15+OIS!X15</f>
        <v>267.29320722269989</v>
      </c>
      <c r="Y34" s="204">
        <f>ISI!Y30+NFM!Y46+CHI!Y35+NMM!Y34+PPA!Y35+FBT!Y15+TRE!Y15+MAE!Y15+TEL!Y15+WWP!Y15+OIS!Y15</f>
        <v>201.01315563198625</v>
      </c>
    </row>
    <row r="35" spans="1:25" ht="12" customHeight="1" x14ac:dyDescent="0.25">
      <c r="A35" s="18" t="s">
        <v>31</v>
      </c>
      <c r="B35" s="204">
        <f>ISI!B31+NFM!B47+CHI!B36+NMM!B35+PPA!B36+FBT!B16+TRE!B16+MAE!B16+TEL!B16+WWP!B16+OIS!B16</f>
        <v>727.55339638864996</v>
      </c>
      <c r="C35" s="204">
        <f>ISI!C31+NFM!C47+CHI!C36+NMM!C35+PPA!C36+FBT!C16+TRE!C16+MAE!C16+TEL!C16+WWP!C16+OIS!C16</f>
        <v>781.78082545141888</v>
      </c>
      <c r="D35" s="204">
        <f>ISI!D31+NFM!D47+CHI!D36+NMM!D35+PPA!D36+FBT!D16+TRE!D16+MAE!D16+TEL!D16+WWP!D16+OIS!D16</f>
        <v>666.5473774720549</v>
      </c>
      <c r="E35" s="204">
        <f>ISI!E31+NFM!E47+CHI!E36+NMM!E35+PPA!E36+FBT!E16+TRE!E16+MAE!E16+TEL!E16+WWP!E16+OIS!E16</f>
        <v>535.6338779019776</v>
      </c>
      <c r="F35" s="204">
        <f>ISI!F31+NFM!F47+CHI!F36+NMM!F35+PPA!F36+FBT!F16+TRE!F16+MAE!F16+TEL!F16+WWP!F16+OIS!F16</f>
        <v>225.31513327601033</v>
      </c>
      <c r="G35" s="204">
        <f>ISI!G31+NFM!G47+CHI!G36+NMM!G35+PPA!G36+FBT!G16+TRE!G16+MAE!G16+TEL!G16+WWP!G16+OIS!G16</f>
        <v>156.02089423903695</v>
      </c>
      <c r="H35" s="204">
        <f>ISI!H31+NFM!H47+CHI!H36+NMM!H35+PPA!H36+FBT!H16+TRE!H16+MAE!H16+TEL!H16+WWP!H16+OIS!H16</f>
        <v>230.56973344797936</v>
      </c>
      <c r="I35" s="204">
        <f>ISI!I31+NFM!I47+CHI!I36+NMM!I35+PPA!I36+FBT!I16+TRE!I16+MAE!I16+TEL!I16+WWP!I16+OIS!I16</f>
        <v>367.69011177987966</v>
      </c>
      <c r="J35" s="204">
        <f>ISI!J31+NFM!J47+CHI!J36+NMM!J35+PPA!J36+FBT!J16+TRE!J16+MAE!J16+TEL!J16+WWP!J16+OIS!J16</f>
        <v>235.30386930352532</v>
      </c>
      <c r="K35" s="204">
        <f>ISI!K31+NFM!K47+CHI!K36+NMM!K35+PPA!K36+FBT!K16+TRE!K16+MAE!K16+TEL!K16+WWP!K16+OIS!K16</f>
        <v>225.38366294067069</v>
      </c>
      <c r="L35" s="204">
        <f>ISI!L31+NFM!L47+CHI!L36+NMM!L35+PPA!L36+FBT!L16+TRE!L16+MAE!L16+TEL!L16+WWP!L16+OIS!L16</f>
        <v>261.66474634565776</v>
      </c>
      <c r="M35" s="204">
        <f>ISI!M31+NFM!M47+CHI!M36+NMM!M35+PPA!M36+FBT!M16+TRE!M16+MAE!M16+TEL!M16+WWP!M16+OIS!M16</f>
        <v>201.19595872742906</v>
      </c>
      <c r="N35" s="204">
        <f>ISI!N31+NFM!N47+CHI!N36+NMM!N35+PPA!N36+FBT!N16+TRE!N16+MAE!N16+TEL!N16+WWP!N16+OIS!N16</f>
        <v>178.10791057609632</v>
      </c>
      <c r="O35" s="204">
        <f>ISI!O31+NFM!O47+CHI!O36+NMM!O35+PPA!O36+FBT!O16+TRE!O16+MAE!O16+TEL!O16+WWP!O16+OIS!O16</f>
        <v>94.55098882201203</v>
      </c>
      <c r="P35" s="204">
        <f>ISI!P31+NFM!P47+CHI!P36+NMM!P35+PPA!P36+FBT!P16+TRE!P16+MAE!P16+TEL!P16+WWP!P16+OIS!P16</f>
        <v>81.266036113499553</v>
      </c>
      <c r="Q35" s="204">
        <f>ISI!Q31+NFM!Q47+CHI!Q36+NMM!Q35+PPA!Q36+FBT!Q16+TRE!Q16+MAE!Q16+TEL!Q16+WWP!Q16+OIS!Q16</f>
        <v>91.018142734307816</v>
      </c>
      <c r="R35" s="204">
        <f>ISI!R31+NFM!R47+CHI!R36+NMM!R35+PPA!R36+FBT!R16+TRE!R16+MAE!R16+TEL!R16+WWP!R16+OIS!R16</f>
        <v>67.901117798796207</v>
      </c>
      <c r="S35" s="204">
        <f>ISI!S31+NFM!S47+CHI!S36+NMM!S35+PPA!S36+FBT!S16+TRE!S16+MAE!S16+TEL!S16+WWP!S16+OIS!S16</f>
        <v>67.901117798796207</v>
      </c>
      <c r="T35" s="204">
        <f>ISI!T31+NFM!T47+CHI!T36+NMM!T35+PPA!T36+FBT!T16+TRE!T16+MAE!T16+TEL!T16+WWP!T16+OIS!T16</f>
        <v>70.987532244196046</v>
      </c>
      <c r="U35" s="204">
        <f>ISI!U31+NFM!U47+CHI!U36+NMM!U35+PPA!U36+FBT!U16+TRE!U16+MAE!U16+TEL!U16+WWP!U16+OIS!U16</f>
        <v>66.872312983662937</v>
      </c>
      <c r="V35" s="204">
        <f>ISI!V31+NFM!V47+CHI!V36+NMM!V35+PPA!V36+FBT!V16+TRE!V16+MAE!V16+TEL!V16+WWP!V16+OIS!V16</f>
        <v>62.757093723129842</v>
      </c>
      <c r="W35" s="204">
        <f>ISI!W31+NFM!W47+CHI!W36+NMM!W35+PPA!W36+FBT!W16+TRE!W16+MAE!W16+TEL!W16+WWP!W16+OIS!W16</f>
        <v>80.246775580395507</v>
      </c>
      <c r="X35" s="204">
        <f>ISI!X31+NFM!X47+CHI!X36+NMM!X35+PPA!X36+FBT!X16+TRE!X16+MAE!X16+TEL!X16+WWP!X16+OIS!X16</f>
        <v>239.71152192605328</v>
      </c>
      <c r="Y35" s="204">
        <f>ISI!Y31+NFM!Y47+CHI!Y36+NMM!Y35+PPA!Y36+FBT!Y16+TRE!Y16+MAE!Y16+TEL!Y16+WWP!Y16+OIS!Y16</f>
        <v>280.86371453138429</v>
      </c>
    </row>
    <row r="36" spans="1:25" ht="12" customHeight="1" x14ac:dyDescent="0.25">
      <c r="A36" s="18" t="s">
        <v>71</v>
      </c>
      <c r="B36" s="204">
        <f>ISI!B32+NFM!B48+CHI!B37+NMM!B36+PPA!B37+FBT!B17+TRE!B17+MAE!B17+TEL!B17+WWP!B17+OIS!B17</f>
        <v>2478.241100601892</v>
      </c>
      <c r="C36" s="204">
        <f>ISI!C32+NFM!C48+CHI!C37+NMM!C36+PPA!C37+FBT!C17+TRE!C17+MAE!C17+TEL!C17+WWP!C17+OIS!C17</f>
        <v>2310.8340498710231</v>
      </c>
      <c r="D36" s="204">
        <f>ISI!D32+NFM!D48+CHI!D37+NMM!D36+PPA!D37+FBT!D17+TRE!D17+MAE!D17+TEL!D17+WWP!D17+OIS!D17</f>
        <v>2297.4826311263973</v>
      </c>
      <c r="E36" s="204">
        <f>ISI!E32+NFM!E48+CHI!E37+NMM!E36+PPA!E37+FBT!E17+TRE!E17+MAE!E17+TEL!E17+WWP!E17+OIS!E17</f>
        <v>1940.7138435081683</v>
      </c>
      <c r="F36" s="204">
        <f>ISI!F32+NFM!F48+CHI!F37+NMM!F36+PPA!F37+FBT!F17+TRE!F17+MAE!F17+TEL!F17+WWP!F17+OIS!F17</f>
        <v>1770.7092863284608</v>
      </c>
      <c r="G36" s="204">
        <f>ISI!G32+NFM!G48+CHI!G37+NMM!G36+PPA!G37+FBT!G17+TRE!G17+MAE!G17+TEL!G17+WWP!G17+OIS!G17</f>
        <v>1748.1380911435942</v>
      </c>
      <c r="H36" s="204">
        <f>ISI!H32+NFM!H48+CHI!H37+NMM!H36+PPA!H37+FBT!H17+TRE!H17+MAE!H17+TEL!H17+WWP!H17+OIS!H17</f>
        <v>1679.6798796216679</v>
      </c>
      <c r="I36" s="204">
        <f>ISI!I32+NFM!I48+CHI!I37+NMM!I36+PPA!I37+FBT!I17+TRE!I17+MAE!I17+TEL!I17+WWP!I17+OIS!I17</f>
        <v>1693.6262252794495</v>
      </c>
      <c r="J36" s="204">
        <f>ISI!J32+NFM!J48+CHI!J37+NMM!J36+PPA!J37+FBT!J17+TRE!J17+MAE!J17+TEL!J17+WWP!J17+OIS!J17</f>
        <v>1995.2715391229576</v>
      </c>
      <c r="K36" s="204">
        <f>ISI!K32+NFM!K48+CHI!K37+NMM!K36+PPA!K37+FBT!K17+TRE!K17+MAE!K17+TEL!K17+WWP!K17+OIS!K17</f>
        <v>1752.9290627687014</v>
      </c>
      <c r="L36" s="204">
        <f>ISI!L32+NFM!L48+CHI!L37+NMM!L36+PPA!L37+FBT!L17+TRE!L17+MAE!L17+TEL!L17+WWP!L17+OIS!L17</f>
        <v>1740.6754944110057</v>
      </c>
      <c r="M36" s="204">
        <f>ISI!M32+NFM!M48+CHI!M37+NMM!M36+PPA!M37+FBT!M17+TRE!M17+MAE!M17+TEL!M17+WWP!M17+OIS!M17</f>
        <v>1305.4331900257955</v>
      </c>
      <c r="N36" s="204">
        <f>ISI!N32+NFM!N48+CHI!N37+NMM!N36+PPA!N37+FBT!N17+TRE!N17+MAE!N17+TEL!N17+WWP!N17+OIS!N17</f>
        <v>1173.1683576956148</v>
      </c>
      <c r="O36" s="204">
        <f>ISI!O32+NFM!O48+CHI!O37+NMM!O36+PPA!O37+FBT!O17+TRE!O17+MAE!O17+TEL!O17+WWP!O17+OIS!O17</f>
        <v>1057.3883920894239</v>
      </c>
      <c r="P36" s="204">
        <f>ISI!P32+NFM!P48+CHI!P37+NMM!P36+PPA!P37+FBT!P17+TRE!P17+MAE!P17+TEL!P17+WWP!P17+OIS!P17</f>
        <v>811.23791917454855</v>
      </c>
      <c r="Q36" s="204">
        <f>ISI!Q32+NFM!Q48+CHI!Q37+NMM!Q36+PPA!Q37+FBT!Q17+TRE!Q17+MAE!Q17+TEL!Q17+WWP!Q17+OIS!Q17</f>
        <v>750.58469475494394</v>
      </c>
      <c r="R36" s="204">
        <f>ISI!R32+NFM!R48+CHI!R37+NMM!R36+PPA!R37+FBT!R17+TRE!R17+MAE!R17+TEL!R17+WWP!R17+OIS!R17</f>
        <v>734.86612209802217</v>
      </c>
      <c r="S36" s="204">
        <f>ISI!S32+NFM!S48+CHI!S37+NMM!S36+PPA!S37+FBT!S17+TRE!S17+MAE!S17+TEL!S17+WWP!S17+OIS!S17</f>
        <v>710.84316423043845</v>
      </c>
      <c r="T36" s="204">
        <f>ISI!T32+NFM!T48+CHI!T37+NMM!T36+PPA!T37+FBT!T17+TRE!T17+MAE!T17+TEL!T17+WWP!T17+OIS!T17</f>
        <v>1906.2429922613926</v>
      </c>
      <c r="U36" s="204">
        <f>ISI!U32+NFM!U48+CHI!U37+NMM!U36+PPA!U37+FBT!U17+TRE!U17+MAE!U17+TEL!U17+WWP!U17+OIS!U17</f>
        <v>1893.7176268271719</v>
      </c>
      <c r="V36" s="204">
        <f>ISI!V32+NFM!V48+CHI!V37+NMM!V36+PPA!V37+FBT!V17+TRE!V17+MAE!V17+TEL!V17+WWP!V17+OIS!V17</f>
        <v>1966.6052450558893</v>
      </c>
      <c r="W36" s="204">
        <f>ISI!W32+NFM!W48+CHI!W37+NMM!W36+PPA!W37+FBT!W17+TRE!W17+MAE!W17+TEL!W17+WWP!W17+OIS!W17</f>
        <v>1983.6474634565777</v>
      </c>
      <c r="X36" s="204">
        <f>ISI!X32+NFM!X48+CHI!X37+NMM!X36+PPA!X37+FBT!X17+TRE!X17+MAE!X17+TEL!X17+WWP!X17+OIS!X17</f>
        <v>2082.8318142734315</v>
      </c>
      <c r="Y36" s="204">
        <f>ISI!Y32+NFM!Y48+CHI!Y37+NMM!Y36+PPA!Y37+FBT!Y17+TRE!Y17+MAE!Y17+TEL!Y17+WWP!Y17+OIS!Y17</f>
        <v>1992.4403267411867</v>
      </c>
    </row>
    <row r="37" spans="1:25" ht="12" customHeight="1" x14ac:dyDescent="0.25">
      <c r="A37" s="18" t="s">
        <v>32</v>
      </c>
      <c r="B37" s="204">
        <f>ISI!B33+NFM!B49+CHI!B38+NMM!B37+PPA!B38+FBT!B18+TRE!B18+MAE!B18+TEL!B18+WWP!B18+OIS!B18</f>
        <v>1307.4901977644024</v>
      </c>
      <c r="C37" s="204">
        <f>ISI!C33+NFM!C49+CHI!C38+NMM!C37+PPA!C38+FBT!C18+TRE!C18+MAE!C18+TEL!C18+WWP!C18+OIS!C18</f>
        <v>1418.457867583835</v>
      </c>
      <c r="D37" s="204">
        <f>ISI!D33+NFM!D49+CHI!D38+NMM!D37+PPA!D38+FBT!D18+TRE!D18+MAE!D18+TEL!D18+WWP!D18+OIS!D18</f>
        <v>1677.0611349957005</v>
      </c>
      <c r="E37" s="204">
        <f>ISI!E33+NFM!E49+CHI!E38+NMM!E37+PPA!E38+FBT!E18+TRE!E18+MAE!E18+TEL!E18+WWP!E18+OIS!E18</f>
        <v>1832.8276010318143</v>
      </c>
      <c r="F37" s="204">
        <f>ISI!F33+NFM!F49+CHI!F38+NMM!F37+PPA!F38+FBT!F18+TRE!F18+MAE!F18+TEL!F18+WWP!F18+OIS!F18</f>
        <v>1780.8447119518485</v>
      </c>
      <c r="G37" s="204">
        <f>ISI!G33+NFM!G49+CHI!G38+NMM!G37+PPA!G38+FBT!G18+TRE!G18+MAE!G18+TEL!G18+WWP!G18+OIS!G18</f>
        <v>1776.1441100601894</v>
      </c>
      <c r="H37" s="204">
        <f>ISI!H33+NFM!H49+CHI!H38+NMM!H37+PPA!H38+FBT!H18+TRE!H18+MAE!H18+TEL!H18+WWP!H18+OIS!H18</f>
        <v>1801.753052450558</v>
      </c>
      <c r="I37" s="204">
        <f>ISI!I33+NFM!I49+CHI!I38+NMM!I37+PPA!I38+FBT!I18+TRE!I18+MAE!I18+TEL!I18+WWP!I18+OIS!I18</f>
        <v>1754.5500429922613</v>
      </c>
      <c r="J37" s="204">
        <f>ISI!J33+NFM!J49+CHI!J38+NMM!J37+PPA!J38+FBT!J18+TRE!J18+MAE!J18+TEL!J18+WWP!J18+OIS!J18</f>
        <v>1731.2461736887353</v>
      </c>
      <c r="K37" s="204">
        <f>ISI!K33+NFM!K49+CHI!K38+NMM!K37+PPA!K38+FBT!K18+TRE!K18+MAE!K18+TEL!K18+WWP!K18+OIS!K18</f>
        <v>1580.4606190885645</v>
      </c>
      <c r="L37" s="204">
        <f>ISI!L33+NFM!L49+CHI!L38+NMM!L37+PPA!L38+FBT!L18+TRE!L18+MAE!L18+TEL!L18+WWP!L18+OIS!L18</f>
        <v>1419.523473774721</v>
      </c>
      <c r="M37" s="204">
        <f>ISI!M33+NFM!M49+CHI!M38+NMM!M37+PPA!M38+FBT!M18+TRE!M18+MAE!M18+TEL!M18+WWP!M18+OIS!M18</f>
        <v>1348.2100601891657</v>
      </c>
      <c r="N37" s="204">
        <f>ISI!N33+NFM!N49+CHI!N38+NMM!N37+PPA!N38+FBT!N18+TRE!N18+MAE!N18+TEL!N18+WWP!N18+OIS!N18</f>
        <v>1312.5530524505582</v>
      </c>
      <c r="O37" s="204">
        <f>ISI!O33+NFM!O49+CHI!O38+NMM!O37+PPA!O38+FBT!O18+TRE!O18+MAE!O18+TEL!O18+WWP!O18+OIS!O18</f>
        <v>1310.6258813413581</v>
      </c>
      <c r="P37" s="204">
        <f>ISI!P33+NFM!P49+CHI!P38+NMM!P37+PPA!P38+FBT!P18+TRE!P18+MAE!P18+TEL!P18+WWP!P18+OIS!P18</f>
        <v>1300.7631986242484</v>
      </c>
      <c r="Q37" s="204">
        <f>ISI!Q33+NFM!Q49+CHI!Q38+NMM!Q37+PPA!Q38+FBT!Q18+TRE!Q18+MAE!Q18+TEL!Q18+WWP!Q18+OIS!Q18</f>
        <v>1431.1929492691311</v>
      </c>
      <c r="R37" s="204">
        <f>ISI!R33+NFM!R49+CHI!R38+NMM!R37+PPA!R38+FBT!R18+TRE!R18+MAE!R18+TEL!R18+WWP!R18+OIS!R18</f>
        <v>829.6389509888221</v>
      </c>
      <c r="S37" s="204">
        <f>ISI!S33+NFM!S49+CHI!S38+NMM!S37+PPA!S38+FBT!S18+TRE!S18+MAE!S18+TEL!S18+WWP!S18+OIS!S18</f>
        <v>793.02304385210675</v>
      </c>
      <c r="T37" s="204">
        <f>ISI!T33+NFM!T49+CHI!T38+NMM!T37+PPA!T38+FBT!T18+TRE!T18+MAE!T18+TEL!T18+WWP!T18+OIS!T18</f>
        <v>689.92037833190045</v>
      </c>
      <c r="U37" s="204">
        <f>ISI!U33+NFM!U49+CHI!U38+NMM!U37+PPA!U38+FBT!U18+TRE!U18+MAE!U18+TEL!U18+WWP!U18+OIS!U18</f>
        <v>619.57936371453138</v>
      </c>
      <c r="V37" s="204">
        <f>ISI!V33+NFM!V49+CHI!V38+NMM!V37+PPA!V38+FBT!V18+TRE!V18+MAE!V18+TEL!V18+WWP!V18+OIS!V18</f>
        <v>717.86414445399839</v>
      </c>
      <c r="W37" s="204">
        <f>ISI!W33+NFM!W49+CHI!W38+NMM!W37+PPA!W38+FBT!W18+TRE!W18+MAE!W18+TEL!W18+WWP!W18+OIS!W18</f>
        <v>533.82115219260538</v>
      </c>
      <c r="X37" s="204">
        <f>ISI!X33+NFM!X49+CHI!X38+NMM!X37+PPA!X38+FBT!X18+TRE!X18+MAE!X18+TEL!X18+WWP!X18+OIS!X18</f>
        <v>435.53637145313849</v>
      </c>
      <c r="Y37" s="204">
        <f>ISI!Y33+NFM!Y49+CHI!Y38+NMM!Y37+PPA!Y38+FBT!Y18+TRE!Y18+MAE!Y18+TEL!Y18+WWP!Y18+OIS!Y18</f>
        <v>317.98005159071374</v>
      </c>
    </row>
    <row r="38" spans="1:25" ht="12" customHeight="1" x14ac:dyDescent="0.25">
      <c r="A38" s="18" t="s">
        <v>33</v>
      </c>
      <c r="B38" s="204">
        <f>ISI!B34+NFM!B50+CHI!B39+NMM!B38+PPA!B39+FBT!B19+TRE!B19+MAE!B19+TEL!B19+WWP!B19+OIS!B19</f>
        <v>612.46061908856404</v>
      </c>
      <c r="C38" s="204">
        <f>ISI!C34+NFM!C50+CHI!C39+NMM!C38+PPA!C39+FBT!C19+TRE!C19+MAE!C19+TEL!C19+WWP!C19+OIS!C19</f>
        <v>193.02098022355972</v>
      </c>
      <c r="D38" s="204">
        <f>ISI!D34+NFM!D50+CHI!D39+NMM!D38+PPA!D39+FBT!D19+TRE!D19+MAE!D19+TEL!D19+WWP!D19+OIS!D19</f>
        <v>236.14453998280302</v>
      </c>
      <c r="E38" s="204">
        <f>ISI!E34+NFM!E50+CHI!E39+NMM!E38+PPA!E39+FBT!E19+TRE!E19+MAE!E19+TEL!E19+WWP!E19+OIS!E19</f>
        <v>346.99329320722268</v>
      </c>
      <c r="F38" s="204">
        <f>ISI!F34+NFM!F50+CHI!F39+NMM!F38+PPA!F39+FBT!F19+TRE!F19+MAE!F19+TEL!F19+WWP!F19+OIS!F19</f>
        <v>422.39294926913163</v>
      </c>
      <c r="G38" s="204">
        <f>ISI!G34+NFM!G50+CHI!G39+NMM!G38+PPA!G39+FBT!G19+TRE!G19+MAE!G19+TEL!G19+WWP!G19+OIS!G19</f>
        <v>432.98185726569216</v>
      </c>
      <c r="H38" s="204">
        <f>ISI!H34+NFM!H50+CHI!H39+NMM!H38+PPA!H39+FBT!H19+TRE!H19+MAE!H19+TEL!H19+WWP!H19+OIS!H19</f>
        <v>270.10481513327602</v>
      </c>
      <c r="I38" s="204">
        <f>ISI!I34+NFM!I50+CHI!I39+NMM!I38+PPA!I39+FBT!I19+TRE!I19+MAE!I19+TEL!I19+WWP!I19+OIS!I19</f>
        <v>298.42725709372314</v>
      </c>
      <c r="J38" s="204">
        <f>ISI!J34+NFM!J50+CHI!J39+NMM!J38+PPA!J39+FBT!J19+TRE!J19+MAE!J19+TEL!J19+WWP!J19+OIS!J19</f>
        <v>339.99552880481514</v>
      </c>
      <c r="K38" s="204">
        <f>ISI!K34+NFM!K50+CHI!K39+NMM!K38+PPA!K39+FBT!K19+TRE!K19+MAE!K19+TEL!K19+WWP!K19+OIS!K19</f>
        <v>287.55614789337926</v>
      </c>
      <c r="L38" s="204">
        <f>ISI!L34+NFM!L50+CHI!L39+NMM!L38+PPA!L39+FBT!L19+TRE!L19+MAE!L19+TEL!L19+WWP!L19+OIS!L19</f>
        <v>220.71504729148754</v>
      </c>
      <c r="M38" s="204">
        <f>ISI!M34+NFM!M50+CHI!M39+NMM!M38+PPA!M39+FBT!M19+TRE!M19+MAE!M19+TEL!M19+WWP!M19+OIS!M19</f>
        <v>221.44058469475496</v>
      </c>
      <c r="N38" s="204">
        <f>ISI!N34+NFM!N50+CHI!N39+NMM!N38+PPA!N39+FBT!N19+TRE!N19+MAE!N19+TEL!N19+WWP!N19+OIS!N19</f>
        <v>222.98993981083396</v>
      </c>
      <c r="O38" s="204">
        <f>ISI!O34+NFM!O50+CHI!O39+NMM!O38+PPA!O39+FBT!O19+TRE!O19+MAE!O19+TEL!O19+WWP!O19+OIS!O19</f>
        <v>244.78245915735172</v>
      </c>
      <c r="P38" s="204">
        <f>ISI!P34+NFM!P50+CHI!P39+NMM!P38+PPA!P39+FBT!P19+TRE!P19+MAE!P19+TEL!P19+WWP!P19+OIS!P19</f>
        <v>249.66680997420468</v>
      </c>
      <c r="Q38" s="204">
        <f>ISI!Q34+NFM!Q50+CHI!Q39+NMM!Q38+PPA!Q39+FBT!Q19+TRE!Q19+MAE!Q19+TEL!Q19+WWP!Q19+OIS!Q19</f>
        <v>292.84393809114351</v>
      </c>
      <c r="R38" s="204">
        <f>ISI!R34+NFM!R50+CHI!R39+NMM!R38+PPA!R39+FBT!R19+TRE!R19+MAE!R19+TEL!R19+WWP!R19+OIS!R19</f>
        <v>308.46259673258805</v>
      </c>
      <c r="S38" s="204">
        <f>ISI!S34+NFM!S50+CHI!S39+NMM!S38+PPA!S39+FBT!S19+TRE!S19+MAE!S19+TEL!S19+WWP!S19+OIS!S19</f>
        <v>214.91625107480655</v>
      </c>
      <c r="T38" s="204">
        <f>ISI!T34+NFM!T50+CHI!T39+NMM!T38+PPA!T39+FBT!T19+TRE!T19+MAE!T19+TEL!T19+WWP!T19+OIS!T19</f>
        <v>365.70610490111778</v>
      </c>
      <c r="U38" s="204">
        <f>ISI!U34+NFM!U50+CHI!U39+NMM!U38+PPA!U39+FBT!U19+TRE!U19+MAE!U19+TEL!U19+WWP!U19+OIS!U19</f>
        <v>360.60300945829744</v>
      </c>
      <c r="V38" s="204">
        <f>ISI!V34+NFM!V50+CHI!V39+NMM!V38+PPA!V39+FBT!V19+TRE!V19+MAE!V19+TEL!V19+WWP!V19+OIS!V19</f>
        <v>375.98564058469469</v>
      </c>
      <c r="W38" s="204">
        <f>ISI!W34+NFM!W50+CHI!W39+NMM!W38+PPA!W39+FBT!W19+TRE!W19+MAE!W19+TEL!W19+WWP!W19+OIS!W19</f>
        <v>613.70894239036966</v>
      </c>
      <c r="X38" s="204">
        <f>ISI!X34+NFM!X50+CHI!X39+NMM!X38+PPA!X39+FBT!X19+TRE!X19+MAE!X19+TEL!X19+WWP!X19+OIS!X19</f>
        <v>695.75752364574373</v>
      </c>
      <c r="Y38" s="204">
        <f>ISI!Y34+NFM!Y50+CHI!Y39+NMM!Y38+PPA!Y39+FBT!Y19+TRE!Y19+MAE!Y19+TEL!Y19+WWP!Y19+OIS!Y19</f>
        <v>989.88564058469467</v>
      </c>
    </row>
    <row r="39" spans="1:25" ht="12" customHeight="1" x14ac:dyDescent="0.25">
      <c r="A39" s="19" t="s">
        <v>72</v>
      </c>
      <c r="B39" s="205">
        <f t="shared" ref="B39:Y39" si="2">B40+B41</f>
        <v>22343.608426483228</v>
      </c>
      <c r="C39" s="205">
        <f t="shared" si="2"/>
        <v>21451.012725709374</v>
      </c>
      <c r="D39" s="205">
        <f t="shared" si="2"/>
        <v>21341.026569217542</v>
      </c>
      <c r="E39" s="205">
        <f t="shared" si="2"/>
        <v>20224.12510748065</v>
      </c>
      <c r="F39" s="205">
        <f t="shared" si="2"/>
        <v>21473.151590713667</v>
      </c>
      <c r="G39" s="205">
        <f t="shared" si="2"/>
        <v>21776.401031814275</v>
      </c>
      <c r="H39" s="205">
        <f t="shared" si="2"/>
        <v>21341.224849527083</v>
      </c>
      <c r="I39" s="205">
        <f t="shared" si="2"/>
        <v>22447.277128116937</v>
      </c>
      <c r="J39" s="205">
        <f t="shared" si="2"/>
        <v>22409.294840928625</v>
      </c>
      <c r="K39" s="205">
        <f t="shared" si="2"/>
        <v>19248.182287188305</v>
      </c>
      <c r="L39" s="205">
        <f t="shared" si="2"/>
        <v>22591.564316423042</v>
      </c>
      <c r="M39" s="205">
        <f t="shared" si="2"/>
        <v>22062.74789337919</v>
      </c>
      <c r="N39" s="205">
        <f t="shared" si="2"/>
        <v>22123.684264832329</v>
      </c>
      <c r="O39" s="205">
        <f t="shared" si="2"/>
        <v>21986.007222699907</v>
      </c>
      <c r="P39" s="205">
        <f t="shared" si="2"/>
        <v>21562.374032674121</v>
      </c>
      <c r="Q39" s="205">
        <f t="shared" si="2"/>
        <v>21661.006018916589</v>
      </c>
      <c r="R39" s="205">
        <f t="shared" si="2"/>
        <v>22226.636801375753</v>
      </c>
      <c r="S39" s="205">
        <f t="shared" si="2"/>
        <v>23078.420636285467</v>
      </c>
      <c r="T39" s="205">
        <f t="shared" si="2"/>
        <v>22099.663972484959</v>
      </c>
      <c r="U39" s="205">
        <f t="shared" si="2"/>
        <v>21792.321410146174</v>
      </c>
      <c r="V39" s="205">
        <f t="shared" si="2"/>
        <v>21793.910404127255</v>
      </c>
      <c r="W39" s="205">
        <f t="shared" si="2"/>
        <v>22407.221692824522</v>
      </c>
      <c r="X39" s="205">
        <f t="shared" si="2"/>
        <v>19953.589071170252</v>
      </c>
      <c r="Y39" s="205">
        <f t="shared" si="2"/>
        <v>19105.957483522274</v>
      </c>
    </row>
    <row r="40" spans="1:25" ht="12" customHeight="1" x14ac:dyDescent="0.25">
      <c r="A40" s="18" t="s">
        <v>73</v>
      </c>
      <c r="B40" s="204">
        <f>ISI!B36+NFM!B52+CHI!B41+NMM!B40+PPA!B41+FBT!B21+TRE!B21+MAE!B21+TEL!B21+WWP!B21+OIS!B21</f>
        <v>19256.814273430777</v>
      </c>
      <c r="C40" s="204">
        <f>ISI!C36+NFM!C52+CHI!C41+NMM!C40+PPA!C41+FBT!C21+TRE!C21+MAE!C21+TEL!C21+WWP!C21+OIS!C21</f>
        <v>18632.824591573517</v>
      </c>
      <c r="D40" s="204">
        <f>ISI!D36+NFM!D52+CHI!D41+NMM!D40+PPA!D41+FBT!D21+TRE!D21+MAE!D21+TEL!D21+WWP!D21+OIS!D21</f>
        <v>18606.83576956148</v>
      </c>
      <c r="E40" s="204">
        <f>ISI!E36+NFM!E52+CHI!E41+NMM!E40+PPA!E41+FBT!E21+TRE!E21+MAE!E21+TEL!E21+WWP!E21+OIS!E21</f>
        <v>17866.417626827169</v>
      </c>
      <c r="F40" s="204">
        <f>ISI!F36+NFM!F52+CHI!F41+NMM!F40+PPA!F41+FBT!F21+TRE!F21+MAE!F21+TEL!F21+WWP!F21+OIS!F21</f>
        <v>18955.345657781596</v>
      </c>
      <c r="G40" s="204">
        <f>ISI!G36+NFM!G52+CHI!G41+NMM!G40+PPA!G41+FBT!G21+TRE!G21+MAE!G21+TEL!G21+WWP!G21+OIS!G21</f>
        <v>19254.592089423906</v>
      </c>
      <c r="H40" s="204">
        <f>ISI!H36+NFM!H52+CHI!H41+NMM!H40+PPA!H41+FBT!H21+TRE!H21+MAE!H21+TEL!H21+WWP!H21+OIS!H21</f>
        <v>18767.514617368874</v>
      </c>
      <c r="I40" s="204">
        <f>ISI!I36+NFM!I52+CHI!I41+NMM!I40+PPA!I41+FBT!I21+TRE!I21+MAE!I21+TEL!I21+WWP!I21+OIS!I21</f>
        <v>20267.626827171109</v>
      </c>
      <c r="J40" s="204">
        <f>ISI!J36+NFM!J52+CHI!J41+NMM!J40+PPA!J41+FBT!J21+TRE!J21+MAE!J21+TEL!J21+WWP!J21+OIS!J21</f>
        <v>20040.473774720544</v>
      </c>
      <c r="K40" s="204">
        <f>ISI!K36+NFM!K52+CHI!K41+NMM!K40+PPA!K41+FBT!K21+TRE!K21+MAE!K21+TEL!K21+WWP!K21+OIS!K21</f>
        <v>17397.558899398107</v>
      </c>
      <c r="L40" s="204">
        <f>ISI!L36+NFM!L52+CHI!L41+NMM!L40+PPA!L41+FBT!L21+TRE!L21+MAE!L21+TEL!L21+WWP!L21+OIS!L21</f>
        <v>20153.759845227858</v>
      </c>
      <c r="M40" s="204">
        <f>ISI!M36+NFM!M52+CHI!M41+NMM!M40+PPA!M41+FBT!M21+TRE!M21+MAE!M21+TEL!M21+WWP!M21+OIS!M21</f>
        <v>19497.514273430781</v>
      </c>
      <c r="N40" s="204">
        <f>ISI!N36+NFM!N52+CHI!N41+NMM!N40+PPA!N41+FBT!N21+TRE!N21+MAE!N21+TEL!N21+WWP!N21+OIS!N21</f>
        <v>19597.664402407565</v>
      </c>
      <c r="O40" s="204">
        <f>ISI!O36+NFM!O52+CHI!O41+NMM!O40+PPA!O41+FBT!O21+TRE!O21+MAE!O21+TEL!O21+WWP!O21+OIS!O21</f>
        <v>19638.491229578671</v>
      </c>
      <c r="P40" s="204">
        <f>ISI!P36+NFM!P52+CHI!P41+NMM!P40+PPA!P41+FBT!P21+TRE!P21+MAE!P21+TEL!P21+WWP!P21+OIS!P21</f>
        <v>19228.921238177132</v>
      </c>
      <c r="Q40" s="204">
        <f>ISI!Q36+NFM!Q52+CHI!Q41+NMM!Q40+PPA!Q41+FBT!Q21+TRE!Q21+MAE!Q21+TEL!Q21+WWP!Q21+OIS!Q21</f>
        <v>19198.968185726564</v>
      </c>
      <c r="R40" s="204">
        <f>ISI!R36+NFM!R52+CHI!R41+NMM!R40+PPA!R41+FBT!R21+TRE!R21+MAE!R21+TEL!R21+WWP!R21+OIS!R21</f>
        <v>19991.739036973344</v>
      </c>
      <c r="S40" s="204">
        <f>ISI!S36+NFM!S52+CHI!S41+NMM!S40+PPA!S41+FBT!S21+TRE!S21+MAE!S21+TEL!S21+WWP!S21+OIS!S21</f>
        <v>20883.66087704213</v>
      </c>
      <c r="T40" s="204">
        <f>ISI!T36+NFM!T52+CHI!T41+NMM!T40+PPA!T41+FBT!T21+TRE!T21+MAE!T21+TEL!T21+WWP!T21+OIS!T21</f>
        <v>19605.587360275156</v>
      </c>
      <c r="U40" s="204">
        <f>ISI!U36+NFM!U52+CHI!U41+NMM!U40+PPA!U41+FBT!U21+TRE!U21+MAE!U21+TEL!U21+WWP!U21+OIS!U21</f>
        <v>19475.697764402408</v>
      </c>
      <c r="V40" s="204">
        <f>ISI!V36+NFM!V52+CHI!V41+NMM!V40+PPA!V41+FBT!V21+TRE!V21+MAE!V21+TEL!V21+WWP!V21+OIS!V21</f>
        <v>19652.643594153051</v>
      </c>
      <c r="W40" s="204">
        <f>ISI!W36+NFM!W52+CHI!W41+NMM!W40+PPA!W41+FBT!W21+TRE!W21+MAE!W21+TEL!W21+WWP!W21+OIS!W21</f>
        <v>20282.260213890731</v>
      </c>
      <c r="X40" s="204">
        <f>ISI!X36+NFM!X52+CHI!X41+NMM!X40+PPA!X41+FBT!X21+TRE!X21+MAE!X21+TEL!X21+WWP!X21+OIS!X21</f>
        <v>17801.394058272574</v>
      </c>
      <c r="Y40" s="204">
        <f>ISI!Y36+NFM!Y52+CHI!Y41+NMM!Y40+PPA!Y41+FBT!Y21+TRE!Y21+MAE!Y21+TEL!Y21+WWP!Y21+OIS!Y21</f>
        <v>16782.017758672748</v>
      </c>
    </row>
    <row r="41" spans="1:25" ht="12" customHeight="1" x14ac:dyDescent="0.25">
      <c r="A41" s="18" t="s">
        <v>36</v>
      </c>
      <c r="B41" s="204">
        <f>ISI!B37+NFM!B53+CHI!B42+NMM!B41+PPA!B42+FBT!B22+TRE!B22+MAE!B22+TEL!B22+WWP!B22+OIS!B22</f>
        <v>3086.7941530524508</v>
      </c>
      <c r="C41" s="204">
        <f>ISI!C37+NFM!C53+CHI!C42+NMM!C41+PPA!C42+FBT!C22+TRE!C22+MAE!C22+TEL!C22+WWP!C22+OIS!C22</f>
        <v>2818.1881341358553</v>
      </c>
      <c r="D41" s="204">
        <f>ISI!D37+NFM!D53+CHI!D42+NMM!D41+PPA!D42+FBT!D22+TRE!D22+MAE!D22+TEL!D22+WWP!D22+OIS!D22</f>
        <v>2734.1907996560622</v>
      </c>
      <c r="E41" s="204">
        <f>ISI!E37+NFM!E53+CHI!E42+NMM!E41+PPA!E42+FBT!E22+TRE!E22+MAE!E22+TEL!E22+WWP!E22+OIS!E22</f>
        <v>2357.707480653482</v>
      </c>
      <c r="F41" s="204">
        <f>ISI!F37+NFM!F53+CHI!F42+NMM!F41+PPA!F42+FBT!F22+TRE!F22+MAE!F22+TEL!F22+WWP!F22+OIS!F22</f>
        <v>2517.8059329320722</v>
      </c>
      <c r="G41" s="204">
        <f>ISI!G37+NFM!G53+CHI!G42+NMM!G41+PPA!G42+FBT!G22+TRE!G22+MAE!G22+TEL!G22+WWP!G22+OIS!G22</f>
        <v>2521.8089423903698</v>
      </c>
      <c r="H41" s="204">
        <f>ISI!H37+NFM!H53+CHI!H42+NMM!H41+PPA!H42+FBT!H22+TRE!H22+MAE!H22+TEL!H22+WWP!H22+OIS!H22</f>
        <v>2573.7102321582115</v>
      </c>
      <c r="I41" s="204">
        <f>ISI!I37+NFM!I53+CHI!I42+NMM!I41+PPA!I42+FBT!I22+TRE!I22+MAE!I22+TEL!I22+WWP!I22+OIS!I22</f>
        <v>2179.6503009458297</v>
      </c>
      <c r="J41" s="204">
        <f>ISI!J37+NFM!J53+CHI!J42+NMM!J41+PPA!J42+FBT!J22+TRE!J22+MAE!J22+TEL!J22+WWP!J22+OIS!J22</f>
        <v>2368.8210662080819</v>
      </c>
      <c r="K41" s="204">
        <f>ISI!K37+NFM!K53+CHI!K42+NMM!K41+PPA!K42+FBT!K22+TRE!K22+MAE!K22+TEL!K22+WWP!K22+OIS!K22</f>
        <v>1850.6233877901982</v>
      </c>
      <c r="L41" s="204">
        <f>ISI!L37+NFM!L53+CHI!L42+NMM!L41+PPA!L42+FBT!L22+TRE!L22+MAE!L22+TEL!L22+WWP!L22+OIS!L22</f>
        <v>2437.8044711951848</v>
      </c>
      <c r="M41" s="204">
        <f>ISI!M37+NFM!M53+CHI!M42+NMM!M41+PPA!M42+FBT!M22+TRE!M22+MAE!M22+TEL!M22+WWP!M22+OIS!M22</f>
        <v>2565.2336199484098</v>
      </c>
      <c r="N41" s="204">
        <f>ISI!N37+NFM!N53+CHI!N42+NMM!N41+PPA!N42+FBT!N22+TRE!N22+MAE!N22+TEL!N22+WWP!N22+OIS!N22</f>
        <v>2526.0198624247632</v>
      </c>
      <c r="O41" s="204">
        <f>ISI!O37+NFM!O53+CHI!O42+NMM!O41+PPA!O42+FBT!O22+TRE!O22+MAE!O22+TEL!O22+WWP!O22+OIS!O22</f>
        <v>2347.5159931212379</v>
      </c>
      <c r="P41" s="204">
        <f>ISI!P37+NFM!P53+CHI!P42+NMM!P41+PPA!P42+FBT!P22+TRE!P22+MAE!P22+TEL!P22+WWP!P22+OIS!P22</f>
        <v>2333.45279449699</v>
      </c>
      <c r="Q41" s="204">
        <f>ISI!Q37+NFM!Q53+CHI!Q42+NMM!Q41+PPA!Q42+FBT!Q22+TRE!Q22+MAE!Q22+TEL!Q22+WWP!Q22+OIS!Q22</f>
        <v>2462.0378331900242</v>
      </c>
      <c r="R41" s="204">
        <f>ISI!R37+NFM!R53+CHI!R42+NMM!R41+PPA!R42+FBT!R22+TRE!R22+MAE!R22+TEL!R22+WWP!R22+OIS!R22</f>
        <v>2234.8977644024076</v>
      </c>
      <c r="S41" s="204">
        <f>ISI!S37+NFM!S53+CHI!S42+NMM!S41+PPA!S42+FBT!S22+TRE!S22+MAE!S22+TEL!S22+WWP!S22+OIS!S22</f>
        <v>2194.7597592433367</v>
      </c>
      <c r="T41" s="204">
        <f>ISI!T37+NFM!T53+CHI!T42+NMM!T41+PPA!T42+FBT!T22+TRE!T22+MAE!T22+TEL!T22+WWP!T22+OIS!T22</f>
        <v>2494.0766122098021</v>
      </c>
      <c r="U41" s="204">
        <f>ISI!U37+NFM!U53+CHI!U42+NMM!U41+PPA!U42+FBT!U22+TRE!U22+MAE!U22+TEL!U22+WWP!U22+OIS!U22</f>
        <v>2316.6236457437662</v>
      </c>
      <c r="V41" s="204">
        <f>ISI!V37+NFM!V53+CHI!V42+NMM!V41+PPA!V42+FBT!V22+TRE!V22+MAE!V22+TEL!V22+WWP!V22+OIS!V22</f>
        <v>2141.2668099742041</v>
      </c>
      <c r="W41" s="204">
        <f>ISI!W37+NFM!W53+CHI!W42+NMM!W41+PPA!W42+FBT!W22+TRE!W22+MAE!W22+TEL!W22+WWP!W22+OIS!W22</f>
        <v>2124.9614789337911</v>
      </c>
      <c r="X41" s="204">
        <f>ISI!X37+NFM!X53+CHI!X42+NMM!X41+PPA!X42+FBT!X22+TRE!X22+MAE!X22+TEL!X22+WWP!X22+OIS!X22</f>
        <v>2152.1950128976787</v>
      </c>
      <c r="Y41" s="204">
        <f>ISI!Y37+NFM!Y53+CHI!Y42+NMM!Y41+PPA!Y42+FBT!Y22+TRE!Y22+MAE!Y22+TEL!Y22+WWP!Y22+OIS!Y22</f>
        <v>2323.939724849527</v>
      </c>
    </row>
    <row r="42" spans="1:25" ht="12" customHeight="1" x14ac:dyDescent="0.25">
      <c r="A42" s="19" t="s">
        <v>37</v>
      </c>
      <c r="B42" s="205">
        <f t="shared" ref="B42:Y42" si="3">SUM(B43:B48)</f>
        <v>453.35339638865008</v>
      </c>
      <c r="C42" s="205">
        <f t="shared" si="3"/>
        <v>635.80782459157354</v>
      </c>
      <c r="D42" s="205">
        <f t="shared" si="3"/>
        <v>758.52682717110918</v>
      </c>
      <c r="E42" s="205">
        <f t="shared" si="3"/>
        <v>1502.2212381771278</v>
      </c>
      <c r="F42" s="205">
        <f t="shared" si="3"/>
        <v>2051.4687876182288</v>
      </c>
      <c r="G42" s="205">
        <f t="shared" si="3"/>
        <v>2355.5321582115216</v>
      </c>
      <c r="H42" s="205">
        <f t="shared" si="3"/>
        <v>2332.6245915735162</v>
      </c>
      <c r="I42" s="205">
        <f t="shared" si="3"/>
        <v>2923.0466036113494</v>
      </c>
      <c r="J42" s="205">
        <f t="shared" si="3"/>
        <v>2774.0858985382629</v>
      </c>
      <c r="K42" s="205">
        <f t="shared" si="3"/>
        <v>3082.9285468615644</v>
      </c>
      <c r="L42" s="205">
        <f t="shared" si="3"/>
        <v>3637.7308684436812</v>
      </c>
      <c r="M42" s="205">
        <f t="shared" si="3"/>
        <v>3805.6098022355982</v>
      </c>
      <c r="N42" s="205">
        <f t="shared" si="3"/>
        <v>3555.4644883920896</v>
      </c>
      <c r="O42" s="205">
        <f t="shared" si="3"/>
        <v>3639.184522785898</v>
      </c>
      <c r="P42" s="205">
        <f t="shared" si="3"/>
        <v>3734.4631126397239</v>
      </c>
      <c r="Q42" s="205">
        <f t="shared" si="3"/>
        <v>3644.2239896818569</v>
      </c>
      <c r="R42" s="205">
        <f t="shared" si="3"/>
        <v>3906.5262252794491</v>
      </c>
      <c r="S42" s="205">
        <f t="shared" si="3"/>
        <v>3885.0485812553748</v>
      </c>
      <c r="T42" s="205">
        <f t="shared" si="3"/>
        <v>3997.6168529664656</v>
      </c>
      <c r="U42" s="205">
        <f t="shared" si="3"/>
        <v>4017.809286328461</v>
      </c>
      <c r="V42" s="205">
        <f t="shared" si="3"/>
        <v>4051.3907136715379</v>
      </c>
      <c r="W42" s="205">
        <f t="shared" si="3"/>
        <v>4331.1059941918138</v>
      </c>
      <c r="X42" s="205">
        <f t="shared" si="3"/>
        <v>4348.5045659750622</v>
      </c>
      <c r="Y42" s="205">
        <f t="shared" si="3"/>
        <v>4179.8085525912229</v>
      </c>
    </row>
    <row r="43" spans="1:25" ht="12" customHeight="1" x14ac:dyDescent="0.25">
      <c r="A43" s="18" t="s">
        <v>38</v>
      </c>
      <c r="B43" s="204">
        <f>ISI!B39+NFM!B55+CHI!B44+NMM!B43+PPA!B44+FBT!B24+TRE!B24+MAE!B24+TEL!B24+WWP!B24+OIS!B24</f>
        <v>334.38426483233019</v>
      </c>
      <c r="C43" s="204">
        <f>ISI!C39+NFM!C55+CHI!C44+NMM!C43+PPA!C44+FBT!C24+TRE!C24+MAE!C24+TEL!C24+WWP!C24+OIS!C24</f>
        <v>334.38426483233019</v>
      </c>
      <c r="D43" s="204">
        <f>ISI!D39+NFM!D55+CHI!D44+NMM!D43+PPA!D44+FBT!D24+TRE!D24+MAE!D24+TEL!D24+WWP!D24+OIS!D24</f>
        <v>334.38426483233019</v>
      </c>
      <c r="E43" s="204">
        <f>ISI!E39+NFM!E55+CHI!E44+NMM!E43+PPA!E44+FBT!E24+TRE!E24+MAE!E24+TEL!E24+WWP!E24+OIS!E24</f>
        <v>1473.6793637145311</v>
      </c>
      <c r="F43" s="204">
        <f>ISI!F39+NFM!F55+CHI!F44+NMM!F43+PPA!F44+FBT!F24+TRE!F24+MAE!F24+TEL!F24+WWP!F24+OIS!F24</f>
        <v>2027.9450558899398</v>
      </c>
      <c r="G43" s="204">
        <f>ISI!G39+NFM!G55+CHI!G44+NMM!G43+PPA!G44+FBT!G24+TRE!G24+MAE!G24+TEL!G24+WWP!G24+OIS!G24</f>
        <v>2319.9818572656918</v>
      </c>
      <c r="H43" s="204">
        <f>ISI!H39+NFM!H55+CHI!H44+NMM!H43+PPA!H44+FBT!H24+TRE!H24+MAE!H24+TEL!H24+WWP!H24+OIS!H24</f>
        <v>2310.2134135855545</v>
      </c>
      <c r="I43" s="204">
        <f>ISI!I39+NFM!I55+CHI!I44+NMM!I43+PPA!I44+FBT!I24+TRE!I24+MAE!I24+TEL!I24+WWP!I24+OIS!I24</f>
        <v>2856.9791057609623</v>
      </c>
      <c r="J43" s="204">
        <f>ISI!J39+NFM!J55+CHI!J44+NMM!J43+PPA!J44+FBT!J24+TRE!J24+MAE!J24+TEL!J24+WWP!J24+OIS!J24</f>
        <v>2667.4071367153911</v>
      </c>
      <c r="K43" s="204">
        <f>ISI!K39+NFM!K55+CHI!K44+NMM!K43+PPA!K44+FBT!K24+TRE!K24+MAE!K24+TEL!K24+WWP!K24+OIS!K24</f>
        <v>3009.6731728288905</v>
      </c>
      <c r="L43" s="204">
        <f>ISI!L39+NFM!L55+CHI!L44+NMM!L43+PPA!L44+FBT!L24+TRE!L24+MAE!L24+TEL!L24+WWP!L24+OIS!L24</f>
        <v>3433.8874462596741</v>
      </c>
      <c r="M43" s="204">
        <f>ISI!M39+NFM!M55+CHI!M44+NMM!M43+PPA!M44+FBT!M24+TRE!M24+MAE!M24+TEL!M24+WWP!M24+OIS!M24</f>
        <v>3583.595872742907</v>
      </c>
      <c r="N43" s="204">
        <f>ISI!N39+NFM!N55+CHI!N44+NMM!N43+PPA!N44+FBT!N24+TRE!N24+MAE!N24+TEL!N24+WWP!N24+OIS!N24</f>
        <v>3497.8266552020641</v>
      </c>
      <c r="O43" s="204">
        <f>ISI!O39+NFM!O55+CHI!O44+NMM!O43+PPA!O44+FBT!O24+TRE!O24+MAE!O24+TEL!O24+WWP!O24+OIS!O24</f>
        <v>3567.2351676698186</v>
      </c>
      <c r="P43" s="204">
        <f>ISI!P39+NFM!P55+CHI!P44+NMM!P43+PPA!P44+FBT!P24+TRE!P24+MAE!P24+TEL!P24+WWP!P24+OIS!P24</f>
        <v>3659.0714531384342</v>
      </c>
      <c r="Q43" s="204">
        <f>ISI!Q39+NFM!Q55+CHI!Q44+NMM!Q43+PPA!Q44+FBT!Q24+TRE!Q24+MAE!Q24+TEL!Q24+WWP!Q24+OIS!Q24</f>
        <v>3565.06173688736</v>
      </c>
      <c r="R43" s="204">
        <f>ISI!R39+NFM!R55+CHI!R44+NMM!R43+PPA!R44+FBT!R24+TRE!R24+MAE!R24+TEL!R24+WWP!R24+OIS!R24</f>
        <v>3820.6508168529663</v>
      </c>
      <c r="S43" s="204">
        <f>ISI!S39+NFM!S55+CHI!S44+NMM!S43+PPA!S44+FBT!S24+TRE!S24+MAE!S24+TEL!S24+WWP!S24+OIS!S24</f>
        <v>3803.6924333619954</v>
      </c>
      <c r="T43" s="204">
        <f>ISI!T39+NFM!T55+CHI!T44+NMM!T43+PPA!T44+FBT!T24+TRE!T24+MAE!T24+TEL!T24+WWP!T24+OIS!T24</f>
        <v>3858.5314703353388</v>
      </c>
      <c r="U43" s="204">
        <f>ISI!U39+NFM!U55+CHI!U44+NMM!U43+PPA!U44+FBT!U24+TRE!U24+MAE!U24+TEL!U24+WWP!U24+OIS!U24</f>
        <v>3861.6602751504729</v>
      </c>
      <c r="V43" s="204">
        <f>ISI!V39+NFM!V55+CHI!V44+NMM!V43+PPA!V44+FBT!V24+TRE!V24+MAE!V24+TEL!V24+WWP!V24+OIS!V24</f>
        <v>3864.502665520205</v>
      </c>
      <c r="W43" s="204">
        <f>ISI!W39+NFM!W55+CHI!W44+NMM!W43+PPA!W44+FBT!W24+TRE!W24+MAE!W24+TEL!W24+WWP!W24+OIS!W24</f>
        <v>3969.8100601891656</v>
      </c>
      <c r="X43" s="204">
        <f>ISI!X39+NFM!X55+CHI!X44+NMM!X43+PPA!X44+FBT!X24+TRE!X24+MAE!X24+TEL!X24+WWP!X24+OIS!X24</f>
        <v>3972.0073086844372</v>
      </c>
      <c r="Y43" s="204">
        <f>ISI!Y39+NFM!Y55+CHI!Y44+NMM!Y43+PPA!Y44+FBT!Y24+TRE!Y24+MAE!Y24+TEL!Y24+WWP!Y24+OIS!Y24</f>
        <v>3775.6759243336201</v>
      </c>
    </row>
    <row r="44" spans="1:25" ht="12" customHeight="1" x14ac:dyDescent="0.25">
      <c r="A44" s="18" t="s">
        <v>74</v>
      </c>
      <c r="B44" s="204">
        <f>ISI!B40+NFM!B56+CHI!B45+NMM!B44+PPA!B45+FBT!B25+TRE!B25+MAE!B25+TEL!B25+WWP!B25+OIS!B25</f>
        <v>118.96913155631989</v>
      </c>
      <c r="C44" s="204">
        <f>ISI!C40+NFM!C56+CHI!C45+NMM!C44+PPA!C45+FBT!C25+TRE!C25+MAE!C25+TEL!C25+WWP!C25+OIS!C25</f>
        <v>301.42355975924329</v>
      </c>
      <c r="D44" s="204">
        <f>ISI!D40+NFM!D56+CHI!D45+NMM!D44+PPA!D45+FBT!D25+TRE!D25+MAE!D25+TEL!D25+WWP!D25+OIS!D25</f>
        <v>424.14256233877899</v>
      </c>
      <c r="E44" s="204">
        <f>ISI!E40+NFM!E56+CHI!E45+NMM!E44+PPA!E45+FBT!E25+TRE!E25+MAE!E25+TEL!E25+WWP!E25+OIS!E25</f>
        <v>11.870679277730009</v>
      </c>
      <c r="F44" s="204">
        <f>ISI!F40+NFM!F56+CHI!F45+NMM!F44+PPA!F45+FBT!F25+TRE!F25+MAE!F25+TEL!F25+WWP!F25+OIS!F25</f>
        <v>18.940584694754946</v>
      </c>
      <c r="G44" s="204">
        <f>ISI!G40+NFM!G56+CHI!G45+NMM!G44+PPA!G45+FBT!G25+TRE!G25+MAE!G25+TEL!G25+WWP!G25+OIS!G25</f>
        <v>26.416251074806532</v>
      </c>
      <c r="H44" s="204">
        <f>ISI!H40+NFM!H56+CHI!H45+NMM!H44+PPA!H45+FBT!H25+TRE!H25+MAE!H25+TEL!H25+WWP!H25+OIS!H25</f>
        <v>14.593551160791058</v>
      </c>
      <c r="I44" s="204">
        <f>ISI!I40+NFM!I56+CHI!I45+NMM!I44+PPA!I45+FBT!I25+TRE!I25+MAE!I25+TEL!I25+WWP!I25+OIS!I25</f>
        <v>48.8201203783319</v>
      </c>
      <c r="J44" s="204">
        <f>ISI!J40+NFM!J56+CHI!J45+NMM!J44+PPA!J45+FBT!J25+TRE!J25+MAE!J25+TEL!J25+WWP!J25+OIS!J25</f>
        <v>41.272484952708517</v>
      </c>
      <c r="K44" s="204">
        <f>ISI!K40+NFM!K56+CHI!K45+NMM!K44+PPA!K45+FBT!K25+TRE!K25+MAE!K25+TEL!K25+WWP!K25+OIS!K25</f>
        <v>36.113499570077387</v>
      </c>
      <c r="L44" s="204">
        <f>ISI!L40+NFM!L56+CHI!L45+NMM!L44+PPA!L45+FBT!L25+TRE!L25+MAE!L25+TEL!L25+WWP!L25+OIS!L25</f>
        <v>155.56027515047296</v>
      </c>
      <c r="M44" s="204">
        <f>ISI!M40+NFM!M56+CHI!M45+NMM!M44+PPA!M45+FBT!M25+TRE!M25+MAE!M25+TEL!M25+WWP!M25+OIS!M25</f>
        <v>186.82510748065343</v>
      </c>
      <c r="N44" s="204">
        <f>ISI!N40+NFM!N56+CHI!N45+NMM!N44+PPA!N45+FBT!N25+TRE!N25+MAE!N25+TEL!N25+WWP!N25+OIS!N25</f>
        <v>46.598882201203786</v>
      </c>
      <c r="O44" s="204">
        <f>ISI!O40+NFM!O56+CHI!O45+NMM!O44+PPA!O45+FBT!O25+TRE!O25+MAE!O25+TEL!O25+WWP!O25+OIS!O25</f>
        <v>51.686242476354252</v>
      </c>
      <c r="P44" s="204">
        <f>ISI!P40+NFM!P56+CHI!P45+NMM!P44+PPA!P45+FBT!P25+TRE!P25+MAE!P25+TEL!P25+WWP!P25+OIS!P25</f>
        <v>52.928202923473769</v>
      </c>
      <c r="Q44" s="204">
        <f>ISI!Q40+NFM!Q56+CHI!Q45+NMM!Q44+PPA!Q45+FBT!Q25+TRE!Q25+MAE!Q25+TEL!Q25+WWP!Q25+OIS!Q25</f>
        <v>60.332588134135847</v>
      </c>
      <c r="R44" s="204">
        <f>ISI!R40+NFM!R56+CHI!R45+NMM!R44+PPA!R45+FBT!R25+TRE!R25+MAE!R25+TEL!R25+WWP!R25+OIS!R25</f>
        <v>63.986672398968174</v>
      </c>
      <c r="S44" s="204">
        <f>ISI!S40+NFM!S56+CHI!S45+NMM!S44+PPA!S45+FBT!S25+TRE!S25+MAE!S25+TEL!S25+WWP!S25+OIS!S25</f>
        <v>61.550644883920896</v>
      </c>
      <c r="T44" s="204">
        <f>ISI!T40+NFM!T56+CHI!T45+NMM!T44+PPA!T45+FBT!T25+TRE!T25+MAE!T25+TEL!T25+WWP!T25+OIS!T25</f>
        <v>65.515305245055899</v>
      </c>
      <c r="U44" s="204">
        <f>ISI!U40+NFM!U56+CHI!U45+NMM!U44+PPA!U45+FBT!U25+TRE!U25+MAE!U25+TEL!U25+WWP!U25+OIS!U25</f>
        <v>79.463972484952691</v>
      </c>
      <c r="V44" s="204">
        <f>ISI!V40+NFM!V56+CHI!V45+NMM!V44+PPA!V45+FBT!V25+TRE!V25+MAE!V25+TEL!V25+WWP!V25+OIS!V25</f>
        <v>87.704299226139298</v>
      </c>
      <c r="W44" s="204">
        <f>ISI!W40+NFM!W56+CHI!W45+NMM!W44+PPA!W45+FBT!W25+TRE!W25+MAE!W25+TEL!W25+WWP!W25+OIS!W25</f>
        <v>278.97271818149653</v>
      </c>
      <c r="X44" s="204">
        <f>ISI!X40+NFM!X56+CHI!X45+NMM!X44+PPA!X45+FBT!X25+TRE!X25+MAE!X25+TEL!X25+WWP!X25+OIS!X25</f>
        <v>291.5523733697309</v>
      </c>
      <c r="Y44" s="204">
        <f>ISI!Y40+NFM!Y56+CHI!Y45+NMM!Y44+PPA!Y45+FBT!Y25+TRE!Y25+MAE!Y25+TEL!Y25+WWP!Y25+OIS!Y25</f>
        <v>316.36599025244334</v>
      </c>
    </row>
    <row r="45" spans="1:25" ht="12" customHeight="1" x14ac:dyDescent="0.25">
      <c r="A45" s="18" t="s">
        <v>75</v>
      </c>
      <c r="B45" s="204">
        <f>ISI!B41+NFM!B57+CHI!B46+NMM!B45+PPA!B46+FBT!B26+TRE!B26+MAE!B26+TEL!B26+WWP!B26+OIS!B26</f>
        <v>0</v>
      </c>
      <c r="C45" s="204">
        <f>ISI!C41+NFM!C57+CHI!C46+NMM!C45+PPA!C46+FBT!C26+TRE!C26+MAE!C26+TEL!C26+WWP!C26+OIS!C26</f>
        <v>0</v>
      </c>
      <c r="D45" s="204">
        <f>ISI!D41+NFM!D57+CHI!D46+NMM!D45+PPA!D46+FBT!D26+TRE!D26+MAE!D26+TEL!D26+WWP!D26+OIS!D26</f>
        <v>0</v>
      </c>
      <c r="E45" s="204">
        <f>ISI!E41+NFM!E57+CHI!E46+NMM!E45+PPA!E46+FBT!E26+TRE!E26+MAE!E26+TEL!E26+WWP!E26+OIS!E26</f>
        <v>16.671195184866725</v>
      </c>
      <c r="F45" s="204">
        <f>ISI!F41+NFM!F57+CHI!F46+NMM!F45+PPA!F46+FBT!F26+TRE!F26+MAE!F26+TEL!F26+WWP!F26+OIS!F26</f>
        <v>4.5831470335339635</v>
      </c>
      <c r="G45" s="204">
        <f>ISI!G41+NFM!G57+CHI!G46+NMM!G45+PPA!G46+FBT!G26+TRE!G26+MAE!G26+TEL!G26+WWP!G26+OIS!G26</f>
        <v>9.1340498710232154</v>
      </c>
      <c r="H45" s="204">
        <f>ISI!H41+NFM!H57+CHI!H46+NMM!H45+PPA!H46+FBT!H26+TRE!H26+MAE!H26+TEL!H26+WWP!H26+OIS!H26</f>
        <v>7.81762682717111</v>
      </c>
      <c r="I45" s="204">
        <f>ISI!I41+NFM!I57+CHI!I46+NMM!I45+PPA!I46+FBT!I26+TRE!I26+MAE!I26+TEL!I26+WWP!I26+OIS!I26</f>
        <v>17.247377472055028</v>
      </c>
      <c r="J45" s="204">
        <f>ISI!J41+NFM!J57+CHI!J46+NMM!J45+PPA!J46+FBT!J26+TRE!J26+MAE!J26+TEL!J26+WWP!J26+OIS!J26</f>
        <v>65.406276870163367</v>
      </c>
      <c r="K45" s="204">
        <f>ISI!K41+NFM!K57+CHI!K46+NMM!K45+PPA!K46+FBT!K26+TRE!K26+MAE!K26+TEL!K26+WWP!K26+OIS!K26</f>
        <v>37.141874462596718</v>
      </c>
      <c r="L45" s="204">
        <f>ISI!L41+NFM!L57+CHI!L46+NMM!L45+PPA!L46+FBT!L26+TRE!L26+MAE!L26+TEL!L26+WWP!L26+OIS!L26</f>
        <v>48.283147033533957</v>
      </c>
      <c r="M45" s="204">
        <f>ISI!M41+NFM!M57+CHI!M46+NMM!M45+PPA!M46+FBT!M26+TRE!M26+MAE!M26+TEL!M26+WWP!M26+OIS!M26</f>
        <v>35.188822012037832</v>
      </c>
      <c r="N45" s="204">
        <f>ISI!N41+NFM!N57+CHI!N46+NMM!N45+PPA!N46+FBT!N26+TRE!N26+MAE!N26+TEL!N26+WWP!N26+OIS!N26</f>
        <v>11.038950988822011</v>
      </c>
      <c r="O45" s="204">
        <f>ISI!O41+NFM!O57+CHI!O46+NMM!O45+PPA!O46+FBT!O26+TRE!O26+MAE!O26+TEL!O26+WWP!O26+OIS!O26</f>
        <v>20.263112639724845</v>
      </c>
      <c r="P45" s="204">
        <f>ISI!P41+NFM!P57+CHI!P46+NMM!P45+PPA!P46+FBT!P26+TRE!P26+MAE!P26+TEL!P26+WWP!P26+OIS!P26</f>
        <v>22.46345657781599</v>
      </c>
      <c r="Q45" s="204">
        <f>ISI!Q41+NFM!Q57+CHI!Q46+NMM!Q45+PPA!Q46+FBT!Q26+TRE!Q26+MAE!Q26+TEL!Q26+WWP!Q26+OIS!Q26</f>
        <v>18.829664660361132</v>
      </c>
      <c r="R45" s="204">
        <f>ISI!R41+NFM!R57+CHI!R46+NMM!R45+PPA!R46+FBT!R26+TRE!R26+MAE!R26+TEL!R26+WWP!R26+OIS!R26</f>
        <v>21.888736027515037</v>
      </c>
      <c r="S45" s="204">
        <f>ISI!S41+NFM!S57+CHI!S46+NMM!S45+PPA!S46+FBT!S26+TRE!S26+MAE!S26+TEL!S26+WWP!S26+OIS!S26</f>
        <v>19.805503009458302</v>
      </c>
      <c r="T45" s="204">
        <f>ISI!T41+NFM!T57+CHI!T46+NMM!T45+PPA!T46+FBT!T26+TRE!T26+MAE!T26+TEL!T26+WWP!T26+OIS!T26</f>
        <v>62.75030094582975</v>
      </c>
      <c r="U45" s="204">
        <f>ISI!U41+NFM!U57+CHI!U46+NMM!U45+PPA!U46+FBT!U26+TRE!U26+MAE!U26+TEL!U26+WWP!U26+OIS!U26</f>
        <v>65.578675838349099</v>
      </c>
      <c r="V45" s="204">
        <f>ISI!V41+NFM!V57+CHI!V46+NMM!V45+PPA!V46+FBT!V26+TRE!V26+MAE!V26+TEL!V26+WWP!V26+OIS!V26</f>
        <v>88.029578675838337</v>
      </c>
      <c r="W45" s="204">
        <f>ISI!W41+NFM!W57+CHI!W46+NMM!W45+PPA!W46+FBT!W26+TRE!W26+MAE!W26+TEL!W26+WWP!W26+OIS!W26</f>
        <v>70.285296646603598</v>
      </c>
      <c r="X45" s="204">
        <f>ISI!X41+NFM!X57+CHI!X46+NMM!X45+PPA!X46+FBT!X26+TRE!X26+MAE!X26+TEL!X26+WWP!X26+OIS!X26</f>
        <v>73.360877042132401</v>
      </c>
      <c r="Y45" s="204">
        <f>ISI!Y41+NFM!Y57+CHI!Y46+NMM!Y45+PPA!Y46+FBT!Y26+TRE!Y26+MAE!Y26+TEL!Y26+WWP!Y26+OIS!Y26</f>
        <v>74.104643164230438</v>
      </c>
    </row>
    <row r="46" spans="1:25" ht="12" customHeight="1" x14ac:dyDescent="0.25">
      <c r="A46" s="18" t="s">
        <v>76</v>
      </c>
      <c r="B46" s="204">
        <f>ISI!B42+NFM!B58+CHI!B47+NMM!B46+PPA!B47+FBT!B27+TRE!B27+MAE!B27+TEL!B27+WWP!B27+OIS!B27</f>
        <v>0</v>
      </c>
      <c r="C46" s="204">
        <f>ISI!C42+NFM!C58+CHI!C47+NMM!C46+PPA!C47+FBT!C27+TRE!C27+MAE!C27+TEL!C27+WWP!C27+OIS!C27</f>
        <v>0</v>
      </c>
      <c r="D46" s="204">
        <f>ISI!D42+NFM!D58+CHI!D47+NMM!D46+PPA!D47+FBT!D27+TRE!D27+MAE!D27+TEL!D27+WWP!D27+OIS!D27</f>
        <v>0</v>
      </c>
      <c r="E46" s="204">
        <f>ISI!E42+NFM!E58+CHI!E47+NMM!E46+PPA!E47+FBT!E27+TRE!E27+MAE!E27+TEL!E27+WWP!E27+OIS!E27</f>
        <v>0</v>
      </c>
      <c r="F46" s="204">
        <f>ISI!F42+NFM!F58+CHI!F47+NMM!F46+PPA!F47+FBT!F27+TRE!F27+MAE!F27+TEL!F27+WWP!F27+OIS!F27</f>
        <v>0</v>
      </c>
      <c r="G46" s="204">
        <f>ISI!G42+NFM!G58+CHI!G47+NMM!G46+PPA!G47+FBT!G27+TRE!G27+MAE!G27+TEL!G27+WWP!G27+OIS!G27</f>
        <v>0</v>
      </c>
      <c r="H46" s="204">
        <f>ISI!H42+NFM!H58+CHI!H47+NMM!H46+PPA!H47+FBT!H27+TRE!H27+MAE!H27+TEL!H27+WWP!H27+OIS!H27</f>
        <v>0</v>
      </c>
      <c r="I46" s="204">
        <f>ISI!I42+NFM!I58+CHI!I47+NMM!I46+PPA!I47+FBT!I27+TRE!I27+MAE!I27+TEL!I27+WWP!I27+OIS!I27</f>
        <v>0</v>
      </c>
      <c r="J46" s="204">
        <f>ISI!J42+NFM!J58+CHI!J47+NMM!J46+PPA!J47+FBT!J27+TRE!J27+MAE!J27+TEL!J27+WWP!J27+OIS!J27</f>
        <v>0</v>
      </c>
      <c r="K46" s="204">
        <f>ISI!K42+NFM!K58+CHI!K47+NMM!K46+PPA!K47+FBT!K27+TRE!K27+MAE!K27+TEL!K27+WWP!K27+OIS!K27</f>
        <v>0</v>
      </c>
      <c r="L46" s="204">
        <f>ISI!L42+NFM!L58+CHI!L47+NMM!L46+PPA!L47+FBT!L27+TRE!L27+MAE!L27+TEL!L27+WWP!L27+OIS!L27</f>
        <v>0</v>
      </c>
      <c r="M46" s="204">
        <f>ISI!M42+NFM!M58+CHI!M47+NMM!M46+PPA!M47+FBT!M27+TRE!M27+MAE!M27+TEL!M27+WWP!M27+OIS!M27</f>
        <v>0</v>
      </c>
      <c r="N46" s="204">
        <f>ISI!N42+NFM!N58+CHI!N47+NMM!N46+PPA!N47+FBT!N27+TRE!N27+MAE!N27+TEL!N27+WWP!N27+OIS!N27</f>
        <v>0</v>
      </c>
      <c r="O46" s="204">
        <f>ISI!O42+NFM!O58+CHI!O47+NMM!O46+PPA!O47+FBT!O27+TRE!O27+MAE!O27+TEL!O27+WWP!O27+OIS!O27</f>
        <v>0</v>
      </c>
      <c r="P46" s="204">
        <f>ISI!P42+NFM!P58+CHI!P47+NMM!P46+PPA!P47+FBT!P27+TRE!P27+MAE!P27+TEL!P27+WWP!P27+OIS!P27</f>
        <v>0</v>
      </c>
      <c r="Q46" s="204">
        <f>ISI!Q42+NFM!Q58+CHI!Q47+NMM!Q46+PPA!Q47+FBT!Q27+TRE!Q27+MAE!Q27+TEL!Q27+WWP!Q27+OIS!Q27</f>
        <v>0</v>
      </c>
      <c r="R46" s="204">
        <f>ISI!R42+NFM!R58+CHI!R47+NMM!R46+PPA!R47+FBT!R27+TRE!R27+MAE!R27+TEL!R27+WWP!R27+OIS!R27</f>
        <v>0</v>
      </c>
      <c r="S46" s="204">
        <f>ISI!S42+NFM!S58+CHI!S47+NMM!S46+PPA!S47+FBT!S27+TRE!S27+MAE!S27+TEL!S27+WWP!S27+OIS!S27</f>
        <v>0</v>
      </c>
      <c r="T46" s="204">
        <f>ISI!T42+NFM!T58+CHI!T47+NMM!T46+PPA!T47+FBT!T27+TRE!T27+MAE!T27+TEL!T27+WWP!T27+OIS!T27</f>
        <v>0.21504729148753216</v>
      </c>
      <c r="U46" s="204">
        <f>ISI!U42+NFM!U58+CHI!U47+NMM!U46+PPA!U47+FBT!U27+TRE!U27+MAE!U27+TEL!U27+WWP!U27+OIS!U27</f>
        <v>0.11943250214961304</v>
      </c>
      <c r="V46" s="204">
        <f>ISI!V42+NFM!V58+CHI!V47+NMM!V46+PPA!V47+FBT!V27+TRE!V27+MAE!V27+TEL!V27+WWP!V27+OIS!V27</f>
        <v>7.1711092003439378E-2</v>
      </c>
      <c r="W46" s="204">
        <f>ISI!W42+NFM!W58+CHI!W47+NMM!W46+PPA!W47+FBT!W27+TRE!W27+MAE!W27+TEL!W27+WWP!W27+OIS!W27</f>
        <v>7.1711092003439378E-2</v>
      </c>
      <c r="X46" s="204">
        <f>ISI!X42+NFM!X58+CHI!X47+NMM!X46+PPA!X47+FBT!X27+TRE!X27+MAE!X27+TEL!X27+WWP!X27+OIS!X27</f>
        <v>9.5528804815133261E-2</v>
      </c>
      <c r="Y46" s="204">
        <f>ISI!Y42+NFM!Y58+CHI!Y47+NMM!Y46+PPA!Y47+FBT!Y27+TRE!Y27+MAE!Y27+TEL!Y27+WWP!Y27+OIS!Y27</f>
        <v>7.1625107480653469E-2</v>
      </c>
    </row>
    <row r="47" spans="1:25" ht="12" customHeight="1" x14ac:dyDescent="0.25">
      <c r="A47" s="18" t="s">
        <v>77</v>
      </c>
      <c r="B47" s="204">
        <f>ISI!B43+NFM!B59+CHI!B48+NMM!B47+PPA!B48+FBT!B28+TRE!B28+MAE!B28+TEL!B28+WWP!B28+OIS!B28</f>
        <v>0</v>
      </c>
      <c r="C47" s="204">
        <f>ISI!C43+NFM!C59+CHI!C48+NMM!C47+PPA!C48+FBT!C28+TRE!C28+MAE!C28+TEL!C28+WWP!C28+OIS!C28</f>
        <v>0</v>
      </c>
      <c r="D47" s="204">
        <f>ISI!D43+NFM!D59+CHI!D48+NMM!D47+PPA!D48+FBT!D28+TRE!D28+MAE!D28+TEL!D28+WWP!D28+OIS!D28</f>
        <v>0</v>
      </c>
      <c r="E47" s="204">
        <f>ISI!E43+NFM!E59+CHI!E48+NMM!E47+PPA!E48+FBT!E28+TRE!E28+MAE!E28+TEL!E28+WWP!E28+OIS!E28</f>
        <v>0</v>
      </c>
      <c r="F47" s="204">
        <f>ISI!F43+NFM!F59+CHI!F48+NMM!F47+PPA!F48+FBT!F28+TRE!F28+MAE!F28+TEL!F28+WWP!F28+OIS!F28</f>
        <v>0</v>
      </c>
      <c r="G47" s="204">
        <f>ISI!G43+NFM!G59+CHI!G48+NMM!G47+PPA!G48+FBT!G28+TRE!G28+MAE!G28+TEL!G28+WWP!G28+OIS!G28</f>
        <v>0</v>
      </c>
      <c r="H47" s="204">
        <f>ISI!H43+NFM!H59+CHI!H48+NMM!H47+PPA!H48+FBT!H28+TRE!H28+MAE!H28+TEL!H28+WWP!H28+OIS!H28</f>
        <v>0</v>
      </c>
      <c r="I47" s="204">
        <f>ISI!I43+NFM!I59+CHI!I48+NMM!I47+PPA!I48+FBT!I28+TRE!I28+MAE!I28+TEL!I28+WWP!I28+OIS!I28</f>
        <v>0</v>
      </c>
      <c r="J47" s="204">
        <f>ISI!J43+NFM!J59+CHI!J48+NMM!J47+PPA!J48+FBT!J28+TRE!J28+MAE!J28+TEL!J28+WWP!J28+OIS!J28</f>
        <v>0</v>
      </c>
      <c r="K47" s="204">
        <f>ISI!K43+NFM!K59+CHI!K48+NMM!K47+PPA!K48+FBT!K28+TRE!K28+MAE!K28+TEL!K28+WWP!K28+OIS!K28</f>
        <v>0</v>
      </c>
      <c r="L47" s="204">
        <f>ISI!L43+NFM!L59+CHI!L48+NMM!L47+PPA!L48+FBT!L28+TRE!L28+MAE!L28+TEL!L28+WWP!L28+OIS!L28</f>
        <v>0</v>
      </c>
      <c r="M47" s="204">
        <f>ISI!M43+NFM!M59+CHI!M48+NMM!M47+PPA!M48+FBT!M28+TRE!M28+MAE!M28+TEL!M28+WWP!M28+OIS!M28</f>
        <v>0</v>
      </c>
      <c r="N47" s="204">
        <f>ISI!N43+NFM!N59+CHI!N48+NMM!N47+PPA!N48+FBT!N28+TRE!N28+MAE!N28+TEL!N28+WWP!N28+OIS!N28</f>
        <v>0</v>
      </c>
      <c r="O47" s="204">
        <f>ISI!O43+NFM!O59+CHI!O48+NMM!O47+PPA!O48+FBT!O28+TRE!O28+MAE!O28+TEL!O28+WWP!O28+OIS!O28</f>
        <v>0</v>
      </c>
      <c r="P47" s="204">
        <f>ISI!P43+NFM!P59+CHI!P48+NMM!P47+PPA!P48+FBT!P28+TRE!P28+MAE!P28+TEL!P28+WWP!P28+OIS!P28</f>
        <v>0</v>
      </c>
      <c r="Q47" s="204">
        <f>ISI!Q43+NFM!Q59+CHI!Q48+NMM!Q47+PPA!Q48+FBT!Q28+TRE!Q28+MAE!Q28+TEL!Q28+WWP!Q28+OIS!Q28</f>
        <v>0</v>
      </c>
      <c r="R47" s="204">
        <f>ISI!R43+NFM!R59+CHI!R48+NMM!R47+PPA!R48+FBT!R28+TRE!R28+MAE!R28+TEL!R28+WWP!R28+OIS!R28</f>
        <v>0</v>
      </c>
      <c r="S47" s="204">
        <f>ISI!S43+NFM!S59+CHI!S48+NMM!S47+PPA!S48+FBT!S28+TRE!S28+MAE!S28+TEL!S28+WWP!S28+OIS!S28</f>
        <v>0</v>
      </c>
      <c r="T47" s="204">
        <f>ISI!T43+NFM!T59+CHI!T48+NMM!T47+PPA!T48+FBT!T28+TRE!T28+MAE!T28+TEL!T28+WWP!T28+OIS!T28</f>
        <v>0</v>
      </c>
      <c r="U47" s="204">
        <f>ISI!U43+NFM!U59+CHI!U48+NMM!U47+PPA!U48+FBT!U28+TRE!U28+MAE!U28+TEL!U28+WWP!U28+OIS!U28</f>
        <v>0</v>
      </c>
      <c r="V47" s="204">
        <f>ISI!V43+NFM!V59+CHI!V48+NMM!V47+PPA!V48+FBT!V28+TRE!V28+MAE!V28+TEL!V28+WWP!V28+OIS!V28</f>
        <v>0.38220120378331895</v>
      </c>
      <c r="W47" s="204">
        <f>ISI!W43+NFM!W59+CHI!W48+NMM!W47+PPA!W48+FBT!W28+TRE!W28+MAE!W28+TEL!W28+WWP!W28+OIS!W28</f>
        <v>7.1711092003439378E-2</v>
      </c>
      <c r="X47" s="204">
        <f>ISI!X43+NFM!X59+CHI!X48+NMM!X47+PPA!X48+FBT!X28+TRE!X28+MAE!X28+TEL!X28+WWP!X28+OIS!X28</f>
        <v>2.3903697334479789E-2</v>
      </c>
      <c r="Y47" s="204">
        <f>ISI!Y43+NFM!Y59+CHI!Y48+NMM!Y47+PPA!Y48+FBT!Y28+TRE!Y28+MAE!Y28+TEL!Y28+WWP!Y28+OIS!Y28</f>
        <v>7.1711092003439378E-2</v>
      </c>
    </row>
    <row r="48" spans="1:25" ht="12" customHeight="1" x14ac:dyDescent="0.25">
      <c r="A48" s="18" t="s">
        <v>78</v>
      </c>
      <c r="B48" s="204">
        <f>ISI!B44+NFM!B60+CHI!B49+NMM!B48+PPA!B49+FBT!B29+TRE!B29+MAE!B29+TEL!B29+WWP!B29+OIS!B29</f>
        <v>0</v>
      </c>
      <c r="C48" s="204">
        <f>ISI!C44+NFM!C60+CHI!C49+NMM!C48+PPA!C49+FBT!C29+TRE!C29+MAE!C29+TEL!C29+WWP!C29+OIS!C29</f>
        <v>0</v>
      </c>
      <c r="D48" s="204">
        <f>ISI!D44+NFM!D60+CHI!D49+NMM!D48+PPA!D49+FBT!D29+TRE!D29+MAE!D29+TEL!D29+WWP!D29+OIS!D29</f>
        <v>0</v>
      </c>
      <c r="E48" s="204">
        <f>ISI!E44+NFM!E60+CHI!E49+NMM!E48+PPA!E49+FBT!E29+TRE!E29+MAE!E29+TEL!E29+WWP!E29+OIS!E29</f>
        <v>0</v>
      </c>
      <c r="F48" s="204">
        <f>ISI!F44+NFM!F60+CHI!F49+NMM!F48+PPA!F49+FBT!F29+TRE!F29+MAE!F29+TEL!F29+WWP!F29+OIS!F29</f>
        <v>0</v>
      </c>
      <c r="G48" s="204">
        <f>ISI!G44+NFM!G60+CHI!G49+NMM!G48+PPA!G49+FBT!G29+TRE!G29+MAE!G29+TEL!G29+WWP!G29+OIS!G29</f>
        <v>0</v>
      </c>
      <c r="H48" s="204">
        <f>ISI!H44+NFM!H60+CHI!H49+NMM!H48+PPA!H49+FBT!H29+TRE!H29+MAE!H29+TEL!H29+WWP!H29+OIS!H29</f>
        <v>0</v>
      </c>
      <c r="I48" s="204">
        <f>ISI!I44+NFM!I60+CHI!I49+NMM!I48+PPA!I49+FBT!I29+TRE!I29+MAE!I29+TEL!I29+WWP!I29+OIS!I29</f>
        <v>0</v>
      </c>
      <c r="J48" s="204">
        <f>ISI!J44+NFM!J60+CHI!J49+NMM!J48+PPA!J49+FBT!J29+TRE!J29+MAE!J29+TEL!J29+WWP!J29+OIS!J29</f>
        <v>0</v>
      </c>
      <c r="K48" s="204">
        <f>ISI!K44+NFM!K60+CHI!K49+NMM!K48+PPA!K49+FBT!K29+TRE!K29+MAE!K29+TEL!K29+WWP!K29+OIS!K29</f>
        <v>0</v>
      </c>
      <c r="L48" s="204">
        <f>ISI!L44+NFM!L60+CHI!L49+NMM!L48+PPA!L49+FBT!L29+TRE!L29+MAE!L29+TEL!L29+WWP!L29+OIS!L29</f>
        <v>0</v>
      </c>
      <c r="M48" s="204">
        <f>ISI!M44+NFM!M60+CHI!M49+NMM!M48+PPA!M49+FBT!M29+TRE!M29+MAE!M29+TEL!M29+WWP!M29+OIS!M29</f>
        <v>0</v>
      </c>
      <c r="N48" s="204">
        <f>ISI!N44+NFM!N60+CHI!N49+NMM!N48+PPA!N49+FBT!N29+TRE!N29+MAE!N29+TEL!N29+WWP!N29+OIS!N29</f>
        <v>0</v>
      </c>
      <c r="O48" s="204">
        <f>ISI!O44+NFM!O60+CHI!O49+NMM!O48+PPA!O49+FBT!O29+TRE!O29+MAE!O29+TEL!O29+WWP!O29+OIS!O29</f>
        <v>0</v>
      </c>
      <c r="P48" s="204">
        <f>ISI!P44+NFM!P60+CHI!P49+NMM!P48+PPA!P49+FBT!P29+TRE!P29+MAE!P29+TEL!P29+WWP!P29+OIS!P29</f>
        <v>0</v>
      </c>
      <c r="Q48" s="204">
        <f>ISI!Q44+NFM!Q60+CHI!Q49+NMM!Q48+PPA!Q49+FBT!Q29+TRE!Q29+MAE!Q29+TEL!Q29+WWP!Q29+OIS!Q29</f>
        <v>0</v>
      </c>
      <c r="R48" s="204">
        <f>ISI!R44+NFM!R60+CHI!R49+NMM!R48+PPA!R49+FBT!R29+TRE!R29+MAE!R29+TEL!R29+WWP!R29+OIS!R29</f>
        <v>0</v>
      </c>
      <c r="S48" s="204">
        <f>ISI!S44+NFM!S60+CHI!S49+NMM!S48+PPA!S49+FBT!S29+TRE!S29+MAE!S29+TEL!S29+WWP!S29+OIS!S29</f>
        <v>0</v>
      </c>
      <c r="T48" s="204">
        <f>ISI!T44+NFM!T60+CHI!T49+NMM!T48+PPA!T49+FBT!T29+TRE!T29+MAE!T29+TEL!T29+WWP!T29+OIS!T29</f>
        <v>10.604729148753222</v>
      </c>
      <c r="U48" s="204">
        <f>ISI!U44+NFM!U60+CHI!U49+NMM!U48+PPA!U49+FBT!U29+TRE!U29+MAE!U29+TEL!U29+WWP!U29+OIS!U29</f>
        <v>10.986930352536538</v>
      </c>
      <c r="V48" s="204">
        <f>ISI!V44+NFM!V60+CHI!V49+NMM!V48+PPA!V49+FBT!V29+TRE!V29+MAE!V29+TEL!V29+WWP!V29+OIS!V29</f>
        <v>10.700257953568361</v>
      </c>
      <c r="W48" s="204">
        <f>ISI!W44+NFM!W60+CHI!W49+NMM!W48+PPA!W49+FBT!W29+TRE!W29+MAE!W29+TEL!W29+WWP!W29+OIS!W29</f>
        <v>11.8944969905417</v>
      </c>
      <c r="X48" s="204">
        <f>ISI!X44+NFM!X60+CHI!X49+NMM!X48+PPA!X49+FBT!X29+TRE!X29+MAE!X29+TEL!X29+WWP!X29+OIS!X29</f>
        <v>11.464574376612211</v>
      </c>
      <c r="Y48" s="204">
        <f>ISI!Y44+NFM!Y60+CHI!Y49+NMM!Y48+PPA!Y49+FBT!Y29+TRE!Y29+MAE!Y29+TEL!Y29+WWP!Y29+OIS!Y29</f>
        <v>13.51865864144454</v>
      </c>
    </row>
    <row r="49" spans="1:25" ht="12" customHeight="1" x14ac:dyDescent="0.25">
      <c r="A49" s="20" t="s">
        <v>39</v>
      </c>
      <c r="B49" s="206">
        <f>ISI!B45+NFM!B61+CHI!B50+NMM!B49+PPA!B50+FBT!B30+TRE!B30+MAE!B30+TEL!B30+WWP!B30+OIS!B30</f>
        <v>900.47291487532232</v>
      </c>
      <c r="C49" s="206">
        <f>ISI!C45+NFM!C61+CHI!C50+NMM!C49+PPA!C50+FBT!C30+TRE!C30+MAE!C30+TEL!C30+WWP!C30+OIS!C30</f>
        <v>914.99466895958722</v>
      </c>
      <c r="D49" s="206">
        <f>ISI!D45+NFM!D61+CHI!D50+NMM!D49+PPA!D50+FBT!D30+TRE!D30+MAE!D30+TEL!D30+WWP!D30+OIS!D30</f>
        <v>901.30894239036957</v>
      </c>
      <c r="E49" s="206">
        <f>ISI!E45+NFM!E61+CHI!E50+NMM!E49+PPA!E50+FBT!E30+TRE!E30+MAE!E30+TEL!E30+WWP!E30+OIS!E30</f>
        <v>2555.3644883920888</v>
      </c>
      <c r="F49" s="206">
        <f>ISI!F45+NFM!F61+CHI!F50+NMM!F49+PPA!F50+FBT!F30+TRE!F30+MAE!F30+TEL!F30+WWP!F30+OIS!F30</f>
        <v>2517.0535683576959</v>
      </c>
      <c r="G49" s="206">
        <f>ISI!G45+NFM!G61+CHI!G50+NMM!G49+PPA!G50+FBT!G30+TRE!G30+MAE!G30+TEL!G30+WWP!G30+OIS!G30</f>
        <v>2712.6445399828035</v>
      </c>
      <c r="H49" s="206">
        <f>ISI!H45+NFM!H61+CHI!H50+NMM!H49+PPA!H50+FBT!H30+TRE!H30+MAE!H30+TEL!H30+WWP!H30+OIS!H30</f>
        <v>3535.4447119518481</v>
      </c>
      <c r="I49" s="206">
        <f>ISI!I45+NFM!I61+CHI!I50+NMM!I49+PPA!I50+FBT!I30+TRE!I30+MAE!I30+TEL!I30+WWP!I30+OIS!I30</f>
        <v>3618.5629406706794</v>
      </c>
      <c r="J49" s="206">
        <f>ISI!J45+NFM!J61+CHI!J50+NMM!J49+PPA!J50+FBT!J30+TRE!J30+MAE!J30+TEL!J30+WWP!J30+OIS!J30</f>
        <v>3589.9255374032678</v>
      </c>
      <c r="K49" s="206">
        <f>ISI!K45+NFM!K61+CHI!K50+NMM!K49+PPA!K50+FBT!K30+TRE!K30+MAE!K30+TEL!K30+WWP!K30+OIS!K30</f>
        <v>3626.1105760963019</v>
      </c>
      <c r="L49" s="206">
        <f>ISI!L45+NFM!L61+CHI!L50+NMM!L49+PPA!L50+FBT!L30+TRE!L30+MAE!L30+TEL!L30+WWP!L30+OIS!L30</f>
        <v>3487.675580395528</v>
      </c>
      <c r="M49" s="206">
        <f>ISI!M45+NFM!M61+CHI!M50+NMM!M49+PPA!M50+FBT!M30+TRE!M30+MAE!M30+TEL!M30+WWP!M30+OIS!M30</f>
        <v>4048.3423903697344</v>
      </c>
      <c r="N49" s="206">
        <f>ISI!N45+NFM!N61+CHI!N50+NMM!N49+PPA!N50+FBT!N30+TRE!N30+MAE!N30+TEL!N30+WWP!N30+OIS!N30</f>
        <v>4498.1848667239901</v>
      </c>
      <c r="O49" s="206">
        <f>ISI!O45+NFM!O61+CHI!O50+NMM!O49+PPA!O50+FBT!O30+TRE!O30+MAE!O30+TEL!O30+WWP!O30+OIS!O30</f>
        <v>4528.231728288908</v>
      </c>
      <c r="P49" s="206">
        <f>ISI!P45+NFM!P61+CHI!P50+NMM!P49+PPA!P50+FBT!P30+TRE!P30+MAE!P30+TEL!P30+WWP!P30+OIS!P30</f>
        <v>4160.8389509888229</v>
      </c>
      <c r="Q49" s="206">
        <f>ISI!Q45+NFM!Q61+CHI!Q50+NMM!Q49+PPA!Q50+FBT!Q30+TRE!Q30+MAE!Q30+TEL!Q30+WWP!Q30+OIS!Q30</f>
        <v>4142.3043852106612</v>
      </c>
      <c r="R49" s="206">
        <f>ISI!R45+NFM!R61+CHI!R50+NMM!R49+PPA!R50+FBT!R30+TRE!R30+MAE!R30+TEL!R30+WWP!R30+OIS!R30</f>
        <v>4273.2157351676697</v>
      </c>
      <c r="S49" s="206">
        <f>ISI!S45+NFM!S61+CHI!S50+NMM!S49+PPA!S50+FBT!S30+TRE!S30+MAE!S30+TEL!S30+WWP!S30+OIS!S30</f>
        <v>4110.3705932932071</v>
      </c>
      <c r="T49" s="206">
        <f>ISI!T45+NFM!T61+CHI!T50+NMM!T49+PPA!T50+FBT!T30+TRE!T30+MAE!T30+TEL!T30+WWP!T30+OIS!T30</f>
        <v>4573.0390369733441</v>
      </c>
      <c r="U49" s="206">
        <f>ISI!U45+NFM!U61+CHI!U50+NMM!U49+PPA!U50+FBT!U30+TRE!U30+MAE!U30+TEL!U30+WWP!U30+OIS!U30</f>
        <v>4280.4288907996552</v>
      </c>
      <c r="V49" s="206">
        <f>ISI!V45+NFM!V61+CHI!V50+NMM!V49+PPA!V50+FBT!V30+TRE!V30+MAE!V30+TEL!V30+WWP!V30+OIS!V30</f>
        <v>4013.2320722269992</v>
      </c>
      <c r="W49" s="206">
        <f>ISI!W45+NFM!W61+CHI!W50+NMM!W49+PPA!W50+FBT!W30+TRE!W30+MAE!W30+TEL!W30+WWP!W30+OIS!W30</f>
        <v>4247.0861564918314</v>
      </c>
      <c r="X49" s="206">
        <f>ISI!X45+NFM!X61+CHI!X50+NMM!X49+PPA!X50+FBT!X30+TRE!X30+MAE!X30+TEL!X30+WWP!X30+OIS!X30</f>
        <v>3964.1969905417027</v>
      </c>
      <c r="Y49" s="206">
        <f>ISI!Y45+NFM!Y61+CHI!Y50+NMM!Y49+PPA!Y50+FBT!Y30+TRE!Y30+MAE!Y30+TEL!Y30+WWP!Y30+OIS!Y30</f>
        <v>3664.4215821152193</v>
      </c>
    </row>
    <row r="50" spans="1:25" ht="12" customHeight="1" x14ac:dyDescent="0.25">
      <c r="A50" s="21" t="s">
        <v>40</v>
      </c>
      <c r="B50" s="207">
        <f>ISI!B46+NFM!B62+CHI!B51+NMM!B50+PPA!B51+FBT!B31+TRE!B31+MAE!B31+TEL!B31+WWP!B31+OIS!B31</f>
        <v>18193.46517626827</v>
      </c>
      <c r="C50" s="207">
        <f>ISI!C46+NFM!C62+CHI!C51+NMM!C50+PPA!C51+FBT!C31+TRE!C31+MAE!C31+TEL!C31+WWP!C31+OIS!C31</f>
        <v>18850.128976784174</v>
      </c>
      <c r="D50" s="207">
        <f>ISI!D46+NFM!D62+CHI!D51+NMM!D50+PPA!D51+FBT!D31+TRE!D31+MAE!D31+TEL!D31+WWP!D31+OIS!D31</f>
        <v>18966.466036113499</v>
      </c>
      <c r="E50" s="207">
        <f>ISI!E46+NFM!E62+CHI!E51+NMM!E50+PPA!E51+FBT!E31+TRE!E31+MAE!E31+TEL!E31+WWP!E31+OIS!E31</f>
        <v>18959.759243336197</v>
      </c>
      <c r="F50" s="207">
        <f>ISI!F46+NFM!F62+CHI!F51+NMM!F50+PPA!F51+FBT!F31+TRE!F31+MAE!F31+TEL!F31+WWP!F31+OIS!F31</f>
        <v>19527.429062768701</v>
      </c>
      <c r="G50" s="207">
        <f>ISI!G46+NFM!G62+CHI!G51+NMM!G50+PPA!G51+FBT!G31+TRE!G31+MAE!G31+TEL!G31+WWP!G31+OIS!G31</f>
        <v>19824.677558039552</v>
      </c>
      <c r="H50" s="207">
        <f>ISI!H46+NFM!H62+CHI!H51+NMM!H50+PPA!H51+FBT!H31+TRE!H31+MAE!H31+TEL!H31+WWP!H31+OIS!H31</f>
        <v>19931.470335339636</v>
      </c>
      <c r="I50" s="207">
        <f>ISI!I46+NFM!I62+CHI!I51+NMM!I50+PPA!I51+FBT!I31+TRE!I31+MAE!I31+TEL!I31+WWP!I31+OIS!I31</f>
        <v>20576.698194325021</v>
      </c>
      <c r="J50" s="207">
        <f>ISI!J46+NFM!J62+CHI!J51+NMM!J50+PPA!J51+FBT!J31+TRE!J31+MAE!J31+TEL!J31+WWP!J31+OIS!J31</f>
        <v>20203.439380911434</v>
      </c>
      <c r="K50" s="207">
        <f>ISI!K46+NFM!K62+CHI!K51+NMM!K50+PPA!K51+FBT!K31+TRE!K31+MAE!K31+TEL!K31+WWP!K31+OIS!K31</f>
        <v>17370.679277730007</v>
      </c>
      <c r="L50" s="207">
        <f>ISI!L46+NFM!L62+CHI!L51+NMM!L50+PPA!L51+FBT!L31+TRE!L31+MAE!L31+TEL!L31+WWP!L31+OIS!L31</f>
        <v>19647.893379191744</v>
      </c>
      <c r="M50" s="207">
        <f>ISI!M46+NFM!M62+CHI!M51+NMM!M50+PPA!M51+FBT!M31+TRE!M31+MAE!M31+TEL!M31+WWP!M31+OIS!M31</f>
        <v>20140.498710232157</v>
      </c>
      <c r="N50" s="207">
        <f>ISI!N46+NFM!N62+CHI!N51+NMM!N50+PPA!N51+FBT!N31+TRE!N31+MAE!N31+TEL!N31+WWP!N31+OIS!N31</f>
        <v>19827.343078245915</v>
      </c>
      <c r="O50" s="207">
        <f>ISI!O46+NFM!O62+CHI!O51+NMM!O50+PPA!O51+FBT!O31+TRE!O31+MAE!O31+TEL!O31+WWP!O31+OIS!O31</f>
        <v>19591.573516766981</v>
      </c>
      <c r="P50" s="207">
        <f>ISI!P46+NFM!P62+CHI!P51+NMM!P50+PPA!P51+FBT!P31+TRE!P31+MAE!P31+TEL!P31+WWP!P31+OIS!P31</f>
        <v>20022.527944969905</v>
      </c>
      <c r="Q50" s="207">
        <f>ISI!Q46+NFM!Q62+CHI!Q51+NMM!Q50+PPA!Q51+FBT!Q31+TRE!Q31+MAE!Q31+TEL!Q31+WWP!Q31+OIS!Q31</f>
        <v>19675.408426483231</v>
      </c>
      <c r="R50" s="207">
        <f>ISI!R46+NFM!R62+CHI!R51+NMM!R50+PPA!R51+FBT!R31+TRE!R31+MAE!R31+TEL!R31+WWP!R31+OIS!R31</f>
        <v>19825.795356835773</v>
      </c>
      <c r="S50" s="207">
        <f>ISI!S46+NFM!S62+CHI!S51+NMM!S50+PPA!S51+FBT!S31+TRE!S31+MAE!S31+TEL!S31+WWP!S31+OIS!S31</f>
        <v>19967.927773000858</v>
      </c>
      <c r="T50" s="207">
        <f>ISI!T46+NFM!T62+CHI!T51+NMM!T50+PPA!T51+FBT!T31+TRE!T31+MAE!T31+TEL!T31+WWP!T31+OIS!T31</f>
        <v>19838.693035253651</v>
      </c>
      <c r="U50" s="207">
        <f>ISI!U46+NFM!U62+CHI!U51+NMM!U50+PPA!U51+FBT!U31+TRE!U31+MAE!U31+TEL!U31+WWP!U31+OIS!U31</f>
        <v>19197.506448839209</v>
      </c>
      <c r="V50" s="207">
        <f>ISI!V46+NFM!V62+CHI!V51+NMM!V50+PPA!V51+FBT!V31+TRE!V31+MAE!V31+TEL!V31+WWP!V31+OIS!V31</f>
        <v>18196.818572656921</v>
      </c>
      <c r="W50" s="207">
        <f>ISI!W46+NFM!W62+CHI!W51+NMM!W50+PPA!W51+FBT!W31+TRE!W31+MAE!W31+TEL!W31+WWP!W31+OIS!W31</f>
        <v>18858.813413585554</v>
      </c>
      <c r="X50" s="207">
        <f>ISI!X46+NFM!X62+CHI!X51+NMM!X50+PPA!X51+FBT!X31+TRE!X31+MAE!X31+TEL!X31+WWP!X31+OIS!X31</f>
        <v>17724.419604471193</v>
      </c>
      <c r="Y50" s="207">
        <f>ISI!Y46+NFM!Y62+CHI!Y51+NMM!Y50+PPA!Y51+FBT!Y31+TRE!Y31+MAE!Y31+TEL!Y31+WWP!Y31+OIS!Y31</f>
        <v>16571.625107480657</v>
      </c>
    </row>
    <row r="51" spans="1:25" ht="12" customHeight="1" x14ac:dyDescent="0.25">
      <c r="A51" s="31" t="s">
        <v>79</v>
      </c>
      <c r="B51" s="210">
        <f t="shared" ref="B51:Y51" si="4">SUM(B52,B55,B61,B65,B69,B73:B78)</f>
        <v>51402.396216681002</v>
      </c>
      <c r="C51" s="210">
        <f t="shared" si="4"/>
        <v>50489.309544282034</v>
      </c>
      <c r="D51" s="210">
        <f t="shared" si="4"/>
        <v>50740.138865004301</v>
      </c>
      <c r="E51" s="210">
        <f t="shared" si="4"/>
        <v>53318.845657781603</v>
      </c>
      <c r="F51" s="210">
        <f t="shared" si="4"/>
        <v>54200.582373172823</v>
      </c>
      <c r="G51" s="210">
        <f t="shared" si="4"/>
        <v>54516.457007738609</v>
      </c>
      <c r="H51" s="210">
        <f t="shared" si="4"/>
        <v>55561.96328460877</v>
      </c>
      <c r="I51" s="210">
        <f t="shared" si="4"/>
        <v>57769.581857265686</v>
      </c>
      <c r="J51" s="210">
        <f t="shared" si="4"/>
        <v>57047.381427343076</v>
      </c>
      <c r="K51" s="210">
        <f t="shared" si="4"/>
        <v>50487.291659501301</v>
      </c>
      <c r="L51" s="210">
        <f t="shared" si="4"/>
        <v>56668.913929492715</v>
      </c>
      <c r="M51" s="210">
        <f t="shared" si="4"/>
        <v>57409.744625967331</v>
      </c>
      <c r="N51" s="210">
        <f t="shared" si="4"/>
        <v>56712.955631986239</v>
      </c>
      <c r="O51" s="210">
        <f t="shared" si="4"/>
        <v>56347.485640584673</v>
      </c>
      <c r="P51" s="210">
        <f t="shared" si="4"/>
        <v>55725.644453998284</v>
      </c>
      <c r="Q51" s="210">
        <f t="shared" si="4"/>
        <v>56067.590283748919</v>
      </c>
      <c r="R51" s="210">
        <f t="shared" si="4"/>
        <v>56677.082717110934</v>
      </c>
      <c r="S51" s="210">
        <f t="shared" si="4"/>
        <v>57146.088907996564</v>
      </c>
      <c r="T51" s="210">
        <f t="shared" si="4"/>
        <v>57090.091487532249</v>
      </c>
      <c r="U51" s="210">
        <f t="shared" si="4"/>
        <v>55649.345399828031</v>
      </c>
      <c r="V51" s="210">
        <f t="shared" si="4"/>
        <v>54762.640670679277</v>
      </c>
      <c r="W51" s="210">
        <f t="shared" si="4"/>
        <v>56214.334823731726</v>
      </c>
      <c r="X51" s="210">
        <f t="shared" si="4"/>
        <v>53008.104041272578</v>
      </c>
      <c r="Y51" s="210">
        <f t="shared" si="4"/>
        <v>50065.859673258812</v>
      </c>
    </row>
    <row r="52" spans="1:25" ht="12" customHeight="1" x14ac:dyDescent="0.25">
      <c r="A52" s="17" t="s">
        <v>14</v>
      </c>
      <c r="B52" s="209">
        <f>ISI!B$47</f>
        <v>8509.3245055889947</v>
      </c>
      <c r="C52" s="209">
        <f>ISI!C$47</f>
        <v>8062.2378331900218</v>
      </c>
      <c r="D52" s="209">
        <f>ISI!D$47</f>
        <v>8192.2288048151331</v>
      </c>
      <c r="E52" s="209">
        <f>ISI!E$47</f>
        <v>9244.4992261392963</v>
      </c>
      <c r="F52" s="209">
        <f>ISI!F$47</f>
        <v>8763.8128976784174</v>
      </c>
      <c r="G52" s="209">
        <f>ISI!G$47</f>
        <v>8150.8110060189192</v>
      </c>
      <c r="H52" s="209">
        <f>ISI!H$47</f>
        <v>9425.9515047291497</v>
      </c>
      <c r="I52" s="209">
        <f>ISI!I$47</f>
        <v>8473.0515047291483</v>
      </c>
      <c r="J52" s="209">
        <f>ISI!J$47</f>
        <v>8342.6175408426498</v>
      </c>
      <c r="K52" s="209">
        <f>ISI!K$47</f>
        <v>6416.5588134135887</v>
      </c>
      <c r="L52" s="209">
        <f>ISI!L$47</f>
        <v>7900.4030094582995</v>
      </c>
      <c r="M52" s="209">
        <f>ISI!M$47</f>
        <v>8576.8531384350808</v>
      </c>
      <c r="N52" s="209">
        <f>ISI!N$47</f>
        <v>7957.1011177987966</v>
      </c>
      <c r="O52" s="209">
        <f>ISI!O$47</f>
        <v>7707.293465176268</v>
      </c>
      <c r="P52" s="209">
        <f>ISI!P$47</f>
        <v>7434.5177128116957</v>
      </c>
      <c r="Q52" s="209">
        <f>ISI!Q$47</f>
        <v>7731.2809114359407</v>
      </c>
      <c r="R52" s="209">
        <f>ISI!R$47</f>
        <v>7675.4949269131548</v>
      </c>
      <c r="S52" s="209">
        <f>ISI!S$47</f>
        <v>7630.3767841788449</v>
      </c>
      <c r="T52" s="209">
        <f>ISI!T$47</f>
        <v>7672.0186547796711</v>
      </c>
      <c r="U52" s="209">
        <f>ISI!U$47</f>
        <v>7120.7577765313608</v>
      </c>
      <c r="V52" s="209">
        <f>ISI!V$47</f>
        <v>6512.9251283831609</v>
      </c>
      <c r="W52" s="209">
        <f>ISI!W$47</f>
        <v>6940.6514218612983</v>
      </c>
      <c r="X52" s="209">
        <f>ISI!X$47</f>
        <v>6842.3192592909108</v>
      </c>
      <c r="Y52" s="209">
        <f>ISI!Y$47</f>
        <v>6722.9800085524657</v>
      </c>
    </row>
    <row r="53" spans="1:25" ht="12" customHeight="1" x14ac:dyDescent="0.25">
      <c r="A53" s="18" t="s">
        <v>43</v>
      </c>
      <c r="B53" s="204">
        <f>ISI!B$48</f>
        <v>7115.0292105220024</v>
      </c>
      <c r="C53" s="204">
        <f>ISI!C$48</f>
        <v>6702.3949066431442</v>
      </c>
      <c r="D53" s="204">
        <f>ISI!D$48</f>
        <v>6814.9827905997508</v>
      </c>
      <c r="E53" s="204">
        <f>ISI!E$48</f>
        <v>7700.9622761577702</v>
      </c>
      <c r="F53" s="204">
        <f>ISI!F$48</f>
        <v>7229.3869342428889</v>
      </c>
      <c r="G53" s="204">
        <f>ISI!G$48</f>
        <v>6710.2861254929512</v>
      </c>
      <c r="H53" s="204">
        <f>ISI!H$48</f>
        <v>7772.3755075705058</v>
      </c>
      <c r="I53" s="204">
        <f>ISI!I$48</f>
        <v>6944.896297725184</v>
      </c>
      <c r="J53" s="204">
        <f>ISI!J$48</f>
        <v>6797.4343613570009</v>
      </c>
      <c r="K53" s="204">
        <f>ISI!K$48</f>
        <v>5132.3070485011922</v>
      </c>
      <c r="L53" s="204">
        <f>ISI!L$48</f>
        <v>6527.3961413874886</v>
      </c>
      <c r="M53" s="204">
        <f>ISI!M$48</f>
        <v>7004.8346549635098</v>
      </c>
      <c r="N53" s="204">
        <f>ISI!N$48</f>
        <v>6472.168872634019</v>
      </c>
      <c r="O53" s="204">
        <f>ISI!O$48</f>
        <v>6296.9744733696189</v>
      </c>
      <c r="P53" s="204">
        <f>ISI!P$48</f>
        <v>6116.4176081091964</v>
      </c>
      <c r="Q53" s="204">
        <f>ISI!Q$48</f>
        <v>6418.3680505088014</v>
      </c>
      <c r="R53" s="204">
        <f>ISI!R$48</f>
        <v>6356.6759026115578</v>
      </c>
      <c r="S53" s="204">
        <f>ISI!S$48</f>
        <v>6302.4004087105404</v>
      </c>
      <c r="T53" s="204">
        <f>ISI!T$48</f>
        <v>6350.5188839663424</v>
      </c>
      <c r="U53" s="204">
        <f>ISI!U$48</f>
        <v>5887.3276381111746</v>
      </c>
      <c r="V53" s="204">
        <f>ISI!V$48</f>
        <v>5292.0268521929129</v>
      </c>
      <c r="W53" s="204">
        <f>ISI!W$48</f>
        <v>5621.4946092146211</v>
      </c>
      <c r="X53" s="204">
        <f>ISI!X$48</f>
        <v>5677.4996112882673</v>
      </c>
      <c r="Y53" s="204">
        <f>ISI!Y$48</f>
        <v>5675.3181796265326</v>
      </c>
    </row>
    <row r="54" spans="1:25" ht="12" customHeight="1" x14ac:dyDescent="0.25">
      <c r="A54" s="18" t="s">
        <v>44</v>
      </c>
      <c r="B54" s="204">
        <f>ISI!B$49</f>
        <v>1394.2952950669919</v>
      </c>
      <c r="C54" s="204">
        <f>ISI!C$49</f>
        <v>1359.8429265468781</v>
      </c>
      <c r="D54" s="204">
        <f>ISI!D$49</f>
        <v>1377.246014215382</v>
      </c>
      <c r="E54" s="204">
        <f>ISI!E$49</f>
        <v>1543.536949981526</v>
      </c>
      <c r="F54" s="204">
        <f>ISI!F$49</f>
        <v>1534.425963435528</v>
      </c>
      <c r="G54" s="204">
        <f>ISI!G$49</f>
        <v>1440.524880525968</v>
      </c>
      <c r="H54" s="204">
        <f>ISI!H$49</f>
        <v>1653.575997158644</v>
      </c>
      <c r="I54" s="204">
        <f>ISI!I$49</f>
        <v>1528.155207003965</v>
      </c>
      <c r="J54" s="204">
        <f>ISI!J$49</f>
        <v>1545.1831794856489</v>
      </c>
      <c r="K54" s="204">
        <f>ISI!K$49</f>
        <v>1284.2517649123961</v>
      </c>
      <c r="L54" s="204">
        <f>ISI!L$49</f>
        <v>1373.0068680708109</v>
      </c>
      <c r="M54" s="204">
        <f>ISI!M$49</f>
        <v>1572.018483471571</v>
      </c>
      <c r="N54" s="204">
        <f>ISI!N$49</f>
        <v>1484.9322451647779</v>
      </c>
      <c r="O54" s="204">
        <f>ISI!O$49</f>
        <v>1410.3189918066489</v>
      </c>
      <c r="P54" s="204">
        <f>ISI!P$49</f>
        <v>1318.100104702499</v>
      </c>
      <c r="Q54" s="204">
        <f>ISI!Q$49</f>
        <v>1312.912860927139</v>
      </c>
      <c r="R54" s="204">
        <f>ISI!R$49</f>
        <v>1318.819024301597</v>
      </c>
      <c r="S54" s="204">
        <f>ISI!S$49</f>
        <v>1327.9763754683049</v>
      </c>
      <c r="T54" s="204">
        <f>ISI!T$49</f>
        <v>1321.499770813329</v>
      </c>
      <c r="U54" s="204">
        <f>ISI!U$49</f>
        <v>1233.430138420186</v>
      </c>
      <c r="V54" s="204">
        <f>ISI!V$49</f>
        <v>1220.898276190248</v>
      </c>
      <c r="W54" s="204">
        <f>ISI!W$49</f>
        <v>1319.1568126466771</v>
      </c>
      <c r="X54" s="204">
        <f>ISI!X$49</f>
        <v>1164.819648002644</v>
      </c>
      <c r="Y54" s="204">
        <f>ISI!Y$49</f>
        <v>1047.6618289259329</v>
      </c>
    </row>
    <row r="55" spans="1:25" ht="12" customHeight="1" x14ac:dyDescent="0.25">
      <c r="A55" s="19" t="s">
        <v>18</v>
      </c>
      <c r="B55" s="205">
        <f>NFM!B$63</f>
        <v>2636.0675838349098</v>
      </c>
      <c r="C55" s="205">
        <f>NFM!C$63</f>
        <v>2710.0190885640577</v>
      </c>
      <c r="D55" s="205">
        <f>NFM!D$63</f>
        <v>2677.3954428202933</v>
      </c>
      <c r="E55" s="205">
        <f>NFM!E$63</f>
        <v>2595.9202063628545</v>
      </c>
      <c r="F55" s="205">
        <f>NFM!F$63</f>
        <v>2678.4325881341369</v>
      </c>
      <c r="G55" s="205">
        <f>NFM!G$63</f>
        <v>2673.4646603611336</v>
      </c>
      <c r="H55" s="205">
        <f>NFM!H$63</f>
        <v>2342.3404987102322</v>
      </c>
      <c r="I55" s="205">
        <f>NFM!I$63</f>
        <v>2360.7542562338776</v>
      </c>
      <c r="J55" s="205">
        <f>NFM!J$63</f>
        <v>2470.1647463456579</v>
      </c>
      <c r="K55" s="205">
        <f>NFM!K$63</f>
        <v>1777.6997420464318</v>
      </c>
      <c r="L55" s="205">
        <f>NFM!L$63</f>
        <v>2136.3843508168529</v>
      </c>
      <c r="M55" s="205">
        <f>NFM!M$63</f>
        <v>2018.1699054170249</v>
      </c>
      <c r="N55" s="205">
        <f>NFM!N$63</f>
        <v>1946.0485812553741</v>
      </c>
      <c r="O55" s="205">
        <f>NFM!O$63</f>
        <v>1955.4540842648328</v>
      </c>
      <c r="P55" s="205">
        <f>NFM!P$63</f>
        <v>2002.3116938950982</v>
      </c>
      <c r="Q55" s="205">
        <f>NFM!Q$63</f>
        <v>2312.9657781599317</v>
      </c>
      <c r="R55" s="205">
        <f>NFM!R$63</f>
        <v>2349.7374032674115</v>
      </c>
      <c r="S55" s="205">
        <f>NFM!S$63</f>
        <v>2352.9754084264832</v>
      </c>
      <c r="T55" s="205">
        <f>NFM!T$63</f>
        <v>2322.5496581296084</v>
      </c>
      <c r="U55" s="205">
        <f>NFM!U$63</f>
        <v>2257.4548908841189</v>
      </c>
      <c r="V55" s="205">
        <f>NFM!V$63</f>
        <v>2181.8061068331526</v>
      </c>
      <c r="W55" s="205">
        <f>NFM!W$63</f>
        <v>2227.0197868582154</v>
      </c>
      <c r="X55" s="205">
        <f>NFM!X$63</f>
        <v>1945.7496258808624</v>
      </c>
      <c r="Y55" s="205">
        <f>NFM!Y$63</f>
        <v>1651.2143520801203</v>
      </c>
    </row>
    <row r="56" spans="1:25" ht="12" customHeight="1" x14ac:dyDescent="0.25">
      <c r="A56" s="18" t="s">
        <v>45</v>
      </c>
      <c r="B56" s="204">
        <f>NFM!B$64</f>
        <v>248.65746636948739</v>
      </c>
      <c r="C56" s="204">
        <f>NFM!C$64</f>
        <v>271.52126919109247</v>
      </c>
      <c r="D56" s="204">
        <f>NFM!D$64</f>
        <v>268.87907305019633</v>
      </c>
      <c r="E56" s="204">
        <f>NFM!E$64</f>
        <v>301.57453457123779</v>
      </c>
      <c r="F56" s="204">
        <f>NFM!F$64</f>
        <v>390.54806501373702</v>
      </c>
      <c r="G56" s="204">
        <f>NFM!G$64</f>
        <v>417.44597984574131</v>
      </c>
      <c r="H56" s="204">
        <f>NFM!H$64</f>
        <v>419.19509860564199</v>
      </c>
      <c r="I56" s="204">
        <f>NFM!I$64</f>
        <v>417.68453400510521</v>
      </c>
      <c r="J56" s="204">
        <f>NFM!J$64</f>
        <v>431.66483434949589</v>
      </c>
      <c r="K56" s="204">
        <f>NFM!K$64</f>
        <v>344.38765679060629</v>
      </c>
      <c r="L56" s="204">
        <f>NFM!L$64</f>
        <v>453.43999279706497</v>
      </c>
      <c r="M56" s="204">
        <f>NFM!M$64</f>
        <v>611.77271575150417</v>
      </c>
      <c r="N56" s="204">
        <f>NFM!N$64</f>
        <v>508.90171195880538</v>
      </c>
      <c r="O56" s="204">
        <f>NFM!O$64</f>
        <v>566.82909557577022</v>
      </c>
      <c r="P56" s="204">
        <f>NFM!P$64</f>
        <v>514.43672791621043</v>
      </c>
      <c r="Q56" s="204">
        <f>NFM!Q$64</f>
        <v>543.75974348646844</v>
      </c>
      <c r="R56" s="204">
        <f>NFM!R$64</f>
        <v>552.02844563302926</v>
      </c>
      <c r="S56" s="204">
        <f>NFM!S$64</f>
        <v>547.82035945899349</v>
      </c>
      <c r="T56" s="204">
        <f>NFM!T$64</f>
        <v>346.4726150415442</v>
      </c>
      <c r="U56" s="204">
        <f>NFM!U$64</f>
        <v>310.06111632094542</v>
      </c>
      <c r="V56" s="204">
        <f>NFM!V$64</f>
        <v>323.0059790945192</v>
      </c>
      <c r="W56" s="204">
        <f>NFM!W$64</f>
        <v>351.29221654292593</v>
      </c>
      <c r="X56" s="204">
        <f>NFM!X$64</f>
        <v>383.90790134121391</v>
      </c>
      <c r="Y56" s="204">
        <f>NFM!Y$64</f>
        <v>175.4888266015538</v>
      </c>
    </row>
    <row r="57" spans="1:25" ht="12" customHeight="1" x14ac:dyDescent="0.25">
      <c r="A57" s="18" t="s">
        <v>58</v>
      </c>
      <c r="B57" s="204">
        <f>NFM!B$65</f>
        <v>949.67985493255856</v>
      </c>
      <c r="C57" s="204">
        <f>NFM!C$65</f>
        <v>985.10538895670356</v>
      </c>
      <c r="D57" s="204">
        <f>NFM!D$65</f>
        <v>953.30094824568368</v>
      </c>
      <c r="E57" s="204">
        <f>NFM!E$65</f>
        <v>954.4481382744948</v>
      </c>
      <c r="F57" s="204">
        <f>NFM!F$65</f>
        <v>937.23065486518703</v>
      </c>
      <c r="G57" s="204">
        <f>NFM!G$65</f>
        <v>923.63063721928256</v>
      </c>
      <c r="H57" s="204">
        <f>NFM!H$65</f>
        <v>713.67866279706902</v>
      </c>
      <c r="I57" s="204">
        <f>NFM!I$65</f>
        <v>762.63576188232435</v>
      </c>
      <c r="J57" s="204">
        <f>NFM!J$65</f>
        <v>826.92974305726898</v>
      </c>
      <c r="K57" s="204">
        <f>NFM!K$65</f>
        <v>416.80637865633537</v>
      </c>
      <c r="L57" s="204">
        <f>NFM!L$65</f>
        <v>571.11457478239629</v>
      </c>
      <c r="M57" s="204">
        <f>NFM!M$65</f>
        <v>566.23030527482479</v>
      </c>
      <c r="N57" s="204">
        <f>NFM!N$65</f>
        <v>572.51322103632117</v>
      </c>
      <c r="O57" s="204">
        <f>NFM!O$65</f>
        <v>608.50280580184699</v>
      </c>
      <c r="P57" s="204">
        <f>NFM!P$65</f>
        <v>655.49941999465739</v>
      </c>
      <c r="Q57" s="204">
        <f>NFM!Q$65</f>
        <v>707.48623621756542</v>
      </c>
      <c r="R57" s="204">
        <f>NFM!R$65</f>
        <v>737.88825511734501</v>
      </c>
      <c r="S57" s="204">
        <f>NFM!S$65</f>
        <v>715.86752289056301</v>
      </c>
      <c r="T57" s="204">
        <f>NFM!T$65</f>
        <v>829.68341628341932</v>
      </c>
      <c r="U57" s="204">
        <f>NFM!U$65</f>
        <v>794.83282773779456</v>
      </c>
      <c r="V57" s="204">
        <f>NFM!V$65</f>
        <v>762.06619140126656</v>
      </c>
      <c r="W57" s="204">
        <f>NFM!W$65</f>
        <v>781.56374111028731</v>
      </c>
      <c r="X57" s="204">
        <f>NFM!X$65</f>
        <v>560.43230000454139</v>
      </c>
      <c r="Y57" s="204">
        <f>NFM!Y$65</f>
        <v>358.46228393683754</v>
      </c>
    </row>
    <row r="58" spans="1:25" ht="12" customHeight="1" x14ac:dyDescent="0.25">
      <c r="A58" s="22" t="s">
        <v>46</v>
      </c>
      <c r="B58" s="211">
        <f>NFM!B$66</f>
        <v>842.59413086415168</v>
      </c>
      <c r="C58" s="211">
        <f>NFM!C$66</f>
        <v>866.69631056669436</v>
      </c>
      <c r="D58" s="211">
        <f>NFM!D$66</f>
        <v>833.23126977874483</v>
      </c>
      <c r="E58" s="211">
        <f>NFM!E$66</f>
        <v>832.55800139697578</v>
      </c>
      <c r="F58" s="211">
        <f>NFM!F$66</f>
        <v>814.36664150374918</v>
      </c>
      <c r="G58" s="211">
        <f>NFM!G$66</f>
        <v>797.11479437806508</v>
      </c>
      <c r="H58" s="211">
        <f>NFM!H$66</f>
        <v>589.38086184950441</v>
      </c>
      <c r="I58" s="211">
        <f>NFM!I$66</f>
        <v>629.94639869685454</v>
      </c>
      <c r="J58" s="211">
        <f>NFM!J$66</f>
        <v>712.23881402645952</v>
      </c>
      <c r="K58" s="211">
        <f>NFM!K$66</f>
        <v>330.76691177178998</v>
      </c>
      <c r="L58" s="211">
        <f>NFM!L$66</f>
        <v>473.75713640195761</v>
      </c>
      <c r="M58" s="211">
        <f>NFM!M$66</f>
        <v>472.48803977106428</v>
      </c>
      <c r="N58" s="211">
        <f>NFM!N$66</f>
        <v>473.30563053459338</v>
      </c>
      <c r="O58" s="211">
        <f>NFM!O$66</f>
        <v>522.67053396338372</v>
      </c>
      <c r="P58" s="211">
        <f>NFM!P$66</f>
        <v>563.67199271617369</v>
      </c>
      <c r="Q58" s="211">
        <f>NFM!Q$66</f>
        <v>607.02179597843758</v>
      </c>
      <c r="R58" s="211">
        <f>NFM!R$66</f>
        <v>626.36649382224562</v>
      </c>
      <c r="S58" s="211">
        <f>NFM!S$66</f>
        <v>599.07297448959685</v>
      </c>
      <c r="T58" s="211">
        <f>NFM!T$66</f>
        <v>692.39999641993097</v>
      </c>
      <c r="U58" s="211">
        <f>NFM!U$66</f>
        <v>669.33221568755471</v>
      </c>
      <c r="V58" s="211">
        <f>NFM!V$66</f>
        <v>661.91184233908893</v>
      </c>
      <c r="W58" s="211">
        <f>NFM!W$66</f>
        <v>674.59678346355327</v>
      </c>
      <c r="X58" s="211">
        <f>NFM!X$66</f>
        <v>466.04822531906149</v>
      </c>
      <c r="Y58" s="211">
        <f>NFM!Y$66</f>
        <v>261.92061304367132</v>
      </c>
    </row>
    <row r="59" spans="1:25" ht="12" customHeight="1" x14ac:dyDescent="0.25">
      <c r="A59" s="23" t="s">
        <v>80</v>
      </c>
      <c r="B59" s="212">
        <f>NFM!B$67</f>
        <v>107.0857240684069</v>
      </c>
      <c r="C59" s="212">
        <f>NFM!C$67</f>
        <v>118.4090783900092</v>
      </c>
      <c r="D59" s="212">
        <f>NFM!D$67</f>
        <v>120.0696784669389</v>
      </c>
      <c r="E59" s="212">
        <f>NFM!E$67</f>
        <v>121.890136877519</v>
      </c>
      <c r="F59" s="212">
        <f>NFM!F$67</f>
        <v>122.8640133614379</v>
      </c>
      <c r="G59" s="212">
        <f>NFM!G$67</f>
        <v>126.51584284121751</v>
      </c>
      <c r="H59" s="212">
        <f>NFM!H$67</f>
        <v>124.2978009475646</v>
      </c>
      <c r="I59" s="212">
        <f>NFM!I$67</f>
        <v>132.6893631854698</v>
      </c>
      <c r="J59" s="212">
        <f>NFM!J$67</f>
        <v>114.6909290308095</v>
      </c>
      <c r="K59" s="212">
        <f>NFM!K$67</f>
        <v>86.039466884545362</v>
      </c>
      <c r="L59" s="212">
        <f>NFM!L$67</f>
        <v>97.357438380438722</v>
      </c>
      <c r="M59" s="212">
        <f>NFM!M$67</f>
        <v>93.742265503760535</v>
      </c>
      <c r="N59" s="212">
        <f>NFM!N$67</f>
        <v>99.207590501727807</v>
      </c>
      <c r="O59" s="212">
        <f>NFM!O$67</f>
        <v>85.832271838463285</v>
      </c>
      <c r="P59" s="212">
        <f>NFM!P$67</f>
        <v>91.827427278483725</v>
      </c>
      <c r="Q59" s="212">
        <f>NFM!Q$67</f>
        <v>100.4644402391279</v>
      </c>
      <c r="R59" s="212">
        <f>NFM!R$67</f>
        <v>111.5217612950994</v>
      </c>
      <c r="S59" s="212">
        <f>NFM!S$67</f>
        <v>116.79454840096621</v>
      </c>
      <c r="T59" s="212">
        <f>NFM!T$67</f>
        <v>137.28341986348829</v>
      </c>
      <c r="U59" s="212">
        <f>NFM!U$67</f>
        <v>125.50061205023979</v>
      </c>
      <c r="V59" s="212">
        <f>NFM!V$67</f>
        <v>100.1543490621776</v>
      </c>
      <c r="W59" s="212">
        <f>NFM!W$67</f>
        <v>106.9669576467341</v>
      </c>
      <c r="X59" s="212">
        <f>NFM!X$67</f>
        <v>94.384074685479902</v>
      </c>
      <c r="Y59" s="212">
        <f>NFM!Y$67</f>
        <v>96.541670893166199</v>
      </c>
    </row>
    <row r="60" spans="1:25" ht="12" customHeight="1" x14ac:dyDescent="0.25">
      <c r="A60" s="18" t="s">
        <v>47</v>
      </c>
      <c r="B60" s="204">
        <f>NFM!B$68</f>
        <v>1437.7302625328639</v>
      </c>
      <c r="C60" s="204">
        <f>NFM!C$68</f>
        <v>1453.392430416262</v>
      </c>
      <c r="D60" s="204">
        <f>NFM!D$68</f>
        <v>1455.2154215244129</v>
      </c>
      <c r="E60" s="204">
        <f>NFM!E$68</f>
        <v>1339.8975335171219</v>
      </c>
      <c r="F60" s="204">
        <f>NFM!F$68</f>
        <v>1350.653868255213</v>
      </c>
      <c r="G60" s="204">
        <f>NFM!G$68</f>
        <v>1332.38804329611</v>
      </c>
      <c r="H60" s="204">
        <f>NFM!H$68</f>
        <v>1209.466737307521</v>
      </c>
      <c r="I60" s="204">
        <f>NFM!I$68</f>
        <v>1180.433960346448</v>
      </c>
      <c r="J60" s="204">
        <f>NFM!J$68</f>
        <v>1211.5701689388929</v>
      </c>
      <c r="K60" s="204">
        <f>NFM!K$68</f>
        <v>1016.5057065994901</v>
      </c>
      <c r="L60" s="204">
        <f>NFM!L$68</f>
        <v>1111.8297832373919</v>
      </c>
      <c r="M60" s="204">
        <f>NFM!M$68</f>
        <v>840.16688439069594</v>
      </c>
      <c r="N60" s="204">
        <f>NFM!N$68</f>
        <v>864.63364826024758</v>
      </c>
      <c r="O60" s="204">
        <f>NFM!O$68</f>
        <v>780.12218288721556</v>
      </c>
      <c r="P60" s="204">
        <f>NFM!P$68</f>
        <v>832.37554598423026</v>
      </c>
      <c r="Q60" s="204">
        <f>NFM!Q$68</f>
        <v>1061.7197984558979</v>
      </c>
      <c r="R60" s="204">
        <f>NFM!R$68</f>
        <v>1059.820702517037</v>
      </c>
      <c r="S60" s="204">
        <f>NFM!S$68</f>
        <v>1089.287526076927</v>
      </c>
      <c r="T60" s="204">
        <f>NFM!T$68</f>
        <v>1146.393626804645</v>
      </c>
      <c r="U60" s="204">
        <f>NFM!U$68</f>
        <v>1152.560946825379</v>
      </c>
      <c r="V60" s="204">
        <f>NFM!V$68</f>
        <v>1096.7339363373669</v>
      </c>
      <c r="W60" s="204">
        <f>NFM!W$68</f>
        <v>1094.163829205002</v>
      </c>
      <c r="X60" s="204">
        <f>NFM!X$68</f>
        <v>1001.409424535107</v>
      </c>
      <c r="Y60" s="204">
        <f>NFM!Y$68</f>
        <v>1117.263241541729</v>
      </c>
    </row>
    <row r="61" spans="1:25" ht="12" customHeight="1" x14ac:dyDescent="0.25">
      <c r="A61" s="19" t="s">
        <v>19</v>
      </c>
      <c r="B61" s="205">
        <f>CHI!B$52</f>
        <v>10257.571367153909</v>
      </c>
      <c r="C61" s="205">
        <f>CHI!C$52</f>
        <v>10275.417110920031</v>
      </c>
      <c r="D61" s="205">
        <f>CHI!D$52</f>
        <v>10491.645141874464</v>
      </c>
      <c r="E61" s="205">
        <f>CHI!E$52</f>
        <v>11900.659329320722</v>
      </c>
      <c r="F61" s="205">
        <f>CHI!F$52</f>
        <v>11329.675580395531</v>
      </c>
      <c r="G61" s="205">
        <f>CHI!G$52</f>
        <v>12050.721238177133</v>
      </c>
      <c r="H61" s="205">
        <f>CHI!H$52</f>
        <v>12279.549441100602</v>
      </c>
      <c r="I61" s="205">
        <f>CHI!I$52</f>
        <v>13809.604987102319</v>
      </c>
      <c r="J61" s="205">
        <f>CHI!J$52</f>
        <v>13933.605073086845</v>
      </c>
      <c r="K61" s="205">
        <f>CHI!K$52</f>
        <v>12645.30335339639</v>
      </c>
      <c r="L61" s="205">
        <f>CHI!L$52</f>
        <v>14054.165520206363</v>
      </c>
      <c r="M61" s="205">
        <f>CHI!M$52</f>
        <v>13963.307738607054</v>
      </c>
      <c r="N61" s="205">
        <f>CHI!N$52</f>
        <v>14259.539982803093</v>
      </c>
      <c r="O61" s="205">
        <f>CHI!O$52</f>
        <v>14232.072312983659</v>
      </c>
      <c r="P61" s="205">
        <f>CHI!P$52</f>
        <v>14212.237489251935</v>
      </c>
      <c r="Q61" s="205">
        <f>CHI!Q$52</f>
        <v>14745.954944110059</v>
      </c>
      <c r="R61" s="205">
        <f>CHI!R$52</f>
        <v>14953.391229578678</v>
      </c>
      <c r="S61" s="205">
        <f>CHI!S$52</f>
        <v>15111.22055030095</v>
      </c>
      <c r="T61" s="205">
        <f>CHI!T$52</f>
        <v>14283.494774013194</v>
      </c>
      <c r="U61" s="205">
        <f>CHI!U$52</f>
        <v>13558.782850449847</v>
      </c>
      <c r="V61" s="205">
        <f>CHI!V$52</f>
        <v>13897.940314650938</v>
      </c>
      <c r="W61" s="205">
        <f>CHI!W$52</f>
        <v>13962.683602223309</v>
      </c>
      <c r="X61" s="205">
        <f>CHI!X$52</f>
        <v>12557.126269689472</v>
      </c>
      <c r="Y61" s="205">
        <f>CHI!Y$52</f>
        <v>11926.656338066505</v>
      </c>
    </row>
    <row r="62" spans="1:25" ht="12" customHeight="1" x14ac:dyDescent="0.25">
      <c r="A62" s="18" t="s">
        <v>59</v>
      </c>
      <c r="B62" s="204">
        <f>CHI!B$53</f>
        <v>7663.2211283810611</v>
      </c>
      <c r="C62" s="204">
        <f>CHI!C$53</f>
        <v>7652.1634447331089</v>
      </c>
      <c r="D62" s="204">
        <f>CHI!D$53</f>
        <v>7809.1393612082684</v>
      </c>
      <c r="E62" s="204">
        <f>CHI!E$53</f>
        <v>8940.6851104735106</v>
      </c>
      <c r="F62" s="204">
        <f>CHI!F$53</f>
        <v>8410.8743677833008</v>
      </c>
      <c r="G62" s="204">
        <f>CHI!G$53</f>
        <v>8862.8113001681013</v>
      </c>
      <c r="H62" s="204">
        <f>CHI!H$53</f>
        <v>8959.583509292439</v>
      </c>
      <c r="I62" s="204">
        <f>CHI!I$53</f>
        <v>10089.089165320238</v>
      </c>
      <c r="J62" s="204">
        <f>CHI!J$53</f>
        <v>10490.943529668592</v>
      </c>
      <c r="K62" s="204">
        <f>CHI!K$53</f>
        <v>9414.0866050633595</v>
      </c>
      <c r="L62" s="204">
        <f>CHI!L$53</f>
        <v>10751.060613589081</v>
      </c>
      <c r="M62" s="204">
        <f>CHI!M$53</f>
        <v>10227.740078815121</v>
      </c>
      <c r="N62" s="204">
        <f>CHI!N$53</f>
        <v>10547.65230278236</v>
      </c>
      <c r="O62" s="204">
        <f>CHI!O$53</f>
        <v>10756.319570585689</v>
      </c>
      <c r="P62" s="204">
        <f>CHI!P$53</f>
        <v>10643.005284300165</v>
      </c>
      <c r="Q62" s="204">
        <f>CHI!Q$53</f>
        <v>11331.664522190993</v>
      </c>
      <c r="R62" s="204">
        <f>CHI!R$53</f>
        <v>10948.511675113055</v>
      </c>
      <c r="S62" s="204">
        <f>CHI!S$53</f>
        <v>11424.020876016024</v>
      </c>
      <c r="T62" s="204">
        <f>CHI!T$53</f>
        <v>10278.069661292255</v>
      </c>
      <c r="U62" s="204">
        <f>CHI!U$53</f>
        <v>9797.5821849253043</v>
      </c>
      <c r="V62" s="204">
        <f>CHI!V$53</f>
        <v>10095.08910922103</v>
      </c>
      <c r="W62" s="204">
        <f>CHI!W$53</f>
        <v>10090.378083699943</v>
      </c>
      <c r="X62" s="204">
        <f>CHI!X$53</f>
        <v>9692.8095419437959</v>
      </c>
      <c r="Y62" s="204">
        <f>CHI!Y$53</f>
        <v>8709.3769086835637</v>
      </c>
    </row>
    <row r="63" spans="1:25" ht="12" customHeight="1" x14ac:dyDescent="0.25">
      <c r="A63" s="18" t="s">
        <v>49</v>
      </c>
      <c r="B63" s="204">
        <f>CHI!B$54</f>
        <v>2112.1731463672668</v>
      </c>
      <c r="C63" s="204">
        <f>CHI!C$54</f>
        <v>2110.5256279820592</v>
      </c>
      <c r="D63" s="204">
        <f>CHI!D$54</f>
        <v>2174.793364734815</v>
      </c>
      <c r="E63" s="204">
        <f>CHI!E$54</f>
        <v>2405.7564537242251</v>
      </c>
      <c r="F63" s="204">
        <f>CHI!F$54</f>
        <v>2328.1082267560282</v>
      </c>
      <c r="G63" s="204">
        <f>CHI!G$54</f>
        <v>2525.2182484301311</v>
      </c>
      <c r="H63" s="204">
        <f>CHI!H$54</f>
        <v>2622.4797942263108</v>
      </c>
      <c r="I63" s="204">
        <f>CHI!I$54</f>
        <v>2976.2167595815431</v>
      </c>
      <c r="J63" s="204">
        <f>CHI!J$54</f>
        <v>2645.8795787351291</v>
      </c>
      <c r="K63" s="204">
        <f>CHI!K$54</f>
        <v>2497.023521756726</v>
      </c>
      <c r="L63" s="204">
        <f>CHI!L$54</f>
        <v>2589.3641021843009</v>
      </c>
      <c r="M63" s="204">
        <f>CHI!M$54</f>
        <v>3068.4304667089109</v>
      </c>
      <c r="N63" s="204">
        <f>CHI!N$54</f>
        <v>3031.9005776991512</v>
      </c>
      <c r="O63" s="204">
        <f>CHI!O$54</f>
        <v>2811.816084329756</v>
      </c>
      <c r="P63" s="204">
        <f>CHI!P$54</f>
        <v>2929.576620734706</v>
      </c>
      <c r="Q63" s="204">
        <f>CHI!Q$54</f>
        <v>2732.4044947192951</v>
      </c>
      <c r="R63" s="204">
        <f>CHI!R$54</f>
        <v>3167.6291484275962</v>
      </c>
      <c r="S63" s="204">
        <f>CHI!S$54</f>
        <v>3026.8767546326849</v>
      </c>
      <c r="T63" s="204">
        <f>CHI!T$54</f>
        <v>3349.8050687732948</v>
      </c>
      <c r="U63" s="204">
        <f>CHI!U$54</f>
        <v>3136.9912454423788</v>
      </c>
      <c r="V63" s="204">
        <f>CHI!V$54</f>
        <v>3178.825696688149</v>
      </c>
      <c r="W63" s="204">
        <f>CHI!W$54</f>
        <v>3225.264819182581</v>
      </c>
      <c r="X63" s="204">
        <f>CHI!X$54</f>
        <v>2244.7241988453229</v>
      </c>
      <c r="Y63" s="204">
        <f>CHI!Y$54</f>
        <v>2625.2508806578812</v>
      </c>
    </row>
    <row r="64" spans="1:25" ht="12" customHeight="1" x14ac:dyDescent="0.25">
      <c r="A64" s="18" t="s">
        <v>50</v>
      </c>
      <c r="B64" s="204">
        <f>CHI!B$55</f>
        <v>482.17709240558258</v>
      </c>
      <c r="C64" s="204">
        <f>CHI!C$55</f>
        <v>512.72803820486331</v>
      </c>
      <c r="D64" s="204">
        <f>CHI!D$55</f>
        <v>507.71241593138001</v>
      </c>
      <c r="E64" s="204">
        <f>CHI!E$55</f>
        <v>554.2177651229872</v>
      </c>
      <c r="F64" s="204">
        <f>CHI!F$55</f>
        <v>590.69298585620083</v>
      </c>
      <c r="G64" s="204">
        <f>CHI!G$55</f>
        <v>662.69168957890179</v>
      </c>
      <c r="H64" s="204">
        <f>CHI!H$55</f>
        <v>697.48613758185252</v>
      </c>
      <c r="I64" s="204">
        <f>CHI!I$55</f>
        <v>744.29906220053829</v>
      </c>
      <c r="J64" s="204">
        <f>CHI!J$55</f>
        <v>796.78196468312353</v>
      </c>
      <c r="K64" s="204">
        <f>CHI!K$55</f>
        <v>734.19322657630505</v>
      </c>
      <c r="L64" s="204">
        <f>CHI!L$55</f>
        <v>713.74080443297987</v>
      </c>
      <c r="M64" s="204">
        <f>CHI!M$55</f>
        <v>667.13719308302291</v>
      </c>
      <c r="N64" s="204">
        <f>CHI!N$55</f>
        <v>679.98710232158203</v>
      </c>
      <c r="O64" s="204">
        <f>CHI!O$55</f>
        <v>663.93665806821446</v>
      </c>
      <c r="P64" s="204">
        <f>CHI!P$55</f>
        <v>639.65558421706294</v>
      </c>
      <c r="Q64" s="204">
        <f>CHI!Q$55</f>
        <v>681.88592719977055</v>
      </c>
      <c r="R64" s="204">
        <f>CHI!R$55</f>
        <v>837.25040603802461</v>
      </c>
      <c r="S64" s="204">
        <f>CHI!S$55</f>
        <v>660.3229196522401</v>
      </c>
      <c r="T64" s="204">
        <f>CHI!T$55</f>
        <v>655.62004394764494</v>
      </c>
      <c r="U64" s="204">
        <f>CHI!U$55</f>
        <v>624.20942008216321</v>
      </c>
      <c r="V64" s="204">
        <f>CHI!V$55</f>
        <v>624.02550874175961</v>
      </c>
      <c r="W64" s="204">
        <f>CHI!W$55</f>
        <v>647.0406993407853</v>
      </c>
      <c r="X64" s="204">
        <f>CHI!X$55</f>
        <v>619.59252890035339</v>
      </c>
      <c r="Y64" s="204">
        <f>CHI!Y$55</f>
        <v>592.02854872505952</v>
      </c>
    </row>
    <row r="65" spans="1:25" ht="12" customHeight="1" x14ac:dyDescent="0.25">
      <c r="A65" s="19" t="s">
        <v>20</v>
      </c>
      <c r="B65" s="205">
        <f>NMM!B$51</f>
        <v>7147.0858985382638</v>
      </c>
      <c r="C65" s="205">
        <f>NMM!C$51</f>
        <v>6575.4423903697334</v>
      </c>
      <c r="D65" s="205">
        <f>NMM!D$51</f>
        <v>6612.0283748925194</v>
      </c>
      <c r="E65" s="205">
        <f>NMM!E$51</f>
        <v>6803.968873602751</v>
      </c>
      <c r="F65" s="205">
        <f>NMM!F$51</f>
        <v>6985.2354256233884</v>
      </c>
      <c r="G65" s="205">
        <f>NMM!G$51</f>
        <v>6738.9769561478934</v>
      </c>
      <c r="H65" s="205">
        <f>NMM!H$51</f>
        <v>6915.8834049870993</v>
      </c>
      <c r="I65" s="205">
        <f>NMM!I$51</f>
        <v>7426.1487532244173</v>
      </c>
      <c r="J65" s="205">
        <f>NMM!J$51</f>
        <v>7046.3362854686166</v>
      </c>
      <c r="K65" s="205">
        <f>NMM!K$51</f>
        <v>6391.0834049871037</v>
      </c>
      <c r="L65" s="205">
        <f>NMM!L$51</f>
        <v>6517.6067067927743</v>
      </c>
      <c r="M65" s="205">
        <f>NMM!M$51</f>
        <v>6779.5773860705085</v>
      </c>
      <c r="N65" s="205">
        <f>NMM!N$51</f>
        <v>6521.135769561477</v>
      </c>
      <c r="O65" s="205">
        <f>NMM!O$51</f>
        <v>6532.6049011178011</v>
      </c>
      <c r="P65" s="205">
        <f>NMM!P$51</f>
        <v>6574.7525365434212</v>
      </c>
      <c r="Q65" s="205">
        <f>NMM!Q$51</f>
        <v>6554.6398108340472</v>
      </c>
      <c r="R65" s="205">
        <f>NMM!R$51</f>
        <v>6525.0550300945833</v>
      </c>
      <c r="S65" s="205">
        <f>NMM!S$51</f>
        <v>6709.6515907136736</v>
      </c>
      <c r="T65" s="205">
        <f>NMM!T$51</f>
        <v>6888.9200794604694</v>
      </c>
      <c r="U65" s="205">
        <f>NMM!U$51</f>
        <v>6732.8204095768961</v>
      </c>
      <c r="V65" s="205">
        <f>NMM!V$51</f>
        <v>7210.1486949549799</v>
      </c>
      <c r="W65" s="205">
        <f>NMM!W$51</f>
        <v>6896.7535713568859</v>
      </c>
      <c r="X65" s="205">
        <f>NMM!X$51</f>
        <v>6591.3362696462082</v>
      </c>
      <c r="Y65" s="205">
        <f>NMM!Y$51</f>
        <v>5829.0822998513677</v>
      </c>
    </row>
    <row r="66" spans="1:25" ht="12" customHeight="1" x14ac:dyDescent="0.25">
      <c r="A66" s="18" t="s">
        <v>51</v>
      </c>
      <c r="B66" s="204">
        <f>NMM!B$52</f>
        <v>2808.6843400000012</v>
      </c>
      <c r="C66" s="204">
        <f>NMM!C$52</f>
        <v>2665.29632932199</v>
      </c>
      <c r="D66" s="204">
        <f>NMM!D$52</f>
        <v>2558.935712391758</v>
      </c>
      <c r="E66" s="204">
        <f>NMM!E$52</f>
        <v>2645.4780927256479</v>
      </c>
      <c r="F66" s="204">
        <f>NMM!F$52</f>
        <v>2682.9236945260168</v>
      </c>
      <c r="G66" s="204">
        <f>NMM!G$52</f>
        <v>2673.419403233936</v>
      </c>
      <c r="H66" s="204">
        <f>NMM!H$52</f>
        <v>2868.8435888797758</v>
      </c>
      <c r="I66" s="204">
        <f>NMM!I$52</f>
        <v>2881.370496430533</v>
      </c>
      <c r="J66" s="204">
        <f>NMM!J$52</f>
        <v>2797.262441763477</v>
      </c>
      <c r="K66" s="204">
        <f>NMM!K$52</f>
        <v>2603.4530235592001</v>
      </c>
      <c r="L66" s="204">
        <f>NMM!L$52</f>
        <v>2512.769628301729</v>
      </c>
      <c r="M66" s="204">
        <f>NMM!M$52</f>
        <v>2676.7965391450589</v>
      </c>
      <c r="N66" s="204">
        <f>NMM!N$52</f>
        <v>2623.0923395064428</v>
      </c>
      <c r="O66" s="204">
        <f>NMM!O$52</f>
        <v>2562.7553921357821</v>
      </c>
      <c r="P66" s="204">
        <f>NMM!P$52</f>
        <v>2604.7308669846238</v>
      </c>
      <c r="Q66" s="204">
        <f>NMM!Q$52</f>
        <v>2535.85468188702</v>
      </c>
      <c r="R66" s="204">
        <f>NMM!R$52</f>
        <v>2549.3921805999089</v>
      </c>
      <c r="S66" s="204">
        <f>NMM!S$52</f>
        <v>2647.8484054218661</v>
      </c>
      <c r="T66" s="204">
        <f>NMM!T$52</f>
        <v>2730.4787426435</v>
      </c>
      <c r="U66" s="204">
        <f>NMM!U$52</f>
        <v>2641.9205914899221</v>
      </c>
      <c r="V66" s="204">
        <f>NMM!V$52</f>
        <v>2841.040757741262</v>
      </c>
      <c r="W66" s="204">
        <f>NMM!W$52</f>
        <v>2614.063270791285</v>
      </c>
      <c r="X66" s="204">
        <f>NMM!X$52</f>
        <v>2487.037689333958</v>
      </c>
      <c r="Y66" s="204">
        <f>NMM!Y$52</f>
        <v>2184.6154348575719</v>
      </c>
    </row>
    <row r="67" spans="1:25" ht="12" customHeight="1" x14ac:dyDescent="0.25">
      <c r="A67" s="18" t="s">
        <v>52</v>
      </c>
      <c r="B67" s="204">
        <f>NMM!B$53</f>
        <v>3034.762681546074</v>
      </c>
      <c r="C67" s="204">
        <f>NMM!C$53</f>
        <v>2591.8961803637249</v>
      </c>
      <c r="D67" s="204">
        <f>NMM!D$53</f>
        <v>2778.790916879399</v>
      </c>
      <c r="E67" s="204">
        <f>NMM!E$53</f>
        <v>2890.119194230313</v>
      </c>
      <c r="F67" s="204">
        <f>NMM!F$53</f>
        <v>3046.3032992803151</v>
      </c>
      <c r="G67" s="204">
        <f>NMM!G$53</f>
        <v>2821.2898790309018</v>
      </c>
      <c r="H67" s="204">
        <f>NMM!H$53</f>
        <v>2738.4477120134929</v>
      </c>
      <c r="I67" s="204">
        <f>NMM!I$53</f>
        <v>3205.141697148395</v>
      </c>
      <c r="J67" s="204">
        <f>NMM!J$53</f>
        <v>2949.471436435776</v>
      </c>
      <c r="K67" s="204">
        <f>NMM!K$53</f>
        <v>2606.5986136713109</v>
      </c>
      <c r="L67" s="204">
        <f>NMM!L$53</f>
        <v>2790.9275654082212</v>
      </c>
      <c r="M67" s="204">
        <f>NMM!M$53</f>
        <v>2906.0873167942468</v>
      </c>
      <c r="N67" s="204">
        <f>NMM!N$53</f>
        <v>2755.7796437757438</v>
      </c>
      <c r="O67" s="204">
        <f>NMM!O$53</f>
        <v>2806.1593234228362</v>
      </c>
      <c r="P67" s="204">
        <f>NMM!P$53</f>
        <v>2759.6018957110732</v>
      </c>
      <c r="Q67" s="204">
        <f>NMM!Q$53</f>
        <v>2848.6391919201619</v>
      </c>
      <c r="R67" s="204">
        <f>NMM!R$53</f>
        <v>2815.5093589216258</v>
      </c>
      <c r="S67" s="204">
        <f>NMM!S$53</f>
        <v>2891.858763671868</v>
      </c>
      <c r="T67" s="204">
        <f>NMM!T$53</f>
        <v>2995.0377330329538</v>
      </c>
      <c r="U67" s="204">
        <f>NMM!U$53</f>
        <v>2932.579421298246</v>
      </c>
      <c r="V67" s="204">
        <f>NMM!V$53</f>
        <v>3150.6328364718888</v>
      </c>
      <c r="W67" s="204">
        <f>NMM!W$53</f>
        <v>3102.7810779388692</v>
      </c>
      <c r="X67" s="204">
        <f>NMM!X$53</f>
        <v>2936.5296052792951</v>
      </c>
      <c r="Y67" s="204">
        <f>NMM!Y$53</f>
        <v>2582.235340855575</v>
      </c>
    </row>
    <row r="68" spans="1:25" ht="12" customHeight="1" x14ac:dyDescent="0.25">
      <c r="A68" s="18" t="s">
        <v>60</v>
      </c>
      <c r="B68" s="204">
        <f>NMM!B$54</f>
        <v>1303.6388769921889</v>
      </c>
      <c r="C68" s="204">
        <f>NMM!C$54</f>
        <v>1318.2498806840181</v>
      </c>
      <c r="D68" s="204">
        <f>NMM!D$54</f>
        <v>1274.301745621362</v>
      </c>
      <c r="E68" s="204">
        <f>NMM!E$54</f>
        <v>1268.3715866467901</v>
      </c>
      <c r="F68" s="204">
        <f>NMM!F$54</f>
        <v>1256.008431817057</v>
      </c>
      <c r="G68" s="204">
        <f>NMM!G$54</f>
        <v>1244.267673883056</v>
      </c>
      <c r="H68" s="204">
        <f>NMM!H$54</f>
        <v>1308.592104093831</v>
      </c>
      <c r="I68" s="204">
        <f>NMM!I$54</f>
        <v>1339.6365596454889</v>
      </c>
      <c r="J68" s="204">
        <f>NMM!J$54</f>
        <v>1299.602407269364</v>
      </c>
      <c r="K68" s="204">
        <f>NMM!K$54</f>
        <v>1181.0317677565929</v>
      </c>
      <c r="L68" s="204">
        <f>NMM!L$54</f>
        <v>1213.909513082825</v>
      </c>
      <c r="M68" s="204">
        <f>NMM!M$54</f>
        <v>1196.6935301312019</v>
      </c>
      <c r="N68" s="204">
        <f>NMM!N$54</f>
        <v>1142.263786279291</v>
      </c>
      <c r="O68" s="204">
        <f>NMM!O$54</f>
        <v>1163.690185559183</v>
      </c>
      <c r="P68" s="204">
        <f>NMM!P$54</f>
        <v>1210.4197738477239</v>
      </c>
      <c r="Q68" s="204">
        <f>NMM!Q$54</f>
        <v>1170.145937026866</v>
      </c>
      <c r="R68" s="204">
        <f>NMM!R$54</f>
        <v>1160.1534905730491</v>
      </c>
      <c r="S68" s="204">
        <f>NMM!S$54</f>
        <v>1169.9444216199399</v>
      </c>
      <c r="T68" s="204">
        <f>NMM!T$54</f>
        <v>1163.403603784016</v>
      </c>
      <c r="U68" s="204">
        <f>NMM!U$54</f>
        <v>1158.320396788728</v>
      </c>
      <c r="V68" s="204">
        <f>NMM!V$54</f>
        <v>1218.475100741829</v>
      </c>
      <c r="W68" s="204">
        <f>NMM!W$54</f>
        <v>1179.9092226267319</v>
      </c>
      <c r="X68" s="204">
        <f>NMM!X$54</f>
        <v>1167.768975032956</v>
      </c>
      <c r="Y68" s="204">
        <f>NMM!Y$54</f>
        <v>1062.2315241382209</v>
      </c>
    </row>
    <row r="69" spans="1:25" ht="12" customHeight="1" x14ac:dyDescent="0.25">
      <c r="A69" s="19" t="s">
        <v>21</v>
      </c>
      <c r="B69" s="205">
        <f>PPA!B$52</f>
        <v>4581.8600171969028</v>
      </c>
      <c r="C69" s="205">
        <f>PPA!C$52</f>
        <v>4596.1261392949282</v>
      </c>
      <c r="D69" s="205">
        <f>PPA!D$52</f>
        <v>4486.8773860705051</v>
      </c>
      <c r="E69" s="205">
        <f>PPA!E$52</f>
        <v>4839.3414445399831</v>
      </c>
      <c r="F69" s="205">
        <f>PPA!F$52</f>
        <v>5493.8668099742026</v>
      </c>
      <c r="G69" s="205">
        <f>PPA!G$52</f>
        <v>6190.8001719690474</v>
      </c>
      <c r="H69" s="205">
        <f>PPA!H$52</f>
        <v>5983.7326741186589</v>
      </c>
      <c r="I69" s="205">
        <f>PPA!I$52</f>
        <v>6425.2079105760977</v>
      </c>
      <c r="J69" s="205">
        <f>PPA!J$52</f>
        <v>5958.6588134135864</v>
      </c>
      <c r="K69" s="205">
        <f>PPA!K$52</f>
        <v>5862.5853826311259</v>
      </c>
      <c r="L69" s="205">
        <f>PPA!L$52</f>
        <v>6268.7073086844384</v>
      </c>
      <c r="M69" s="205">
        <f>PPA!M$52</f>
        <v>6040.2861564918339</v>
      </c>
      <c r="N69" s="205">
        <f>PPA!N$52</f>
        <v>5839.1121238177111</v>
      </c>
      <c r="O69" s="205">
        <f>PPA!O$52</f>
        <v>5835.8707652622506</v>
      </c>
      <c r="P69" s="205">
        <f>PPA!P$52</f>
        <v>5833.3226139294948</v>
      </c>
      <c r="Q69" s="205">
        <f>PPA!Q$52</f>
        <v>5683.4106620808243</v>
      </c>
      <c r="R69" s="205">
        <f>PPA!R$52</f>
        <v>5552.9145313843519</v>
      </c>
      <c r="S69" s="205">
        <f>PPA!S$52</f>
        <v>5691.5905417024942</v>
      </c>
      <c r="T69" s="205">
        <f>PPA!T$52</f>
        <v>5504.9572892397209</v>
      </c>
      <c r="U69" s="205">
        <f>PPA!U$52</f>
        <v>5349.6232152367011</v>
      </c>
      <c r="V69" s="205">
        <f>PPA!V$52</f>
        <v>5207.297840295023</v>
      </c>
      <c r="W69" s="205">
        <f>PPA!W$52</f>
        <v>5381.9854050757012</v>
      </c>
      <c r="X69" s="205">
        <f>PPA!X$52</f>
        <v>5072.6201691003635</v>
      </c>
      <c r="Y69" s="205">
        <f>PPA!Y$52</f>
        <v>4532.1831117070224</v>
      </c>
    </row>
    <row r="70" spans="1:25" ht="12" customHeight="1" x14ac:dyDescent="0.25">
      <c r="A70" s="18" t="s">
        <v>54</v>
      </c>
      <c r="B70" s="204">
        <f>PPA!B$53</f>
        <v>478.4949209663132</v>
      </c>
      <c r="C70" s="204">
        <f>PPA!C$53</f>
        <v>464.4579139165487</v>
      </c>
      <c r="D70" s="204">
        <f>PPA!D$53</f>
        <v>452.21727505090121</v>
      </c>
      <c r="E70" s="204">
        <f>PPA!E$53</f>
        <v>530.59852452505982</v>
      </c>
      <c r="F70" s="204">
        <f>PPA!F$53</f>
        <v>594.10166843890329</v>
      </c>
      <c r="G70" s="204">
        <f>PPA!G$53</f>
        <v>701.61975847662802</v>
      </c>
      <c r="H70" s="204">
        <f>PPA!H$53</f>
        <v>684.77137699935213</v>
      </c>
      <c r="I70" s="204">
        <f>PPA!I$53</f>
        <v>713.58015230334763</v>
      </c>
      <c r="J70" s="204">
        <f>PPA!J$53</f>
        <v>658.88813208052386</v>
      </c>
      <c r="K70" s="204">
        <f>PPA!K$53</f>
        <v>620.83015115099431</v>
      </c>
      <c r="L70" s="204">
        <f>PPA!L$53</f>
        <v>673.46174461805595</v>
      </c>
      <c r="M70" s="204">
        <f>PPA!M$53</f>
        <v>650.14756318157606</v>
      </c>
      <c r="N70" s="204">
        <f>PPA!N$53</f>
        <v>630.57346251813829</v>
      </c>
      <c r="O70" s="204">
        <f>PPA!O$53</f>
        <v>629.70265990326777</v>
      </c>
      <c r="P70" s="204">
        <f>PPA!P$53</f>
        <v>645.79169921739287</v>
      </c>
      <c r="Q70" s="204">
        <f>PPA!Q$53</f>
        <v>621.26724396391819</v>
      </c>
      <c r="R70" s="204">
        <f>PPA!R$53</f>
        <v>607.45641198841258</v>
      </c>
      <c r="S70" s="204">
        <f>PPA!S$53</f>
        <v>605.69229615749907</v>
      </c>
      <c r="T70" s="204">
        <f>PPA!T$53</f>
        <v>614.3919781903038</v>
      </c>
      <c r="U70" s="204">
        <f>PPA!U$53</f>
        <v>583.61355604960613</v>
      </c>
      <c r="V70" s="204">
        <f>PPA!V$53</f>
        <v>570.3701145645507</v>
      </c>
      <c r="W70" s="204">
        <f>PPA!W$53</f>
        <v>589.41264205904452</v>
      </c>
      <c r="X70" s="204">
        <f>PPA!X$53</f>
        <v>545.45861545988032</v>
      </c>
      <c r="Y70" s="204">
        <f>PPA!Y$53</f>
        <v>500.32246081755039</v>
      </c>
    </row>
    <row r="71" spans="1:25" ht="12" customHeight="1" x14ac:dyDescent="0.25">
      <c r="A71" s="18" t="s">
        <v>61</v>
      </c>
      <c r="B71" s="204">
        <f>PPA!B$54</f>
        <v>3696.8026738358781</v>
      </c>
      <c r="C71" s="204">
        <f>PPA!C$54</f>
        <v>3723.839926432096</v>
      </c>
      <c r="D71" s="204">
        <f>PPA!D$54</f>
        <v>3636.525787355808</v>
      </c>
      <c r="E71" s="204">
        <f>PPA!E$54</f>
        <v>3879.333384781899</v>
      </c>
      <c r="F71" s="204">
        <f>PPA!F$54</f>
        <v>4412.2775731255824</v>
      </c>
      <c r="G71" s="204">
        <f>PPA!G$54</f>
        <v>4939.8518209490894</v>
      </c>
      <c r="H71" s="204">
        <f>PPA!H$54</f>
        <v>4768.0064355955392</v>
      </c>
      <c r="I71" s="204">
        <f>PPA!I$54</f>
        <v>5141.4994517096857</v>
      </c>
      <c r="J71" s="204">
        <f>PPA!J$54</f>
        <v>4771.0406999908764</v>
      </c>
      <c r="K71" s="204">
        <f>PPA!K$54</f>
        <v>4721.5501388512812</v>
      </c>
      <c r="L71" s="204">
        <f>PPA!L$54</f>
        <v>5039.0040335227714</v>
      </c>
      <c r="M71" s="204">
        <f>PPA!M$54</f>
        <v>4854.1655687037683</v>
      </c>
      <c r="N71" s="204">
        <f>PPA!N$54</f>
        <v>4690.4164225616887</v>
      </c>
      <c r="O71" s="204">
        <f>PPA!O$54</f>
        <v>4688.3334822578081</v>
      </c>
      <c r="P71" s="204">
        <f>PPA!P$54</f>
        <v>4693.9009347751571</v>
      </c>
      <c r="Q71" s="204">
        <f>PPA!Q$54</f>
        <v>4567.9808118304818</v>
      </c>
      <c r="R71" s="204">
        <f>PPA!R$54</f>
        <v>4429.1855484587077</v>
      </c>
      <c r="S71" s="204">
        <f>PPA!S$54</f>
        <v>4574.6987614521313</v>
      </c>
      <c r="T71" s="204">
        <f>PPA!T$54</f>
        <v>4403.1835397682471</v>
      </c>
      <c r="U71" s="204">
        <f>PPA!U$54</f>
        <v>4320.6002773202754</v>
      </c>
      <c r="V71" s="204">
        <f>PPA!V$54</f>
        <v>4228.1811889959727</v>
      </c>
      <c r="W71" s="204">
        <f>PPA!W$54</f>
        <v>4430.7642218873934</v>
      </c>
      <c r="X71" s="204">
        <f>PPA!X$54</f>
        <v>4196.6131634618268</v>
      </c>
      <c r="Y71" s="204">
        <f>PPA!Y$54</f>
        <v>3736.5288930150509</v>
      </c>
    </row>
    <row r="72" spans="1:25" ht="12" customHeight="1" x14ac:dyDescent="0.25">
      <c r="A72" s="18" t="s">
        <v>62</v>
      </c>
      <c r="B72" s="204">
        <f>PPA!B$55</f>
        <v>406.56242239471197</v>
      </c>
      <c r="C72" s="204">
        <f>PPA!C$55</f>
        <v>407.82829894628298</v>
      </c>
      <c r="D72" s="204">
        <f>PPA!D$55</f>
        <v>398.13432366379612</v>
      </c>
      <c r="E72" s="204">
        <f>PPA!E$55</f>
        <v>429.40953523302443</v>
      </c>
      <c r="F72" s="204">
        <f>PPA!F$55</f>
        <v>487.48756840971652</v>
      </c>
      <c r="G72" s="204">
        <f>PPA!G$55</f>
        <v>549.32859254333027</v>
      </c>
      <c r="H72" s="204">
        <f>PPA!H$55</f>
        <v>530.95486152376748</v>
      </c>
      <c r="I72" s="204">
        <f>PPA!I$55</f>
        <v>570.12830656306414</v>
      </c>
      <c r="J72" s="204">
        <f>PPA!J$55</f>
        <v>528.72998134218597</v>
      </c>
      <c r="K72" s="204">
        <f>PPA!K$55</f>
        <v>520.20509262885002</v>
      </c>
      <c r="L72" s="204">
        <f>PPA!L$55</f>
        <v>556.24153054361057</v>
      </c>
      <c r="M72" s="204">
        <f>PPA!M$55</f>
        <v>535.97302460648882</v>
      </c>
      <c r="N72" s="204">
        <f>PPA!N$55</f>
        <v>518.12223873788412</v>
      </c>
      <c r="O72" s="204">
        <f>PPA!O$55</f>
        <v>517.83462310117511</v>
      </c>
      <c r="P72" s="204">
        <f>PPA!P$55</f>
        <v>493.62997993694472</v>
      </c>
      <c r="Q72" s="204">
        <f>PPA!Q$55</f>
        <v>494.16260628642391</v>
      </c>
      <c r="R72" s="204">
        <f>PPA!R$55</f>
        <v>516.27257093723131</v>
      </c>
      <c r="S72" s="204">
        <f>PPA!S$55</f>
        <v>511.19948409286337</v>
      </c>
      <c r="T72" s="204">
        <f>PPA!T$55</f>
        <v>487.38177128116939</v>
      </c>
      <c r="U72" s="204">
        <f>PPA!U$55</f>
        <v>445.40938186681961</v>
      </c>
      <c r="V72" s="204">
        <f>PPA!V$55</f>
        <v>408.74653673449899</v>
      </c>
      <c r="W72" s="204">
        <f>PPA!W$55</f>
        <v>361.8085411292634</v>
      </c>
      <c r="X72" s="204">
        <f>PPA!X$55</f>
        <v>330.54839017865669</v>
      </c>
      <c r="Y72" s="204">
        <f>PPA!Y$55</f>
        <v>295.33175787442059</v>
      </c>
    </row>
    <row r="73" spans="1:25" ht="12" customHeight="1" x14ac:dyDescent="0.25">
      <c r="A73" s="20" t="s">
        <v>63</v>
      </c>
      <c r="B73" s="206">
        <f>FBT!B$12</f>
        <v>4519.5735167669827</v>
      </c>
      <c r="C73" s="206">
        <f>FBT!C$12</f>
        <v>4509.1177987962164</v>
      </c>
      <c r="D73" s="206">
        <f>FBT!D$12</f>
        <v>4624.114617368874</v>
      </c>
      <c r="E73" s="206">
        <f>FBT!E$12</f>
        <v>4809.7196904557177</v>
      </c>
      <c r="F73" s="206">
        <f>FBT!F$12</f>
        <v>4872.6431642304397</v>
      </c>
      <c r="G73" s="206">
        <f>FBT!G$12</f>
        <v>4848.4090283748928</v>
      </c>
      <c r="H73" s="206">
        <f>FBT!H$12</f>
        <v>4806.4670679277724</v>
      </c>
      <c r="I73" s="206">
        <f>FBT!I$12</f>
        <v>4916.4126397248492</v>
      </c>
      <c r="J73" s="206">
        <f>FBT!J$12</f>
        <v>4786.9526225279442</v>
      </c>
      <c r="K73" s="206">
        <f>FBT!K$12</f>
        <v>4721.558813413586</v>
      </c>
      <c r="L73" s="206">
        <f>FBT!L$12</f>
        <v>4817.7652622527949</v>
      </c>
      <c r="M73" s="206">
        <f>FBT!M$12</f>
        <v>4934.1559759243328</v>
      </c>
      <c r="N73" s="206">
        <f>FBT!N$12</f>
        <v>4991.7850386930349</v>
      </c>
      <c r="O73" s="206">
        <f>FBT!O$12</f>
        <v>4947.5079965606192</v>
      </c>
      <c r="P73" s="206">
        <f>FBT!P$12</f>
        <v>5008.8178847807394</v>
      </c>
      <c r="Q73" s="206">
        <f>FBT!Q$12</f>
        <v>4892.6124677558046</v>
      </c>
      <c r="R73" s="206">
        <f>FBT!R$12</f>
        <v>5070.1165090283748</v>
      </c>
      <c r="S73" s="206">
        <f>FBT!S$12</f>
        <v>5104.3601031814269</v>
      </c>
      <c r="T73" s="206">
        <f>FBT!T$12</f>
        <v>5183.8031475546359</v>
      </c>
      <c r="U73" s="206">
        <f>FBT!U$12</f>
        <v>5099.8002133050877</v>
      </c>
      <c r="V73" s="206">
        <f>FBT!V$12</f>
        <v>5078.5929034934607</v>
      </c>
      <c r="W73" s="206">
        <f>FBT!W$12</f>
        <v>5204.3619308382476</v>
      </c>
      <c r="X73" s="206">
        <f>FBT!X$12</f>
        <v>5071.9711895978944</v>
      </c>
      <c r="Y73" s="206">
        <f>FBT!Y$12</f>
        <v>4951.1556263885668</v>
      </c>
    </row>
    <row r="74" spans="1:25" ht="12" customHeight="1" x14ac:dyDescent="0.25">
      <c r="A74" s="14" t="s">
        <v>64</v>
      </c>
      <c r="B74" s="204">
        <f>TRE!B$12</f>
        <v>2915.8484952708509</v>
      </c>
      <c r="C74" s="204">
        <f>TRE!C$12</f>
        <v>3005.2414445399831</v>
      </c>
      <c r="D74" s="204">
        <f>TRE!D$12</f>
        <v>2985.6619948409279</v>
      </c>
      <c r="E74" s="204">
        <f>TRE!E$12</f>
        <v>3235.7557179707651</v>
      </c>
      <c r="F74" s="204">
        <f>TRE!F$12</f>
        <v>3352.1361994840931</v>
      </c>
      <c r="G74" s="204">
        <f>TRE!G$12</f>
        <v>3315.4012897678408</v>
      </c>
      <c r="H74" s="204">
        <f>TRE!H$12</f>
        <v>3200.1024935511609</v>
      </c>
      <c r="I74" s="204">
        <f>TRE!I$12</f>
        <v>3132.0877901977651</v>
      </c>
      <c r="J74" s="204">
        <f>TRE!J$12</f>
        <v>2966.49630266552</v>
      </c>
      <c r="K74" s="204">
        <f>TRE!K$12</f>
        <v>2557.7013757523641</v>
      </c>
      <c r="L74" s="204">
        <f>TRE!L$12</f>
        <v>2951.161564918315</v>
      </c>
      <c r="M74" s="204">
        <f>TRE!M$12</f>
        <v>2895.74230438521</v>
      </c>
      <c r="N74" s="204">
        <f>TRE!N$12</f>
        <v>2998.0166809974212</v>
      </c>
      <c r="O74" s="204">
        <f>TRE!O$12</f>
        <v>3110.0998280309541</v>
      </c>
      <c r="P74" s="204">
        <f>TRE!P$12</f>
        <v>2867.0007738607051</v>
      </c>
      <c r="Q74" s="204">
        <f>TRE!Q$12</f>
        <v>2877.861908856406</v>
      </c>
      <c r="R74" s="204">
        <f>TRE!R$12</f>
        <v>3028.6838349097161</v>
      </c>
      <c r="S74" s="204">
        <f>TRE!S$12</f>
        <v>3025.7417884780739</v>
      </c>
      <c r="T74" s="204">
        <f>TRE!T$12</f>
        <v>2949.0698846517071</v>
      </c>
      <c r="U74" s="204">
        <f>TRE!U$12</f>
        <v>2872.61010985863</v>
      </c>
      <c r="V74" s="204">
        <f>TRE!V$12</f>
        <v>2588.8568214998381</v>
      </c>
      <c r="W74" s="204">
        <f>TRE!W$12</f>
        <v>2690.89797054572</v>
      </c>
      <c r="X74" s="204">
        <f>TRE!X$12</f>
        <v>2447.448393385032</v>
      </c>
      <c r="Y74" s="204">
        <f>TRE!Y$12</f>
        <v>2485.9355533205671</v>
      </c>
    </row>
    <row r="75" spans="1:25" ht="12" customHeight="1" x14ac:dyDescent="0.25">
      <c r="A75" s="14" t="s">
        <v>65</v>
      </c>
      <c r="B75" s="204">
        <f>MAE!B$12</f>
        <v>3138.4808254514192</v>
      </c>
      <c r="C75" s="204">
        <f>MAE!C$12</f>
        <v>3177.2550300945818</v>
      </c>
      <c r="D75" s="204">
        <f>MAE!D$12</f>
        <v>3169.8908856405842</v>
      </c>
      <c r="E75" s="204">
        <f>MAE!E$12</f>
        <v>4432.1490971625099</v>
      </c>
      <c r="F75" s="204">
        <f>MAE!F$12</f>
        <v>4865.1168529664656</v>
      </c>
      <c r="G75" s="204">
        <f>MAE!G$12</f>
        <v>4837.7041272570923</v>
      </c>
      <c r="H75" s="204">
        <f>MAE!H$12</f>
        <v>4914.3110060189156</v>
      </c>
      <c r="I75" s="204">
        <f>MAE!I$12</f>
        <v>4933.1184006878757</v>
      </c>
      <c r="J75" s="204">
        <f>MAE!J$12</f>
        <v>5985.546431642304</v>
      </c>
      <c r="K75" s="204">
        <f>MAE!K$12</f>
        <v>5163.8145313843506</v>
      </c>
      <c r="L75" s="204">
        <f>MAE!L$12</f>
        <v>5551.5630266552016</v>
      </c>
      <c r="M75" s="204">
        <f>MAE!M$12</f>
        <v>5689.204987102321</v>
      </c>
      <c r="N75" s="204">
        <f>MAE!N$12</f>
        <v>5731.4530524505572</v>
      </c>
      <c r="O75" s="204">
        <f>MAE!O$12</f>
        <v>5878.135339638864</v>
      </c>
      <c r="P75" s="204">
        <f>MAE!P$12</f>
        <v>5683.7815133276008</v>
      </c>
      <c r="Q75" s="204">
        <f>MAE!Q$12</f>
        <v>5130.6273430782458</v>
      </c>
      <c r="R75" s="204">
        <f>MAE!R$12</f>
        <v>5245.459501289768</v>
      </c>
      <c r="S75" s="204">
        <f>MAE!S$12</f>
        <v>5298.6321582115224</v>
      </c>
      <c r="T75" s="204">
        <f>MAE!T$12</f>
        <v>5249.394778901481</v>
      </c>
      <c r="U75" s="204">
        <f>MAE!U$12</f>
        <v>5119.218147754752</v>
      </c>
      <c r="V75" s="204">
        <f>MAE!V$12</f>
        <v>4739.0312114919288</v>
      </c>
      <c r="W75" s="204">
        <f>MAE!W$12</f>
        <v>4997.4974469265471</v>
      </c>
      <c r="X75" s="204">
        <f>MAE!X$12</f>
        <v>4629.7976751452479</v>
      </c>
      <c r="Y75" s="204">
        <f>MAE!Y$12</f>
        <v>4682.6326671454754</v>
      </c>
    </row>
    <row r="76" spans="1:25" ht="12" customHeight="1" x14ac:dyDescent="0.25">
      <c r="A76" s="14" t="s">
        <v>66</v>
      </c>
      <c r="B76" s="204">
        <f>TEL!B$12</f>
        <v>930.49561478933788</v>
      </c>
      <c r="C76" s="204">
        <f>TEL!C$12</f>
        <v>915.82355975924338</v>
      </c>
      <c r="D76" s="204">
        <f>TEL!D$12</f>
        <v>867.28048151332769</v>
      </c>
      <c r="E76" s="204">
        <f>TEL!E$12</f>
        <v>863.81401547721407</v>
      </c>
      <c r="F76" s="204">
        <f>TEL!F$12</f>
        <v>776.00249355116068</v>
      </c>
      <c r="G76" s="204">
        <f>TEL!G$12</f>
        <v>758.58890799656058</v>
      </c>
      <c r="H76" s="204">
        <f>TEL!H$12</f>
        <v>711.94539982803099</v>
      </c>
      <c r="I76" s="204">
        <f>TEL!I$12</f>
        <v>698.72295786758377</v>
      </c>
      <c r="J76" s="204">
        <f>TEL!J$12</f>
        <v>600.3877042132417</v>
      </c>
      <c r="K76" s="204">
        <f>TEL!K$12</f>
        <v>503.45296646603617</v>
      </c>
      <c r="L76" s="204">
        <f>TEL!L$12</f>
        <v>590.06302665520195</v>
      </c>
      <c r="M76" s="204">
        <f>TEL!M$12</f>
        <v>574.36371453138418</v>
      </c>
      <c r="N76" s="204">
        <f>TEL!N$12</f>
        <v>574.71754084264842</v>
      </c>
      <c r="O76" s="204">
        <f>TEL!O$12</f>
        <v>493.94858125537411</v>
      </c>
      <c r="P76" s="204">
        <f>TEL!P$12</f>
        <v>471.03542562338782</v>
      </c>
      <c r="Q76" s="204">
        <f>TEL!Q$12</f>
        <v>515.1890799656062</v>
      </c>
      <c r="R76" s="204">
        <f>TEL!R$12</f>
        <v>474.34247635425618</v>
      </c>
      <c r="S76" s="204">
        <f>TEL!S$12</f>
        <v>471.81057609630261</v>
      </c>
      <c r="T76" s="204">
        <f>TEL!T$12</f>
        <v>456.88880856398367</v>
      </c>
      <c r="U76" s="204">
        <f>TEL!U$12</f>
        <v>413.75845699830722</v>
      </c>
      <c r="V76" s="204">
        <f>TEL!V$12</f>
        <v>362.9125133796324</v>
      </c>
      <c r="W76" s="204">
        <f>TEL!W$12</f>
        <v>376.25801415010699</v>
      </c>
      <c r="X76" s="204">
        <f>TEL!X$12</f>
        <v>351.74983458484792</v>
      </c>
      <c r="Y76" s="204">
        <f>TEL!Y$12</f>
        <v>314.27004614707852</v>
      </c>
    </row>
    <row r="77" spans="1:25" ht="12" customHeight="1" x14ac:dyDescent="0.25">
      <c r="A77" s="14" t="s">
        <v>67</v>
      </c>
      <c r="B77" s="204">
        <f>WWP!B$12</f>
        <v>626.32467755803953</v>
      </c>
      <c r="C77" s="204">
        <f>WWP!C$12</f>
        <v>629.12484952708508</v>
      </c>
      <c r="D77" s="204">
        <f>WWP!D$12</f>
        <v>609.05941530524501</v>
      </c>
      <c r="E77" s="204">
        <f>WWP!E$12</f>
        <v>1054.683404987102</v>
      </c>
      <c r="F77" s="204">
        <f>WWP!F$12</f>
        <v>1317.3825451418741</v>
      </c>
      <c r="G77" s="204">
        <f>WWP!G$12</f>
        <v>1399.354256233878</v>
      </c>
      <c r="H77" s="204">
        <f>WWP!H$12</f>
        <v>1256.7061049011179</v>
      </c>
      <c r="I77" s="204">
        <f>WWP!I$12</f>
        <v>1429.210232158212</v>
      </c>
      <c r="J77" s="204">
        <f>WWP!J$12</f>
        <v>1356.6178847807389</v>
      </c>
      <c r="K77" s="204">
        <f>WWP!K$12</f>
        <v>1481.6691315563201</v>
      </c>
      <c r="L77" s="204">
        <f>WWP!L$12</f>
        <v>1802.424333619949</v>
      </c>
      <c r="M77" s="204">
        <f>WWP!M$12</f>
        <v>2007.483233018057</v>
      </c>
      <c r="N77" s="204">
        <f>WWP!N$12</f>
        <v>2015.178159931213</v>
      </c>
      <c r="O77" s="204">
        <f>WWP!O$12</f>
        <v>1915.2407566638001</v>
      </c>
      <c r="P77" s="204">
        <f>WWP!P$12</f>
        <v>1852.0972484952699</v>
      </c>
      <c r="Q77" s="204">
        <f>WWP!Q$12</f>
        <v>1791.2548581255371</v>
      </c>
      <c r="R77" s="204">
        <f>WWP!R$12</f>
        <v>1922.5115219260531</v>
      </c>
      <c r="S77" s="204">
        <f>WWP!S$12</f>
        <v>1865.9500429922609</v>
      </c>
      <c r="T77" s="204">
        <f>WWP!T$12</f>
        <v>1811.4362475997841</v>
      </c>
      <c r="U77" s="204">
        <f>WWP!U$12</f>
        <v>1727.322473788636</v>
      </c>
      <c r="V77" s="204">
        <f>WWP!V$12</f>
        <v>1725.322519375587</v>
      </c>
      <c r="W77" s="204">
        <f>WWP!W$12</f>
        <v>1937.6207321661441</v>
      </c>
      <c r="X77" s="204">
        <f>WWP!X$12</f>
        <v>1847.700909476373</v>
      </c>
      <c r="Y77" s="204">
        <f>WWP!Y$12</f>
        <v>1767.893398425269</v>
      </c>
    </row>
    <row r="78" spans="1:25" ht="12" customHeight="1" x14ac:dyDescent="0.25">
      <c r="A78" s="21" t="s">
        <v>68</v>
      </c>
      <c r="B78" s="207">
        <f>OIS!B$12</f>
        <v>6139.7637145313847</v>
      </c>
      <c r="C78" s="207">
        <f>OIS!C$12</f>
        <v>6033.5042992261506</v>
      </c>
      <c r="D78" s="207">
        <f>OIS!D$12</f>
        <v>6023.9563198624228</v>
      </c>
      <c r="E78" s="207">
        <f>OIS!E$12</f>
        <v>3538.3346517626878</v>
      </c>
      <c r="F78" s="207">
        <f>OIS!F$12</f>
        <v>3766.2778159931199</v>
      </c>
      <c r="G78" s="207">
        <f>OIS!G$12</f>
        <v>3552.225365434213</v>
      </c>
      <c r="H78" s="207">
        <f>OIS!H$12</f>
        <v>3724.9736887360309</v>
      </c>
      <c r="I78" s="207">
        <f>OIS!I$12</f>
        <v>4165.2624247635376</v>
      </c>
      <c r="J78" s="207">
        <f>OIS!J$12</f>
        <v>3599.9980223559692</v>
      </c>
      <c r="K78" s="207">
        <f>OIS!K$12</f>
        <v>2965.8641444539999</v>
      </c>
      <c r="L78" s="207">
        <f>OIS!L$12</f>
        <v>4078.669819432514</v>
      </c>
      <c r="M78" s="207">
        <f>OIS!M$12</f>
        <v>3930.600085984519</v>
      </c>
      <c r="N78" s="207">
        <f>OIS!N$12</f>
        <v>3878.867583834905</v>
      </c>
      <c r="O78" s="207">
        <f>OIS!O$12</f>
        <v>3739.25760963025</v>
      </c>
      <c r="P78" s="207">
        <f>OIS!P$12</f>
        <v>3785.76956147894</v>
      </c>
      <c r="Q78" s="207">
        <f>OIS!Q$12</f>
        <v>3831.7925193465148</v>
      </c>
      <c r="R78" s="207">
        <f>OIS!R$12</f>
        <v>3879.3757523645781</v>
      </c>
      <c r="S78" s="207">
        <f>OIS!S$12</f>
        <v>3883.7793637145342</v>
      </c>
      <c r="T78" s="207">
        <f>OIS!T$12</f>
        <v>4767.5581646379942</v>
      </c>
      <c r="U78" s="207">
        <f>OIS!U$12</f>
        <v>5397.196855443698</v>
      </c>
      <c r="V78" s="207">
        <f>OIS!V$12</f>
        <v>5257.8066163215763</v>
      </c>
      <c r="W78" s="207">
        <f>OIS!W$12</f>
        <v>5598.6049417295544</v>
      </c>
      <c r="X78" s="207">
        <f>OIS!X$12</f>
        <v>5650.2844454753576</v>
      </c>
      <c r="Y78" s="207">
        <f>OIS!Y$12</f>
        <v>5201.8562715743701</v>
      </c>
    </row>
    <row r="80" spans="1:25" ht="12" customHeight="1" x14ac:dyDescent="0.25">
      <c r="A80" s="30" t="s">
        <v>81</v>
      </c>
      <c r="B80" s="203"/>
      <c r="C80" s="203"/>
      <c r="D80" s="203"/>
      <c r="E80" s="203"/>
      <c r="F80" s="203"/>
      <c r="G80" s="203"/>
      <c r="H80" s="203"/>
      <c r="I80" s="203"/>
      <c r="J80" s="203"/>
      <c r="K80" s="203"/>
      <c r="L80" s="203"/>
      <c r="M80" s="203"/>
      <c r="N80" s="203"/>
      <c r="O80" s="203"/>
      <c r="P80" s="203"/>
      <c r="Q80" s="203"/>
      <c r="R80" s="203"/>
      <c r="S80" s="203"/>
      <c r="T80" s="203"/>
      <c r="U80" s="203"/>
      <c r="V80" s="203"/>
      <c r="W80" s="203"/>
      <c r="X80" s="203"/>
      <c r="Y80" s="203"/>
    </row>
    <row r="81" spans="1:25" ht="12" customHeight="1" x14ac:dyDescent="0.25">
      <c r="A81" s="31" t="s">
        <v>70</v>
      </c>
      <c r="B81" s="210">
        <v>24916.026483233014</v>
      </c>
      <c r="C81" s="210">
        <v>24809.496818572654</v>
      </c>
      <c r="D81" s="210">
        <v>24679.397162510737</v>
      </c>
      <c r="E81" s="210">
        <v>22821.863800515905</v>
      </c>
      <c r="F81" s="210">
        <v>23522.990111779884</v>
      </c>
      <c r="G81" s="210">
        <v>24281.263972484951</v>
      </c>
      <c r="H81" s="210">
        <v>23690.684092863281</v>
      </c>
      <c r="I81" s="210">
        <v>23020.660963026658</v>
      </c>
      <c r="J81" s="210">
        <v>22261.84247635425</v>
      </c>
      <c r="K81" s="210">
        <v>20852.598194325019</v>
      </c>
      <c r="L81" s="210">
        <v>22272.104213241611</v>
      </c>
      <c r="M81" s="210">
        <v>22053.59776440241</v>
      </c>
      <c r="N81" s="210">
        <v>21517.133447979366</v>
      </c>
      <c r="O81" s="210">
        <v>21418.677815993113</v>
      </c>
      <c r="P81" s="210">
        <v>21818.255116079104</v>
      </c>
      <c r="Q81" s="210">
        <v>20930.165606190883</v>
      </c>
      <c r="R81" s="210">
        <v>21088.121840068779</v>
      </c>
      <c r="S81" s="210">
        <v>22477.737575236464</v>
      </c>
      <c r="T81" s="210">
        <v>21406.787360275146</v>
      </c>
      <c r="U81" s="210">
        <v>21332.145743766123</v>
      </c>
      <c r="V81" s="210">
        <v>21036.146345657777</v>
      </c>
      <c r="W81" s="210">
        <v>23083.410576096299</v>
      </c>
      <c r="X81" s="210">
        <v>19270.236715391227</v>
      </c>
      <c r="Y81" s="210">
        <v>16427.290111779876</v>
      </c>
    </row>
    <row r="82" spans="1:25" ht="12" customHeight="1" x14ac:dyDescent="0.25">
      <c r="A82" s="24" t="s">
        <v>28</v>
      </c>
      <c r="B82" s="213">
        <v>266.46827171109203</v>
      </c>
      <c r="C82" s="213">
        <v>276.99002579535681</v>
      </c>
      <c r="D82" s="213">
        <v>276.60748065348236</v>
      </c>
      <c r="E82" s="213">
        <v>206.92613929492697</v>
      </c>
      <c r="F82" s="213">
        <v>154.19570077386069</v>
      </c>
      <c r="G82" s="213">
        <v>242.826483233018</v>
      </c>
      <c r="H82" s="213">
        <v>304.96861564918316</v>
      </c>
      <c r="I82" s="213">
        <v>312.60679277730003</v>
      </c>
      <c r="J82" s="213">
        <v>326.43086844368003</v>
      </c>
      <c r="K82" s="213">
        <v>340.73559759243335</v>
      </c>
      <c r="L82" s="213">
        <v>354.36380051590709</v>
      </c>
      <c r="M82" s="213">
        <v>366.11797076526227</v>
      </c>
      <c r="N82" s="213">
        <v>343.89131556319853</v>
      </c>
      <c r="O82" s="213">
        <v>371.97970765262255</v>
      </c>
      <c r="P82" s="213">
        <v>349.59372312983663</v>
      </c>
      <c r="Q82" s="213">
        <v>360.81057609630267</v>
      </c>
      <c r="R82" s="213">
        <v>370.87618228718833</v>
      </c>
      <c r="S82" s="213">
        <v>391.27016337059314</v>
      </c>
      <c r="T82" s="213">
        <v>381.825279449699</v>
      </c>
      <c r="U82" s="213">
        <v>388.24041272570935</v>
      </c>
      <c r="V82" s="213">
        <v>373.27583834909723</v>
      </c>
      <c r="W82" s="213">
        <v>370.52570937231297</v>
      </c>
      <c r="X82" s="213">
        <v>350.05141874462589</v>
      </c>
      <c r="Y82" s="213">
        <v>329.69011177987954</v>
      </c>
    </row>
    <row r="83" spans="1:25" ht="12" customHeight="1" x14ac:dyDescent="0.25">
      <c r="A83" s="14" t="s">
        <v>29</v>
      </c>
      <c r="B83" s="204">
        <v>22499.945141874457</v>
      </c>
      <c r="C83" s="204">
        <v>22382.893723129837</v>
      </c>
      <c r="D83" s="204">
        <v>22253.176612209794</v>
      </c>
      <c r="E83" s="204">
        <v>20465.299398108338</v>
      </c>
      <c r="F83" s="204">
        <v>21004.247721410149</v>
      </c>
      <c r="G83" s="204">
        <v>21566.375236457436</v>
      </c>
      <c r="H83" s="204">
        <v>21021.168787618222</v>
      </c>
      <c r="I83" s="204">
        <v>20407.968185726571</v>
      </c>
      <c r="J83" s="204">
        <v>19758.711006018912</v>
      </c>
      <c r="K83" s="204">
        <v>18574.350730868442</v>
      </c>
      <c r="L83" s="204">
        <v>19525.644625967321</v>
      </c>
      <c r="M83" s="204">
        <v>19371.450386930355</v>
      </c>
      <c r="N83" s="204">
        <v>19116.648839208941</v>
      </c>
      <c r="O83" s="204">
        <v>18636.394926913148</v>
      </c>
      <c r="P83" s="204">
        <v>18940.83121238177</v>
      </c>
      <c r="Q83" s="204">
        <v>18197.21401547721</v>
      </c>
      <c r="R83" s="204">
        <v>18094.281255374026</v>
      </c>
      <c r="S83" s="204">
        <v>19504.319518486678</v>
      </c>
      <c r="T83" s="204">
        <v>18017.55227858985</v>
      </c>
      <c r="U83" s="204">
        <v>17512.660705073085</v>
      </c>
      <c r="V83" s="204">
        <v>17815.229148753217</v>
      </c>
      <c r="W83" s="204">
        <v>19828.125623387787</v>
      </c>
      <c r="X83" s="204">
        <v>17142.1543422184</v>
      </c>
      <c r="Y83" s="204">
        <v>14289.797076526223</v>
      </c>
    </row>
    <row r="84" spans="1:25" ht="12" customHeight="1" x14ac:dyDescent="0.25">
      <c r="A84" s="18" t="s">
        <v>30</v>
      </c>
      <c r="B84" s="204">
        <v>393.70163370593292</v>
      </c>
      <c r="C84" s="204">
        <v>417.34737747205497</v>
      </c>
      <c r="D84" s="204">
        <v>503.65434221840059</v>
      </c>
      <c r="E84" s="204">
        <v>52.523903697334482</v>
      </c>
      <c r="F84" s="204">
        <v>42.675666380051588</v>
      </c>
      <c r="G84" s="204">
        <v>42.043422184006872</v>
      </c>
      <c r="H84" s="204">
        <v>41.955374032674108</v>
      </c>
      <c r="I84" s="204">
        <v>41.618658641444533</v>
      </c>
      <c r="J84" s="204">
        <v>42.446517626827173</v>
      </c>
      <c r="K84" s="204">
        <v>31.429406706792779</v>
      </c>
      <c r="L84" s="204">
        <v>35.484866723989683</v>
      </c>
      <c r="M84" s="204">
        <v>33.457179707652621</v>
      </c>
      <c r="N84" s="204">
        <v>32.443336199484087</v>
      </c>
      <c r="O84" s="204">
        <v>32.443336199484087</v>
      </c>
      <c r="P84" s="204">
        <v>28.808512467755801</v>
      </c>
      <c r="Q84" s="204">
        <v>32.350816852966467</v>
      </c>
      <c r="R84" s="204">
        <v>41.38005159071367</v>
      </c>
      <c r="S84" s="204">
        <v>28.661478933791919</v>
      </c>
      <c r="T84" s="204">
        <v>30.423645743766119</v>
      </c>
      <c r="U84" s="204">
        <v>30.423645743766119</v>
      </c>
      <c r="V84" s="204">
        <v>26.077386070507309</v>
      </c>
      <c r="W84" s="204">
        <v>23.90429922613929</v>
      </c>
      <c r="X84" s="204">
        <v>23.90429922613929</v>
      </c>
      <c r="Y84" s="204">
        <v>18.471453138435081</v>
      </c>
    </row>
    <row r="85" spans="1:25" ht="12" customHeight="1" x14ac:dyDescent="0.25">
      <c r="A85" s="18" t="s">
        <v>31</v>
      </c>
      <c r="B85" s="204">
        <v>938.81487532244182</v>
      </c>
      <c r="C85" s="204">
        <v>936.55537403267397</v>
      </c>
      <c r="D85" s="204">
        <v>876.67910576096301</v>
      </c>
      <c r="E85" s="204">
        <v>903.39879621668092</v>
      </c>
      <c r="F85" s="204">
        <v>980.39466895958719</v>
      </c>
      <c r="G85" s="204">
        <v>1038.308254514187</v>
      </c>
      <c r="H85" s="204">
        <v>1007.918744625967</v>
      </c>
      <c r="I85" s="204">
        <v>1037.2955288048149</v>
      </c>
      <c r="J85" s="204">
        <v>989.59587274290618</v>
      </c>
      <c r="K85" s="204">
        <v>966.40034393809117</v>
      </c>
      <c r="L85" s="204">
        <v>1069.7468615649179</v>
      </c>
      <c r="M85" s="204">
        <v>1051.056577815993</v>
      </c>
      <c r="N85" s="204">
        <v>1158.8008598452279</v>
      </c>
      <c r="O85" s="204">
        <v>1198.3803955288049</v>
      </c>
      <c r="P85" s="204">
        <v>882.94436801375741</v>
      </c>
      <c r="Q85" s="204">
        <v>1190.8196044711949</v>
      </c>
      <c r="R85" s="204">
        <v>969.13413585554599</v>
      </c>
      <c r="S85" s="204">
        <v>2175.922184006879</v>
      </c>
      <c r="T85" s="204">
        <v>1365.2239896818569</v>
      </c>
      <c r="U85" s="204">
        <v>1589.503439380911</v>
      </c>
      <c r="V85" s="204">
        <v>1381.6848667239899</v>
      </c>
      <c r="W85" s="204">
        <v>1603.906706792777</v>
      </c>
      <c r="X85" s="204">
        <v>1190.3271711092</v>
      </c>
      <c r="Y85" s="204">
        <v>1088.4754944110059</v>
      </c>
    </row>
    <row r="86" spans="1:25" ht="12" customHeight="1" x14ac:dyDescent="0.25">
      <c r="A86" s="18" t="s">
        <v>82</v>
      </c>
      <c r="B86" s="204">
        <v>381.03086844368011</v>
      </c>
      <c r="C86" s="204">
        <v>490.92381771281168</v>
      </c>
      <c r="D86" s="204">
        <v>546.38383490971626</v>
      </c>
      <c r="E86" s="204">
        <v>554.05081685296636</v>
      </c>
      <c r="F86" s="204">
        <v>523.32708512467752</v>
      </c>
      <c r="G86" s="204">
        <v>647.23095442820295</v>
      </c>
      <c r="H86" s="204">
        <v>569.45245055889939</v>
      </c>
      <c r="I86" s="204">
        <v>683.39303525365426</v>
      </c>
      <c r="J86" s="204">
        <v>692.4042992261393</v>
      </c>
      <c r="K86" s="204">
        <v>445.65993121238171</v>
      </c>
      <c r="L86" s="204">
        <v>622.91392949269118</v>
      </c>
      <c r="M86" s="204">
        <v>613.77901977644024</v>
      </c>
      <c r="N86" s="204">
        <v>587.09647463456577</v>
      </c>
      <c r="O86" s="204">
        <v>455.94746345657779</v>
      </c>
      <c r="P86" s="204">
        <v>351.08632846087698</v>
      </c>
      <c r="Q86" s="204">
        <v>176.9089423903697</v>
      </c>
      <c r="R86" s="204">
        <v>417.42046431642302</v>
      </c>
      <c r="S86" s="204">
        <v>397.99002579535681</v>
      </c>
      <c r="T86" s="204">
        <v>464.51220980223559</v>
      </c>
      <c r="U86" s="204">
        <v>340.39750644883918</v>
      </c>
      <c r="V86" s="204">
        <v>735.16990541702489</v>
      </c>
      <c r="W86" s="204">
        <v>895.87386070507307</v>
      </c>
      <c r="X86" s="204">
        <v>568.97867583834909</v>
      </c>
      <c r="Y86" s="204">
        <v>562.28374892519344</v>
      </c>
    </row>
    <row r="87" spans="1:25" ht="12" customHeight="1" x14ac:dyDescent="0.25">
      <c r="A87" s="18" t="s">
        <v>32</v>
      </c>
      <c r="B87" s="204">
        <v>2644.8934651762679</v>
      </c>
      <c r="C87" s="204">
        <v>2771.3002579535678</v>
      </c>
      <c r="D87" s="204">
        <v>2897.7070507308681</v>
      </c>
      <c r="E87" s="204">
        <v>1738.0924333619951</v>
      </c>
      <c r="F87" s="204">
        <v>1583.72467755804</v>
      </c>
      <c r="G87" s="204">
        <v>1683.475666380052</v>
      </c>
      <c r="H87" s="204">
        <v>1670.716509028375</v>
      </c>
      <c r="I87" s="204">
        <v>1653.158727429063</v>
      </c>
      <c r="J87" s="204">
        <v>1708.072828890799</v>
      </c>
      <c r="K87" s="204">
        <v>1719.232674118658</v>
      </c>
      <c r="L87" s="204">
        <v>1646.9554600171971</v>
      </c>
      <c r="M87" s="204">
        <v>1633.4637145313841</v>
      </c>
      <c r="N87" s="204">
        <v>1688.394411006019</v>
      </c>
      <c r="O87" s="204">
        <v>1183.417970765262</v>
      </c>
      <c r="P87" s="204">
        <v>1177.43147033534</v>
      </c>
      <c r="Q87" s="204">
        <v>1278.441530524505</v>
      </c>
      <c r="R87" s="204">
        <v>684.13895098882199</v>
      </c>
      <c r="S87" s="204">
        <v>675.46680997420458</v>
      </c>
      <c r="T87" s="204">
        <v>730.39062768701626</v>
      </c>
      <c r="U87" s="204">
        <v>638.85090283748923</v>
      </c>
      <c r="V87" s="204">
        <v>523.22175408426483</v>
      </c>
      <c r="W87" s="204">
        <v>448.06285468615641</v>
      </c>
      <c r="X87" s="204">
        <v>431.68202923473768</v>
      </c>
      <c r="Y87" s="204">
        <v>294.85425623387789</v>
      </c>
    </row>
    <row r="88" spans="1:25" ht="12" customHeight="1" x14ac:dyDescent="0.25">
      <c r="A88" s="18" t="s">
        <v>33</v>
      </c>
      <c r="B88" s="204">
        <f t="shared" ref="B88:Y88" si="5">IF(ABS(B83-B84-B85-B86-B87-B89)&lt;0.0000001,0,B83-B84-B85-B86-B87-B89)</f>
        <v>4512.3961306964775</v>
      </c>
      <c r="C88" s="204">
        <f t="shared" si="5"/>
        <v>4331.1000000000022</v>
      </c>
      <c r="D88" s="204">
        <f t="shared" si="5"/>
        <v>4215.2240756663778</v>
      </c>
      <c r="E88" s="204">
        <f t="shared" si="5"/>
        <v>3831.6406706792804</v>
      </c>
      <c r="F88" s="204">
        <f t="shared" si="5"/>
        <v>3695.0867583834934</v>
      </c>
      <c r="G88" s="204">
        <f t="shared" si="5"/>
        <v>3961.5651762682664</v>
      </c>
      <c r="H88" s="204">
        <f t="shared" si="5"/>
        <v>4345.5329320722267</v>
      </c>
      <c r="I88" s="204">
        <f t="shared" si="5"/>
        <v>4057.7549441100655</v>
      </c>
      <c r="J88" s="204">
        <f t="shared" si="5"/>
        <v>3879.0719690455699</v>
      </c>
      <c r="K88" s="204">
        <f t="shared" si="5"/>
        <v>3603.4693895098862</v>
      </c>
      <c r="L88" s="204">
        <f t="shared" si="5"/>
        <v>3614.0956147893339</v>
      </c>
      <c r="M88" s="204">
        <f t="shared" si="5"/>
        <v>4039.2161650902817</v>
      </c>
      <c r="N88" s="204">
        <f t="shared" si="5"/>
        <v>3440.3025795356825</v>
      </c>
      <c r="O88" s="204">
        <f t="shared" si="5"/>
        <v>3319.0862424763473</v>
      </c>
      <c r="P88" s="204">
        <f t="shared" si="5"/>
        <v>3462.8228718830596</v>
      </c>
      <c r="Q88" s="204">
        <f t="shared" si="5"/>
        <v>3302.7764402407556</v>
      </c>
      <c r="R88" s="204">
        <f t="shared" si="5"/>
        <v>4440.9828890799618</v>
      </c>
      <c r="S88" s="204">
        <f t="shared" si="5"/>
        <v>4455.9532244196071</v>
      </c>
      <c r="T88" s="204">
        <f t="shared" si="5"/>
        <v>6673.8729148753209</v>
      </c>
      <c r="U88" s="204">
        <f t="shared" si="5"/>
        <v>6735.2106620808272</v>
      </c>
      <c r="V88" s="204">
        <f t="shared" si="5"/>
        <v>6556.7374032674052</v>
      </c>
      <c r="W88" s="204">
        <f t="shared" si="5"/>
        <v>6765.4253654342247</v>
      </c>
      <c r="X88" s="204">
        <f t="shared" si="5"/>
        <v>6344.3826311263983</v>
      </c>
      <c r="Y88" s="204">
        <f t="shared" si="5"/>
        <v>5546.2146173688734</v>
      </c>
    </row>
    <row r="89" spans="1:25" ht="12" customHeight="1" x14ac:dyDescent="0.25">
      <c r="A89" s="18" t="s">
        <v>83</v>
      </c>
      <c r="B89" s="204">
        <v>13629.108168529659</v>
      </c>
      <c r="C89" s="204">
        <v>13435.66689595873</v>
      </c>
      <c r="D89" s="204">
        <v>13213.52820292347</v>
      </c>
      <c r="E89" s="204">
        <v>13385.59277730008</v>
      </c>
      <c r="F89" s="204">
        <v>14179.038865004301</v>
      </c>
      <c r="G89" s="204">
        <v>14193.751762682719</v>
      </c>
      <c r="H89" s="204">
        <v>13385.59277730008</v>
      </c>
      <c r="I89" s="204">
        <v>12934.747291487531</v>
      </c>
      <c r="J89" s="204">
        <v>12447.11951848667</v>
      </c>
      <c r="K89" s="204">
        <v>11808.15898538263</v>
      </c>
      <c r="L89" s="204">
        <v>12536.447893379191</v>
      </c>
      <c r="M89" s="204">
        <v>12000.477730008601</v>
      </c>
      <c r="N89" s="204">
        <v>12209.611177987959</v>
      </c>
      <c r="O89" s="204">
        <v>12447.11951848667</v>
      </c>
      <c r="P89" s="204">
        <v>13037.737661220979</v>
      </c>
      <c r="Q89" s="204">
        <v>12215.916680997419</v>
      </c>
      <c r="R89" s="204">
        <v>11541.224763542559</v>
      </c>
      <c r="S89" s="204">
        <v>11770.325795356841</v>
      </c>
      <c r="T89" s="204">
        <v>8753.128890799655</v>
      </c>
      <c r="U89" s="204">
        <v>8178.2745485812547</v>
      </c>
      <c r="V89" s="204">
        <v>8592.337833190024</v>
      </c>
      <c r="W89" s="204">
        <v>10090.95253654342</v>
      </c>
      <c r="X89" s="204">
        <v>8582.8795356835763</v>
      </c>
      <c r="Y89" s="204">
        <v>6779.4975064488381</v>
      </c>
    </row>
    <row r="90" spans="1:25" ht="12" customHeight="1" x14ac:dyDescent="0.25">
      <c r="A90" s="14" t="s">
        <v>34</v>
      </c>
      <c r="B90" s="204">
        <v>2149.6130696474629</v>
      </c>
      <c r="C90" s="204">
        <v>2149.6130696474629</v>
      </c>
      <c r="D90" s="204">
        <v>2149.6130696474629</v>
      </c>
      <c r="E90" s="204">
        <v>2149.6382631126398</v>
      </c>
      <c r="F90" s="204">
        <v>2364.546689595873</v>
      </c>
      <c r="G90" s="204">
        <v>2472.062252794497</v>
      </c>
      <c r="H90" s="204">
        <v>2364.546689595873</v>
      </c>
      <c r="I90" s="204">
        <v>2300.085984522786</v>
      </c>
      <c r="J90" s="204">
        <v>2176.7006018916591</v>
      </c>
      <c r="K90" s="204">
        <v>1937.5118658641441</v>
      </c>
      <c r="L90" s="204">
        <v>2392.0957867583829</v>
      </c>
      <c r="M90" s="204">
        <v>2316.029406706793</v>
      </c>
      <c r="N90" s="204">
        <v>2056.5932932072228</v>
      </c>
      <c r="O90" s="204">
        <v>2410.3031814273431</v>
      </c>
      <c r="P90" s="204">
        <v>2527.8301805674978</v>
      </c>
      <c r="Q90" s="204">
        <v>2372.1410146173689</v>
      </c>
      <c r="R90" s="204">
        <v>2622.964402407566</v>
      </c>
      <c r="S90" s="204">
        <v>2582.1478933791918</v>
      </c>
      <c r="T90" s="204">
        <v>3007.409802235597</v>
      </c>
      <c r="U90" s="204">
        <v>3431.2446259673261</v>
      </c>
      <c r="V90" s="204">
        <v>2847.6413585554601</v>
      </c>
      <c r="W90" s="204">
        <v>2884.7592433361988</v>
      </c>
      <c r="X90" s="204">
        <v>1778.0309544282029</v>
      </c>
      <c r="Y90" s="204">
        <v>1807.8029234737751</v>
      </c>
    </row>
    <row r="91" spans="1:25" ht="12" customHeight="1" x14ac:dyDescent="0.25">
      <c r="A91" s="18" t="s">
        <v>73</v>
      </c>
      <c r="B91" s="204">
        <v>2149.6130696474629</v>
      </c>
      <c r="C91" s="204">
        <v>2149.6130696474629</v>
      </c>
      <c r="D91" s="204">
        <v>2149.6130696474629</v>
      </c>
      <c r="E91" s="204">
        <v>2149.6382631126398</v>
      </c>
      <c r="F91" s="204">
        <v>2364.546689595873</v>
      </c>
      <c r="G91" s="204">
        <v>2472.062252794497</v>
      </c>
      <c r="H91" s="204">
        <v>2364.546689595873</v>
      </c>
      <c r="I91" s="204">
        <v>2300.085984522786</v>
      </c>
      <c r="J91" s="204">
        <v>2176.7006018916591</v>
      </c>
      <c r="K91" s="204">
        <v>1937.5118658641441</v>
      </c>
      <c r="L91" s="204">
        <v>2392.0957867583829</v>
      </c>
      <c r="M91" s="204">
        <v>2316.029406706793</v>
      </c>
      <c r="N91" s="204">
        <v>2056.5932932072228</v>
      </c>
      <c r="O91" s="204">
        <v>2410.3031814273431</v>
      </c>
      <c r="P91" s="204">
        <v>2527.8301805674978</v>
      </c>
      <c r="Q91" s="204">
        <v>2372.1410146173689</v>
      </c>
      <c r="R91" s="204">
        <v>2622.964402407566</v>
      </c>
      <c r="S91" s="204">
        <v>2582.1478933791918</v>
      </c>
      <c r="T91" s="204">
        <v>3007.409802235597</v>
      </c>
      <c r="U91" s="204">
        <v>3431.2446259673261</v>
      </c>
      <c r="V91" s="204">
        <v>2847.6413585554601</v>
      </c>
      <c r="W91" s="204">
        <v>2884.7592433361988</v>
      </c>
      <c r="X91" s="204">
        <v>1778.0309544282029</v>
      </c>
      <c r="Y91" s="204">
        <v>1807.8029234737751</v>
      </c>
    </row>
    <row r="92" spans="1:25" ht="12" customHeight="1" x14ac:dyDescent="0.25">
      <c r="A92" s="18" t="s">
        <v>36</v>
      </c>
      <c r="B92" s="204">
        <v>0</v>
      </c>
      <c r="C92" s="204">
        <v>0</v>
      </c>
      <c r="D92" s="204">
        <v>0</v>
      </c>
      <c r="E92" s="204">
        <v>0</v>
      </c>
      <c r="F92" s="204">
        <v>0</v>
      </c>
      <c r="G92" s="204">
        <v>0</v>
      </c>
      <c r="H92" s="204">
        <v>0</v>
      </c>
      <c r="I92" s="204">
        <v>0</v>
      </c>
      <c r="J92" s="204">
        <v>0</v>
      </c>
      <c r="K92" s="204">
        <v>0</v>
      </c>
      <c r="L92" s="204">
        <v>0</v>
      </c>
      <c r="M92" s="204">
        <v>0</v>
      </c>
      <c r="N92" s="204">
        <v>0</v>
      </c>
      <c r="O92" s="204">
        <v>0</v>
      </c>
      <c r="P92" s="204">
        <v>0</v>
      </c>
      <c r="Q92" s="204">
        <v>0</v>
      </c>
      <c r="R92" s="204">
        <v>0</v>
      </c>
      <c r="S92" s="204">
        <v>0</v>
      </c>
      <c r="T92" s="204">
        <v>0</v>
      </c>
      <c r="U92" s="204">
        <v>0</v>
      </c>
      <c r="V92" s="204">
        <v>0</v>
      </c>
      <c r="W92" s="204">
        <v>0</v>
      </c>
      <c r="X92" s="204">
        <v>0</v>
      </c>
      <c r="Y92" s="204">
        <v>0</v>
      </c>
    </row>
    <row r="93" spans="1:25" ht="12" customHeight="1" x14ac:dyDescent="0.25">
      <c r="A93" s="14" t="s">
        <v>37</v>
      </c>
      <c r="B93" s="204">
        <v>0</v>
      </c>
      <c r="C93" s="204">
        <v>0</v>
      </c>
      <c r="D93" s="204">
        <v>0</v>
      </c>
      <c r="E93" s="204">
        <v>0</v>
      </c>
      <c r="F93" s="204">
        <v>0</v>
      </c>
      <c r="G93" s="204">
        <v>0</v>
      </c>
      <c r="H93" s="204">
        <v>0</v>
      </c>
      <c r="I93" s="204">
        <v>0</v>
      </c>
      <c r="J93" s="204">
        <v>0</v>
      </c>
      <c r="K93" s="204">
        <v>0</v>
      </c>
      <c r="L93" s="204">
        <v>0</v>
      </c>
      <c r="M93" s="204">
        <v>0</v>
      </c>
      <c r="N93" s="204">
        <v>0</v>
      </c>
      <c r="O93" s="204">
        <v>0</v>
      </c>
      <c r="P93" s="204">
        <v>0</v>
      </c>
      <c r="Q93" s="204">
        <v>0</v>
      </c>
      <c r="R93" s="204">
        <v>0</v>
      </c>
      <c r="S93" s="204">
        <v>0</v>
      </c>
      <c r="T93" s="204">
        <v>0</v>
      </c>
      <c r="U93" s="204">
        <v>0</v>
      </c>
      <c r="V93" s="204">
        <v>0</v>
      </c>
      <c r="W93" s="204">
        <v>0</v>
      </c>
      <c r="X93" s="204">
        <v>0</v>
      </c>
      <c r="Y93" s="204">
        <v>0</v>
      </c>
    </row>
    <row r="94" spans="1:25" ht="12" customHeight="1" x14ac:dyDescent="0.25">
      <c r="A94" s="31" t="s">
        <v>79</v>
      </c>
      <c r="B94" s="210">
        <f t="shared" ref="B94:Y94" si="6">SUM(B95:B96)</f>
        <v>24916.026483233014</v>
      </c>
      <c r="C94" s="210">
        <f t="shared" si="6"/>
        <v>24809.496818572654</v>
      </c>
      <c r="D94" s="210">
        <f t="shared" si="6"/>
        <v>24679.397162510737</v>
      </c>
      <c r="E94" s="210">
        <f t="shared" si="6"/>
        <v>22821.863800515905</v>
      </c>
      <c r="F94" s="210">
        <f t="shared" si="6"/>
        <v>23522.990111779884</v>
      </c>
      <c r="G94" s="210">
        <f t="shared" si="6"/>
        <v>24281.263972484951</v>
      </c>
      <c r="H94" s="210">
        <f t="shared" si="6"/>
        <v>23690.684092863281</v>
      </c>
      <c r="I94" s="210">
        <f t="shared" si="6"/>
        <v>23020.660963026658</v>
      </c>
      <c r="J94" s="210">
        <f t="shared" si="6"/>
        <v>22261.84247635425</v>
      </c>
      <c r="K94" s="210">
        <f t="shared" si="6"/>
        <v>20852.598194325019</v>
      </c>
      <c r="L94" s="210">
        <f t="shared" si="6"/>
        <v>22272.104213241611</v>
      </c>
      <c r="M94" s="210">
        <f t="shared" si="6"/>
        <v>22053.59776440241</v>
      </c>
      <c r="N94" s="210">
        <f t="shared" si="6"/>
        <v>21517.133447979366</v>
      </c>
      <c r="O94" s="210">
        <f t="shared" si="6"/>
        <v>21418.677815993113</v>
      </c>
      <c r="P94" s="210">
        <f t="shared" si="6"/>
        <v>21818.255116079104</v>
      </c>
      <c r="Q94" s="210">
        <f t="shared" si="6"/>
        <v>20930.165606190883</v>
      </c>
      <c r="R94" s="210">
        <f t="shared" si="6"/>
        <v>21088.121840068779</v>
      </c>
      <c r="S94" s="210">
        <f t="shared" si="6"/>
        <v>22477.737575236464</v>
      </c>
      <c r="T94" s="210">
        <f t="shared" si="6"/>
        <v>21406.787360275146</v>
      </c>
      <c r="U94" s="210">
        <f t="shared" si="6"/>
        <v>21332.145743766123</v>
      </c>
      <c r="V94" s="210">
        <f t="shared" si="6"/>
        <v>21036.146345657777</v>
      </c>
      <c r="W94" s="210">
        <f t="shared" si="6"/>
        <v>23083.410576096299</v>
      </c>
      <c r="X94" s="210">
        <f t="shared" si="6"/>
        <v>19270.236715391227</v>
      </c>
      <c r="Y94" s="210">
        <f t="shared" si="6"/>
        <v>16427.290111779876</v>
      </c>
    </row>
    <row r="95" spans="1:25" ht="12" customHeight="1" x14ac:dyDescent="0.25">
      <c r="A95" s="24" t="s">
        <v>48</v>
      </c>
      <c r="B95" s="213">
        <f>CHI!B58</f>
        <v>20220.696103526428</v>
      </c>
      <c r="C95" s="213">
        <f>CHI!C58</f>
        <v>20239.81315096961</v>
      </c>
      <c r="D95" s="213">
        <f>CHI!D58</f>
        <v>20221.171195184859</v>
      </c>
      <c r="E95" s="213">
        <f>CHI!E58</f>
        <v>18844.701809427021</v>
      </c>
      <c r="F95" s="213">
        <f>CHI!F58</f>
        <v>19730.857363331412</v>
      </c>
      <c r="G95" s="213">
        <f>CHI!G58</f>
        <v>20198.699168496809</v>
      </c>
      <c r="H95" s="213">
        <f>CHI!H58</f>
        <v>19191.91355883787</v>
      </c>
      <c r="I95" s="213">
        <f>CHI!I58</f>
        <v>18769.27525378409</v>
      </c>
      <c r="J95" s="213">
        <f>CHI!J58</f>
        <v>18194.282135741199</v>
      </c>
      <c r="K95" s="213">
        <f>CHI!K58</f>
        <v>17015.113046034108</v>
      </c>
      <c r="L95" s="213">
        <f>CHI!L58</f>
        <v>18435.649934486039</v>
      </c>
      <c r="M95" s="213">
        <f>CHI!M58</f>
        <v>17763.175163593991</v>
      </c>
      <c r="N95" s="213">
        <f>CHI!N58</f>
        <v>17825.338668960361</v>
      </c>
      <c r="O95" s="213">
        <f>CHI!O58</f>
        <v>17813.9133356028</v>
      </c>
      <c r="P95" s="213">
        <f>CHI!P58</f>
        <v>18083.292039890999</v>
      </c>
      <c r="Q95" s="213">
        <f>CHI!Q58</f>
        <v>17215.794545643541</v>
      </c>
      <c r="R95" s="213">
        <f>CHI!R58</f>
        <v>17274.74690514453</v>
      </c>
      <c r="S95" s="213">
        <f>CHI!S58</f>
        <v>18557.8043870279</v>
      </c>
      <c r="T95" s="213">
        <f>CHI!T58</f>
        <v>17894.134848576919</v>
      </c>
      <c r="U95" s="213">
        <f>CHI!U58</f>
        <v>17811.469244885189</v>
      </c>
      <c r="V95" s="213">
        <f>CHI!V58</f>
        <v>17689.319702239231</v>
      </c>
      <c r="W95" s="213">
        <f>CHI!W58</f>
        <v>19309.26101800333</v>
      </c>
      <c r="X95" s="213">
        <f>CHI!X58</f>
        <v>15760.660824635899</v>
      </c>
      <c r="Y95" s="213">
        <f>CHI!Y58</f>
        <v>13295.830071088159</v>
      </c>
    </row>
    <row r="96" spans="1:25" ht="12" customHeight="1" x14ac:dyDescent="0.25">
      <c r="A96" s="21" t="s">
        <v>27</v>
      </c>
      <c r="B96" s="207">
        <v>4695.3303797065855</v>
      </c>
      <c r="C96" s="207">
        <v>4569.6836676030434</v>
      </c>
      <c r="D96" s="207">
        <v>4458.2259673258777</v>
      </c>
      <c r="E96" s="207">
        <v>3977.161991088884</v>
      </c>
      <c r="F96" s="207">
        <v>3792.1327484484718</v>
      </c>
      <c r="G96" s="207">
        <v>4082.5648039881416</v>
      </c>
      <c r="H96" s="207">
        <v>4498.7705340254106</v>
      </c>
      <c r="I96" s="207">
        <v>4251.3857092425678</v>
      </c>
      <c r="J96" s="207">
        <v>4067.5603406130504</v>
      </c>
      <c r="K96" s="207">
        <v>3837.4851482909107</v>
      </c>
      <c r="L96" s="207">
        <v>3836.4542787555729</v>
      </c>
      <c r="M96" s="207">
        <v>4290.4226008084188</v>
      </c>
      <c r="N96" s="207">
        <v>3691.7947790190046</v>
      </c>
      <c r="O96" s="207">
        <v>3604.7644803903131</v>
      </c>
      <c r="P96" s="207">
        <v>3734.9630761881053</v>
      </c>
      <c r="Q96" s="207">
        <v>3714.3710605473425</v>
      </c>
      <c r="R96" s="207">
        <v>3813.3749349242498</v>
      </c>
      <c r="S96" s="207">
        <v>3919.9331882085644</v>
      </c>
      <c r="T96" s="207">
        <v>3512.6525116982266</v>
      </c>
      <c r="U96" s="207">
        <v>3520.6764988809337</v>
      </c>
      <c r="V96" s="207">
        <v>3346.8266434185462</v>
      </c>
      <c r="W96" s="207">
        <v>3774.1495580929695</v>
      </c>
      <c r="X96" s="207">
        <v>3509.5758907553281</v>
      </c>
      <c r="Y96" s="207">
        <v>3131.4600406917161</v>
      </c>
    </row>
    <row r="98" spans="1:25" ht="12" customHeight="1" x14ac:dyDescent="0.25">
      <c r="A98" s="30" t="s">
        <v>84</v>
      </c>
      <c r="B98" s="203">
        <f t="shared" ref="B98:Y98" si="7">SUM(B99,B102,B108,B112,B116,B120:B126)</f>
        <v>160586.35653350904</v>
      </c>
      <c r="C98" s="203">
        <f t="shared" si="7"/>
        <v>147620.82570356296</v>
      </c>
      <c r="D98" s="203">
        <f t="shared" si="7"/>
        <v>145767.95979716233</v>
      </c>
      <c r="E98" s="203">
        <f t="shared" si="7"/>
        <v>151034.70874146977</v>
      </c>
      <c r="F98" s="203">
        <f t="shared" si="7"/>
        <v>149813.64579417947</v>
      </c>
      <c r="G98" s="203">
        <f t="shared" si="7"/>
        <v>145553.98946145695</v>
      </c>
      <c r="H98" s="203">
        <f t="shared" si="7"/>
        <v>148124.0197394267</v>
      </c>
      <c r="I98" s="203">
        <f t="shared" si="7"/>
        <v>148289.52585609685</v>
      </c>
      <c r="J98" s="203">
        <f t="shared" si="7"/>
        <v>149391.68958633434</v>
      </c>
      <c r="K98" s="203">
        <f t="shared" si="7"/>
        <v>127604.61831512007</v>
      </c>
      <c r="L98" s="203">
        <f t="shared" si="7"/>
        <v>144368.23167863835</v>
      </c>
      <c r="M98" s="203">
        <f t="shared" si="7"/>
        <v>144687.27255187332</v>
      </c>
      <c r="N98" s="203">
        <f t="shared" si="7"/>
        <v>138993.58078492913</v>
      </c>
      <c r="O98" s="203">
        <f t="shared" si="7"/>
        <v>138221.97159892891</v>
      </c>
      <c r="P98" s="203">
        <f t="shared" si="7"/>
        <v>136126.3232139977</v>
      </c>
      <c r="Q98" s="203">
        <f t="shared" si="7"/>
        <v>138729.708687682</v>
      </c>
      <c r="R98" s="203">
        <f t="shared" si="7"/>
        <v>138626.93400858567</v>
      </c>
      <c r="S98" s="203">
        <f t="shared" si="7"/>
        <v>144264.97045998205</v>
      </c>
      <c r="T98" s="203">
        <f t="shared" si="7"/>
        <v>144140.63352187676</v>
      </c>
      <c r="U98" s="203">
        <f t="shared" si="7"/>
        <v>138399.27912629989</v>
      </c>
      <c r="V98" s="203">
        <f t="shared" si="7"/>
        <v>135766.2492850532</v>
      </c>
      <c r="W98" s="203">
        <f t="shared" si="7"/>
        <v>138108.00973802918</v>
      </c>
      <c r="X98" s="203">
        <f t="shared" si="7"/>
        <v>130090.58374619618</v>
      </c>
      <c r="Y98" s="203">
        <f t="shared" si="7"/>
        <v>123524.24028042286</v>
      </c>
    </row>
    <row r="99" spans="1:25" ht="12" customHeight="1" x14ac:dyDescent="0.25">
      <c r="A99" s="25" t="s">
        <v>14</v>
      </c>
      <c r="B99" s="209">
        <f>ISI!B$54</f>
        <v>55696.894727028055</v>
      </c>
      <c r="C99" s="209">
        <f>ISI!C$54</f>
        <v>49697.320334231292</v>
      </c>
      <c r="D99" s="209">
        <f>ISI!D$54</f>
        <v>48282.454965893841</v>
      </c>
      <c r="E99" s="209">
        <f>ISI!E$54</f>
        <v>53275.768461657179</v>
      </c>
      <c r="F99" s="209">
        <f>ISI!F$54</f>
        <v>51291.808390082733</v>
      </c>
      <c r="G99" s="209">
        <f>ISI!G$54</f>
        <v>48329.740889178</v>
      </c>
      <c r="H99" s="209">
        <f>ISI!H$54</f>
        <v>53196.434665159781</v>
      </c>
      <c r="I99" s="209">
        <f>ISI!I$54</f>
        <v>46689.843007540694</v>
      </c>
      <c r="J99" s="209">
        <f>ISI!J$54</f>
        <v>45458.176426531463</v>
      </c>
      <c r="K99" s="209">
        <f>ISI!K$54</f>
        <v>34565.32139777171</v>
      </c>
      <c r="L99" s="209">
        <f>ISI!L$54</f>
        <v>43819.11434774135</v>
      </c>
      <c r="M99" s="209">
        <f>ISI!M$54</f>
        <v>46480.211149493727</v>
      </c>
      <c r="N99" s="209">
        <f>ISI!N$54</f>
        <v>41685.354357932942</v>
      </c>
      <c r="O99" s="209">
        <f>ISI!O$54</f>
        <v>41635.78670520251</v>
      </c>
      <c r="P99" s="209">
        <f>ISI!P$54</f>
        <v>41799.943629787776</v>
      </c>
      <c r="Q99" s="209">
        <f>ISI!Q$54</f>
        <v>43740.985529114689</v>
      </c>
      <c r="R99" s="209">
        <f>ISI!R$54</f>
        <v>42825.259768765172</v>
      </c>
      <c r="S99" s="209">
        <f>ISI!S$54</f>
        <v>46699.489115105949</v>
      </c>
      <c r="T99" s="209">
        <f>ISI!T$54</f>
        <v>47915.31791663255</v>
      </c>
      <c r="U99" s="209">
        <f>ISI!U$54</f>
        <v>43092.600315460535</v>
      </c>
      <c r="V99" s="209">
        <f>ISI!V$54</f>
        <v>38070.259725861717</v>
      </c>
      <c r="W99" s="209">
        <f>ISI!W$54</f>
        <v>40725.667650136966</v>
      </c>
      <c r="X99" s="209">
        <f>ISI!X$54</f>
        <v>39418.175973533704</v>
      </c>
      <c r="Y99" s="209">
        <f>ISI!Y$54</f>
        <v>39907.828541939496</v>
      </c>
    </row>
    <row r="100" spans="1:25" ht="12" customHeight="1" x14ac:dyDescent="0.25">
      <c r="A100" s="14" t="s">
        <v>43</v>
      </c>
      <c r="B100" s="204">
        <f>ISI!B$55</f>
        <v>52670.751451612552</v>
      </c>
      <c r="C100" s="204">
        <f>ISI!C$55</f>
        <v>46930.936579971734</v>
      </c>
      <c r="D100" s="204">
        <f>ISI!D$55</f>
        <v>45549.976878894173</v>
      </c>
      <c r="E100" s="204">
        <f>ISI!E$55</f>
        <v>50210.110031088196</v>
      </c>
      <c r="F100" s="204">
        <f>ISI!F$55</f>
        <v>48342.016170418981</v>
      </c>
      <c r="G100" s="204">
        <f>ISI!G$55</f>
        <v>45578.732618720242</v>
      </c>
      <c r="H100" s="204">
        <f>ISI!H$55</f>
        <v>50023.177078159693</v>
      </c>
      <c r="I100" s="204">
        <f>ISI!I$55</f>
        <v>43944.047913777802</v>
      </c>
      <c r="J100" s="204">
        <f>ISI!J$55</f>
        <v>42666.934610400116</v>
      </c>
      <c r="K100" s="204">
        <f>ISI!K$55</f>
        <v>32217.681649027327</v>
      </c>
      <c r="L100" s="204">
        <f>ISI!L$55</f>
        <v>41330.923637747204</v>
      </c>
      <c r="M100" s="204">
        <f>ISI!M$55</f>
        <v>43596.157341265643</v>
      </c>
      <c r="N100" s="204">
        <f>ISI!N$55</f>
        <v>39038.669524284487</v>
      </c>
      <c r="O100" s="204">
        <f>ISI!O$55</f>
        <v>39078.924583935033</v>
      </c>
      <c r="P100" s="204">
        <f>ISI!P$55</f>
        <v>39455.382216087077</v>
      </c>
      <c r="Q100" s="204">
        <f>ISI!Q$55</f>
        <v>41336.393891506254</v>
      </c>
      <c r="R100" s="204">
        <f>ISI!R$55</f>
        <v>40527.900252751773</v>
      </c>
      <c r="S100" s="204">
        <f>ISI!S$55</f>
        <v>44255.664062389587</v>
      </c>
      <c r="T100" s="204">
        <f>ISI!T$55</f>
        <v>45362.610587997362</v>
      </c>
      <c r="U100" s="204">
        <f>ISI!U$55</f>
        <v>40769.044896031817</v>
      </c>
      <c r="V100" s="204">
        <f>ISI!V$55</f>
        <v>35784.755822100895</v>
      </c>
      <c r="W100" s="204">
        <f>ISI!W$55</f>
        <v>38290.364940014122</v>
      </c>
      <c r="X100" s="204">
        <f>ISI!X$55</f>
        <v>37266.844559479432</v>
      </c>
      <c r="Y100" s="204">
        <f>ISI!Y$55</f>
        <v>37946.927770365568</v>
      </c>
    </row>
    <row r="101" spans="1:25" ht="12" customHeight="1" x14ac:dyDescent="0.25">
      <c r="A101" s="14" t="s">
        <v>44</v>
      </c>
      <c r="B101" s="204">
        <f>ISI!B$56</f>
        <v>3026.1432754155003</v>
      </c>
      <c r="C101" s="204">
        <f>ISI!C$56</f>
        <v>2766.3837542595588</v>
      </c>
      <c r="D101" s="204">
        <f>ISI!D$56</f>
        <v>2732.4780869996657</v>
      </c>
      <c r="E101" s="204">
        <f>ISI!E$56</f>
        <v>3065.658430568983</v>
      </c>
      <c r="F101" s="204">
        <f>ISI!F$56</f>
        <v>2949.7922196637523</v>
      </c>
      <c r="G101" s="204">
        <f>ISI!G$56</f>
        <v>2751.0082704577576</v>
      </c>
      <c r="H101" s="204">
        <f>ISI!H$56</f>
        <v>3173.2575870000887</v>
      </c>
      <c r="I101" s="204">
        <f>ISI!I$56</f>
        <v>2745.7950937628921</v>
      </c>
      <c r="J101" s="204">
        <f>ISI!J$56</f>
        <v>2791.241816131349</v>
      </c>
      <c r="K101" s="204">
        <f>ISI!K$56</f>
        <v>2347.639748744381</v>
      </c>
      <c r="L101" s="204">
        <f>ISI!L$56</f>
        <v>2488.1907099941473</v>
      </c>
      <c r="M101" s="204">
        <f>ISI!M$56</f>
        <v>2884.0538082280814</v>
      </c>
      <c r="N101" s="204">
        <f>ISI!N$56</f>
        <v>2646.6848336484559</v>
      </c>
      <c r="O101" s="204">
        <f>ISI!O$56</f>
        <v>2556.8621212674748</v>
      </c>
      <c r="P101" s="204">
        <f>ISI!P$56</f>
        <v>2344.5614137006964</v>
      </c>
      <c r="Q101" s="204">
        <f>ISI!Q$56</f>
        <v>2404.5916376084369</v>
      </c>
      <c r="R101" s="204">
        <f>ISI!R$56</f>
        <v>2297.3595160134014</v>
      </c>
      <c r="S101" s="204">
        <f>ISI!S$56</f>
        <v>2443.8250527163636</v>
      </c>
      <c r="T101" s="204">
        <f>ISI!T$56</f>
        <v>2552.7073286351902</v>
      </c>
      <c r="U101" s="204">
        <f>ISI!U$56</f>
        <v>2323.5554194287183</v>
      </c>
      <c r="V101" s="204">
        <f>ISI!V$56</f>
        <v>2285.5039037608231</v>
      </c>
      <c r="W101" s="204">
        <f>ISI!W$56</f>
        <v>2435.3027101228399</v>
      </c>
      <c r="X101" s="204">
        <f>ISI!X$56</f>
        <v>2151.3314140542711</v>
      </c>
      <c r="Y101" s="204">
        <f>ISI!Y$56</f>
        <v>1960.9007715739256</v>
      </c>
    </row>
    <row r="102" spans="1:25" ht="12" customHeight="1" x14ac:dyDescent="0.25">
      <c r="A102" s="13" t="s">
        <v>18</v>
      </c>
      <c r="B102" s="205">
        <f>NFM!B$73</f>
        <v>4329.1928113386148</v>
      </c>
      <c r="C102" s="205">
        <f>NFM!C$73</f>
        <v>4406.0219038067353</v>
      </c>
      <c r="D102" s="205">
        <f>NFM!D$73</f>
        <v>4406.4496122211003</v>
      </c>
      <c r="E102" s="205">
        <f>NFM!E$73</f>
        <v>4526.5001413841637</v>
      </c>
      <c r="F102" s="205">
        <f>NFM!F$73</f>
        <v>4655.1324108748249</v>
      </c>
      <c r="G102" s="205">
        <f>NFM!G$73</f>
        <v>4588.5260060293449</v>
      </c>
      <c r="H102" s="205">
        <f>NFM!H$73</f>
        <v>3746.4897297861899</v>
      </c>
      <c r="I102" s="205">
        <f>NFM!I$73</f>
        <v>3710.6866388971998</v>
      </c>
      <c r="J102" s="205">
        <f>NFM!J$73</f>
        <v>3992.5260861719021</v>
      </c>
      <c r="K102" s="205">
        <f>NFM!K$73</f>
        <v>2870.8492357376163</v>
      </c>
      <c r="L102" s="205">
        <f>NFM!L$73</f>
        <v>3228.6104543823744</v>
      </c>
      <c r="M102" s="205">
        <f>NFM!M$73</f>
        <v>3177.7713698107391</v>
      </c>
      <c r="N102" s="205">
        <f>NFM!N$73</f>
        <v>3031.1741988258864</v>
      </c>
      <c r="O102" s="205">
        <f>NFM!O$73</f>
        <v>3126.6643013149414</v>
      </c>
      <c r="P102" s="205">
        <f>NFM!P$73</f>
        <v>3183.4211435566071</v>
      </c>
      <c r="Q102" s="205">
        <f>NFM!Q$73</f>
        <v>3446.0057962556898</v>
      </c>
      <c r="R102" s="205">
        <f>NFM!R$73</f>
        <v>3489.1512063380333</v>
      </c>
      <c r="S102" s="205">
        <f>NFM!S$73</f>
        <v>3448.7619601393253</v>
      </c>
      <c r="T102" s="205">
        <f>NFM!T$73</f>
        <v>3415.2700747588688</v>
      </c>
      <c r="U102" s="205">
        <f>NFM!U$73</f>
        <v>3324.2995458592818</v>
      </c>
      <c r="V102" s="205">
        <f>NFM!V$73</f>
        <v>3307.4969246669698</v>
      </c>
      <c r="W102" s="205">
        <f>NFM!W$73</f>
        <v>3278.6834090634784</v>
      </c>
      <c r="X102" s="205">
        <f>NFM!X$73</f>
        <v>2854.3702940442167</v>
      </c>
      <c r="Y102" s="205">
        <f>NFM!Y$73</f>
        <v>2371.1319783325853</v>
      </c>
    </row>
    <row r="103" spans="1:25" ht="12" customHeight="1" x14ac:dyDescent="0.25">
      <c r="A103" s="14" t="s">
        <v>45</v>
      </c>
      <c r="B103" s="204">
        <f>NFM!B$74</f>
        <v>496.06768007524443</v>
      </c>
      <c r="C103" s="204">
        <f>NFM!C$74</f>
        <v>540.4726326293694</v>
      </c>
      <c r="D103" s="204">
        <f>NFM!D$74</f>
        <v>531.89123358291579</v>
      </c>
      <c r="E103" s="204">
        <f>NFM!E$74</f>
        <v>667.44913403490955</v>
      </c>
      <c r="F103" s="204">
        <f>NFM!F$74</f>
        <v>846.45706819445741</v>
      </c>
      <c r="G103" s="204">
        <f>NFM!G$74</f>
        <v>911.58815421649388</v>
      </c>
      <c r="H103" s="204">
        <f>NFM!H$74</f>
        <v>751.52356882773847</v>
      </c>
      <c r="I103" s="204">
        <f>NFM!I$74</f>
        <v>744.85393763836021</v>
      </c>
      <c r="J103" s="204">
        <f>NFM!J$74</f>
        <v>888.60114401874057</v>
      </c>
      <c r="K103" s="204">
        <f>NFM!K$74</f>
        <v>700.24080147478037</v>
      </c>
      <c r="L103" s="204">
        <f>NFM!L$74</f>
        <v>801.62837467635222</v>
      </c>
      <c r="M103" s="204">
        <f>NFM!M$74</f>
        <v>1118.230466790174</v>
      </c>
      <c r="N103" s="204">
        <f>NFM!N$74</f>
        <v>916.82869853763532</v>
      </c>
      <c r="O103" s="204">
        <f>NFM!O$74</f>
        <v>1017.634638195179</v>
      </c>
      <c r="P103" s="204">
        <f>NFM!P$74</f>
        <v>933.74061123077831</v>
      </c>
      <c r="Q103" s="204">
        <f>NFM!Q$74</f>
        <v>972.8177714214047</v>
      </c>
      <c r="R103" s="204">
        <f>NFM!R$74</f>
        <v>983.5010721364315</v>
      </c>
      <c r="S103" s="204">
        <f>NFM!S$74</f>
        <v>956.21586432686865</v>
      </c>
      <c r="T103" s="204">
        <f>NFM!T$74</f>
        <v>627.9004638835828</v>
      </c>
      <c r="U103" s="204">
        <f>NFM!U$74</f>
        <v>556.77640318769193</v>
      </c>
      <c r="V103" s="204">
        <f>NFM!V$74</f>
        <v>629.40529346550795</v>
      </c>
      <c r="W103" s="204">
        <f>NFM!W$74</f>
        <v>642.09674575614997</v>
      </c>
      <c r="X103" s="204">
        <f>NFM!X$74</f>
        <v>701.20556443513829</v>
      </c>
      <c r="Y103" s="204">
        <f>NFM!Y$74</f>
        <v>341.52259156243622</v>
      </c>
    </row>
    <row r="104" spans="1:25" ht="12" customHeight="1" x14ac:dyDescent="0.25">
      <c r="A104" s="14" t="s">
        <v>58</v>
      </c>
      <c r="B104" s="204">
        <f>NFM!B$75</f>
        <v>1197.7194267997384</v>
      </c>
      <c r="C104" s="204">
        <f>NFM!C$75</f>
        <v>1226.6438078648218</v>
      </c>
      <c r="D104" s="204">
        <f>NFM!D$75</f>
        <v>1220.3836091437174</v>
      </c>
      <c r="E104" s="204">
        <f>NFM!E$75</f>
        <v>1264.1150824096781</v>
      </c>
      <c r="F104" s="204">
        <f>NFM!F$75</f>
        <v>1261.2868502224956</v>
      </c>
      <c r="G104" s="204">
        <f>NFM!G$75</f>
        <v>1233.5816984617009</v>
      </c>
      <c r="H104" s="204">
        <f>NFM!H$75</f>
        <v>962.31158298452215</v>
      </c>
      <c r="I104" s="204">
        <f>NFM!I$75</f>
        <v>1022.0545019677336</v>
      </c>
      <c r="J104" s="204">
        <f>NFM!J$75</f>
        <v>1112.9639869434143</v>
      </c>
      <c r="K104" s="204">
        <f>NFM!K$75</f>
        <v>578.79983623717976</v>
      </c>
      <c r="L104" s="204">
        <f>NFM!L$75</f>
        <v>758.76237595731823</v>
      </c>
      <c r="M104" s="204">
        <f>NFM!M$75</f>
        <v>778.19596132014715</v>
      </c>
      <c r="N104" s="204">
        <f>NFM!N$75</f>
        <v>762.10002873712847</v>
      </c>
      <c r="O104" s="204">
        <f>NFM!O$75</f>
        <v>865.98713004900503</v>
      </c>
      <c r="P104" s="204">
        <f>NFM!P$75</f>
        <v>935.84174001246822</v>
      </c>
      <c r="Q104" s="204">
        <f>NFM!Q$75</f>
        <v>958.75240182260563</v>
      </c>
      <c r="R104" s="204">
        <f>NFM!R$75</f>
        <v>986.3443899944981</v>
      </c>
      <c r="S104" s="204">
        <f>NFM!S$75</f>
        <v>981.33322424458402</v>
      </c>
      <c r="T104" s="204">
        <f>NFM!T$75</f>
        <v>1033.1546934562962</v>
      </c>
      <c r="U104" s="204">
        <f>NFM!U$75</f>
        <v>987.84832080368494</v>
      </c>
      <c r="V104" s="204">
        <f>NFM!V$75</f>
        <v>987.26182323167905</v>
      </c>
      <c r="W104" s="204">
        <f>NFM!W$75</f>
        <v>963.23248156927764</v>
      </c>
      <c r="X104" s="204">
        <f>NFM!X$75</f>
        <v>675.90536442634277</v>
      </c>
      <c r="Y104" s="204">
        <f>NFM!Y$75</f>
        <v>452.85932756551802</v>
      </c>
    </row>
    <row r="105" spans="1:25" ht="12" customHeight="1" x14ac:dyDescent="0.25">
      <c r="A105" s="26" t="s">
        <v>46</v>
      </c>
      <c r="B105" s="211">
        <f>NFM!B$76</f>
        <v>1051.5287275406126</v>
      </c>
      <c r="C105" s="211">
        <f>NFM!C$76</f>
        <v>1066.4858661997221</v>
      </c>
      <c r="D105" s="211">
        <f>NFM!D$76</f>
        <v>1059.6095345647784</v>
      </c>
      <c r="E105" s="211">
        <f>NFM!E$76</f>
        <v>1087.5916770387066</v>
      </c>
      <c r="F105" s="211">
        <f>NFM!F$76</f>
        <v>1087.3950166418824</v>
      </c>
      <c r="G105" s="211">
        <f>NFM!G$76</f>
        <v>1053.0087170666147</v>
      </c>
      <c r="H105" s="211">
        <f>NFM!H$76</f>
        <v>808.97627823378684</v>
      </c>
      <c r="I105" s="211">
        <f>NFM!I$76</f>
        <v>863.44488460764023</v>
      </c>
      <c r="J105" s="211">
        <f>NFM!J$76</f>
        <v>962.90377731373746</v>
      </c>
      <c r="K105" s="211">
        <f>NFM!K$76</f>
        <v>462.45793575021287</v>
      </c>
      <c r="L105" s="211">
        <f>NFM!L$76</f>
        <v>636.35184597713487</v>
      </c>
      <c r="M105" s="211">
        <f>NFM!M$76</f>
        <v>667.37267567493325</v>
      </c>
      <c r="N105" s="211">
        <f>NFM!N$76</f>
        <v>641.13749836221803</v>
      </c>
      <c r="O105" s="211">
        <f>NFM!O$76</f>
        <v>761.48029031811234</v>
      </c>
      <c r="P105" s="211">
        <f>NFM!P$76</f>
        <v>822.86036794625045</v>
      </c>
      <c r="Q105" s="211">
        <f>NFM!Q$76</f>
        <v>840.2084724372861</v>
      </c>
      <c r="R105" s="211">
        <f>NFM!R$76</f>
        <v>852.95393298046884</v>
      </c>
      <c r="S105" s="211">
        <f>NFM!S$76</f>
        <v>847.20221383162675</v>
      </c>
      <c r="T105" s="211">
        <f>NFM!T$76</f>
        <v>855.25026788755054</v>
      </c>
      <c r="U105" s="211">
        <f>NFM!U$76</f>
        <v>824.09747737866462</v>
      </c>
      <c r="V105" s="211">
        <f>NFM!V$76</f>
        <v>853.94508564907221</v>
      </c>
      <c r="W105" s="211">
        <f>NFM!W$76</f>
        <v>824.73135718972196</v>
      </c>
      <c r="X105" s="211">
        <f>NFM!X$76</f>
        <v>553.20271300185459</v>
      </c>
      <c r="Y105" s="211">
        <f>NFM!Y$76</f>
        <v>313.94216057454338</v>
      </c>
    </row>
    <row r="106" spans="1:25" ht="12" customHeight="1" x14ac:dyDescent="0.25">
      <c r="A106" s="27" t="s">
        <v>80</v>
      </c>
      <c r="B106" s="212">
        <f>NFM!B$77</f>
        <v>146.19069925912561</v>
      </c>
      <c r="C106" s="212">
        <f>NFM!C$77</f>
        <v>160.15794166509971</v>
      </c>
      <c r="D106" s="212">
        <f>NFM!D$77</f>
        <v>160.77407457893909</v>
      </c>
      <c r="E106" s="212">
        <f>NFM!E$77</f>
        <v>176.5234053709714</v>
      </c>
      <c r="F106" s="212">
        <f>NFM!F$77</f>
        <v>173.89183358061311</v>
      </c>
      <c r="G106" s="212">
        <f>NFM!G$77</f>
        <v>180.5729813950862</v>
      </c>
      <c r="H106" s="212">
        <f>NFM!H$77</f>
        <v>153.3353047507353</v>
      </c>
      <c r="I106" s="212">
        <f>NFM!I$77</f>
        <v>158.60961736009341</v>
      </c>
      <c r="J106" s="212">
        <f>NFM!J$77</f>
        <v>150.0602096296769</v>
      </c>
      <c r="K106" s="212">
        <f>NFM!K$77</f>
        <v>116.34190048696691</v>
      </c>
      <c r="L106" s="212">
        <f>NFM!L$77</f>
        <v>122.4105299801833</v>
      </c>
      <c r="M106" s="212">
        <f>NFM!M$77</f>
        <v>110.8232856452139</v>
      </c>
      <c r="N106" s="212">
        <f>NFM!N$77</f>
        <v>120.9625303749105</v>
      </c>
      <c r="O106" s="212">
        <f>NFM!O$77</f>
        <v>104.50683973089269</v>
      </c>
      <c r="P106" s="212">
        <f>NFM!P$77</f>
        <v>112.9813720662178</v>
      </c>
      <c r="Q106" s="212">
        <f>NFM!Q$77</f>
        <v>118.5439293853195</v>
      </c>
      <c r="R106" s="212">
        <f>NFM!R$77</f>
        <v>133.39045701402929</v>
      </c>
      <c r="S106" s="212">
        <f>NFM!S$77</f>
        <v>134.13101041295729</v>
      </c>
      <c r="T106" s="212">
        <f>NFM!T$77</f>
        <v>177.90442556874569</v>
      </c>
      <c r="U106" s="212">
        <f>NFM!U$77</f>
        <v>163.75084342502029</v>
      </c>
      <c r="V106" s="212">
        <f>NFM!V$77</f>
        <v>133.31673758260689</v>
      </c>
      <c r="W106" s="212">
        <f>NFM!W$77</f>
        <v>138.5011243795557</v>
      </c>
      <c r="X106" s="212">
        <f>NFM!X$77</f>
        <v>122.7026514244882</v>
      </c>
      <c r="Y106" s="212">
        <f>NFM!Y$77</f>
        <v>138.91716699097461</v>
      </c>
    </row>
    <row r="107" spans="1:25" ht="12" customHeight="1" x14ac:dyDescent="0.25">
      <c r="A107" s="14" t="s">
        <v>47</v>
      </c>
      <c r="B107" s="204">
        <f>NFM!B$78</f>
        <v>2635.405704463632</v>
      </c>
      <c r="C107" s="204">
        <f>NFM!C$78</f>
        <v>2638.9054633125443</v>
      </c>
      <c r="D107" s="204">
        <f>NFM!D$78</f>
        <v>2654.174769494467</v>
      </c>
      <c r="E107" s="204">
        <f>NFM!E$78</f>
        <v>2594.9359249395757</v>
      </c>
      <c r="F107" s="204">
        <f>NFM!F$78</f>
        <v>2547.388492457872</v>
      </c>
      <c r="G107" s="204">
        <f>NFM!G$78</f>
        <v>2443.3561533511502</v>
      </c>
      <c r="H107" s="204">
        <f>NFM!H$78</f>
        <v>2032.6545779739292</v>
      </c>
      <c r="I107" s="204">
        <f>NFM!I$78</f>
        <v>1943.7781992911059</v>
      </c>
      <c r="J107" s="204">
        <f>NFM!J$78</f>
        <v>1990.9609552097472</v>
      </c>
      <c r="K107" s="204">
        <f>NFM!K$78</f>
        <v>1591.808598025656</v>
      </c>
      <c r="L107" s="204">
        <f>NFM!L$78</f>
        <v>1668.219703748704</v>
      </c>
      <c r="M107" s="204">
        <f>NFM!M$78</f>
        <v>1281.3449417004183</v>
      </c>
      <c r="N107" s="204">
        <f>NFM!N$78</f>
        <v>1352.2454715511226</v>
      </c>
      <c r="O107" s="204">
        <f>NFM!O$78</f>
        <v>1243.0425330707576</v>
      </c>
      <c r="P107" s="204">
        <f>NFM!P$78</f>
        <v>1313.8387923133605</v>
      </c>
      <c r="Q107" s="204">
        <f>NFM!Q$78</f>
        <v>1514.4356230116796</v>
      </c>
      <c r="R107" s="204">
        <f>NFM!R$78</f>
        <v>1519.3057442071033</v>
      </c>
      <c r="S107" s="204">
        <f>NFM!S$78</f>
        <v>1511.2128715678728</v>
      </c>
      <c r="T107" s="204">
        <f>NFM!T$78</f>
        <v>1754.2149174189899</v>
      </c>
      <c r="U107" s="204">
        <f>NFM!U$78</f>
        <v>1779.6748218679049</v>
      </c>
      <c r="V107" s="204">
        <f>NFM!V$78</f>
        <v>1690.8298079697831</v>
      </c>
      <c r="W107" s="204">
        <f>NFM!W$78</f>
        <v>1673.3541817380508</v>
      </c>
      <c r="X107" s="204">
        <f>NFM!X$78</f>
        <v>1477.2593651827356</v>
      </c>
      <c r="Y107" s="204">
        <f>NFM!Y$78</f>
        <v>1576.7500592046308</v>
      </c>
    </row>
    <row r="108" spans="1:25" ht="12" customHeight="1" x14ac:dyDescent="0.25">
      <c r="A108" s="13" t="s">
        <v>19</v>
      </c>
      <c r="B108" s="205">
        <f>CHI!B$79</f>
        <v>22976.116210931032</v>
      </c>
      <c r="C108" s="205">
        <f>CHI!C$79</f>
        <v>22510.003458020099</v>
      </c>
      <c r="D108" s="205">
        <f>CHI!D$79</f>
        <v>23580.685344922309</v>
      </c>
      <c r="E108" s="205">
        <f>CHI!E$79</f>
        <v>25783.232812208353</v>
      </c>
      <c r="F108" s="205">
        <f>CHI!F$79</f>
        <v>23584.723452785343</v>
      </c>
      <c r="G108" s="205">
        <f>CHI!G$79</f>
        <v>25007.50147166472</v>
      </c>
      <c r="H108" s="205">
        <f>CHI!H$79</f>
        <v>22938.704586105516</v>
      </c>
      <c r="I108" s="205">
        <f>CHI!I$79</f>
        <v>26725.323857140822</v>
      </c>
      <c r="J108" s="205">
        <f>CHI!J$79</f>
        <v>27504.888373492173</v>
      </c>
      <c r="K108" s="205">
        <f>CHI!K$79</f>
        <v>24666.663723857626</v>
      </c>
      <c r="L108" s="205">
        <f>CHI!L$79</f>
        <v>28430.062954843732</v>
      </c>
      <c r="M108" s="205">
        <f>CHI!M$79</f>
        <v>26896.855602891508</v>
      </c>
      <c r="N108" s="205">
        <f>CHI!N$79</f>
        <v>27885.736398170775</v>
      </c>
      <c r="O108" s="205">
        <f>CHI!O$79</f>
        <v>27836.342505345227</v>
      </c>
      <c r="P108" s="205">
        <f>CHI!P$79</f>
        <v>25965.463131032124</v>
      </c>
      <c r="Q108" s="205">
        <f>CHI!Q$79</f>
        <v>27311.174839860068</v>
      </c>
      <c r="R108" s="205">
        <f>CHI!R$79</f>
        <v>27110.133843803615</v>
      </c>
      <c r="S108" s="205">
        <f>CHI!S$79</f>
        <v>27454.344109474445</v>
      </c>
      <c r="T108" s="205">
        <f>CHI!T$79</f>
        <v>23749.237176565814</v>
      </c>
      <c r="U108" s="205">
        <f>CHI!U$79</f>
        <v>22327.101056016127</v>
      </c>
      <c r="V108" s="205">
        <f>CHI!V$79</f>
        <v>23960.542930440217</v>
      </c>
      <c r="W108" s="205">
        <f>CHI!W$79</f>
        <v>22843.446137856303</v>
      </c>
      <c r="X108" s="205">
        <f>CHI!X$79</f>
        <v>20151.744924031507</v>
      </c>
      <c r="Y108" s="205">
        <f>CHI!Y$79</f>
        <v>19198.363301103531</v>
      </c>
    </row>
    <row r="109" spans="1:25" ht="12" customHeight="1" x14ac:dyDescent="0.25">
      <c r="A109" s="14" t="s">
        <v>59</v>
      </c>
      <c r="B109" s="204">
        <f>CHI!B$80</f>
        <v>19073.51579039446</v>
      </c>
      <c r="C109" s="204">
        <f>CHI!C$80</f>
        <v>18503.589524958315</v>
      </c>
      <c r="D109" s="204">
        <f>CHI!D$80</f>
        <v>19402.68223217332</v>
      </c>
      <c r="E109" s="204">
        <f>CHI!E$80</f>
        <v>21189.578602333371</v>
      </c>
      <c r="F109" s="204">
        <f>CHI!F$80</f>
        <v>19274.85695816173</v>
      </c>
      <c r="G109" s="204">
        <f>CHI!G$80</f>
        <v>20427.583251161614</v>
      </c>
      <c r="H109" s="204">
        <f>CHI!H$80</f>
        <v>18740.054979218425</v>
      </c>
      <c r="I109" s="204">
        <f>CHI!I$80</f>
        <v>21520.990793860175</v>
      </c>
      <c r="J109" s="204">
        <f>CHI!J$80</f>
        <v>22424.930720744491</v>
      </c>
      <c r="K109" s="204">
        <f>CHI!K$80</f>
        <v>19939.373516033229</v>
      </c>
      <c r="L109" s="204">
        <f>CHI!L$80</f>
        <v>23413.64825135197</v>
      </c>
      <c r="M109" s="204">
        <f>CHI!M$80</f>
        <v>21587.174469548965</v>
      </c>
      <c r="N109" s="204">
        <f>CHI!N$80</f>
        <v>22516.619714143722</v>
      </c>
      <c r="O109" s="204">
        <f>CHI!O$80</f>
        <v>22780.142755971989</v>
      </c>
      <c r="P109" s="204">
        <f>CHI!P$80</f>
        <v>20809.477954025053</v>
      </c>
      <c r="Q109" s="204">
        <f>CHI!Q$80</f>
        <v>22057.790431806665</v>
      </c>
      <c r="R109" s="204">
        <f>CHI!R$80</f>
        <v>21062.195439660951</v>
      </c>
      <c r="S109" s="204">
        <f>CHI!S$80</f>
        <v>21880.371710324554</v>
      </c>
      <c r="T109" s="204">
        <f>CHI!T$80</f>
        <v>18347.571706134808</v>
      </c>
      <c r="U109" s="204">
        <f>CHI!U$80</f>
        <v>17357.005211627376</v>
      </c>
      <c r="V109" s="204">
        <f>CHI!V$80</f>
        <v>18574.760213160716</v>
      </c>
      <c r="W109" s="204">
        <f>CHI!W$80</f>
        <v>17675.775470801709</v>
      </c>
      <c r="X109" s="204">
        <f>CHI!X$80</f>
        <v>16348.393240705875</v>
      </c>
      <c r="Y109" s="204">
        <f>CHI!Y$80</f>
        <v>14946.186856237491</v>
      </c>
    </row>
    <row r="110" spans="1:25" ht="12" customHeight="1" x14ac:dyDescent="0.25">
      <c r="A110" s="14" t="s">
        <v>49</v>
      </c>
      <c r="B110" s="204">
        <f>CHI!B$81</f>
        <v>3097.2029366468087</v>
      </c>
      <c r="C110" s="204">
        <f>CHI!C$81</f>
        <v>3141.6920870954682</v>
      </c>
      <c r="D110" s="204">
        <f>CHI!D$81</f>
        <v>3304.9064095560202</v>
      </c>
      <c r="E110" s="204">
        <f>CHI!E$81</f>
        <v>3649.3989649571467</v>
      </c>
      <c r="F110" s="204">
        <f>CHI!F$81</f>
        <v>3350.3684789742529</v>
      </c>
      <c r="G110" s="204">
        <f>CHI!G$81</f>
        <v>3529.6903683802166</v>
      </c>
      <c r="H110" s="204">
        <f>CHI!H$81</f>
        <v>3222.6901085281411</v>
      </c>
      <c r="I110" s="204">
        <f>CHI!I$81</f>
        <v>4052.0791223201031</v>
      </c>
      <c r="J110" s="204">
        <f>CHI!J$81</f>
        <v>3788.0316198800342</v>
      </c>
      <c r="K110" s="204">
        <f>CHI!K$81</f>
        <v>3545.1889081421482</v>
      </c>
      <c r="L110" s="204">
        <f>CHI!L$81</f>
        <v>3827.2686883115821</v>
      </c>
      <c r="M110" s="204">
        <f>CHI!M$81</f>
        <v>4279.7904192445221</v>
      </c>
      <c r="N110" s="204">
        <f>CHI!N$81</f>
        <v>4306.9345943338385</v>
      </c>
      <c r="O110" s="204">
        <f>CHI!O$81</f>
        <v>4015.4331690613171</v>
      </c>
      <c r="P110" s="204">
        <f>CHI!P$81</f>
        <v>4164.7052560036009</v>
      </c>
      <c r="Q110" s="204">
        <f>CHI!Q$81</f>
        <v>4126.0521948375745</v>
      </c>
      <c r="R110" s="204">
        <f>CHI!R$81</f>
        <v>4637.7805754727324</v>
      </c>
      <c r="S110" s="204">
        <f>CHI!S$81</f>
        <v>4494.0335903531941</v>
      </c>
      <c r="T110" s="204">
        <f>CHI!T$81</f>
        <v>4440.2668503628911</v>
      </c>
      <c r="U110" s="204">
        <f>CHI!U$81</f>
        <v>4082.2994466366695</v>
      </c>
      <c r="V110" s="204">
        <f>CHI!V$81</f>
        <v>4436.679731745573</v>
      </c>
      <c r="W110" s="204">
        <f>CHI!W$81</f>
        <v>4232.070296433466</v>
      </c>
      <c r="X110" s="204">
        <f>CHI!X$81</f>
        <v>2925.5781368675239</v>
      </c>
      <c r="Y110" s="204">
        <f>CHI!Y$81</f>
        <v>3413.9601685853054</v>
      </c>
    </row>
    <row r="111" spans="1:25" ht="12" customHeight="1" x14ac:dyDescent="0.25">
      <c r="A111" s="14" t="s">
        <v>50</v>
      </c>
      <c r="B111" s="204">
        <f>CHI!B$82</f>
        <v>805.39748388976261</v>
      </c>
      <c r="C111" s="204">
        <f>CHI!C$82</f>
        <v>864.72184596631666</v>
      </c>
      <c r="D111" s="204">
        <f>CHI!D$82</f>
        <v>873.09670319296697</v>
      </c>
      <c r="E111" s="204">
        <f>CHI!E$82</f>
        <v>944.25524491783665</v>
      </c>
      <c r="F111" s="204">
        <f>CHI!F$82</f>
        <v>959.49801564936251</v>
      </c>
      <c r="G111" s="204">
        <f>CHI!G$82</f>
        <v>1050.2278521228891</v>
      </c>
      <c r="H111" s="204">
        <f>CHI!H$82</f>
        <v>975.95949835894817</v>
      </c>
      <c r="I111" s="204">
        <f>CHI!I$82</f>
        <v>1152.2539409605461</v>
      </c>
      <c r="J111" s="204">
        <f>CHI!J$82</f>
        <v>1291.9260328676451</v>
      </c>
      <c r="K111" s="204">
        <f>CHI!K$82</f>
        <v>1182.101299682251</v>
      </c>
      <c r="L111" s="204">
        <f>CHI!L$82</f>
        <v>1189.14601518018</v>
      </c>
      <c r="M111" s="204">
        <f>CHI!M$82</f>
        <v>1029.8907140980191</v>
      </c>
      <c r="N111" s="204">
        <f>CHI!N$82</f>
        <v>1062.1820896932149</v>
      </c>
      <c r="O111" s="204">
        <f>CHI!O$82</f>
        <v>1040.766580311921</v>
      </c>
      <c r="P111" s="204">
        <f>CHI!P$82</f>
        <v>991.2799210034691</v>
      </c>
      <c r="Q111" s="204">
        <f>CHI!Q$82</f>
        <v>1127.3322132158271</v>
      </c>
      <c r="R111" s="204">
        <f>CHI!R$82</f>
        <v>1410.1578286699321</v>
      </c>
      <c r="S111" s="204">
        <f>CHI!S$82</f>
        <v>1079.938808796699</v>
      </c>
      <c r="T111" s="204">
        <f>CHI!T$82</f>
        <v>961.39862006811381</v>
      </c>
      <c r="U111" s="204">
        <f>CHI!U$82</f>
        <v>887.79639775207977</v>
      </c>
      <c r="V111" s="204">
        <f>CHI!V$82</f>
        <v>949.10298553392579</v>
      </c>
      <c r="W111" s="204">
        <f>CHI!W$82</f>
        <v>935.60037062112838</v>
      </c>
      <c r="X111" s="204">
        <f>CHI!X$82</f>
        <v>877.77354645811056</v>
      </c>
      <c r="Y111" s="204">
        <f>CHI!Y$82</f>
        <v>838.21627628073406</v>
      </c>
    </row>
    <row r="112" spans="1:25" ht="12" customHeight="1" x14ac:dyDescent="0.25">
      <c r="A112" s="13" t="s">
        <v>20</v>
      </c>
      <c r="B112" s="205">
        <f>NMM!B$59</f>
        <v>41369.274443591283</v>
      </c>
      <c r="C112" s="205">
        <f>NMM!C$59</f>
        <v>37066.927339013251</v>
      </c>
      <c r="D112" s="205">
        <f>NMM!D$59</f>
        <v>36385.786214662978</v>
      </c>
      <c r="E112" s="205">
        <f>NMM!E$59</f>
        <v>37365.489277841487</v>
      </c>
      <c r="F112" s="205">
        <f>NMM!F$59</f>
        <v>37943.813447135486</v>
      </c>
      <c r="G112" s="205">
        <f>NMM!G$59</f>
        <v>35412.407895844452</v>
      </c>
      <c r="H112" s="205">
        <f>NMM!H$59</f>
        <v>36376.896965238637</v>
      </c>
      <c r="I112" s="205">
        <f>NMM!I$59</f>
        <v>38893.311487405852</v>
      </c>
      <c r="J112" s="205">
        <f>NMM!J$59</f>
        <v>40532.78986323197</v>
      </c>
      <c r="K112" s="205">
        <f>NMM!K$59</f>
        <v>36396.827006153726</v>
      </c>
      <c r="L112" s="205">
        <f>NMM!L$59</f>
        <v>36802.388711395892</v>
      </c>
      <c r="M112" s="205">
        <f>NMM!M$59</f>
        <v>38092.548792050424</v>
      </c>
      <c r="N112" s="205">
        <f>NMM!N$59</f>
        <v>36654.552805165673</v>
      </c>
      <c r="O112" s="205">
        <f>NMM!O$59</f>
        <v>35760.870351014404</v>
      </c>
      <c r="P112" s="205">
        <f>NMM!P$59</f>
        <v>36557.491093667326</v>
      </c>
      <c r="Q112" s="205">
        <f>NMM!Q$59</f>
        <v>35874.822633195472</v>
      </c>
      <c r="R112" s="205">
        <f>NMM!R$59</f>
        <v>35837.894550189318</v>
      </c>
      <c r="S112" s="205">
        <f>NMM!S$59</f>
        <v>36826.532698157789</v>
      </c>
      <c r="T112" s="205">
        <f>NMM!T$59</f>
        <v>37085.118140370454</v>
      </c>
      <c r="U112" s="205">
        <f>NMM!U$59</f>
        <v>36626.286434208436</v>
      </c>
      <c r="V112" s="205">
        <f>NMM!V$59</f>
        <v>38252.886568575261</v>
      </c>
      <c r="W112" s="205">
        <f>NMM!W$59</f>
        <v>37371.718783648714</v>
      </c>
      <c r="X112" s="205">
        <f>NMM!X$59</f>
        <v>35293.529103523346</v>
      </c>
      <c r="Y112" s="205">
        <f>NMM!Y$59</f>
        <v>31162.11034771127</v>
      </c>
    </row>
    <row r="113" spans="1:25" ht="12" customHeight="1" x14ac:dyDescent="0.25">
      <c r="A113" s="14" t="s">
        <v>51</v>
      </c>
      <c r="B113" s="204">
        <f>NMM!B$60</f>
        <v>28727.834712574833</v>
      </c>
      <c r="C113" s="204">
        <f>NMM!C$60</f>
        <v>26121.895822843151</v>
      </c>
      <c r="D113" s="204">
        <f>NMM!D$60</f>
        <v>25154.90877433994</v>
      </c>
      <c r="E113" s="204">
        <f>NMM!E$60</f>
        <v>25731.512930002857</v>
      </c>
      <c r="F113" s="204">
        <f>NMM!F$60</f>
        <v>26171.57999927974</v>
      </c>
      <c r="G113" s="204">
        <f>NMM!G$60</f>
        <v>24704.136002501684</v>
      </c>
      <c r="H113" s="204">
        <f>NMM!H$60</f>
        <v>25586.703111650564</v>
      </c>
      <c r="I113" s="204">
        <f>NMM!I$60</f>
        <v>26905.044257954076</v>
      </c>
      <c r="J113" s="204">
        <f>NMM!J$60</f>
        <v>27768.15477892703</v>
      </c>
      <c r="K113" s="204">
        <f>NMM!K$60</f>
        <v>25088.487985637053</v>
      </c>
      <c r="L113" s="204">
        <f>NMM!L$60</f>
        <v>24983.741329494162</v>
      </c>
      <c r="M113" s="204">
        <f>NMM!M$60</f>
        <v>26219.580297029708</v>
      </c>
      <c r="N113" s="204">
        <f>NMM!N$60</f>
        <v>25486.037908227943</v>
      </c>
      <c r="O113" s="204">
        <f>NMM!O$60</f>
        <v>24467.291096267676</v>
      </c>
      <c r="P113" s="204">
        <f>NMM!P$60</f>
        <v>25194.542518688759</v>
      </c>
      <c r="Q113" s="204">
        <f>NMM!Q$60</f>
        <v>24533.174355147345</v>
      </c>
      <c r="R113" s="204">
        <f>NMM!R$60</f>
        <v>24600.556600316941</v>
      </c>
      <c r="S113" s="204">
        <f>NMM!S$60</f>
        <v>25444.323733162506</v>
      </c>
      <c r="T113" s="204">
        <f>NMM!T$60</f>
        <v>25506.153924809296</v>
      </c>
      <c r="U113" s="204">
        <f>NMM!U$60</f>
        <v>25144.697039409744</v>
      </c>
      <c r="V113" s="204">
        <f>NMM!V$60</f>
        <v>25647.422417531849</v>
      </c>
      <c r="W113" s="204">
        <f>NMM!W$60</f>
        <v>25464.86397193266</v>
      </c>
      <c r="X113" s="204">
        <f>NMM!X$60</f>
        <v>23810.718035140064</v>
      </c>
      <c r="Y113" s="204">
        <f>NMM!Y$60</f>
        <v>20871.13738568074</v>
      </c>
    </row>
    <row r="114" spans="1:25" ht="12" customHeight="1" x14ac:dyDescent="0.25">
      <c r="A114" s="14" t="s">
        <v>52</v>
      </c>
      <c r="B114" s="204">
        <f>NMM!B$61</f>
        <v>9069.5387991193656</v>
      </c>
      <c r="C114" s="204">
        <f>NMM!C$61</f>
        <v>7501.0279537020015</v>
      </c>
      <c r="D114" s="204">
        <f>NMM!D$61</f>
        <v>7889.6614420106444</v>
      </c>
      <c r="E114" s="204">
        <f>NMM!E$61</f>
        <v>8095.8191206096535</v>
      </c>
      <c r="F114" s="204">
        <f>NMM!F$61</f>
        <v>8271.0609668916368</v>
      </c>
      <c r="G114" s="204">
        <f>NMM!G$61</f>
        <v>7302.2196699689575</v>
      </c>
      <c r="H114" s="204">
        <f>NMM!H$61</f>
        <v>7209.3355084040468</v>
      </c>
      <c r="I114" s="204">
        <f>NMM!I$61</f>
        <v>8262.1346054194837</v>
      </c>
      <c r="J114" s="204">
        <f>NMM!J$61</f>
        <v>9045.3938081434408</v>
      </c>
      <c r="K114" s="204">
        <f>NMM!K$61</f>
        <v>7967.1803133376916</v>
      </c>
      <c r="L114" s="204">
        <f>NMM!L$61</f>
        <v>8388.0437780726006</v>
      </c>
      <c r="M114" s="204">
        <f>NMM!M$61</f>
        <v>8464.2198141625959</v>
      </c>
      <c r="N114" s="204">
        <f>NMM!N$61</f>
        <v>7932.2266252173049</v>
      </c>
      <c r="O114" s="204">
        <f>NMM!O$61</f>
        <v>7995.5415244933538</v>
      </c>
      <c r="P114" s="204">
        <f>NMM!P$61</f>
        <v>7901.9594790056935</v>
      </c>
      <c r="Q114" s="204">
        <f>NMM!Q$61</f>
        <v>8015.8273128382598</v>
      </c>
      <c r="R114" s="204">
        <f>NMM!R$61</f>
        <v>7948.0170138268477</v>
      </c>
      <c r="S114" s="204">
        <f>NMM!S$61</f>
        <v>8061.8022682833425</v>
      </c>
      <c r="T114" s="204">
        <f>NMM!T$61</f>
        <v>8270.3665521607418</v>
      </c>
      <c r="U114" s="204">
        <f>NMM!U$61</f>
        <v>8213.8783729510687</v>
      </c>
      <c r="V114" s="204">
        <f>NMM!V$61</f>
        <v>9039.8614365208232</v>
      </c>
      <c r="W114" s="204">
        <f>NMM!W$61</f>
        <v>8560.5833556248053</v>
      </c>
      <c r="X114" s="204">
        <f>NMM!X$61</f>
        <v>8152.0398315086877</v>
      </c>
      <c r="Y114" s="204">
        <f>NMM!Y$61</f>
        <v>7276.872624509143</v>
      </c>
    </row>
    <row r="115" spans="1:25" ht="12" customHeight="1" x14ac:dyDescent="0.25">
      <c r="A115" s="14" t="s">
        <v>60</v>
      </c>
      <c r="B115" s="204">
        <f>NMM!B$62</f>
        <v>3571.9009318970852</v>
      </c>
      <c r="C115" s="204">
        <f>NMM!C$62</f>
        <v>3444.0035624680968</v>
      </c>
      <c r="D115" s="204">
        <f>NMM!D$62</f>
        <v>3341.2159983123938</v>
      </c>
      <c r="E115" s="204">
        <f>NMM!E$62</f>
        <v>3538.1572272289786</v>
      </c>
      <c r="F115" s="204">
        <f>NMM!F$62</f>
        <v>3501.17248096411</v>
      </c>
      <c r="G115" s="204">
        <f>NMM!G$62</f>
        <v>3406.0522233738093</v>
      </c>
      <c r="H115" s="204">
        <f>NMM!H$62</f>
        <v>3580.8583451840254</v>
      </c>
      <c r="I115" s="204">
        <f>NMM!I$62</f>
        <v>3726.1326240322942</v>
      </c>
      <c r="J115" s="204">
        <f>NMM!J$62</f>
        <v>3719.2412761614974</v>
      </c>
      <c r="K115" s="204">
        <f>NMM!K$62</f>
        <v>3341.1587071789831</v>
      </c>
      <c r="L115" s="204">
        <f>NMM!L$62</f>
        <v>3430.603603829124</v>
      </c>
      <c r="M115" s="204">
        <f>NMM!M$62</f>
        <v>3408.7486808581134</v>
      </c>
      <c r="N115" s="204">
        <f>NMM!N$62</f>
        <v>3236.2882717204279</v>
      </c>
      <c r="O115" s="204">
        <f>NMM!O$62</f>
        <v>3298.0377302533725</v>
      </c>
      <c r="P115" s="204">
        <f>NMM!P$62</f>
        <v>3460.989095972875</v>
      </c>
      <c r="Q115" s="204">
        <f>NMM!Q$62</f>
        <v>3325.8209652098635</v>
      </c>
      <c r="R115" s="204">
        <f>NMM!R$62</f>
        <v>3289.320936045533</v>
      </c>
      <c r="S115" s="204">
        <f>NMM!S$62</f>
        <v>3320.4066967119402</v>
      </c>
      <c r="T115" s="204">
        <f>NMM!T$62</f>
        <v>3308.5976634004173</v>
      </c>
      <c r="U115" s="204">
        <f>NMM!U$62</f>
        <v>3267.7110218476205</v>
      </c>
      <c r="V115" s="204">
        <f>NMM!V$62</f>
        <v>3565.6027145225894</v>
      </c>
      <c r="W115" s="204">
        <f>NMM!W$62</f>
        <v>3346.27145609125</v>
      </c>
      <c r="X115" s="204">
        <f>NMM!X$62</f>
        <v>3330.7712368745938</v>
      </c>
      <c r="Y115" s="204">
        <f>NMM!Y$62</f>
        <v>3014.1003375213886</v>
      </c>
    </row>
    <row r="116" spans="1:25" ht="12" customHeight="1" x14ac:dyDescent="0.25">
      <c r="A116" s="13" t="s">
        <v>21</v>
      </c>
      <c r="B116" s="205">
        <f>PPA!B$57</f>
        <v>6986.9134299806537</v>
      </c>
      <c r="C116" s="205">
        <f>PPA!C$57</f>
        <v>6801.568801388049</v>
      </c>
      <c r="D116" s="205">
        <f>PPA!D$57</f>
        <v>6608.6787006651948</v>
      </c>
      <c r="E116" s="205">
        <f>PPA!E$57</f>
        <v>6351.574756006913</v>
      </c>
      <c r="F116" s="205">
        <f>PPA!F$57</f>
        <v>6690.9313338033999</v>
      </c>
      <c r="G116" s="205">
        <f>PPA!G$57</f>
        <v>7740.2748688065822</v>
      </c>
      <c r="H116" s="205">
        <f>PPA!H$57</f>
        <v>7114.0846323946853</v>
      </c>
      <c r="I116" s="205">
        <f>PPA!I$57</f>
        <v>7801.6164131367186</v>
      </c>
      <c r="J116" s="205">
        <f>PPA!J$57</f>
        <v>7499.9735435183475</v>
      </c>
      <c r="K116" s="205">
        <f>PPA!K$57</f>
        <v>7312.0843542095226</v>
      </c>
      <c r="L116" s="205">
        <f>PPA!L$57</f>
        <v>7382.4687796364487</v>
      </c>
      <c r="M116" s="205">
        <f>PPA!M$57</f>
        <v>6654.592346213477</v>
      </c>
      <c r="N116" s="205">
        <f>PPA!N$57</f>
        <v>6487.0790925003785</v>
      </c>
      <c r="O116" s="205">
        <f>PPA!O$57</f>
        <v>6702.945034929935</v>
      </c>
      <c r="P116" s="205">
        <f>PPA!P$57</f>
        <v>6856.6412925864479</v>
      </c>
      <c r="Q116" s="205">
        <f>PPA!Q$57</f>
        <v>6831.3180445188418</v>
      </c>
      <c r="R116" s="205">
        <f>PPA!R$57</f>
        <v>6609.5838984362817</v>
      </c>
      <c r="S116" s="205">
        <f>PPA!S$57</f>
        <v>6594.7327632305669</v>
      </c>
      <c r="T116" s="205">
        <f>PPA!T$57</f>
        <v>6299.3920837590485</v>
      </c>
      <c r="U116" s="205">
        <f>PPA!U$57</f>
        <v>6126.0184442108221</v>
      </c>
      <c r="V116" s="205">
        <f>PPA!V$57</f>
        <v>6017.5633946760836</v>
      </c>
      <c r="W116" s="205">
        <f>PPA!W$57</f>
        <v>6157.7912591717513</v>
      </c>
      <c r="X116" s="205">
        <f>PPA!X$57</f>
        <v>5600.4231773483043</v>
      </c>
      <c r="Y116" s="205">
        <f>PPA!Y$57</f>
        <v>4769.3687530599545</v>
      </c>
    </row>
    <row r="117" spans="1:25" ht="12" customHeight="1" x14ac:dyDescent="0.25">
      <c r="A117" s="14" t="s">
        <v>54</v>
      </c>
      <c r="B117" s="204">
        <f>PPA!B$58</f>
        <v>498.571347429919</v>
      </c>
      <c r="C117" s="204">
        <f>PPA!C$58</f>
        <v>460.29513973991158</v>
      </c>
      <c r="D117" s="204">
        <f>PPA!D$58</f>
        <v>442.86227325449232</v>
      </c>
      <c r="E117" s="204">
        <f>PPA!E$58</f>
        <v>490.82526079783298</v>
      </c>
      <c r="F117" s="204">
        <f>PPA!F$58</f>
        <v>508.0228716942018</v>
      </c>
      <c r="G117" s="204">
        <f>PPA!G$58</f>
        <v>638.29022988134773</v>
      </c>
      <c r="H117" s="204">
        <f>PPA!H$58</f>
        <v>599.40898082724152</v>
      </c>
      <c r="I117" s="204">
        <f>PPA!I$58</f>
        <v>648.79966655555779</v>
      </c>
      <c r="J117" s="204">
        <f>PPA!J$58</f>
        <v>623.63388397342158</v>
      </c>
      <c r="K117" s="204">
        <f>PPA!K$58</f>
        <v>579.09546628135377</v>
      </c>
      <c r="L117" s="204">
        <f>PPA!L$58</f>
        <v>609.70057703635723</v>
      </c>
      <c r="M117" s="204">
        <f>PPA!M$58</f>
        <v>545.49137741122911</v>
      </c>
      <c r="N117" s="204">
        <f>PPA!N$58</f>
        <v>526.05886852492574</v>
      </c>
      <c r="O117" s="204">
        <f>PPA!O$58</f>
        <v>559.92473338719105</v>
      </c>
      <c r="P117" s="204">
        <f>PPA!P$58</f>
        <v>588.80851928919662</v>
      </c>
      <c r="Q117" s="204">
        <f>PPA!Q$58</f>
        <v>582.03147194621079</v>
      </c>
      <c r="R117" s="204">
        <f>PPA!R$58</f>
        <v>562.89273030311779</v>
      </c>
      <c r="S117" s="204">
        <f>PPA!S$58</f>
        <v>548.15514715319136</v>
      </c>
      <c r="T117" s="204">
        <f>PPA!T$58</f>
        <v>548.23756127305512</v>
      </c>
      <c r="U117" s="204">
        <f>PPA!U$58</f>
        <v>520.41723540497412</v>
      </c>
      <c r="V117" s="204">
        <f>PPA!V$58</f>
        <v>507.95160687251649</v>
      </c>
      <c r="W117" s="204">
        <f>PPA!W$58</f>
        <v>505.15520733624271</v>
      </c>
      <c r="X117" s="204">
        <f>PPA!X$58</f>
        <v>448.72334555889472</v>
      </c>
      <c r="Y117" s="204">
        <f>PPA!Y$58</f>
        <v>397.79661153517242</v>
      </c>
    </row>
    <row r="118" spans="1:25" ht="12" customHeight="1" x14ac:dyDescent="0.25">
      <c r="A118" s="14" t="s">
        <v>61</v>
      </c>
      <c r="B118" s="204">
        <f>PPA!B$59</f>
        <v>6455.3265424153824</v>
      </c>
      <c r="C118" s="204">
        <f>PPA!C$59</f>
        <v>6312.3917659003164</v>
      </c>
      <c r="D118" s="204">
        <f>PPA!D$59</f>
        <v>6139.4597243098606</v>
      </c>
      <c r="E118" s="204">
        <f>PPA!E$59</f>
        <v>5824.8010444926258</v>
      </c>
      <c r="F118" s="204">
        <f>PPA!F$59</f>
        <v>6143.3389605959319</v>
      </c>
      <c r="G118" s="204">
        <f>PPA!G$59</f>
        <v>7041.0465337497608</v>
      </c>
      <c r="H118" s="204">
        <f>PPA!H$59</f>
        <v>6452.9128103770936</v>
      </c>
      <c r="I118" s="204">
        <f>PPA!I$59</f>
        <v>7071.6142969741068</v>
      </c>
      <c r="J118" s="204">
        <f>PPA!J$59</f>
        <v>6799.8844904172784</v>
      </c>
      <c r="K118" s="204">
        <f>PPA!K$59</f>
        <v>6662.945118542124</v>
      </c>
      <c r="L118" s="204">
        <f>PPA!L$59</f>
        <v>6679.5053377329532</v>
      </c>
      <c r="M118" s="204">
        <f>PPA!M$59</f>
        <v>6027.7509455883765</v>
      </c>
      <c r="N118" s="204">
        <f>PPA!N$59</f>
        <v>5890.8064638506557</v>
      </c>
      <c r="O118" s="204">
        <f>PPA!O$59</f>
        <v>6054.4572142194202</v>
      </c>
      <c r="P118" s="204">
        <f>PPA!P$59</f>
        <v>6178.0465237529597</v>
      </c>
      <c r="Q118" s="204">
        <f>PPA!Q$59</f>
        <v>6157.1636517675424</v>
      </c>
      <c r="R118" s="204">
        <f>PPA!R$59</f>
        <v>5956.2557634865279</v>
      </c>
      <c r="S118" s="204">
        <f>PPA!S$59</f>
        <v>5950.8399108377353</v>
      </c>
      <c r="T118" s="204">
        <f>PPA!T$59</f>
        <v>5665.0737719748286</v>
      </c>
      <c r="U118" s="204">
        <f>PPA!U$59</f>
        <v>5522.5895136725057</v>
      </c>
      <c r="V118" s="204">
        <f>PPA!V$59</f>
        <v>5435.2278950771333</v>
      </c>
      <c r="W118" s="204">
        <f>PPA!W$59</f>
        <v>5594.1090762394906</v>
      </c>
      <c r="X118" s="204">
        <f>PPA!X$59</f>
        <v>5100.5290765846694</v>
      </c>
      <c r="Y118" s="204">
        <f>PPA!Y$59</f>
        <v>4321.4288924400626</v>
      </c>
    </row>
    <row r="119" spans="1:25" ht="12" customHeight="1" x14ac:dyDescent="0.25">
      <c r="A119" s="14" t="s">
        <v>62</v>
      </c>
      <c r="B119" s="204">
        <f>PPA!B$60</f>
        <v>33.015540135352033</v>
      </c>
      <c r="C119" s="204">
        <f>PPA!C$60</f>
        <v>28.881895747821002</v>
      </c>
      <c r="D119" s="204">
        <f>PPA!D$60</f>
        <v>26.356703100841418</v>
      </c>
      <c r="E119" s="204">
        <f>PPA!E$60</f>
        <v>35.948450716454261</v>
      </c>
      <c r="F119" s="204">
        <f>PPA!F$60</f>
        <v>39.569501513266218</v>
      </c>
      <c r="G119" s="204">
        <f>PPA!G$60</f>
        <v>60.938105175473687</v>
      </c>
      <c r="H119" s="204">
        <f>PPA!H$60</f>
        <v>61.762841190350407</v>
      </c>
      <c r="I119" s="204">
        <f>PPA!I$60</f>
        <v>81.202449607054419</v>
      </c>
      <c r="J119" s="204">
        <f>PPA!J$60</f>
        <v>76.455169127647409</v>
      </c>
      <c r="K119" s="204">
        <f>PPA!K$60</f>
        <v>70.043769386045142</v>
      </c>
      <c r="L119" s="204">
        <f>PPA!L$60</f>
        <v>93.262864867137537</v>
      </c>
      <c r="M119" s="204">
        <f>PPA!M$60</f>
        <v>81.350023213871225</v>
      </c>
      <c r="N119" s="204">
        <f>PPA!N$60</f>
        <v>70.213760124796678</v>
      </c>
      <c r="O119" s="204">
        <f>PPA!O$60</f>
        <v>88.563087323323984</v>
      </c>
      <c r="P119" s="204">
        <f>PPA!P$60</f>
        <v>89.786249544291806</v>
      </c>
      <c r="Q119" s="204">
        <f>PPA!Q$60</f>
        <v>92.122920805089464</v>
      </c>
      <c r="R119" s="204">
        <f>PPA!R$60</f>
        <v>90.435404646636215</v>
      </c>
      <c r="S119" s="204">
        <f>PPA!S$60</f>
        <v>95.737705239640306</v>
      </c>
      <c r="T119" s="204">
        <f>PPA!T$60</f>
        <v>86.080750511165405</v>
      </c>
      <c r="U119" s="204">
        <f>PPA!U$60</f>
        <v>83.011695133341902</v>
      </c>
      <c r="V119" s="204">
        <f>PPA!V$60</f>
        <v>74.383892726433956</v>
      </c>
      <c r="W119" s="204">
        <f>PPA!W$60</f>
        <v>58.526975596017962</v>
      </c>
      <c r="X119" s="204">
        <f>PPA!X$60</f>
        <v>51.170755204740367</v>
      </c>
      <c r="Y119" s="204">
        <f>PPA!Y$60</f>
        <v>50.143249084719422</v>
      </c>
    </row>
    <row r="120" spans="1:25" ht="12" customHeight="1" x14ac:dyDescent="0.25">
      <c r="A120" s="15" t="s">
        <v>63</v>
      </c>
      <c r="B120" s="206">
        <f>FBT!B$33</f>
        <v>8624.5300242706144</v>
      </c>
      <c r="C120" s="206">
        <f>FBT!C$33</f>
        <v>8497.0236594523285</v>
      </c>
      <c r="D120" s="206">
        <f>FBT!D$33</f>
        <v>8473.3777922838854</v>
      </c>
      <c r="E120" s="206">
        <f>FBT!E$33</f>
        <v>8528.3040708882381</v>
      </c>
      <c r="F120" s="206">
        <f>FBT!F$33</f>
        <v>8804.9625791225681</v>
      </c>
      <c r="G120" s="206">
        <f>FBT!G$33</f>
        <v>8466.6317746085697</v>
      </c>
      <c r="H120" s="206">
        <f>FBT!H$33</f>
        <v>8298.0611859481105</v>
      </c>
      <c r="I120" s="206">
        <f>FBT!I$33</f>
        <v>8282.7415851938003</v>
      </c>
      <c r="J120" s="206">
        <f>FBT!J$33</f>
        <v>7818.609997008447</v>
      </c>
      <c r="K120" s="206">
        <f>FBT!K$33</f>
        <v>7677.7839104205596</v>
      </c>
      <c r="L120" s="206">
        <f>FBT!L$33</f>
        <v>8020.216683761857</v>
      </c>
      <c r="M120" s="206">
        <f>FBT!M$33</f>
        <v>8090.2459031843446</v>
      </c>
      <c r="N120" s="206">
        <f>FBT!N$33</f>
        <v>8146.7728902958797</v>
      </c>
      <c r="O120" s="206">
        <f>FBT!O$33</f>
        <v>7902.581788302643</v>
      </c>
      <c r="P120" s="206">
        <f>FBT!P$33</f>
        <v>7817.1637512065918</v>
      </c>
      <c r="Q120" s="206">
        <f>FBT!Q$33</f>
        <v>7663.7065786797484</v>
      </c>
      <c r="R120" s="206">
        <f>FBT!R$33</f>
        <v>7923.610511384074</v>
      </c>
      <c r="S120" s="206">
        <f>FBT!S$33</f>
        <v>7974.7030652882177</v>
      </c>
      <c r="T120" s="206">
        <f>FBT!T$33</f>
        <v>8058.6680394294217</v>
      </c>
      <c r="U120" s="206">
        <f>FBT!U$33</f>
        <v>7837.9038495309778</v>
      </c>
      <c r="V120" s="206">
        <f>FBT!V$33</f>
        <v>7806.5800685682452</v>
      </c>
      <c r="W120" s="206">
        <f>FBT!W$33</f>
        <v>8014.9851819402011</v>
      </c>
      <c r="X120" s="206">
        <f>FBT!X$33</f>
        <v>7822.8962419670879</v>
      </c>
      <c r="Y120" s="206">
        <f>FBT!Y$33</f>
        <v>7553.1020122640366</v>
      </c>
    </row>
    <row r="121" spans="1:25" ht="12" customHeight="1" x14ac:dyDescent="0.25">
      <c r="A121" s="12" t="s">
        <v>64</v>
      </c>
      <c r="B121" s="204">
        <f>TRE!B$33</f>
        <v>2792.674890674466</v>
      </c>
      <c r="C121" s="204">
        <f>TRE!C$33</f>
        <v>2873.5658425437282</v>
      </c>
      <c r="D121" s="204">
        <f>TRE!D$33</f>
        <v>2887.3446133016482</v>
      </c>
      <c r="E121" s="204">
        <f>TRE!E$33</f>
        <v>2811.9430510605739</v>
      </c>
      <c r="F121" s="204">
        <f>TRE!F$33</f>
        <v>2900.2783977933791</v>
      </c>
      <c r="G121" s="204">
        <f>TRE!G$33</f>
        <v>2787.7574775081998</v>
      </c>
      <c r="H121" s="204">
        <f>TRE!H$33</f>
        <v>2852.2323740441061</v>
      </c>
      <c r="I121" s="204">
        <f>TRE!I$33</f>
        <v>2663.222495689879</v>
      </c>
      <c r="J121" s="204">
        <f>TRE!J$33</f>
        <v>2494.9580971829942</v>
      </c>
      <c r="K121" s="204">
        <f>TRE!K$33</f>
        <v>2057.6617821895989</v>
      </c>
      <c r="L121" s="204">
        <f>TRE!L$33</f>
        <v>2517.1852412396929</v>
      </c>
      <c r="M121" s="204">
        <f>TRE!M$33</f>
        <v>2405.39020702476</v>
      </c>
      <c r="N121" s="204">
        <f>TRE!N$33</f>
        <v>2340.325764971778</v>
      </c>
      <c r="O121" s="204">
        <f>TRE!O$33</f>
        <v>2524.0979627660072</v>
      </c>
      <c r="P121" s="204">
        <f>TRE!P$33</f>
        <v>2110.0634695556728</v>
      </c>
      <c r="Q121" s="204">
        <f>TRE!Q$33</f>
        <v>2268.02324676342</v>
      </c>
      <c r="R121" s="204">
        <f>TRE!R$33</f>
        <v>2982.6379770750209</v>
      </c>
      <c r="S121" s="204">
        <f>TRE!S$33</f>
        <v>3113.6280730564458</v>
      </c>
      <c r="T121" s="204">
        <f>TRE!T$33</f>
        <v>2834.1453786696279</v>
      </c>
      <c r="U121" s="204">
        <f>TRE!U$33</f>
        <v>2931.6150419579549</v>
      </c>
      <c r="V121" s="204">
        <f>TRE!V$33</f>
        <v>2791.238799292099</v>
      </c>
      <c r="W121" s="204">
        <f>TRE!W$33</f>
        <v>2912.5385530320818</v>
      </c>
      <c r="X121" s="204">
        <f>TRE!X$33</f>
        <v>2388.9823816429112</v>
      </c>
      <c r="Y121" s="204">
        <f>TRE!Y$33</f>
        <v>2574.847434153156</v>
      </c>
    </row>
    <row r="122" spans="1:25" ht="12" customHeight="1" x14ac:dyDescent="0.25">
      <c r="A122" s="12" t="s">
        <v>65</v>
      </c>
      <c r="B122" s="204">
        <f>MAE!B$33</f>
        <v>5754.821255611645</v>
      </c>
      <c r="C122" s="204">
        <f>MAE!C$33</f>
        <v>5795.9897420471916</v>
      </c>
      <c r="D122" s="204">
        <f>MAE!D$33</f>
        <v>5857.8478016279087</v>
      </c>
      <c r="E122" s="204">
        <f>MAE!E$33</f>
        <v>4839.0565305289892</v>
      </c>
      <c r="F122" s="204">
        <f>MAE!F$33</f>
        <v>6033.2067764726926</v>
      </c>
      <c r="G122" s="204">
        <f>MAE!G$33</f>
        <v>5948.3189658771007</v>
      </c>
      <c r="H122" s="204">
        <f>MAE!H$33</f>
        <v>6334.8676496580611</v>
      </c>
      <c r="I122" s="204">
        <f>MAE!I$33</f>
        <v>6073.6784806239848</v>
      </c>
      <c r="J122" s="204">
        <f>MAE!J$33</f>
        <v>6342.5462079766921</v>
      </c>
      <c r="K122" s="204">
        <f>MAE!K$33</f>
        <v>6034.5565899107287</v>
      </c>
      <c r="L122" s="204">
        <f>MAE!L$33</f>
        <v>5983.5552017933533</v>
      </c>
      <c r="M122" s="204">
        <f>MAE!M$33</f>
        <v>5559.0846966428307</v>
      </c>
      <c r="N122" s="204">
        <f>MAE!N$33</f>
        <v>5605.3046357262538</v>
      </c>
      <c r="O122" s="204">
        <f>MAE!O$33</f>
        <v>5683.6775011169157</v>
      </c>
      <c r="P122" s="204">
        <f>MAE!P$33</f>
        <v>4907.7720273640098</v>
      </c>
      <c r="Q122" s="204">
        <f>MAE!Q$33</f>
        <v>4767.3430177498894</v>
      </c>
      <c r="R122" s="204">
        <f>MAE!R$33</f>
        <v>4910.8629182729992</v>
      </c>
      <c r="S122" s="204">
        <f>MAE!S$33</f>
        <v>5123.6737648126564</v>
      </c>
      <c r="T122" s="204">
        <f>MAE!T$33</f>
        <v>4918.1169689611024</v>
      </c>
      <c r="U122" s="204">
        <f>MAE!U$33</f>
        <v>4870.7033679924489</v>
      </c>
      <c r="V122" s="204">
        <f>MAE!V$33</f>
        <v>4638.3361391745793</v>
      </c>
      <c r="W122" s="204">
        <f>MAE!W$33</f>
        <v>4882.27878636272</v>
      </c>
      <c r="X122" s="204">
        <f>MAE!X$33</f>
        <v>4317.79739428629</v>
      </c>
      <c r="Y122" s="204">
        <f>MAE!Y$33</f>
        <v>4983.4179126992694</v>
      </c>
    </row>
    <row r="123" spans="1:25" ht="12" customHeight="1" x14ac:dyDescent="0.25">
      <c r="A123" s="12" t="s">
        <v>66</v>
      </c>
      <c r="B123" s="204">
        <f>TEL!B$33</f>
        <v>1446.5928528623519</v>
      </c>
      <c r="C123" s="204">
        <f>TEL!C$33</f>
        <v>1384.0002021802291</v>
      </c>
      <c r="D123" s="204">
        <f>TEL!D$33</f>
        <v>1255.263231582765</v>
      </c>
      <c r="E123" s="204">
        <f>TEL!E$33</f>
        <v>1392.138112087637</v>
      </c>
      <c r="F123" s="204">
        <f>TEL!F$33</f>
        <v>1216.5898043738939</v>
      </c>
      <c r="G123" s="204">
        <f>TEL!G$33</f>
        <v>1135.282590560518</v>
      </c>
      <c r="H123" s="204">
        <f>TEL!H$33</f>
        <v>1091.638876483551</v>
      </c>
      <c r="I123" s="204">
        <f>TEL!I$33</f>
        <v>1034.5732259803281</v>
      </c>
      <c r="J123" s="204">
        <f>TEL!J$33</f>
        <v>885.39487014796691</v>
      </c>
      <c r="K123" s="204">
        <f>TEL!K$33</f>
        <v>736.52213373970199</v>
      </c>
      <c r="L123" s="204">
        <f>TEL!L$33</f>
        <v>787.58883179359577</v>
      </c>
      <c r="M123" s="204">
        <f>TEL!M$33</f>
        <v>731.54908293995823</v>
      </c>
      <c r="N123" s="204">
        <f>TEL!N$33</f>
        <v>700.3642267897917</v>
      </c>
      <c r="O123" s="204">
        <f>TEL!O$33</f>
        <v>697.40582737489331</v>
      </c>
      <c r="P123" s="204">
        <f>TEL!P$33</f>
        <v>648.96744797366705</v>
      </c>
      <c r="Q123" s="204">
        <f>TEL!Q$33</f>
        <v>646.65432601761745</v>
      </c>
      <c r="R123" s="204">
        <f>TEL!R$33</f>
        <v>653.66025578968117</v>
      </c>
      <c r="S123" s="204">
        <f>TEL!S$33</f>
        <v>648.17740844202763</v>
      </c>
      <c r="T123" s="204">
        <f>TEL!T$33</f>
        <v>623.17455221481282</v>
      </c>
      <c r="U123" s="204">
        <f>TEL!U$33</f>
        <v>559.30567592511193</v>
      </c>
      <c r="V123" s="204">
        <f>TEL!V$33</f>
        <v>482.1272674587388</v>
      </c>
      <c r="W123" s="204">
        <f>TEL!W$33</f>
        <v>504.40699730574732</v>
      </c>
      <c r="X123" s="204">
        <f>TEL!X$33</f>
        <v>460.09566048767272</v>
      </c>
      <c r="Y123" s="204">
        <f>TEL!Y$33</f>
        <v>404.21475725966428</v>
      </c>
    </row>
    <row r="124" spans="1:25" ht="12" customHeight="1" x14ac:dyDescent="0.25">
      <c r="A124" s="12" t="s">
        <v>67</v>
      </c>
      <c r="B124" s="204">
        <f>WWP!B$33</f>
        <v>743.03830743596575</v>
      </c>
      <c r="C124" s="204">
        <f>WWP!C$33</f>
        <v>704.90819230420573</v>
      </c>
      <c r="D124" s="204">
        <f>WWP!D$33</f>
        <v>663.4700080031655</v>
      </c>
      <c r="E124" s="204">
        <f>WWP!E$33</f>
        <v>671.40640180128344</v>
      </c>
      <c r="F124" s="204">
        <f>WWP!F$33</f>
        <v>725.74653133866173</v>
      </c>
      <c r="G124" s="204">
        <f>WWP!G$33</f>
        <v>753.34525080320384</v>
      </c>
      <c r="H124" s="204">
        <f>WWP!H$33</f>
        <v>691.28563798598236</v>
      </c>
      <c r="I124" s="204">
        <f>WWP!I$33</f>
        <v>595.12168827393111</v>
      </c>
      <c r="J124" s="204">
        <f>WWP!J$33</f>
        <v>520.45427371716585</v>
      </c>
      <c r="K124" s="204">
        <f>WWP!K$33</f>
        <v>429.46701879097282</v>
      </c>
      <c r="L124" s="204">
        <f>WWP!L$33</f>
        <v>563.57006871343526</v>
      </c>
      <c r="M124" s="204">
        <f>WWP!M$33</f>
        <v>435.00037553265128</v>
      </c>
      <c r="N124" s="204">
        <f>WWP!N$33</f>
        <v>410.39663124466858</v>
      </c>
      <c r="O124" s="204">
        <f>WWP!O$33</f>
        <v>432.27509545906258</v>
      </c>
      <c r="P124" s="204">
        <f>WWP!P$33</f>
        <v>363.59230723548501</v>
      </c>
      <c r="Q124" s="204">
        <f>WWP!Q$33</f>
        <v>329.58877127989592</v>
      </c>
      <c r="R124" s="204">
        <f>WWP!R$33</f>
        <v>350.41431466548812</v>
      </c>
      <c r="S124" s="204">
        <f>WWP!S$33</f>
        <v>371.0962455934889</v>
      </c>
      <c r="T124" s="204">
        <f>WWP!T$33</f>
        <v>366.52069001508528</v>
      </c>
      <c r="U124" s="204">
        <f>WWP!U$33</f>
        <v>322.10290445029909</v>
      </c>
      <c r="V124" s="204">
        <f>WWP!V$33</f>
        <v>331.10422322390508</v>
      </c>
      <c r="W124" s="204">
        <f>WWP!W$33</f>
        <v>347.80935866490398</v>
      </c>
      <c r="X124" s="204">
        <f>WWP!X$33</f>
        <v>252.372638230761</v>
      </c>
      <c r="Y124" s="204">
        <f>WWP!Y$33</f>
        <v>235.26803638462499</v>
      </c>
    </row>
    <row r="125" spans="1:25" ht="12" customHeight="1" x14ac:dyDescent="0.25">
      <c r="A125" s="12" t="s">
        <v>68</v>
      </c>
      <c r="B125" s="204">
        <f>OIS!B$33</f>
        <v>7538.2372097843654</v>
      </c>
      <c r="C125" s="204">
        <f>OIS!C$33</f>
        <v>5698.7703185758664</v>
      </c>
      <c r="D125" s="204">
        <f>OIS!D$33</f>
        <v>5212.4883819975148</v>
      </c>
      <c r="E125" s="204">
        <f>OIS!E$33</f>
        <v>3321.961676004943</v>
      </c>
      <c r="F125" s="204">
        <f>OIS!F$33</f>
        <v>3670.0760603965041</v>
      </c>
      <c r="G125" s="204">
        <f>OIS!G$33</f>
        <v>3145.7161005762619</v>
      </c>
      <c r="H125" s="204">
        <f>OIS!H$33</f>
        <v>3225.135566622107</v>
      </c>
      <c r="I125" s="204">
        <f>OIS!I$33</f>
        <v>3571.737616213622</v>
      </c>
      <c r="J125" s="204">
        <f>OIS!J$33</f>
        <v>4175.5306873551935</v>
      </c>
      <c r="K125" s="204">
        <f>OIS!K$33</f>
        <v>2825.0237723382752</v>
      </c>
      <c r="L125" s="204">
        <f>OIS!L$33</f>
        <v>4524.7675733366041</v>
      </c>
      <c r="M125" s="204">
        <f>OIS!M$33</f>
        <v>3984.5634360888689</v>
      </c>
      <c r="N125" s="204">
        <f>OIS!N$33</f>
        <v>3879.4073433051012</v>
      </c>
      <c r="O125" s="204">
        <f>OIS!O$33</f>
        <v>3797.2206861023328</v>
      </c>
      <c r="P125" s="204">
        <f>OIS!P$33</f>
        <v>3856.7958100319952</v>
      </c>
      <c r="Q125" s="204">
        <f>OIS!Q$33</f>
        <v>3852.4649742466481</v>
      </c>
      <c r="R125" s="204">
        <f>OIS!R$33</f>
        <v>3901.3336138659902</v>
      </c>
      <c r="S125" s="204">
        <f>OIS!S$33</f>
        <v>3926.0276966811671</v>
      </c>
      <c r="T125" s="204">
        <f>OIS!T$33</f>
        <v>6853.3594204999736</v>
      </c>
      <c r="U125" s="204">
        <f>OIS!U$33</f>
        <v>8408.5574406879005</v>
      </c>
      <c r="V125" s="204">
        <f>OIS!V$33</f>
        <v>8161.3892131153661</v>
      </c>
      <c r="W125" s="204">
        <f>OIS!W$33</f>
        <v>8998.3326208463532</v>
      </c>
      <c r="X125" s="204">
        <f>OIS!X$33</f>
        <v>9406.6549271003769</v>
      </c>
      <c r="Y125" s="204">
        <f>OIS!Y$33</f>
        <v>8527.7260255152705</v>
      </c>
    </row>
    <row r="126" spans="1:25" ht="12" customHeight="1" x14ac:dyDescent="0.25">
      <c r="A126" s="28" t="s">
        <v>85</v>
      </c>
      <c r="B126" s="214">
        <f>Ind_Summary_emi!B43</f>
        <v>2328.0703699999999</v>
      </c>
      <c r="C126" s="214">
        <f>Ind_Summary_emi!C43</f>
        <v>2184.7259100000001</v>
      </c>
      <c r="D126" s="214">
        <f>Ind_Summary_emi!D43</f>
        <v>2154.1131300000002</v>
      </c>
      <c r="E126" s="214">
        <f>Ind_Summary_emi!E43</f>
        <v>2167.3334500000001</v>
      </c>
      <c r="F126" s="214">
        <f>Ind_Summary_emi!F43</f>
        <v>2296.3766099999998</v>
      </c>
      <c r="G126" s="214">
        <f>Ind_Summary_emi!G43</f>
        <v>2238.4861700000001</v>
      </c>
      <c r="H126" s="214">
        <f>Ind_Summary_emi!H43</f>
        <v>2258.1878700000002</v>
      </c>
      <c r="I126" s="214">
        <f>Ind_Summary_emi!I43</f>
        <v>2247.6693599999999</v>
      </c>
      <c r="J126" s="214">
        <f>Ind_Summary_emi!J43</f>
        <v>2165.8411599999999</v>
      </c>
      <c r="K126" s="214">
        <f>Ind_Summary_emi!K43</f>
        <v>2031.8573899999999</v>
      </c>
      <c r="L126" s="214">
        <f>Ind_Summary_emi!L43</f>
        <v>2308.7028300000002</v>
      </c>
      <c r="M126" s="214">
        <f>Ind_Summary_emi!M43</f>
        <v>2179.4595899999999</v>
      </c>
      <c r="N126" s="214">
        <f>Ind_Summary_emi!N43</f>
        <v>2167.1124399999999</v>
      </c>
      <c r="O126" s="214">
        <f>Ind_Summary_emi!O43</f>
        <v>2122.1038400000002</v>
      </c>
      <c r="P126" s="214">
        <f>Ind_Summary_emi!P43</f>
        <v>2059.0081100000002</v>
      </c>
      <c r="Q126" s="214">
        <f>Ind_Summary_emi!Q43</f>
        <v>1997.62093</v>
      </c>
      <c r="R126" s="214">
        <f>Ind_Summary_emi!R43</f>
        <v>2032.3911499999999</v>
      </c>
      <c r="S126" s="214">
        <f>Ind_Summary_emi!S43</f>
        <v>2083.8035599999998</v>
      </c>
      <c r="T126" s="214">
        <f>Ind_Summary_emi!T43</f>
        <v>2022.3130799999999</v>
      </c>
      <c r="U126" s="214">
        <f>Ind_Summary_emi!U43</f>
        <v>1972.78505</v>
      </c>
      <c r="V126" s="214">
        <f>Ind_Summary_emi!V43</f>
        <v>1946.7240300000001</v>
      </c>
      <c r="W126" s="214">
        <f>Ind_Summary_emi!W43</f>
        <v>2070.3510000000001</v>
      </c>
      <c r="X126" s="214">
        <f>Ind_Summary_emi!X43</f>
        <v>2123.5410299999999</v>
      </c>
      <c r="Y126" s="214">
        <f>Ind_Summary_emi!Y43</f>
        <v>1836.8611800000001</v>
      </c>
    </row>
    <row r="128" spans="1:25" ht="12" customHeight="1" x14ac:dyDescent="0.25">
      <c r="A128" s="30" t="s">
        <v>86</v>
      </c>
      <c r="B128" s="203">
        <f t="shared" ref="B128:Y128" si="8">IF(B29=0,"",B29/B3*1000)</f>
        <v>64.239135121516924</v>
      </c>
      <c r="C128" s="203">
        <f t="shared" si="8"/>
        <v>63.709472273033349</v>
      </c>
      <c r="D128" s="203">
        <f t="shared" si="8"/>
        <v>66.037469188607744</v>
      </c>
      <c r="E128" s="203">
        <f t="shared" si="8"/>
        <v>70.096643415087513</v>
      </c>
      <c r="F128" s="203">
        <f t="shared" si="8"/>
        <v>70.27552597805105</v>
      </c>
      <c r="G128" s="203">
        <f t="shared" si="8"/>
        <v>70.630946571670009</v>
      </c>
      <c r="H128" s="203">
        <f t="shared" si="8"/>
        <v>67.647414402278329</v>
      </c>
      <c r="I128" s="203">
        <f t="shared" si="8"/>
        <v>67.023857139366399</v>
      </c>
      <c r="J128" s="203">
        <f t="shared" si="8"/>
        <v>67.264286741165577</v>
      </c>
      <c r="K128" s="203">
        <f t="shared" si="8"/>
        <v>70.205303612518662</v>
      </c>
      <c r="L128" s="203">
        <f t="shared" si="8"/>
        <v>68.998555948099764</v>
      </c>
      <c r="M128" s="203">
        <f t="shared" si="8"/>
        <v>65.238826138407106</v>
      </c>
      <c r="N128" s="203">
        <f t="shared" si="8"/>
        <v>64.237747041402272</v>
      </c>
      <c r="O128" s="203">
        <f t="shared" si="8"/>
        <v>64.120479104053942</v>
      </c>
      <c r="P128" s="203">
        <f t="shared" si="8"/>
        <v>61.072084009576109</v>
      </c>
      <c r="Q128" s="203">
        <f t="shared" si="8"/>
        <v>60.667563478746139</v>
      </c>
      <c r="R128" s="203">
        <f t="shared" si="8"/>
        <v>58.883290840976912</v>
      </c>
      <c r="S128" s="203">
        <f t="shared" si="8"/>
        <v>58.187818274376703</v>
      </c>
      <c r="T128" s="203">
        <f t="shared" si="8"/>
        <v>57.959894015466894</v>
      </c>
      <c r="U128" s="203">
        <f t="shared" si="8"/>
        <v>57.170046849172657</v>
      </c>
      <c r="V128" s="203">
        <f t="shared" si="8"/>
        <v>59.70339027587675</v>
      </c>
      <c r="W128" s="203">
        <f t="shared" si="8"/>
        <v>58.579874633391235</v>
      </c>
      <c r="X128" s="203">
        <f t="shared" si="8"/>
        <v>56.403369684173384</v>
      </c>
      <c r="Y128" s="203">
        <f t="shared" si="8"/>
        <v>53.158495837307449</v>
      </c>
    </row>
    <row r="129" spans="1:25" ht="12" customHeight="1" x14ac:dyDescent="0.25">
      <c r="A129" s="12" t="s">
        <v>14</v>
      </c>
      <c r="B129" s="204">
        <f t="shared" ref="B129:Y129" si="9">IF(B52=0,"",B52/B4*1000)</f>
        <v>451.70249225073832</v>
      </c>
      <c r="C129" s="204">
        <f t="shared" si="9"/>
        <v>425.09252638540676</v>
      </c>
      <c r="D129" s="204">
        <f t="shared" si="9"/>
        <v>437.79223369735701</v>
      </c>
      <c r="E129" s="204">
        <f t="shared" si="9"/>
        <v>504.63619190340478</v>
      </c>
      <c r="F129" s="204">
        <f t="shared" si="9"/>
        <v>440.34605458475778</v>
      </c>
      <c r="G129" s="204">
        <f t="shared" si="9"/>
        <v>380.38742471364463</v>
      </c>
      <c r="H129" s="204">
        <f t="shared" si="9"/>
        <v>408.65463498842018</v>
      </c>
      <c r="I129" s="204">
        <f t="shared" si="9"/>
        <v>317.93133362028368</v>
      </c>
      <c r="J129" s="204">
        <f t="shared" si="9"/>
        <v>321.43373642148345</v>
      </c>
      <c r="K129" s="204">
        <f t="shared" si="9"/>
        <v>394.39281438677369</v>
      </c>
      <c r="L129" s="204">
        <f t="shared" si="9"/>
        <v>494.48160776171687</v>
      </c>
      <c r="M129" s="204">
        <f t="shared" si="9"/>
        <v>453.87172834329454</v>
      </c>
      <c r="N129" s="204">
        <f t="shared" si="9"/>
        <v>427.47392279984967</v>
      </c>
      <c r="O129" s="204">
        <f t="shared" si="9"/>
        <v>435.40464944597403</v>
      </c>
      <c r="P129" s="204">
        <f t="shared" si="9"/>
        <v>415.14202152137295</v>
      </c>
      <c r="Q129" s="204">
        <f t="shared" si="9"/>
        <v>444.09621438400018</v>
      </c>
      <c r="R129" s="204">
        <f t="shared" si="9"/>
        <v>466.20104567236297</v>
      </c>
      <c r="S129" s="204">
        <f t="shared" si="9"/>
        <v>456.63502845217391</v>
      </c>
      <c r="T129" s="204">
        <f t="shared" si="9"/>
        <v>425.04312610013505</v>
      </c>
      <c r="U129" s="204">
        <f t="shared" si="9"/>
        <v>470.99153073237505</v>
      </c>
      <c r="V129" s="204">
        <f t="shared" si="9"/>
        <v>539.20299747958177</v>
      </c>
      <c r="W129" s="204">
        <f t="shared" si="9"/>
        <v>585.35156021111061</v>
      </c>
      <c r="X129" s="204">
        <f t="shared" si="9"/>
        <v>469.47340369998585</v>
      </c>
      <c r="Y129" s="204">
        <f t="shared" si="9"/>
        <v>488.74634620968925</v>
      </c>
    </row>
    <row r="130" spans="1:25" ht="12" customHeight="1" x14ac:dyDescent="0.25">
      <c r="A130" s="13" t="s">
        <v>18</v>
      </c>
      <c r="B130" s="205">
        <f t="shared" ref="B130:Y130" si="10">IF(B55=0,"",B55/B5*1000)</f>
        <v>350.47874645837697</v>
      </c>
      <c r="C130" s="205">
        <f t="shared" si="10"/>
        <v>357.88867799474662</v>
      </c>
      <c r="D130" s="205">
        <f t="shared" si="10"/>
        <v>358.36554259078355</v>
      </c>
      <c r="E130" s="205">
        <f t="shared" si="10"/>
        <v>354.92295471081508</v>
      </c>
      <c r="F130" s="205">
        <f t="shared" si="10"/>
        <v>337.07727802513898</v>
      </c>
      <c r="G130" s="205">
        <f t="shared" si="10"/>
        <v>312.49820062536321</v>
      </c>
      <c r="H130" s="205">
        <f t="shared" si="10"/>
        <v>254.34839462531932</v>
      </c>
      <c r="I130" s="205">
        <f t="shared" si="10"/>
        <v>221.86664299676838</v>
      </c>
      <c r="J130" s="205">
        <f t="shared" si="10"/>
        <v>238.37614226411367</v>
      </c>
      <c r="K130" s="205">
        <f t="shared" si="10"/>
        <v>207.55323422207562</v>
      </c>
      <c r="L130" s="205">
        <f t="shared" si="10"/>
        <v>251.41111007481376</v>
      </c>
      <c r="M130" s="205">
        <f t="shared" si="10"/>
        <v>215.44561598571221</v>
      </c>
      <c r="N130" s="205">
        <f t="shared" si="10"/>
        <v>191.08807131056108</v>
      </c>
      <c r="O130" s="205">
        <f t="shared" si="10"/>
        <v>201.69066428124657</v>
      </c>
      <c r="P130" s="205">
        <f t="shared" si="10"/>
        <v>212.22100404076951</v>
      </c>
      <c r="Q130" s="205">
        <f t="shared" si="10"/>
        <v>229.37030868631294</v>
      </c>
      <c r="R130" s="205">
        <f t="shared" si="10"/>
        <v>230.99284429354688</v>
      </c>
      <c r="S130" s="205">
        <f t="shared" si="10"/>
        <v>240.99660130452892</v>
      </c>
      <c r="T130" s="205">
        <f t="shared" si="10"/>
        <v>219.96821501057869</v>
      </c>
      <c r="U130" s="205">
        <f t="shared" si="10"/>
        <v>221.71977012568522</v>
      </c>
      <c r="V130" s="205">
        <f t="shared" si="10"/>
        <v>236.33368811627119</v>
      </c>
      <c r="W130" s="205">
        <f t="shared" si="10"/>
        <v>271.05461574323647</v>
      </c>
      <c r="X130" s="205">
        <f t="shared" si="10"/>
        <v>223.19655709209218</v>
      </c>
      <c r="Y130" s="205">
        <f t="shared" si="10"/>
        <v>155.56827617744884</v>
      </c>
    </row>
    <row r="131" spans="1:25" ht="12" customHeight="1" x14ac:dyDescent="0.25">
      <c r="A131" s="14" t="s">
        <v>45</v>
      </c>
      <c r="B131" s="204">
        <f t="shared" ref="B131:Y131" si="11">IF(B56=0,"",B56/B6*1000)</f>
        <v>429.34049727884781</v>
      </c>
      <c r="C131" s="204">
        <f t="shared" si="11"/>
        <v>465.66614947463984</v>
      </c>
      <c r="D131" s="204">
        <f t="shared" si="11"/>
        <v>467.3754881781984</v>
      </c>
      <c r="E131" s="204">
        <f t="shared" si="11"/>
        <v>535.46688780265163</v>
      </c>
      <c r="F131" s="204">
        <f t="shared" si="11"/>
        <v>638.29060601047047</v>
      </c>
      <c r="G131" s="204">
        <f t="shared" si="11"/>
        <v>633.67789965431928</v>
      </c>
      <c r="H131" s="204">
        <f t="shared" si="11"/>
        <v>591.14003642721445</v>
      </c>
      <c r="I131" s="204">
        <f t="shared" si="11"/>
        <v>509.78239097566768</v>
      </c>
      <c r="J131" s="204">
        <f t="shared" si="11"/>
        <v>540.97692699028062</v>
      </c>
      <c r="K131" s="204">
        <f t="shared" si="11"/>
        <v>471.31551778423318</v>
      </c>
      <c r="L131" s="204">
        <f t="shared" si="11"/>
        <v>606.87760794513804</v>
      </c>
      <c r="M131" s="204">
        <f t="shared" si="11"/>
        <v>737.19594958453615</v>
      </c>
      <c r="N131" s="204">
        <f t="shared" si="11"/>
        <v>592.26272323849082</v>
      </c>
      <c r="O131" s="204">
        <f t="shared" si="11"/>
        <v>660.9204150213618</v>
      </c>
      <c r="P131" s="204">
        <f t="shared" si="11"/>
        <v>617.18924574175685</v>
      </c>
      <c r="Q131" s="204">
        <f t="shared" si="11"/>
        <v>614.84109198677288</v>
      </c>
      <c r="R131" s="204">
        <f t="shared" si="11"/>
        <v>616.47028739063035</v>
      </c>
      <c r="S131" s="204">
        <f t="shared" si="11"/>
        <v>639.804023880405</v>
      </c>
      <c r="T131" s="204">
        <f t="shared" si="11"/>
        <v>372.99140441317894</v>
      </c>
      <c r="U131" s="204">
        <f t="shared" si="11"/>
        <v>353.55591804043291</v>
      </c>
      <c r="V131" s="204">
        <f t="shared" si="11"/>
        <v>423.07238199906863</v>
      </c>
      <c r="W131" s="204">
        <f t="shared" si="11"/>
        <v>514.37918138758346</v>
      </c>
      <c r="X131" s="204">
        <f t="shared" si="11"/>
        <v>608.68155654110569</v>
      </c>
      <c r="Y131" s="204">
        <f t="shared" si="11"/>
        <v>278.60456430334142</v>
      </c>
    </row>
    <row r="132" spans="1:25" ht="12" customHeight="1" x14ac:dyDescent="0.25">
      <c r="A132" s="14" t="s">
        <v>58</v>
      </c>
      <c r="B132" s="204">
        <f t="shared" ref="B132:Y132" si="12">IF(B57=0,"",B57/B7*1000)</f>
        <v>289.36760496908892</v>
      </c>
      <c r="C132" s="204">
        <f t="shared" si="12"/>
        <v>298.14384100855585</v>
      </c>
      <c r="D132" s="204">
        <f t="shared" si="12"/>
        <v>292.42283814410274</v>
      </c>
      <c r="E132" s="204">
        <f t="shared" si="12"/>
        <v>299.06295649509951</v>
      </c>
      <c r="F132" s="204">
        <f t="shared" si="12"/>
        <v>270.31041589831472</v>
      </c>
      <c r="G132" s="204">
        <f t="shared" si="12"/>
        <v>247.42235790707804</v>
      </c>
      <c r="H132" s="204">
        <f t="shared" si="12"/>
        <v>177.60256099472275</v>
      </c>
      <c r="I132" s="204">
        <f t="shared" si="12"/>
        <v>164.25777484208837</v>
      </c>
      <c r="J132" s="204">
        <f t="shared" si="12"/>
        <v>182.88286582757362</v>
      </c>
      <c r="K132" s="204">
        <f t="shared" si="12"/>
        <v>100.66322763212972</v>
      </c>
      <c r="L132" s="204">
        <f t="shared" si="12"/>
        <v>134.88910362831479</v>
      </c>
      <c r="M132" s="204">
        <f t="shared" si="12"/>
        <v>120.40881412898746</v>
      </c>
      <c r="N132" s="204">
        <f t="shared" si="12"/>
        <v>117.58132259181453</v>
      </c>
      <c r="O132" s="204">
        <f t="shared" si="12"/>
        <v>125.20796316725583</v>
      </c>
      <c r="P132" s="204">
        <f t="shared" si="12"/>
        <v>138.78132447870908</v>
      </c>
      <c r="Q132" s="204">
        <f t="shared" si="12"/>
        <v>141.17121802594897</v>
      </c>
      <c r="R132" s="204">
        <f t="shared" si="12"/>
        <v>145.41647849517892</v>
      </c>
      <c r="S132" s="204">
        <f t="shared" si="12"/>
        <v>147.54136325755903</v>
      </c>
      <c r="T132" s="204">
        <f t="shared" si="12"/>
        <v>157.62120832318806</v>
      </c>
      <c r="U132" s="204">
        <f t="shared" si="12"/>
        <v>159.94067847045312</v>
      </c>
      <c r="V132" s="204">
        <f t="shared" si="12"/>
        <v>176.14452237671719</v>
      </c>
      <c r="W132" s="204">
        <f t="shared" si="12"/>
        <v>201.95359661009246</v>
      </c>
      <c r="X132" s="204">
        <f t="shared" si="12"/>
        <v>156.80452196274857</v>
      </c>
      <c r="Y132" s="204">
        <f t="shared" si="12"/>
        <v>100.4279407977108</v>
      </c>
    </row>
    <row r="133" spans="1:25" ht="12" customHeight="1" x14ac:dyDescent="0.25">
      <c r="A133" s="14" t="s">
        <v>47</v>
      </c>
      <c r="B133" s="204">
        <f t="shared" ref="B133:Y133" si="13">IF(B60=0,"",B60/B8*1000)</f>
        <v>392.79486467676827</v>
      </c>
      <c r="C133" s="204">
        <f t="shared" si="13"/>
        <v>394.40439359314018</v>
      </c>
      <c r="D133" s="204">
        <f t="shared" si="13"/>
        <v>400.24346925501578</v>
      </c>
      <c r="E133" s="204">
        <f t="shared" si="13"/>
        <v>376.44157154525482</v>
      </c>
      <c r="F133" s="204">
        <f t="shared" si="13"/>
        <v>349.28188758785416</v>
      </c>
      <c r="G133" s="204">
        <f t="shared" si="13"/>
        <v>320.02730981644254</v>
      </c>
      <c r="H133" s="204">
        <f t="shared" si="13"/>
        <v>269.87095328948317</v>
      </c>
      <c r="I133" s="204">
        <f t="shared" si="13"/>
        <v>227.96394659015968</v>
      </c>
      <c r="J133" s="204">
        <f t="shared" si="13"/>
        <v>240.25292308163043</v>
      </c>
      <c r="K133" s="204">
        <f t="shared" si="13"/>
        <v>275.19734920364283</v>
      </c>
      <c r="L133" s="204">
        <f t="shared" si="13"/>
        <v>316.1797648105362</v>
      </c>
      <c r="M133" s="204">
        <f t="shared" si="13"/>
        <v>219.07918439225028</v>
      </c>
      <c r="N133" s="204">
        <f t="shared" si="13"/>
        <v>194.05082539974069</v>
      </c>
      <c r="O133" s="204">
        <f t="shared" si="13"/>
        <v>196.12196685469578</v>
      </c>
      <c r="P133" s="204">
        <f t="shared" si="13"/>
        <v>214.62594477620971</v>
      </c>
      <c r="Q133" s="204">
        <f t="shared" si="13"/>
        <v>253.51216793567937</v>
      </c>
      <c r="R133" s="204">
        <f t="shared" si="13"/>
        <v>252.18441081071202</v>
      </c>
      <c r="S133" s="204">
        <f t="shared" si="13"/>
        <v>268.60763403420771</v>
      </c>
      <c r="T133" s="204">
        <f t="shared" si="13"/>
        <v>262.57979741744668</v>
      </c>
      <c r="U133" s="204">
        <f t="shared" si="13"/>
        <v>265.87081720191821</v>
      </c>
      <c r="V133" s="204">
        <f t="shared" si="13"/>
        <v>264.78097623685346</v>
      </c>
      <c r="W133" s="204">
        <f t="shared" si="13"/>
        <v>298.69325702753378</v>
      </c>
      <c r="X133" s="204">
        <f t="shared" si="13"/>
        <v>221.90188500077016</v>
      </c>
      <c r="Y133" s="204">
        <f t="shared" si="13"/>
        <v>174.16830214669034</v>
      </c>
    </row>
    <row r="134" spans="1:25" ht="12" customHeight="1" x14ac:dyDescent="0.25">
      <c r="A134" s="13" t="s">
        <v>19</v>
      </c>
      <c r="B134" s="205">
        <f t="shared" ref="B134:Y134" si="14">IF(B61=0,"",B61/B9*1000)</f>
        <v>145.56080766720373</v>
      </c>
      <c r="C134" s="205">
        <f t="shared" si="14"/>
        <v>142.93798696650438</v>
      </c>
      <c r="D134" s="205">
        <f t="shared" si="14"/>
        <v>145.69298626146849</v>
      </c>
      <c r="E134" s="205">
        <f t="shared" si="14"/>
        <v>165.18097221164604</v>
      </c>
      <c r="F134" s="205">
        <f t="shared" si="14"/>
        <v>153.55102686811921</v>
      </c>
      <c r="G134" s="205">
        <f t="shared" si="14"/>
        <v>157.86592578415747</v>
      </c>
      <c r="H134" s="205">
        <f t="shared" si="14"/>
        <v>155.16249033565697</v>
      </c>
      <c r="I134" s="205">
        <f t="shared" si="14"/>
        <v>165.20058246610429</v>
      </c>
      <c r="J134" s="205">
        <f t="shared" si="14"/>
        <v>163.42886841655513</v>
      </c>
      <c r="K134" s="205">
        <f t="shared" si="14"/>
        <v>164.19148162545196</v>
      </c>
      <c r="L134" s="205">
        <f t="shared" si="14"/>
        <v>166.19213519946521</v>
      </c>
      <c r="M134" s="205">
        <f t="shared" si="14"/>
        <v>162.07318806103868</v>
      </c>
      <c r="N134" s="205">
        <f t="shared" si="14"/>
        <v>168.58141350723679</v>
      </c>
      <c r="O134" s="205">
        <f t="shared" si="14"/>
        <v>172.68447425373989</v>
      </c>
      <c r="P134" s="205">
        <f t="shared" si="14"/>
        <v>164.2700149760314</v>
      </c>
      <c r="Q134" s="205">
        <f t="shared" si="14"/>
        <v>165.94231156775845</v>
      </c>
      <c r="R134" s="205">
        <f t="shared" si="14"/>
        <v>162.59343455968428</v>
      </c>
      <c r="S134" s="205">
        <f t="shared" si="14"/>
        <v>163.91323404337342</v>
      </c>
      <c r="T134" s="205">
        <f t="shared" si="14"/>
        <v>165.16972237214998</v>
      </c>
      <c r="U134" s="205">
        <f t="shared" si="14"/>
        <v>154.02402127700569</v>
      </c>
      <c r="V134" s="205">
        <f t="shared" si="14"/>
        <v>158.4103696104597</v>
      </c>
      <c r="W134" s="205">
        <f t="shared" si="14"/>
        <v>153.23417309304227</v>
      </c>
      <c r="X134" s="205">
        <f t="shared" si="14"/>
        <v>153.09090704669734</v>
      </c>
      <c r="Y134" s="205">
        <f t="shared" si="14"/>
        <v>151.52962898344134</v>
      </c>
    </row>
    <row r="135" spans="1:25" ht="12" customHeight="1" x14ac:dyDescent="0.25">
      <c r="A135" s="14" t="s">
        <v>59</v>
      </c>
      <c r="B135" s="204">
        <f t="shared" ref="B135:Y135" si="15">IF(B62=0,"",B62/B10*1000)</f>
        <v>268.00662298240246</v>
      </c>
      <c r="C135" s="204">
        <f t="shared" si="15"/>
        <v>267.01629535310764</v>
      </c>
      <c r="D135" s="204">
        <f t="shared" si="15"/>
        <v>271.66808991362751</v>
      </c>
      <c r="E135" s="204">
        <f t="shared" si="15"/>
        <v>316.41507472523563</v>
      </c>
      <c r="F135" s="204">
        <f t="shared" si="15"/>
        <v>296.7207723573764</v>
      </c>
      <c r="G135" s="204">
        <f t="shared" si="15"/>
        <v>313.40031396231814</v>
      </c>
      <c r="H135" s="204">
        <f t="shared" si="15"/>
        <v>312.3531278235705</v>
      </c>
      <c r="I135" s="204">
        <f t="shared" si="15"/>
        <v>343.1585590886923</v>
      </c>
      <c r="J135" s="204">
        <f t="shared" si="15"/>
        <v>322.2259748082592</v>
      </c>
      <c r="K135" s="204">
        <f t="shared" si="15"/>
        <v>327.99212586954485</v>
      </c>
      <c r="L135" s="204">
        <f t="shared" si="15"/>
        <v>317.81117627268003</v>
      </c>
      <c r="M135" s="204">
        <f t="shared" si="15"/>
        <v>306.34136056889616</v>
      </c>
      <c r="N135" s="204">
        <f t="shared" si="15"/>
        <v>325.66831483518894</v>
      </c>
      <c r="O135" s="204">
        <f t="shared" si="15"/>
        <v>337.17265046328356</v>
      </c>
      <c r="P135" s="204">
        <f t="shared" si="15"/>
        <v>327.7226711480626</v>
      </c>
      <c r="Q135" s="204">
        <f t="shared" si="15"/>
        <v>311.58427100837741</v>
      </c>
      <c r="R135" s="204">
        <f t="shared" si="15"/>
        <v>328.32538698891113</v>
      </c>
      <c r="S135" s="204">
        <f t="shared" si="15"/>
        <v>301.37339528762436</v>
      </c>
      <c r="T135" s="204">
        <f t="shared" si="15"/>
        <v>316.08047127622035</v>
      </c>
      <c r="U135" s="204">
        <f t="shared" si="15"/>
        <v>314.1744372076397</v>
      </c>
      <c r="V135" s="204">
        <f t="shared" si="15"/>
        <v>315.20805743073669</v>
      </c>
      <c r="W135" s="204">
        <f t="shared" si="15"/>
        <v>319.08914590088523</v>
      </c>
      <c r="X135" s="204">
        <f t="shared" si="15"/>
        <v>321.92618138721491</v>
      </c>
      <c r="Y135" s="204">
        <f t="shared" si="15"/>
        <v>327.37234081651047</v>
      </c>
    </row>
    <row r="136" spans="1:25" ht="12" customHeight="1" x14ac:dyDescent="0.25">
      <c r="A136" s="14" t="s">
        <v>49</v>
      </c>
      <c r="B136" s="204">
        <f t="shared" ref="B136:Y136" si="16">IF(B63=0,"",B63/B11*1000)</f>
        <v>91.064198384279337</v>
      </c>
      <c r="C136" s="204">
        <f t="shared" si="16"/>
        <v>90.332001208986526</v>
      </c>
      <c r="D136" s="204">
        <f t="shared" si="16"/>
        <v>92.176788363599613</v>
      </c>
      <c r="E136" s="204">
        <f t="shared" si="16"/>
        <v>107.79807392122632</v>
      </c>
      <c r="F136" s="204">
        <f t="shared" si="16"/>
        <v>103.24355806885067</v>
      </c>
      <c r="G136" s="204">
        <f t="shared" si="16"/>
        <v>112.84646817982014</v>
      </c>
      <c r="H136" s="204">
        <f t="shared" si="16"/>
        <v>111.9148091828506</v>
      </c>
      <c r="I136" s="204">
        <f t="shared" si="16"/>
        <v>117.39326341484455</v>
      </c>
      <c r="J136" s="204">
        <f t="shared" si="16"/>
        <v>121.21259158203301</v>
      </c>
      <c r="K136" s="204">
        <f t="shared" si="16"/>
        <v>125.73329326270982</v>
      </c>
      <c r="L136" s="204">
        <f t="shared" si="16"/>
        <v>112.18366486076533</v>
      </c>
      <c r="M136" s="204">
        <f t="shared" si="16"/>
        <v>130.59204069338378</v>
      </c>
      <c r="N136" s="204">
        <f t="shared" si="16"/>
        <v>133.62800234835612</v>
      </c>
      <c r="O136" s="204">
        <f t="shared" si="16"/>
        <v>132.12077103174991</v>
      </c>
      <c r="P136" s="204">
        <f t="shared" si="16"/>
        <v>123.68212109223899</v>
      </c>
      <c r="Q136" s="204">
        <f t="shared" si="16"/>
        <v>112.98026368182209</v>
      </c>
      <c r="R136" s="204">
        <f t="shared" si="16"/>
        <v>115.89595558715043</v>
      </c>
      <c r="S136" s="204">
        <f t="shared" si="16"/>
        <v>117.41027151203326</v>
      </c>
      <c r="T136" s="204">
        <f t="shared" si="16"/>
        <v>134.69295748467007</v>
      </c>
      <c r="U136" s="204">
        <f t="shared" si="16"/>
        <v>122.39771217436939</v>
      </c>
      <c r="V136" s="204">
        <f t="shared" si="16"/>
        <v>119.64229526005927</v>
      </c>
      <c r="W136" s="204">
        <f t="shared" si="16"/>
        <v>122.67782399133429</v>
      </c>
      <c r="X136" s="204">
        <f t="shared" si="16"/>
        <v>103.81113765215298</v>
      </c>
      <c r="Y136" s="204">
        <f t="shared" si="16"/>
        <v>114.42608218283971</v>
      </c>
    </row>
    <row r="137" spans="1:25" ht="12" customHeight="1" x14ac:dyDescent="0.25">
      <c r="A137" s="14" t="s">
        <v>50</v>
      </c>
      <c r="B137" s="204">
        <f t="shared" ref="B137:Y137" si="17">IF(B64=0,"",B64/B12*1000)</f>
        <v>25.81028310384545</v>
      </c>
      <c r="C137" s="204">
        <f t="shared" si="17"/>
        <v>25.810490924564824</v>
      </c>
      <c r="D137" s="204">
        <f t="shared" si="17"/>
        <v>25.807385123211386</v>
      </c>
      <c r="E137" s="204">
        <f t="shared" si="17"/>
        <v>25.810287451376336</v>
      </c>
      <c r="F137" s="204">
        <f t="shared" si="17"/>
        <v>25.807220750218548</v>
      </c>
      <c r="G137" s="204">
        <f t="shared" si="17"/>
        <v>25.807587724379729</v>
      </c>
      <c r="H137" s="204">
        <f t="shared" si="17"/>
        <v>25.81086650354505</v>
      </c>
      <c r="I137" s="204">
        <f t="shared" si="17"/>
        <v>25.808089492950419</v>
      </c>
      <c r="J137" s="204">
        <f t="shared" si="17"/>
        <v>25.809399353739849</v>
      </c>
      <c r="K137" s="204">
        <f t="shared" si="17"/>
        <v>25.803057232640288</v>
      </c>
      <c r="L137" s="204">
        <f t="shared" si="17"/>
        <v>25.807957437965925</v>
      </c>
      <c r="M137" s="204">
        <f t="shared" si="17"/>
        <v>22.791522177986568</v>
      </c>
      <c r="N137" s="204">
        <f t="shared" si="17"/>
        <v>23.043648688522079</v>
      </c>
      <c r="O137" s="204">
        <f t="shared" si="17"/>
        <v>22.711931553363243</v>
      </c>
      <c r="P137" s="204">
        <f t="shared" si="17"/>
        <v>21.072109591719794</v>
      </c>
      <c r="Q137" s="204">
        <f t="shared" si="17"/>
        <v>24.087041290354975</v>
      </c>
      <c r="R137" s="204">
        <f t="shared" si="17"/>
        <v>26.757935167759193</v>
      </c>
      <c r="S137" s="204">
        <f t="shared" si="17"/>
        <v>23.16638948304135</v>
      </c>
      <c r="T137" s="204">
        <f t="shared" si="17"/>
        <v>22.53726267618957</v>
      </c>
      <c r="U137" s="204">
        <f t="shared" si="17"/>
        <v>19.99667913275924</v>
      </c>
      <c r="V137" s="204">
        <f t="shared" si="17"/>
        <v>21.416491420830265</v>
      </c>
      <c r="W137" s="204">
        <f t="shared" si="17"/>
        <v>19.485106745871359</v>
      </c>
      <c r="X137" s="204">
        <f t="shared" si="17"/>
        <v>20.453974555259695</v>
      </c>
      <c r="Y137" s="204">
        <f t="shared" si="17"/>
        <v>20.301538896732144</v>
      </c>
    </row>
    <row r="138" spans="1:25" ht="12" customHeight="1" x14ac:dyDescent="0.25">
      <c r="A138" s="13" t="s">
        <v>20</v>
      </c>
      <c r="B138" s="205">
        <f t="shared" ref="B138:Y138" si="18">IF(B65=0,"",B65/B13*1000)</f>
        <v>280.64524023439122</v>
      </c>
      <c r="C138" s="205">
        <f t="shared" si="18"/>
        <v>283.11670000838376</v>
      </c>
      <c r="D138" s="205">
        <f t="shared" si="18"/>
        <v>306.15302862577346</v>
      </c>
      <c r="E138" s="205">
        <f t="shared" si="18"/>
        <v>333.10418306704594</v>
      </c>
      <c r="F138" s="205">
        <f t="shared" si="18"/>
        <v>336.94275930161655</v>
      </c>
      <c r="G138" s="205">
        <f t="shared" si="18"/>
        <v>336.97744587056667</v>
      </c>
      <c r="H138" s="205">
        <f t="shared" si="18"/>
        <v>322.31740136596449</v>
      </c>
      <c r="I138" s="205">
        <f t="shared" si="18"/>
        <v>328.04423968167436</v>
      </c>
      <c r="J138" s="205">
        <f t="shared" si="18"/>
        <v>326.84100242727419</v>
      </c>
      <c r="K138" s="205">
        <f t="shared" si="18"/>
        <v>343.98567373795697</v>
      </c>
      <c r="L138" s="205">
        <f t="shared" si="18"/>
        <v>329.12504297072763</v>
      </c>
      <c r="M138" s="205">
        <f t="shared" si="18"/>
        <v>322.20155755121789</v>
      </c>
      <c r="N138" s="205">
        <f t="shared" si="18"/>
        <v>310.36201766242658</v>
      </c>
      <c r="O138" s="205">
        <f t="shared" si="18"/>
        <v>308.02771608452485</v>
      </c>
      <c r="P138" s="205">
        <f t="shared" si="18"/>
        <v>295.26821642477461</v>
      </c>
      <c r="Q138" s="205">
        <f t="shared" si="18"/>
        <v>305.82787800048294</v>
      </c>
      <c r="R138" s="205">
        <f t="shared" si="18"/>
        <v>285.00446960880453</v>
      </c>
      <c r="S138" s="205">
        <f t="shared" si="18"/>
        <v>299.67488249142798</v>
      </c>
      <c r="T138" s="205">
        <f t="shared" si="18"/>
        <v>300.91818693804032</v>
      </c>
      <c r="U138" s="205">
        <f t="shared" si="18"/>
        <v>291.55144761663348</v>
      </c>
      <c r="V138" s="205">
        <f t="shared" si="18"/>
        <v>318.3666985519738</v>
      </c>
      <c r="W138" s="205">
        <f t="shared" si="18"/>
        <v>312.64624342980994</v>
      </c>
      <c r="X138" s="205">
        <f t="shared" si="18"/>
        <v>310.62123257124517</v>
      </c>
      <c r="Y138" s="205">
        <f t="shared" si="18"/>
        <v>277.80531880084362</v>
      </c>
    </row>
    <row r="139" spans="1:25" ht="12" customHeight="1" x14ac:dyDescent="0.25">
      <c r="A139" s="14" t="s">
        <v>51</v>
      </c>
      <c r="B139" s="204">
        <f t="shared" ref="B139:Y139" si="19">IF(B66=0,"",B66/B14*1000)</f>
        <v>295.66815808301527</v>
      </c>
      <c r="C139" s="204">
        <f t="shared" si="19"/>
        <v>301.94896740489719</v>
      </c>
      <c r="D139" s="204">
        <f t="shared" si="19"/>
        <v>324.6092400129678</v>
      </c>
      <c r="E139" s="204">
        <f t="shared" si="19"/>
        <v>352.05514679008394</v>
      </c>
      <c r="F139" s="204">
        <f t="shared" si="19"/>
        <v>357.93835949902211</v>
      </c>
      <c r="G139" s="204">
        <f t="shared" si="19"/>
        <v>365.43584546819051</v>
      </c>
      <c r="H139" s="204">
        <f t="shared" si="19"/>
        <v>343.37634250379494</v>
      </c>
      <c r="I139" s="204">
        <f t="shared" si="19"/>
        <v>363.45594368213307</v>
      </c>
      <c r="J139" s="204">
        <f t="shared" si="19"/>
        <v>365.35786053379377</v>
      </c>
      <c r="K139" s="204">
        <f t="shared" si="19"/>
        <v>336.86477595000366</v>
      </c>
      <c r="L139" s="204">
        <f t="shared" si="19"/>
        <v>345.45573084943169</v>
      </c>
      <c r="M139" s="204">
        <f t="shared" si="19"/>
        <v>334.27500977157439</v>
      </c>
      <c r="N139" s="204">
        <f t="shared" si="19"/>
        <v>332.95795149855388</v>
      </c>
      <c r="O139" s="204">
        <f t="shared" si="19"/>
        <v>315.1654374139282</v>
      </c>
      <c r="P139" s="204">
        <f t="shared" si="19"/>
        <v>309.04380176909189</v>
      </c>
      <c r="Q139" s="204">
        <f t="shared" si="19"/>
        <v>301.88362805126746</v>
      </c>
      <c r="R139" s="204">
        <f t="shared" si="19"/>
        <v>295.50246921392949</v>
      </c>
      <c r="S139" s="204">
        <f t="shared" si="19"/>
        <v>306.82572958815291</v>
      </c>
      <c r="T139" s="204">
        <f t="shared" si="19"/>
        <v>317.38428878683618</v>
      </c>
      <c r="U139" s="204">
        <f t="shared" si="19"/>
        <v>290.85987201997938</v>
      </c>
      <c r="V139" s="204">
        <f t="shared" si="19"/>
        <v>291.51088506039792</v>
      </c>
      <c r="W139" s="204">
        <f t="shared" si="19"/>
        <v>290.87640379645319</v>
      </c>
      <c r="X139" s="204">
        <f t="shared" si="19"/>
        <v>294.96669891153283</v>
      </c>
      <c r="Y139" s="204">
        <f t="shared" si="19"/>
        <v>250.09109991475154</v>
      </c>
    </row>
    <row r="140" spans="1:25" ht="12" customHeight="1" x14ac:dyDescent="0.25">
      <c r="A140" s="14" t="s">
        <v>52</v>
      </c>
      <c r="B140" s="204">
        <f t="shared" ref="B140:Y140" si="20">IF(B67=0,"",B67/B15*1000)</f>
        <v>322.53161248478142</v>
      </c>
      <c r="C140" s="204">
        <f t="shared" si="20"/>
        <v>329.3830758666694</v>
      </c>
      <c r="D140" s="204">
        <f t="shared" si="20"/>
        <v>354.10218769464541</v>
      </c>
      <c r="E140" s="204">
        <f t="shared" si="20"/>
        <v>384.04174096383713</v>
      </c>
      <c r="F140" s="204">
        <f t="shared" si="20"/>
        <v>390.45948338800463</v>
      </c>
      <c r="G140" s="204">
        <f t="shared" si="20"/>
        <v>384.24062767164673</v>
      </c>
      <c r="H140" s="204">
        <f t="shared" si="20"/>
        <v>380.03600044400793</v>
      </c>
      <c r="I140" s="204">
        <f t="shared" si="20"/>
        <v>360.92146754363586</v>
      </c>
      <c r="J140" s="204">
        <f t="shared" si="20"/>
        <v>362.81012181708928</v>
      </c>
      <c r="K140" s="204">
        <f t="shared" si="20"/>
        <v>427.52427714618801</v>
      </c>
      <c r="L140" s="204">
        <f t="shared" si="20"/>
        <v>376.42145757729168</v>
      </c>
      <c r="M140" s="204">
        <f t="shared" si="20"/>
        <v>374.82123625574968</v>
      </c>
      <c r="N140" s="204">
        <f t="shared" si="20"/>
        <v>337.17340947095721</v>
      </c>
      <c r="O140" s="204">
        <f t="shared" si="20"/>
        <v>343.61216208796793</v>
      </c>
      <c r="P140" s="204">
        <f t="shared" si="20"/>
        <v>318.49805316562089</v>
      </c>
      <c r="Q140" s="204">
        <f t="shared" si="20"/>
        <v>357.8694754309974</v>
      </c>
      <c r="R140" s="204">
        <f t="shared" si="20"/>
        <v>320.89160952717998</v>
      </c>
      <c r="S140" s="204">
        <f t="shared" si="20"/>
        <v>357.1360105638845</v>
      </c>
      <c r="T140" s="204">
        <f t="shared" si="20"/>
        <v>356.64503375419821</v>
      </c>
      <c r="U140" s="204">
        <f t="shared" si="20"/>
        <v>366.55768146779627</v>
      </c>
      <c r="V140" s="204">
        <f t="shared" si="20"/>
        <v>437.94099019785733</v>
      </c>
      <c r="W140" s="204">
        <f t="shared" si="20"/>
        <v>410.61103669307363</v>
      </c>
      <c r="X140" s="204">
        <f t="shared" si="20"/>
        <v>394.67099141693933</v>
      </c>
      <c r="Y140" s="204">
        <f t="shared" si="20"/>
        <v>378.24591103036101</v>
      </c>
    </row>
    <row r="141" spans="1:25" ht="12" customHeight="1" x14ac:dyDescent="0.25">
      <c r="A141" s="14" t="s">
        <v>60</v>
      </c>
      <c r="B141" s="204">
        <f t="shared" ref="B141:Y141" si="21">IF(B68=0,"",B68/B16*1000)</f>
        <v>198.7867088399764</v>
      </c>
      <c r="C141" s="204">
        <f t="shared" si="21"/>
        <v>201.89808475304</v>
      </c>
      <c r="D141" s="204">
        <f t="shared" si="21"/>
        <v>217.21365316646973</v>
      </c>
      <c r="E141" s="204">
        <f t="shared" si="21"/>
        <v>235.4929036081482</v>
      </c>
      <c r="F141" s="204">
        <f t="shared" si="21"/>
        <v>231.1435258096208</v>
      </c>
      <c r="G141" s="204">
        <f t="shared" si="21"/>
        <v>233.00484277637594</v>
      </c>
      <c r="H141" s="204">
        <f t="shared" si="21"/>
        <v>221.93892055137405</v>
      </c>
      <c r="I141" s="204">
        <f t="shared" si="21"/>
        <v>229.80294909998719</v>
      </c>
      <c r="J141" s="204">
        <f t="shared" si="21"/>
        <v>225.11081630827715</v>
      </c>
      <c r="K141" s="204">
        <f t="shared" si="21"/>
        <v>248.42576491141676</v>
      </c>
      <c r="L141" s="204">
        <f t="shared" si="21"/>
        <v>237.33842852531507</v>
      </c>
      <c r="M141" s="204">
        <f t="shared" si="21"/>
        <v>226.62986741872865</v>
      </c>
      <c r="N141" s="204">
        <f t="shared" si="21"/>
        <v>230.29262042008958</v>
      </c>
      <c r="O141" s="204">
        <f t="shared" si="21"/>
        <v>237.01667656070688</v>
      </c>
      <c r="P141" s="204">
        <f t="shared" si="21"/>
        <v>233.93039311511146</v>
      </c>
      <c r="Q141" s="204">
        <f t="shared" si="21"/>
        <v>230.69129129191506</v>
      </c>
      <c r="R141" s="204">
        <f t="shared" si="21"/>
        <v>211.1966399737384</v>
      </c>
      <c r="S141" s="204">
        <f t="shared" si="21"/>
        <v>206.60913475409114</v>
      </c>
      <c r="T141" s="204">
        <f t="shared" si="21"/>
        <v>197.45075576856652</v>
      </c>
      <c r="U141" s="204">
        <f t="shared" si="21"/>
        <v>192.74444089634324</v>
      </c>
      <c r="V141" s="204">
        <f t="shared" si="21"/>
        <v>213.49800685632076</v>
      </c>
      <c r="W141" s="204">
        <f t="shared" si="21"/>
        <v>213.90904718205192</v>
      </c>
      <c r="X141" s="204">
        <f t="shared" si="21"/>
        <v>218.36382259242228</v>
      </c>
      <c r="Y141" s="204">
        <f t="shared" si="21"/>
        <v>195.96674966366501</v>
      </c>
    </row>
    <row r="142" spans="1:25" ht="12" customHeight="1" x14ac:dyDescent="0.25">
      <c r="A142" s="13" t="s">
        <v>21</v>
      </c>
      <c r="B142" s="205">
        <f t="shared" ref="B142:Y142" si="22">IF(B69=0,"",B69/B17*1000)</f>
        <v>139.99047711671929</v>
      </c>
      <c r="C142" s="205">
        <f t="shared" si="22"/>
        <v>143.06986300318454</v>
      </c>
      <c r="D142" s="205">
        <f t="shared" si="22"/>
        <v>147.57879208161464</v>
      </c>
      <c r="E142" s="205">
        <f t="shared" si="22"/>
        <v>175.12846257432122</v>
      </c>
      <c r="F142" s="205">
        <f t="shared" si="22"/>
        <v>192.71684632639108</v>
      </c>
      <c r="G142" s="205">
        <f t="shared" si="22"/>
        <v>215.91757334374344</v>
      </c>
      <c r="H142" s="205">
        <f t="shared" si="22"/>
        <v>206.13719652019682</v>
      </c>
      <c r="I142" s="205">
        <f t="shared" si="22"/>
        <v>223.66715073722673</v>
      </c>
      <c r="J142" s="205">
        <f t="shared" si="22"/>
        <v>218.89845557160223</v>
      </c>
      <c r="K142" s="205">
        <f t="shared" si="22"/>
        <v>238.20899768116547</v>
      </c>
      <c r="L142" s="205">
        <f t="shared" si="22"/>
        <v>250.8508219591954</v>
      </c>
      <c r="M142" s="205">
        <f t="shared" si="22"/>
        <v>244.21117825713122</v>
      </c>
      <c r="N142" s="205">
        <f t="shared" si="22"/>
        <v>231.0729197671009</v>
      </c>
      <c r="O142" s="205">
        <f t="shared" si="22"/>
        <v>240.58066857342774</v>
      </c>
      <c r="P142" s="205">
        <f t="shared" si="22"/>
        <v>243.26908348106329</v>
      </c>
      <c r="Q142" s="205">
        <f t="shared" si="22"/>
        <v>238.50223888367057</v>
      </c>
      <c r="R142" s="205">
        <f t="shared" si="22"/>
        <v>231.7895307199195</v>
      </c>
      <c r="S142" s="205">
        <f t="shared" si="22"/>
        <v>245.59834750487121</v>
      </c>
      <c r="T142" s="205">
        <f t="shared" si="22"/>
        <v>242.91036515500403</v>
      </c>
      <c r="U142" s="205">
        <f t="shared" si="22"/>
        <v>239.1662099104079</v>
      </c>
      <c r="V142" s="205">
        <f t="shared" si="22"/>
        <v>242.65151502683369</v>
      </c>
      <c r="W142" s="205">
        <f t="shared" si="22"/>
        <v>279.54710767260269</v>
      </c>
      <c r="X142" s="205">
        <f t="shared" si="22"/>
        <v>263.98508169894069</v>
      </c>
      <c r="Y142" s="205">
        <f t="shared" si="22"/>
        <v>232.77898049813905</v>
      </c>
    </row>
    <row r="143" spans="1:25" ht="12" customHeight="1" x14ac:dyDescent="0.25">
      <c r="A143" s="14" t="s">
        <v>54</v>
      </c>
      <c r="B143" s="204">
        <f t="shared" ref="B143:Y143" si="23">IF(B70=0,"",B70/B18*1000)</f>
        <v>1517.4182473491035</v>
      </c>
      <c r="C143" s="204">
        <f t="shared" si="23"/>
        <v>1478.5040674061299</v>
      </c>
      <c r="D143" s="204">
        <f t="shared" si="23"/>
        <v>1482.4947159782364</v>
      </c>
      <c r="E143" s="204">
        <f t="shared" si="23"/>
        <v>1671.9542721185035</v>
      </c>
      <c r="F143" s="204">
        <f t="shared" si="23"/>
        <v>1926.6223118910616</v>
      </c>
      <c r="G143" s="204">
        <f t="shared" si="23"/>
        <v>2123.6558927778642</v>
      </c>
      <c r="H143" s="204">
        <f t="shared" si="23"/>
        <v>2064.9145041852044</v>
      </c>
      <c r="I143" s="204">
        <f t="shared" si="23"/>
        <v>2128.0124157108175</v>
      </c>
      <c r="J143" s="204">
        <f t="shared" si="23"/>
        <v>2110.2096810092853</v>
      </c>
      <c r="K143" s="204">
        <f t="shared" si="23"/>
        <v>2227.5906504634536</v>
      </c>
      <c r="L143" s="204">
        <f t="shared" si="23"/>
        <v>2373.3882876418074</v>
      </c>
      <c r="M143" s="204">
        <f t="shared" si="23"/>
        <v>2114.420199957563</v>
      </c>
      <c r="N143" s="204">
        <f t="shared" si="23"/>
        <v>1920.6276213801209</v>
      </c>
      <c r="O143" s="204">
        <f t="shared" si="23"/>
        <v>2019.7188051788601</v>
      </c>
      <c r="P143" s="204">
        <f t="shared" si="23"/>
        <v>1597.8107872884334</v>
      </c>
      <c r="Q143" s="204">
        <f t="shared" si="23"/>
        <v>1365.0930943393739</v>
      </c>
      <c r="R143" s="204">
        <f t="shared" si="23"/>
        <v>1364.1285188757074</v>
      </c>
      <c r="S143" s="204">
        <f t="shared" si="23"/>
        <v>1301.6730082123545</v>
      </c>
      <c r="T143" s="204">
        <f t="shared" si="23"/>
        <v>1395.3933451649741</v>
      </c>
      <c r="U143" s="204">
        <f t="shared" si="23"/>
        <v>1347.1026580538371</v>
      </c>
      <c r="V143" s="204">
        <f t="shared" si="23"/>
        <v>1506.6841523212097</v>
      </c>
      <c r="W143" s="204">
        <f t="shared" si="23"/>
        <v>1559.9500709960098</v>
      </c>
      <c r="X143" s="204">
        <f t="shared" si="23"/>
        <v>1239.1301405458519</v>
      </c>
      <c r="Y143" s="204">
        <f t="shared" si="23"/>
        <v>1632.8083662271238</v>
      </c>
    </row>
    <row r="144" spans="1:25" ht="12" customHeight="1" x14ac:dyDescent="0.25">
      <c r="A144" s="14" t="s">
        <v>61</v>
      </c>
      <c r="B144" s="204">
        <f t="shared" ref="B144:Y144" si="24">IF(B71=0,"",B71/B19*1000)</f>
        <v>251.64226208617512</v>
      </c>
      <c r="C144" s="204">
        <f t="shared" si="24"/>
        <v>245.49306116070312</v>
      </c>
      <c r="D144" s="204">
        <f t="shared" si="24"/>
        <v>243.29487002565983</v>
      </c>
      <c r="E144" s="204">
        <f t="shared" si="24"/>
        <v>273.51642184209555</v>
      </c>
      <c r="F144" s="204">
        <f t="shared" si="24"/>
        <v>309.3939587212916</v>
      </c>
      <c r="G144" s="204">
        <f t="shared" si="24"/>
        <v>350.53934384599791</v>
      </c>
      <c r="H144" s="204">
        <f t="shared" si="24"/>
        <v>328.97326856368835</v>
      </c>
      <c r="I144" s="204">
        <f t="shared" si="24"/>
        <v>348.12772063870676</v>
      </c>
      <c r="J144" s="204">
        <f t="shared" si="24"/>
        <v>343.3989302878939</v>
      </c>
      <c r="K144" s="204">
        <f t="shared" si="24"/>
        <v>362.14496006313647</v>
      </c>
      <c r="L144" s="204">
        <f t="shared" si="24"/>
        <v>389.27306576283712</v>
      </c>
      <c r="M144" s="204">
        <f t="shared" si="24"/>
        <v>373.69987588288967</v>
      </c>
      <c r="N144" s="204">
        <f t="shared" si="24"/>
        <v>344.82109877124981</v>
      </c>
      <c r="O144" s="204">
        <f t="shared" si="24"/>
        <v>352.05733428994995</v>
      </c>
      <c r="P144" s="204">
        <f t="shared" si="24"/>
        <v>345.35255126105056</v>
      </c>
      <c r="Q144" s="204">
        <f t="shared" si="24"/>
        <v>333.25292319500028</v>
      </c>
      <c r="R144" s="204">
        <f t="shared" si="24"/>
        <v>321.74318876866528</v>
      </c>
      <c r="S144" s="204">
        <f t="shared" si="24"/>
        <v>339.76203497051046</v>
      </c>
      <c r="T144" s="204">
        <f t="shared" si="24"/>
        <v>312.37776300931506</v>
      </c>
      <c r="U144" s="204">
        <f t="shared" si="24"/>
        <v>309.20106299250057</v>
      </c>
      <c r="V144" s="204">
        <f t="shared" si="24"/>
        <v>324.99524770369453</v>
      </c>
      <c r="W144" s="204">
        <f t="shared" si="24"/>
        <v>396.89604617283896</v>
      </c>
      <c r="X144" s="204">
        <f t="shared" si="24"/>
        <v>351.93797230621493</v>
      </c>
      <c r="Y144" s="204">
        <f t="shared" si="24"/>
        <v>295.75463459121903</v>
      </c>
    </row>
    <row r="145" spans="1:25" ht="12" customHeight="1" x14ac:dyDescent="0.25">
      <c r="A145" s="14" t="s">
        <v>62</v>
      </c>
      <c r="B145" s="204">
        <f t="shared" ref="B145:Y145" si="25">IF(B72=0,"",B72/B20*1000)</f>
        <v>22.938840797187375</v>
      </c>
      <c r="C145" s="204">
        <f t="shared" si="25"/>
        <v>24.505837844283906</v>
      </c>
      <c r="D145" s="204">
        <f t="shared" si="25"/>
        <v>26.277343302910083</v>
      </c>
      <c r="E145" s="204">
        <f t="shared" si="25"/>
        <v>32.698082867508887</v>
      </c>
      <c r="F145" s="204">
        <f t="shared" si="25"/>
        <v>34.97528831899136</v>
      </c>
      <c r="G145" s="204">
        <f t="shared" si="25"/>
        <v>38.550663374822889</v>
      </c>
      <c r="H145" s="204">
        <f t="shared" si="25"/>
        <v>37.384098162601205</v>
      </c>
      <c r="I145" s="204">
        <f t="shared" si="25"/>
        <v>41.852513360048022</v>
      </c>
      <c r="J145" s="204">
        <f t="shared" si="25"/>
        <v>40.623755211750805</v>
      </c>
      <c r="K145" s="204">
        <f t="shared" si="25"/>
        <v>46.057597662768977</v>
      </c>
      <c r="L145" s="204">
        <f t="shared" si="25"/>
        <v>47.293919077394591</v>
      </c>
      <c r="M145" s="204">
        <f t="shared" si="25"/>
        <v>46.863464586362333</v>
      </c>
      <c r="N145" s="204">
        <f t="shared" si="25"/>
        <v>45.694687934356494</v>
      </c>
      <c r="O145" s="204">
        <f t="shared" si="25"/>
        <v>48.720405745441191</v>
      </c>
      <c r="P145" s="204">
        <f t="shared" si="25"/>
        <v>49.446580441115017</v>
      </c>
      <c r="Q145" s="204">
        <f t="shared" si="25"/>
        <v>51.11728246286301</v>
      </c>
      <c r="R145" s="204">
        <f t="shared" si="25"/>
        <v>52.977175658660336</v>
      </c>
      <c r="S145" s="204">
        <f t="shared" si="25"/>
        <v>55.296814701673163</v>
      </c>
      <c r="T145" s="204">
        <f t="shared" si="25"/>
        <v>59.974350725616787</v>
      </c>
      <c r="U145" s="204">
        <f t="shared" si="25"/>
        <v>55.947965546479701</v>
      </c>
      <c r="V145" s="204">
        <f t="shared" si="25"/>
        <v>50.641051276401313</v>
      </c>
      <c r="W145" s="204">
        <f t="shared" si="25"/>
        <v>46.920253407016006</v>
      </c>
      <c r="X145" s="204">
        <f t="shared" si="25"/>
        <v>48.247747450486244</v>
      </c>
      <c r="Y145" s="204">
        <f t="shared" si="25"/>
        <v>45.229693127341015</v>
      </c>
    </row>
    <row r="146" spans="1:25" ht="12" customHeight="1" x14ac:dyDescent="0.25">
      <c r="A146" s="15" t="s">
        <v>63</v>
      </c>
      <c r="B146" s="206">
        <f t="shared" ref="B146:Y146" si="26">IF(B73=0,"",B73/B21*1000)</f>
        <v>81.27070213301478</v>
      </c>
      <c r="C146" s="206">
        <f t="shared" si="26"/>
        <v>81.021485858644326</v>
      </c>
      <c r="D146" s="206">
        <f t="shared" si="26"/>
        <v>83.866132378529997</v>
      </c>
      <c r="E146" s="206">
        <f t="shared" si="26"/>
        <v>87.333709210431806</v>
      </c>
      <c r="F146" s="206">
        <f t="shared" si="26"/>
        <v>88.189658667241389</v>
      </c>
      <c r="G146" s="206">
        <f t="shared" si="26"/>
        <v>90.978749908690432</v>
      </c>
      <c r="H146" s="206">
        <f t="shared" si="26"/>
        <v>89.193468659719841</v>
      </c>
      <c r="I146" s="206">
        <f t="shared" si="26"/>
        <v>91.298657986165537</v>
      </c>
      <c r="J146" s="206">
        <f t="shared" si="26"/>
        <v>92.152237232076757</v>
      </c>
      <c r="K146" s="206">
        <f t="shared" si="26"/>
        <v>92.879858554551518</v>
      </c>
      <c r="L146" s="206">
        <f t="shared" si="26"/>
        <v>91.581107671428114</v>
      </c>
      <c r="M146" s="206">
        <f t="shared" si="26"/>
        <v>93.970626651385956</v>
      </c>
      <c r="N146" s="206">
        <f t="shared" si="26"/>
        <v>93.860649644505045</v>
      </c>
      <c r="O146" s="206">
        <f t="shared" si="26"/>
        <v>91.758222642439677</v>
      </c>
      <c r="P146" s="206">
        <f t="shared" si="26"/>
        <v>91.924693408419145</v>
      </c>
      <c r="Q146" s="206">
        <f t="shared" si="26"/>
        <v>86.2290875248557</v>
      </c>
      <c r="R146" s="206">
        <f t="shared" si="26"/>
        <v>86.999475464758831</v>
      </c>
      <c r="S146" s="206">
        <f t="shared" si="26"/>
        <v>88.40615407026624</v>
      </c>
      <c r="T146" s="206">
        <f t="shared" si="26"/>
        <v>89.993984737639011</v>
      </c>
      <c r="U146" s="206">
        <f t="shared" si="26"/>
        <v>88.419574341749609</v>
      </c>
      <c r="V146" s="206">
        <f t="shared" si="26"/>
        <v>81.84836060111499</v>
      </c>
      <c r="W146" s="206">
        <f t="shared" si="26"/>
        <v>88.216768745631015</v>
      </c>
      <c r="X146" s="206">
        <f t="shared" si="26"/>
        <v>95.753103685006138</v>
      </c>
      <c r="Y146" s="206">
        <f t="shared" si="26"/>
        <v>97.761619078851965</v>
      </c>
    </row>
    <row r="147" spans="1:25" ht="12" customHeight="1" x14ac:dyDescent="0.25">
      <c r="A147" s="12" t="s">
        <v>64</v>
      </c>
      <c r="B147" s="204">
        <f t="shared" ref="B147:Y147" si="27">IF(B74=0,"",B74/B22*1000)</f>
        <v>30.164795595242815</v>
      </c>
      <c r="C147" s="204">
        <f t="shared" si="27"/>
        <v>27.121375089158281</v>
      </c>
      <c r="D147" s="204">
        <f t="shared" si="27"/>
        <v>27.141286828237821</v>
      </c>
      <c r="E147" s="204">
        <f t="shared" si="27"/>
        <v>28.420917286014806</v>
      </c>
      <c r="F147" s="204">
        <f t="shared" si="27"/>
        <v>29.821529283974503</v>
      </c>
      <c r="G147" s="204">
        <f t="shared" si="27"/>
        <v>29.036384956478219</v>
      </c>
      <c r="H147" s="204">
        <f t="shared" si="27"/>
        <v>25.545080952325517</v>
      </c>
      <c r="I147" s="204">
        <f t="shared" si="27"/>
        <v>23.394771607358969</v>
      </c>
      <c r="J147" s="204">
        <f t="shared" si="27"/>
        <v>24.852948133973641</v>
      </c>
      <c r="K147" s="204">
        <f t="shared" si="27"/>
        <v>27.785056718856591</v>
      </c>
      <c r="L147" s="204">
        <f t="shared" si="27"/>
        <v>22.626092610757844</v>
      </c>
      <c r="M147" s="204">
        <f t="shared" si="27"/>
        <v>19.763138747039424</v>
      </c>
      <c r="N147" s="204">
        <f t="shared" si="27"/>
        <v>20.1610214847991</v>
      </c>
      <c r="O147" s="204">
        <f t="shared" si="27"/>
        <v>20.97325323960527</v>
      </c>
      <c r="P147" s="204">
        <f t="shared" si="27"/>
        <v>17.474154041156147</v>
      </c>
      <c r="Q147" s="204">
        <f t="shared" si="27"/>
        <v>16.900536480928341</v>
      </c>
      <c r="R147" s="204">
        <f t="shared" si="27"/>
        <v>16.428998009246271</v>
      </c>
      <c r="S147" s="204">
        <f t="shared" si="27"/>
        <v>15.914141166449435</v>
      </c>
      <c r="T147" s="204">
        <f t="shared" si="27"/>
        <v>15.874998697618635</v>
      </c>
      <c r="U147" s="204">
        <f t="shared" si="27"/>
        <v>16.080220831327285</v>
      </c>
      <c r="V147" s="204">
        <f t="shared" si="27"/>
        <v>17.482089074110291</v>
      </c>
      <c r="W147" s="204">
        <f t="shared" si="27"/>
        <v>15.693237916596114</v>
      </c>
      <c r="X147" s="204">
        <f t="shared" si="27"/>
        <v>13.523965574631202</v>
      </c>
      <c r="Y147" s="204">
        <f t="shared" si="27"/>
        <v>12.884498993069863</v>
      </c>
    </row>
    <row r="148" spans="1:25" ht="12" customHeight="1" x14ac:dyDescent="0.25">
      <c r="A148" s="12" t="s">
        <v>65</v>
      </c>
      <c r="B148" s="204">
        <f t="shared" ref="B148:Y148" si="28">IF(B75=0,"",B75/B23*1000)</f>
        <v>12.441906135799281</v>
      </c>
      <c r="C148" s="204">
        <f t="shared" si="28"/>
        <v>13.02949852842832</v>
      </c>
      <c r="D148" s="204">
        <f t="shared" si="28"/>
        <v>13.461113522300492</v>
      </c>
      <c r="E148" s="204">
        <f t="shared" si="28"/>
        <v>18.629389240724088</v>
      </c>
      <c r="F148" s="204">
        <f t="shared" si="28"/>
        <v>19.601541426950678</v>
      </c>
      <c r="G148" s="204">
        <f t="shared" si="28"/>
        <v>19.369499497965389</v>
      </c>
      <c r="H148" s="204">
        <f t="shared" si="28"/>
        <v>18.120812881198933</v>
      </c>
      <c r="I148" s="204">
        <f t="shared" si="28"/>
        <v>17.177042128804846</v>
      </c>
      <c r="J148" s="204">
        <f t="shared" si="28"/>
        <v>20.728198798998008</v>
      </c>
      <c r="K148" s="204">
        <f t="shared" si="28"/>
        <v>22.714861465994442</v>
      </c>
      <c r="L148" s="204">
        <f t="shared" si="28"/>
        <v>20.883776995157575</v>
      </c>
      <c r="M148" s="204">
        <f t="shared" si="28"/>
        <v>19.663081599837181</v>
      </c>
      <c r="N148" s="204">
        <f t="shared" si="28"/>
        <v>19.956398395442765</v>
      </c>
      <c r="O148" s="204">
        <f t="shared" si="28"/>
        <v>20.465809447724219</v>
      </c>
      <c r="P148" s="204">
        <f t="shared" si="28"/>
        <v>19.240795657202927</v>
      </c>
      <c r="Q148" s="204">
        <f t="shared" si="28"/>
        <v>17.343770409873468</v>
      </c>
      <c r="R148" s="204">
        <f t="shared" si="28"/>
        <v>17.072720367441725</v>
      </c>
      <c r="S148" s="204">
        <f t="shared" si="28"/>
        <v>16.824627353330758</v>
      </c>
      <c r="T148" s="204">
        <f t="shared" si="28"/>
        <v>16.433586046196321</v>
      </c>
      <c r="U148" s="204">
        <f t="shared" si="28"/>
        <v>16.462615171511878</v>
      </c>
      <c r="V148" s="204">
        <f t="shared" si="28"/>
        <v>16.916647805212321</v>
      </c>
      <c r="W148" s="204">
        <f t="shared" si="28"/>
        <v>16.843583963283681</v>
      </c>
      <c r="X148" s="204">
        <f t="shared" si="28"/>
        <v>16.485807525362144</v>
      </c>
      <c r="Y148" s="204">
        <f t="shared" si="28"/>
        <v>16.863464612792011</v>
      </c>
    </row>
    <row r="149" spans="1:25" ht="12" customHeight="1" x14ac:dyDescent="0.25">
      <c r="A149" s="12" t="s">
        <v>66</v>
      </c>
      <c r="B149" s="204">
        <f t="shared" ref="B149:Y149" si="29">IF(B76=0,"",B76/B24*1000)</f>
        <v>66.513392617379282</v>
      </c>
      <c r="C149" s="204">
        <f t="shared" si="29"/>
        <v>69.031458672968071</v>
      </c>
      <c r="D149" s="204">
        <f t="shared" si="29"/>
        <v>70.249411586827364</v>
      </c>
      <c r="E149" s="204">
        <f t="shared" si="29"/>
        <v>73.854331389018185</v>
      </c>
      <c r="F149" s="204">
        <f t="shared" si="29"/>
        <v>66.933068461223371</v>
      </c>
      <c r="G149" s="204">
        <f t="shared" si="29"/>
        <v>68.895012684535445</v>
      </c>
      <c r="H149" s="204">
        <f t="shared" si="29"/>
        <v>63.411312718846325</v>
      </c>
      <c r="I149" s="204">
        <f t="shared" si="29"/>
        <v>62.269558023464604</v>
      </c>
      <c r="J149" s="204">
        <f t="shared" si="29"/>
        <v>56.381776548222959</v>
      </c>
      <c r="K149" s="204">
        <f t="shared" si="29"/>
        <v>57.907832564174598</v>
      </c>
      <c r="L149" s="204">
        <f t="shared" si="29"/>
        <v>61.105625248606579</v>
      </c>
      <c r="M149" s="204">
        <f t="shared" si="29"/>
        <v>55.324506601105256</v>
      </c>
      <c r="N149" s="204">
        <f t="shared" si="29"/>
        <v>58.06649592609994</v>
      </c>
      <c r="O149" s="204">
        <f t="shared" si="29"/>
        <v>50.982920389359073</v>
      </c>
      <c r="P149" s="204">
        <f t="shared" si="29"/>
        <v>45.960588996706626</v>
      </c>
      <c r="Q149" s="204">
        <f t="shared" si="29"/>
        <v>54.380350027387095</v>
      </c>
      <c r="R149" s="204">
        <f t="shared" si="29"/>
        <v>49.345191152326734</v>
      </c>
      <c r="S149" s="204">
        <f t="shared" si="29"/>
        <v>48.456646998494854</v>
      </c>
      <c r="T149" s="204">
        <f t="shared" si="29"/>
        <v>48.817605011361351</v>
      </c>
      <c r="U149" s="204">
        <f t="shared" si="29"/>
        <v>45.548125676085064</v>
      </c>
      <c r="V149" s="204">
        <f t="shared" si="29"/>
        <v>45.265778544994284</v>
      </c>
      <c r="W149" s="204">
        <f t="shared" si="29"/>
        <v>44.489908468894875</v>
      </c>
      <c r="X149" s="204">
        <f t="shared" si="29"/>
        <v>42.128602194124419</v>
      </c>
      <c r="Y149" s="204">
        <f t="shared" si="29"/>
        <v>37.382285280734123</v>
      </c>
    </row>
    <row r="150" spans="1:25" ht="12" customHeight="1" x14ac:dyDescent="0.25">
      <c r="A150" s="12" t="s">
        <v>67</v>
      </c>
      <c r="B150" s="204">
        <f t="shared" ref="B150:Y150" si="30">IF(B77=0,"",B77/B25*1000)</f>
        <v>55.353139414426387</v>
      </c>
      <c r="C150" s="204">
        <f t="shared" si="30"/>
        <v>62.092335112070458</v>
      </c>
      <c r="D150" s="204">
        <f t="shared" si="30"/>
        <v>63.540619672124457</v>
      </c>
      <c r="E150" s="204">
        <f t="shared" si="30"/>
        <v>115.74787393284657</v>
      </c>
      <c r="F150" s="204">
        <f t="shared" si="30"/>
        <v>136.52126885616107</v>
      </c>
      <c r="G150" s="204">
        <f t="shared" si="30"/>
        <v>152.46654995060243</v>
      </c>
      <c r="H150" s="204">
        <f t="shared" si="30"/>
        <v>131.47417810806121</v>
      </c>
      <c r="I150" s="204">
        <f t="shared" si="30"/>
        <v>145.40992412115432</v>
      </c>
      <c r="J150" s="204">
        <f t="shared" si="30"/>
        <v>157.01675891270347</v>
      </c>
      <c r="K150" s="204">
        <f t="shared" si="30"/>
        <v>202.02701214363915</v>
      </c>
      <c r="L150" s="204">
        <f t="shared" si="30"/>
        <v>211.2005062651568</v>
      </c>
      <c r="M150" s="204">
        <f t="shared" si="30"/>
        <v>228.38364915494509</v>
      </c>
      <c r="N150" s="204">
        <f t="shared" si="30"/>
        <v>243.40508553219371</v>
      </c>
      <c r="O150" s="204">
        <f t="shared" si="30"/>
        <v>230.76149819907397</v>
      </c>
      <c r="P150" s="204">
        <f t="shared" si="30"/>
        <v>223.84850034094683</v>
      </c>
      <c r="Q150" s="204">
        <f t="shared" si="30"/>
        <v>196.37116436061461</v>
      </c>
      <c r="R150" s="204">
        <f t="shared" si="30"/>
        <v>217.42350705113344</v>
      </c>
      <c r="S150" s="204">
        <f t="shared" si="30"/>
        <v>214.82269948204001</v>
      </c>
      <c r="T150" s="204">
        <f t="shared" si="30"/>
        <v>211.45482440041232</v>
      </c>
      <c r="U150" s="204">
        <f t="shared" si="30"/>
        <v>181.76133094697272</v>
      </c>
      <c r="V150" s="204">
        <f t="shared" si="30"/>
        <v>160.78557584856728</v>
      </c>
      <c r="W150" s="204">
        <f t="shared" si="30"/>
        <v>179.3716212901731</v>
      </c>
      <c r="X150" s="204">
        <f t="shared" si="30"/>
        <v>161.3751644288154</v>
      </c>
      <c r="Y150" s="204">
        <f t="shared" si="30"/>
        <v>148.32433011499342</v>
      </c>
    </row>
    <row r="151" spans="1:25" ht="12" customHeight="1" x14ac:dyDescent="0.25">
      <c r="A151" s="16" t="s">
        <v>68</v>
      </c>
      <c r="B151" s="207">
        <f t="shared" ref="B151:Y151" si="31">IF(B78=0,"",B78/B26*1000)</f>
        <v>28.515074999359754</v>
      </c>
      <c r="C151" s="207">
        <f t="shared" si="31"/>
        <v>29.430696954777858</v>
      </c>
      <c r="D151" s="207">
        <f t="shared" si="31"/>
        <v>30.797288637095335</v>
      </c>
      <c r="E151" s="207">
        <f t="shared" si="31"/>
        <v>18.894762389941537</v>
      </c>
      <c r="F151" s="207">
        <f t="shared" si="31"/>
        <v>20.548807521984969</v>
      </c>
      <c r="G151" s="207">
        <f t="shared" si="31"/>
        <v>19.796087193473792</v>
      </c>
      <c r="H151" s="207">
        <f t="shared" si="31"/>
        <v>19.781812552807832</v>
      </c>
      <c r="I151" s="207">
        <f t="shared" si="31"/>
        <v>21.503067833049972</v>
      </c>
      <c r="J151" s="207">
        <f t="shared" si="31"/>
        <v>18.145781170998788</v>
      </c>
      <c r="K151" s="207">
        <f t="shared" si="31"/>
        <v>15.788563783372293</v>
      </c>
      <c r="L151" s="207">
        <f t="shared" si="31"/>
        <v>20.351386330908191</v>
      </c>
      <c r="M151" s="207">
        <f t="shared" si="31"/>
        <v>18.517546386249588</v>
      </c>
      <c r="N151" s="207">
        <f t="shared" si="31"/>
        <v>17.963244725845637</v>
      </c>
      <c r="O151" s="207">
        <f t="shared" si="31"/>
        <v>17.304714171834288</v>
      </c>
      <c r="P151" s="207">
        <f t="shared" si="31"/>
        <v>17.218561126337505</v>
      </c>
      <c r="Q151" s="207">
        <f t="shared" si="31"/>
        <v>17.32876491651928</v>
      </c>
      <c r="R151" s="207">
        <f t="shared" si="31"/>
        <v>16.958839956387717</v>
      </c>
      <c r="S151" s="207">
        <f t="shared" si="31"/>
        <v>16.41173588026156</v>
      </c>
      <c r="T151" s="207">
        <f t="shared" si="31"/>
        <v>19.56925494582396</v>
      </c>
      <c r="U151" s="207">
        <f t="shared" si="31"/>
        <v>21.697988986795284</v>
      </c>
      <c r="V151" s="207">
        <f t="shared" si="31"/>
        <v>20.613172128308694</v>
      </c>
      <c r="W151" s="207">
        <f t="shared" si="31"/>
        <v>21.476108856367208</v>
      </c>
      <c r="X151" s="207">
        <f t="shared" si="31"/>
        <v>21.775634771684299</v>
      </c>
      <c r="Y151" s="207">
        <f t="shared" si="31"/>
        <v>20.264231498042403</v>
      </c>
    </row>
    <row r="152" spans="1:25" ht="12" customHeight="1" x14ac:dyDescent="0.25">
      <c r="A152" s="11"/>
    </row>
    <row r="153" spans="1:25" ht="12" customHeight="1" x14ac:dyDescent="0.25">
      <c r="A153" s="30" t="s">
        <v>87</v>
      </c>
      <c r="B153" s="215">
        <f t="shared" ref="B153:Y153" si="32">IF(B51=0,"",B98/B51)</f>
        <v>3.1241025390445878</v>
      </c>
      <c r="C153" s="215">
        <f t="shared" si="32"/>
        <v>2.92380361379454</v>
      </c>
      <c r="D153" s="215">
        <f t="shared" si="32"/>
        <v>2.8728332846108771</v>
      </c>
      <c r="E153" s="215">
        <f t="shared" si="32"/>
        <v>2.8326702665481855</v>
      </c>
      <c r="F153" s="215">
        <f t="shared" si="32"/>
        <v>2.7640597062722962</v>
      </c>
      <c r="G153" s="215">
        <f t="shared" si="32"/>
        <v>2.6699091879869519</v>
      </c>
      <c r="H153" s="215">
        <f t="shared" si="32"/>
        <v>2.6659248698733178</v>
      </c>
      <c r="I153" s="215">
        <f t="shared" si="32"/>
        <v>2.5669136090076523</v>
      </c>
      <c r="J153" s="215">
        <f t="shared" si="32"/>
        <v>2.618730007381727</v>
      </c>
      <c r="K153" s="215">
        <f t="shared" si="32"/>
        <v>2.5274601611771326</v>
      </c>
      <c r="L153" s="215">
        <f t="shared" si="32"/>
        <v>2.5475736460780039</v>
      </c>
      <c r="M153" s="215">
        <f t="shared" si="32"/>
        <v>2.5202563344347118</v>
      </c>
      <c r="N153" s="215">
        <f t="shared" si="32"/>
        <v>2.4508259045228886</v>
      </c>
      <c r="O153" s="215">
        <f t="shared" si="32"/>
        <v>2.4530282057408002</v>
      </c>
      <c r="P153" s="215">
        <f t="shared" si="32"/>
        <v>2.4427949563933793</v>
      </c>
      <c r="Q153" s="215">
        <f t="shared" si="32"/>
        <v>2.4743297863452591</v>
      </c>
      <c r="R153" s="215">
        <f t="shared" si="32"/>
        <v>2.4459080701190343</v>
      </c>
      <c r="S153" s="215">
        <f t="shared" si="32"/>
        <v>2.5244942080331025</v>
      </c>
      <c r="T153" s="215">
        <f t="shared" si="32"/>
        <v>2.5247924774013586</v>
      </c>
      <c r="U153" s="215">
        <f t="shared" si="32"/>
        <v>2.486988447607644</v>
      </c>
      <c r="V153" s="215">
        <f t="shared" si="32"/>
        <v>2.4791764535515624</v>
      </c>
      <c r="W153" s="215">
        <f t="shared" si="32"/>
        <v>2.4568112416714891</v>
      </c>
      <c r="X153" s="215">
        <f t="shared" si="32"/>
        <v>2.4541640584788036</v>
      </c>
      <c r="Y153" s="215">
        <f t="shared" si="32"/>
        <v>2.4672349798159896</v>
      </c>
    </row>
    <row r="154" spans="1:25" ht="12" customHeight="1" x14ac:dyDescent="0.25">
      <c r="A154" s="25" t="s">
        <v>14</v>
      </c>
      <c r="B154" s="216">
        <f>ISI!B65</f>
        <v>6.5453955470197283</v>
      </c>
      <c r="C154" s="216">
        <f>ISI!C65</f>
        <v>6.1642091640662171</v>
      </c>
      <c r="D154" s="216">
        <f>ISI!D65</f>
        <v>5.8936897535765773</v>
      </c>
      <c r="E154" s="216">
        <f>ISI!E65</f>
        <v>5.7629696491311515</v>
      </c>
      <c r="F154" s="216">
        <f>ISI!F65</f>
        <v>5.8526818165721242</v>
      </c>
      <c r="G154" s="216">
        <f>ISI!G65</f>
        <v>5.9294395187778468</v>
      </c>
      <c r="H154" s="216">
        <f>ISI!H65</f>
        <v>5.6436142959647402</v>
      </c>
      <c r="I154" s="216">
        <f>ISI!I65</f>
        <v>5.5103929182398135</v>
      </c>
      <c r="J154" s="216">
        <f>ISI!J65</f>
        <v>5.4489105132751821</v>
      </c>
      <c r="K154" s="216">
        <f>ISI!K65</f>
        <v>5.3868938792416472</v>
      </c>
      <c r="L154" s="216">
        <f>ISI!L65</f>
        <v>5.5464403898486516</v>
      </c>
      <c r="M154" s="216">
        <f>ISI!M65</f>
        <v>5.4192616335243011</v>
      </c>
      <c r="N154" s="216">
        <f>ISI!N65</f>
        <v>5.238761420875913</v>
      </c>
      <c r="O154" s="216">
        <f>ISI!O65</f>
        <v>5.4021281132377759</v>
      </c>
      <c r="P154" s="216">
        <f>ISI!P65</f>
        <v>5.6224149628099083</v>
      </c>
      <c r="Q154" s="216">
        <f>ISI!Q65</f>
        <v>5.657663462261989</v>
      </c>
      <c r="R154" s="216">
        <f>ISI!R65</f>
        <v>5.5794786103764853</v>
      </c>
      <c r="S154" s="216">
        <f>ISI!S65</f>
        <v>6.1202074859441673</v>
      </c>
      <c r="T154" s="216">
        <f>ISI!T65</f>
        <v>6.2454642086644672</v>
      </c>
      <c r="U154" s="216">
        <f>ISI!U65</f>
        <v>6.0516874281955504</v>
      </c>
      <c r="V154" s="216">
        <f>ISI!V65</f>
        <v>5.8453396861500062</v>
      </c>
      <c r="W154" s="216">
        <f>ISI!W65</f>
        <v>5.8677010520743629</v>
      </c>
      <c r="X154" s="216">
        <f>ISI!X65</f>
        <v>5.7609378457471632</v>
      </c>
      <c r="Y154" s="216">
        <f>ISI!Y65</f>
        <v>5.9360326062507669</v>
      </c>
    </row>
    <row r="155" spans="1:25" ht="12" customHeight="1" x14ac:dyDescent="0.25">
      <c r="A155" s="14" t="s">
        <v>43</v>
      </c>
      <c r="B155" s="217">
        <f>ISI!B66</f>
        <v>7.4027456378845002</v>
      </c>
      <c r="C155" s="217">
        <f>ISI!C66</f>
        <v>7.0021145029004002</v>
      </c>
      <c r="D155" s="217">
        <f>ISI!D66</f>
        <v>6.6837992521013483</v>
      </c>
      <c r="E155" s="217">
        <f>ISI!E66</f>
        <v>6.519978702731609</v>
      </c>
      <c r="F155" s="217">
        <f>ISI!F66</f>
        <v>6.6868763022547624</v>
      </c>
      <c r="G155" s="217">
        <f>ISI!G66</f>
        <v>6.7923679804893471</v>
      </c>
      <c r="H155" s="217">
        <f>ISI!H66</f>
        <v>6.4360216550828966</v>
      </c>
      <c r="I155" s="217">
        <f>ISI!I66</f>
        <v>6.3275311869194892</v>
      </c>
      <c r="J155" s="217">
        <f>ISI!J66</f>
        <v>6.2769174871270597</v>
      </c>
      <c r="K155" s="217">
        <f>ISI!K66</f>
        <v>6.2774267682281373</v>
      </c>
      <c r="L155" s="217">
        <f>ISI!L66</f>
        <v>6.3319159343930584</v>
      </c>
      <c r="M155" s="217">
        <f>ISI!M66</f>
        <v>6.2237239690410293</v>
      </c>
      <c r="N155" s="217">
        <f>ISI!N66</f>
        <v>6.0317754824584293</v>
      </c>
      <c r="O155" s="217">
        <f>ISI!O66</f>
        <v>6.2059842785138732</v>
      </c>
      <c r="P155" s="217">
        <f>ISI!P66</f>
        <v>6.4507338681022706</v>
      </c>
      <c r="Q155" s="217">
        <f>ISI!Q66</f>
        <v>6.4403277540666126</v>
      </c>
      <c r="R155" s="217">
        <f>ISI!R66</f>
        <v>6.3756436341361074</v>
      </c>
      <c r="S155" s="217">
        <f>ISI!S66</f>
        <v>7.0220330655640169</v>
      </c>
      <c r="T155" s="217">
        <f>ISI!T66</f>
        <v>7.1431345086663605</v>
      </c>
      <c r="U155" s="217">
        <f>ISI!U66</f>
        <v>6.9248812707681591</v>
      </c>
      <c r="V155" s="217">
        <f>ISI!V66</f>
        <v>6.7620132742282646</v>
      </c>
      <c r="W155" s="217">
        <f>ISI!W66</f>
        <v>6.8114207344874904</v>
      </c>
      <c r="X155" s="217">
        <f>ISI!X66</f>
        <v>6.5639536963391008</v>
      </c>
      <c r="Y155" s="217">
        <f>ISI!Y66</f>
        <v>6.6863084270039437</v>
      </c>
    </row>
    <row r="156" spans="1:25" ht="12" customHeight="1" x14ac:dyDescent="0.25">
      <c r="A156" s="14" t="s">
        <v>44</v>
      </c>
      <c r="B156" s="217">
        <f>ISI!B67</f>
        <v>2.1703747306054724</v>
      </c>
      <c r="C156" s="217">
        <f>ISI!C67</f>
        <v>2.0343406582143904</v>
      </c>
      <c r="D156" s="217">
        <f>ISI!D67</f>
        <v>1.9840159701288809</v>
      </c>
      <c r="E156" s="217">
        <f>ISI!E67</f>
        <v>1.9861257163980912</v>
      </c>
      <c r="F156" s="217">
        <f>ISI!F67</f>
        <v>1.9224076559935592</v>
      </c>
      <c r="G156" s="217">
        <f>ISI!G67</f>
        <v>1.9097263141010814</v>
      </c>
      <c r="H156" s="217">
        <f>ISI!H67</f>
        <v>1.9190273639994344</v>
      </c>
      <c r="I156" s="217">
        <f>ISI!I67</f>
        <v>1.7968038070859171</v>
      </c>
      <c r="J156" s="217">
        <f>ISI!J67</f>
        <v>1.806414833651296</v>
      </c>
      <c r="K156" s="217">
        <f>ISI!K67</f>
        <v>1.8280214307546798</v>
      </c>
      <c r="L156" s="217">
        <f>ISI!L67</f>
        <v>1.8122201482431495</v>
      </c>
      <c r="M156" s="217">
        <f>ISI!M67</f>
        <v>1.8346182557975232</v>
      </c>
      <c r="N156" s="217">
        <f>ISI!N67</f>
        <v>1.7823606715165392</v>
      </c>
      <c r="O156" s="217">
        <f>ISI!O67</f>
        <v>1.8129672337405593</v>
      </c>
      <c r="P156" s="217">
        <f>ISI!P67</f>
        <v>1.7787430600575471</v>
      </c>
      <c r="Q156" s="217">
        <f>ISI!Q67</f>
        <v>1.8314937031772145</v>
      </c>
      <c r="R156" s="217">
        <f>ISI!R67</f>
        <v>1.7419823900629634</v>
      </c>
      <c r="S156" s="217">
        <f>ISI!S67</f>
        <v>1.8402624458244294</v>
      </c>
      <c r="T156" s="217">
        <f>ISI!T67</f>
        <v>1.9316744391594585</v>
      </c>
      <c r="U156" s="217">
        <f>ISI!U67</f>
        <v>1.8838159917227231</v>
      </c>
      <c r="V156" s="217">
        <f>ISI!V67</f>
        <v>1.871985527649874</v>
      </c>
      <c r="W156" s="217">
        <f>ISI!W67</f>
        <v>1.846105547707247</v>
      </c>
      <c r="X156" s="217">
        <f>ISI!X67</f>
        <v>1.8469223263388734</v>
      </c>
      <c r="Y156" s="217">
        <f>ISI!Y67</f>
        <v>1.8716924845722869</v>
      </c>
    </row>
    <row r="157" spans="1:25" ht="12" customHeight="1" x14ac:dyDescent="0.25">
      <c r="A157" s="13" t="s">
        <v>18</v>
      </c>
      <c r="B157" s="218">
        <f>NFM!B96</f>
        <v>1.6422920405707402</v>
      </c>
      <c r="C157" s="218">
        <f>NFM!C96</f>
        <v>1.6258268889690104</v>
      </c>
      <c r="D157" s="218">
        <f>NFM!D96</f>
        <v>1.6457970838926468</v>
      </c>
      <c r="E157" s="218">
        <f>NFM!E96</f>
        <v>1.7436977185543949</v>
      </c>
      <c r="F157" s="218">
        <f>NFM!F96</f>
        <v>1.7380061874611921</v>
      </c>
      <c r="G157" s="218">
        <f>NFM!G96</f>
        <v>1.71632192265804</v>
      </c>
      <c r="H157" s="218">
        <f>NFM!H96</f>
        <v>1.5994641820218398</v>
      </c>
      <c r="I157" s="218">
        <f>NFM!I96</f>
        <v>1.57182249236601</v>
      </c>
      <c r="J157" s="218">
        <f>NFM!J96</f>
        <v>1.6162995168959533</v>
      </c>
      <c r="K157" s="218">
        <f>NFM!K96</f>
        <v>1.6149235823327428</v>
      </c>
      <c r="L157" s="218">
        <f>NFM!L96</f>
        <v>1.5112498147385818</v>
      </c>
      <c r="M157" s="218">
        <f>NFM!M96</f>
        <v>1.5745806937667617</v>
      </c>
      <c r="N157" s="218">
        <f>NFM!N96</f>
        <v>1.5576045880984688</v>
      </c>
      <c r="O157" s="218">
        <f>NFM!O96</f>
        <v>1.5989453940517522</v>
      </c>
      <c r="P157" s="218">
        <f>NFM!P96</f>
        <v>1.5898729220144023</v>
      </c>
      <c r="Q157" s="218">
        <f>NFM!Q96</f>
        <v>1.4898645837281441</v>
      </c>
      <c r="R157" s="218">
        <f>NFM!R96</f>
        <v>1.4849111230413312</v>
      </c>
      <c r="S157" s="218">
        <f>NFM!S96</f>
        <v>1.4657025091671625</v>
      </c>
      <c r="T157" s="218">
        <f>NFM!T96</f>
        <v>1.4704831230645239</v>
      </c>
      <c r="U157" s="218">
        <f>NFM!U96</f>
        <v>1.4725873634433242</v>
      </c>
      <c r="V157" s="218">
        <f>NFM!V96</f>
        <v>1.5159444802671922</v>
      </c>
      <c r="W157" s="218">
        <f>NFM!W96</f>
        <v>1.472229132588402</v>
      </c>
      <c r="X157" s="218">
        <f>NFM!X96</f>
        <v>1.4669771773703988</v>
      </c>
      <c r="Y157" s="218">
        <f>NFM!Y96</f>
        <v>1.4359928348161142</v>
      </c>
    </row>
    <row r="158" spans="1:25" ht="12" customHeight="1" x14ac:dyDescent="0.25">
      <c r="A158" s="14" t="s">
        <v>45</v>
      </c>
      <c r="B158" s="217">
        <f>NFM!B97</f>
        <v>1.9949840530351217</v>
      </c>
      <c r="C158" s="217">
        <f>NFM!C97</f>
        <v>1.9905351585882325</v>
      </c>
      <c r="D158" s="217">
        <f>NFM!D97</f>
        <v>1.9781801073213996</v>
      </c>
      <c r="E158" s="217">
        <f>NFM!E97</f>
        <v>2.2132145042811797</v>
      </c>
      <c r="F158" s="217">
        <f>NFM!F97</f>
        <v>2.1673569632579905</v>
      </c>
      <c r="G158" s="217">
        <f>NFM!G97</f>
        <v>2.1837272323316008</v>
      </c>
      <c r="H158" s="217">
        <f>NFM!H97</f>
        <v>1.7927775666450114</v>
      </c>
      <c r="I158" s="217">
        <f>NFM!I97</f>
        <v>1.7832930764663077</v>
      </c>
      <c r="J158" s="217">
        <f>NFM!J97</f>
        <v>2.0585442067752218</v>
      </c>
      <c r="K158" s="217">
        <f>NFM!K97</f>
        <v>2.0332923891652106</v>
      </c>
      <c r="L158" s="217">
        <f>NFM!L97</f>
        <v>1.7678819411835986</v>
      </c>
      <c r="M158" s="217">
        <f>NFM!M97</f>
        <v>1.8278527923830912</v>
      </c>
      <c r="N158" s="217">
        <f>NFM!N97</f>
        <v>1.8015830503078576</v>
      </c>
      <c r="O158" s="217">
        <f>NFM!O97</f>
        <v>1.7953112254435215</v>
      </c>
      <c r="P158" s="217">
        <f>NFM!P97</f>
        <v>1.8150737701272033</v>
      </c>
      <c r="Q158" s="217">
        <f>NFM!Q97</f>
        <v>1.7890580961067661</v>
      </c>
      <c r="R158" s="217">
        <f>NFM!R97</f>
        <v>1.7816130308441231</v>
      </c>
      <c r="S158" s="217">
        <f>NFM!S97</f>
        <v>1.7454916521744299</v>
      </c>
      <c r="T158" s="217">
        <f>NFM!T97</f>
        <v>1.8122657798172408</v>
      </c>
      <c r="U158" s="217">
        <f>NFM!U97</f>
        <v>1.795698892509213</v>
      </c>
      <c r="V158" s="217">
        <f>NFM!V97</f>
        <v>1.9485871290367942</v>
      </c>
      <c r="W158" s="217">
        <f>NFM!W97</f>
        <v>1.8278137559523451</v>
      </c>
      <c r="X158" s="217">
        <f>NFM!X97</f>
        <v>1.8264942242277871</v>
      </c>
      <c r="Y158" s="217">
        <f>NFM!Y97</f>
        <v>1.9461215746678902</v>
      </c>
    </row>
    <row r="159" spans="1:25" ht="12" customHeight="1" x14ac:dyDescent="0.25">
      <c r="A159" s="14" t="s">
        <v>58</v>
      </c>
      <c r="B159" s="217">
        <f>NFM!B98</f>
        <v>1.2611823032560738</v>
      </c>
      <c r="C159" s="217">
        <f>NFM!C98</f>
        <v>1.2451904350700229</v>
      </c>
      <c r="D159" s="217">
        <f>NFM!D98</f>
        <v>1.2801661546540302</v>
      </c>
      <c r="E159" s="217">
        <f>NFM!E98</f>
        <v>1.3244460664934783</v>
      </c>
      <c r="F159" s="217">
        <f>NFM!F98</f>
        <v>1.3457592788660133</v>
      </c>
      <c r="G159" s="217">
        <f>NFM!G98</f>
        <v>1.3355790169277719</v>
      </c>
      <c r="H159" s="217">
        <f>NFM!H98</f>
        <v>1.3483821685420776</v>
      </c>
      <c r="I159" s="217">
        <f>NFM!I98</f>
        <v>1.3401607334084575</v>
      </c>
      <c r="J159" s="217">
        <f>NFM!J98</f>
        <v>1.3458990879063544</v>
      </c>
      <c r="K159" s="217">
        <f>NFM!K98</f>
        <v>1.3886539791043147</v>
      </c>
      <c r="L159" s="217">
        <f>NFM!L98</f>
        <v>1.3285641961534929</v>
      </c>
      <c r="M159" s="217">
        <f>NFM!M98</f>
        <v>1.3743453045001592</v>
      </c>
      <c r="N159" s="217">
        <f>NFM!N98</f>
        <v>1.3311483486051749</v>
      </c>
      <c r="O159" s="217">
        <f>NFM!O98</f>
        <v>1.4231440213457378</v>
      </c>
      <c r="P159" s="217">
        <f>NFM!P98</f>
        <v>1.4276774493867528</v>
      </c>
      <c r="Q159" s="217">
        <f>NFM!Q98</f>
        <v>1.3551534330171353</v>
      </c>
      <c r="R159" s="217">
        <f>NFM!R98</f>
        <v>1.3367124129623686</v>
      </c>
      <c r="S159" s="217">
        <f>NFM!S98</f>
        <v>1.3708307652819776</v>
      </c>
      <c r="T159" s="217">
        <f>NFM!T98</f>
        <v>1.2452396578978639</v>
      </c>
      <c r="U159" s="217">
        <f>NFM!U98</f>
        <v>1.2428378475700852</v>
      </c>
      <c r="V159" s="217">
        <f>NFM!V98</f>
        <v>1.2955066559458948</v>
      </c>
      <c r="W159" s="217">
        <f>NFM!W98</f>
        <v>1.2324426414676199</v>
      </c>
      <c r="X159" s="217">
        <f>NFM!X98</f>
        <v>1.2060428430353956</v>
      </c>
      <c r="Y159" s="217">
        <f>NFM!Y98</f>
        <v>1.2633388444439906</v>
      </c>
    </row>
    <row r="160" spans="1:25" ht="12" customHeight="1" x14ac:dyDescent="0.25">
      <c r="A160" s="26" t="s">
        <v>46</v>
      </c>
      <c r="B160" s="219">
        <f>NFM!B99</f>
        <v>1.2479658818204451</v>
      </c>
      <c r="C160" s="219">
        <f>NFM!C99</f>
        <v>1.2305185255748858</v>
      </c>
      <c r="D160" s="219">
        <f>NFM!D99</f>
        <v>1.2716871929760218</v>
      </c>
      <c r="E160" s="219">
        <f>NFM!E99</f>
        <v>1.3063254154230717</v>
      </c>
      <c r="F160" s="219">
        <f>NFM!F99</f>
        <v>1.3352646845086622</v>
      </c>
      <c r="G160" s="219">
        <f>NFM!G99</f>
        <v>1.3210251829389348</v>
      </c>
      <c r="H160" s="219">
        <f>NFM!H99</f>
        <v>1.3725866084202019</v>
      </c>
      <c r="I160" s="219">
        <f>NFM!I99</f>
        <v>1.3706640539477881</v>
      </c>
      <c r="J160" s="219">
        <f>NFM!J99</f>
        <v>1.3519394876420843</v>
      </c>
      <c r="K160" s="219">
        <f>NFM!K99</f>
        <v>1.398138445206037</v>
      </c>
      <c r="L160" s="219">
        <f>NFM!L99</f>
        <v>1.343202660354702</v>
      </c>
      <c r="M160" s="219">
        <f>NFM!M99</f>
        <v>1.4124646964572836</v>
      </c>
      <c r="N160" s="219">
        <f>NFM!N99</f>
        <v>1.3545951220526586</v>
      </c>
      <c r="O160" s="219">
        <f>NFM!O99</f>
        <v>1.4569030408962345</v>
      </c>
      <c r="P160" s="219">
        <f>NFM!P99</f>
        <v>1.459821276521337</v>
      </c>
      <c r="Q160" s="219">
        <f>NFM!Q99</f>
        <v>1.3841487702809467</v>
      </c>
      <c r="R160" s="219">
        <f>NFM!R99</f>
        <v>1.3617489782627576</v>
      </c>
      <c r="S160" s="219">
        <f>NFM!S99</f>
        <v>1.4141886713441432</v>
      </c>
      <c r="T160" s="219">
        <f>NFM!T99</f>
        <v>1.235196811539053</v>
      </c>
      <c r="U160" s="219">
        <f>NFM!U99</f>
        <v>1.2312233866289122</v>
      </c>
      <c r="V160" s="219">
        <f>NFM!V99</f>
        <v>1.2901190627310262</v>
      </c>
      <c r="W160" s="219">
        <f>NFM!W99</f>
        <v>1.222554535400153</v>
      </c>
      <c r="X160" s="219">
        <f>NFM!X99</f>
        <v>1.1870074446118237</v>
      </c>
      <c r="Y160" s="219">
        <f>NFM!Y99</f>
        <v>1.1986157062109435</v>
      </c>
    </row>
    <row r="161" spans="1:25" ht="12" customHeight="1" x14ac:dyDescent="0.25">
      <c r="A161" s="27" t="s">
        <v>80</v>
      </c>
      <c r="B161" s="220">
        <f>NFM!B100</f>
        <v>1.3651744948349815</v>
      </c>
      <c r="C161" s="220">
        <f>NFM!C100</f>
        <v>1.3525816081228201</v>
      </c>
      <c r="D161" s="220">
        <f>NFM!D100</f>
        <v>1.3390064555158123</v>
      </c>
      <c r="E161" s="220">
        <f>NFM!E100</f>
        <v>1.4482173036555903</v>
      </c>
      <c r="F161" s="220">
        <f>NFM!F100</f>
        <v>1.4153194969226912</v>
      </c>
      <c r="G161" s="220">
        <f>NFM!G100</f>
        <v>1.4272756465900684</v>
      </c>
      <c r="H161" s="220">
        <f>NFM!H100</f>
        <v>1.2336123695013741</v>
      </c>
      <c r="I161" s="220">
        <f>NFM!I100</f>
        <v>1.1953453807626835</v>
      </c>
      <c r="J161" s="220">
        <f>NFM!J100</f>
        <v>1.3083877765901271</v>
      </c>
      <c r="K161" s="220">
        <f>NFM!K100</f>
        <v>1.3521922519938876</v>
      </c>
      <c r="L161" s="220">
        <f>NFM!L100</f>
        <v>1.25733104749373</v>
      </c>
      <c r="M161" s="220">
        <f>NFM!M100</f>
        <v>1.182212580949072</v>
      </c>
      <c r="N161" s="220">
        <f>NFM!N100</f>
        <v>1.2192870501456621</v>
      </c>
      <c r="O161" s="220">
        <f>NFM!O100</f>
        <v>1.2175704719499332</v>
      </c>
      <c r="P161" s="220">
        <f>NFM!P100</f>
        <v>1.2303663013837991</v>
      </c>
      <c r="Q161" s="220">
        <f>NFM!Q100</f>
        <v>1.1799590890384535</v>
      </c>
      <c r="R161" s="220">
        <f>NFM!R100</f>
        <v>1.196093528876959</v>
      </c>
      <c r="S161" s="220">
        <f>NFM!S100</f>
        <v>1.1484355412931899</v>
      </c>
      <c r="T161" s="220">
        <f>NFM!T100</f>
        <v>1.2958915632029713</v>
      </c>
      <c r="U161" s="220">
        <f>NFM!U100</f>
        <v>1.3047812337318989</v>
      </c>
      <c r="V161" s="220">
        <f>NFM!V100</f>
        <v>1.3311128156785432</v>
      </c>
      <c r="W161" s="220">
        <f>NFM!W100</f>
        <v>1.29480287582793</v>
      </c>
      <c r="X161" s="220">
        <f>NFM!X100</f>
        <v>1.3000355391878926</v>
      </c>
      <c r="Y161" s="220">
        <f>NFM!Y100</f>
        <v>1.4389347698850321</v>
      </c>
    </row>
    <row r="162" spans="1:25" ht="12" customHeight="1" x14ac:dyDescent="0.25">
      <c r="A162" s="14" t="s">
        <v>47</v>
      </c>
      <c r="B162" s="217">
        <f>NFM!B101</f>
        <v>1.8330320875494484</v>
      </c>
      <c r="C162" s="217">
        <f>NFM!C101</f>
        <v>1.8156868083843969</v>
      </c>
      <c r="D162" s="217">
        <f>NFM!D101</f>
        <v>1.8239050591657986</v>
      </c>
      <c r="E162" s="217">
        <f>NFM!E101</f>
        <v>1.9366674391347525</v>
      </c>
      <c r="F162" s="217">
        <f>NFM!F101</f>
        <v>1.8860409408582317</v>
      </c>
      <c r="G162" s="217">
        <f>NFM!G101</f>
        <v>1.8338172318829031</v>
      </c>
      <c r="H162" s="217">
        <f>NFM!H101</f>
        <v>1.6806204877522837</v>
      </c>
      <c r="I162" s="217">
        <f>NFM!I101</f>
        <v>1.6466640782857709</v>
      </c>
      <c r="J162" s="217">
        <f>NFM!J101</f>
        <v>1.6432898450722451</v>
      </c>
      <c r="K162" s="217">
        <f>NFM!K101</f>
        <v>1.5659613002574506</v>
      </c>
      <c r="L162" s="217">
        <f>NFM!L101</f>
        <v>1.5004272496561775</v>
      </c>
      <c r="M162" s="217">
        <f>NFM!M101</f>
        <v>1.5251076488567776</v>
      </c>
      <c r="N162" s="217">
        <f>NFM!N101</f>
        <v>1.5639519399597872</v>
      </c>
      <c r="O162" s="217">
        <f>NFM!O101</f>
        <v>1.5933946762932489</v>
      </c>
      <c r="P162" s="217">
        <f>NFM!P101</f>
        <v>1.5784207004301538</v>
      </c>
      <c r="Q162" s="217">
        <f>NFM!Q101</f>
        <v>1.4263985895470581</v>
      </c>
      <c r="R162" s="217">
        <f>NFM!R101</f>
        <v>1.4335497887508759</v>
      </c>
      <c r="S162" s="217">
        <f>NFM!S101</f>
        <v>1.3873406565211588</v>
      </c>
      <c r="T162" s="217">
        <f>NFM!T101</f>
        <v>1.5302029568225457</v>
      </c>
      <c r="U162" s="217">
        <f>NFM!U101</f>
        <v>1.544104740638534</v>
      </c>
      <c r="V162" s="217">
        <f>NFM!V101</f>
        <v>1.5416955306557287</v>
      </c>
      <c r="W162" s="217">
        <f>NFM!W101</f>
        <v>1.5293451831193114</v>
      </c>
      <c r="X162" s="217">
        <f>NFM!X101</f>
        <v>1.4751802100010558</v>
      </c>
      <c r="Y162" s="217">
        <f>NFM!Y101</f>
        <v>1.4112610176173421</v>
      </c>
    </row>
    <row r="163" spans="1:25" ht="12" customHeight="1" x14ac:dyDescent="0.25">
      <c r="A163" s="13" t="s">
        <v>19</v>
      </c>
      <c r="B163" s="218">
        <f>CHI!B100</f>
        <v>2.239917753290372</v>
      </c>
      <c r="C163" s="218">
        <f>CHI!C100</f>
        <v>2.1906656649585505</v>
      </c>
      <c r="D163" s="218">
        <f>CHI!D100</f>
        <v>2.2475679482149666</v>
      </c>
      <c r="E163" s="218">
        <f>CHI!E100</f>
        <v>2.166538180677426</v>
      </c>
      <c r="F163" s="218">
        <f>CHI!F100</f>
        <v>2.0816768569786332</v>
      </c>
      <c r="G163" s="218">
        <f>CHI!G100</f>
        <v>2.0751871176340901</v>
      </c>
      <c r="H163" s="218">
        <f>CHI!H100</f>
        <v>1.8680412254645025</v>
      </c>
      <c r="I163" s="218">
        <f>CHI!I100</f>
        <v>1.9352706961641066</v>
      </c>
      <c r="J163" s="218">
        <f>CHI!J100</f>
        <v>1.9739965521642815</v>
      </c>
      <c r="K163" s="218">
        <f>CHI!K100</f>
        <v>1.9506581245623049</v>
      </c>
      <c r="L163" s="218">
        <f>CHI!L100</f>
        <v>2.022892281577902</v>
      </c>
      <c r="M163" s="218">
        <f>CHI!M100</f>
        <v>1.9262524400665162</v>
      </c>
      <c r="N163" s="218">
        <f>CHI!N100</f>
        <v>1.955584572279385</v>
      </c>
      <c r="O163" s="218">
        <f>CHI!O100</f>
        <v>1.955888214532935</v>
      </c>
      <c r="P163" s="218">
        <f>CHI!P100</f>
        <v>1.8269792599981964</v>
      </c>
      <c r="Q163" s="218">
        <f>CHI!Q100</f>
        <v>1.8521129993530128</v>
      </c>
      <c r="R163" s="218">
        <f>CHI!R100</f>
        <v>1.8129756272395383</v>
      </c>
      <c r="S163" s="218">
        <f>CHI!S100</f>
        <v>1.816818437536978</v>
      </c>
      <c r="T163" s="218">
        <f>CHI!T100</f>
        <v>1.6627049298729191</v>
      </c>
      <c r="U163" s="218">
        <f>CHI!U100</f>
        <v>1.6466891831131707</v>
      </c>
      <c r="V163" s="218">
        <f>CHI!V100</f>
        <v>1.7240355324581067</v>
      </c>
      <c r="W163" s="218">
        <f>CHI!W100</f>
        <v>1.6360355063992778</v>
      </c>
      <c r="X163" s="218">
        <f>CHI!X100</f>
        <v>1.6048054699166328</v>
      </c>
      <c r="Y163" s="218">
        <f>CHI!Y100</f>
        <v>1.6097020620798639</v>
      </c>
    </row>
    <row r="164" spans="1:25" ht="12" customHeight="1" x14ac:dyDescent="0.25">
      <c r="A164" s="14" t="s">
        <v>88</v>
      </c>
      <c r="B164" s="217">
        <f>CHI!B101</f>
        <v>2.4889684730295585</v>
      </c>
      <c r="C164" s="217">
        <f>CHI!C101</f>
        <v>2.4180860299964073</v>
      </c>
      <c r="D164" s="217">
        <f>CHI!D101</f>
        <v>2.4846121108499775</v>
      </c>
      <c r="E164" s="217">
        <f>CHI!E101</f>
        <v>2.3700173242329012</v>
      </c>
      <c r="F164" s="217">
        <f>CHI!F101</f>
        <v>2.2916591207201265</v>
      </c>
      <c r="G164" s="217">
        <f>CHI!G101</f>
        <v>2.3048649643227948</v>
      </c>
      <c r="H164" s="217">
        <f>CHI!H101</f>
        <v>2.091621218752207</v>
      </c>
      <c r="I164" s="217">
        <f>CHI!I101</f>
        <v>2.1330955095367203</v>
      </c>
      <c r="J164" s="217">
        <f>CHI!J101</f>
        <v>2.1375513706013529</v>
      </c>
      <c r="K164" s="217">
        <f>CHI!K101</f>
        <v>2.1180359128318251</v>
      </c>
      <c r="L164" s="217">
        <f>CHI!L101</f>
        <v>2.177798925415571</v>
      </c>
      <c r="M164" s="217">
        <f>CHI!M101</f>
        <v>2.1106494986378097</v>
      </c>
      <c r="N164" s="217">
        <f>CHI!N101</f>
        <v>2.1347517976302721</v>
      </c>
      <c r="O164" s="217">
        <f>CHI!O101</f>
        <v>2.1178380399060228</v>
      </c>
      <c r="P164" s="217">
        <f>CHI!P101</f>
        <v>1.9552257466903427</v>
      </c>
      <c r="Q164" s="217">
        <f>CHI!Q101</f>
        <v>1.9465622538163316</v>
      </c>
      <c r="R164" s="217">
        <f>CHI!R101</f>
        <v>1.9237496442130304</v>
      </c>
      <c r="S164" s="217">
        <f>CHI!S101</f>
        <v>1.9152951441344919</v>
      </c>
      <c r="T164" s="217">
        <f>CHI!T101</f>
        <v>1.7851184425449769</v>
      </c>
      <c r="U164" s="217">
        <f>CHI!U101</f>
        <v>1.7715600526763742</v>
      </c>
      <c r="V164" s="217">
        <f>CHI!V101</f>
        <v>1.8399798171364539</v>
      </c>
      <c r="W164" s="217">
        <f>CHI!W101</f>
        <v>1.7517456059803411</v>
      </c>
      <c r="X164" s="217">
        <f>CHI!X101</f>
        <v>1.6866516534717104</v>
      </c>
      <c r="Y164" s="217">
        <f>CHI!Y101</f>
        <v>1.7161028869166981</v>
      </c>
    </row>
    <row r="165" spans="1:25" ht="12" customHeight="1" x14ac:dyDescent="0.25">
      <c r="A165" s="14" t="s">
        <v>49</v>
      </c>
      <c r="B165" s="217">
        <f>CHI!B102</f>
        <v>1.4663584479206631</v>
      </c>
      <c r="C165" s="217">
        <f>CHI!C102</f>
        <v>1.4885827707760839</v>
      </c>
      <c r="D165" s="217">
        <f>CHI!D102</f>
        <v>1.5196415729174373</v>
      </c>
      <c r="E165" s="217">
        <f>CHI!E102</f>
        <v>1.5169444767809743</v>
      </c>
      <c r="F165" s="217">
        <f>CHI!F102</f>
        <v>1.4390948154685386</v>
      </c>
      <c r="G165" s="217">
        <f>CHI!G102</f>
        <v>1.3977763587660363</v>
      </c>
      <c r="H165" s="217">
        <f>CHI!H102</f>
        <v>1.2288712826780446</v>
      </c>
      <c r="I165" s="217">
        <f>CHI!I102</f>
        <v>1.3614865615130218</v>
      </c>
      <c r="J165" s="217">
        <f>CHI!J102</f>
        <v>1.431671966602091</v>
      </c>
      <c r="K165" s="217">
        <f>CHI!K102</f>
        <v>1.419765924210441</v>
      </c>
      <c r="L165" s="217">
        <f>CHI!L102</f>
        <v>1.4780728152842724</v>
      </c>
      <c r="M165" s="217">
        <f>CHI!M102</f>
        <v>1.3947816206618731</v>
      </c>
      <c r="N165" s="217">
        <f>CHI!N102</f>
        <v>1.4205395209899281</v>
      </c>
      <c r="O165" s="217">
        <f>CHI!O102</f>
        <v>1.4280568318245692</v>
      </c>
      <c r="P165" s="217">
        <f>CHI!P102</f>
        <v>1.4216065306252812</v>
      </c>
      <c r="Q165" s="217">
        <f>CHI!Q102</f>
        <v>1.5100444325910287</v>
      </c>
      <c r="R165" s="217">
        <f>CHI!R102</f>
        <v>1.4641172808297069</v>
      </c>
      <c r="S165" s="217">
        <f>CHI!S102</f>
        <v>1.4847098030915866</v>
      </c>
      <c r="T165" s="217">
        <f>CHI!T102</f>
        <v>1.3255299216527026</v>
      </c>
      <c r="U165" s="217">
        <f>CHI!U102</f>
        <v>1.3013423140940208</v>
      </c>
      <c r="V165" s="217">
        <f>CHI!V102</f>
        <v>1.3956977057181574</v>
      </c>
      <c r="W165" s="217">
        <f>CHI!W102</f>
        <v>1.312162111855997</v>
      </c>
      <c r="X165" s="217">
        <f>CHI!X102</f>
        <v>1.3033129586131025</v>
      </c>
      <c r="Y165" s="217">
        <f>CHI!Y102</f>
        <v>1.3004319677553162</v>
      </c>
    </row>
    <row r="166" spans="1:25" ht="12" customHeight="1" x14ac:dyDescent="0.25">
      <c r="A166" s="14" t="s">
        <v>50</v>
      </c>
      <c r="B166" s="217">
        <f>CHI!B103</f>
        <v>1.6703354360358198</v>
      </c>
      <c r="C166" s="217">
        <f>CHI!C103</f>
        <v>1.6865117207044806</v>
      </c>
      <c r="D166" s="217">
        <f>CHI!D103</f>
        <v>1.7196678194117092</v>
      </c>
      <c r="E166" s="217">
        <f>CHI!E103</f>
        <v>1.7037621388919133</v>
      </c>
      <c r="F166" s="217">
        <f>CHI!F103</f>
        <v>1.6243599274479013</v>
      </c>
      <c r="G166" s="217">
        <f>CHI!G103</f>
        <v>1.5847910402954377</v>
      </c>
      <c r="H166" s="217">
        <f>CHI!H103</f>
        <v>1.399252896613183</v>
      </c>
      <c r="I166" s="217">
        <f>CHI!I103</f>
        <v>1.5481061302883807</v>
      </c>
      <c r="J166" s="217">
        <f>CHI!J103</f>
        <v>1.6214298140915351</v>
      </c>
      <c r="K166" s="217">
        <f>CHI!K103</f>
        <v>1.6100683810372836</v>
      </c>
      <c r="L166" s="217">
        <f>CHI!L103</f>
        <v>1.6660754265336957</v>
      </c>
      <c r="M166" s="217">
        <f>CHI!M103</f>
        <v>1.5437465108767408</v>
      </c>
      <c r="N166" s="217">
        <f>CHI!N103</f>
        <v>1.5620621127470795</v>
      </c>
      <c r="O166" s="217">
        <f>CHI!O103</f>
        <v>1.5675690860934359</v>
      </c>
      <c r="P166" s="217">
        <f>CHI!P103</f>
        <v>1.549708851860949</v>
      </c>
      <c r="Q166" s="217">
        <f>CHI!Q103</f>
        <v>1.6532563120129551</v>
      </c>
      <c r="R166" s="217">
        <f>CHI!R103</f>
        <v>1.6842724930322557</v>
      </c>
      <c r="S166" s="217">
        <f>CHI!S103</f>
        <v>1.6354707320555375</v>
      </c>
      <c r="T166" s="217">
        <f>CHI!T103</f>
        <v>1.4663960154105464</v>
      </c>
      <c r="U166" s="217">
        <f>CHI!U103</f>
        <v>1.4222733095492555</v>
      </c>
      <c r="V166" s="217">
        <f>CHI!V103</f>
        <v>1.5209361993031809</v>
      </c>
      <c r="W166" s="217">
        <f>CHI!W103</f>
        <v>1.4459683472374025</v>
      </c>
      <c r="X166" s="217">
        <f>CHI!X103</f>
        <v>1.416694852689677</v>
      </c>
      <c r="Y166" s="217">
        <f>CHI!Y103</f>
        <v>1.4158375944637176</v>
      </c>
    </row>
    <row r="167" spans="1:25" ht="12" customHeight="1" x14ac:dyDescent="0.25">
      <c r="A167" s="13" t="s">
        <v>20</v>
      </c>
      <c r="B167" s="218">
        <f>NMM!B76</f>
        <v>5.788271615995578</v>
      </c>
      <c r="C167" s="218">
        <f>NMM!C76</f>
        <v>5.6371761987148972</v>
      </c>
      <c r="D167" s="218">
        <f>NMM!D76</f>
        <v>5.502968854887051</v>
      </c>
      <c r="E167" s="218">
        <f>NMM!E76</f>
        <v>5.4917196083609046</v>
      </c>
      <c r="F167" s="218">
        <f>NMM!F76</f>
        <v>5.4320020922915768</v>
      </c>
      <c r="G167" s="218">
        <f>NMM!G76</f>
        <v>5.2548640730308636</v>
      </c>
      <c r="H167" s="218">
        <f>NMM!H76</f>
        <v>5.259906050325684</v>
      </c>
      <c r="I167" s="218">
        <f>NMM!I76</f>
        <v>5.2373461372583554</v>
      </c>
      <c r="J167" s="218">
        <f>NMM!J76</f>
        <v>5.7523212377503405</v>
      </c>
      <c r="K167" s="218">
        <f>NMM!K76</f>
        <v>5.6949385103865922</v>
      </c>
      <c r="L167" s="218">
        <f>NMM!L76</f>
        <v>5.6466108445972569</v>
      </c>
      <c r="M167" s="218">
        <f>NMM!M76</f>
        <v>5.618720256857948</v>
      </c>
      <c r="N167" s="218">
        <f>NMM!N76</f>
        <v>5.6208847814911485</v>
      </c>
      <c r="O167" s="218">
        <f>NMM!O76</f>
        <v>5.4742129506248451</v>
      </c>
      <c r="P167" s="218">
        <f>NMM!P76</f>
        <v>5.5602839636131591</v>
      </c>
      <c r="Q167" s="218">
        <f>NMM!Q76</f>
        <v>5.4731951210955359</v>
      </c>
      <c r="R167" s="218">
        <f>NMM!R76</f>
        <v>5.4923513111995677</v>
      </c>
      <c r="S167" s="218">
        <f>NMM!S76</f>
        <v>5.4885909052456068</v>
      </c>
      <c r="T167" s="218">
        <f>NMM!T76</f>
        <v>5.3832992272534694</v>
      </c>
      <c r="U167" s="218">
        <f>NMM!U76</f>
        <v>5.4399618890933858</v>
      </c>
      <c r="V167" s="218">
        <f>NMM!V76</f>
        <v>5.3054227016623425</v>
      </c>
      <c r="W167" s="218">
        <f>NMM!W76</f>
        <v>5.4187406287587709</v>
      </c>
      <c r="X167" s="218">
        <f>NMM!X76</f>
        <v>5.354533232669942</v>
      </c>
      <c r="Y167" s="218">
        <f>NMM!Y76</f>
        <v>5.3459719291501262</v>
      </c>
    </row>
    <row r="168" spans="1:25" ht="12" customHeight="1" x14ac:dyDescent="0.25">
      <c r="A168" s="14" t="s">
        <v>51</v>
      </c>
      <c r="B168" s="217">
        <f>NMM!B77</f>
        <v>10.228217640354281</v>
      </c>
      <c r="C168" s="217">
        <f>NMM!C77</f>
        <v>9.8007473073315481</v>
      </c>
      <c r="D168" s="217">
        <f>NMM!D77</f>
        <v>9.8302230308194911</v>
      </c>
      <c r="E168" s="217">
        <f>NMM!E77</f>
        <v>9.7266021596465251</v>
      </c>
      <c r="F168" s="217">
        <f>NMM!F77</f>
        <v>9.7548730337272556</v>
      </c>
      <c r="G168" s="217">
        <f>NMM!G77</f>
        <v>9.2406511199170662</v>
      </c>
      <c r="H168" s="217">
        <f>NMM!H77</f>
        <v>8.9188212319520854</v>
      </c>
      <c r="I168" s="217">
        <f>NMM!I77</f>
        <v>9.3375858090045281</v>
      </c>
      <c r="J168" s="217">
        <f>NMM!J77</f>
        <v>9.9269036627900977</v>
      </c>
      <c r="K168" s="217">
        <f>NMM!K77</f>
        <v>9.6366201957961177</v>
      </c>
      <c r="L168" s="217">
        <f>NMM!L77</f>
        <v>9.9427106441029292</v>
      </c>
      <c r="M168" s="217">
        <f>NMM!M77</f>
        <v>9.7951338152147986</v>
      </c>
      <c r="N168" s="217">
        <f>NMM!N77</f>
        <v>9.7160277297075091</v>
      </c>
      <c r="O168" s="217">
        <f>NMM!O77</f>
        <v>9.5472596297521815</v>
      </c>
      <c r="P168" s="217">
        <f>NMM!P77</f>
        <v>9.672608728231225</v>
      </c>
      <c r="Q168" s="217">
        <f>NMM!Q77</f>
        <v>9.6745190212916032</v>
      </c>
      <c r="R168" s="217">
        <f>NMM!R77</f>
        <v>9.6495771766774912</v>
      </c>
      <c r="S168" s="217">
        <f>NMM!S77</f>
        <v>9.6094337126934626</v>
      </c>
      <c r="T168" s="217">
        <f>NMM!T77</f>
        <v>9.3412754058343754</v>
      </c>
      <c r="U168" s="217">
        <f>NMM!U77</f>
        <v>9.5175824437740904</v>
      </c>
      <c r="V168" s="217">
        <f>NMM!V77</f>
        <v>9.0274742971032023</v>
      </c>
      <c r="W168" s="217">
        <f>NMM!W77</f>
        <v>9.7414872304236031</v>
      </c>
      <c r="X168" s="217">
        <f>NMM!X77</f>
        <v>9.5739273020493307</v>
      </c>
      <c r="Y168" s="217">
        <f>NMM!Y77</f>
        <v>9.5536894286574761</v>
      </c>
    </row>
    <row r="169" spans="1:25" ht="12" customHeight="1" x14ac:dyDescent="0.25">
      <c r="A169" s="14" t="s">
        <v>52</v>
      </c>
      <c r="B169" s="217">
        <f>NMM!B78</f>
        <v>2.9885496003591445</v>
      </c>
      <c r="C169" s="217">
        <f>NMM!C78</f>
        <v>2.8940310227431141</v>
      </c>
      <c r="D169" s="217">
        <f>NMM!D78</f>
        <v>2.8392425619667665</v>
      </c>
      <c r="E169" s="217">
        <f>NMM!E78</f>
        <v>2.8012059629830266</v>
      </c>
      <c r="F169" s="217">
        <f>NMM!F78</f>
        <v>2.7151140757539354</v>
      </c>
      <c r="G169" s="217">
        <f>NMM!G78</f>
        <v>2.5882557209885966</v>
      </c>
      <c r="H169" s="217">
        <f>NMM!H78</f>
        <v>2.6326358092494866</v>
      </c>
      <c r="I169" s="217">
        <f>NMM!I78</f>
        <v>2.5777751457198539</v>
      </c>
      <c r="J169" s="217">
        <f>NMM!J78</f>
        <v>3.0667846775536662</v>
      </c>
      <c r="K169" s="217">
        <f>NMM!K78</f>
        <v>3.0565428338489649</v>
      </c>
      <c r="L169" s="217">
        <f>NMM!L78</f>
        <v>3.0054681038795446</v>
      </c>
      <c r="M169" s="217">
        <f>NMM!M78</f>
        <v>2.9125827586968782</v>
      </c>
      <c r="N169" s="217">
        <f>NMM!N78</f>
        <v>2.8783965521819508</v>
      </c>
      <c r="O169" s="217">
        <f>NMM!O78</f>
        <v>2.8492828107638326</v>
      </c>
      <c r="P169" s="217">
        <f>NMM!P78</f>
        <v>2.8634418215492552</v>
      </c>
      <c r="Q169" s="217">
        <f>NMM!Q78</f>
        <v>2.8139145650927762</v>
      </c>
      <c r="R169" s="217">
        <f>NMM!R78</f>
        <v>2.8229410741049836</v>
      </c>
      <c r="S169" s="217">
        <f>NMM!S78</f>
        <v>2.7877579533127208</v>
      </c>
      <c r="T169" s="217">
        <f>NMM!T78</f>
        <v>2.7613563799029923</v>
      </c>
      <c r="U169" s="217">
        <f>NMM!U78</f>
        <v>2.800905685041875</v>
      </c>
      <c r="V169" s="217">
        <f>NMM!V78</f>
        <v>2.8692208536249986</v>
      </c>
      <c r="W169" s="217">
        <f>NMM!W78</f>
        <v>2.7590033394529634</v>
      </c>
      <c r="X169" s="217">
        <f>NMM!X78</f>
        <v>2.7760795657748329</v>
      </c>
      <c r="Y169" s="217">
        <f>NMM!Y78</f>
        <v>2.8180516738253951</v>
      </c>
    </row>
    <row r="170" spans="1:25" ht="12" customHeight="1" x14ac:dyDescent="0.25">
      <c r="A170" s="14" t="s">
        <v>60</v>
      </c>
      <c r="B170" s="217">
        <f>NMM!B79</f>
        <v>2.73994661783816</v>
      </c>
      <c r="C170" s="217">
        <f>NMM!C79</f>
        <v>2.6125574619290388</v>
      </c>
      <c r="D170" s="217">
        <f>NMM!D79</f>
        <v>2.6219975055305165</v>
      </c>
      <c r="E170" s="217">
        <f>NMM!E79</f>
        <v>2.7895273470945918</v>
      </c>
      <c r="F170" s="217">
        <f>NMM!F79</f>
        <v>2.7875389943831768</v>
      </c>
      <c r="G170" s="217">
        <f>NMM!G79</f>
        <v>2.7373950918007464</v>
      </c>
      <c r="H170" s="217">
        <f>NMM!H79</f>
        <v>2.7364205652636771</v>
      </c>
      <c r="I170" s="217">
        <f>NMM!I79</f>
        <v>2.7814503845866594</v>
      </c>
      <c r="J170" s="217">
        <f>NMM!J79</f>
        <v>2.8618300915401607</v>
      </c>
      <c r="K170" s="217">
        <f>NMM!K79</f>
        <v>2.8290167956494678</v>
      </c>
      <c r="L170" s="217">
        <f>NMM!L79</f>
        <v>2.8260785230332517</v>
      </c>
      <c r="M170" s="217">
        <f>NMM!M79</f>
        <v>2.8484725579525683</v>
      </c>
      <c r="N170" s="217">
        <f>NMM!N79</f>
        <v>2.8332232104302517</v>
      </c>
      <c r="O170" s="217">
        <f>NMM!O79</f>
        <v>2.8341200872709784</v>
      </c>
      <c r="P170" s="217">
        <f>NMM!P79</f>
        <v>2.8593296067619285</v>
      </c>
      <c r="Q170" s="217">
        <f>NMM!Q79</f>
        <v>2.8422275034002911</v>
      </c>
      <c r="R170" s="217">
        <f>NMM!R79</f>
        <v>2.8352463383278685</v>
      </c>
      <c r="S170" s="217">
        <f>NMM!S79</f>
        <v>2.8380892590730129</v>
      </c>
      <c r="T170" s="217">
        <f>NMM!T79</f>
        <v>2.8438949756035421</v>
      </c>
      <c r="U170" s="217">
        <f>NMM!U79</f>
        <v>2.8210769929519208</v>
      </c>
      <c r="V170" s="217">
        <f>NMM!V79</f>
        <v>2.9262827876842028</v>
      </c>
      <c r="W170" s="217">
        <f>NMM!W79</f>
        <v>2.8360414444780164</v>
      </c>
      <c r="X170" s="217">
        <f>NMM!X79</f>
        <v>2.8522518649552193</v>
      </c>
      <c r="Y170" s="217">
        <f>NMM!Y79</f>
        <v>2.8375173105191935</v>
      </c>
    </row>
    <row r="171" spans="1:25" ht="12" customHeight="1" x14ac:dyDescent="0.25">
      <c r="A171" s="13" t="s">
        <v>21</v>
      </c>
      <c r="B171" s="218">
        <f>PPA!B74</f>
        <v>1.5249076584088044</v>
      </c>
      <c r="C171" s="218">
        <f>PPA!C74</f>
        <v>1.4798481580471698</v>
      </c>
      <c r="D171" s="218">
        <f>PPA!D74</f>
        <v>1.4728904162128018</v>
      </c>
      <c r="E171" s="218">
        <f>PPA!E74</f>
        <v>1.312487417719433</v>
      </c>
      <c r="F171" s="218">
        <f>PPA!F74</f>
        <v>1.2178910711224211</v>
      </c>
      <c r="G171" s="218">
        <f>PPA!G74</f>
        <v>1.2502866598494502</v>
      </c>
      <c r="H171" s="218">
        <f>PPA!H74</f>
        <v>1.1889041539514489</v>
      </c>
      <c r="I171" s="218">
        <f>PPA!I74</f>
        <v>1.214220072208871</v>
      </c>
      <c r="J171" s="218">
        <f>PPA!J74</f>
        <v>1.2586680624564532</v>
      </c>
      <c r="K171" s="218">
        <f>PPA!K74</f>
        <v>1.2472456905911811</v>
      </c>
      <c r="L171" s="218">
        <f>PPA!L74</f>
        <v>1.1776700388306607</v>
      </c>
      <c r="M171" s="218">
        <f>PPA!M74</f>
        <v>1.1017015044993215</v>
      </c>
      <c r="N171" s="218">
        <f>PPA!N74</f>
        <v>1.1109701192480297</v>
      </c>
      <c r="O171" s="218">
        <f>PPA!O74</f>
        <v>1.1485766742520933</v>
      </c>
      <c r="P171" s="218">
        <f>PPA!P74</f>
        <v>1.1754263815639738</v>
      </c>
      <c r="Q171" s="218">
        <f>PPA!Q74</f>
        <v>1.2019750904323607</v>
      </c>
      <c r="R171" s="218">
        <f>PPA!R74</f>
        <v>1.1902909474078471</v>
      </c>
      <c r="S171" s="218">
        <f>PPA!S74</f>
        <v>1.1586801114575471</v>
      </c>
      <c r="T171" s="218">
        <f>PPA!T74</f>
        <v>1.1443126172971716</v>
      </c>
      <c r="U171" s="218">
        <f>PPA!U74</f>
        <v>1.1451308246836536</v>
      </c>
      <c r="V171" s="218">
        <f>PPA!V74</f>
        <v>1.1556019223849801</v>
      </c>
      <c r="W171" s="218">
        <f>PPA!W74</f>
        <v>1.1441486358109396</v>
      </c>
      <c r="X171" s="218">
        <f>PPA!X74</f>
        <v>1.1040493848648534</v>
      </c>
      <c r="Y171" s="218">
        <f>PPA!Y74</f>
        <v>1.0523336404348407</v>
      </c>
    </row>
    <row r="172" spans="1:25" ht="12" customHeight="1" x14ac:dyDescent="0.25">
      <c r="A172" s="14" t="s">
        <v>54</v>
      </c>
      <c r="B172" s="217">
        <f>PPA!B75</f>
        <v>1.0419574494606165</v>
      </c>
      <c r="C172" s="217">
        <f>PPA!C75</f>
        <v>0.99103734902149809</v>
      </c>
      <c r="D172" s="217">
        <f>PPA!D75</f>
        <v>0.97931303753189014</v>
      </c>
      <c r="E172" s="217">
        <f>PPA!E75</f>
        <v>0.92504075701524424</v>
      </c>
      <c r="F172" s="217">
        <f>PPA!F75</f>
        <v>0.85511099982114636</v>
      </c>
      <c r="G172" s="217">
        <f>PPA!G75</f>
        <v>0.90973810553342638</v>
      </c>
      <c r="H172" s="217">
        <f>PPA!H75</f>
        <v>0.87534175779051093</v>
      </c>
      <c r="I172" s="217">
        <f>PPA!I75</f>
        <v>0.90921764634472169</v>
      </c>
      <c r="J172" s="217">
        <f>PPA!J75</f>
        <v>0.94649433433292773</v>
      </c>
      <c r="K172" s="217">
        <f>PPA!K75</f>
        <v>0.93277600195115185</v>
      </c>
      <c r="L172" s="217">
        <f>PPA!L75</f>
        <v>0.90532325244716028</v>
      </c>
      <c r="M172" s="217">
        <f>PPA!M75</f>
        <v>0.83902702755940639</v>
      </c>
      <c r="N172" s="217">
        <f>PPA!N75</f>
        <v>0.83425469004698849</v>
      </c>
      <c r="O172" s="217">
        <f>PPA!O75</f>
        <v>0.8891890872323841</v>
      </c>
      <c r="P172" s="217">
        <f>PPA!P75</f>
        <v>0.91176229115788932</v>
      </c>
      <c r="Q172" s="217">
        <f>PPA!Q75</f>
        <v>0.93684558070795998</v>
      </c>
      <c r="R172" s="217">
        <f>PPA!R75</f>
        <v>0.9266388817274599</v>
      </c>
      <c r="S172" s="217">
        <f>PPA!S75</f>
        <v>0.90500597519677506</v>
      </c>
      <c r="T172" s="217">
        <f>PPA!T75</f>
        <v>0.89232538954674012</v>
      </c>
      <c r="U172" s="217">
        <f>PPA!U75</f>
        <v>0.89171546824169312</v>
      </c>
      <c r="V172" s="217">
        <f>PPA!V75</f>
        <v>0.89056490496580865</v>
      </c>
      <c r="W172" s="217">
        <f>PPA!W75</f>
        <v>0.85704847722902877</v>
      </c>
      <c r="X172" s="217">
        <f>PPA!X75</f>
        <v>0.82265332848500827</v>
      </c>
      <c r="Y172" s="217">
        <f>PPA!Y75</f>
        <v>0.7950804584810246</v>
      </c>
    </row>
    <row r="173" spans="1:25" ht="12" customHeight="1" x14ac:dyDescent="0.25">
      <c r="A173" s="14" t="s">
        <v>61</v>
      </c>
      <c r="B173" s="217">
        <f>PPA!B76</f>
        <v>1.7461918073428582</v>
      </c>
      <c r="C173" s="217">
        <f>PPA!C76</f>
        <v>1.6951297291525569</v>
      </c>
      <c r="D173" s="217">
        <f>PPA!D76</f>
        <v>1.688276141381081</v>
      </c>
      <c r="E173" s="217">
        <f>PPA!E76</f>
        <v>1.5014953515834792</v>
      </c>
      <c r="F173" s="217">
        <f>PPA!F76</f>
        <v>1.3923283063635761</v>
      </c>
      <c r="G173" s="217">
        <f>PPA!G76</f>
        <v>1.4253558181421262</v>
      </c>
      <c r="H173" s="217">
        <f>PPA!H76</f>
        <v>1.3533775378747164</v>
      </c>
      <c r="I173" s="217">
        <f>PPA!I76</f>
        <v>1.3753992125045558</v>
      </c>
      <c r="J173" s="217">
        <f>PPA!J76</f>
        <v>1.4252413504731329</v>
      </c>
      <c r="K173" s="217">
        <f>PPA!K76</f>
        <v>1.4111774571058924</v>
      </c>
      <c r="L173" s="217">
        <f>PPA!L76</f>
        <v>1.3255606253331982</v>
      </c>
      <c r="M173" s="217">
        <f>PPA!M76</f>
        <v>1.2417687160180646</v>
      </c>
      <c r="N173" s="217">
        <f>PPA!N76</f>
        <v>1.2559239805478444</v>
      </c>
      <c r="O173" s="217">
        <f>PPA!O76</f>
        <v>1.291387917931067</v>
      </c>
      <c r="P173" s="217">
        <f>PPA!P76</f>
        <v>1.3161859633598967</v>
      </c>
      <c r="Q173" s="217">
        <f>PPA!Q76</f>
        <v>1.3478961285960926</v>
      </c>
      <c r="R173" s="217">
        <f>PPA!R76</f>
        <v>1.3447744959700816</v>
      </c>
      <c r="S173" s="217">
        <f>PPA!S76</f>
        <v>1.3008156867030038</v>
      </c>
      <c r="T173" s="217">
        <f>PPA!T76</f>
        <v>1.286585880604241</v>
      </c>
      <c r="U173" s="217">
        <f>PPA!U76</f>
        <v>1.278199592464436</v>
      </c>
      <c r="V173" s="217">
        <f>PPA!V76</f>
        <v>1.2854765801481149</v>
      </c>
      <c r="W173" s="217">
        <f>PPA!W76</f>
        <v>1.2625607674191568</v>
      </c>
      <c r="X173" s="217">
        <f>PPA!X76</f>
        <v>1.2153917642428576</v>
      </c>
      <c r="Y173" s="217">
        <f>PPA!Y76</f>
        <v>1.1565356554631239</v>
      </c>
    </row>
    <row r="174" spans="1:25" ht="12" customHeight="1" x14ac:dyDescent="0.25">
      <c r="A174" s="14" t="s">
        <v>62</v>
      </c>
      <c r="B174" s="217">
        <f>PPA!B77</f>
        <v>8.1206570791480651E-2</v>
      </c>
      <c r="C174" s="217">
        <f>PPA!C77</f>
        <v>7.0818763245326377E-2</v>
      </c>
      <c r="D174" s="217">
        <f>PPA!D77</f>
        <v>6.6200529656162715E-2</v>
      </c>
      <c r="E174" s="217">
        <f>PPA!E77</f>
        <v>8.3716004808664493E-2</v>
      </c>
      <c r="F174" s="217">
        <f>PPA!F77</f>
        <v>8.1170278131091567E-2</v>
      </c>
      <c r="G174" s="217">
        <f>PPA!G77</f>
        <v>0.11093197405461282</v>
      </c>
      <c r="H174" s="217">
        <f>PPA!H77</f>
        <v>0.11632409017425614</v>
      </c>
      <c r="I174" s="217">
        <f>PPA!I77</f>
        <v>0.14242837738854192</v>
      </c>
      <c r="J174" s="217">
        <f>PPA!J77</f>
        <v>0.14460153920828406</v>
      </c>
      <c r="K174" s="217">
        <f>PPA!K77</f>
        <v>0.13464645075287482</v>
      </c>
      <c r="L174" s="217">
        <f>PPA!L77</f>
        <v>0.16766613017189216</v>
      </c>
      <c r="M174" s="217">
        <f>PPA!M77</f>
        <v>0.15178007003915614</v>
      </c>
      <c r="N174" s="217">
        <f>PPA!N77</f>
        <v>0.13551582015825714</v>
      </c>
      <c r="O174" s="217">
        <f>PPA!O77</f>
        <v>0.17102581282213805</v>
      </c>
      <c r="P174" s="217">
        <f>PPA!P77</f>
        <v>0.18188978221250038</v>
      </c>
      <c r="Q174" s="217">
        <f>PPA!Q77</f>
        <v>0.18642228212568085</v>
      </c>
      <c r="R174" s="217">
        <f>PPA!R77</f>
        <v>0.17516988067458536</v>
      </c>
      <c r="S174" s="217">
        <f>PPA!S77</f>
        <v>0.1872805200684608</v>
      </c>
      <c r="T174" s="217">
        <f>PPA!T77</f>
        <v>0.17661873213864132</v>
      </c>
      <c r="U174" s="217">
        <f>PPA!U77</f>
        <v>0.18637168077919597</v>
      </c>
      <c r="V174" s="217">
        <f>PPA!V77</f>
        <v>0.18198048433802377</v>
      </c>
      <c r="W174" s="217">
        <f>PPA!W77</f>
        <v>0.16176228292827399</v>
      </c>
      <c r="X174" s="217">
        <f>PPA!X77</f>
        <v>0.15480564033932612</v>
      </c>
      <c r="Y174" s="217">
        <f>PPA!Y77</f>
        <v>0.16978617350742573</v>
      </c>
    </row>
    <row r="175" spans="1:25" ht="12" customHeight="1" x14ac:dyDescent="0.25">
      <c r="A175" s="15" t="s">
        <v>63</v>
      </c>
      <c r="B175" s="221">
        <f>FBT!B$38</f>
        <v>1.9082619172527717</v>
      </c>
      <c r="C175" s="221">
        <f>FBT!C$38</f>
        <v>1.8844093320695126</v>
      </c>
      <c r="D175" s="221">
        <f>FBT!D$38</f>
        <v>1.83243247484753</v>
      </c>
      <c r="E175" s="221">
        <f>FBT!E$38</f>
        <v>1.7731395215840919</v>
      </c>
      <c r="F175" s="221">
        <f>FBT!F$38</f>
        <v>1.8070197800977652</v>
      </c>
      <c r="G175" s="221">
        <f>FBT!G$38</f>
        <v>1.7462701115063399</v>
      </c>
      <c r="H175" s="221">
        <f>FBT!H$38</f>
        <v>1.7264367088497874</v>
      </c>
      <c r="I175" s="221">
        <f>FBT!I$38</f>
        <v>1.6847124503482178</v>
      </c>
      <c r="J175" s="221">
        <f>FBT!J$38</f>
        <v>1.6333167703004157</v>
      </c>
      <c r="K175" s="221">
        <f>FBT!K$38</f>
        <v>1.6261120985316471</v>
      </c>
      <c r="L175" s="221">
        <f>FBT!L$38</f>
        <v>1.6647171971204737</v>
      </c>
      <c r="M175" s="221">
        <f>FBT!M$38</f>
        <v>1.639641296841811</v>
      </c>
      <c r="N175" s="221">
        <f>FBT!N$38</f>
        <v>1.6320360005784411</v>
      </c>
      <c r="O175" s="221">
        <f>FBT!O$38</f>
        <v>1.5972852987395503</v>
      </c>
      <c r="P175" s="221">
        <f>FBT!P$38</f>
        <v>1.5606803703043373</v>
      </c>
      <c r="Q175" s="221">
        <f>FBT!Q$38</f>
        <v>1.5663833236714575</v>
      </c>
      <c r="R175" s="221">
        <f>FBT!R$38</f>
        <v>1.5628063965146506</v>
      </c>
      <c r="S175" s="221">
        <f>FBT!S$38</f>
        <v>1.56233159575042</v>
      </c>
      <c r="T175" s="221">
        <f>FBT!T$38</f>
        <v>1.5545860461987162</v>
      </c>
      <c r="U175" s="221">
        <f>FBT!U$38</f>
        <v>1.5369040985335727</v>
      </c>
      <c r="V175" s="221">
        <f>FBT!V$38</f>
        <v>1.537154132436616</v>
      </c>
      <c r="W175" s="221">
        <f>FBT!W$38</f>
        <v>1.5400514584598186</v>
      </c>
      <c r="X175" s="221">
        <f>FBT!X$38</f>
        <v>1.5423778940249238</v>
      </c>
      <c r="Y175" s="221">
        <f>FBT!Y$38</f>
        <v>1.5255230459748972</v>
      </c>
    </row>
    <row r="176" spans="1:25" ht="12" customHeight="1" x14ac:dyDescent="0.25">
      <c r="A176" s="12" t="s">
        <v>64</v>
      </c>
      <c r="B176" s="217">
        <f>TRE!B$38</f>
        <v>0.95775720007532716</v>
      </c>
      <c r="C176" s="217">
        <f>TRE!C$38</f>
        <v>0.95618468451661764</v>
      </c>
      <c r="D176" s="217">
        <f>TRE!D$38</f>
        <v>0.9670701567326887</v>
      </c>
      <c r="E176" s="217">
        <f>TRE!E$38</f>
        <v>0.86902204497193125</v>
      </c>
      <c r="F176" s="217">
        <f>TRE!F$38</f>
        <v>0.8652030303063889</v>
      </c>
      <c r="G176" s="217">
        <f>TRE!G$38</f>
        <v>0.84085069463896212</v>
      </c>
      <c r="H176" s="217">
        <f>TRE!H$38</f>
        <v>0.89129406942181322</v>
      </c>
      <c r="I176" s="217">
        <f>TRE!I$38</f>
        <v>0.85030263328657174</v>
      </c>
      <c r="J176" s="217">
        <f>TRE!J$38</f>
        <v>0.8410454093406996</v>
      </c>
      <c r="K176" s="217">
        <f>TRE!K$38</f>
        <v>0.8044964911450323</v>
      </c>
      <c r="L176" s="217">
        <f>TRE!L$38</f>
        <v>0.85294728393135799</v>
      </c>
      <c r="M176" s="217">
        <f>TRE!M$38</f>
        <v>0.83066445635791619</v>
      </c>
      <c r="N176" s="217">
        <f>TRE!N$38</f>
        <v>0.78062466423407839</v>
      </c>
      <c r="O176" s="217">
        <f>TRE!O$38</f>
        <v>0.81158101100698343</v>
      </c>
      <c r="P176" s="217">
        <f>TRE!P$38</f>
        <v>0.73598287408700624</v>
      </c>
      <c r="Q176" s="217">
        <f>TRE!Q$38</f>
        <v>0.78809314643755046</v>
      </c>
      <c r="R176" s="217">
        <f>TRE!R$38</f>
        <v>0.98479674329028544</v>
      </c>
      <c r="S176" s="217">
        <f>TRE!S$38</f>
        <v>1.0290461945275833</v>
      </c>
      <c r="T176" s="217">
        <f>TRE!T$38</f>
        <v>0.9610302534435694</v>
      </c>
      <c r="U176" s="217">
        <f>TRE!U$38</f>
        <v>1.0205405292896601</v>
      </c>
      <c r="V176" s="217">
        <f>TRE!V$38</f>
        <v>1.0781742644519878</v>
      </c>
      <c r="W176" s="217">
        <f>TRE!W$38</f>
        <v>1.0823667730669895</v>
      </c>
      <c r="X176" s="217">
        <f>TRE!X$38</f>
        <v>0.97611144247202808</v>
      </c>
      <c r="Y176" s="217">
        <f>TRE!Y$38</f>
        <v>1.0357659637289574</v>
      </c>
    </row>
    <row r="177" spans="1:25" ht="12" customHeight="1" x14ac:dyDescent="0.25">
      <c r="A177" s="12" t="s">
        <v>65</v>
      </c>
      <c r="B177" s="217">
        <f>MAE!B$38</f>
        <v>1.8336327591817956</v>
      </c>
      <c r="C177" s="217">
        <f>MAE!C$38</f>
        <v>1.8242129407769494</v>
      </c>
      <c r="D177" s="217">
        <f>MAE!D$38</f>
        <v>1.8479651233938708</v>
      </c>
      <c r="E177" s="217">
        <f>MAE!E$38</f>
        <v>1.0918081554672843</v>
      </c>
      <c r="F177" s="217">
        <f>MAE!F$38</f>
        <v>1.2400949368346608</v>
      </c>
      <c r="G177" s="217">
        <f>MAE!G$38</f>
        <v>1.2295747754316904</v>
      </c>
      <c r="H177" s="217">
        <f>MAE!H$38</f>
        <v>1.2890652711843604</v>
      </c>
      <c r="I177" s="217">
        <f>MAE!I$38</f>
        <v>1.2312046837913051</v>
      </c>
      <c r="J177" s="217">
        <f>MAE!J$38</f>
        <v>1.059643639960276</v>
      </c>
      <c r="K177" s="217">
        <f>MAE!K$38</f>
        <v>1.1686238057610763</v>
      </c>
      <c r="L177" s="217">
        <f>MAE!L$38</f>
        <v>1.0778145133296677</v>
      </c>
      <c r="M177" s="217">
        <f>MAE!M$38</f>
        <v>0.97712856352434507</v>
      </c>
      <c r="N177" s="217">
        <f>MAE!N$38</f>
        <v>0.97799015091463293</v>
      </c>
      <c r="O177" s="217">
        <f>MAE!O$38</f>
        <v>0.96691844823465811</v>
      </c>
      <c r="P177" s="217">
        <f>MAE!P$38</f>
        <v>0.86346950808296075</v>
      </c>
      <c r="Q177" s="217">
        <f>MAE!Q$38</f>
        <v>0.92919300096537605</v>
      </c>
      <c r="R177" s="217">
        <f>MAE!R$38</f>
        <v>0.9362121501587235</v>
      </c>
      <c r="S177" s="217">
        <f>MAE!S$38</f>
        <v>0.96698046058401599</v>
      </c>
      <c r="T177" s="217">
        <f>MAE!T$38</f>
        <v>0.93689218969168409</v>
      </c>
      <c r="U177" s="217">
        <f>MAE!U$38</f>
        <v>0.95145454391872331</v>
      </c>
      <c r="V177" s="217">
        <f>MAE!V$38</f>
        <v>0.97875197106253098</v>
      </c>
      <c r="W177" s="217">
        <f>MAE!W$38</f>
        <v>0.97694472847911384</v>
      </c>
      <c r="X177" s="217">
        <f>MAE!X$38</f>
        <v>0.93261038543133101</v>
      </c>
      <c r="Y177" s="217">
        <f>MAE!Y$38</f>
        <v>1.0642342175725588</v>
      </c>
    </row>
    <row r="178" spans="1:25" ht="12" customHeight="1" x14ac:dyDescent="0.25">
      <c r="A178" s="12" t="s">
        <v>66</v>
      </c>
      <c r="B178" s="217">
        <f>TEL!B$38</f>
        <v>1.5546476843846893</v>
      </c>
      <c r="C178" s="217">
        <f>TEL!C$38</f>
        <v>1.5112083407682397</v>
      </c>
      <c r="D178" s="217">
        <f>TEL!D$38</f>
        <v>1.4473555652866092</v>
      </c>
      <c r="E178" s="217">
        <f>TEL!E$38</f>
        <v>1.6116178797105418</v>
      </c>
      <c r="F178" s="217">
        <f>TEL!F$38</f>
        <v>1.5677653286995346</v>
      </c>
      <c r="G178" s="217">
        <f>TEL!G$38</f>
        <v>1.4965715667512309</v>
      </c>
      <c r="H178" s="217">
        <f>TEL!H$38</f>
        <v>1.5333182527020108</v>
      </c>
      <c r="I178" s="217">
        <f>TEL!I$38</f>
        <v>1.4806629928658961</v>
      </c>
      <c r="J178" s="217">
        <f>TEL!J$38</f>
        <v>1.4747052012136115</v>
      </c>
      <c r="K178" s="217">
        <f>TEL!K$38</f>
        <v>1.4629412930262058</v>
      </c>
      <c r="L178" s="217">
        <f>TEL!L$38</f>
        <v>1.3347537402200533</v>
      </c>
      <c r="M178" s="217">
        <f>TEL!M$38</f>
        <v>1.2736686953437153</v>
      </c>
      <c r="N178" s="217">
        <f>TEL!N$38</f>
        <v>1.2186233706438134</v>
      </c>
      <c r="O178" s="217">
        <f>TEL!O$38</f>
        <v>1.411899646725234</v>
      </c>
      <c r="P178" s="217">
        <f>TEL!P$38</f>
        <v>1.3777465826796289</v>
      </c>
      <c r="Q178" s="217">
        <f>TEL!Q$38</f>
        <v>1.2551786347272498</v>
      </c>
      <c r="R178" s="217">
        <f>TEL!R$38</f>
        <v>1.378034412632918</v>
      </c>
      <c r="S178" s="217">
        <f>TEL!S$38</f>
        <v>1.373808560640926</v>
      </c>
      <c r="T178" s="217">
        <f>TEL!T$38</f>
        <v>1.3639523239220295</v>
      </c>
      <c r="U178" s="217">
        <f>TEL!U$38</f>
        <v>1.3517685656087997</v>
      </c>
      <c r="V178" s="217">
        <f>TEL!V$38</f>
        <v>1.3284944709371298</v>
      </c>
      <c r="W178" s="217">
        <f>TEL!W$38</f>
        <v>1.3405880495199649</v>
      </c>
      <c r="X178" s="217">
        <f>TEL!X$38</f>
        <v>1.3080195504020629</v>
      </c>
      <c r="Y178" s="217">
        <f>TEL!Y$38</f>
        <v>1.2862019852521727</v>
      </c>
    </row>
    <row r="179" spans="1:25" ht="12" customHeight="1" x14ac:dyDescent="0.25">
      <c r="A179" s="12" t="s">
        <v>67</v>
      </c>
      <c r="B179" s="217">
        <f>WWP!B$38</f>
        <v>1.1863468486232698</v>
      </c>
      <c r="C179" s="217">
        <f>WWP!C$38</f>
        <v>1.1204583523192371</v>
      </c>
      <c r="D179" s="217">
        <f>WWP!D$38</f>
        <v>1.0893354430300553</v>
      </c>
      <c r="E179" s="217">
        <f>WWP!E$38</f>
        <v>0.6365952082174785</v>
      </c>
      <c r="F179" s="217">
        <f>WWP!F$38</f>
        <v>0.55090036983942525</v>
      </c>
      <c r="G179" s="217">
        <f>WWP!G$38</f>
        <v>0.53835206306564809</v>
      </c>
      <c r="H179" s="217">
        <f>WWP!H$38</f>
        <v>0.55007740894230417</v>
      </c>
      <c r="I179" s="217">
        <f>WWP!I$38</f>
        <v>0.4163989837766931</v>
      </c>
      <c r="J179" s="217">
        <f>WWP!J$38</f>
        <v>0.38364102342737683</v>
      </c>
      <c r="K179" s="217">
        <f>WWP!K$38</f>
        <v>0.2898535237349974</v>
      </c>
      <c r="L179" s="217">
        <f>WWP!L$38</f>
        <v>0.31267335787770556</v>
      </c>
      <c r="M179" s="217">
        <f>WWP!M$38</f>
        <v>0.21668941905864403</v>
      </c>
      <c r="N179" s="217">
        <f>WWP!N$38</f>
        <v>0.20365277840182489</v>
      </c>
      <c r="O179" s="217">
        <f>WWP!O$38</f>
        <v>0.22570274465757093</v>
      </c>
      <c r="P179" s="217">
        <f>WWP!P$38</f>
        <v>0.19631383153929111</v>
      </c>
      <c r="Q179" s="217">
        <f>WWP!Q$38</f>
        <v>0.18399881501217247</v>
      </c>
      <c r="R179" s="217">
        <f>WWP!R$38</f>
        <v>0.18226903228877833</v>
      </c>
      <c r="S179" s="217">
        <f>WWP!S$38</f>
        <v>0.19887791047095468</v>
      </c>
      <c r="T179" s="217">
        <f>WWP!T$38</f>
        <v>0.20233706292492376</v>
      </c>
      <c r="U179" s="217">
        <f>WWP!U$38</f>
        <v>0.18647525829025557</v>
      </c>
      <c r="V179" s="217">
        <f>WWP!V$38</f>
        <v>0.19190859651199318</v>
      </c>
      <c r="W179" s="217">
        <f>WWP!W$38</f>
        <v>0.17950332223998963</v>
      </c>
      <c r="X179" s="217">
        <f>WWP!X$38</f>
        <v>0.13658738648468915</v>
      </c>
      <c r="Y179" s="217">
        <f>WWP!Y$38</f>
        <v>0.13307818027613391</v>
      </c>
    </row>
    <row r="180" spans="1:25" ht="12" customHeight="1" x14ac:dyDescent="0.25">
      <c r="A180" s="16" t="s">
        <v>68</v>
      </c>
      <c r="B180" s="222">
        <f>OIS!B$38</f>
        <v>1.2277731782972561</v>
      </c>
      <c r="C180" s="222">
        <f>OIS!C$38</f>
        <v>0.94452080183431431</v>
      </c>
      <c r="D180" s="222">
        <f>OIS!D$38</f>
        <v>0.86529319025948037</v>
      </c>
      <c r="E180" s="222">
        <f>OIS!E$38</f>
        <v>0.93884892271284892</v>
      </c>
      <c r="F180" s="222">
        <f>OIS!F$38</f>
        <v>0.97445707398745129</v>
      </c>
      <c r="G180" s="222">
        <f>OIS!G$38</f>
        <v>0.88556208487963972</v>
      </c>
      <c r="H180" s="222">
        <f>OIS!H$38</f>
        <v>0.8658143214204741</v>
      </c>
      <c r="I180" s="222">
        <f>OIS!I$38</f>
        <v>0.85750602290476086</v>
      </c>
      <c r="J180" s="222">
        <f>OIS!J$38</f>
        <v>1.1598702725460319</v>
      </c>
      <c r="K180" s="222">
        <f>OIS!K$38</f>
        <v>0.95251287137373153</v>
      </c>
      <c r="L180" s="222">
        <f>OIS!L$38</f>
        <v>1.1093733431862249</v>
      </c>
      <c r="M180" s="222">
        <f>OIS!M$38</f>
        <v>1.0137290360056646</v>
      </c>
      <c r="N180" s="222">
        <f>OIS!N$38</f>
        <v>1.0001391538789428</v>
      </c>
      <c r="O180" s="222">
        <f>OIS!O$38</f>
        <v>1.0155012257841776</v>
      </c>
      <c r="P180" s="222">
        <f>OIS!P$38</f>
        <v>1.0187613766235968</v>
      </c>
      <c r="Q180" s="222">
        <f>OIS!Q$38</f>
        <v>1.0053949828430844</v>
      </c>
      <c r="R180" s="222">
        <f>OIS!R$38</f>
        <v>1.0056601533089513</v>
      </c>
      <c r="S180" s="222">
        <f>OIS!S$38</f>
        <v>1.0108781496089483</v>
      </c>
      <c r="T180" s="222">
        <f>OIS!T$38</f>
        <v>1.4374988587098563</v>
      </c>
      <c r="U180" s="222">
        <f>OIS!U$38</f>
        <v>1.5579489994341964</v>
      </c>
      <c r="V180" s="222">
        <f>OIS!V$38</f>
        <v>1.5522421817075445</v>
      </c>
      <c r="W180" s="222">
        <f>OIS!W$38</f>
        <v>1.6072455039248643</v>
      </c>
      <c r="X180" s="222">
        <f>OIS!X$38</f>
        <v>1.6648108635721961</v>
      </c>
      <c r="Y180" s="222">
        <f>OIS!Y$38</f>
        <v>1.6393621008168124</v>
      </c>
    </row>
  </sheetData>
  <pageMargins left="0.39370078740157483" right="0.39370078740157483" top="0.39370078740157483" bottom="0.39370078740157483" header="0.31496062992125978" footer="0.31496062992125978"/>
  <pageSetup paperSize="9" scale="57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pageSetUpPr fitToPage="1"/>
  </sheetPr>
  <dimension ref="A1:CY4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15" width="9.140625" style="1" customWidth="1"/>
    <col min="116" max="16384" width="9.140625" style="1"/>
  </cols>
  <sheetData>
    <row r="1" spans="1:25" ht="15" customHeight="1" x14ac:dyDescent="0.25">
      <c r="A1" s="9" t="str">
        <f>index!$A$1&amp;": Industry Summary / final energy consumption"</f>
        <v>DE: Industry Summary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</row>
    <row r="2" spans="1:25" ht="10.15" customHeight="1" x14ac:dyDescent="0.25"/>
    <row r="3" spans="1:2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</row>
    <row r="4" spans="1:25" ht="10.15" customHeight="1" x14ac:dyDescent="0.25"/>
    <row r="5" spans="1:25" ht="15" customHeight="1" x14ac:dyDescent="0.25">
      <c r="A5" s="34" t="s">
        <v>90</v>
      </c>
      <c r="B5" s="223">
        <f t="shared" ref="B5:Y5" si="0">SUM(B6:B10,B16,B27)</f>
        <v>51402.396216680572</v>
      </c>
      <c r="C5" s="223">
        <f t="shared" si="0"/>
        <v>50489.309544282136</v>
      </c>
      <c r="D5" s="223">
        <f t="shared" si="0"/>
        <v>50740.138865004505</v>
      </c>
      <c r="E5" s="223">
        <f t="shared" si="0"/>
        <v>53318.845657780774</v>
      </c>
      <c r="F5" s="223">
        <f t="shared" si="0"/>
        <v>54200.582373172168</v>
      </c>
      <c r="G5" s="223">
        <f t="shared" si="0"/>
        <v>54516.457007738136</v>
      </c>
      <c r="H5" s="223">
        <f t="shared" si="0"/>
        <v>55561.963284607991</v>
      </c>
      <c r="I5" s="223">
        <f t="shared" si="0"/>
        <v>57769.581857265264</v>
      </c>
      <c r="J5" s="223">
        <f t="shared" si="0"/>
        <v>57047.381427342276</v>
      </c>
      <c r="K5" s="223">
        <f t="shared" si="0"/>
        <v>50487.291659500625</v>
      </c>
      <c r="L5" s="223">
        <f t="shared" si="0"/>
        <v>56668.913929491857</v>
      </c>
      <c r="M5" s="223">
        <f t="shared" si="0"/>
        <v>57409.744625966327</v>
      </c>
      <c r="N5" s="223">
        <f t="shared" si="0"/>
        <v>56712.955631985125</v>
      </c>
      <c r="O5" s="223">
        <f t="shared" si="0"/>
        <v>56347.485640583691</v>
      </c>
      <c r="P5" s="223">
        <f t="shared" si="0"/>
        <v>55725.644453997636</v>
      </c>
      <c r="Q5" s="223">
        <f t="shared" si="0"/>
        <v>56067.59028374817</v>
      </c>
      <c r="R5" s="223">
        <f t="shared" si="0"/>
        <v>56677.082717110119</v>
      </c>
      <c r="S5" s="223">
        <f t="shared" si="0"/>
        <v>57146.088907995698</v>
      </c>
      <c r="T5" s="223">
        <f t="shared" si="0"/>
        <v>57090.09148753155</v>
      </c>
      <c r="U5" s="223">
        <f t="shared" si="0"/>
        <v>55649.345399827267</v>
      </c>
      <c r="V5" s="223">
        <f t="shared" si="0"/>
        <v>54762.64067067852</v>
      </c>
      <c r="W5" s="223">
        <f t="shared" si="0"/>
        <v>56214.334823730867</v>
      </c>
      <c r="X5" s="223">
        <f t="shared" si="0"/>
        <v>53008.104041271836</v>
      </c>
      <c r="Y5" s="223">
        <f t="shared" si="0"/>
        <v>50065.859673258121</v>
      </c>
    </row>
    <row r="6" spans="1:25" ht="12" customHeight="1" x14ac:dyDescent="0.25">
      <c r="A6" s="173" t="s">
        <v>91</v>
      </c>
      <c r="B6" s="224">
        <v>520.95592289002411</v>
      </c>
      <c r="C6" s="224">
        <v>530.70667212990702</v>
      </c>
      <c r="D6" s="224">
        <v>532.19091774592641</v>
      </c>
      <c r="E6" s="224">
        <v>539.90654388903988</v>
      </c>
      <c r="F6" s="224">
        <v>557.87258230823818</v>
      </c>
      <c r="G6" s="224">
        <v>565.02598539246139</v>
      </c>
      <c r="H6" s="224">
        <v>571.45492910158657</v>
      </c>
      <c r="I6" s="224">
        <v>591.66959559278928</v>
      </c>
      <c r="J6" s="224">
        <v>587.04556212853959</v>
      </c>
      <c r="K6" s="224">
        <v>520.6348828860788</v>
      </c>
      <c r="L6" s="224">
        <v>579.08550672254978</v>
      </c>
      <c r="M6" s="224">
        <v>586.74161512703176</v>
      </c>
      <c r="N6" s="224">
        <v>580.14822553167426</v>
      </c>
      <c r="O6" s="224">
        <v>578.50697231630704</v>
      </c>
      <c r="P6" s="224">
        <v>583.60824791414689</v>
      </c>
      <c r="Q6" s="224">
        <v>568.21289593125982</v>
      </c>
      <c r="R6" s="224">
        <v>574.80792396367406</v>
      </c>
      <c r="S6" s="224">
        <v>580.73470794370985</v>
      </c>
      <c r="T6" s="224">
        <v>574.66937117797249</v>
      </c>
      <c r="U6" s="224">
        <v>558.97876720501438</v>
      </c>
      <c r="V6" s="224">
        <v>534.06609188390064</v>
      </c>
      <c r="W6" s="224">
        <v>546.02714562128301</v>
      </c>
      <c r="X6" s="224">
        <v>519.82650720854656</v>
      </c>
      <c r="Y6" s="224">
        <v>496.85549635973359</v>
      </c>
    </row>
    <row r="7" spans="1:25" ht="12" customHeight="1" x14ac:dyDescent="0.25">
      <c r="A7" s="173" t="s">
        <v>92</v>
      </c>
      <c r="B7" s="224">
        <v>1122.5638760550669</v>
      </c>
      <c r="C7" s="224">
        <v>1138.5768660197537</v>
      </c>
      <c r="D7" s="224">
        <v>1130.3743535615945</v>
      </c>
      <c r="E7" s="224">
        <v>1182.4461378560341</v>
      </c>
      <c r="F7" s="224">
        <v>1194.4744629088264</v>
      </c>
      <c r="G7" s="224">
        <v>1241.2089925662842</v>
      </c>
      <c r="H7" s="224">
        <v>1233.3406844454182</v>
      </c>
      <c r="I7" s="224">
        <v>1263.8410533955212</v>
      </c>
      <c r="J7" s="224">
        <v>1259.4329724288232</v>
      </c>
      <c r="K7" s="224">
        <v>1103.7471570509581</v>
      </c>
      <c r="L7" s="224">
        <v>1264.5722923599978</v>
      </c>
      <c r="M7" s="224">
        <v>1274.8788144876926</v>
      </c>
      <c r="N7" s="224">
        <v>1274.4800520781619</v>
      </c>
      <c r="O7" s="224">
        <v>1265.1413798384297</v>
      </c>
      <c r="P7" s="224">
        <v>1305.523652788316</v>
      </c>
      <c r="Q7" s="224">
        <v>1280.2029259328663</v>
      </c>
      <c r="R7" s="224">
        <v>1290.9451686757893</v>
      </c>
      <c r="S7" s="224">
        <v>1303.7778503262841</v>
      </c>
      <c r="T7" s="224">
        <v>1260.9193296619226</v>
      </c>
      <c r="U7" s="224">
        <v>1228.9812426634528</v>
      </c>
      <c r="V7" s="224">
        <v>1181.1424538171657</v>
      </c>
      <c r="W7" s="224">
        <v>1208.5182984272519</v>
      </c>
      <c r="X7" s="224">
        <v>1147.76519031724</v>
      </c>
      <c r="Y7" s="224">
        <v>1111.5826589188362</v>
      </c>
    </row>
    <row r="8" spans="1:25" ht="12" customHeight="1" x14ac:dyDescent="0.25">
      <c r="A8" s="173" t="s">
        <v>93</v>
      </c>
      <c r="B8" s="224">
        <v>1901.4905256653772</v>
      </c>
      <c r="C8" s="224">
        <v>1934.9501874718615</v>
      </c>
      <c r="D8" s="224">
        <v>1929.075860192353</v>
      </c>
      <c r="E8" s="224">
        <v>1994.0101850634078</v>
      </c>
      <c r="F8" s="224">
        <v>2037.6690813401926</v>
      </c>
      <c r="G8" s="224">
        <v>2090.3329010477273</v>
      </c>
      <c r="H8" s="224">
        <v>2110.5769182383547</v>
      </c>
      <c r="I8" s="224">
        <v>2152.7104241383518</v>
      </c>
      <c r="J8" s="224">
        <v>2126.0368730513051</v>
      </c>
      <c r="K8" s="224">
        <v>1850.223759054918</v>
      </c>
      <c r="L8" s="224">
        <v>2116.6651376702789</v>
      </c>
      <c r="M8" s="224">
        <v>2134.6121354055299</v>
      </c>
      <c r="N8" s="224">
        <v>2107.6568994594904</v>
      </c>
      <c r="O8" s="224">
        <v>2084.8939516251362</v>
      </c>
      <c r="P8" s="224">
        <v>2129.0335408843489</v>
      </c>
      <c r="Q8" s="224">
        <v>2107.4390498473094</v>
      </c>
      <c r="R8" s="224">
        <v>2128.3484724603018</v>
      </c>
      <c r="S8" s="224">
        <v>2148.6442168756712</v>
      </c>
      <c r="T8" s="224">
        <v>2093.4938900255838</v>
      </c>
      <c r="U8" s="224">
        <v>2025.994346911913</v>
      </c>
      <c r="V8" s="224">
        <v>1935.3562980860102</v>
      </c>
      <c r="W8" s="224">
        <v>1989.7165913696253</v>
      </c>
      <c r="X8" s="224">
        <v>1886.5484907673538</v>
      </c>
      <c r="Y8" s="224">
        <v>1814.278674007295</v>
      </c>
    </row>
    <row r="9" spans="1:25" ht="12" customHeight="1" x14ac:dyDescent="0.25">
      <c r="A9" s="173" t="s">
        <v>94</v>
      </c>
      <c r="B9" s="224">
        <v>1838.1142254874323</v>
      </c>
      <c r="C9" s="224">
        <v>1864.2089376484516</v>
      </c>
      <c r="D9" s="224">
        <v>1845.4990128338779</v>
      </c>
      <c r="E9" s="224">
        <v>1915.0149300815967</v>
      </c>
      <c r="F9" s="224">
        <v>1934.1482720748375</v>
      </c>
      <c r="G9" s="224">
        <v>2030.256672075951</v>
      </c>
      <c r="H9" s="224">
        <v>2007.5131718394084</v>
      </c>
      <c r="I9" s="224">
        <v>2059.058501155876</v>
      </c>
      <c r="J9" s="224">
        <v>2029.571278335163</v>
      </c>
      <c r="K9" s="224">
        <v>1802.2311652914411</v>
      </c>
      <c r="L9" s="224">
        <v>2053.0590754187638</v>
      </c>
      <c r="M9" s="224">
        <v>2058.2405120019603</v>
      </c>
      <c r="N9" s="224">
        <v>2055.0920261697806</v>
      </c>
      <c r="O9" s="224">
        <v>2033.4531123794263</v>
      </c>
      <c r="P9" s="224">
        <v>2105.4066801867702</v>
      </c>
      <c r="Q9" s="224">
        <v>2084.0737805966501</v>
      </c>
      <c r="R9" s="224">
        <v>2101.519535845378</v>
      </c>
      <c r="S9" s="224">
        <v>2125.2072905601258</v>
      </c>
      <c r="T9" s="224">
        <v>2043.8664639987765</v>
      </c>
      <c r="U9" s="224">
        <v>1992.5414421606188</v>
      </c>
      <c r="V9" s="224">
        <v>1932.3260383983561</v>
      </c>
      <c r="W9" s="224">
        <v>1978.6619770720044</v>
      </c>
      <c r="X9" s="224">
        <v>1875.668288370194</v>
      </c>
      <c r="Y9" s="224">
        <v>1814.4623614260104</v>
      </c>
    </row>
    <row r="10" spans="1:25" ht="12" customHeight="1" x14ac:dyDescent="0.25">
      <c r="A10" s="36" t="s">
        <v>95</v>
      </c>
      <c r="B10" s="225">
        <f t="shared" ref="B10:Y10" si="1">SUM(B11:B15)</f>
        <v>954.65898342895844</v>
      </c>
      <c r="C10" s="225">
        <f t="shared" si="1"/>
        <v>958.1762570713845</v>
      </c>
      <c r="D10" s="225">
        <f t="shared" si="1"/>
        <v>956.10776703617626</v>
      </c>
      <c r="E10" s="225">
        <f t="shared" si="1"/>
        <v>991.06240102311654</v>
      </c>
      <c r="F10" s="225">
        <f t="shared" si="1"/>
        <v>1016.3714168116506</v>
      </c>
      <c r="G10" s="225">
        <f t="shared" si="1"/>
        <v>1042.0576144421907</v>
      </c>
      <c r="H10" s="225">
        <f t="shared" si="1"/>
        <v>1034.4364059941122</v>
      </c>
      <c r="I10" s="225">
        <f t="shared" si="1"/>
        <v>1096.7314620760189</v>
      </c>
      <c r="J10" s="225">
        <f t="shared" si="1"/>
        <v>1085.3434592401572</v>
      </c>
      <c r="K10" s="225">
        <f t="shared" si="1"/>
        <v>987.63367056517995</v>
      </c>
      <c r="L10" s="225">
        <f t="shared" si="1"/>
        <v>1091.5751494186177</v>
      </c>
      <c r="M10" s="225">
        <f t="shared" si="1"/>
        <v>1076.4531751551692</v>
      </c>
      <c r="N10" s="225">
        <f t="shared" si="1"/>
        <v>1078.9069293754453</v>
      </c>
      <c r="O10" s="225">
        <f t="shared" si="1"/>
        <v>1068.5332562870249</v>
      </c>
      <c r="P10" s="225">
        <f t="shared" si="1"/>
        <v>1052.5039740527777</v>
      </c>
      <c r="Q10" s="225">
        <f t="shared" si="1"/>
        <v>1052.7952855407552</v>
      </c>
      <c r="R10" s="225">
        <f t="shared" si="1"/>
        <v>1076.0753198806037</v>
      </c>
      <c r="S10" s="225">
        <f t="shared" si="1"/>
        <v>1086.9444694564493</v>
      </c>
      <c r="T10" s="225">
        <f t="shared" si="1"/>
        <v>1066.9061477174187</v>
      </c>
      <c r="U10" s="225">
        <f t="shared" si="1"/>
        <v>1039.5421551960046</v>
      </c>
      <c r="V10" s="225">
        <f t="shared" si="1"/>
        <v>1026.093554670631</v>
      </c>
      <c r="W10" s="225">
        <f t="shared" si="1"/>
        <v>1042.1825411365583</v>
      </c>
      <c r="X10" s="225">
        <f t="shared" si="1"/>
        <v>968.46399472718281</v>
      </c>
      <c r="Y10" s="225">
        <f t="shared" si="1"/>
        <v>922.45657841885179</v>
      </c>
    </row>
    <row r="11" spans="1:25" ht="12" customHeight="1" x14ac:dyDescent="0.25">
      <c r="A11" s="37" t="s">
        <v>82</v>
      </c>
      <c r="B11" s="226">
        <v>67.3251918257602</v>
      </c>
      <c r="C11" s="226">
        <v>62.974589409952713</v>
      </c>
      <c r="D11" s="226">
        <v>63.729298278382565</v>
      </c>
      <c r="E11" s="226">
        <v>63.214640053250427</v>
      </c>
      <c r="F11" s="226">
        <v>55.934341033619539</v>
      </c>
      <c r="G11" s="226">
        <v>54.719110960565715</v>
      </c>
      <c r="H11" s="226">
        <v>52.442890379975481</v>
      </c>
      <c r="I11" s="226">
        <v>53.072183431512279</v>
      </c>
      <c r="J11" s="226">
        <v>58.658042458852634</v>
      </c>
      <c r="K11" s="226">
        <v>54.776088070756671</v>
      </c>
      <c r="L11" s="226">
        <v>54.54823759022262</v>
      </c>
      <c r="M11" s="226">
        <v>40.61676111383418</v>
      </c>
      <c r="N11" s="226">
        <v>38.430725636636794</v>
      </c>
      <c r="O11" s="226">
        <v>34.440955533983583</v>
      </c>
      <c r="P11" s="226">
        <v>26.033511700816359</v>
      </c>
      <c r="Q11" s="226">
        <v>22.347798255518914</v>
      </c>
      <c r="R11" s="226">
        <v>23.916431904493415</v>
      </c>
      <c r="S11" s="226">
        <v>22.88377679672951</v>
      </c>
      <c r="T11" s="226">
        <v>53.992607027438964</v>
      </c>
      <c r="U11" s="226">
        <v>57.780769225527038</v>
      </c>
      <c r="V11" s="226">
        <v>61.918206630510333</v>
      </c>
      <c r="W11" s="226">
        <v>63.305919486633471</v>
      </c>
      <c r="X11" s="226">
        <v>68.378951228160446</v>
      </c>
      <c r="Y11" s="226">
        <v>64.511157918990421</v>
      </c>
    </row>
    <row r="12" spans="1:25" ht="12" customHeight="1" x14ac:dyDescent="0.25">
      <c r="A12" s="37" t="s">
        <v>73</v>
      </c>
      <c r="B12" s="226">
        <v>458.1962581123887</v>
      </c>
      <c r="C12" s="226">
        <v>433.72500382341173</v>
      </c>
      <c r="D12" s="226">
        <v>435.10088975810203</v>
      </c>
      <c r="E12" s="226">
        <v>474.3375725384189</v>
      </c>
      <c r="F12" s="226">
        <v>486.898181433589</v>
      </c>
      <c r="G12" s="226">
        <v>509.07532466501544</v>
      </c>
      <c r="H12" s="226">
        <v>490.9549204345733</v>
      </c>
      <c r="I12" s="226">
        <v>566.4918508946472</v>
      </c>
      <c r="J12" s="226">
        <v>573.19933729742888</v>
      </c>
      <c r="K12" s="226">
        <v>521.53597235921859</v>
      </c>
      <c r="L12" s="226">
        <v>599.53956551374245</v>
      </c>
      <c r="M12" s="226">
        <v>569.05110127396767</v>
      </c>
      <c r="N12" s="226">
        <v>581.09231609639517</v>
      </c>
      <c r="O12" s="226">
        <v>592.92085211079086</v>
      </c>
      <c r="P12" s="226">
        <v>560.60580899959973</v>
      </c>
      <c r="Q12" s="226">
        <v>583.35918830539049</v>
      </c>
      <c r="R12" s="226">
        <v>602.97813210201878</v>
      </c>
      <c r="S12" s="226">
        <v>626.63667546044303</v>
      </c>
      <c r="T12" s="226">
        <v>575.68760760806379</v>
      </c>
      <c r="U12" s="226">
        <v>562.26878207535685</v>
      </c>
      <c r="V12" s="226">
        <v>585.71906422967334</v>
      </c>
      <c r="W12" s="226">
        <v>587.80564184530704</v>
      </c>
      <c r="X12" s="226">
        <v>508.73825449524605</v>
      </c>
      <c r="Y12" s="226">
        <v>488.57349548054532</v>
      </c>
    </row>
    <row r="13" spans="1:2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0.21504729148751739</v>
      </c>
      <c r="U13" s="226">
        <v>0.11943250214961874</v>
      </c>
      <c r="V13" s="226">
        <v>0.45391229578675596</v>
      </c>
      <c r="W13" s="226">
        <v>0.14342218400688667</v>
      </c>
      <c r="X13" s="226">
        <v>0.11943250214962006</v>
      </c>
      <c r="Y13" s="226">
        <v>0.14333619948410831</v>
      </c>
    </row>
    <row r="14" spans="1:2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10.604729148753174</v>
      </c>
      <c r="U14" s="226">
        <v>10.986930352536541</v>
      </c>
      <c r="V14" s="226">
        <v>10.700257953568597</v>
      </c>
      <c r="W14" s="226">
        <v>11.894496990541915</v>
      </c>
      <c r="X14" s="226">
        <v>11.464574376612703</v>
      </c>
      <c r="Y14" s="226">
        <v>13.518658641445743</v>
      </c>
    </row>
    <row r="15" spans="1:25" ht="12" customHeight="1" x14ac:dyDescent="0.25">
      <c r="A15" s="38" t="s">
        <v>40</v>
      </c>
      <c r="B15" s="227">
        <v>429.13753349080952</v>
      </c>
      <c r="C15" s="227">
        <v>461.4766638380201</v>
      </c>
      <c r="D15" s="227">
        <v>457.27757899969163</v>
      </c>
      <c r="E15" s="227">
        <v>453.5101884314472</v>
      </c>
      <c r="F15" s="227">
        <v>473.53889434444216</v>
      </c>
      <c r="G15" s="227">
        <v>478.26317881660964</v>
      </c>
      <c r="H15" s="227">
        <v>491.03859517956334</v>
      </c>
      <c r="I15" s="227">
        <v>477.1674277498596</v>
      </c>
      <c r="J15" s="227">
        <v>453.48607948387564</v>
      </c>
      <c r="K15" s="227">
        <v>411.32161013520465</v>
      </c>
      <c r="L15" s="227">
        <v>437.48734631465265</v>
      </c>
      <c r="M15" s="227">
        <v>466.78531276736743</v>
      </c>
      <c r="N15" s="227">
        <v>459.38388764241341</v>
      </c>
      <c r="O15" s="227">
        <v>441.17144864225054</v>
      </c>
      <c r="P15" s="227">
        <v>465.86465335236176</v>
      </c>
      <c r="Q15" s="227">
        <v>447.08829897984572</v>
      </c>
      <c r="R15" s="227">
        <v>449.18075587409157</v>
      </c>
      <c r="S15" s="227">
        <v>437.4240171992767</v>
      </c>
      <c r="T15" s="227">
        <v>426.40615664167501</v>
      </c>
      <c r="U15" s="227">
        <v>408.38624104043464</v>
      </c>
      <c r="V15" s="227">
        <v>367.30211356109191</v>
      </c>
      <c r="W15" s="227">
        <v>379.03306063006892</v>
      </c>
      <c r="X15" s="227">
        <v>379.76278212501393</v>
      </c>
      <c r="Y15" s="227">
        <v>355.70993017838623</v>
      </c>
    </row>
    <row r="16" spans="1:25" ht="12" customHeight="1" x14ac:dyDescent="0.25">
      <c r="A16" s="39" t="s">
        <v>97</v>
      </c>
      <c r="B16" s="228">
        <f t="shared" ref="B16:Y16" si="2">SUM(B17:B26)</f>
        <v>13202.865881503416</v>
      </c>
      <c r="C16" s="228">
        <f t="shared" si="2"/>
        <v>12804.015048494355</v>
      </c>
      <c r="D16" s="228">
        <f t="shared" si="2"/>
        <v>12804.706057374266</v>
      </c>
      <c r="E16" s="228">
        <f t="shared" si="2"/>
        <v>14627.673774941104</v>
      </c>
      <c r="F16" s="228">
        <f t="shared" si="2"/>
        <v>15029.076781119631</v>
      </c>
      <c r="G16" s="228">
        <f t="shared" si="2"/>
        <v>15845.286650356746</v>
      </c>
      <c r="H16" s="228">
        <f t="shared" si="2"/>
        <v>15780.034899422179</v>
      </c>
      <c r="I16" s="228">
        <f t="shared" si="2"/>
        <v>17190.395527804892</v>
      </c>
      <c r="J16" s="228">
        <f t="shared" si="2"/>
        <v>17005.734517707806</v>
      </c>
      <c r="K16" s="228">
        <f t="shared" si="2"/>
        <v>16012.55325004814</v>
      </c>
      <c r="L16" s="228">
        <f t="shared" si="2"/>
        <v>17864.269949295805</v>
      </c>
      <c r="M16" s="228">
        <f t="shared" si="2"/>
        <v>17939.510810729807</v>
      </c>
      <c r="N16" s="228">
        <f t="shared" si="2"/>
        <v>18069.720011713354</v>
      </c>
      <c r="O16" s="228">
        <f t="shared" si="2"/>
        <v>18015.240541022766</v>
      </c>
      <c r="P16" s="228">
        <f t="shared" si="2"/>
        <v>17704.497381191824</v>
      </c>
      <c r="Q16" s="228">
        <f t="shared" si="2"/>
        <v>17813.867215013153</v>
      </c>
      <c r="R16" s="228">
        <f t="shared" si="2"/>
        <v>18115.563621860194</v>
      </c>
      <c r="S16" s="228">
        <f t="shared" si="2"/>
        <v>18143.998702518868</v>
      </c>
      <c r="T16" s="228">
        <f t="shared" si="2"/>
        <v>18002.94412649305</v>
      </c>
      <c r="U16" s="228">
        <f t="shared" si="2"/>
        <v>17612.383620694334</v>
      </c>
      <c r="V16" s="228">
        <f t="shared" si="2"/>
        <v>17561.953967768757</v>
      </c>
      <c r="W16" s="228">
        <f t="shared" si="2"/>
        <v>18214.532617378329</v>
      </c>
      <c r="X16" s="228">
        <f t="shared" si="2"/>
        <v>17157.354326854085</v>
      </c>
      <c r="Y16" s="228">
        <f t="shared" si="2"/>
        <v>16272.844222373315</v>
      </c>
    </row>
    <row r="17" spans="1:25" ht="12" customHeight="1" x14ac:dyDescent="0.25">
      <c r="A17" s="46" t="s">
        <v>28</v>
      </c>
      <c r="B17" s="229">
        <v>928.0935772907327</v>
      </c>
      <c r="C17" s="229">
        <v>1032.7157373634043</v>
      </c>
      <c r="D17" s="229">
        <v>1003.8992196646135</v>
      </c>
      <c r="E17" s="229">
        <v>1101.0059721093942</v>
      </c>
      <c r="F17" s="229">
        <v>1018.2480510769278</v>
      </c>
      <c r="G17" s="229">
        <v>873.97773485986886</v>
      </c>
      <c r="H17" s="229">
        <v>874.07454464784416</v>
      </c>
      <c r="I17" s="229">
        <v>810.46944906261876</v>
      </c>
      <c r="J17" s="229">
        <v>865.44358790967112</v>
      </c>
      <c r="K17" s="229">
        <v>801.55879827862998</v>
      </c>
      <c r="L17" s="229">
        <v>954.47871013575411</v>
      </c>
      <c r="M17" s="229">
        <v>909.12478570247549</v>
      </c>
      <c r="N17" s="229">
        <v>895.29689455303071</v>
      </c>
      <c r="O17" s="229">
        <v>925.54387540214748</v>
      </c>
      <c r="P17" s="229">
        <v>978.41656706112462</v>
      </c>
      <c r="Q17" s="229">
        <v>1204.2639598945782</v>
      </c>
      <c r="R17" s="229">
        <v>1170.6731783936668</v>
      </c>
      <c r="S17" s="229">
        <v>1145.5083233704365</v>
      </c>
      <c r="T17" s="229">
        <v>852.74833639982376</v>
      </c>
      <c r="U17" s="229">
        <v>766.5859536753909</v>
      </c>
      <c r="V17" s="229">
        <v>775.68303867712677</v>
      </c>
      <c r="W17" s="229">
        <v>591.06408287317493</v>
      </c>
      <c r="X17" s="229">
        <v>755.79565148237737</v>
      </c>
      <c r="Y17" s="229">
        <v>584.34192601058749</v>
      </c>
    </row>
    <row r="18" spans="1:25" ht="12" customHeight="1" x14ac:dyDescent="0.25">
      <c r="A18" s="46" t="s">
        <v>30</v>
      </c>
      <c r="B18" s="229">
        <v>82.760103181413967</v>
      </c>
      <c r="C18" s="229">
        <v>17.734307824588917</v>
      </c>
      <c r="D18" s="229">
        <v>2.3645743766118796</v>
      </c>
      <c r="E18" s="229">
        <v>498.97738607046438</v>
      </c>
      <c r="F18" s="229">
        <v>381.89277730003352</v>
      </c>
      <c r="G18" s="229">
        <v>397.1997420464138</v>
      </c>
      <c r="H18" s="229">
        <v>421.76199484090847</v>
      </c>
      <c r="I18" s="229">
        <v>417.28185726568546</v>
      </c>
      <c r="J18" s="229">
        <v>414.67007738602194</v>
      </c>
      <c r="K18" s="229">
        <v>334.57153912296627</v>
      </c>
      <c r="L18" s="229">
        <v>373.09785038687647</v>
      </c>
      <c r="M18" s="229">
        <v>357.89019776440358</v>
      </c>
      <c r="N18" s="229">
        <v>325.44677558034851</v>
      </c>
      <c r="O18" s="229">
        <v>314.29449699053697</v>
      </c>
      <c r="P18" s="229">
        <v>350.84686156492461</v>
      </c>
      <c r="Q18" s="229">
        <v>414.49492691309399</v>
      </c>
      <c r="R18" s="229">
        <v>420.89423903692983</v>
      </c>
      <c r="S18" s="229">
        <v>288.40644883917741</v>
      </c>
      <c r="T18" s="229">
        <v>303.14961306960987</v>
      </c>
      <c r="U18" s="229">
        <v>346.61195184863277</v>
      </c>
      <c r="V18" s="229">
        <v>320.53456577812716</v>
      </c>
      <c r="W18" s="229">
        <v>329.22699914012139</v>
      </c>
      <c r="X18" s="229">
        <v>267.29320722266971</v>
      </c>
      <c r="Y18" s="229">
        <v>201.01315563196079</v>
      </c>
    </row>
    <row r="19" spans="1:25" ht="12" customHeight="1" x14ac:dyDescent="0.25">
      <c r="A19" s="46" t="s">
        <v>31</v>
      </c>
      <c r="B19" s="229">
        <v>269.14216177884003</v>
      </c>
      <c r="C19" s="229">
        <v>316.04267244497834</v>
      </c>
      <c r="D19" s="229">
        <v>271.95472135519282</v>
      </c>
      <c r="E19" s="229">
        <v>168.94471761568735</v>
      </c>
      <c r="F19" s="229">
        <v>64.880448943809085</v>
      </c>
      <c r="G19" s="229">
        <v>48.850460076742962</v>
      </c>
      <c r="H19" s="229">
        <v>73.646038977957005</v>
      </c>
      <c r="I19" s="229">
        <v>161.71525884071133</v>
      </c>
      <c r="J19" s="229">
        <v>66.833088289157189</v>
      </c>
      <c r="K19" s="229">
        <v>61.728659776251966</v>
      </c>
      <c r="L19" s="229">
        <v>89.291182088962444</v>
      </c>
      <c r="M19" s="229">
        <v>60.045859205520742</v>
      </c>
      <c r="N19" s="229">
        <v>46.348095335536392</v>
      </c>
      <c r="O19" s="229">
        <v>35.02848694407745</v>
      </c>
      <c r="P19" s="229">
        <v>31.208964642502252</v>
      </c>
      <c r="Q19" s="229">
        <v>40.37884716694635</v>
      </c>
      <c r="R19" s="229">
        <v>23.203851486356086</v>
      </c>
      <c r="S19" s="229">
        <v>23.308156469872781</v>
      </c>
      <c r="T19" s="229">
        <v>24.90893782505572</v>
      </c>
      <c r="U19" s="229">
        <v>23.959436319632026</v>
      </c>
      <c r="V19" s="229">
        <v>20.169874079565023</v>
      </c>
      <c r="W19" s="229">
        <v>36.812880206258711</v>
      </c>
      <c r="X19" s="229">
        <v>110.87795321215823</v>
      </c>
      <c r="Y19" s="229">
        <v>117.27337781833619</v>
      </c>
    </row>
    <row r="20" spans="1:25" ht="12" customHeight="1" x14ac:dyDescent="0.25">
      <c r="A20" s="46" t="s">
        <v>82</v>
      </c>
      <c r="B20" s="229">
        <v>902.43585045484565</v>
      </c>
      <c r="C20" s="229">
        <v>886.0403915974556</v>
      </c>
      <c r="D20" s="229">
        <v>865.05944447509114</v>
      </c>
      <c r="E20" s="229">
        <v>885.0855045373122</v>
      </c>
      <c r="F20" s="229">
        <v>778.57130476513419</v>
      </c>
      <c r="G20" s="229">
        <v>758.49731407647073</v>
      </c>
      <c r="H20" s="229">
        <v>750.06989311894904</v>
      </c>
      <c r="I20" s="229">
        <v>718.43029323752842</v>
      </c>
      <c r="J20" s="229">
        <v>842.33742320222575</v>
      </c>
      <c r="K20" s="229">
        <v>697.19642626644588</v>
      </c>
      <c r="L20" s="229">
        <v>709.51323697476596</v>
      </c>
      <c r="M20" s="229">
        <v>571.83347598862008</v>
      </c>
      <c r="N20" s="229">
        <v>506.89088069381256</v>
      </c>
      <c r="O20" s="229">
        <v>461.08068491920119</v>
      </c>
      <c r="P20" s="229">
        <v>372.66578768232552</v>
      </c>
      <c r="Q20" s="229">
        <v>311.98414319716869</v>
      </c>
      <c r="R20" s="229">
        <v>324.31071599657804</v>
      </c>
      <c r="S20" s="229">
        <v>316.99461644231712</v>
      </c>
      <c r="T20" s="229">
        <v>890.933375732032</v>
      </c>
      <c r="U20" s="229">
        <v>893.52880021756096</v>
      </c>
      <c r="V20" s="229">
        <v>935.26193411159181</v>
      </c>
      <c r="W20" s="229">
        <v>890.47005384060083</v>
      </c>
      <c r="X20" s="229">
        <v>959.1743934155146</v>
      </c>
      <c r="Y20" s="229">
        <v>881.13410944418217</v>
      </c>
    </row>
    <row r="21" spans="1:25" ht="12" customHeight="1" x14ac:dyDescent="0.25">
      <c r="A21" s="46" t="s">
        <v>32</v>
      </c>
      <c r="B21" s="229">
        <v>594.30433284940318</v>
      </c>
      <c r="C21" s="229">
        <v>649.53194922521118</v>
      </c>
      <c r="D21" s="229">
        <v>627.9884953169576</v>
      </c>
      <c r="E21" s="229">
        <v>947.31622237551915</v>
      </c>
      <c r="F21" s="229">
        <v>927.22379828163014</v>
      </c>
      <c r="G21" s="229">
        <v>939.82815128080472</v>
      </c>
      <c r="H21" s="229">
        <v>853.74176645948705</v>
      </c>
      <c r="I21" s="229">
        <v>856.24882254129363</v>
      </c>
      <c r="J21" s="229">
        <v>870.81613274702454</v>
      </c>
      <c r="K21" s="229">
        <v>771.5412839552248</v>
      </c>
      <c r="L21" s="229">
        <v>703.09298413656916</v>
      </c>
      <c r="M21" s="229">
        <v>648.72549616593096</v>
      </c>
      <c r="N21" s="229">
        <v>661.94959381562865</v>
      </c>
      <c r="O21" s="229">
        <v>671.00112482465954</v>
      </c>
      <c r="P21" s="229">
        <v>669.59033629731584</v>
      </c>
      <c r="Q21" s="229">
        <v>731.08549991887935</v>
      </c>
      <c r="R21" s="229">
        <v>387.66308228100195</v>
      </c>
      <c r="S21" s="229">
        <v>389.54571273816504</v>
      </c>
      <c r="T21" s="229">
        <v>327.49513076990121</v>
      </c>
      <c r="U21" s="229">
        <v>299.12579946417105</v>
      </c>
      <c r="V21" s="229">
        <v>238.85734971356041</v>
      </c>
      <c r="W21" s="229">
        <v>262.06614433919867</v>
      </c>
      <c r="X21" s="229">
        <v>213.06645353431159</v>
      </c>
      <c r="Y21" s="229">
        <v>147.10969104937919</v>
      </c>
    </row>
    <row r="22" spans="1:25" ht="12" customHeight="1" x14ac:dyDescent="0.25">
      <c r="A22" s="46" t="s">
        <v>33</v>
      </c>
      <c r="B22" s="229">
        <v>409.03799586382644</v>
      </c>
      <c r="C22" s="229">
        <v>12.802576413385331</v>
      </c>
      <c r="D22" s="229">
        <v>28.194864091155569</v>
      </c>
      <c r="E22" s="229">
        <v>120.59105701623893</v>
      </c>
      <c r="F22" s="229">
        <v>136.3311419043639</v>
      </c>
      <c r="G22" s="229">
        <v>139.34208747900283</v>
      </c>
      <c r="H22" s="229">
        <v>37.664658357592842</v>
      </c>
      <c r="I22" s="229">
        <v>36.646389675571761</v>
      </c>
      <c r="J22" s="229">
        <v>113.76335047576354</v>
      </c>
      <c r="K22" s="229">
        <v>96.756123760688908</v>
      </c>
      <c r="L22" s="229">
        <v>54.116334745104226</v>
      </c>
      <c r="M22" s="229">
        <v>57.673472112922617</v>
      </c>
      <c r="N22" s="229">
        <v>37.030580917975321</v>
      </c>
      <c r="O22" s="229">
        <v>35.99154767056757</v>
      </c>
      <c r="P22" s="229">
        <v>33.575075992715917</v>
      </c>
      <c r="Q22" s="229">
        <v>64.27797447193862</v>
      </c>
      <c r="R22" s="229">
        <v>68.307856551289788</v>
      </c>
      <c r="S22" s="229">
        <v>53.78590075753938</v>
      </c>
      <c r="T22" s="229">
        <v>119.05976593628317</v>
      </c>
      <c r="U22" s="229">
        <v>121.47690556977135</v>
      </c>
      <c r="V22" s="229">
        <v>155.8988996618622</v>
      </c>
      <c r="W22" s="229">
        <v>374.12930566654978</v>
      </c>
      <c r="X22" s="229">
        <v>485.02617332829959</v>
      </c>
      <c r="Y22" s="229">
        <v>810.45218973242424</v>
      </c>
    </row>
    <row r="23" spans="1:25" ht="12" customHeight="1" x14ac:dyDescent="0.25">
      <c r="A23" s="46" t="s">
        <v>73</v>
      </c>
      <c r="B23" s="229">
        <v>8186.5298245490503</v>
      </c>
      <c r="C23" s="229">
        <v>8108.3449847052498</v>
      </c>
      <c r="D23" s="229">
        <v>8256.3605925038373</v>
      </c>
      <c r="E23" s="229">
        <v>7112.987911223805</v>
      </c>
      <c r="F23" s="229">
        <v>7563.7606798115285</v>
      </c>
      <c r="G23" s="229">
        <v>8191.0258689773136</v>
      </c>
      <c r="H23" s="229">
        <v>7428.1570548160516</v>
      </c>
      <c r="I23" s="229">
        <v>8495.6569051438</v>
      </c>
      <c r="J23" s="229">
        <v>8303.8959594686821</v>
      </c>
      <c r="K23" s="229">
        <v>7427.9308004122759</v>
      </c>
      <c r="L23" s="229">
        <v>8679.7404937560677</v>
      </c>
      <c r="M23" s="229">
        <v>8322.3638087148247</v>
      </c>
      <c r="N23" s="229">
        <v>8308.2510941269193</v>
      </c>
      <c r="O23" s="229">
        <v>8314.3843745711129</v>
      </c>
      <c r="P23" s="229">
        <v>8321.7505408620764</v>
      </c>
      <c r="Q23" s="229">
        <v>8196.0636257915648</v>
      </c>
      <c r="R23" s="229">
        <v>8460.3696926702014</v>
      </c>
      <c r="S23" s="229">
        <v>9014.8382642810357</v>
      </c>
      <c r="T23" s="229">
        <v>8128.6805632025926</v>
      </c>
      <c r="U23" s="229">
        <v>8153.0700069769537</v>
      </c>
      <c r="V23" s="229">
        <v>8390.1173606016564</v>
      </c>
      <c r="W23" s="229">
        <v>8683.6818091789137</v>
      </c>
      <c r="X23" s="229">
        <v>7602.5825807974998</v>
      </c>
      <c r="Y23" s="229">
        <v>7145.4158699358968</v>
      </c>
    </row>
    <row r="24" spans="1:25" ht="12" customHeight="1" x14ac:dyDescent="0.25">
      <c r="A24" s="46" t="s">
        <v>36</v>
      </c>
      <c r="B24" s="229">
        <v>595.7048558280602</v>
      </c>
      <c r="C24" s="229">
        <v>531.42349512804435</v>
      </c>
      <c r="D24" s="229">
        <v>513.19093836790114</v>
      </c>
      <c r="E24" s="229">
        <v>226.59010113086114</v>
      </c>
      <c r="F24" s="229">
        <v>211.43552312382866</v>
      </c>
      <c r="G24" s="229">
        <v>218.60299206041623</v>
      </c>
      <c r="H24" s="229">
        <v>250.62826193882239</v>
      </c>
      <c r="I24" s="229">
        <v>215.37543516019275</v>
      </c>
      <c r="J24" s="229">
        <v>204.76865795281248</v>
      </c>
      <c r="K24" s="229">
        <v>157.24791727840062</v>
      </c>
      <c r="L24" s="229">
        <v>283.24056328479116</v>
      </c>
      <c r="M24" s="229">
        <v>391.21898971055498</v>
      </c>
      <c r="N24" s="229">
        <v>317.46324126076348</v>
      </c>
      <c r="O24" s="229">
        <v>314.14041857653984</v>
      </c>
      <c r="P24" s="229">
        <v>289.168322237712</v>
      </c>
      <c r="Q24" s="229">
        <v>298.88602548636038</v>
      </c>
      <c r="R24" s="229">
        <v>272.51393561903723</v>
      </c>
      <c r="S24" s="229">
        <v>248.12489470485417</v>
      </c>
      <c r="T24" s="229">
        <v>283.42020309344122</v>
      </c>
      <c r="U24" s="229">
        <v>254.1045166365578</v>
      </c>
      <c r="V24" s="229">
        <v>231.61816784097795</v>
      </c>
      <c r="W24" s="229">
        <v>217.10105612969517</v>
      </c>
      <c r="X24" s="229">
        <v>178.56946479115496</v>
      </c>
      <c r="Y24" s="229">
        <v>196.6655151024575</v>
      </c>
    </row>
    <row r="25" spans="1:25" ht="12" customHeight="1" x14ac:dyDescent="0.25">
      <c r="A25" s="46" t="s">
        <v>38</v>
      </c>
      <c r="B25" s="229">
        <v>334.38426483219394</v>
      </c>
      <c r="C25" s="229">
        <v>334.38426483244382</v>
      </c>
      <c r="D25" s="229">
        <v>334.3842648324852</v>
      </c>
      <c r="E25" s="229">
        <v>1010.8104144705096</v>
      </c>
      <c r="F25" s="229">
        <v>1429.6794875552816</v>
      </c>
      <c r="G25" s="229">
        <v>1565.3177595173543</v>
      </c>
      <c r="H25" s="229">
        <v>1554.8459743134665</v>
      </c>
      <c r="I25" s="229">
        <v>1860.0081762072318</v>
      </c>
      <c r="J25" s="229">
        <v>1733.2807028739257</v>
      </c>
      <c r="K25" s="229">
        <v>2037.9111251016188</v>
      </c>
      <c r="L25" s="229">
        <v>2530.023013392165</v>
      </c>
      <c r="M25" s="229">
        <v>2572.2923349958246</v>
      </c>
      <c r="N25" s="229">
        <v>2472.857988706417</v>
      </c>
      <c r="O25" s="229">
        <v>2415.5438028360054</v>
      </c>
      <c r="P25" s="229">
        <v>2496.4359738629632</v>
      </c>
      <c r="Q25" s="229">
        <v>2410.127826962645</v>
      </c>
      <c r="R25" s="229">
        <v>2714.4113346582235</v>
      </c>
      <c r="S25" s="229">
        <v>2553.1157916230982</v>
      </c>
      <c r="T25" s="229">
        <v>2499.5091634916253</v>
      </c>
      <c r="U25" s="229">
        <v>2473.4913591867389</v>
      </c>
      <c r="V25" s="229">
        <v>2480.580705078004</v>
      </c>
      <c r="W25" s="229">
        <v>2582.8941295128097</v>
      </c>
      <c r="X25" s="229">
        <v>2620.7714585290987</v>
      </c>
      <c r="Y25" s="229">
        <v>2525.0168055335384</v>
      </c>
    </row>
    <row r="26" spans="1:25" ht="12" customHeight="1" x14ac:dyDescent="0.25">
      <c r="A26" s="46" t="s">
        <v>39</v>
      </c>
      <c r="B26" s="229">
        <v>900.47291487505106</v>
      </c>
      <c r="C26" s="229">
        <v>914.9946689595921</v>
      </c>
      <c r="D26" s="229">
        <v>901.3089423904205</v>
      </c>
      <c r="E26" s="229">
        <v>2555.3644883913112</v>
      </c>
      <c r="F26" s="229">
        <v>2517.0535683570934</v>
      </c>
      <c r="G26" s="229">
        <v>2712.644539982356</v>
      </c>
      <c r="H26" s="229">
        <v>3535.4447119510987</v>
      </c>
      <c r="I26" s="229">
        <v>3618.5629406702606</v>
      </c>
      <c r="J26" s="229">
        <v>3589.9255374025206</v>
      </c>
      <c r="K26" s="229">
        <v>3626.110576095638</v>
      </c>
      <c r="L26" s="229">
        <v>3487.6755803947499</v>
      </c>
      <c r="M26" s="229">
        <v>4048.342390368729</v>
      </c>
      <c r="N26" s="229">
        <v>4498.1848667229224</v>
      </c>
      <c r="O26" s="229">
        <v>4528.2317282879148</v>
      </c>
      <c r="P26" s="229">
        <v>4160.8389509881654</v>
      </c>
      <c r="Q26" s="229">
        <v>4142.3043852099754</v>
      </c>
      <c r="R26" s="229">
        <v>4273.2157351669066</v>
      </c>
      <c r="S26" s="229">
        <v>4110.3705932923694</v>
      </c>
      <c r="T26" s="229">
        <v>4573.0390369726865</v>
      </c>
      <c r="U26" s="229">
        <v>4280.4288907989239</v>
      </c>
      <c r="V26" s="229">
        <v>4013.2320722262866</v>
      </c>
      <c r="W26" s="229">
        <v>4247.0861564910065</v>
      </c>
      <c r="X26" s="229">
        <v>3964.196990541001</v>
      </c>
      <c r="Y26" s="229">
        <v>3664.4215821145513</v>
      </c>
    </row>
    <row r="27" spans="1:25" ht="12" customHeight="1" x14ac:dyDescent="0.25">
      <c r="A27" s="39" t="s">
        <v>98</v>
      </c>
      <c r="B27" s="228">
        <f t="shared" ref="B27:Y27" si="3">SUM(B28:B37)</f>
        <v>31861.746801650293</v>
      </c>
      <c r="C27" s="228">
        <f t="shared" si="3"/>
        <v>31258.675575446425</v>
      </c>
      <c r="D27" s="228">
        <f t="shared" si="3"/>
        <v>31542.184896260311</v>
      </c>
      <c r="E27" s="228">
        <f t="shared" si="3"/>
        <v>32068.731684926475</v>
      </c>
      <c r="F27" s="228">
        <f t="shared" si="3"/>
        <v>32430.969776608792</v>
      </c>
      <c r="G27" s="228">
        <f t="shared" si="3"/>
        <v>31702.28819185678</v>
      </c>
      <c r="H27" s="228">
        <f t="shared" si="3"/>
        <v>32824.606275566934</v>
      </c>
      <c r="I27" s="228">
        <f t="shared" si="3"/>
        <v>33415.175293101813</v>
      </c>
      <c r="J27" s="228">
        <f t="shared" si="3"/>
        <v>32954.216764450481</v>
      </c>
      <c r="K27" s="228">
        <f t="shared" si="3"/>
        <v>28210.267774603912</v>
      </c>
      <c r="L27" s="228">
        <f t="shared" si="3"/>
        <v>31699.686818605842</v>
      </c>
      <c r="M27" s="228">
        <f t="shared" si="3"/>
        <v>32339.30756305913</v>
      </c>
      <c r="N27" s="228">
        <f t="shared" si="3"/>
        <v>31546.951487657221</v>
      </c>
      <c r="O27" s="228">
        <f t="shared" si="3"/>
        <v>31301.716427114603</v>
      </c>
      <c r="P27" s="228">
        <f t="shared" si="3"/>
        <v>30845.070976979448</v>
      </c>
      <c r="Q27" s="228">
        <f t="shared" si="3"/>
        <v>31160.999130886179</v>
      </c>
      <c r="R27" s="228">
        <f t="shared" si="3"/>
        <v>31389.822674424177</v>
      </c>
      <c r="S27" s="228">
        <f t="shared" si="3"/>
        <v>31756.781670314587</v>
      </c>
      <c r="T27" s="228">
        <f t="shared" si="3"/>
        <v>32047.292158456825</v>
      </c>
      <c r="U27" s="228">
        <f t="shared" si="3"/>
        <v>31190.923824995931</v>
      </c>
      <c r="V27" s="228">
        <f t="shared" si="3"/>
        <v>30591.7022660537</v>
      </c>
      <c r="W27" s="228">
        <f t="shared" si="3"/>
        <v>31234.695652725819</v>
      </c>
      <c r="X27" s="228">
        <f t="shared" si="3"/>
        <v>29452.477243027235</v>
      </c>
      <c r="Y27" s="228">
        <f t="shared" si="3"/>
        <v>27633.379681754082</v>
      </c>
    </row>
    <row r="28" spans="1:25" ht="12" customHeight="1" x14ac:dyDescent="0.25">
      <c r="A28" s="18" t="s">
        <v>28</v>
      </c>
      <c r="B28" s="230">
        <v>2338.192665185622</v>
      </c>
      <c r="C28" s="230">
        <v>2104.0956125936036</v>
      </c>
      <c r="D28" s="230">
        <v>2096.8991466294528</v>
      </c>
      <c r="E28" s="230">
        <v>2737.9869771597369</v>
      </c>
      <c r="F28" s="230">
        <v>2800.100960101061</v>
      </c>
      <c r="G28" s="230">
        <v>2217.7622479432257</v>
      </c>
      <c r="H28" s="230">
        <v>2278.9920933573148</v>
      </c>
      <c r="I28" s="230">
        <v>2397.3167934137359</v>
      </c>
      <c r="J28" s="230">
        <v>2389.4824654007325</v>
      </c>
      <c r="K28" s="230">
        <v>2025.0179859002174</v>
      </c>
      <c r="L28" s="230">
        <v>2179.9284265796373</v>
      </c>
      <c r="M28" s="230">
        <v>2747.8509666620985</v>
      </c>
      <c r="N28" s="230">
        <v>2532.2866824031171</v>
      </c>
      <c r="O28" s="230">
        <v>2483.5448606253676</v>
      </c>
      <c r="P28" s="230">
        <v>2439.7126676766234</v>
      </c>
      <c r="Q28" s="230">
        <v>2760.248851799317</v>
      </c>
      <c r="R28" s="230">
        <v>2912.47239340341</v>
      </c>
      <c r="S28" s="230">
        <v>2883.722974995856</v>
      </c>
      <c r="T28" s="230">
        <v>2392.3236326457481</v>
      </c>
      <c r="U28" s="230">
        <v>2307.3091452068093</v>
      </c>
      <c r="V28" s="230">
        <v>2487.8591797235608</v>
      </c>
      <c r="W28" s="230">
        <v>2238.3921510047267</v>
      </c>
      <c r="X28" s="230">
        <v>2540.4677191109154</v>
      </c>
      <c r="Y28" s="230">
        <v>2177.522132458887</v>
      </c>
    </row>
    <row r="29" spans="1:25" ht="12" customHeight="1" x14ac:dyDescent="0.25">
      <c r="A29" s="18" t="s">
        <v>42</v>
      </c>
      <c r="B29" s="230">
        <v>1036.70464316423</v>
      </c>
      <c r="C29" s="230">
        <v>778.72596732588136</v>
      </c>
      <c r="D29" s="230">
        <v>792.41186586414437</v>
      </c>
      <c r="E29" s="230">
        <v>1083.2366294067069</v>
      </c>
      <c r="F29" s="230">
        <v>231.975494411006</v>
      </c>
      <c r="G29" s="230">
        <v>244.97704213241619</v>
      </c>
      <c r="H29" s="230">
        <v>864.26268271711081</v>
      </c>
      <c r="I29" s="230">
        <v>464.63525365434208</v>
      </c>
      <c r="J29" s="230">
        <v>99.222527944969912</v>
      </c>
      <c r="K29" s="230">
        <v>151.9131556319862</v>
      </c>
      <c r="L29" s="230">
        <v>153.9660361134996</v>
      </c>
      <c r="M29" s="230">
        <v>261.40008598452278</v>
      </c>
      <c r="N29" s="230">
        <v>68.429320722269978</v>
      </c>
      <c r="O29" s="230">
        <v>171.7576956147893</v>
      </c>
      <c r="P29" s="230">
        <v>33.530352536543433</v>
      </c>
      <c r="Q29" s="230">
        <v>0</v>
      </c>
      <c r="R29" s="230">
        <v>0</v>
      </c>
      <c r="S29" s="230">
        <v>0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</row>
    <row r="30" spans="1:25" ht="12" customHeight="1" x14ac:dyDescent="0.25">
      <c r="A30" s="18" t="s">
        <v>31</v>
      </c>
      <c r="B30" s="230">
        <v>458.41123460980992</v>
      </c>
      <c r="C30" s="230">
        <v>465.73815300644054</v>
      </c>
      <c r="D30" s="230">
        <v>394.59265611686209</v>
      </c>
      <c r="E30" s="230">
        <v>366.68916028629025</v>
      </c>
      <c r="F30" s="230">
        <v>160.43468433220124</v>
      </c>
      <c r="G30" s="230">
        <v>107.17043416229399</v>
      </c>
      <c r="H30" s="230">
        <v>156.92369447002235</v>
      </c>
      <c r="I30" s="230">
        <v>205.97485293916833</v>
      </c>
      <c r="J30" s="230">
        <v>168.47078101436813</v>
      </c>
      <c r="K30" s="230">
        <v>163.65500316441873</v>
      </c>
      <c r="L30" s="230">
        <v>172.37356425669532</v>
      </c>
      <c r="M30" s="230">
        <v>141.15009952190832</v>
      </c>
      <c r="N30" s="230">
        <v>131.75981524055993</v>
      </c>
      <c r="O30" s="230">
        <v>59.52250187793458</v>
      </c>
      <c r="P30" s="230">
        <v>50.0570714709973</v>
      </c>
      <c r="Q30" s="230">
        <v>50.639295567361465</v>
      </c>
      <c r="R30" s="230">
        <v>44.697266312440121</v>
      </c>
      <c r="S30" s="230">
        <v>44.592961328923423</v>
      </c>
      <c r="T30" s="230">
        <v>46.07859441914033</v>
      </c>
      <c r="U30" s="230">
        <v>42.912876664030911</v>
      </c>
      <c r="V30" s="230">
        <v>42.587219643564822</v>
      </c>
      <c r="W30" s="230">
        <v>43.433895374136796</v>
      </c>
      <c r="X30" s="230">
        <v>128.83356871389503</v>
      </c>
      <c r="Y30" s="230">
        <v>163.59033671304809</v>
      </c>
    </row>
    <row r="31" spans="1:25" ht="12" customHeight="1" x14ac:dyDescent="0.25">
      <c r="A31" s="18" t="s">
        <v>82</v>
      </c>
      <c r="B31" s="230">
        <v>1508.4800583212862</v>
      </c>
      <c r="C31" s="230">
        <v>1361.8190688636146</v>
      </c>
      <c r="D31" s="230">
        <v>1368.6938883729238</v>
      </c>
      <c r="E31" s="230">
        <v>1009.0848941024725</v>
      </c>
      <c r="F31" s="230">
        <v>940.78678756324109</v>
      </c>
      <c r="G31" s="230">
        <v>944.05571597758103</v>
      </c>
      <c r="H31" s="230">
        <v>884.98472294991439</v>
      </c>
      <c r="I31" s="230">
        <v>939.37112608246377</v>
      </c>
      <c r="J31" s="230">
        <v>1159.6823503320425</v>
      </c>
      <c r="K31" s="230">
        <v>1038.0984228940956</v>
      </c>
      <c r="L31" s="230">
        <v>1024.8971668795509</v>
      </c>
      <c r="M31" s="230">
        <v>728.17177493537918</v>
      </c>
      <c r="N31" s="230">
        <v>638.88570235398765</v>
      </c>
      <c r="O31" s="230">
        <v>582.129864275964</v>
      </c>
      <c r="P31" s="230">
        <v>435.00207636922272</v>
      </c>
      <c r="Q31" s="230">
        <v>435.08241796261746</v>
      </c>
      <c r="R31" s="230">
        <v>408.52771022446581</v>
      </c>
      <c r="S31" s="230">
        <v>390.77027400085012</v>
      </c>
      <c r="T31" s="230">
        <v>1024.0673104477514</v>
      </c>
      <c r="U31" s="230">
        <v>1007.9867332224328</v>
      </c>
      <c r="V31" s="230">
        <v>1057.4546829896253</v>
      </c>
      <c r="W31" s="230">
        <v>1100.1567867759472</v>
      </c>
      <c r="X31" s="230">
        <v>1128.6393466718887</v>
      </c>
      <c r="Y31" s="230">
        <v>1120.8997025422445</v>
      </c>
    </row>
    <row r="32" spans="1:25" ht="12" customHeight="1" x14ac:dyDescent="0.25">
      <c r="A32" s="18" t="s">
        <v>32</v>
      </c>
      <c r="B32" s="230">
        <v>713.18586491499923</v>
      </c>
      <c r="C32" s="230">
        <v>768.92591835862379</v>
      </c>
      <c r="D32" s="230">
        <v>1049.0726396787429</v>
      </c>
      <c r="E32" s="230">
        <v>885.51137865629516</v>
      </c>
      <c r="F32" s="230">
        <v>853.62091367021833</v>
      </c>
      <c r="G32" s="230">
        <v>836.31595877938469</v>
      </c>
      <c r="H32" s="230">
        <v>948.01128599107096</v>
      </c>
      <c r="I32" s="230">
        <v>898.30122045096766</v>
      </c>
      <c r="J32" s="230">
        <v>860.43004094171079</v>
      </c>
      <c r="K32" s="230">
        <v>808.9193351333397</v>
      </c>
      <c r="L32" s="230">
        <v>716.43048963815181</v>
      </c>
      <c r="M32" s="230">
        <v>699.48456402323473</v>
      </c>
      <c r="N32" s="230">
        <v>650.60345863492955</v>
      </c>
      <c r="O32" s="230">
        <v>639.62475651669854</v>
      </c>
      <c r="P32" s="230">
        <v>631.17286232693255</v>
      </c>
      <c r="Q32" s="230">
        <v>700.10744935025173</v>
      </c>
      <c r="R32" s="230">
        <v>441.97586870782015</v>
      </c>
      <c r="S32" s="230">
        <v>403.47733111394172</v>
      </c>
      <c r="T32" s="230">
        <v>362.42524756199924</v>
      </c>
      <c r="U32" s="230">
        <v>320.45356425036033</v>
      </c>
      <c r="V32" s="230">
        <v>479.00679474043795</v>
      </c>
      <c r="W32" s="230">
        <v>271.75500785340671</v>
      </c>
      <c r="X32" s="230">
        <v>222.46991791882689</v>
      </c>
      <c r="Y32" s="230">
        <v>170.87036054133455</v>
      </c>
    </row>
    <row r="33" spans="1:25" ht="12" customHeight="1" x14ac:dyDescent="0.25">
      <c r="A33" s="18" t="s">
        <v>33</v>
      </c>
      <c r="B33" s="230">
        <v>203.42262322473761</v>
      </c>
      <c r="C33" s="230">
        <v>180.21840381017438</v>
      </c>
      <c r="D33" s="230">
        <v>207.94967589164744</v>
      </c>
      <c r="E33" s="230">
        <v>226.40223619098373</v>
      </c>
      <c r="F33" s="230">
        <v>286.06180736476773</v>
      </c>
      <c r="G33" s="230">
        <v>293.63976978668933</v>
      </c>
      <c r="H33" s="230">
        <v>232.44015677568319</v>
      </c>
      <c r="I33" s="230">
        <v>261.78086741815139</v>
      </c>
      <c r="J33" s="230">
        <v>226.23217832905158</v>
      </c>
      <c r="K33" s="230">
        <v>190.80002413269034</v>
      </c>
      <c r="L33" s="230">
        <v>166.5987125463833</v>
      </c>
      <c r="M33" s="230">
        <v>163.76711258183235</v>
      </c>
      <c r="N33" s="230">
        <v>185.95935889285863</v>
      </c>
      <c r="O33" s="230">
        <v>208.79091148678415</v>
      </c>
      <c r="P33" s="230">
        <v>216.09173398148877</v>
      </c>
      <c r="Q33" s="230">
        <v>228.56596361920489</v>
      </c>
      <c r="R33" s="230">
        <v>240.15474018129828</v>
      </c>
      <c r="S33" s="230">
        <v>161.13035031726719</v>
      </c>
      <c r="T33" s="230">
        <v>246.64633896483463</v>
      </c>
      <c r="U33" s="230">
        <v>239.12610388852607</v>
      </c>
      <c r="V33" s="230">
        <v>220.08674092283249</v>
      </c>
      <c r="W33" s="230">
        <v>239.57963672381987</v>
      </c>
      <c r="X33" s="230">
        <v>210.73135031744414</v>
      </c>
      <c r="Y33" s="230">
        <v>179.43345085227043</v>
      </c>
    </row>
    <row r="34" spans="1:25" ht="12" customHeight="1" x14ac:dyDescent="0.25">
      <c r="A34" s="18" t="s">
        <v>73</v>
      </c>
      <c r="B34" s="230">
        <v>10731.05732232566</v>
      </c>
      <c r="C34" s="230">
        <v>10392.178162804095</v>
      </c>
      <c r="D34" s="230">
        <v>10339.516849638321</v>
      </c>
      <c r="E34" s="230">
        <v>10290.962822342677</v>
      </c>
      <c r="F34" s="230">
        <v>10923.627381231234</v>
      </c>
      <c r="G34" s="230">
        <v>10580.907146856382</v>
      </c>
      <c r="H34" s="230">
        <v>10862.996193279036</v>
      </c>
      <c r="I34" s="230">
        <v>11254.298191510994</v>
      </c>
      <c r="J34" s="230">
        <v>11204.650962907141</v>
      </c>
      <c r="K34" s="230">
        <v>9484.20562619669</v>
      </c>
      <c r="L34" s="230">
        <v>11030.040061108521</v>
      </c>
      <c r="M34" s="230">
        <v>10792.924470922644</v>
      </c>
      <c r="N34" s="230">
        <v>10754.919874385456</v>
      </c>
      <c r="O34" s="230">
        <v>10782.872245373121</v>
      </c>
      <c r="P34" s="230">
        <v>10399.49309123893</v>
      </c>
      <c r="Q34" s="230">
        <v>10479.877959763744</v>
      </c>
      <c r="R34" s="230">
        <v>10992.377884600091</v>
      </c>
      <c r="S34" s="230">
        <v>11303.736582184574</v>
      </c>
      <c r="T34" s="230">
        <v>10966.734494709555</v>
      </c>
      <c r="U34" s="230">
        <v>10839.822947835049</v>
      </c>
      <c r="V34" s="230">
        <v>10764.511468547858</v>
      </c>
      <c r="W34" s="230">
        <v>11289.745481048009</v>
      </c>
      <c r="X34" s="230">
        <v>9981.6255963495587</v>
      </c>
      <c r="Y34" s="230">
        <v>9464.3943835087521</v>
      </c>
    </row>
    <row r="35" spans="1:25" ht="12" customHeight="1" x14ac:dyDescent="0.25">
      <c r="A35" s="18" t="s">
        <v>36</v>
      </c>
      <c r="B35" s="230">
        <v>2491.0892972243905</v>
      </c>
      <c r="C35" s="230">
        <v>2286.7646390078107</v>
      </c>
      <c r="D35" s="230">
        <v>2220.9998612881609</v>
      </c>
      <c r="E35" s="230">
        <v>2131.1173795226209</v>
      </c>
      <c r="F35" s="230">
        <v>2306.3704098082435</v>
      </c>
      <c r="G35" s="230">
        <v>2303.2059503299533</v>
      </c>
      <c r="H35" s="230">
        <v>2323.0819702193889</v>
      </c>
      <c r="I35" s="230">
        <v>1964.2748657856368</v>
      </c>
      <c r="J35" s="230">
        <v>2164.0524082552693</v>
      </c>
      <c r="K35" s="230">
        <v>1693.3754705117976</v>
      </c>
      <c r="L35" s="230">
        <v>2154.5639079103935</v>
      </c>
      <c r="M35" s="230">
        <v>2174.0146302378548</v>
      </c>
      <c r="N35" s="230">
        <v>2208.5566211639998</v>
      </c>
      <c r="O35" s="230">
        <v>2033.3755745446981</v>
      </c>
      <c r="P35" s="230">
        <v>2044.2844722592781</v>
      </c>
      <c r="Q35" s="230">
        <v>2163.151807703664</v>
      </c>
      <c r="R35" s="230">
        <v>1962.3838287833703</v>
      </c>
      <c r="S35" s="230">
        <v>1946.6348645384826</v>
      </c>
      <c r="T35" s="230">
        <v>2210.6564091163609</v>
      </c>
      <c r="U35" s="230">
        <v>2062.5191291072083</v>
      </c>
      <c r="V35" s="230">
        <v>1909.6486421332261</v>
      </c>
      <c r="W35" s="230">
        <v>1907.8604228040958</v>
      </c>
      <c r="X35" s="230">
        <v>1973.6255481065236</v>
      </c>
      <c r="Y35" s="230">
        <v>2127.2742097470696</v>
      </c>
    </row>
    <row r="36" spans="1:25" ht="12" customHeight="1" x14ac:dyDescent="0.25">
      <c r="A36" s="18" t="s">
        <v>38</v>
      </c>
      <c r="B36" s="230">
        <v>0</v>
      </c>
      <c r="C36" s="230">
        <v>0</v>
      </c>
      <c r="D36" s="230">
        <v>0</v>
      </c>
      <c r="E36" s="230">
        <v>462.86894924402145</v>
      </c>
      <c r="F36" s="230">
        <v>598.26556833465816</v>
      </c>
      <c r="G36" s="230">
        <v>754.66409774833755</v>
      </c>
      <c r="H36" s="230">
        <v>755.36743927208795</v>
      </c>
      <c r="I36" s="230">
        <v>996.97092955373046</v>
      </c>
      <c r="J36" s="230">
        <v>934.12643384146531</v>
      </c>
      <c r="K36" s="230">
        <v>971.76204772727169</v>
      </c>
      <c r="L36" s="230">
        <v>903.86443286750909</v>
      </c>
      <c r="M36" s="230">
        <v>1011.3035377470824</v>
      </c>
      <c r="N36" s="230">
        <v>1024.9686664956471</v>
      </c>
      <c r="O36" s="230">
        <v>1151.6913648338132</v>
      </c>
      <c r="P36" s="230">
        <v>1162.635479275471</v>
      </c>
      <c r="Q36" s="230">
        <v>1154.933909924715</v>
      </c>
      <c r="R36" s="230">
        <v>1106.2394821947428</v>
      </c>
      <c r="S36" s="230">
        <v>1250.5766417388973</v>
      </c>
      <c r="T36" s="230">
        <v>1359.0223068437135</v>
      </c>
      <c r="U36" s="230">
        <v>1388.168915963734</v>
      </c>
      <c r="V36" s="230">
        <v>1383.921960442201</v>
      </c>
      <c r="W36" s="230">
        <v>1386.9159306763559</v>
      </c>
      <c r="X36" s="230">
        <v>1351.2358501553385</v>
      </c>
      <c r="Y36" s="230">
        <v>1250.6591188000816</v>
      </c>
    </row>
    <row r="37" spans="1:25" ht="12" customHeight="1" x14ac:dyDescent="0.25">
      <c r="A37" s="47" t="s">
        <v>40</v>
      </c>
      <c r="B37" s="231">
        <v>12381.20309267956</v>
      </c>
      <c r="C37" s="231">
        <v>12920.209649676179</v>
      </c>
      <c r="D37" s="231">
        <v>13072.048312780054</v>
      </c>
      <c r="E37" s="231">
        <v>12874.871258014671</v>
      </c>
      <c r="F37" s="231">
        <v>13329.725769792165</v>
      </c>
      <c r="G37" s="231">
        <v>13419.589828140519</v>
      </c>
      <c r="H37" s="231">
        <v>13517.546036535305</v>
      </c>
      <c r="I37" s="231">
        <v>14032.251192292624</v>
      </c>
      <c r="J37" s="231">
        <v>13747.866615483726</v>
      </c>
      <c r="K37" s="231">
        <v>11682.520703311406</v>
      </c>
      <c r="L37" s="231">
        <v>13197.024020705501</v>
      </c>
      <c r="M37" s="231">
        <v>13619.240320442575</v>
      </c>
      <c r="N37" s="231">
        <v>13350.581987364394</v>
      </c>
      <c r="O37" s="231">
        <v>13188.406651965432</v>
      </c>
      <c r="P37" s="231">
        <v>13433.091169843961</v>
      </c>
      <c r="Q37" s="231">
        <v>13188.3914751953</v>
      </c>
      <c r="R37" s="231">
        <v>13280.993500016539</v>
      </c>
      <c r="S37" s="231">
        <v>13372.13969009579</v>
      </c>
      <c r="T37" s="231">
        <v>13439.337823747721</v>
      </c>
      <c r="U37" s="231">
        <v>12982.624408857775</v>
      </c>
      <c r="V37" s="231">
        <v>12246.625576910395</v>
      </c>
      <c r="W37" s="231">
        <v>12756.856340465321</v>
      </c>
      <c r="X37" s="231">
        <v>11914.848345682845</v>
      </c>
      <c r="Y37" s="231">
        <v>10978.735986590396</v>
      </c>
    </row>
    <row r="38" spans="1:25" ht="10.15" customHeight="1" x14ac:dyDescent="0.25"/>
    <row r="39" spans="1:25" ht="15" customHeight="1" x14ac:dyDescent="0.25">
      <c r="A39" s="32" t="s">
        <v>99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</row>
    <row r="40" spans="1:25" ht="10.15" customHeight="1" x14ac:dyDescent="0.25"/>
    <row r="41" spans="1:25" ht="12" customHeight="1" x14ac:dyDescent="0.25">
      <c r="A41" s="35" t="str">
        <f>$A$5</f>
        <v>All industrial sectors</v>
      </c>
      <c r="B41" s="232">
        <f t="shared" ref="B41:Y41" si="4">SUM(B42:B46,B47,B48)</f>
        <v>0.99999999999999989</v>
      </c>
      <c r="C41" s="232">
        <f t="shared" si="4"/>
        <v>1</v>
      </c>
      <c r="D41" s="232">
        <f t="shared" si="4"/>
        <v>1</v>
      </c>
      <c r="E41" s="232">
        <f t="shared" si="4"/>
        <v>1</v>
      </c>
      <c r="F41" s="232">
        <f t="shared" si="4"/>
        <v>1</v>
      </c>
      <c r="G41" s="232">
        <f t="shared" si="4"/>
        <v>1</v>
      </c>
      <c r="H41" s="232">
        <f t="shared" si="4"/>
        <v>1</v>
      </c>
      <c r="I41" s="232">
        <f t="shared" si="4"/>
        <v>0.99999999999999989</v>
      </c>
      <c r="J41" s="232">
        <f t="shared" si="4"/>
        <v>1</v>
      </c>
      <c r="K41" s="232">
        <f t="shared" si="4"/>
        <v>1</v>
      </c>
      <c r="L41" s="232">
        <f t="shared" si="4"/>
        <v>1</v>
      </c>
      <c r="M41" s="232">
        <f t="shared" si="4"/>
        <v>0.99999999999999978</v>
      </c>
      <c r="N41" s="232">
        <f t="shared" si="4"/>
        <v>1</v>
      </c>
      <c r="O41" s="232">
        <f t="shared" si="4"/>
        <v>1</v>
      </c>
      <c r="P41" s="232">
        <f t="shared" si="4"/>
        <v>0.99999999999999989</v>
      </c>
      <c r="Q41" s="232">
        <f t="shared" si="4"/>
        <v>1</v>
      </c>
      <c r="R41" s="232">
        <f t="shared" si="4"/>
        <v>1</v>
      </c>
      <c r="S41" s="232">
        <f t="shared" si="4"/>
        <v>0.99999999999999989</v>
      </c>
      <c r="T41" s="232">
        <f t="shared" si="4"/>
        <v>1</v>
      </c>
      <c r="U41" s="232">
        <f t="shared" si="4"/>
        <v>1</v>
      </c>
      <c r="V41" s="232">
        <f t="shared" si="4"/>
        <v>1</v>
      </c>
      <c r="W41" s="232">
        <f t="shared" si="4"/>
        <v>1</v>
      </c>
      <c r="X41" s="232">
        <f t="shared" si="4"/>
        <v>1</v>
      </c>
      <c r="Y41" s="232">
        <f t="shared" si="4"/>
        <v>1</v>
      </c>
    </row>
    <row r="42" spans="1:25" ht="12" customHeight="1" x14ac:dyDescent="0.25">
      <c r="A42" s="173" t="s">
        <v>91</v>
      </c>
      <c r="B42" s="233">
        <f t="shared" ref="B42:Y42" si="5">IF(B6=0,0,B6/B$5)</f>
        <v>1.0134856762202243E-2</v>
      </c>
      <c r="C42" s="233">
        <f t="shared" si="5"/>
        <v>1.0511268165876692E-2</v>
      </c>
      <c r="D42" s="233">
        <f t="shared" si="5"/>
        <v>1.0488558558379877E-2</v>
      </c>
      <c r="E42" s="233">
        <f t="shared" si="5"/>
        <v>1.0125998363774626E-2</v>
      </c>
      <c r="F42" s="233">
        <f t="shared" si="5"/>
        <v>1.029274147770726E-2</v>
      </c>
      <c r="G42" s="233">
        <f t="shared" si="5"/>
        <v>1.0364319627599074E-2</v>
      </c>
      <c r="H42" s="233">
        <f t="shared" si="5"/>
        <v>1.028500246066527E-2</v>
      </c>
      <c r="I42" s="233">
        <f t="shared" si="5"/>
        <v>1.0241888145471825E-2</v>
      </c>
      <c r="J42" s="233">
        <f t="shared" si="5"/>
        <v>1.0290490947007326E-2</v>
      </c>
      <c r="K42" s="233">
        <f t="shared" si="5"/>
        <v>1.0312196708775256E-2</v>
      </c>
      <c r="L42" s="233">
        <f t="shared" si="5"/>
        <v>1.021875075006828E-2</v>
      </c>
      <c r="M42" s="233">
        <f t="shared" si="5"/>
        <v>1.0220244297370546E-2</v>
      </c>
      <c r="N42" s="233">
        <f t="shared" si="5"/>
        <v>1.0229553707204086E-2</v>
      </c>
      <c r="O42" s="233">
        <f t="shared" si="5"/>
        <v>1.0266775273813521E-2</v>
      </c>
      <c r="P42" s="233">
        <f t="shared" si="5"/>
        <v>1.0472884676926874E-2</v>
      </c>
      <c r="Q42" s="233">
        <f t="shared" si="5"/>
        <v>1.0134426913224462E-2</v>
      </c>
      <c r="R42" s="233">
        <f t="shared" si="5"/>
        <v>1.0141805054305425E-2</v>
      </c>
      <c r="S42" s="233">
        <f t="shared" si="5"/>
        <v>1.0162282652075867E-2</v>
      </c>
      <c r="T42" s="233">
        <f t="shared" si="5"/>
        <v>1.006600893788163E-2</v>
      </c>
      <c r="U42" s="233">
        <f t="shared" si="5"/>
        <v>1.0044660241533577E-2</v>
      </c>
      <c r="V42" s="233">
        <f t="shared" si="5"/>
        <v>9.7523801873538006E-3</v>
      </c>
      <c r="W42" s="233">
        <f t="shared" si="5"/>
        <v>9.7133079548737764E-3</v>
      </c>
      <c r="X42" s="233">
        <f t="shared" si="5"/>
        <v>9.8065478215144681E-3</v>
      </c>
      <c r="Y42" s="233">
        <f t="shared" si="5"/>
        <v>9.9240380491283364E-3</v>
      </c>
    </row>
    <row r="43" spans="1:25" ht="12" customHeight="1" x14ac:dyDescent="0.25">
      <c r="A43" s="173" t="s">
        <v>92</v>
      </c>
      <c r="B43" s="233">
        <f t="shared" ref="B43:Y43" si="6">IF(B7=0,0,B7/B$5)</f>
        <v>2.1838746025049784E-2</v>
      </c>
      <c r="C43" s="233">
        <f t="shared" si="6"/>
        <v>2.2550850393807699E-2</v>
      </c>
      <c r="D43" s="233">
        <f t="shared" si="6"/>
        <v>2.2277715017079192E-2</v>
      </c>
      <c r="E43" s="233">
        <f t="shared" si="6"/>
        <v>2.2176889301868837E-2</v>
      </c>
      <c r="F43" s="233">
        <f t="shared" si="6"/>
        <v>2.2038037427067558E-2</v>
      </c>
      <c r="G43" s="233">
        <f t="shared" si="6"/>
        <v>2.2767601944310236E-2</v>
      </c>
      <c r="H43" s="233">
        <f t="shared" si="6"/>
        <v>2.2197572071523317E-2</v>
      </c>
      <c r="I43" s="233">
        <f t="shared" si="6"/>
        <v>2.1877275423564053E-2</v>
      </c>
      <c r="J43" s="233">
        <f t="shared" si="6"/>
        <v>2.2076963760955182E-2</v>
      </c>
      <c r="K43" s="233">
        <f t="shared" si="6"/>
        <v>2.186188089658116E-2</v>
      </c>
      <c r="L43" s="233">
        <f t="shared" si="6"/>
        <v>2.2315096667167363E-2</v>
      </c>
      <c r="M43" s="233">
        <f t="shared" si="6"/>
        <v>2.2206662349636495E-2</v>
      </c>
      <c r="N43" s="233">
        <f t="shared" si="6"/>
        <v>2.2472467496639819E-2</v>
      </c>
      <c r="O43" s="233">
        <f t="shared" si="6"/>
        <v>2.2452490389867987E-2</v>
      </c>
      <c r="P43" s="233">
        <f t="shared" si="6"/>
        <v>2.3427699501367732E-2</v>
      </c>
      <c r="Q43" s="233">
        <f t="shared" si="6"/>
        <v>2.2833207552776666E-2</v>
      </c>
      <c r="R43" s="233">
        <f t="shared" si="6"/>
        <v>2.2777198592228685E-2</v>
      </c>
      <c r="S43" s="233">
        <f t="shared" si="6"/>
        <v>2.2814822068144433E-2</v>
      </c>
      <c r="T43" s="233">
        <f t="shared" si="6"/>
        <v>2.2086482904608882E-2</v>
      </c>
      <c r="U43" s="233">
        <f t="shared" si="6"/>
        <v>2.2084379139296534E-2</v>
      </c>
      <c r="V43" s="233">
        <f t="shared" si="6"/>
        <v>2.1568398443751143E-2</v>
      </c>
      <c r="W43" s="233">
        <f t="shared" si="6"/>
        <v>2.1498400758752308E-2</v>
      </c>
      <c r="X43" s="233">
        <f t="shared" si="6"/>
        <v>2.1652636159625628E-2</v>
      </c>
      <c r="Y43" s="233">
        <f t="shared" si="6"/>
        <v>2.2202408311238292E-2</v>
      </c>
    </row>
    <row r="44" spans="1:25" ht="12" customHeight="1" x14ac:dyDescent="0.25">
      <c r="A44" s="173" t="s">
        <v>93</v>
      </c>
      <c r="B44" s="233">
        <f t="shared" ref="B44:Y44" si="7">IF(B8=0,0,B8/B$5)</f>
        <v>3.6992254556575031E-2</v>
      </c>
      <c r="C44" s="233">
        <f t="shared" si="7"/>
        <v>3.8323958179202165E-2</v>
      </c>
      <c r="D44" s="233">
        <f t="shared" si="7"/>
        <v>3.8018734346090592E-2</v>
      </c>
      <c r="E44" s="233">
        <f t="shared" si="7"/>
        <v>3.7397849868349944E-2</v>
      </c>
      <c r="F44" s="233">
        <f t="shared" si="7"/>
        <v>3.7594966550558398E-2</v>
      </c>
      <c r="G44" s="233">
        <f t="shared" si="7"/>
        <v>3.8343153898482855E-2</v>
      </c>
      <c r="H44" s="233">
        <f t="shared" si="7"/>
        <v>3.7986003255990698E-2</v>
      </c>
      <c r="I44" s="233">
        <f t="shared" si="7"/>
        <v>3.7263735601500134E-2</v>
      </c>
      <c r="J44" s="233">
        <f t="shared" si="7"/>
        <v>3.726791344067399E-2</v>
      </c>
      <c r="K44" s="233">
        <f t="shared" si="7"/>
        <v>3.6647316547168074E-2</v>
      </c>
      <c r="L44" s="233">
        <f t="shared" si="7"/>
        <v>3.7351432926769325E-2</v>
      </c>
      <c r="M44" s="233">
        <f t="shared" si="7"/>
        <v>3.7182052442714553E-2</v>
      </c>
      <c r="N44" s="233">
        <f t="shared" si="7"/>
        <v>3.716358768420118E-2</v>
      </c>
      <c r="O44" s="233">
        <f t="shared" si="7"/>
        <v>3.7000656336713504E-2</v>
      </c>
      <c r="P44" s="233">
        <f t="shared" si="7"/>
        <v>3.820563336224668E-2</v>
      </c>
      <c r="Q44" s="233">
        <f t="shared" si="7"/>
        <v>3.7587473247591568E-2</v>
      </c>
      <c r="R44" s="233">
        <f t="shared" si="7"/>
        <v>3.7552188123080289E-2</v>
      </c>
      <c r="S44" s="233">
        <f t="shared" si="7"/>
        <v>3.7599147342085901E-2</v>
      </c>
      <c r="T44" s="233">
        <f t="shared" si="7"/>
        <v>3.6670004119415393E-2</v>
      </c>
      <c r="U44" s="233">
        <f t="shared" si="7"/>
        <v>3.6406436272621488E-2</v>
      </c>
      <c r="V44" s="233">
        <f t="shared" si="7"/>
        <v>3.5340813999903679E-2</v>
      </c>
      <c r="W44" s="233">
        <f t="shared" si="7"/>
        <v>3.5395181631317052E-2</v>
      </c>
      <c r="X44" s="233">
        <f t="shared" si="7"/>
        <v>3.5589812631262888E-2</v>
      </c>
      <c r="Y44" s="233">
        <f t="shared" si="7"/>
        <v>3.623784123248288E-2</v>
      </c>
    </row>
    <row r="45" spans="1:25" ht="12" customHeight="1" x14ac:dyDescent="0.25">
      <c r="A45" s="173" t="s">
        <v>94</v>
      </c>
      <c r="B45" s="233">
        <f t="shared" ref="B45:Y45" si="8">IF(B9=0,0,B9/B$5)</f>
        <v>3.5759310086227979E-2</v>
      </c>
      <c r="C45" s="233">
        <f t="shared" si="8"/>
        <v>3.6922844746241364E-2</v>
      </c>
      <c r="D45" s="233">
        <f t="shared" si="8"/>
        <v>3.6371579859958154E-2</v>
      </c>
      <c r="E45" s="233">
        <f t="shared" si="8"/>
        <v>3.591628637973223E-2</v>
      </c>
      <c r="F45" s="233">
        <f t="shared" si="8"/>
        <v>3.5685009042120346E-2</v>
      </c>
      <c r="G45" s="233">
        <f t="shared" si="8"/>
        <v>3.7241170529254568E-2</v>
      </c>
      <c r="H45" s="233">
        <f t="shared" si="8"/>
        <v>3.613106976721138E-2</v>
      </c>
      <c r="I45" s="233">
        <f t="shared" si="8"/>
        <v>3.5642606973394997E-2</v>
      </c>
      <c r="J45" s="233">
        <f t="shared" si="8"/>
        <v>3.5576940212761608E-2</v>
      </c>
      <c r="K45" s="233">
        <f t="shared" si="8"/>
        <v>3.5696728940149039E-2</v>
      </c>
      <c r="L45" s="233">
        <f t="shared" si="8"/>
        <v>3.6229017516961851E-2</v>
      </c>
      <c r="M45" s="233">
        <f t="shared" si="8"/>
        <v>3.5851762194932697E-2</v>
      </c>
      <c r="N45" s="233">
        <f t="shared" si="8"/>
        <v>3.6236729390466543E-2</v>
      </c>
      <c r="O45" s="233">
        <f t="shared" si="8"/>
        <v>3.6087734692368471E-2</v>
      </c>
      <c r="P45" s="233">
        <f t="shared" si="8"/>
        <v>3.7781647943521145E-2</v>
      </c>
      <c r="Q45" s="233">
        <f t="shared" si="8"/>
        <v>3.7170739281811839E-2</v>
      </c>
      <c r="R45" s="233">
        <f t="shared" si="8"/>
        <v>3.7078823310906839E-2</v>
      </c>
      <c r="S45" s="233">
        <f t="shared" si="8"/>
        <v>3.718902432643599E-2</v>
      </c>
      <c r="T45" s="233">
        <f t="shared" si="8"/>
        <v>3.5800721469244026E-2</v>
      </c>
      <c r="U45" s="233">
        <f t="shared" si="8"/>
        <v>3.5805298837653599E-2</v>
      </c>
      <c r="V45" s="233">
        <f t="shared" si="8"/>
        <v>3.5285479566601295E-2</v>
      </c>
      <c r="W45" s="233">
        <f t="shared" si="8"/>
        <v>3.5198530468721526E-2</v>
      </c>
      <c r="X45" s="233">
        <f t="shared" si="8"/>
        <v>3.5384557178461021E-2</v>
      </c>
      <c r="Y45" s="233">
        <f t="shared" si="8"/>
        <v>3.6241510148185399E-2</v>
      </c>
    </row>
    <row r="46" spans="1:25" ht="12" customHeight="1" x14ac:dyDescent="0.25">
      <c r="A46" s="173" t="s">
        <v>95</v>
      </c>
      <c r="B46" s="233">
        <f t="shared" ref="B46:Y46" si="9">IF(B10=0,0,B10/B$5)</f>
        <v>1.8572266152821149E-2</v>
      </c>
      <c r="C46" s="233">
        <f t="shared" si="9"/>
        <v>1.8977804721829417E-2</v>
      </c>
      <c r="D46" s="233">
        <f t="shared" si="9"/>
        <v>1.8843223302559862E-2</v>
      </c>
      <c r="E46" s="233">
        <f t="shared" si="9"/>
        <v>1.8587469192114656E-2</v>
      </c>
      <c r="F46" s="233">
        <f t="shared" si="9"/>
        <v>1.8752038673937335E-2</v>
      </c>
      <c r="G46" s="233">
        <f t="shared" si="9"/>
        <v>1.9114551305017487E-2</v>
      </c>
      <c r="H46" s="233">
        <f t="shared" si="9"/>
        <v>1.8617707957786944E-2</v>
      </c>
      <c r="I46" s="233">
        <f t="shared" si="9"/>
        <v>1.8984583699874762E-2</v>
      </c>
      <c r="J46" s="233">
        <f t="shared" si="9"/>
        <v>1.9025298481447253E-2</v>
      </c>
      <c r="K46" s="233">
        <f t="shared" si="9"/>
        <v>1.9562025177069061E-2</v>
      </c>
      <c r="L46" s="233">
        <f t="shared" si="9"/>
        <v>1.9262326974834362E-2</v>
      </c>
      <c r="M46" s="233">
        <f t="shared" si="9"/>
        <v>1.8750356445032701E-2</v>
      </c>
      <c r="N46" s="233">
        <f t="shared" si="9"/>
        <v>1.9023994030157025E-2</v>
      </c>
      <c r="O46" s="233">
        <f t="shared" si="9"/>
        <v>1.896328193067456E-2</v>
      </c>
      <c r="P46" s="233">
        <f t="shared" si="9"/>
        <v>1.8887246336318921E-2</v>
      </c>
      <c r="Q46" s="233">
        <f t="shared" si="9"/>
        <v>1.8777252245240864E-2</v>
      </c>
      <c r="R46" s="233">
        <f t="shared" si="9"/>
        <v>1.8986074587705442E-2</v>
      </c>
      <c r="S46" s="233">
        <f t="shared" si="9"/>
        <v>1.9020452496870132E-2</v>
      </c>
      <c r="T46" s="233">
        <f t="shared" si="9"/>
        <v>1.8688114170397334E-2</v>
      </c>
      <c r="U46" s="233">
        <f t="shared" si="9"/>
        <v>1.8680222520627014E-2</v>
      </c>
      <c r="V46" s="233">
        <f t="shared" si="9"/>
        <v>1.8737108768022408E-2</v>
      </c>
      <c r="W46" s="233">
        <f t="shared" si="9"/>
        <v>1.8539444510096759E-2</v>
      </c>
      <c r="X46" s="233">
        <f t="shared" si="9"/>
        <v>1.8270111943131218E-2</v>
      </c>
      <c r="Y46" s="233">
        <f t="shared" si="9"/>
        <v>1.8424862459948274E-2</v>
      </c>
    </row>
    <row r="47" spans="1:25" ht="12" customHeight="1" x14ac:dyDescent="0.25">
      <c r="A47" s="40" t="str">
        <f>$A$16</f>
        <v>Steam processes</v>
      </c>
      <c r="B47" s="234">
        <f t="shared" ref="B47:Y47" si="10">IF(B16=0,0,B16/B$5)</f>
        <v>0.2568531207348454</v>
      </c>
      <c r="C47" s="234">
        <f t="shared" si="10"/>
        <v>0.25359853727578646</v>
      </c>
      <c r="D47" s="234">
        <f t="shared" si="10"/>
        <v>0.25235851426109668</v>
      </c>
      <c r="E47" s="234">
        <f t="shared" si="10"/>
        <v>0.27434340699771881</v>
      </c>
      <c r="F47" s="234">
        <f t="shared" si="10"/>
        <v>0.27728626009300261</v>
      </c>
      <c r="G47" s="234">
        <f t="shared" si="10"/>
        <v>0.29065143848411951</v>
      </c>
      <c r="H47" s="234">
        <f t="shared" si="10"/>
        <v>0.28400787097085228</v>
      </c>
      <c r="I47" s="234">
        <f t="shared" si="10"/>
        <v>0.29756828723943723</v>
      </c>
      <c r="J47" s="234">
        <f t="shared" si="10"/>
        <v>0.29809842436619038</v>
      </c>
      <c r="K47" s="234">
        <f t="shared" si="10"/>
        <v>0.31716007580761013</v>
      </c>
      <c r="L47" s="234">
        <f t="shared" si="10"/>
        <v>0.31523932100627067</v>
      </c>
      <c r="M47" s="234">
        <f t="shared" si="10"/>
        <v>0.31248198241620112</v>
      </c>
      <c r="N47" s="234">
        <f t="shared" si="10"/>
        <v>0.31861714506592115</v>
      </c>
      <c r="O47" s="234">
        <f t="shared" si="10"/>
        <v>0.31971684869728201</v>
      </c>
      <c r="P47" s="234">
        <f t="shared" si="10"/>
        <v>0.31770825720655693</v>
      </c>
      <c r="Q47" s="234">
        <f t="shared" si="10"/>
        <v>0.31772129183473585</v>
      </c>
      <c r="R47" s="234">
        <f t="shared" si="10"/>
        <v>0.31962766524663289</v>
      </c>
      <c r="S47" s="234">
        <f t="shared" si="10"/>
        <v>0.31750202068474748</v>
      </c>
      <c r="T47" s="234">
        <f t="shared" si="10"/>
        <v>0.31534270934606723</v>
      </c>
      <c r="U47" s="234">
        <f t="shared" si="10"/>
        <v>0.31648860366916376</v>
      </c>
      <c r="V47" s="234">
        <f t="shared" si="10"/>
        <v>0.32069224114628803</v>
      </c>
      <c r="W47" s="234">
        <f t="shared" si="10"/>
        <v>0.32401935688633404</v>
      </c>
      <c r="X47" s="234">
        <f t="shared" si="10"/>
        <v>0.32367417467894077</v>
      </c>
      <c r="Y47" s="234">
        <f t="shared" si="10"/>
        <v>0.32502875869052927</v>
      </c>
    </row>
    <row r="48" spans="1:25" ht="12" customHeight="1" x14ac:dyDescent="0.25">
      <c r="A48" s="41" t="str">
        <f>$A$27</f>
        <v>Other processes</v>
      </c>
      <c r="B48" s="235">
        <f t="shared" ref="B48:Y48" si="11">IF(B27=0,0,B27/B$5)</f>
        <v>0.61984944568227829</v>
      </c>
      <c r="C48" s="235">
        <f t="shared" si="11"/>
        <v>0.61911473651725624</v>
      </c>
      <c r="D48" s="235">
        <f t="shared" si="11"/>
        <v>0.62164167465483566</v>
      </c>
      <c r="E48" s="235">
        <f t="shared" si="11"/>
        <v>0.60145209989644088</v>
      </c>
      <c r="F48" s="235">
        <f t="shared" si="11"/>
        <v>0.59835094673560651</v>
      </c>
      <c r="G48" s="235">
        <f t="shared" si="11"/>
        <v>0.58151776421121637</v>
      </c>
      <c r="H48" s="235">
        <f t="shared" si="11"/>
        <v>0.59077477351597008</v>
      </c>
      <c r="I48" s="235">
        <f t="shared" si="11"/>
        <v>0.57842162291675692</v>
      </c>
      <c r="J48" s="235">
        <f t="shared" si="11"/>
        <v>0.57766396879096427</v>
      </c>
      <c r="K48" s="235">
        <f t="shared" si="11"/>
        <v>0.55875977592264736</v>
      </c>
      <c r="L48" s="235">
        <f t="shared" si="11"/>
        <v>0.55938405415792813</v>
      </c>
      <c r="M48" s="235">
        <f t="shared" si="11"/>
        <v>0.56330693985411173</v>
      </c>
      <c r="N48" s="235">
        <f t="shared" si="11"/>
        <v>0.55625652262541025</v>
      </c>
      <c r="O48" s="235">
        <f t="shared" si="11"/>
        <v>0.55551221267927997</v>
      </c>
      <c r="P48" s="235">
        <f t="shared" si="11"/>
        <v>0.55351663097306159</v>
      </c>
      <c r="Q48" s="235">
        <f t="shared" si="11"/>
        <v>0.55577560892461875</v>
      </c>
      <c r="R48" s="235">
        <f t="shared" si="11"/>
        <v>0.5538362450851404</v>
      </c>
      <c r="S48" s="235">
        <f t="shared" si="11"/>
        <v>0.55571225042964012</v>
      </c>
      <c r="T48" s="235">
        <f t="shared" si="11"/>
        <v>0.56134595905238549</v>
      </c>
      <c r="U48" s="235">
        <f t="shared" si="11"/>
        <v>0.56049039931910405</v>
      </c>
      <c r="V48" s="235">
        <f t="shared" si="11"/>
        <v>0.55862357788807959</v>
      </c>
      <c r="W48" s="235">
        <f t="shared" si="11"/>
        <v>0.55563577778990458</v>
      </c>
      <c r="X48" s="235">
        <f t="shared" si="11"/>
        <v>0.55562215958706407</v>
      </c>
      <c r="Y48" s="235">
        <f t="shared" si="11"/>
        <v>0.55194058110848765</v>
      </c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CY4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15" width="9.140625" style="1" customWidth="1"/>
    <col min="116" max="16384" width="9.140625" style="1"/>
  </cols>
  <sheetData>
    <row r="1" spans="1:25" ht="15" customHeight="1" x14ac:dyDescent="0.25">
      <c r="A1" s="9" t="str">
        <f>index!$A$1&amp;": Industry Summary / useful energy demand"</f>
        <v>DE: Industry Summary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</row>
    <row r="2" spans="1:25" ht="10.15" customHeight="1" x14ac:dyDescent="0.25"/>
    <row r="3" spans="1:2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</row>
    <row r="4" spans="1:25" ht="10.15" customHeight="1" x14ac:dyDescent="0.25"/>
    <row r="5" spans="1:25" ht="15" customHeight="1" x14ac:dyDescent="0.25">
      <c r="A5" s="34" t="s">
        <v>90</v>
      </c>
      <c r="B5" s="223">
        <f t="shared" ref="B5:Y5" si="0">SUM(B6:B10,B16,B27)</f>
        <v>26370.073125132047</v>
      </c>
      <c r="C5" s="223">
        <f t="shared" si="0"/>
        <v>25990.445458663628</v>
      </c>
      <c r="D5" s="223">
        <f t="shared" si="0"/>
        <v>26115.896802324343</v>
      </c>
      <c r="E5" s="223">
        <f t="shared" si="0"/>
        <v>27809.253510754275</v>
      </c>
      <c r="F5" s="223">
        <f t="shared" si="0"/>
        <v>28414.536037717979</v>
      </c>
      <c r="G5" s="223">
        <f t="shared" si="0"/>
        <v>28839.234438308205</v>
      </c>
      <c r="H5" s="223">
        <f t="shared" si="0"/>
        <v>29594.191161150782</v>
      </c>
      <c r="I5" s="223">
        <f t="shared" si="0"/>
        <v>30865.179015809681</v>
      </c>
      <c r="J5" s="223">
        <f t="shared" si="0"/>
        <v>30492.886722398227</v>
      </c>
      <c r="K5" s="223">
        <f t="shared" si="0"/>
        <v>27079.41018857533</v>
      </c>
      <c r="L5" s="223">
        <f t="shared" si="0"/>
        <v>30245.029971259264</v>
      </c>
      <c r="M5" s="223">
        <f t="shared" si="0"/>
        <v>30813.978916107662</v>
      </c>
      <c r="N5" s="223">
        <f t="shared" si="0"/>
        <v>30589.276874949297</v>
      </c>
      <c r="O5" s="223">
        <f t="shared" si="0"/>
        <v>30500.122932642957</v>
      </c>
      <c r="P5" s="223">
        <f t="shared" si="0"/>
        <v>30253.486669235666</v>
      </c>
      <c r="Q5" s="223">
        <f t="shared" si="0"/>
        <v>30288.487109442736</v>
      </c>
      <c r="R5" s="223">
        <f t="shared" si="0"/>
        <v>30906.518552557041</v>
      </c>
      <c r="S5" s="223">
        <f t="shared" si="0"/>
        <v>31404.189749261488</v>
      </c>
      <c r="T5" s="223">
        <f t="shared" si="0"/>
        <v>31434.374182378633</v>
      </c>
      <c r="U5" s="223">
        <f t="shared" si="0"/>
        <v>30565.565015680473</v>
      </c>
      <c r="V5" s="223">
        <f t="shared" si="0"/>
        <v>30112.971917010764</v>
      </c>
      <c r="W5" s="223">
        <f t="shared" si="0"/>
        <v>31007.279896751392</v>
      </c>
      <c r="X5" s="223">
        <f t="shared" si="0"/>
        <v>29122.070698315656</v>
      </c>
      <c r="Y5" s="223">
        <f t="shared" si="0"/>
        <v>27663.861603474921</v>
      </c>
    </row>
    <row r="6" spans="1:25" ht="12" customHeight="1" x14ac:dyDescent="0.25">
      <c r="A6" s="173" t="s">
        <v>91</v>
      </c>
      <c r="B6" s="224">
        <v>243.10246537244956</v>
      </c>
      <c r="C6" s="224">
        <v>248.11278917217021</v>
      </c>
      <c r="D6" s="224">
        <v>249.07466838715493</v>
      </c>
      <c r="E6" s="224">
        <v>251.52097440530031</v>
      </c>
      <c r="F6" s="224">
        <v>260.58190721877185</v>
      </c>
      <c r="G6" s="224">
        <v>263.80131132161682</v>
      </c>
      <c r="H6" s="224">
        <v>267.82383863520181</v>
      </c>
      <c r="I6" s="224">
        <v>278.04187644717581</v>
      </c>
      <c r="J6" s="224">
        <v>275.85133558183236</v>
      </c>
      <c r="K6" s="224">
        <v>244.74120001452226</v>
      </c>
      <c r="L6" s="224">
        <v>272.32283240636633</v>
      </c>
      <c r="M6" s="224">
        <v>276.59018977830419</v>
      </c>
      <c r="N6" s="224">
        <v>274.15487253200217</v>
      </c>
      <c r="O6" s="224">
        <v>273.55935721290751</v>
      </c>
      <c r="P6" s="224">
        <v>276.12017972229734</v>
      </c>
      <c r="Q6" s="224">
        <v>268.56951432229329</v>
      </c>
      <c r="R6" s="224">
        <v>272.82910591425127</v>
      </c>
      <c r="S6" s="224">
        <v>277.06350497660424</v>
      </c>
      <c r="T6" s="224">
        <v>275.13679825792929</v>
      </c>
      <c r="U6" s="224">
        <v>268.02353407404752</v>
      </c>
      <c r="V6" s="224">
        <v>256.30541853367862</v>
      </c>
      <c r="W6" s="224">
        <v>262.32757664645908</v>
      </c>
      <c r="X6" s="224">
        <v>249.69553192467271</v>
      </c>
      <c r="Y6" s="224">
        <v>239.12657253333941</v>
      </c>
    </row>
    <row r="7" spans="1:25" ht="12" customHeight="1" x14ac:dyDescent="0.25">
      <c r="A7" s="173" t="s">
        <v>92</v>
      </c>
      <c r="B7" s="224">
        <v>125.55137057873453</v>
      </c>
      <c r="C7" s="224">
        <v>127.51613545712542</v>
      </c>
      <c r="D7" s="224">
        <v>126.93716155929955</v>
      </c>
      <c r="E7" s="224">
        <v>132.90013706959587</v>
      </c>
      <c r="F7" s="224">
        <v>135.01029819297355</v>
      </c>
      <c r="G7" s="224">
        <v>140.41761105364066</v>
      </c>
      <c r="H7" s="224">
        <v>140.42156530998534</v>
      </c>
      <c r="I7" s="224">
        <v>144.41976768508354</v>
      </c>
      <c r="J7" s="224">
        <v>144.92427414661483</v>
      </c>
      <c r="K7" s="224">
        <v>127.19306948878925</v>
      </c>
      <c r="L7" s="224">
        <v>145.11956419929788</v>
      </c>
      <c r="M7" s="224">
        <v>147.49191389425201</v>
      </c>
      <c r="N7" s="224">
        <v>148.45524943394594</v>
      </c>
      <c r="O7" s="224">
        <v>147.32843482806584</v>
      </c>
      <c r="P7" s="224">
        <v>151.99691139329229</v>
      </c>
      <c r="Q7" s="224">
        <v>148.56790750449693</v>
      </c>
      <c r="R7" s="224">
        <v>151.2561932410988</v>
      </c>
      <c r="S7" s="224">
        <v>155.02179895626011</v>
      </c>
      <c r="T7" s="224">
        <v>151.22356584275477</v>
      </c>
      <c r="U7" s="224">
        <v>147.50207821997009</v>
      </c>
      <c r="V7" s="224">
        <v>142.12221904537245</v>
      </c>
      <c r="W7" s="224">
        <v>145.65515633747506</v>
      </c>
      <c r="X7" s="224">
        <v>137.67929710967033</v>
      </c>
      <c r="Y7" s="224">
        <v>133.9485836276682</v>
      </c>
    </row>
    <row r="8" spans="1:25" ht="12" customHeight="1" x14ac:dyDescent="0.25">
      <c r="A8" s="173" t="s">
        <v>93</v>
      </c>
      <c r="B8" s="224">
        <v>1193.1172015186125</v>
      </c>
      <c r="C8" s="224">
        <v>1215.3657412412249</v>
      </c>
      <c r="D8" s="224">
        <v>1214.5853330010743</v>
      </c>
      <c r="E8" s="224">
        <v>1255.2919333618488</v>
      </c>
      <c r="F8" s="224">
        <v>1289.1765908481152</v>
      </c>
      <c r="G8" s="224">
        <v>1321.5732491146248</v>
      </c>
      <c r="H8" s="224">
        <v>1344.7081386794528</v>
      </c>
      <c r="I8" s="224">
        <v>1374.8848248434808</v>
      </c>
      <c r="J8" s="224">
        <v>1362.8064494329053</v>
      </c>
      <c r="K8" s="224">
        <v>1186.1723625434504</v>
      </c>
      <c r="L8" s="224">
        <v>1355.3275315608605</v>
      </c>
      <c r="M8" s="224">
        <v>1374.0823430082783</v>
      </c>
      <c r="N8" s="224">
        <v>1363.5092192496877</v>
      </c>
      <c r="O8" s="224">
        <v>1349.5969933495157</v>
      </c>
      <c r="P8" s="224">
        <v>1379.0882862800947</v>
      </c>
      <c r="Q8" s="224">
        <v>1363.6555724161276</v>
      </c>
      <c r="R8" s="224">
        <v>1385.9078583452456</v>
      </c>
      <c r="S8" s="224">
        <v>1415.2063342259955</v>
      </c>
      <c r="T8" s="224">
        <v>1390.5787317112863</v>
      </c>
      <c r="U8" s="224">
        <v>1347.1120992637382</v>
      </c>
      <c r="V8" s="224">
        <v>1288.2169145053151</v>
      </c>
      <c r="W8" s="224">
        <v>1327.7043683037125</v>
      </c>
      <c r="X8" s="224">
        <v>1255.4407368857987</v>
      </c>
      <c r="Y8" s="224">
        <v>1212.1197766393459</v>
      </c>
    </row>
    <row r="9" spans="1:25" ht="12" customHeight="1" x14ac:dyDescent="0.25">
      <c r="A9" s="173" t="s">
        <v>94</v>
      </c>
      <c r="B9" s="224">
        <v>786.48321527237965</v>
      </c>
      <c r="C9" s="224">
        <v>798.63770684976896</v>
      </c>
      <c r="D9" s="224">
        <v>792.75457845224867</v>
      </c>
      <c r="E9" s="224">
        <v>822.80202424782442</v>
      </c>
      <c r="F9" s="224">
        <v>836.58221411854277</v>
      </c>
      <c r="G9" s="224">
        <v>880.00333833675245</v>
      </c>
      <c r="H9" s="224">
        <v>875.90882795267908</v>
      </c>
      <c r="I9" s="224">
        <v>902.15116823066455</v>
      </c>
      <c r="J9" s="224">
        <v>895.09057126641983</v>
      </c>
      <c r="K9" s="224">
        <v>797.41719392716448</v>
      </c>
      <c r="L9" s="224">
        <v>903.08833867411704</v>
      </c>
      <c r="M9" s="224">
        <v>913.40663578160479</v>
      </c>
      <c r="N9" s="224">
        <v>919.00277562395195</v>
      </c>
      <c r="O9" s="224">
        <v>908.35387037839439</v>
      </c>
      <c r="P9" s="224">
        <v>940.60696806637372</v>
      </c>
      <c r="Q9" s="224">
        <v>928.49068609201129</v>
      </c>
      <c r="R9" s="224">
        <v>946.59626878796644</v>
      </c>
      <c r="S9" s="224">
        <v>972.97476240437766</v>
      </c>
      <c r="T9" s="224">
        <v>945.07500498997149</v>
      </c>
      <c r="U9" s="224">
        <v>921.81047320269681</v>
      </c>
      <c r="V9" s="224">
        <v>896.94710415780582</v>
      </c>
      <c r="W9" s="224">
        <v>920.62198715434147</v>
      </c>
      <c r="X9" s="224">
        <v>867.50231730339442</v>
      </c>
      <c r="Y9" s="224">
        <v>843.50535625074633</v>
      </c>
    </row>
    <row r="10" spans="1:25" ht="12" customHeight="1" x14ac:dyDescent="0.25">
      <c r="A10" s="36" t="s">
        <v>95</v>
      </c>
      <c r="B10" s="225">
        <f t="shared" ref="B10:Y10" si="1">SUM(B11:B15)</f>
        <v>675.00242452750297</v>
      </c>
      <c r="C10" s="225">
        <f t="shared" si="1"/>
        <v>683.49774368831527</v>
      </c>
      <c r="D10" s="225">
        <f t="shared" si="1"/>
        <v>681.89795518720393</v>
      </c>
      <c r="E10" s="225">
        <f t="shared" si="1"/>
        <v>700.40921107900783</v>
      </c>
      <c r="F10" s="225">
        <f t="shared" si="1"/>
        <v>724.51652488043146</v>
      </c>
      <c r="G10" s="225">
        <f t="shared" si="1"/>
        <v>741.86873467914506</v>
      </c>
      <c r="H10" s="225">
        <f t="shared" si="1"/>
        <v>742.54231144397454</v>
      </c>
      <c r="I10" s="225">
        <f t="shared" si="1"/>
        <v>780.9845323057059</v>
      </c>
      <c r="J10" s="225">
        <f t="shared" si="1"/>
        <v>771.00857535662522</v>
      </c>
      <c r="K10" s="225">
        <f t="shared" si="1"/>
        <v>701.41372604539606</v>
      </c>
      <c r="L10" s="225">
        <f t="shared" si="1"/>
        <v>773.0519668971491</v>
      </c>
      <c r="M10" s="225">
        <f t="shared" si="1"/>
        <v>771.63669413122261</v>
      </c>
      <c r="N10" s="225">
        <f t="shared" si="1"/>
        <v>775.96413597289325</v>
      </c>
      <c r="O10" s="225">
        <f t="shared" si="1"/>
        <v>766.36620400024708</v>
      </c>
      <c r="P10" s="225">
        <f t="shared" si="1"/>
        <v>761.2700675040951</v>
      </c>
      <c r="Q10" s="225">
        <f t="shared" si="1"/>
        <v>757.19538713816041</v>
      </c>
      <c r="R10" s="225">
        <f t="shared" si="1"/>
        <v>779.73726050250821</v>
      </c>
      <c r="S10" s="225">
        <f t="shared" si="1"/>
        <v>790.90988782103921</v>
      </c>
      <c r="T10" s="225">
        <f t="shared" si="1"/>
        <v>781.9709136234294</v>
      </c>
      <c r="U10" s="225">
        <f t="shared" si="1"/>
        <v>762.42090212939331</v>
      </c>
      <c r="V10" s="225">
        <f t="shared" si="1"/>
        <v>746.76007549577776</v>
      </c>
      <c r="W10" s="225">
        <f t="shared" si="1"/>
        <v>762.1690887109678</v>
      </c>
      <c r="X10" s="225">
        <f t="shared" si="1"/>
        <v>712.92261124084746</v>
      </c>
      <c r="Y10" s="225">
        <f t="shared" si="1"/>
        <v>680.03314146302569</v>
      </c>
    </row>
    <row r="11" spans="1:25" ht="12" customHeight="1" x14ac:dyDescent="0.25">
      <c r="A11" s="37" t="s">
        <v>82</v>
      </c>
      <c r="B11" s="226">
        <v>41.074669770240014</v>
      </c>
      <c r="C11" s="226">
        <v>38.437739478842971</v>
      </c>
      <c r="D11" s="226">
        <v>38.915225894736551</v>
      </c>
      <c r="E11" s="226">
        <v>38.18904259662002</v>
      </c>
      <c r="F11" s="226">
        <v>33.823136951235682</v>
      </c>
      <c r="G11" s="226">
        <v>33.03883475681112</v>
      </c>
      <c r="H11" s="226">
        <v>31.669840321535307</v>
      </c>
      <c r="I11" s="226">
        <v>32.018453369837644</v>
      </c>
      <c r="J11" s="226">
        <v>35.524260833687435</v>
      </c>
      <c r="K11" s="226">
        <v>33.170957581555271</v>
      </c>
      <c r="L11" s="226">
        <v>33.070072525738141</v>
      </c>
      <c r="M11" s="226">
        <v>24.539808924688238</v>
      </c>
      <c r="N11" s="226">
        <v>23.255863112055501</v>
      </c>
      <c r="O11" s="226">
        <v>20.857437950694312</v>
      </c>
      <c r="P11" s="226">
        <v>15.768017665977984</v>
      </c>
      <c r="Q11" s="226">
        <v>13.579842701342599</v>
      </c>
      <c r="R11" s="226">
        <v>14.492186906026147</v>
      </c>
      <c r="S11" s="226">
        <v>13.910428694685097</v>
      </c>
      <c r="T11" s="226">
        <v>34.052284706031422</v>
      </c>
      <c r="U11" s="226">
        <v>36.605105705898069</v>
      </c>
      <c r="V11" s="226">
        <v>39.089624352556882</v>
      </c>
      <c r="W11" s="226">
        <v>39.981185868024674</v>
      </c>
      <c r="X11" s="226">
        <v>43.216673191600719</v>
      </c>
      <c r="Y11" s="226">
        <v>40.784977214344316</v>
      </c>
    </row>
    <row r="12" spans="1:25" ht="12" customHeight="1" x14ac:dyDescent="0.25">
      <c r="A12" s="37" t="s">
        <v>73</v>
      </c>
      <c r="B12" s="226">
        <v>290.05822559162073</v>
      </c>
      <c r="C12" s="226">
        <v>275.32499480887742</v>
      </c>
      <c r="D12" s="226">
        <v>275.52886919202484</v>
      </c>
      <c r="E12" s="226">
        <v>298.49010827005401</v>
      </c>
      <c r="F12" s="226">
        <v>309.70345624041948</v>
      </c>
      <c r="G12" s="226">
        <v>323.51917254607883</v>
      </c>
      <c r="H12" s="226">
        <v>313.83349201163162</v>
      </c>
      <c r="I12" s="226">
        <v>359.22860420499438</v>
      </c>
      <c r="J12" s="226">
        <v>364.58087323711919</v>
      </c>
      <c r="K12" s="226">
        <v>330.89336490998613</v>
      </c>
      <c r="L12" s="226">
        <v>381.93245671281829</v>
      </c>
      <c r="M12" s="226">
        <v>363.84617540653807</v>
      </c>
      <c r="N12" s="226">
        <v>373.41738779472803</v>
      </c>
      <c r="O12" s="226">
        <v>381.39382139468461</v>
      </c>
      <c r="P12" s="226">
        <v>361.03638803499183</v>
      </c>
      <c r="Q12" s="226">
        <v>375.11535041595585</v>
      </c>
      <c r="R12" s="226">
        <v>391.74589476956896</v>
      </c>
      <c r="S12" s="226">
        <v>410.54802969991113</v>
      </c>
      <c r="T12" s="226">
        <v>379.6982788370625</v>
      </c>
      <c r="U12" s="226">
        <v>372.96919644823015</v>
      </c>
      <c r="V12" s="226">
        <v>388.23716609790915</v>
      </c>
      <c r="W12" s="226">
        <v>390.91913562155656</v>
      </c>
      <c r="X12" s="226">
        <v>338.35192987084599</v>
      </c>
      <c r="Y12" s="226">
        <v>325.77720606326233</v>
      </c>
    </row>
    <row r="13" spans="1:2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0.16008498401794932</v>
      </c>
      <c r="U13" s="226">
        <v>9.1601004959023513E-2</v>
      </c>
      <c r="V13" s="226">
        <v>0.33588333614024912</v>
      </c>
      <c r="W13" s="226">
        <v>0.11143216341690818</v>
      </c>
      <c r="X13" s="226">
        <v>9.2724841754609766E-2</v>
      </c>
      <c r="Y13" s="226">
        <v>0.11136511208479113</v>
      </c>
    </row>
    <row r="14" spans="1:2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10.156060098479823</v>
      </c>
      <c r="U14" s="226">
        <v>10.555981700392541</v>
      </c>
      <c r="V14" s="226">
        <v>10.303907781163035</v>
      </c>
      <c r="W14" s="226">
        <v>11.490083509429324</v>
      </c>
      <c r="X14" s="226">
        <v>11.112837962559984</v>
      </c>
      <c r="Y14" s="226">
        <v>13.18927412039681</v>
      </c>
    </row>
    <row r="15" spans="1:25" ht="12" customHeight="1" x14ac:dyDescent="0.25">
      <c r="A15" s="38" t="s">
        <v>40</v>
      </c>
      <c r="B15" s="227">
        <v>343.86952916564223</v>
      </c>
      <c r="C15" s="227">
        <v>369.73500940059495</v>
      </c>
      <c r="D15" s="227">
        <v>367.45386010044245</v>
      </c>
      <c r="E15" s="227">
        <v>363.7300602123338</v>
      </c>
      <c r="F15" s="227">
        <v>380.98993168877627</v>
      </c>
      <c r="G15" s="227">
        <v>385.3107273762551</v>
      </c>
      <c r="H15" s="227">
        <v>397.03897911080753</v>
      </c>
      <c r="I15" s="227">
        <v>389.73747473087383</v>
      </c>
      <c r="J15" s="227">
        <v>370.90344128581864</v>
      </c>
      <c r="K15" s="227">
        <v>337.34940355385464</v>
      </c>
      <c r="L15" s="227">
        <v>358.04943765859264</v>
      </c>
      <c r="M15" s="227">
        <v>383.25070979999634</v>
      </c>
      <c r="N15" s="227">
        <v>379.29088506610969</v>
      </c>
      <c r="O15" s="227">
        <v>364.11494465486822</v>
      </c>
      <c r="P15" s="227">
        <v>384.46566180312527</v>
      </c>
      <c r="Q15" s="227">
        <v>368.5001940208619</v>
      </c>
      <c r="R15" s="227">
        <v>373.49917882691307</v>
      </c>
      <c r="S15" s="227">
        <v>366.45142942644299</v>
      </c>
      <c r="T15" s="227">
        <v>357.90420499783772</v>
      </c>
      <c r="U15" s="227">
        <v>342.19901726991355</v>
      </c>
      <c r="V15" s="227">
        <v>308.79349392800839</v>
      </c>
      <c r="W15" s="227">
        <v>319.66725154854038</v>
      </c>
      <c r="X15" s="227">
        <v>320.14844537408618</v>
      </c>
      <c r="Y15" s="227">
        <v>300.17031895293735</v>
      </c>
    </row>
    <row r="16" spans="1:25" ht="12" customHeight="1" x14ac:dyDescent="0.25">
      <c r="A16" s="39" t="s">
        <v>97</v>
      </c>
      <c r="B16" s="228">
        <f t="shared" ref="B16:Y16" si="2">SUM(B17:B26)</f>
        <v>7443.4302832503427</v>
      </c>
      <c r="C16" s="228">
        <f t="shared" si="2"/>
        <v>7265.3099631047926</v>
      </c>
      <c r="D16" s="228">
        <f t="shared" si="2"/>
        <v>7260.458268493172</v>
      </c>
      <c r="E16" s="228">
        <f t="shared" si="2"/>
        <v>8403.6502435284783</v>
      </c>
      <c r="F16" s="228">
        <f t="shared" si="2"/>
        <v>8707.8590481075062</v>
      </c>
      <c r="G16" s="228">
        <f t="shared" si="2"/>
        <v>9326.0820329163671</v>
      </c>
      <c r="H16" s="228">
        <f t="shared" si="2"/>
        <v>9352.9024610341385</v>
      </c>
      <c r="I16" s="228">
        <f t="shared" si="2"/>
        <v>10236.870862811276</v>
      </c>
      <c r="J16" s="228">
        <f t="shared" si="2"/>
        <v>10133.299870847139</v>
      </c>
      <c r="K16" s="228">
        <f t="shared" si="2"/>
        <v>9558.3818752795996</v>
      </c>
      <c r="L16" s="228">
        <f t="shared" si="2"/>
        <v>10569.096923604615</v>
      </c>
      <c r="M16" s="228">
        <f t="shared" si="2"/>
        <v>10621.70665114433</v>
      </c>
      <c r="N16" s="228">
        <f t="shared" si="2"/>
        <v>10791.699822647432</v>
      </c>
      <c r="O16" s="228">
        <f t="shared" si="2"/>
        <v>10796.756378602895</v>
      </c>
      <c r="P16" s="228">
        <f t="shared" si="2"/>
        <v>10623.07597728039</v>
      </c>
      <c r="Q16" s="228">
        <f t="shared" si="2"/>
        <v>10631.568629090334</v>
      </c>
      <c r="R16" s="228">
        <f t="shared" si="2"/>
        <v>10891.615025355444</v>
      </c>
      <c r="S16" s="228">
        <f t="shared" si="2"/>
        <v>11046.101654659291</v>
      </c>
      <c r="T16" s="228">
        <f t="shared" si="2"/>
        <v>10985.701803409074</v>
      </c>
      <c r="U16" s="228">
        <f t="shared" si="2"/>
        <v>10686.577426925423</v>
      </c>
      <c r="V16" s="228">
        <f t="shared" si="2"/>
        <v>10653.627601976204</v>
      </c>
      <c r="W16" s="228">
        <f t="shared" si="2"/>
        <v>11069.26307193741</v>
      </c>
      <c r="X16" s="228">
        <f t="shared" si="2"/>
        <v>10303.764129935153</v>
      </c>
      <c r="Y16" s="228">
        <f t="shared" si="2"/>
        <v>9801.9875285022317</v>
      </c>
    </row>
    <row r="17" spans="1:25" ht="12" customHeight="1" x14ac:dyDescent="0.25">
      <c r="A17" s="46" t="s">
        <v>28</v>
      </c>
      <c r="B17" s="229">
        <v>475.0091346085448</v>
      </c>
      <c r="C17" s="229">
        <v>517.41806537731611</v>
      </c>
      <c r="D17" s="229">
        <v>502.4440111497662</v>
      </c>
      <c r="E17" s="229">
        <v>567.69084598307916</v>
      </c>
      <c r="F17" s="229">
        <v>519.50760265918689</v>
      </c>
      <c r="G17" s="229">
        <v>464.95233566248038</v>
      </c>
      <c r="H17" s="229">
        <v>460.97496978902115</v>
      </c>
      <c r="I17" s="229">
        <v>426.93526034385161</v>
      </c>
      <c r="J17" s="229">
        <v>467.59220527653008</v>
      </c>
      <c r="K17" s="229">
        <v>435.98358490284795</v>
      </c>
      <c r="L17" s="229">
        <v>513.83423156762353</v>
      </c>
      <c r="M17" s="229">
        <v>483.86917013431389</v>
      </c>
      <c r="N17" s="229">
        <v>481.00407262368191</v>
      </c>
      <c r="O17" s="229">
        <v>499.70787389560888</v>
      </c>
      <c r="P17" s="229">
        <v>529.89307846264057</v>
      </c>
      <c r="Q17" s="229">
        <v>644.59121415463653</v>
      </c>
      <c r="R17" s="229">
        <v>635.96290113125929</v>
      </c>
      <c r="S17" s="229">
        <v>623.33643554335015</v>
      </c>
      <c r="T17" s="229">
        <v>469.06346185077876</v>
      </c>
      <c r="U17" s="229">
        <v>420.41649227257398</v>
      </c>
      <c r="V17" s="229">
        <v>424.85276029021691</v>
      </c>
      <c r="W17" s="229">
        <v>327.73154218616224</v>
      </c>
      <c r="X17" s="229">
        <v>409.16239201163688</v>
      </c>
      <c r="Y17" s="229">
        <v>316.62827406498081</v>
      </c>
    </row>
    <row r="18" spans="1:25" ht="12" customHeight="1" x14ac:dyDescent="0.25">
      <c r="A18" s="46" t="s">
        <v>30</v>
      </c>
      <c r="B18" s="229">
        <v>44.752688024576905</v>
      </c>
      <c r="C18" s="229">
        <v>9.6035748006669959</v>
      </c>
      <c r="D18" s="229">
        <v>1.2842570735195287</v>
      </c>
      <c r="E18" s="229">
        <v>266.94872606466248</v>
      </c>
      <c r="F18" s="229">
        <v>208.56241700435521</v>
      </c>
      <c r="G18" s="229">
        <v>215.29494848055919</v>
      </c>
      <c r="H18" s="229">
        <v>226.88937274143345</v>
      </c>
      <c r="I18" s="229">
        <v>224.66153024734675</v>
      </c>
      <c r="J18" s="229">
        <v>228.39753058795333</v>
      </c>
      <c r="K18" s="229">
        <v>179.56296004335141</v>
      </c>
      <c r="L18" s="229">
        <v>199.08919355476857</v>
      </c>
      <c r="M18" s="229">
        <v>192.27482836013002</v>
      </c>
      <c r="N18" s="229">
        <v>179.35656547990774</v>
      </c>
      <c r="O18" s="229">
        <v>175.05051990633268</v>
      </c>
      <c r="P18" s="229">
        <v>188.76694159758267</v>
      </c>
      <c r="Q18" s="229">
        <v>220.78846352850883</v>
      </c>
      <c r="R18" s="229">
        <v>242.84783784536626</v>
      </c>
      <c r="S18" s="229">
        <v>169.66663521871391</v>
      </c>
      <c r="T18" s="229">
        <v>174.77562464767405</v>
      </c>
      <c r="U18" s="229">
        <v>199.07176913834303</v>
      </c>
      <c r="V18" s="229">
        <v>180.71073241661483</v>
      </c>
      <c r="W18" s="229">
        <v>185.68292166215531</v>
      </c>
      <c r="X18" s="229">
        <v>148.88344236520228</v>
      </c>
      <c r="Y18" s="229">
        <v>112.85272631953244</v>
      </c>
    </row>
    <row r="19" spans="1:25" ht="12" customHeight="1" x14ac:dyDescent="0.25">
      <c r="A19" s="46" t="s">
        <v>31</v>
      </c>
      <c r="B19" s="229">
        <v>145.96442299634072</v>
      </c>
      <c r="C19" s="229">
        <v>169.01836526340335</v>
      </c>
      <c r="D19" s="229">
        <v>147.17563123081379</v>
      </c>
      <c r="E19" s="229">
        <v>103.75670309778016</v>
      </c>
      <c r="F19" s="229">
        <v>38.478577108751715</v>
      </c>
      <c r="G19" s="229">
        <v>27.875129061745415</v>
      </c>
      <c r="H19" s="229">
        <v>43.714987475482772</v>
      </c>
      <c r="I19" s="229">
        <v>83.493658031701642</v>
      </c>
      <c r="J19" s="229">
        <v>37.329583408823851</v>
      </c>
      <c r="K19" s="229">
        <v>35.459480330918566</v>
      </c>
      <c r="L19" s="229">
        <v>47.215383053336339</v>
      </c>
      <c r="M19" s="229">
        <v>35.565868887271769</v>
      </c>
      <c r="N19" s="229">
        <v>26.594224341785694</v>
      </c>
      <c r="O19" s="229">
        <v>20.421744289403833</v>
      </c>
      <c r="P19" s="229">
        <v>17.663426270431213</v>
      </c>
      <c r="Q19" s="229">
        <v>26.675204410901483</v>
      </c>
      <c r="R19" s="229">
        <v>13.410994341911211</v>
      </c>
      <c r="S19" s="229">
        <v>13.073957762829249</v>
      </c>
      <c r="T19" s="229">
        <v>13.844712529624692</v>
      </c>
      <c r="U19" s="229">
        <v>13.444442096030933</v>
      </c>
      <c r="V19" s="229">
        <v>11.325393913829593</v>
      </c>
      <c r="W19" s="229">
        <v>19.360421444062933</v>
      </c>
      <c r="X19" s="229">
        <v>61.548127810882733</v>
      </c>
      <c r="Y19" s="229">
        <v>64.327809809755848</v>
      </c>
    </row>
    <row r="20" spans="1:25" ht="12" customHeight="1" x14ac:dyDescent="0.25">
      <c r="A20" s="46" t="s">
        <v>82</v>
      </c>
      <c r="B20" s="229">
        <v>458.73439662864365</v>
      </c>
      <c r="C20" s="229">
        <v>451.02050027587268</v>
      </c>
      <c r="D20" s="229">
        <v>443.43500853646771</v>
      </c>
      <c r="E20" s="229">
        <v>466.76347389745126</v>
      </c>
      <c r="F20" s="229">
        <v>405.31074504549935</v>
      </c>
      <c r="G20" s="229">
        <v>394.18030929374947</v>
      </c>
      <c r="H20" s="229">
        <v>393.32123055404179</v>
      </c>
      <c r="I20" s="229">
        <v>376.13931937483198</v>
      </c>
      <c r="J20" s="229">
        <v>430.54963567251804</v>
      </c>
      <c r="K20" s="229">
        <v>374.36087797120177</v>
      </c>
      <c r="L20" s="229">
        <v>373.47229979532204</v>
      </c>
      <c r="M20" s="229">
        <v>304.97777554229867</v>
      </c>
      <c r="N20" s="229">
        <v>269.64147872799498</v>
      </c>
      <c r="O20" s="229">
        <v>244.14187951364997</v>
      </c>
      <c r="P20" s="229">
        <v>199.43282082725267</v>
      </c>
      <c r="Q20" s="229">
        <v>164.68074133514068</v>
      </c>
      <c r="R20" s="229">
        <v>171.47363903300996</v>
      </c>
      <c r="S20" s="229">
        <v>169.95652125848812</v>
      </c>
      <c r="T20" s="229">
        <v>399.71442710039554</v>
      </c>
      <c r="U20" s="229">
        <v>394.98672028545525</v>
      </c>
      <c r="V20" s="229">
        <v>418.14164436711047</v>
      </c>
      <c r="W20" s="229">
        <v>400.04946207194212</v>
      </c>
      <c r="X20" s="229">
        <v>446.92501176280206</v>
      </c>
      <c r="Y20" s="229">
        <v>401.71099515397623</v>
      </c>
    </row>
    <row r="21" spans="1:25" ht="12" customHeight="1" x14ac:dyDescent="0.25">
      <c r="A21" s="46" t="s">
        <v>32</v>
      </c>
      <c r="B21" s="229">
        <v>275.68047548880344</v>
      </c>
      <c r="C21" s="229">
        <v>302.77349916934037</v>
      </c>
      <c r="D21" s="229">
        <v>305.86634363407194</v>
      </c>
      <c r="E21" s="229">
        <v>458.45923282478617</v>
      </c>
      <c r="F21" s="229">
        <v>450.83468553297308</v>
      </c>
      <c r="G21" s="229">
        <v>460.25804942802665</v>
      </c>
      <c r="H21" s="229">
        <v>420.128871138352</v>
      </c>
      <c r="I21" s="229">
        <v>424.65834343814959</v>
      </c>
      <c r="J21" s="229">
        <v>437.21909951939273</v>
      </c>
      <c r="K21" s="229">
        <v>389.04944761632078</v>
      </c>
      <c r="L21" s="229">
        <v>355.0634729837613</v>
      </c>
      <c r="M21" s="229">
        <v>330.22823329800525</v>
      </c>
      <c r="N21" s="229">
        <v>341.4014018638664</v>
      </c>
      <c r="O21" s="229">
        <v>349.06970966790465</v>
      </c>
      <c r="P21" s="229">
        <v>347.44265939214347</v>
      </c>
      <c r="Q21" s="229">
        <v>377.81660139187949</v>
      </c>
      <c r="R21" s="229">
        <v>204.47853526559174</v>
      </c>
      <c r="S21" s="229">
        <v>209.67272598158601</v>
      </c>
      <c r="T21" s="229">
        <v>178.17261791672644</v>
      </c>
      <c r="U21" s="229">
        <v>161.14987563657354</v>
      </c>
      <c r="V21" s="229">
        <v>130.3828573524612</v>
      </c>
      <c r="W21" s="229">
        <v>143.78290104216208</v>
      </c>
      <c r="X21" s="229">
        <v>112.27533057718151</v>
      </c>
      <c r="Y21" s="229">
        <v>78.249203531549753</v>
      </c>
    </row>
    <row r="22" spans="1:25" ht="12" customHeight="1" x14ac:dyDescent="0.25">
      <c r="A22" s="46" t="s">
        <v>33</v>
      </c>
      <c r="B22" s="229">
        <v>150.5220650827884</v>
      </c>
      <c r="C22" s="229">
        <v>6.3775120616822649</v>
      </c>
      <c r="D22" s="229">
        <v>14.107906719148602</v>
      </c>
      <c r="E22" s="229">
        <v>47.671703232478926</v>
      </c>
      <c r="F22" s="229">
        <v>54.319447603854123</v>
      </c>
      <c r="G22" s="229">
        <v>55.381997766228771</v>
      </c>
      <c r="H22" s="229">
        <v>16.464855633046191</v>
      </c>
      <c r="I22" s="229">
        <v>15.325994040663627</v>
      </c>
      <c r="J22" s="229">
        <v>45.592457325557639</v>
      </c>
      <c r="K22" s="229">
        <v>39.681166800769844</v>
      </c>
      <c r="L22" s="229">
        <v>22.323680302266069</v>
      </c>
      <c r="M22" s="229">
        <v>24.477986630587903</v>
      </c>
      <c r="N22" s="229">
        <v>17.031944483547132</v>
      </c>
      <c r="O22" s="229">
        <v>16.671475476740579</v>
      </c>
      <c r="P22" s="229">
        <v>15.881569558856958</v>
      </c>
      <c r="Q22" s="229">
        <v>29.463885984921408</v>
      </c>
      <c r="R22" s="229">
        <v>31.444593953065496</v>
      </c>
      <c r="S22" s="229">
        <v>24.365286667492803</v>
      </c>
      <c r="T22" s="229">
        <v>49.432921148810799</v>
      </c>
      <c r="U22" s="229">
        <v>50.179171159525247</v>
      </c>
      <c r="V22" s="229">
        <v>64.469048231284546</v>
      </c>
      <c r="W22" s="229">
        <v>145.45568184032558</v>
      </c>
      <c r="X22" s="229">
        <v>183.00757965284589</v>
      </c>
      <c r="Y22" s="229">
        <v>381.95196545716271</v>
      </c>
    </row>
    <row r="23" spans="1:25" ht="12" customHeight="1" x14ac:dyDescent="0.25">
      <c r="A23" s="46" t="s">
        <v>73</v>
      </c>
      <c r="B23" s="229">
        <v>4938.007836093605</v>
      </c>
      <c r="C23" s="229">
        <v>4880.2338383644701</v>
      </c>
      <c r="D23" s="229">
        <v>4934.6719795060699</v>
      </c>
      <c r="E23" s="229">
        <v>4173.0942147266032</v>
      </c>
      <c r="F23" s="229">
        <v>4529.9647845258551</v>
      </c>
      <c r="G23" s="229">
        <v>5002.2775285849939</v>
      </c>
      <c r="H23" s="229">
        <v>4534.5489667051552</v>
      </c>
      <c r="I23" s="229">
        <v>5257.7123949549041</v>
      </c>
      <c r="J23" s="229">
        <v>5133.8055959831008</v>
      </c>
      <c r="K23" s="229">
        <v>4588.2274130721435</v>
      </c>
      <c r="L23" s="229">
        <v>5298.8969180047579</v>
      </c>
      <c r="M23" s="229">
        <v>5065.5880651631287</v>
      </c>
      <c r="N23" s="229">
        <v>5081.8866296040851</v>
      </c>
      <c r="O23" s="229">
        <v>5073.301321409007</v>
      </c>
      <c r="P23" s="229">
        <v>5117.4984618562339</v>
      </c>
      <c r="Q23" s="229">
        <v>5036.4644658532407</v>
      </c>
      <c r="R23" s="229">
        <v>5207.3460147093147</v>
      </c>
      <c r="S23" s="229">
        <v>5590.4679208590142</v>
      </c>
      <c r="T23" s="229">
        <v>5100.2053051996072</v>
      </c>
      <c r="U23" s="229">
        <v>5067.78216495376</v>
      </c>
      <c r="V23" s="229">
        <v>5234.4349538423139</v>
      </c>
      <c r="W23" s="229">
        <v>5458.3587118535761</v>
      </c>
      <c r="X23" s="229">
        <v>4761.7206959037039</v>
      </c>
      <c r="Y23" s="229">
        <v>4486.4156295428784</v>
      </c>
    </row>
    <row r="24" spans="1:25" ht="12" customHeight="1" x14ac:dyDescent="0.25">
      <c r="A24" s="46" t="s">
        <v>36</v>
      </c>
      <c r="B24" s="229">
        <v>321.93652957993231</v>
      </c>
      <c r="C24" s="229">
        <v>287.38332523314438</v>
      </c>
      <c r="D24" s="229">
        <v>277.47862542740762</v>
      </c>
      <c r="E24" s="229">
        <v>116.14675007546485</v>
      </c>
      <c r="F24" s="229">
        <v>108.30886688352257</v>
      </c>
      <c r="G24" s="229">
        <v>111.96152597406542</v>
      </c>
      <c r="H24" s="229">
        <v>130.77846239625845</v>
      </c>
      <c r="I24" s="229">
        <v>113.3038034257038</v>
      </c>
      <c r="J24" s="229">
        <v>107.06458012405334</v>
      </c>
      <c r="K24" s="229">
        <v>82.399852687923158</v>
      </c>
      <c r="L24" s="229">
        <v>152.74548104045479</v>
      </c>
      <c r="M24" s="229">
        <v>219.10718857546959</v>
      </c>
      <c r="N24" s="229">
        <v>178.29501571029161</v>
      </c>
      <c r="O24" s="229">
        <v>177.39138973550192</v>
      </c>
      <c r="P24" s="229">
        <v>163.41268812293674</v>
      </c>
      <c r="Q24" s="229">
        <v>168.77012679746286</v>
      </c>
      <c r="R24" s="229">
        <v>156.22906462470303</v>
      </c>
      <c r="S24" s="229">
        <v>142.15975094130434</v>
      </c>
      <c r="T24" s="229">
        <v>161.91326236816803</v>
      </c>
      <c r="U24" s="229">
        <v>144.65583936395888</v>
      </c>
      <c r="V24" s="229">
        <v>131.50605502413481</v>
      </c>
      <c r="W24" s="229">
        <v>123.35955270433914</v>
      </c>
      <c r="X24" s="229">
        <v>98.61118205701716</v>
      </c>
      <c r="Y24" s="229">
        <v>110.73661872966859</v>
      </c>
    </row>
    <row r="25" spans="1:25" ht="12" customHeight="1" x14ac:dyDescent="0.25">
      <c r="A25" s="46" t="s">
        <v>38</v>
      </c>
      <c r="B25" s="229">
        <v>118.90184538131665</v>
      </c>
      <c r="C25" s="229">
        <v>118.90184538140554</v>
      </c>
      <c r="D25" s="229">
        <v>118.9018453814202</v>
      </c>
      <c r="E25" s="229">
        <v>530.90992652003285</v>
      </c>
      <c r="F25" s="229">
        <v>742.74427250215228</v>
      </c>
      <c r="G25" s="229">
        <v>810.46461165428241</v>
      </c>
      <c r="H25" s="229">
        <v>835.80183756139172</v>
      </c>
      <c r="I25" s="229">
        <v>969.57305780143327</v>
      </c>
      <c r="J25" s="229">
        <v>882.91413788055354</v>
      </c>
      <c r="K25" s="229">
        <v>1062.2930937684216</v>
      </c>
      <c r="L25" s="229">
        <v>1322.9759880466013</v>
      </c>
      <c r="M25" s="229">
        <v>1289.6113607931388</v>
      </c>
      <c r="N25" s="229">
        <v>1206.8497978520852</v>
      </c>
      <c r="O25" s="229">
        <v>1209.1721666064163</v>
      </c>
      <c r="P25" s="229">
        <v>1250.4805275274357</v>
      </c>
      <c r="Q25" s="229">
        <v>1202.4682955755111</v>
      </c>
      <c r="R25" s="229">
        <v>1359.0592325688144</v>
      </c>
      <c r="S25" s="229">
        <v>1309.2496189368512</v>
      </c>
      <c r="T25" s="229">
        <v>1296.5495743622701</v>
      </c>
      <c r="U25" s="229">
        <v>1290.9693283672345</v>
      </c>
      <c r="V25" s="229">
        <v>1306.0790263255462</v>
      </c>
      <c r="W25" s="229">
        <v>1327.4621522614264</v>
      </c>
      <c r="X25" s="229">
        <v>1365.0012729404598</v>
      </c>
      <c r="Y25" s="229">
        <v>1310.9011357005427</v>
      </c>
    </row>
    <row r="26" spans="1:25" ht="12" customHeight="1" x14ac:dyDescent="0.25">
      <c r="A26" s="46" t="s">
        <v>39</v>
      </c>
      <c r="B26" s="229">
        <v>513.92088936579</v>
      </c>
      <c r="C26" s="229">
        <v>522.57943717749185</v>
      </c>
      <c r="D26" s="229">
        <v>515.09265983448699</v>
      </c>
      <c r="E26" s="229">
        <v>1672.2086671061384</v>
      </c>
      <c r="F26" s="229">
        <v>1649.8276492413563</v>
      </c>
      <c r="G26" s="229">
        <v>1783.4355970102358</v>
      </c>
      <c r="H26" s="229">
        <v>2290.2789070399544</v>
      </c>
      <c r="I26" s="229">
        <v>2345.0675011526901</v>
      </c>
      <c r="J26" s="229">
        <v>2362.8350450686539</v>
      </c>
      <c r="K26" s="229">
        <v>2371.3639980857015</v>
      </c>
      <c r="L26" s="229">
        <v>2283.4802752557221</v>
      </c>
      <c r="M26" s="229">
        <v>2676.0061737599854</v>
      </c>
      <c r="N26" s="229">
        <v>3009.638691960185</v>
      </c>
      <c r="O26" s="229">
        <v>3031.8282981023303</v>
      </c>
      <c r="P26" s="229">
        <v>2792.6038036648779</v>
      </c>
      <c r="Q26" s="229">
        <v>2759.8496300581314</v>
      </c>
      <c r="R26" s="229">
        <v>2869.3622118824073</v>
      </c>
      <c r="S26" s="229">
        <v>2794.1528014896617</v>
      </c>
      <c r="T26" s="229">
        <v>3142.0298962850197</v>
      </c>
      <c r="U26" s="229">
        <v>2943.9216236519683</v>
      </c>
      <c r="V26" s="229">
        <v>2751.7251302126906</v>
      </c>
      <c r="W26" s="229">
        <v>2938.0197248712584</v>
      </c>
      <c r="X26" s="229">
        <v>2716.6290948534211</v>
      </c>
      <c r="Y26" s="229">
        <v>2538.2131701921849</v>
      </c>
    </row>
    <row r="27" spans="1:25" ht="12" customHeight="1" x14ac:dyDescent="0.25">
      <c r="A27" s="39" t="s">
        <v>98</v>
      </c>
      <c r="B27" s="228">
        <f t="shared" ref="B27:Y27" si="3">SUM(B28:B37)</f>
        <v>15903.386164612024</v>
      </c>
      <c r="C27" s="228">
        <f t="shared" si="3"/>
        <v>15652.005379150232</v>
      </c>
      <c r="D27" s="228">
        <f t="shared" si="3"/>
        <v>15790.18883724419</v>
      </c>
      <c r="E27" s="228">
        <f t="shared" si="3"/>
        <v>16242.67898706222</v>
      </c>
      <c r="F27" s="228">
        <f t="shared" si="3"/>
        <v>16460.809454351638</v>
      </c>
      <c r="G27" s="228">
        <f t="shared" si="3"/>
        <v>16165.48816088606</v>
      </c>
      <c r="H27" s="228">
        <f t="shared" si="3"/>
        <v>16869.884018095348</v>
      </c>
      <c r="I27" s="228">
        <f t="shared" si="3"/>
        <v>17147.825983486295</v>
      </c>
      <c r="J27" s="228">
        <f t="shared" si="3"/>
        <v>16909.905645766692</v>
      </c>
      <c r="K27" s="228">
        <f t="shared" si="3"/>
        <v>14464.090761276408</v>
      </c>
      <c r="L27" s="228">
        <f t="shared" si="3"/>
        <v>16227.022813916858</v>
      </c>
      <c r="M27" s="228">
        <f t="shared" si="3"/>
        <v>16709.06448836967</v>
      </c>
      <c r="N27" s="228">
        <f t="shared" si="3"/>
        <v>16316.490799489382</v>
      </c>
      <c r="O27" s="228">
        <f t="shared" si="3"/>
        <v>16258.16169427093</v>
      </c>
      <c r="P27" s="228">
        <f t="shared" si="3"/>
        <v>16121.328278989122</v>
      </c>
      <c r="Q27" s="228">
        <f t="shared" si="3"/>
        <v>16190.439412879316</v>
      </c>
      <c r="R27" s="228">
        <f t="shared" si="3"/>
        <v>16478.576840410526</v>
      </c>
      <c r="S27" s="228">
        <f t="shared" si="3"/>
        <v>16746.911806217919</v>
      </c>
      <c r="T27" s="228">
        <f t="shared" si="3"/>
        <v>16904.687364544188</v>
      </c>
      <c r="U27" s="228">
        <f t="shared" si="3"/>
        <v>16432.118501865203</v>
      </c>
      <c r="V27" s="228">
        <f t="shared" si="3"/>
        <v>16128.992583296611</v>
      </c>
      <c r="W27" s="228">
        <f t="shared" si="3"/>
        <v>16519.538647661026</v>
      </c>
      <c r="X27" s="228">
        <f t="shared" si="3"/>
        <v>15595.066073916118</v>
      </c>
      <c r="Y27" s="228">
        <f t="shared" si="3"/>
        <v>14753.140644458561</v>
      </c>
    </row>
    <row r="28" spans="1:25" ht="12" customHeight="1" x14ac:dyDescent="0.25">
      <c r="A28" s="18" t="s">
        <v>28</v>
      </c>
      <c r="B28" s="230">
        <v>1079.4254473922715</v>
      </c>
      <c r="C28" s="230">
        <v>948.10650131213208</v>
      </c>
      <c r="D28" s="230">
        <v>943.04458436962068</v>
      </c>
      <c r="E28" s="230">
        <v>1233.7248430741613</v>
      </c>
      <c r="F28" s="230">
        <v>1257.9138892960859</v>
      </c>
      <c r="G28" s="230">
        <v>1014.4033318486848</v>
      </c>
      <c r="H28" s="230">
        <v>1052.3809962777382</v>
      </c>
      <c r="I28" s="230">
        <v>1113.6470681669355</v>
      </c>
      <c r="J28" s="230">
        <v>1113.5864811831227</v>
      </c>
      <c r="K28" s="230">
        <v>942.20238791091901</v>
      </c>
      <c r="L28" s="230">
        <v>1002.2624750611069</v>
      </c>
      <c r="M28" s="230">
        <v>1286.800886942287</v>
      </c>
      <c r="N28" s="230">
        <v>1187.9730651206478</v>
      </c>
      <c r="O28" s="230">
        <v>1165.4883860562886</v>
      </c>
      <c r="P28" s="230">
        <v>1146.7716242172589</v>
      </c>
      <c r="Q28" s="230">
        <v>1270.9649139407197</v>
      </c>
      <c r="R28" s="230">
        <v>1360.7092387777336</v>
      </c>
      <c r="S28" s="230">
        <v>1357.0342880531671</v>
      </c>
      <c r="T28" s="230">
        <v>1143.2123607427222</v>
      </c>
      <c r="U28" s="230">
        <v>1111.6989391469533</v>
      </c>
      <c r="V28" s="230">
        <v>1220.7755134895931</v>
      </c>
      <c r="W28" s="230">
        <v>1106.8036867040107</v>
      </c>
      <c r="X28" s="230">
        <v>1247.0911232441824</v>
      </c>
      <c r="Y28" s="230">
        <v>1096.3050098019946</v>
      </c>
    </row>
    <row r="29" spans="1:25" ht="12" customHeight="1" x14ac:dyDescent="0.25">
      <c r="A29" s="18" t="s">
        <v>42</v>
      </c>
      <c r="B29" s="230">
        <v>575.69886885833432</v>
      </c>
      <c r="C29" s="230">
        <v>432.439134421002</v>
      </c>
      <c r="D29" s="230">
        <v>440.03913540463037</v>
      </c>
      <c r="E29" s="230">
        <v>603.95247413931315</v>
      </c>
      <c r="F29" s="230">
        <v>129.33662875299589</v>
      </c>
      <c r="G29" s="230">
        <v>136.5855683667578</v>
      </c>
      <c r="H29" s="230">
        <v>485.63898196477442</v>
      </c>
      <c r="I29" s="230">
        <v>261.08380713628958</v>
      </c>
      <c r="J29" s="230">
        <v>55.754261317494283</v>
      </c>
      <c r="K29" s="230">
        <v>85.361721295448518</v>
      </c>
      <c r="L29" s="230">
        <v>86.515258069728674</v>
      </c>
      <c r="M29" s="230">
        <v>146.883666484256</v>
      </c>
      <c r="N29" s="230">
        <v>38.45120970354175</v>
      </c>
      <c r="O29" s="230">
        <v>98.36624927975916</v>
      </c>
      <c r="P29" s="230">
        <v>19.202953347984341</v>
      </c>
      <c r="Q29" s="230">
        <v>0</v>
      </c>
      <c r="R29" s="230">
        <v>0</v>
      </c>
      <c r="S29" s="230">
        <v>0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</row>
    <row r="30" spans="1:25" ht="12" customHeight="1" x14ac:dyDescent="0.25">
      <c r="A30" s="18" t="s">
        <v>31</v>
      </c>
      <c r="B30" s="230">
        <v>177.38314506479628</v>
      </c>
      <c r="C30" s="230">
        <v>185.01756349156042</v>
      </c>
      <c r="D30" s="230">
        <v>160.57725161659707</v>
      </c>
      <c r="E30" s="230">
        <v>169.84059285822875</v>
      </c>
      <c r="F30" s="230">
        <v>71.344103102375655</v>
      </c>
      <c r="G30" s="230">
        <v>47.621405487603361</v>
      </c>
      <c r="H30" s="230">
        <v>70.676359700885641</v>
      </c>
      <c r="I30" s="230">
        <v>85.246667326114817</v>
      </c>
      <c r="J30" s="230">
        <v>73.602936136266109</v>
      </c>
      <c r="K30" s="230">
        <v>72.634049425403759</v>
      </c>
      <c r="L30" s="230">
        <v>75.580391558474147</v>
      </c>
      <c r="M30" s="230">
        <v>65.15114212920615</v>
      </c>
      <c r="N30" s="230">
        <v>60.462431940554062</v>
      </c>
      <c r="O30" s="230">
        <v>26.134503478988634</v>
      </c>
      <c r="P30" s="230">
        <v>21.203245468975791</v>
      </c>
      <c r="Q30" s="230">
        <v>21.470727670414529</v>
      </c>
      <c r="R30" s="230">
        <v>19.718336224070839</v>
      </c>
      <c r="S30" s="230">
        <v>19.511247986685522</v>
      </c>
      <c r="T30" s="230">
        <v>19.855710850015043</v>
      </c>
      <c r="U30" s="230">
        <v>18.815404498903582</v>
      </c>
      <c r="V30" s="230">
        <v>19.170683602915922</v>
      </c>
      <c r="W30" s="230">
        <v>19.012304398401248</v>
      </c>
      <c r="X30" s="230">
        <v>46.141038673959883</v>
      </c>
      <c r="Y30" s="230">
        <v>74.456171491863685</v>
      </c>
    </row>
    <row r="31" spans="1:25" ht="12" customHeight="1" x14ac:dyDescent="0.25">
      <c r="A31" s="18" t="s">
        <v>82</v>
      </c>
      <c r="B31" s="230">
        <v>564.06896909949921</v>
      </c>
      <c r="C31" s="230">
        <v>509.59876645259345</v>
      </c>
      <c r="D31" s="230">
        <v>514.03098146269349</v>
      </c>
      <c r="E31" s="230">
        <v>408.0260833372987</v>
      </c>
      <c r="F31" s="230">
        <v>380.89128960361893</v>
      </c>
      <c r="G31" s="230">
        <v>387.16467806450862</v>
      </c>
      <c r="H31" s="230">
        <v>363.53473837119634</v>
      </c>
      <c r="I31" s="230">
        <v>391.34161445390561</v>
      </c>
      <c r="J31" s="230">
        <v>463.12040221654519</v>
      </c>
      <c r="K31" s="230">
        <v>443.55378647886153</v>
      </c>
      <c r="L31" s="230">
        <v>431.86254057734175</v>
      </c>
      <c r="M31" s="230">
        <v>307.50679446650122</v>
      </c>
      <c r="N31" s="230">
        <v>266.42177092249966</v>
      </c>
      <c r="O31" s="230">
        <v>241.46351011777602</v>
      </c>
      <c r="P31" s="230">
        <v>180.7550219738512</v>
      </c>
      <c r="Q31" s="230">
        <v>183.92553780450254</v>
      </c>
      <c r="R31" s="230">
        <v>170.80451485351617</v>
      </c>
      <c r="S31" s="230">
        <v>164.20290411839503</v>
      </c>
      <c r="T31" s="230">
        <v>325.47617029329649</v>
      </c>
      <c r="U31" s="230">
        <v>318.90591112636235</v>
      </c>
      <c r="V31" s="230">
        <v>336.51741638005177</v>
      </c>
      <c r="W31" s="230">
        <v>351.75118150790996</v>
      </c>
      <c r="X31" s="230">
        <v>364.81808283694551</v>
      </c>
      <c r="Y31" s="230">
        <v>365.54916252394707</v>
      </c>
    </row>
    <row r="32" spans="1:25" ht="12" customHeight="1" x14ac:dyDescent="0.25">
      <c r="A32" s="18" t="s">
        <v>32</v>
      </c>
      <c r="B32" s="230">
        <v>295.86526234374122</v>
      </c>
      <c r="C32" s="230">
        <v>316.38969197361951</v>
      </c>
      <c r="D32" s="230">
        <v>444.88024387810646</v>
      </c>
      <c r="E32" s="230">
        <v>332.39357224759408</v>
      </c>
      <c r="F32" s="230">
        <v>320.89672091114102</v>
      </c>
      <c r="G32" s="230">
        <v>310.47518501473166</v>
      </c>
      <c r="H32" s="230">
        <v>358.45627802124864</v>
      </c>
      <c r="I32" s="230">
        <v>339.71699252255632</v>
      </c>
      <c r="J32" s="230">
        <v>323.21890146167851</v>
      </c>
      <c r="K32" s="230">
        <v>300.52891103591588</v>
      </c>
      <c r="L32" s="230">
        <v>263.19211043351794</v>
      </c>
      <c r="M32" s="230">
        <v>257.95980769140823</v>
      </c>
      <c r="N32" s="230">
        <v>234.81976848880493</v>
      </c>
      <c r="O32" s="230">
        <v>227.13303826455106</v>
      </c>
      <c r="P32" s="230">
        <v>224.00589437354634</v>
      </c>
      <c r="Q32" s="230">
        <v>249.42666369968151</v>
      </c>
      <c r="R32" s="230">
        <v>165.08926661392081</v>
      </c>
      <c r="S32" s="230">
        <v>151.92478805927908</v>
      </c>
      <c r="T32" s="230">
        <v>137.7090679195328</v>
      </c>
      <c r="U32" s="230">
        <v>121.82439822691089</v>
      </c>
      <c r="V32" s="230">
        <v>211.68982066272386</v>
      </c>
      <c r="W32" s="230">
        <v>102.41907316356843</v>
      </c>
      <c r="X32" s="230">
        <v>85.313955340842767</v>
      </c>
      <c r="Y32" s="230">
        <v>67.757321216101502</v>
      </c>
    </row>
    <row r="33" spans="1:25" ht="12" customHeight="1" x14ac:dyDescent="0.25">
      <c r="A33" s="18" t="s">
        <v>33</v>
      </c>
      <c r="B33" s="230">
        <v>98.830810146967437</v>
      </c>
      <c r="C33" s="230">
        <v>87.648582847820919</v>
      </c>
      <c r="D33" s="230">
        <v>101.03375765247411</v>
      </c>
      <c r="E33" s="230">
        <v>109.96896869157936</v>
      </c>
      <c r="F33" s="230">
        <v>138.89531478060366</v>
      </c>
      <c r="G33" s="230">
        <v>143.15951149944308</v>
      </c>
      <c r="H33" s="230">
        <v>113.92346398377818</v>
      </c>
      <c r="I33" s="230">
        <v>129.60034682237139</v>
      </c>
      <c r="J33" s="230">
        <v>112.0146222412327</v>
      </c>
      <c r="K33" s="230">
        <v>94.4826324560334</v>
      </c>
      <c r="L33" s="230">
        <v>82.478232789374431</v>
      </c>
      <c r="M33" s="230">
        <v>81.716220575104984</v>
      </c>
      <c r="N33" s="230">
        <v>92.806342714913725</v>
      </c>
      <c r="O33" s="230">
        <v>104.92211627492</v>
      </c>
      <c r="P33" s="230">
        <v>109.64013779009662</v>
      </c>
      <c r="Q33" s="230">
        <v>115.93107323845351</v>
      </c>
      <c r="R33" s="230">
        <v>124.12345949292302</v>
      </c>
      <c r="S33" s="230">
        <v>83.285254550277472</v>
      </c>
      <c r="T33" s="230">
        <v>127.47947169499827</v>
      </c>
      <c r="U33" s="230">
        <v>126.27160085607707</v>
      </c>
      <c r="V33" s="230">
        <v>117.44457526080186</v>
      </c>
      <c r="W33" s="230">
        <v>127.77101366880072</v>
      </c>
      <c r="X33" s="230">
        <v>113.67602591017464</v>
      </c>
      <c r="Y33" s="230">
        <v>97.918821678520544</v>
      </c>
    </row>
    <row r="34" spans="1:25" ht="12" customHeight="1" x14ac:dyDescent="0.25">
      <c r="A34" s="18" t="s">
        <v>73</v>
      </c>
      <c r="B34" s="230">
        <v>4821.0702209757528</v>
      </c>
      <c r="C34" s="230">
        <v>4669.2848874559559</v>
      </c>
      <c r="D34" s="230">
        <v>4632.0771667001472</v>
      </c>
      <c r="E34" s="230">
        <v>4682.7040666029698</v>
      </c>
      <c r="F34" s="230">
        <v>4995.926336668902</v>
      </c>
      <c r="G34" s="230">
        <v>4805.2796601432374</v>
      </c>
      <c r="H34" s="230">
        <v>4999.5745063303466</v>
      </c>
      <c r="I34" s="230">
        <v>5163.8301046826573</v>
      </c>
      <c r="J34" s="230">
        <v>5152.8525523198432</v>
      </c>
      <c r="K34" s="230">
        <v>4319.5315239670899</v>
      </c>
      <c r="L34" s="230">
        <v>4998.9894963134166</v>
      </c>
      <c r="M34" s="230">
        <v>4930.4319743904389</v>
      </c>
      <c r="N34" s="230">
        <v>4905.4332870137514</v>
      </c>
      <c r="O34" s="230">
        <v>4946.3652598778353</v>
      </c>
      <c r="P34" s="230">
        <v>4786.8793759497812</v>
      </c>
      <c r="Q34" s="230">
        <v>4822.3382270742532</v>
      </c>
      <c r="R34" s="230">
        <v>5108.2253190960228</v>
      </c>
      <c r="S34" s="230">
        <v>5280.3248612932857</v>
      </c>
      <c r="T34" s="230">
        <v>5189.90455682022</v>
      </c>
      <c r="U34" s="230">
        <v>5089.3503131090529</v>
      </c>
      <c r="V34" s="230">
        <v>5079.2194341881914</v>
      </c>
      <c r="W34" s="230">
        <v>5325.553122338596</v>
      </c>
      <c r="X34" s="230">
        <v>4712.4151616405497</v>
      </c>
      <c r="Y34" s="230">
        <v>4481.9832596384795</v>
      </c>
    </row>
    <row r="35" spans="1:25" ht="12" customHeight="1" x14ac:dyDescent="0.25">
      <c r="A35" s="18" t="s">
        <v>36</v>
      </c>
      <c r="B35" s="230">
        <v>1257.4150895559044</v>
      </c>
      <c r="C35" s="230">
        <v>1160.1957172251916</v>
      </c>
      <c r="D35" s="230">
        <v>1127.2134491768968</v>
      </c>
      <c r="E35" s="230">
        <v>1080.9089552176354</v>
      </c>
      <c r="F35" s="230">
        <v>1186.5423145490809</v>
      </c>
      <c r="G35" s="230">
        <v>1185.5814707908019</v>
      </c>
      <c r="H35" s="230">
        <v>1193.8472654861121</v>
      </c>
      <c r="I35" s="230">
        <v>1016.1853682777884</v>
      </c>
      <c r="J35" s="230">
        <v>1125.7907382054289</v>
      </c>
      <c r="K35" s="230">
        <v>878.86312016781619</v>
      </c>
      <c r="L35" s="230">
        <v>1120.6332152263008</v>
      </c>
      <c r="M35" s="230">
        <v>1127.5962980898203</v>
      </c>
      <c r="N35" s="230">
        <v>1148.9971554778081</v>
      </c>
      <c r="O35" s="230">
        <v>1075.5119622881923</v>
      </c>
      <c r="P35" s="230">
        <v>1085.2985012462352</v>
      </c>
      <c r="Q35" s="230">
        <v>1148.2284688095724</v>
      </c>
      <c r="R35" s="230">
        <v>1064.7526539671478</v>
      </c>
      <c r="S35" s="230">
        <v>1057.1922642116153</v>
      </c>
      <c r="T35" s="230">
        <v>1200.0001046728989</v>
      </c>
      <c r="U35" s="230">
        <v>1119.4357137650561</v>
      </c>
      <c r="V35" s="230">
        <v>1035.7532206901144</v>
      </c>
      <c r="W35" s="230">
        <v>1036.4288844982375</v>
      </c>
      <c r="X35" s="230">
        <v>1071.3345714735583</v>
      </c>
      <c r="Y35" s="230">
        <v>1195.0605417319489</v>
      </c>
    </row>
    <row r="36" spans="1:25" ht="12" customHeight="1" x14ac:dyDescent="0.25">
      <c r="A36" s="18" t="s">
        <v>38</v>
      </c>
      <c r="B36" s="230">
        <v>0</v>
      </c>
      <c r="C36" s="230">
        <v>0</v>
      </c>
      <c r="D36" s="230">
        <v>0</v>
      </c>
      <c r="E36" s="230">
        <v>237.30572215105187</v>
      </c>
      <c r="F36" s="230">
        <v>306.79713369802607</v>
      </c>
      <c r="G36" s="230">
        <v>388.20821634434355</v>
      </c>
      <c r="H36" s="230">
        <v>389.99561531087858</v>
      </c>
      <c r="I36" s="230">
        <v>521.32904464076319</v>
      </c>
      <c r="J36" s="230">
        <v>488.16079645108209</v>
      </c>
      <c r="K36" s="230">
        <v>507.50324331660249</v>
      </c>
      <c r="L36" s="230">
        <v>472.64560540685142</v>
      </c>
      <c r="M36" s="230">
        <v>532.68921015223032</v>
      </c>
      <c r="N36" s="230">
        <v>539.73061558373035</v>
      </c>
      <c r="O36" s="230">
        <v>611.22290121151514</v>
      </c>
      <c r="P36" s="230">
        <v>622.54641573981144</v>
      </c>
      <c r="Q36" s="230">
        <v>618.75087598275741</v>
      </c>
      <c r="R36" s="230">
        <v>603.77391901006899</v>
      </c>
      <c r="S36" s="230">
        <v>682.47057014653387</v>
      </c>
      <c r="T36" s="230">
        <v>741.73111612588411</v>
      </c>
      <c r="U36" s="230">
        <v>774.20678054626228</v>
      </c>
      <c r="V36" s="230">
        <v>779.81798231731523</v>
      </c>
      <c r="W36" s="230">
        <v>781.78723877158586</v>
      </c>
      <c r="X36" s="230">
        <v>770.65599603958913</v>
      </c>
      <c r="Y36" s="230">
        <v>721.3916224487632</v>
      </c>
    </row>
    <row r="37" spans="1:25" ht="12" customHeight="1" x14ac:dyDescent="0.25">
      <c r="A37" s="47" t="s">
        <v>40</v>
      </c>
      <c r="B37" s="231">
        <v>7033.6283511747561</v>
      </c>
      <c r="C37" s="231">
        <v>7343.3245339703572</v>
      </c>
      <c r="D37" s="231">
        <v>7427.2922669830241</v>
      </c>
      <c r="E37" s="231">
        <v>7383.8537087423874</v>
      </c>
      <c r="F37" s="231">
        <v>7672.2657229888082</v>
      </c>
      <c r="G37" s="231">
        <v>7747.0091333259488</v>
      </c>
      <c r="H37" s="231">
        <v>7841.8558126483931</v>
      </c>
      <c r="I37" s="231">
        <v>8125.8449694569135</v>
      </c>
      <c r="J37" s="231">
        <v>8001.8039542339966</v>
      </c>
      <c r="K37" s="231">
        <v>6819.4293852223173</v>
      </c>
      <c r="L37" s="231">
        <v>7692.8634884807452</v>
      </c>
      <c r="M37" s="231">
        <v>7972.3284874484179</v>
      </c>
      <c r="N37" s="231">
        <v>7841.3951525231296</v>
      </c>
      <c r="O37" s="231">
        <v>7761.5537674211055</v>
      </c>
      <c r="P37" s="231">
        <v>7925.0251088815803</v>
      </c>
      <c r="Q37" s="231">
        <v>7759.4029246589616</v>
      </c>
      <c r="R37" s="231">
        <v>7861.3801323751204</v>
      </c>
      <c r="S37" s="231">
        <v>7950.9656277986805</v>
      </c>
      <c r="T37" s="231">
        <v>8019.318805424622</v>
      </c>
      <c r="U37" s="231">
        <v>7751.6094405896274</v>
      </c>
      <c r="V37" s="231">
        <v>7328.6039367049034</v>
      </c>
      <c r="W37" s="231">
        <v>7668.0121426099167</v>
      </c>
      <c r="X37" s="231">
        <v>7183.6201187563147</v>
      </c>
      <c r="Y37" s="231">
        <v>6652.7187339269412</v>
      </c>
    </row>
    <row r="38" spans="1:25" ht="10.15" customHeight="1" x14ac:dyDescent="0.25"/>
    <row r="39" spans="1:25" ht="15" customHeight="1" x14ac:dyDescent="0.25">
      <c r="A39" s="32" t="s">
        <v>101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</row>
    <row r="40" spans="1:25" ht="10.15" customHeight="1" x14ac:dyDescent="0.25"/>
    <row r="41" spans="1:25" ht="12" customHeight="1" x14ac:dyDescent="0.25">
      <c r="A41" s="35" t="str">
        <f>$A$5</f>
        <v>All industrial sectors</v>
      </c>
      <c r="B41" s="232">
        <f t="shared" ref="B41:Y41" si="4">SUM(B42:B46,B47,B48)</f>
        <v>1</v>
      </c>
      <c r="C41" s="232">
        <f t="shared" si="4"/>
        <v>1</v>
      </c>
      <c r="D41" s="232">
        <f t="shared" si="4"/>
        <v>1</v>
      </c>
      <c r="E41" s="232">
        <f t="shared" si="4"/>
        <v>1</v>
      </c>
      <c r="F41" s="232">
        <f t="shared" si="4"/>
        <v>1</v>
      </c>
      <c r="G41" s="232">
        <f t="shared" si="4"/>
        <v>1</v>
      </c>
      <c r="H41" s="232">
        <f t="shared" si="4"/>
        <v>0.99999999999999989</v>
      </c>
      <c r="I41" s="232">
        <f t="shared" si="4"/>
        <v>1</v>
      </c>
      <c r="J41" s="232">
        <f t="shared" si="4"/>
        <v>1</v>
      </c>
      <c r="K41" s="232">
        <f t="shared" si="4"/>
        <v>1</v>
      </c>
      <c r="L41" s="232">
        <f t="shared" si="4"/>
        <v>1</v>
      </c>
      <c r="M41" s="232">
        <f t="shared" si="4"/>
        <v>1</v>
      </c>
      <c r="N41" s="232">
        <f t="shared" si="4"/>
        <v>1</v>
      </c>
      <c r="O41" s="232">
        <f t="shared" si="4"/>
        <v>1</v>
      </c>
      <c r="P41" s="232">
        <f t="shared" si="4"/>
        <v>1</v>
      </c>
      <c r="Q41" s="232">
        <f t="shared" si="4"/>
        <v>1</v>
      </c>
      <c r="R41" s="232">
        <f t="shared" si="4"/>
        <v>0.99999999999999989</v>
      </c>
      <c r="S41" s="232">
        <f t="shared" si="4"/>
        <v>0.99999999999999989</v>
      </c>
      <c r="T41" s="232">
        <f t="shared" si="4"/>
        <v>1</v>
      </c>
      <c r="U41" s="232">
        <f t="shared" si="4"/>
        <v>1</v>
      </c>
      <c r="V41" s="232">
        <f t="shared" si="4"/>
        <v>1</v>
      </c>
      <c r="W41" s="232">
        <f t="shared" si="4"/>
        <v>1</v>
      </c>
      <c r="X41" s="232">
        <f t="shared" si="4"/>
        <v>0.99999999999999989</v>
      </c>
      <c r="Y41" s="232">
        <f t="shared" si="4"/>
        <v>0.99999999999999989</v>
      </c>
    </row>
    <row r="42" spans="1:25" ht="12" customHeight="1" x14ac:dyDescent="0.25">
      <c r="A42" s="173" t="s">
        <v>91</v>
      </c>
      <c r="B42" s="233">
        <f t="shared" ref="B42:Y42" si="5">IF(B6=0,0,B6/B$5)</f>
        <v>9.2188771801607287E-3</v>
      </c>
      <c r="C42" s="233">
        <f t="shared" si="5"/>
        <v>9.5463076832130456E-3</v>
      </c>
      <c r="D42" s="233">
        <f t="shared" si="5"/>
        <v>9.5372818430262372E-3</v>
      </c>
      <c r="E42" s="233">
        <f t="shared" si="5"/>
        <v>9.0445065096059919E-3</v>
      </c>
      <c r="F42" s="233">
        <f t="shared" si="5"/>
        <v>9.1707253946666806E-3</v>
      </c>
      <c r="G42" s="233">
        <f t="shared" si="5"/>
        <v>9.1473063158431112E-3</v>
      </c>
      <c r="H42" s="233">
        <f t="shared" si="5"/>
        <v>9.0498786460088323E-3</v>
      </c>
      <c r="I42" s="233">
        <f t="shared" si="5"/>
        <v>9.0082703328808796E-3</v>
      </c>
      <c r="J42" s="233">
        <f t="shared" si="5"/>
        <v>9.0464159098196713E-3</v>
      </c>
      <c r="K42" s="233">
        <f t="shared" si="5"/>
        <v>9.0379073366146419E-3</v>
      </c>
      <c r="L42" s="233">
        <f t="shared" si="5"/>
        <v>9.0038870077214228E-3</v>
      </c>
      <c r="M42" s="233">
        <f t="shared" si="5"/>
        <v>8.9761270536120145E-3</v>
      </c>
      <c r="N42" s="233">
        <f t="shared" si="5"/>
        <v>8.9624502616640102E-3</v>
      </c>
      <c r="O42" s="233">
        <f t="shared" si="5"/>
        <v>8.9691231021278555E-3</v>
      </c>
      <c r="P42" s="233">
        <f t="shared" si="5"/>
        <v>9.1268878440738527E-3</v>
      </c>
      <c r="Q42" s="233">
        <f t="shared" si="5"/>
        <v>8.8670494948083455E-3</v>
      </c>
      <c r="R42" s="233">
        <f t="shared" si="5"/>
        <v>8.8275586734332737E-3</v>
      </c>
      <c r="S42" s="233">
        <f t="shared" si="5"/>
        <v>8.8225013028116663E-3</v>
      </c>
      <c r="T42" s="233">
        <f t="shared" si="5"/>
        <v>8.7527366271590822E-3</v>
      </c>
      <c r="U42" s="233">
        <f t="shared" si="5"/>
        <v>8.7688067907970447E-3</v>
      </c>
      <c r="V42" s="233">
        <f t="shared" si="5"/>
        <v>8.5114620782046468E-3</v>
      </c>
      <c r="W42" s="233">
        <f t="shared" si="5"/>
        <v>8.4601931391583597E-3</v>
      </c>
      <c r="X42" s="233">
        <f t="shared" si="5"/>
        <v>8.5740995038211497E-3</v>
      </c>
      <c r="Y42" s="233">
        <f t="shared" si="5"/>
        <v>8.6440055246409329E-3</v>
      </c>
    </row>
    <row r="43" spans="1:25" ht="12" customHeight="1" x14ac:dyDescent="0.25">
      <c r="A43" s="173" t="s">
        <v>92</v>
      </c>
      <c r="B43" s="233">
        <f t="shared" ref="B43:Y43" si="6">IF(B7=0,0,B7/B$5)</f>
        <v>4.7611309222755837E-3</v>
      </c>
      <c r="C43" s="233">
        <f t="shared" si="6"/>
        <v>4.9062697159205221E-3</v>
      </c>
      <c r="D43" s="233">
        <f t="shared" si="6"/>
        <v>4.8605323615768768E-3</v>
      </c>
      <c r="E43" s="233">
        <f t="shared" si="6"/>
        <v>4.7789897351326353E-3</v>
      </c>
      <c r="F43" s="233">
        <f t="shared" si="6"/>
        <v>4.7514517926232685E-3</v>
      </c>
      <c r="G43" s="233">
        <f t="shared" si="6"/>
        <v>4.868978452046523E-3</v>
      </c>
      <c r="H43" s="233">
        <f t="shared" si="6"/>
        <v>4.7449029623867914E-3</v>
      </c>
      <c r="I43" s="233">
        <f t="shared" si="6"/>
        <v>4.6790516786281789E-3</v>
      </c>
      <c r="J43" s="233">
        <f t="shared" si="6"/>
        <v>4.7527239866129905E-3</v>
      </c>
      <c r="K43" s="233">
        <f t="shared" si="6"/>
        <v>4.6970398765351015E-3</v>
      </c>
      <c r="L43" s="233">
        <f t="shared" si="6"/>
        <v>4.7981292905710342E-3</v>
      </c>
      <c r="M43" s="233">
        <f t="shared" si="6"/>
        <v>4.7865260859626365E-3</v>
      </c>
      <c r="N43" s="233">
        <f t="shared" si="6"/>
        <v>4.8531794341147528E-3</v>
      </c>
      <c r="O43" s="233">
        <f t="shared" si="6"/>
        <v>4.8304210167752016E-3</v>
      </c>
      <c r="P43" s="233">
        <f t="shared" si="6"/>
        <v>5.024112197548977E-3</v>
      </c>
      <c r="Q43" s="233">
        <f t="shared" si="6"/>
        <v>4.9050950272844568E-3</v>
      </c>
      <c r="R43" s="233">
        <f t="shared" si="6"/>
        <v>4.8939900165036439E-3</v>
      </c>
      <c r="S43" s="233">
        <f t="shared" si="6"/>
        <v>4.9363413033098767E-3</v>
      </c>
      <c r="T43" s="233">
        <f t="shared" si="6"/>
        <v>4.8107706857904338E-3</v>
      </c>
      <c r="U43" s="233">
        <f t="shared" si="6"/>
        <v>4.8257599080632043E-3</v>
      </c>
      <c r="V43" s="233">
        <f t="shared" si="6"/>
        <v>4.7196344298746501E-3</v>
      </c>
      <c r="W43" s="233">
        <f t="shared" si="6"/>
        <v>4.6974503027185964E-3</v>
      </c>
      <c r="X43" s="233">
        <f t="shared" si="6"/>
        <v>4.7276616603239459E-3</v>
      </c>
      <c r="Y43" s="233">
        <f t="shared" si="6"/>
        <v>4.8420059913415201E-3</v>
      </c>
    </row>
    <row r="44" spans="1:25" ht="12" customHeight="1" x14ac:dyDescent="0.25">
      <c r="A44" s="173" t="s">
        <v>93</v>
      </c>
      <c r="B44" s="233">
        <f t="shared" ref="B44:Y44" si="7">IF(B8=0,0,B8/B$5)</f>
        <v>4.52451229792575E-2</v>
      </c>
      <c r="C44" s="233">
        <f t="shared" si="7"/>
        <v>4.6762020419165079E-2</v>
      </c>
      <c r="D44" s="233">
        <f t="shared" si="7"/>
        <v>4.6507510050084702E-2</v>
      </c>
      <c r="E44" s="233">
        <f t="shared" si="7"/>
        <v>4.5139360999978215E-2</v>
      </c>
      <c r="F44" s="233">
        <f t="shared" si="7"/>
        <v>4.5370319935431586E-2</v>
      </c>
      <c r="G44" s="233">
        <f t="shared" si="7"/>
        <v>4.5825531601460648E-2</v>
      </c>
      <c r="H44" s="233">
        <f t="shared" si="7"/>
        <v>4.5438246017843298E-2</v>
      </c>
      <c r="I44" s="233">
        <f t="shared" si="7"/>
        <v>4.4544851793642308E-2</v>
      </c>
      <c r="J44" s="233">
        <f t="shared" si="7"/>
        <v>4.4692601977623529E-2</v>
      </c>
      <c r="K44" s="233">
        <f t="shared" si="7"/>
        <v>4.3803478520514111E-2</v>
      </c>
      <c r="L44" s="233">
        <f t="shared" si="7"/>
        <v>4.4811578393169994E-2</v>
      </c>
      <c r="M44" s="233">
        <f t="shared" si="7"/>
        <v>4.4592824144823184E-2</v>
      </c>
      <c r="N44" s="233">
        <f t="shared" si="7"/>
        <v>4.4574745092006943E-2</v>
      </c>
      <c r="O44" s="233">
        <f t="shared" si="7"/>
        <v>4.4248903400487635E-2</v>
      </c>
      <c r="P44" s="233">
        <f t="shared" si="7"/>
        <v>4.5584441269788244E-2</v>
      </c>
      <c r="Q44" s="233">
        <f t="shared" si="7"/>
        <v>4.5022241206329333E-2</v>
      </c>
      <c r="R44" s="233">
        <f t="shared" si="7"/>
        <v>4.4841927310204366E-2</v>
      </c>
      <c r="S44" s="233">
        <f t="shared" si="7"/>
        <v>4.5064252430180148E-2</v>
      </c>
      <c r="T44" s="233">
        <f t="shared" si="7"/>
        <v>4.4237519208854229E-2</v>
      </c>
      <c r="U44" s="233">
        <f t="shared" si="7"/>
        <v>4.4072867574103565E-2</v>
      </c>
      <c r="V44" s="233">
        <f t="shared" si="7"/>
        <v>4.2779467867055783E-2</v>
      </c>
      <c r="W44" s="233">
        <f t="shared" si="7"/>
        <v>4.2819117727344251E-2</v>
      </c>
      <c r="X44" s="233">
        <f t="shared" si="7"/>
        <v>4.3109597181165075E-2</v>
      </c>
      <c r="Y44" s="233">
        <f t="shared" si="7"/>
        <v>4.3816000600837617E-2</v>
      </c>
    </row>
    <row r="45" spans="1:25" ht="12" customHeight="1" x14ac:dyDescent="0.25">
      <c r="A45" s="173" t="s">
        <v>94</v>
      </c>
      <c r="B45" s="233">
        <f t="shared" ref="B45:Y45" si="8">IF(B9=0,0,B9/B$5)</f>
        <v>2.9824840133750724E-2</v>
      </c>
      <c r="C45" s="233">
        <f t="shared" si="8"/>
        <v>3.0728126923409538E-2</v>
      </c>
      <c r="D45" s="233">
        <f t="shared" si="8"/>
        <v>3.0355250078247079E-2</v>
      </c>
      <c r="E45" s="233">
        <f t="shared" si="8"/>
        <v>2.9587346669684388E-2</v>
      </c>
      <c r="F45" s="233">
        <f t="shared" si="8"/>
        <v>2.9442050822439898E-2</v>
      </c>
      <c r="G45" s="233">
        <f t="shared" si="8"/>
        <v>3.051410189889826E-2</v>
      </c>
      <c r="H45" s="233">
        <f t="shared" si="8"/>
        <v>2.9597322771318445E-2</v>
      </c>
      <c r="I45" s="233">
        <f t="shared" si="8"/>
        <v>2.9228768372558833E-2</v>
      </c>
      <c r="J45" s="233">
        <f t="shared" si="8"/>
        <v>2.9354077867902895E-2</v>
      </c>
      <c r="K45" s="233">
        <f t="shared" si="8"/>
        <v>2.9447361976280815E-2</v>
      </c>
      <c r="L45" s="233">
        <f t="shared" si="8"/>
        <v>2.9859065755011273E-2</v>
      </c>
      <c r="M45" s="233">
        <f t="shared" si="8"/>
        <v>2.964260598309593E-2</v>
      </c>
      <c r="N45" s="233">
        <f t="shared" si="8"/>
        <v>3.0043298485965771E-2</v>
      </c>
      <c r="O45" s="233">
        <f t="shared" si="8"/>
        <v>2.9781974072183911E-2</v>
      </c>
      <c r="P45" s="233">
        <f t="shared" si="8"/>
        <v>3.1090861636879144E-2</v>
      </c>
      <c r="Q45" s="233">
        <f t="shared" si="8"/>
        <v>3.0654904708084449E-2</v>
      </c>
      <c r="R45" s="233">
        <f t="shared" si="8"/>
        <v>3.0627722342076929E-2</v>
      </c>
      <c r="S45" s="233">
        <f t="shared" si="8"/>
        <v>3.0982323383371434E-2</v>
      </c>
      <c r="T45" s="233">
        <f t="shared" si="8"/>
        <v>3.0065017343967299E-2</v>
      </c>
      <c r="U45" s="233">
        <f t="shared" si="8"/>
        <v>3.0158463379616827E-2</v>
      </c>
      <c r="V45" s="233">
        <f t="shared" si="8"/>
        <v>2.9786070489147637E-2</v>
      </c>
      <c r="W45" s="233">
        <f t="shared" si="8"/>
        <v>2.9690511074168563E-2</v>
      </c>
      <c r="X45" s="233">
        <f t="shared" si="8"/>
        <v>2.9788483322154988E-2</v>
      </c>
      <c r="Y45" s="233">
        <f t="shared" si="8"/>
        <v>3.0491236846875769E-2</v>
      </c>
    </row>
    <row r="46" spans="1:25" ht="12" customHeight="1" x14ac:dyDescent="0.25">
      <c r="A46" s="173" t="s">
        <v>95</v>
      </c>
      <c r="B46" s="233">
        <f t="shared" ref="B46:Y46" si="9">IF(B10=0,0,B10/B$5)</f>
        <v>2.5597290584840688E-2</v>
      </c>
      <c r="C46" s="233">
        <f t="shared" si="9"/>
        <v>2.6298038822588892E-2</v>
      </c>
      <c r="D46" s="233">
        <f t="shared" si="9"/>
        <v>2.611045526594799E-2</v>
      </c>
      <c r="E46" s="233">
        <f t="shared" si="9"/>
        <v>2.5186192459576397E-2</v>
      </c>
      <c r="F46" s="233">
        <f t="shared" si="9"/>
        <v>2.5498094493561142E-2</v>
      </c>
      <c r="G46" s="233">
        <f t="shared" si="9"/>
        <v>2.5724286692357334E-2</v>
      </c>
      <c r="H46" s="233">
        <f t="shared" si="9"/>
        <v>2.509081283555176E-2</v>
      </c>
      <c r="I46" s="233">
        <f t="shared" si="9"/>
        <v>2.5303094205469279E-2</v>
      </c>
      <c r="J46" s="233">
        <f t="shared" si="9"/>
        <v>2.5284866676472745E-2</v>
      </c>
      <c r="K46" s="233">
        <f t="shared" si="9"/>
        <v>2.5902105000105174E-2</v>
      </c>
      <c r="L46" s="233">
        <f t="shared" si="9"/>
        <v>2.5559636331382439E-2</v>
      </c>
      <c r="M46" s="233">
        <f t="shared" si="9"/>
        <v>2.5041773937472846E-2</v>
      </c>
      <c r="N46" s="233">
        <f t="shared" si="9"/>
        <v>2.5367194495805795E-2</v>
      </c>
      <c r="O46" s="233">
        <f t="shared" si="9"/>
        <v>2.5126659511920807E-2</v>
      </c>
      <c r="P46" s="233">
        <f t="shared" si="9"/>
        <v>2.5163052306239452E-2</v>
      </c>
      <c r="Q46" s="233">
        <f t="shared" si="9"/>
        <v>2.4999445644219624E-2</v>
      </c>
      <c r="R46" s="233">
        <f t="shared" si="9"/>
        <v>2.5228893353890773E-2</v>
      </c>
      <c r="S46" s="233">
        <f t="shared" si="9"/>
        <v>2.5184852535150615E-2</v>
      </c>
      <c r="T46" s="233">
        <f t="shared" si="9"/>
        <v>2.4876299718471374E-2</v>
      </c>
      <c r="U46" s="233">
        <f t="shared" si="9"/>
        <v>2.4943785653504622E-2</v>
      </c>
      <c r="V46" s="233">
        <f t="shared" si="9"/>
        <v>2.4798617604193836E-2</v>
      </c>
      <c r="W46" s="233">
        <f t="shared" si="9"/>
        <v>2.4580327305357075E-2</v>
      </c>
      <c r="X46" s="233">
        <f t="shared" si="9"/>
        <v>2.4480491742027159E-2</v>
      </c>
      <c r="Y46" s="233">
        <f t="shared" si="9"/>
        <v>2.4582003453111737E-2</v>
      </c>
    </row>
    <row r="47" spans="1:25" ht="12" customHeight="1" x14ac:dyDescent="0.25">
      <c r="A47" s="40" t="str">
        <f>$A$16</f>
        <v>Steam processes</v>
      </c>
      <c r="B47" s="234">
        <f t="shared" ref="B47:Y47" si="10">IF(B16=0,0,B16/B$5)</f>
        <v>0.28226809413571052</v>
      </c>
      <c r="C47" s="234">
        <f t="shared" si="10"/>
        <v>0.27953772376313701</v>
      </c>
      <c r="D47" s="234">
        <f t="shared" si="10"/>
        <v>0.27800914988479292</v>
      </c>
      <c r="E47" s="234">
        <f t="shared" si="10"/>
        <v>0.30218899044804115</v>
      </c>
      <c r="F47" s="234">
        <f t="shared" si="10"/>
        <v>0.30645790015886704</v>
      </c>
      <c r="G47" s="234">
        <f t="shared" si="10"/>
        <v>0.32338174762809213</v>
      </c>
      <c r="H47" s="234">
        <f t="shared" si="10"/>
        <v>0.31603845532065039</v>
      </c>
      <c r="I47" s="234">
        <f t="shared" si="10"/>
        <v>0.33166406900046724</v>
      </c>
      <c r="J47" s="234">
        <f t="shared" si="10"/>
        <v>0.33231684369862663</v>
      </c>
      <c r="K47" s="234">
        <f t="shared" si="10"/>
        <v>0.35297599942971558</v>
      </c>
      <c r="L47" s="234">
        <f t="shared" si="10"/>
        <v>0.3494490477823311</v>
      </c>
      <c r="M47" s="234">
        <f t="shared" si="10"/>
        <v>0.34470415781299674</v>
      </c>
      <c r="N47" s="234">
        <f t="shared" si="10"/>
        <v>0.35279355791130707</v>
      </c>
      <c r="O47" s="234">
        <f t="shared" si="10"/>
        <v>0.35399058562638108</v>
      </c>
      <c r="P47" s="234">
        <f t="shared" si="10"/>
        <v>0.35113559284665335</v>
      </c>
      <c r="Q47" s="234">
        <f t="shared" si="10"/>
        <v>0.35101022347781236</v>
      </c>
      <c r="R47" s="234">
        <f t="shared" si="10"/>
        <v>0.35240510854802604</v>
      </c>
      <c r="S47" s="234">
        <f t="shared" si="10"/>
        <v>0.35173974373655204</v>
      </c>
      <c r="T47" s="234">
        <f t="shared" si="10"/>
        <v>0.34948053171573557</v>
      </c>
      <c r="U47" s="234">
        <f t="shared" si="10"/>
        <v>0.34962800201609529</v>
      </c>
      <c r="V47" s="234">
        <f t="shared" si="10"/>
        <v>0.35378864734230997</v>
      </c>
      <c r="W47" s="234">
        <f t="shared" si="10"/>
        <v>0.35698916863381908</v>
      </c>
      <c r="X47" s="234">
        <f t="shared" si="10"/>
        <v>0.35381289458002363</v>
      </c>
      <c r="Y47" s="234">
        <f t="shared" si="10"/>
        <v>0.35432463005349124</v>
      </c>
    </row>
    <row r="48" spans="1:25" ht="12" customHeight="1" x14ac:dyDescent="0.25">
      <c r="A48" s="41" t="str">
        <f>$A$27</f>
        <v>Other processes</v>
      </c>
      <c r="B48" s="235">
        <f t="shared" ref="B48:Y48" si="11">IF(B27=0,0,B27/B$5)</f>
        <v>0.60308464406400419</v>
      </c>
      <c r="C48" s="235">
        <f t="shared" si="11"/>
        <v>0.60222151267256596</v>
      </c>
      <c r="D48" s="235">
        <f t="shared" si="11"/>
        <v>0.60461982051632424</v>
      </c>
      <c r="E48" s="235">
        <f t="shared" si="11"/>
        <v>0.58407461317798126</v>
      </c>
      <c r="F48" s="235">
        <f t="shared" si="11"/>
        <v>0.57930945740241035</v>
      </c>
      <c r="G48" s="235">
        <f t="shared" si="11"/>
        <v>0.56053804741130209</v>
      </c>
      <c r="H48" s="235">
        <f t="shared" si="11"/>
        <v>0.57004038144624036</v>
      </c>
      <c r="I48" s="235">
        <f t="shared" si="11"/>
        <v>0.55557189461635326</v>
      </c>
      <c r="J48" s="235">
        <f t="shared" si="11"/>
        <v>0.5545524698829416</v>
      </c>
      <c r="K48" s="235">
        <f t="shared" si="11"/>
        <v>0.53413610786023458</v>
      </c>
      <c r="L48" s="235">
        <f t="shared" si="11"/>
        <v>0.5365186554398127</v>
      </c>
      <c r="M48" s="235">
        <f t="shared" si="11"/>
        <v>0.54225598498203664</v>
      </c>
      <c r="N48" s="235">
        <f t="shared" si="11"/>
        <v>0.5334055743191356</v>
      </c>
      <c r="O48" s="235">
        <f t="shared" si="11"/>
        <v>0.53305233327012347</v>
      </c>
      <c r="P48" s="235">
        <f t="shared" si="11"/>
        <v>0.5328750518988169</v>
      </c>
      <c r="Q48" s="235">
        <f t="shared" si="11"/>
        <v>0.53454104044146156</v>
      </c>
      <c r="R48" s="235">
        <f t="shared" si="11"/>
        <v>0.5331747997558649</v>
      </c>
      <c r="S48" s="235">
        <f t="shared" si="11"/>
        <v>0.53326998530862413</v>
      </c>
      <c r="T48" s="235">
        <f t="shared" si="11"/>
        <v>0.53777712470002204</v>
      </c>
      <c r="U48" s="235">
        <f t="shared" si="11"/>
        <v>0.53760231467781949</v>
      </c>
      <c r="V48" s="235">
        <f t="shared" si="11"/>
        <v>0.53561610018921357</v>
      </c>
      <c r="W48" s="235">
        <f t="shared" si="11"/>
        <v>0.53276323181743412</v>
      </c>
      <c r="X48" s="235">
        <f t="shared" si="11"/>
        <v>0.53550677201048391</v>
      </c>
      <c r="Y48" s="235">
        <f t="shared" si="11"/>
        <v>0.53330011752970108</v>
      </c>
    </row>
  </sheetData>
  <conditionalFormatting sqref="B6:Y15">
    <cfRule type="cellIs" dxfId="123" priority="21" operator="lessThan">
      <formula>0</formula>
    </cfRule>
  </conditionalFormatting>
  <conditionalFormatting sqref="B17:Y26">
    <cfRule type="cellIs" dxfId="122" priority="8" operator="lessThan">
      <formula>0</formula>
    </cfRule>
  </conditionalFormatting>
  <conditionalFormatting sqref="B28:Y37">
    <cfRule type="cellIs" dxfId="121" priority="1" operator="lessThan">
      <formula>0</formula>
    </cfRule>
  </conditionalFormatting>
  <conditionalFormatting sqref="B42:Y46">
    <cfRule type="cellIs" dxfId="120" priority="3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DA5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index!$A$1&amp;": Industry Summary / CO2 emissions"</f>
        <v>DE: Industry Summary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0.15" customHeight="1" x14ac:dyDescent="0.25"/>
    <row r="3" spans="1:105" ht="15" customHeight="1" x14ac:dyDescent="0.25">
      <c r="A3" s="32" t="s">
        <v>103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0.15" customHeight="1" x14ac:dyDescent="0.25"/>
    <row r="5" spans="1:105" ht="15" customHeight="1" x14ac:dyDescent="0.25">
      <c r="A5" s="34" t="s">
        <v>90</v>
      </c>
      <c r="B5" s="223">
        <f t="shared" ref="B5:Y5" si="0">SUM(B6:B10,B16,B27,B38)</f>
        <v>160586.35653350904</v>
      </c>
      <c r="C5" s="223">
        <f t="shared" si="0"/>
        <v>147620.82570356299</v>
      </c>
      <c r="D5" s="223">
        <f t="shared" si="0"/>
        <v>145767.9597971623</v>
      </c>
      <c r="E5" s="223">
        <f t="shared" si="0"/>
        <v>151034.70874146975</v>
      </c>
      <c r="F5" s="223">
        <f t="shared" si="0"/>
        <v>149813.64579417949</v>
      </c>
      <c r="G5" s="223">
        <f t="shared" si="0"/>
        <v>145553.98946145695</v>
      </c>
      <c r="H5" s="223">
        <f t="shared" si="0"/>
        <v>148124.01973942673</v>
      </c>
      <c r="I5" s="223">
        <f t="shared" si="0"/>
        <v>148289.52585609682</v>
      </c>
      <c r="J5" s="223">
        <f t="shared" si="0"/>
        <v>149391.68958633434</v>
      </c>
      <c r="K5" s="223">
        <f t="shared" si="0"/>
        <v>127604.61831512002</v>
      </c>
      <c r="L5" s="223">
        <f t="shared" si="0"/>
        <v>144368.23167863832</v>
      </c>
      <c r="M5" s="223">
        <f t="shared" si="0"/>
        <v>144687.27255187326</v>
      </c>
      <c r="N5" s="223">
        <f t="shared" si="0"/>
        <v>138993.5807849291</v>
      </c>
      <c r="O5" s="223">
        <f t="shared" si="0"/>
        <v>138221.97159892885</v>
      </c>
      <c r="P5" s="223">
        <f t="shared" si="0"/>
        <v>136126.3232139977</v>
      </c>
      <c r="Q5" s="223">
        <f t="shared" si="0"/>
        <v>138729.708687682</v>
      </c>
      <c r="R5" s="223">
        <f t="shared" si="0"/>
        <v>138626.9340085857</v>
      </c>
      <c r="S5" s="223">
        <f t="shared" si="0"/>
        <v>144264.97045998205</v>
      </c>
      <c r="T5" s="223">
        <f t="shared" si="0"/>
        <v>144140.63352187676</v>
      </c>
      <c r="U5" s="223">
        <f t="shared" si="0"/>
        <v>138399.27912629989</v>
      </c>
      <c r="V5" s="223">
        <f t="shared" si="0"/>
        <v>135766.2492850532</v>
      </c>
      <c r="W5" s="223">
        <f t="shared" si="0"/>
        <v>138108.00973802921</v>
      </c>
      <c r="X5" s="223">
        <f t="shared" si="0"/>
        <v>130090.58374619618</v>
      </c>
      <c r="Y5" s="223">
        <f t="shared" si="0"/>
        <v>123524.24028042288</v>
      </c>
      <c r="DA5" s="89"/>
    </row>
    <row r="6" spans="1:105" ht="12" customHeight="1" x14ac:dyDescent="0.25">
      <c r="A6" s="173" t="s">
        <v>91</v>
      </c>
      <c r="B6" s="224">
        <v>0</v>
      </c>
      <c r="C6" s="224">
        <v>0</v>
      </c>
      <c r="D6" s="224">
        <v>0</v>
      </c>
      <c r="E6" s="224">
        <v>0</v>
      </c>
      <c r="F6" s="224">
        <v>0</v>
      </c>
      <c r="G6" s="224">
        <v>0</v>
      </c>
      <c r="H6" s="224">
        <v>0</v>
      </c>
      <c r="I6" s="224">
        <v>0</v>
      </c>
      <c r="J6" s="224">
        <v>0</v>
      </c>
      <c r="K6" s="224">
        <v>0</v>
      </c>
      <c r="L6" s="224">
        <v>0</v>
      </c>
      <c r="M6" s="224">
        <v>0</v>
      </c>
      <c r="N6" s="224">
        <v>0</v>
      </c>
      <c r="O6" s="224">
        <v>0</v>
      </c>
      <c r="P6" s="224">
        <v>0</v>
      </c>
      <c r="Q6" s="224">
        <v>0</v>
      </c>
      <c r="R6" s="224">
        <v>0</v>
      </c>
      <c r="S6" s="224">
        <v>0</v>
      </c>
      <c r="T6" s="224">
        <v>0</v>
      </c>
      <c r="U6" s="224">
        <v>0</v>
      </c>
      <c r="V6" s="224">
        <v>0</v>
      </c>
      <c r="W6" s="224">
        <v>0</v>
      </c>
      <c r="X6" s="224">
        <v>0</v>
      </c>
      <c r="Y6" s="224">
        <v>0</v>
      </c>
      <c r="DA6" s="177"/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/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/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/>
    </row>
    <row r="10" spans="1:105" ht="12" customHeight="1" x14ac:dyDescent="0.25">
      <c r="A10" s="36" t="s">
        <v>95</v>
      </c>
      <c r="B10" s="225">
        <f t="shared" ref="B10:Y10" si="1">SUM(B11:B15)</f>
        <v>1280.2228016489021</v>
      </c>
      <c r="C10" s="225">
        <f t="shared" si="1"/>
        <v>1203.4501681564159</v>
      </c>
      <c r="D10" s="225">
        <f t="shared" si="1"/>
        <v>1205.4982606127805</v>
      </c>
      <c r="E10" s="225">
        <f t="shared" si="1"/>
        <v>1308.5810957215363</v>
      </c>
      <c r="F10" s="225">
        <f t="shared" si="1"/>
        <v>1315.7180711080684</v>
      </c>
      <c r="G10" s="225">
        <f t="shared" si="1"/>
        <v>1363.2354837656267</v>
      </c>
      <c r="H10" s="225">
        <f t="shared" si="1"/>
        <v>1314.534544542405</v>
      </c>
      <c r="I10" s="225">
        <f t="shared" si="1"/>
        <v>1490.3438513014255</v>
      </c>
      <c r="J10" s="225">
        <f t="shared" si="1"/>
        <v>1516.1658105634747</v>
      </c>
      <c r="K10" s="225">
        <f t="shared" si="1"/>
        <v>1388.7053287848198</v>
      </c>
      <c r="L10" s="225">
        <f t="shared" si="1"/>
        <v>1558.4068296068558</v>
      </c>
      <c r="M10" s="225">
        <f t="shared" si="1"/>
        <v>1441.2980674805501</v>
      </c>
      <c r="N10" s="225">
        <f t="shared" si="1"/>
        <v>1479.7610959672522</v>
      </c>
      <c r="O10" s="225">
        <f t="shared" si="1"/>
        <v>1493.30937670093</v>
      </c>
      <c r="P10" s="225">
        <f t="shared" si="1"/>
        <v>1391.3408964356822</v>
      </c>
      <c r="Q10" s="225">
        <f t="shared" si="1"/>
        <v>1432.5676873789257</v>
      </c>
      <c r="R10" s="225">
        <f t="shared" si="1"/>
        <v>1483.2514537583406</v>
      </c>
      <c r="S10" s="225">
        <f t="shared" si="1"/>
        <v>1536.1817296758277</v>
      </c>
      <c r="T10" s="225">
        <f t="shared" si="1"/>
        <v>1510.0021805914664</v>
      </c>
      <c r="U10" s="225">
        <f t="shared" si="1"/>
        <v>1488.1923680289879</v>
      </c>
      <c r="V10" s="225">
        <f t="shared" si="1"/>
        <v>1553.1151461028003</v>
      </c>
      <c r="W10" s="225">
        <f t="shared" si="1"/>
        <v>1551.8237885372043</v>
      </c>
      <c r="X10" s="225">
        <f t="shared" si="1"/>
        <v>1380.4938208512581</v>
      </c>
      <c r="Y10" s="225">
        <f t="shared" si="1"/>
        <v>1319.1066286661628</v>
      </c>
      <c r="DA10" s="90"/>
    </row>
    <row r="11" spans="1:105" ht="12" customHeight="1" x14ac:dyDescent="0.25">
      <c r="A11" s="37" t="s">
        <v>82</v>
      </c>
      <c r="B11" s="226">
        <v>208.8709408338448</v>
      </c>
      <c r="C11" s="226">
        <v>195.37355010771822</v>
      </c>
      <c r="D11" s="226">
        <v>197.71497308966175</v>
      </c>
      <c r="E11" s="226">
        <v>195.24790659371834</v>
      </c>
      <c r="F11" s="226">
        <v>173.29405436536038</v>
      </c>
      <c r="G11" s="226">
        <v>169.09633200467476</v>
      </c>
      <c r="H11" s="226">
        <v>162.1478072360633</v>
      </c>
      <c r="I11" s="226">
        <v>163.41218016148241</v>
      </c>
      <c r="J11" s="226">
        <v>172.72185230273746</v>
      </c>
      <c r="K11" s="226">
        <v>165.91810353353353</v>
      </c>
      <c r="L11" s="226">
        <v>166.34728100917317</v>
      </c>
      <c r="M11" s="226">
        <v>124.4315467308887</v>
      </c>
      <c r="N11" s="226">
        <v>117.94809619101707</v>
      </c>
      <c r="O11" s="226">
        <v>104.37649030859157</v>
      </c>
      <c r="P11" s="226">
        <v>78.195677129189434</v>
      </c>
      <c r="Q11" s="226">
        <v>66.908289122604543</v>
      </c>
      <c r="R11" s="226">
        <v>71.8125308795546</v>
      </c>
      <c r="S11" s="226">
        <v>68.88228557685504</v>
      </c>
      <c r="T11" s="226">
        <v>162.58342326185857</v>
      </c>
      <c r="U11" s="226">
        <v>173.61972021233095</v>
      </c>
      <c r="V11" s="226">
        <v>184.34049025567307</v>
      </c>
      <c r="W11" s="226">
        <v>189.98818029617706</v>
      </c>
      <c r="X11" s="226">
        <v>204.68025276174887</v>
      </c>
      <c r="Y11" s="226">
        <v>192.92594050538438</v>
      </c>
      <c r="DA11" s="69"/>
    </row>
    <row r="12" spans="1:105" ht="12" customHeight="1" x14ac:dyDescent="0.25">
      <c r="A12" s="37" t="s">
        <v>73</v>
      </c>
      <c r="B12" s="226">
        <v>1071.3518608150573</v>
      </c>
      <c r="C12" s="226">
        <v>1008.0766180486976</v>
      </c>
      <c r="D12" s="226">
        <v>1007.7832875231188</v>
      </c>
      <c r="E12" s="226">
        <v>1113.3331891278178</v>
      </c>
      <c r="F12" s="226">
        <v>1142.4240167427081</v>
      </c>
      <c r="G12" s="226">
        <v>1194.1391517609518</v>
      </c>
      <c r="H12" s="226">
        <v>1152.3867373063417</v>
      </c>
      <c r="I12" s="226">
        <v>1326.9316711399431</v>
      </c>
      <c r="J12" s="226">
        <v>1343.4439582607372</v>
      </c>
      <c r="K12" s="226">
        <v>1222.7872252512864</v>
      </c>
      <c r="L12" s="226">
        <v>1392.0595485976826</v>
      </c>
      <c r="M12" s="226">
        <v>1316.8665207496615</v>
      </c>
      <c r="N12" s="226">
        <v>1361.8129997762351</v>
      </c>
      <c r="O12" s="226">
        <v>1388.9328863923383</v>
      </c>
      <c r="P12" s="226">
        <v>1313.1452193064929</v>
      </c>
      <c r="Q12" s="226">
        <v>1365.6593982563211</v>
      </c>
      <c r="R12" s="226">
        <v>1411.4389228787861</v>
      </c>
      <c r="S12" s="226">
        <v>1467.2994440989726</v>
      </c>
      <c r="T12" s="226">
        <v>1347.4187573296078</v>
      </c>
      <c r="U12" s="226">
        <v>1314.5726478166569</v>
      </c>
      <c r="V12" s="226">
        <v>1368.7746558471272</v>
      </c>
      <c r="W12" s="226">
        <v>1361.8356082410273</v>
      </c>
      <c r="X12" s="226">
        <v>1175.8135680895093</v>
      </c>
      <c r="Y12" s="226">
        <v>1126.1806881607783</v>
      </c>
      <c r="DA12" s="69"/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/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/>
    </row>
    <row r="15" spans="1:105" ht="12" customHeight="1" x14ac:dyDescent="0.25">
      <c r="A15" s="38" t="s">
        <v>40</v>
      </c>
      <c r="B15" s="227">
        <v>0</v>
      </c>
      <c r="C15" s="227">
        <v>0</v>
      </c>
      <c r="D15" s="227">
        <v>0</v>
      </c>
      <c r="E15" s="227">
        <v>0</v>
      </c>
      <c r="F15" s="227">
        <v>0</v>
      </c>
      <c r="G15" s="227">
        <v>0</v>
      </c>
      <c r="H15" s="227">
        <v>0</v>
      </c>
      <c r="I15" s="227">
        <v>0</v>
      </c>
      <c r="J15" s="227">
        <v>0</v>
      </c>
      <c r="K15" s="227">
        <v>0</v>
      </c>
      <c r="L15" s="227">
        <v>0</v>
      </c>
      <c r="M15" s="227">
        <v>0</v>
      </c>
      <c r="N15" s="227">
        <v>0</v>
      </c>
      <c r="O15" s="227">
        <v>0</v>
      </c>
      <c r="P15" s="227">
        <v>0</v>
      </c>
      <c r="Q15" s="227">
        <v>0</v>
      </c>
      <c r="R15" s="227">
        <v>0</v>
      </c>
      <c r="S15" s="227">
        <v>0</v>
      </c>
      <c r="T15" s="227">
        <v>0</v>
      </c>
      <c r="U15" s="227">
        <v>0</v>
      </c>
      <c r="V15" s="227">
        <v>0</v>
      </c>
      <c r="W15" s="227">
        <v>0</v>
      </c>
      <c r="X15" s="227">
        <v>0</v>
      </c>
      <c r="Y15" s="227">
        <v>0</v>
      </c>
      <c r="DA15" s="91"/>
    </row>
    <row r="16" spans="1:105" ht="12" customHeight="1" x14ac:dyDescent="0.25">
      <c r="A16" s="39" t="s">
        <v>97</v>
      </c>
      <c r="B16" s="228">
        <f t="shared" ref="B16:Y16" si="2">SUM(B17:B26)</f>
        <v>33125.458924036669</v>
      </c>
      <c r="C16" s="228">
        <f t="shared" si="2"/>
        <v>31333.679651896506</v>
      </c>
      <c r="D16" s="228">
        <f t="shared" si="2"/>
        <v>31155.127414316554</v>
      </c>
      <c r="E16" s="228">
        <f t="shared" si="2"/>
        <v>31174.888116024766</v>
      </c>
      <c r="F16" s="228">
        <f t="shared" si="2"/>
        <v>30881.19092407505</v>
      </c>
      <c r="G16" s="228">
        <f t="shared" si="2"/>
        <v>31744.790280323905</v>
      </c>
      <c r="H16" s="228">
        <f t="shared" si="2"/>
        <v>29704.57341118337</v>
      </c>
      <c r="I16" s="228">
        <f t="shared" si="2"/>
        <v>31757.727027312761</v>
      </c>
      <c r="J16" s="228">
        <f t="shared" si="2"/>
        <v>32522.45856154685</v>
      </c>
      <c r="K16" s="228">
        <f t="shared" si="2"/>
        <v>29113.929770077128</v>
      </c>
      <c r="L16" s="228">
        <f t="shared" si="2"/>
        <v>32883.489336066967</v>
      </c>
      <c r="M16" s="228">
        <f t="shared" si="2"/>
        <v>31239.178563572015</v>
      </c>
      <c r="N16" s="228">
        <f t="shared" si="2"/>
        <v>30864.210631177615</v>
      </c>
      <c r="O16" s="228">
        <f t="shared" si="2"/>
        <v>30941.892681360776</v>
      </c>
      <c r="P16" s="228">
        <f t="shared" si="2"/>
        <v>30873.369512709018</v>
      </c>
      <c r="Q16" s="228">
        <f t="shared" si="2"/>
        <v>32026.603724368077</v>
      </c>
      <c r="R16" s="228">
        <f t="shared" si="2"/>
        <v>31904.630703762472</v>
      </c>
      <c r="S16" s="228">
        <f t="shared" si="2"/>
        <v>32361.165614439382</v>
      </c>
      <c r="T16" s="228">
        <f t="shared" si="2"/>
        <v>31057.535684017203</v>
      </c>
      <c r="U16" s="228">
        <f t="shared" si="2"/>
        <v>30601.353120828637</v>
      </c>
      <c r="V16" s="228">
        <f t="shared" si="2"/>
        <v>31083.58628035829</v>
      </c>
      <c r="W16" s="228">
        <f t="shared" si="2"/>
        <v>31398.905932471676</v>
      </c>
      <c r="X16" s="228">
        <f t="shared" si="2"/>
        <v>29758.725168418729</v>
      </c>
      <c r="Y16" s="228">
        <f t="shared" si="2"/>
        <v>28512.427441846816</v>
      </c>
      <c r="DA16" s="92"/>
    </row>
    <row r="17" spans="1:105" ht="12" customHeight="1" x14ac:dyDescent="0.25">
      <c r="A17" s="46" t="s">
        <v>28</v>
      </c>
      <c r="B17" s="229">
        <v>3856.8615699384936</v>
      </c>
      <c r="C17" s="229">
        <v>4244.1256907130219</v>
      </c>
      <c r="D17" s="229">
        <v>4117.7698911297985</v>
      </c>
      <c r="E17" s="229">
        <v>4461.0102667054534</v>
      </c>
      <c r="F17" s="229">
        <v>4153.6067265488327</v>
      </c>
      <c r="G17" s="229">
        <v>3599.1522259431736</v>
      </c>
      <c r="H17" s="229">
        <v>3618.1677611298519</v>
      </c>
      <c r="I17" s="229">
        <v>3356.2118346121374</v>
      </c>
      <c r="J17" s="229">
        <v>3589.4730343771498</v>
      </c>
      <c r="K17" s="229">
        <v>3307.9162670719775</v>
      </c>
      <c r="L17" s="229">
        <v>3943.3636793944597</v>
      </c>
      <c r="M17" s="229">
        <v>3769.604117942049</v>
      </c>
      <c r="N17" s="229">
        <v>3706.8749396539611</v>
      </c>
      <c r="O17" s="229">
        <v>3837.4253184079193</v>
      </c>
      <c r="P17" s="229">
        <v>4050.2116279515781</v>
      </c>
      <c r="Q17" s="229">
        <v>4968.3639722283315</v>
      </c>
      <c r="R17" s="229">
        <v>4835.705285242846</v>
      </c>
      <c r="S17" s="229">
        <v>4744.3163510594904</v>
      </c>
      <c r="T17" s="229">
        <v>3540.964593496898</v>
      </c>
      <c r="U17" s="229">
        <v>3209.7076436840562</v>
      </c>
      <c r="V17" s="229">
        <v>3256.3446716607605</v>
      </c>
      <c r="W17" s="229">
        <v>2465.0500820305024</v>
      </c>
      <c r="X17" s="229">
        <v>3133.1187589190799</v>
      </c>
      <c r="Y17" s="229">
        <v>2441.7160549725836</v>
      </c>
      <c r="DA17" s="73"/>
    </row>
    <row r="18" spans="1:105" ht="12" customHeight="1" x14ac:dyDescent="0.25">
      <c r="A18" s="46" t="s">
        <v>30</v>
      </c>
      <c r="B18" s="229">
        <v>199.58399999996783</v>
      </c>
      <c r="C18" s="229">
        <v>42.767999999993606</v>
      </c>
      <c r="D18" s="229">
        <v>5.702399999999205</v>
      </c>
      <c r="E18" s="229">
        <v>1203.3322675198967</v>
      </c>
      <c r="F18" s="229">
        <v>920.97139967987334</v>
      </c>
      <c r="G18" s="229">
        <v>957.8856268799575</v>
      </c>
      <c r="H18" s="229">
        <v>1017.1198771199515</v>
      </c>
      <c r="I18" s="229">
        <v>1006.3155916799838</v>
      </c>
      <c r="J18" s="229">
        <v>1000.0170316798831</v>
      </c>
      <c r="K18" s="229">
        <v>806.85165312002039</v>
      </c>
      <c r="L18" s="229">
        <v>899.76158207987021</v>
      </c>
      <c r="M18" s="229">
        <v>863.08685568000294</v>
      </c>
      <c r="N18" s="229">
        <v>784.84640255988677</v>
      </c>
      <c r="O18" s="229">
        <v>757.95160319998854</v>
      </c>
      <c r="P18" s="229">
        <v>846.1011686400152</v>
      </c>
      <c r="Q18" s="229">
        <v>999.59463935985127</v>
      </c>
      <c r="R18" s="229">
        <v>1015.0271999998951</v>
      </c>
      <c r="S18" s="229">
        <v>695.52006911992396</v>
      </c>
      <c r="T18" s="229">
        <v>731.07463679990963</v>
      </c>
      <c r="U18" s="229">
        <v>835.88827391991686</v>
      </c>
      <c r="V18" s="229">
        <v>773.00013311992132</v>
      </c>
      <c r="W18" s="229">
        <v>793.96277759991983</v>
      </c>
      <c r="X18" s="229">
        <v>644.60344319992703</v>
      </c>
      <c r="Y18" s="229">
        <v>484.76268287993855</v>
      </c>
      <c r="DA18" s="73"/>
    </row>
    <row r="19" spans="1:105" ht="12" customHeight="1" x14ac:dyDescent="0.25">
      <c r="A19" s="46" t="s">
        <v>31</v>
      </c>
      <c r="B19" s="229">
        <v>711.03881825239353</v>
      </c>
      <c r="C19" s="229">
        <v>834.9439078863528</v>
      </c>
      <c r="D19" s="229">
        <v>718.46923727042054</v>
      </c>
      <c r="E19" s="229">
        <v>446.33011628313022</v>
      </c>
      <c r="F19" s="229">
        <v>171.40576355554012</v>
      </c>
      <c r="G19" s="229">
        <v>129.056604043313</v>
      </c>
      <c r="H19" s="229">
        <v>194.56331991152652</v>
      </c>
      <c r="I19" s="229">
        <v>427.23082024571715</v>
      </c>
      <c r="J19" s="229">
        <v>176.56438442494641</v>
      </c>
      <c r="K19" s="229">
        <v>163.07914378601461</v>
      </c>
      <c r="L19" s="229">
        <v>235.89576665831299</v>
      </c>
      <c r="M19" s="229">
        <v>158.63340209597646</v>
      </c>
      <c r="N19" s="229">
        <v>122.44567970256979</v>
      </c>
      <c r="O19" s="229">
        <v>92.540736825739486</v>
      </c>
      <c r="P19" s="229">
        <v>82.450052387259149</v>
      </c>
      <c r="Q19" s="229">
        <v>106.67569726801825</v>
      </c>
      <c r="R19" s="229">
        <v>61.301577689340746</v>
      </c>
      <c r="S19" s="229">
        <v>61.577137979587995</v>
      </c>
      <c r="T19" s="229">
        <v>65.80619549903021</v>
      </c>
      <c r="U19" s="229">
        <v>63.297735197295296</v>
      </c>
      <c r="V19" s="229">
        <v>53.286201370479723</v>
      </c>
      <c r="W19" s="229">
        <v>97.254873280812873</v>
      </c>
      <c r="X19" s="229">
        <v>292.925226954967</v>
      </c>
      <c r="Y19" s="229">
        <v>309.82111247563</v>
      </c>
      <c r="DA19" s="73"/>
    </row>
    <row r="20" spans="1:105" ht="12" customHeight="1" x14ac:dyDescent="0.25">
      <c r="A20" s="46" t="s">
        <v>82</v>
      </c>
      <c r="B20" s="229">
        <v>2799.7339482451016</v>
      </c>
      <c r="C20" s="229">
        <v>2748.8683684513085</v>
      </c>
      <c r="D20" s="229">
        <v>2683.7766836570786</v>
      </c>
      <c r="E20" s="229">
        <v>2729.6555943957665</v>
      </c>
      <c r="F20" s="229">
        <v>2409.0869393684106</v>
      </c>
      <c r="G20" s="229">
        <v>2336.0785380332859</v>
      </c>
      <c r="H20" s="229">
        <v>2316.8450414709905</v>
      </c>
      <c r="I20" s="229">
        <v>2203.3417511099883</v>
      </c>
      <c r="J20" s="229">
        <v>2503.3291412672329</v>
      </c>
      <c r="K20" s="229">
        <v>2108.110025294101</v>
      </c>
      <c r="L20" s="229">
        <v>2171.3361200493841</v>
      </c>
      <c r="M20" s="229">
        <v>1764.8404935842736</v>
      </c>
      <c r="N20" s="229">
        <v>1562.1645408167572</v>
      </c>
      <c r="O20" s="229">
        <v>1402.5396497724039</v>
      </c>
      <c r="P20" s="229">
        <v>1121.2329066414384</v>
      </c>
      <c r="Q20" s="229">
        <v>940.80561328707734</v>
      </c>
      <c r="R20" s="229">
        <v>980.25108555675831</v>
      </c>
      <c r="S20" s="229">
        <v>957.92137031035384</v>
      </c>
      <c r="T20" s="229">
        <v>2677.6112678795998</v>
      </c>
      <c r="U20" s="229">
        <v>2681.1354318792601</v>
      </c>
      <c r="V20" s="229">
        <v>2775.390353329261</v>
      </c>
      <c r="W20" s="229">
        <v>2666.0797678673121</v>
      </c>
      <c r="X20" s="229">
        <v>2875.7210007533777</v>
      </c>
      <c r="Y20" s="229">
        <v>2630.4954308378478</v>
      </c>
      <c r="DA20" s="73"/>
    </row>
    <row r="21" spans="1:105" ht="12" customHeight="1" x14ac:dyDescent="0.25">
      <c r="A21" s="46" t="s">
        <v>32</v>
      </c>
      <c r="B21" s="229">
        <v>1925.892636718984</v>
      </c>
      <c r="C21" s="229">
        <v>2104.8623225224733</v>
      </c>
      <c r="D21" s="229">
        <v>2035.0489677174121</v>
      </c>
      <c r="E21" s="229">
        <v>3069.8570353175724</v>
      </c>
      <c r="F21" s="229">
        <v>3004.7458633516389</v>
      </c>
      <c r="G21" s="229">
        <v>3045.5913179276349</v>
      </c>
      <c r="H21" s="229">
        <v>2766.6212255269375</v>
      </c>
      <c r="I21" s="229">
        <v>2774.7455493470998</v>
      </c>
      <c r="J21" s="229">
        <v>2821.9521300689767</v>
      </c>
      <c r="K21" s="229">
        <v>2500.2437228917311</v>
      </c>
      <c r="L21" s="229">
        <v>2278.4313124308328</v>
      </c>
      <c r="M21" s="229">
        <v>2102.248944286981</v>
      </c>
      <c r="N21" s="229">
        <v>2145.10273296575</v>
      </c>
      <c r="O21" s="229">
        <v>2174.4349722878965</v>
      </c>
      <c r="P21" s="229">
        <v>2169.863194687433</v>
      </c>
      <c r="Q21" s="229">
        <v>2369.1433888007236</v>
      </c>
      <c r="R21" s="229">
        <v>1256.2544717000324</v>
      </c>
      <c r="S21" s="229">
        <v>1262.3552923313232</v>
      </c>
      <c r="T21" s="229">
        <v>1061.2752188547454</v>
      </c>
      <c r="U21" s="229">
        <v>969.34204043016223</v>
      </c>
      <c r="V21" s="229">
        <v>774.0371146782885</v>
      </c>
      <c r="W21" s="229">
        <v>849.24714463438261</v>
      </c>
      <c r="X21" s="229">
        <v>690.45956980687083</v>
      </c>
      <c r="Y21" s="229">
        <v>476.72119337180879</v>
      </c>
      <c r="DA21" s="73"/>
    </row>
    <row r="22" spans="1:105" ht="12" customHeight="1" x14ac:dyDescent="0.25">
      <c r="A22" s="46" t="s">
        <v>33</v>
      </c>
      <c r="B22" s="229">
        <v>1669.7462740556027</v>
      </c>
      <c r="C22" s="229">
        <v>45.451872214373687</v>
      </c>
      <c r="D22" s="229">
        <v>93.692591512431918</v>
      </c>
      <c r="E22" s="229">
        <v>480.9915419438953</v>
      </c>
      <c r="F22" s="229">
        <v>541.11139982280258</v>
      </c>
      <c r="G22" s="229">
        <v>553.83913432062081</v>
      </c>
      <c r="H22" s="229">
        <v>139.24939953091615</v>
      </c>
      <c r="I22" s="229">
        <v>133.77053367710749</v>
      </c>
      <c r="J22" s="229">
        <v>450.92659880462179</v>
      </c>
      <c r="K22" s="229">
        <v>381.10886699380194</v>
      </c>
      <c r="L22" s="229">
        <v>214.98937681688693</v>
      </c>
      <c r="M22" s="229">
        <v>225.77104397820972</v>
      </c>
      <c r="N22" s="229">
        <v>136.45638402920648</v>
      </c>
      <c r="O22" s="229">
        <v>134.34087608982489</v>
      </c>
      <c r="P22" s="229">
        <v>126.32300972090603</v>
      </c>
      <c r="Q22" s="229">
        <v>248.97912020762658</v>
      </c>
      <c r="R22" s="229">
        <v>262.48014797598086</v>
      </c>
      <c r="S22" s="229">
        <v>198.86643714499556</v>
      </c>
      <c r="T22" s="229">
        <v>386.5125972092996</v>
      </c>
      <c r="U22" s="229">
        <v>387.91999054064024</v>
      </c>
      <c r="V22" s="229">
        <v>533.03023355854987</v>
      </c>
      <c r="W22" s="229">
        <v>1172.0529582435095</v>
      </c>
      <c r="X22" s="229">
        <v>1515.6248824969807</v>
      </c>
      <c r="Y22" s="229">
        <v>2515.9860805734861</v>
      </c>
      <c r="DA22" s="73"/>
    </row>
    <row r="23" spans="1:105" ht="12" customHeight="1" x14ac:dyDescent="0.25">
      <c r="A23" s="46" t="s">
        <v>73</v>
      </c>
      <c r="B23" s="229">
        <v>19152.350157855657</v>
      </c>
      <c r="C23" s="229">
        <v>18792.324453383841</v>
      </c>
      <c r="D23" s="229">
        <v>19034.71791990961</v>
      </c>
      <c r="E23" s="229">
        <v>16690.819087214706</v>
      </c>
      <c r="F23" s="229">
        <v>17734.431871037465</v>
      </c>
      <c r="G23" s="229">
        <v>19191.109542481008</v>
      </c>
      <c r="H23" s="229">
        <v>17419.597215251331</v>
      </c>
      <c r="I23" s="229">
        <v>19870.96052313958</v>
      </c>
      <c r="J23" s="229">
        <v>19428.4217493049</v>
      </c>
      <c r="K23" s="229">
        <v>17377.081257762784</v>
      </c>
      <c r="L23" s="229">
        <v>20172.61038165326</v>
      </c>
      <c r="M23" s="229">
        <v>19301.887198982968</v>
      </c>
      <c r="N23" s="229">
        <v>19427.389552517554</v>
      </c>
      <c r="O23" s="229">
        <v>19440.584162559309</v>
      </c>
      <c r="P23" s="229">
        <v>19456.150979164988</v>
      </c>
      <c r="Q23" s="229">
        <v>19152.728332353759</v>
      </c>
      <c r="R23" s="229">
        <v>19771.021369253394</v>
      </c>
      <c r="S23" s="229">
        <v>21065.815178001772</v>
      </c>
      <c r="T23" s="229">
        <v>18977.593087096298</v>
      </c>
      <c r="U23" s="229">
        <v>19016.011307566085</v>
      </c>
      <c r="V23" s="229">
        <v>19575.738501466858</v>
      </c>
      <c r="W23" s="229">
        <v>20060.293259891387</v>
      </c>
      <c r="X23" s="229">
        <v>17497.319326950026</v>
      </c>
      <c r="Y23" s="229">
        <v>16408.308349430918</v>
      </c>
      <c r="DA23" s="73"/>
    </row>
    <row r="24" spans="1:105" ht="12" customHeight="1" x14ac:dyDescent="0.25">
      <c r="A24" s="46" t="s">
        <v>36</v>
      </c>
      <c r="B24" s="229">
        <v>2810.25151897047</v>
      </c>
      <c r="C24" s="229">
        <v>2520.3350367251392</v>
      </c>
      <c r="D24" s="229">
        <v>2465.9497231198052</v>
      </c>
      <c r="E24" s="229">
        <v>1843.620460337158</v>
      </c>
      <c r="F24" s="229">
        <v>1739.4743822069329</v>
      </c>
      <c r="G24" s="229">
        <v>1794.9665445774472</v>
      </c>
      <c r="H24" s="229">
        <v>2004.1031749768913</v>
      </c>
      <c r="I24" s="229">
        <v>1599.9121177945249</v>
      </c>
      <c r="J24" s="229">
        <v>1613.3048978076015</v>
      </c>
      <c r="K24" s="229">
        <v>1234.7747829614534</v>
      </c>
      <c r="L24" s="229">
        <v>1744.5705074382818</v>
      </c>
      <c r="M24" s="229">
        <v>1932.9619938903729</v>
      </c>
      <c r="N24" s="229">
        <v>1679.0615394746421</v>
      </c>
      <c r="O24" s="229">
        <v>1718.124948874648</v>
      </c>
      <c r="P24" s="229">
        <v>1602.8128361733766</v>
      </c>
      <c r="Q24" s="229">
        <v>1704.9950000262454</v>
      </c>
      <c r="R24" s="229">
        <v>1493.4628770481474</v>
      </c>
      <c r="S24" s="229">
        <v>1513.4535771827836</v>
      </c>
      <c r="T24" s="229">
        <v>1834.4434818131074</v>
      </c>
      <c r="U24" s="229">
        <v>1604.0377636314865</v>
      </c>
      <c r="V24" s="229">
        <v>1440.3267864550901</v>
      </c>
      <c r="W24" s="229">
        <v>1350.4634382911297</v>
      </c>
      <c r="X24" s="229">
        <v>1286.2788226915345</v>
      </c>
      <c r="Y24" s="229">
        <v>1392.553792195486</v>
      </c>
      <c r="DA24" s="73"/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249.27174630718531</v>
      </c>
      <c r="F25" s="229">
        <v>206.35657850355295</v>
      </c>
      <c r="G25" s="229">
        <v>137.11074611746258</v>
      </c>
      <c r="H25" s="229">
        <v>228.30639626497245</v>
      </c>
      <c r="I25" s="229">
        <v>385.23830570662449</v>
      </c>
      <c r="J25" s="229">
        <v>938.46959381153954</v>
      </c>
      <c r="K25" s="229">
        <v>1234.7640501952462</v>
      </c>
      <c r="L25" s="229">
        <v>1222.5306095456792</v>
      </c>
      <c r="M25" s="229">
        <v>1120.1445131311812</v>
      </c>
      <c r="N25" s="229">
        <v>1299.8688594572889</v>
      </c>
      <c r="O25" s="229">
        <v>1383.9504133430466</v>
      </c>
      <c r="P25" s="229">
        <v>1418.2237373420239</v>
      </c>
      <c r="Q25" s="229">
        <v>1535.3179608364421</v>
      </c>
      <c r="R25" s="229">
        <v>2229.1266892960789</v>
      </c>
      <c r="S25" s="229">
        <v>1861.3402013091511</v>
      </c>
      <c r="T25" s="229">
        <v>1782.2546053683129</v>
      </c>
      <c r="U25" s="229">
        <v>1834.0129339797338</v>
      </c>
      <c r="V25" s="229">
        <v>1902.432284719079</v>
      </c>
      <c r="W25" s="229">
        <v>1944.5016306327238</v>
      </c>
      <c r="X25" s="229">
        <v>1822.6741366459692</v>
      </c>
      <c r="Y25" s="229">
        <v>1852.0627451091166</v>
      </c>
      <c r="DA25" s="73"/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/>
    </row>
    <row r="27" spans="1:105" ht="12" customHeight="1" x14ac:dyDescent="0.25">
      <c r="A27" s="39" t="s">
        <v>104</v>
      </c>
      <c r="B27" s="228">
        <f t="shared" ref="B27:Y27" si="3">SUM(B28:B37)</f>
        <v>68722.273477823474</v>
      </c>
      <c r="C27" s="228">
        <f t="shared" si="3"/>
        <v>63594.272353510067</v>
      </c>
      <c r="D27" s="228">
        <f t="shared" si="3"/>
        <v>63816.880272232971</v>
      </c>
      <c r="E27" s="228">
        <f t="shared" si="3"/>
        <v>65979.038919723462</v>
      </c>
      <c r="F27" s="228">
        <f t="shared" si="3"/>
        <v>64874.649478996369</v>
      </c>
      <c r="G27" s="228">
        <f t="shared" si="3"/>
        <v>61677.713337367422</v>
      </c>
      <c r="H27" s="228">
        <f t="shared" si="3"/>
        <v>65709.452823700951</v>
      </c>
      <c r="I27" s="228">
        <f t="shared" si="3"/>
        <v>62847.286017482649</v>
      </c>
      <c r="J27" s="228">
        <f t="shared" si="3"/>
        <v>66081.000394224</v>
      </c>
      <c r="K27" s="228">
        <f t="shared" si="3"/>
        <v>56476.107926258075</v>
      </c>
      <c r="L27" s="228">
        <f t="shared" si="3"/>
        <v>63998.085702964498</v>
      </c>
      <c r="M27" s="228">
        <f t="shared" si="3"/>
        <v>64557.737380820705</v>
      </c>
      <c r="N27" s="228">
        <f t="shared" si="3"/>
        <v>61905.32800778425</v>
      </c>
      <c r="O27" s="228">
        <f t="shared" si="3"/>
        <v>61274.957300867158</v>
      </c>
      <c r="P27" s="228">
        <f t="shared" si="3"/>
        <v>58969.868304853015</v>
      </c>
      <c r="Q27" s="228">
        <f t="shared" si="3"/>
        <v>61621.658145934969</v>
      </c>
      <c r="R27" s="228">
        <f t="shared" si="3"/>
        <v>59933.48527106487</v>
      </c>
      <c r="S27" s="228">
        <f t="shared" si="3"/>
        <v>61136.621565866859</v>
      </c>
      <c r="T27" s="228">
        <f t="shared" si="3"/>
        <v>64375.806947268102</v>
      </c>
      <c r="U27" s="228">
        <f t="shared" si="3"/>
        <v>61343.044477442265</v>
      </c>
      <c r="V27" s="228">
        <f t="shared" si="3"/>
        <v>60777.164538592107</v>
      </c>
      <c r="W27" s="228">
        <f t="shared" si="3"/>
        <v>60190.396847020333</v>
      </c>
      <c r="X27" s="228">
        <f t="shared" si="3"/>
        <v>58317.486136926193</v>
      </c>
      <c r="Y27" s="228">
        <f t="shared" si="3"/>
        <v>56859.933599909898</v>
      </c>
      <c r="DA27" s="92"/>
    </row>
    <row r="28" spans="1:105" ht="12" customHeight="1" x14ac:dyDescent="0.25">
      <c r="A28" s="18" t="s">
        <v>28</v>
      </c>
      <c r="B28" s="230">
        <v>9628.52337200082</v>
      </c>
      <c r="C28" s="230">
        <v>8635.4226633211201</v>
      </c>
      <c r="D28" s="230">
        <v>8602.7612209937379</v>
      </c>
      <c r="E28" s="230">
        <v>11193.039537901926</v>
      </c>
      <c r="F28" s="230">
        <v>11424.685685186831</v>
      </c>
      <c r="G28" s="230">
        <v>9082.6793326246025</v>
      </c>
      <c r="H28" s="230">
        <v>9352.7072978919914</v>
      </c>
      <c r="I28" s="230">
        <v>9891.9234164005866</v>
      </c>
      <c r="J28" s="230">
        <v>9903.8384172188507</v>
      </c>
      <c r="K28" s="230">
        <v>8351.3197909171831</v>
      </c>
      <c r="L28" s="230">
        <v>8979.4744641867037</v>
      </c>
      <c r="M28" s="230">
        <v>11302.421648815651</v>
      </c>
      <c r="N28" s="230">
        <v>10400.306043968458</v>
      </c>
      <c r="O28" s="230">
        <v>10224.613359066707</v>
      </c>
      <c r="P28" s="230">
        <v>10048.114524374869</v>
      </c>
      <c r="Q28" s="230">
        <v>11344.072572149298</v>
      </c>
      <c r="R28" s="230">
        <v>11963.084254361776</v>
      </c>
      <c r="S28" s="230">
        <v>11870.696310487901</v>
      </c>
      <c r="T28" s="230">
        <v>9836.4979693719779</v>
      </c>
      <c r="U28" s="230">
        <v>9559.5704346302991</v>
      </c>
      <c r="V28" s="230">
        <v>10331.643974958941</v>
      </c>
      <c r="W28" s="230">
        <v>9225.2181996588897</v>
      </c>
      <c r="X28" s="230">
        <v>10403.426735213312</v>
      </c>
      <c r="Y28" s="230">
        <v>8987.6171223562778</v>
      </c>
      <c r="DA28" s="71"/>
    </row>
    <row r="29" spans="1:105" ht="12" customHeight="1" x14ac:dyDescent="0.25">
      <c r="A29" s="18" t="s">
        <v>42</v>
      </c>
      <c r="B29" s="230">
        <v>4696.1483423398204</v>
      </c>
      <c r="C29" s="230">
        <v>3527.055771013202</v>
      </c>
      <c r="D29" s="230">
        <v>3578.394626399252</v>
      </c>
      <c r="E29" s="230">
        <v>4877.9064310139911</v>
      </c>
      <c r="F29" s="230">
        <v>1042.7178959997741</v>
      </c>
      <c r="G29" s="230">
        <v>1091.0426592513479</v>
      </c>
      <c r="H29" s="230">
        <v>3891.848173949254</v>
      </c>
      <c r="I29" s="230">
        <v>2099.9954874088899</v>
      </c>
      <c r="J29" s="230">
        <v>448.11743330633158</v>
      </c>
      <c r="K29" s="230">
        <v>686.54986289968724</v>
      </c>
      <c r="L29" s="230">
        <v>696.86755874982214</v>
      </c>
      <c r="M29" s="230">
        <v>1170.726235033994</v>
      </c>
      <c r="N29" s="230">
        <v>296.72410571751601</v>
      </c>
      <c r="O29" s="230">
        <v>711.7657634733871</v>
      </c>
      <c r="P29" s="230">
        <v>140.02081521116921</v>
      </c>
      <c r="Q29" s="230">
        <v>0</v>
      </c>
      <c r="R29" s="230">
        <v>0</v>
      </c>
      <c r="S29" s="230">
        <v>0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  <c r="DA29" s="71"/>
    </row>
    <row r="30" spans="1:105" ht="12" customHeight="1" x14ac:dyDescent="0.25">
      <c r="A30" s="18" t="s">
        <v>31</v>
      </c>
      <c r="B30" s="230">
        <v>1211.0632551073049</v>
      </c>
      <c r="C30" s="230">
        <v>1230.4200268738934</v>
      </c>
      <c r="D30" s="230">
        <v>1042.4628160898042</v>
      </c>
      <c r="E30" s="230">
        <v>968.74538523673471</v>
      </c>
      <c r="F30" s="230">
        <v>423.84770784446346</v>
      </c>
      <c r="G30" s="230">
        <v>283.13044063668804</v>
      </c>
      <c r="H30" s="230">
        <v>414.57212624843419</v>
      </c>
      <c r="I30" s="230">
        <v>544.15894951433199</v>
      </c>
      <c r="J30" s="230">
        <v>445.07803701504042</v>
      </c>
      <c r="K30" s="230">
        <v>432.35537413407332</v>
      </c>
      <c r="L30" s="230">
        <v>455.38868610172375</v>
      </c>
      <c r="M30" s="230">
        <v>372.90032634404486</v>
      </c>
      <c r="N30" s="230">
        <v>348.09240849741911</v>
      </c>
      <c r="O30" s="230">
        <v>157.2507596542622</v>
      </c>
      <c r="P30" s="230">
        <v>132.244315452731</v>
      </c>
      <c r="Q30" s="230">
        <v>133.78247629201394</v>
      </c>
      <c r="R30" s="230">
        <v>118.08440271066081</v>
      </c>
      <c r="S30" s="230">
        <v>117.80884242039414</v>
      </c>
      <c r="T30" s="230">
        <v>121.73369310094303</v>
      </c>
      <c r="U30" s="230">
        <v>113.37027580268855</v>
      </c>
      <c r="V30" s="230">
        <v>112.50993202950278</v>
      </c>
      <c r="W30" s="230">
        <v>114.74673991915593</v>
      </c>
      <c r="X30" s="230">
        <v>340.36164324490915</v>
      </c>
      <c r="Y30" s="230">
        <v>432.18453372419805</v>
      </c>
      <c r="DA30" s="71"/>
    </row>
    <row r="31" spans="1:105" ht="12" customHeight="1" x14ac:dyDescent="0.25">
      <c r="A31" s="18" t="s">
        <v>82</v>
      </c>
      <c r="B31" s="230">
        <v>4679.9368923594593</v>
      </c>
      <c r="C31" s="230">
        <v>4224.9330814396017</v>
      </c>
      <c r="D31" s="230">
        <v>4246.2616507355015</v>
      </c>
      <c r="E31" s="230">
        <v>3096.0036125305974</v>
      </c>
      <c r="F31" s="230">
        <v>2911.1007855068106</v>
      </c>
      <c r="G31" s="230">
        <v>2918.2816089219973</v>
      </c>
      <c r="H31" s="230">
        <v>2732.077587812526</v>
      </c>
      <c r="I31" s="230">
        <v>2887.5839102086843</v>
      </c>
      <c r="J31" s="230">
        <v>3514.1169405093333</v>
      </c>
      <c r="K31" s="230">
        <v>3164.2919505725313</v>
      </c>
      <c r="L31" s="230">
        <v>3062.6209775013017</v>
      </c>
      <c r="M31" s="230">
        <v>2160.7284305648391</v>
      </c>
      <c r="N31" s="230">
        <v>1959.5469314719298</v>
      </c>
      <c r="O31" s="230">
        <v>1773.5454864397054</v>
      </c>
      <c r="P31" s="230">
        <v>1317.3711879494485</v>
      </c>
      <c r="Q31" s="230">
        <v>1320.9141655909305</v>
      </c>
      <c r="R31" s="230">
        <v>1227.7988562442968</v>
      </c>
      <c r="S31" s="230">
        <v>1178.5295406728435</v>
      </c>
      <c r="T31" s="230">
        <v>3073.7694054175768</v>
      </c>
      <c r="U31" s="230">
        <v>3020.3500152676561</v>
      </c>
      <c r="V31" s="230">
        <v>3141.5022408540549</v>
      </c>
      <c r="W31" s="230">
        <v>3298.0372350355105</v>
      </c>
      <c r="X31" s="230">
        <v>3381.415324323701</v>
      </c>
      <c r="Y31" s="230">
        <v>3357.9629562156374</v>
      </c>
      <c r="DA31" s="71"/>
    </row>
    <row r="32" spans="1:105" ht="12" customHeight="1" x14ac:dyDescent="0.25">
      <c r="A32" s="18" t="s">
        <v>32</v>
      </c>
      <c r="B32" s="230">
        <v>2311.1381323212336</v>
      </c>
      <c r="C32" s="230">
        <v>2491.7684130778152</v>
      </c>
      <c r="D32" s="230">
        <v>3399.6071717230216</v>
      </c>
      <c r="E32" s="230">
        <v>2869.5732970817835</v>
      </c>
      <c r="F32" s="230">
        <v>2766.2295920076826</v>
      </c>
      <c r="G32" s="230">
        <v>2710.1514459117993</v>
      </c>
      <c r="H32" s="230">
        <v>3072.109446792434</v>
      </c>
      <c r="I32" s="230">
        <v>2911.0198435327852</v>
      </c>
      <c r="J32" s="230">
        <v>2788.2951354506135</v>
      </c>
      <c r="K32" s="230">
        <v>2621.3704075877863</v>
      </c>
      <c r="L32" s="230">
        <v>2321.6526086886497</v>
      </c>
      <c r="M32" s="230">
        <v>2266.7379268327031</v>
      </c>
      <c r="N32" s="230">
        <v>2108.3346379138661</v>
      </c>
      <c r="O32" s="230">
        <v>2072.7572402718088</v>
      </c>
      <c r="P32" s="230">
        <v>2045.3681739522258</v>
      </c>
      <c r="Q32" s="230">
        <v>2268.7564385589503</v>
      </c>
      <c r="R32" s="230">
        <v>1432.2595749397719</v>
      </c>
      <c r="S32" s="230">
        <v>1307.5018607884633</v>
      </c>
      <c r="T32" s="230">
        <v>1174.4691685050234</v>
      </c>
      <c r="U32" s="230">
        <v>1038.4564366896832</v>
      </c>
      <c r="V32" s="230">
        <v>1552.2613717215008</v>
      </c>
      <c r="W32" s="230">
        <v>880.64471296547447</v>
      </c>
      <c r="X32" s="230">
        <v>720.93227851298343</v>
      </c>
      <c r="Y32" s="230">
        <v>553.71961974805004</v>
      </c>
      <c r="DA32" s="71"/>
    </row>
    <row r="33" spans="1:105" ht="12" customHeight="1" x14ac:dyDescent="0.25">
      <c r="A33" s="18" t="s">
        <v>33</v>
      </c>
      <c r="B33" s="230">
        <v>830.39759294387125</v>
      </c>
      <c r="C33" s="230">
        <v>735.67495274575094</v>
      </c>
      <c r="D33" s="230">
        <v>848.87761044768786</v>
      </c>
      <c r="E33" s="230">
        <v>832.45660829540634</v>
      </c>
      <c r="F33" s="230">
        <v>1012.093588176254</v>
      </c>
      <c r="G33" s="230">
        <v>1038.7034226785017</v>
      </c>
      <c r="H33" s="230">
        <v>851.58270410896216</v>
      </c>
      <c r="I33" s="230">
        <v>938.66032340304901</v>
      </c>
      <c r="J33" s="230">
        <v>828.12430311459548</v>
      </c>
      <c r="K33" s="230">
        <v>697.48450212544208</v>
      </c>
      <c r="L33" s="230">
        <v>577.14309310280169</v>
      </c>
      <c r="M33" s="230">
        <v>545.02513458173939</v>
      </c>
      <c r="N33" s="230">
        <v>629.97344561086766</v>
      </c>
      <c r="O33" s="230">
        <v>727.85222559035481</v>
      </c>
      <c r="P33" s="230">
        <v>753.28077303899386</v>
      </c>
      <c r="Q33" s="230">
        <v>777.5128158322018</v>
      </c>
      <c r="R33" s="230">
        <v>802.65144162406114</v>
      </c>
      <c r="S33" s="230">
        <v>567.56243165507919</v>
      </c>
      <c r="T33" s="230">
        <v>823.09623719049478</v>
      </c>
      <c r="U33" s="230">
        <v>803.97172789918773</v>
      </c>
      <c r="V33" s="230">
        <v>733.60968816115633</v>
      </c>
      <c r="W33" s="230">
        <v>791.95536259613812</v>
      </c>
      <c r="X33" s="230">
        <v>701.90219158252614</v>
      </c>
      <c r="Y33" s="230">
        <v>584.2327731052568</v>
      </c>
      <c r="DA33" s="71"/>
    </row>
    <row r="34" spans="1:105" ht="12" customHeight="1" x14ac:dyDescent="0.25">
      <c r="A34" s="18" t="s">
        <v>73</v>
      </c>
      <c r="B34" s="230">
        <v>25006.603211326496</v>
      </c>
      <c r="C34" s="230">
        <v>23964.280438566737</v>
      </c>
      <c r="D34" s="230">
        <v>23661.137892566927</v>
      </c>
      <c r="E34" s="230">
        <v>24160.396540174974</v>
      </c>
      <c r="F34" s="230">
        <v>25645.361425416057</v>
      </c>
      <c r="G34" s="230">
        <v>24839.837081515092</v>
      </c>
      <c r="H34" s="230">
        <v>25509.056789637663</v>
      </c>
      <c r="I34" s="230">
        <v>26406.604305719942</v>
      </c>
      <c r="J34" s="230">
        <v>26299.094884030928</v>
      </c>
      <c r="K34" s="230">
        <v>22263.42739258449</v>
      </c>
      <c r="L34" s="230">
        <v>25772.376394666288</v>
      </c>
      <c r="M34" s="230">
        <v>25176.906418625284</v>
      </c>
      <c r="N34" s="230">
        <v>25241.689688221806</v>
      </c>
      <c r="O34" s="230">
        <v>25297.269030926887</v>
      </c>
      <c r="P34" s="230">
        <v>24395.49401536493</v>
      </c>
      <c r="Q34" s="230">
        <v>24576.04890938694</v>
      </c>
      <c r="R34" s="230">
        <v>25774.032400865337</v>
      </c>
      <c r="S34" s="230">
        <v>26518.319450855866</v>
      </c>
      <c r="T34" s="230">
        <v>25724.489798329829</v>
      </c>
      <c r="U34" s="230">
        <v>25413.833680013464</v>
      </c>
      <c r="V34" s="230">
        <v>25215.513922880848</v>
      </c>
      <c r="W34" s="230">
        <v>26216.738454495204</v>
      </c>
      <c r="X34" s="230">
        <v>23138.688901775695</v>
      </c>
      <c r="Y34" s="230">
        <v>21883.027007481131</v>
      </c>
      <c r="DA34" s="71"/>
    </row>
    <row r="35" spans="1:105" ht="12" customHeight="1" x14ac:dyDescent="0.25">
      <c r="A35" s="18" t="s">
        <v>36</v>
      </c>
      <c r="B35" s="230">
        <v>20358.462679424461</v>
      </c>
      <c r="C35" s="230">
        <v>18784.717006471954</v>
      </c>
      <c r="D35" s="230">
        <v>18437.377283277037</v>
      </c>
      <c r="E35" s="230">
        <v>17535.286632459283</v>
      </c>
      <c r="F35" s="230">
        <v>19096.400705789321</v>
      </c>
      <c r="G35" s="230">
        <v>18997.183188218594</v>
      </c>
      <c r="H35" s="230">
        <v>19136.583358620002</v>
      </c>
      <c r="I35" s="230">
        <v>15933.918979000828</v>
      </c>
      <c r="J35" s="230">
        <v>17652.215219789952</v>
      </c>
      <c r="K35" s="230">
        <v>13833.151577032873</v>
      </c>
      <c r="L35" s="230">
        <v>17990.765730957573</v>
      </c>
      <c r="M35" s="230">
        <v>17718.61307330395</v>
      </c>
      <c r="N35" s="230">
        <v>17357.452116520752</v>
      </c>
      <c r="O35" s="230">
        <v>16588.57736072073</v>
      </c>
      <c r="P35" s="230">
        <v>16378.494286223224</v>
      </c>
      <c r="Q35" s="230">
        <v>17559.726039967671</v>
      </c>
      <c r="R35" s="230">
        <v>14996.913605348898</v>
      </c>
      <c r="S35" s="230">
        <v>15747.97162521186</v>
      </c>
      <c r="T35" s="230">
        <v>19244.632507783241</v>
      </c>
      <c r="U35" s="230">
        <v>16989.28977796491</v>
      </c>
      <c r="V35" s="230">
        <v>15265.187824257759</v>
      </c>
      <c r="W35" s="230">
        <v>15252.667804584937</v>
      </c>
      <c r="X35" s="230">
        <v>15392.805892665567</v>
      </c>
      <c r="Y35" s="230">
        <v>16738.018343157459</v>
      </c>
      <c r="DA35" s="71"/>
    </row>
    <row r="36" spans="1:105" ht="12" customHeight="1" x14ac:dyDescent="0.25">
      <c r="A36" s="18" t="s">
        <v>38</v>
      </c>
      <c r="B36" s="230">
        <v>0</v>
      </c>
      <c r="C36" s="230">
        <v>0</v>
      </c>
      <c r="D36" s="230">
        <v>0</v>
      </c>
      <c r="E36" s="230">
        <v>445.63087502876294</v>
      </c>
      <c r="F36" s="230">
        <v>552.21209306918297</v>
      </c>
      <c r="G36" s="230">
        <v>716.70415760879837</v>
      </c>
      <c r="H36" s="230">
        <v>748.91533863968129</v>
      </c>
      <c r="I36" s="230">
        <v>1233.4208022935518</v>
      </c>
      <c r="J36" s="230">
        <v>4202.1200237883431</v>
      </c>
      <c r="K36" s="230">
        <v>4426.1570684040089</v>
      </c>
      <c r="L36" s="230">
        <v>4141.7961890096367</v>
      </c>
      <c r="M36" s="230">
        <v>3843.6781867185091</v>
      </c>
      <c r="N36" s="230">
        <v>3563.2086298616305</v>
      </c>
      <c r="O36" s="230">
        <v>3721.3260747233171</v>
      </c>
      <c r="P36" s="230">
        <v>3759.4802132854152</v>
      </c>
      <c r="Q36" s="230">
        <v>3640.8447281569706</v>
      </c>
      <c r="R36" s="230">
        <v>3618.6607349700744</v>
      </c>
      <c r="S36" s="230">
        <v>3828.2315037744556</v>
      </c>
      <c r="T36" s="230">
        <v>4377.1181675690077</v>
      </c>
      <c r="U36" s="230">
        <v>4404.2021291743731</v>
      </c>
      <c r="V36" s="230">
        <v>4424.935583728342</v>
      </c>
      <c r="W36" s="230">
        <v>4410.3883377650282</v>
      </c>
      <c r="X36" s="230">
        <v>4237.9531696074982</v>
      </c>
      <c r="Y36" s="230">
        <v>4323.1712441218879</v>
      </c>
      <c r="DA36" s="71"/>
    </row>
    <row r="37" spans="1:105" ht="12" customHeight="1" x14ac:dyDescent="0.25">
      <c r="A37" s="47" t="s">
        <v>40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X37" s="231">
        <v>0</v>
      </c>
      <c r="Y37" s="231">
        <v>0</v>
      </c>
      <c r="DA37" s="86"/>
    </row>
    <row r="38" spans="1:105" ht="12" customHeight="1" x14ac:dyDescent="0.25">
      <c r="A38" s="42" t="s">
        <v>105</v>
      </c>
      <c r="B38" s="236">
        <f t="shared" ref="B38:Y38" si="4">SUM(B39:B43)</f>
        <v>57458.401330000008</v>
      </c>
      <c r="C38" s="236">
        <f t="shared" si="4"/>
        <v>51489.423530000007</v>
      </c>
      <c r="D38" s="236">
        <f t="shared" si="4"/>
        <v>49590.453849999991</v>
      </c>
      <c r="E38" s="236">
        <f t="shared" si="4"/>
        <v>52572.200609999993</v>
      </c>
      <c r="F38" s="236">
        <f t="shared" si="4"/>
        <v>52742.087319999999</v>
      </c>
      <c r="G38" s="236">
        <f t="shared" si="4"/>
        <v>50768.250360000005</v>
      </c>
      <c r="H38" s="236">
        <f t="shared" si="4"/>
        <v>51395.458960000011</v>
      </c>
      <c r="I38" s="236">
        <f t="shared" si="4"/>
        <v>52194.168959999995</v>
      </c>
      <c r="J38" s="236">
        <f t="shared" si="4"/>
        <v>49272.06482</v>
      </c>
      <c r="K38" s="236">
        <f t="shared" si="4"/>
        <v>40625.875290000004</v>
      </c>
      <c r="L38" s="236">
        <f t="shared" si="4"/>
        <v>45928.249810000001</v>
      </c>
      <c r="M38" s="236">
        <f t="shared" si="4"/>
        <v>47449.058539999998</v>
      </c>
      <c r="N38" s="236">
        <f t="shared" si="4"/>
        <v>44744.281049999991</v>
      </c>
      <c r="O38" s="236">
        <f t="shared" si="4"/>
        <v>44511.812239999999</v>
      </c>
      <c r="P38" s="236">
        <f t="shared" si="4"/>
        <v>44891.744500000001</v>
      </c>
      <c r="Q38" s="236">
        <f t="shared" si="4"/>
        <v>43648.879130000001</v>
      </c>
      <c r="R38" s="236">
        <f t="shared" si="4"/>
        <v>45305.566579999999</v>
      </c>
      <c r="S38" s="236">
        <f t="shared" si="4"/>
        <v>49231.001550000001</v>
      </c>
      <c r="T38" s="236">
        <f t="shared" si="4"/>
        <v>47197.288710000008</v>
      </c>
      <c r="U38" s="236">
        <f t="shared" si="4"/>
        <v>44966.689160000002</v>
      </c>
      <c r="V38" s="236">
        <f t="shared" si="4"/>
        <v>42352.383320000001</v>
      </c>
      <c r="W38" s="236">
        <f t="shared" si="4"/>
        <v>44966.883170000008</v>
      </c>
      <c r="X38" s="236">
        <f t="shared" si="4"/>
        <v>40633.878619999996</v>
      </c>
      <c r="Y38" s="236">
        <f t="shared" si="4"/>
        <v>36832.772609999993</v>
      </c>
      <c r="DA38" s="93"/>
    </row>
    <row r="39" spans="1:105" ht="12" customHeight="1" x14ac:dyDescent="0.25">
      <c r="A39" s="43" t="s">
        <v>106</v>
      </c>
      <c r="B39" s="237">
        <f>ISI!B$53</f>
        <v>21880.798590000006</v>
      </c>
      <c r="C39" s="237">
        <f>ISI!C$53</f>
        <v>18903.317450000006</v>
      </c>
      <c r="D39" s="237">
        <f>ISI!D$53</f>
        <v>17288.077539999995</v>
      </c>
      <c r="E39" s="237">
        <f>ISI!E$53</f>
        <v>19444.464049999995</v>
      </c>
      <c r="F39" s="237">
        <f>ISI!F$53</f>
        <v>19447.585400000004</v>
      </c>
      <c r="G39" s="237">
        <f>ISI!G$53</f>
        <v>18163.316650000001</v>
      </c>
      <c r="H39" s="237">
        <f>ISI!H$53</f>
        <v>18896.664380000006</v>
      </c>
      <c r="I39" s="237">
        <f>ISI!I$53</f>
        <v>18046.015150000003</v>
      </c>
      <c r="J39" s="237">
        <f>ISI!J$53</f>
        <v>16607.373370000001</v>
      </c>
      <c r="K39" s="237">
        <f>ISI!K$53</f>
        <v>12074.931950000006</v>
      </c>
      <c r="L39" s="237">
        <f>ISI!L$53</f>
        <v>15460.96466</v>
      </c>
      <c r="M39" s="237">
        <f>ISI!M$53</f>
        <v>16079.410950000001</v>
      </c>
      <c r="N39" s="237">
        <f>ISI!N$53</f>
        <v>13781.846099999999</v>
      </c>
      <c r="O39" s="237">
        <f>ISI!O$53</f>
        <v>14168.937879999996</v>
      </c>
      <c r="P39" s="237">
        <f>ISI!P$53</f>
        <v>15862.059549999996</v>
      </c>
      <c r="Q39" s="237">
        <f>ISI!Q$53</f>
        <v>15749.623210000002</v>
      </c>
      <c r="R39" s="237">
        <f>ISI!R$53</f>
        <v>17291.474019999998</v>
      </c>
      <c r="S39" s="237">
        <f>ISI!S$53</f>
        <v>20468.363519999999</v>
      </c>
      <c r="T39" s="237">
        <f>ISI!T$53</f>
        <v>18735.820070000005</v>
      </c>
      <c r="U39" s="237">
        <f>ISI!U$53</f>
        <v>16951.46629</v>
      </c>
      <c r="V39" s="237">
        <f>ISI!V$53</f>
        <v>14742.26683</v>
      </c>
      <c r="W39" s="237">
        <f>ISI!W$53</f>
        <v>16514.800040000006</v>
      </c>
      <c r="X39" s="237">
        <f>ISI!X$53</f>
        <v>14748.832199999995</v>
      </c>
      <c r="Y39" s="237">
        <f>ISI!Y$53</f>
        <v>14625.102999999992</v>
      </c>
      <c r="DA39" s="83"/>
    </row>
    <row r="40" spans="1:105" ht="12" customHeight="1" x14ac:dyDescent="0.25">
      <c r="A40" s="44" t="s">
        <v>107</v>
      </c>
      <c r="B40" s="238">
        <f>NFM!B$72</f>
        <v>1580.0050299999998</v>
      </c>
      <c r="C40" s="238">
        <f>NFM!C$72</f>
        <v>1591.13213</v>
      </c>
      <c r="D40" s="238">
        <f>NFM!D$72</f>
        <v>1629.6342300000001</v>
      </c>
      <c r="E40" s="238">
        <f>NFM!E$72</f>
        <v>1649.2217700000001</v>
      </c>
      <c r="F40" s="238">
        <f>NFM!F$72</f>
        <v>1648.9360799999999</v>
      </c>
      <c r="G40" s="238">
        <f>NFM!G$72</f>
        <v>1533.3791100000001</v>
      </c>
      <c r="H40" s="238">
        <f>NFM!H$72</f>
        <v>1365.3129800000002</v>
      </c>
      <c r="I40" s="238">
        <f>NFM!I$72</f>
        <v>1409.9777800000002</v>
      </c>
      <c r="J40" s="238">
        <f>NFM!J$72</f>
        <v>1419.19904</v>
      </c>
      <c r="K40" s="238">
        <f>NFM!K$72</f>
        <v>745.36501999999996</v>
      </c>
      <c r="L40" s="238">
        <f>NFM!L$72</f>
        <v>922.22344999999996</v>
      </c>
      <c r="M40" s="238">
        <f>NFM!M$72</f>
        <v>976.09050000000002</v>
      </c>
      <c r="N40" s="238">
        <f>NFM!N$72</f>
        <v>943.70695999999998</v>
      </c>
      <c r="O40" s="238">
        <f>NFM!O$72</f>
        <v>1040.04973</v>
      </c>
      <c r="P40" s="238">
        <f>NFM!P$72</f>
        <v>1096.00521</v>
      </c>
      <c r="Q40" s="238">
        <f>NFM!Q$72</f>
        <v>1116.1913200000001</v>
      </c>
      <c r="R40" s="238">
        <f>NFM!R$72</f>
        <v>1112.3799100000001</v>
      </c>
      <c r="S40" s="238">
        <f>NFM!S$72</f>
        <v>1131.54529</v>
      </c>
      <c r="T40" s="238">
        <f>NFM!T$72</f>
        <v>1095.7052200000001</v>
      </c>
      <c r="U40" s="238">
        <f>NFM!U$72</f>
        <v>1069.86716</v>
      </c>
      <c r="V40" s="238">
        <f>NFM!V$72</f>
        <v>1081.1056100000001</v>
      </c>
      <c r="W40" s="238">
        <f>NFM!W$72</f>
        <v>1049.60339</v>
      </c>
      <c r="X40" s="238">
        <f>NFM!X$72</f>
        <v>746.13948000000005</v>
      </c>
      <c r="Y40" s="238">
        <f>NFM!Y$72</f>
        <v>325.39735000000002</v>
      </c>
      <c r="DA40" s="94"/>
    </row>
    <row r="41" spans="1:105" ht="12" customHeight="1" x14ac:dyDescent="0.25">
      <c r="A41" s="44" t="s">
        <v>108</v>
      </c>
      <c r="B41" s="238">
        <f>CHI!B$78</f>
        <v>8403.7347499999996</v>
      </c>
      <c r="C41" s="238">
        <f>CHI!C$78</f>
        <v>7758.9848199999997</v>
      </c>
      <c r="D41" s="238">
        <f>CHI!D$78</f>
        <v>8371.1302799999994</v>
      </c>
      <c r="E41" s="238">
        <f>CHI!E$78</f>
        <v>8432.4205700000002</v>
      </c>
      <c r="F41" s="238">
        <f>CHI!F$78</f>
        <v>7942.8319600000004</v>
      </c>
      <c r="G41" s="238">
        <f>CHI!G$78</f>
        <v>8707.5394099999994</v>
      </c>
      <c r="H41" s="238">
        <f>CHI!H$78</f>
        <v>8275.5042599999997</v>
      </c>
      <c r="I41" s="238">
        <f>CHI!I$78</f>
        <v>8576.8932299999997</v>
      </c>
      <c r="J41" s="238">
        <f>CHI!J$78</f>
        <v>8194.1029999999992</v>
      </c>
      <c r="K41" s="238">
        <f>CHI!K$78</f>
        <v>7271.8592399999998</v>
      </c>
      <c r="L41" s="238">
        <f>CHI!L$78</f>
        <v>8259.1768400000001</v>
      </c>
      <c r="M41" s="238">
        <f>CHI!M$78</f>
        <v>8035.1088399999999</v>
      </c>
      <c r="N41" s="238">
        <f>CHI!N$78</f>
        <v>8185.8986999999997</v>
      </c>
      <c r="O41" s="238">
        <f>CHI!O$78</f>
        <v>8107.3504300000004</v>
      </c>
      <c r="P41" s="238">
        <f>CHI!P$78</f>
        <v>6236.5878599999996</v>
      </c>
      <c r="Q41" s="238">
        <f>CHI!Q$78</f>
        <v>5564.1312500000004</v>
      </c>
      <c r="R41" s="238">
        <f>CHI!R$78</f>
        <v>5641.0609700000005</v>
      </c>
      <c r="S41" s="238">
        <f>CHI!S$78</f>
        <v>5613.7366599999996</v>
      </c>
      <c r="T41" s="238">
        <f>CHI!T$78</f>
        <v>5535.9677099999999</v>
      </c>
      <c r="U41" s="238">
        <f>CHI!U$78</f>
        <v>5403.3282300000001</v>
      </c>
      <c r="V41" s="238">
        <f>CHI!V$78</f>
        <v>5380.5898900000002</v>
      </c>
      <c r="W41" s="238">
        <f>CHI!W$78</f>
        <v>5337.2578400000002</v>
      </c>
      <c r="X41" s="238">
        <f>CHI!X$78</f>
        <v>4288.1229499999999</v>
      </c>
      <c r="Y41" s="238">
        <f>CHI!Y$78</f>
        <v>4066.8051099999998</v>
      </c>
      <c r="DA41" s="94"/>
    </row>
    <row r="42" spans="1:105" ht="12" customHeight="1" x14ac:dyDescent="0.25">
      <c r="A42" s="44" t="s">
        <v>109</v>
      </c>
      <c r="B42" s="238">
        <f>NMM!B$58</f>
        <v>23265.792590000001</v>
      </c>
      <c r="C42" s="238">
        <f>NMM!C$58</f>
        <v>21051.263220000001</v>
      </c>
      <c r="D42" s="238">
        <f>NMM!D$58</f>
        <v>20147.498669999997</v>
      </c>
      <c r="E42" s="238">
        <f>NMM!E$58</f>
        <v>20878.760769999997</v>
      </c>
      <c r="F42" s="238">
        <f>NMM!F$58</f>
        <v>21406.35727</v>
      </c>
      <c r="G42" s="238">
        <f>NMM!G$58</f>
        <v>20125.529020000002</v>
      </c>
      <c r="H42" s="238">
        <f>NMM!H$58</f>
        <v>20599.78947</v>
      </c>
      <c r="I42" s="238">
        <f>NMM!I$58</f>
        <v>21913.613439999997</v>
      </c>
      <c r="J42" s="238">
        <f>NMM!J$58</f>
        <v>20885.54825</v>
      </c>
      <c r="K42" s="238">
        <f>NMM!K$58</f>
        <v>18501.861689999998</v>
      </c>
      <c r="L42" s="238">
        <f>NMM!L$58</f>
        <v>18977.18203</v>
      </c>
      <c r="M42" s="238">
        <f>NMM!M$58</f>
        <v>20178.988659999999</v>
      </c>
      <c r="N42" s="238">
        <f>NMM!N$58</f>
        <v>19665.716850000001</v>
      </c>
      <c r="O42" s="238">
        <f>NMM!O$58</f>
        <v>19073.370360000001</v>
      </c>
      <c r="P42" s="238">
        <f>NMM!P$58</f>
        <v>19638.083770000001</v>
      </c>
      <c r="Q42" s="238">
        <f>NMM!Q$58</f>
        <v>19221.312420000002</v>
      </c>
      <c r="R42" s="238">
        <f>NMM!R$58</f>
        <v>19228.26053</v>
      </c>
      <c r="S42" s="238">
        <f>NMM!S$58</f>
        <v>19933.552520000001</v>
      </c>
      <c r="T42" s="238">
        <f>NMM!T$58</f>
        <v>19807.482630000002</v>
      </c>
      <c r="U42" s="238">
        <f>NMM!U$58</f>
        <v>19569.242430000002</v>
      </c>
      <c r="V42" s="238">
        <f>NMM!V$58</f>
        <v>19201.696960000001</v>
      </c>
      <c r="W42" s="238">
        <f>NMM!W$58</f>
        <v>19994.870900000002</v>
      </c>
      <c r="X42" s="238">
        <f>NMM!X$58</f>
        <v>18727.24296</v>
      </c>
      <c r="Y42" s="238">
        <f>NMM!Y$58</f>
        <v>15978.605969999999</v>
      </c>
      <c r="DA42" s="94"/>
    </row>
    <row r="43" spans="1:105" ht="12" customHeight="1" x14ac:dyDescent="0.25">
      <c r="A43" s="45" t="s">
        <v>110</v>
      </c>
      <c r="B43" s="239">
        <v>2328.0703699999999</v>
      </c>
      <c r="C43" s="239">
        <v>2184.7259100000001</v>
      </c>
      <c r="D43" s="239">
        <v>2154.1131300000002</v>
      </c>
      <c r="E43" s="239">
        <v>2167.3334500000001</v>
      </c>
      <c r="F43" s="239">
        <v>2296.3766099999998</v>
      </c>
      <c r="G43" s="239">
        <v>2238.4861700000001</v>
      </c>
      <c r="H43" s="239">
        <v>2258.1878700000002</v>
      </c>
      <c r="I43" s="239">
        <v>2247.6693599999999</v>
      </c>
      <c r="J43" s="239">
        <v>2165.8411599999999</v>
      </c>
      <c r="K43" s="239">
        <v>2031.8573899999999</v>
      </c>
      <c r="L43" s="239">
        <v>2308.7028300000002</v>
      </c>
      <c r="M43" s="239">
        <v>2179.4595899999999</v>
      </c>
      <c r="N43" s="239">
        <v>2167.1124399999999</v>
      </c>
      <c r="O43" s="239">
        <v>2122.1038400000002</v>
      </c>
      <c r="P43" s="239">
        <v>2059.0081100000002</v>
      </c>
      <c r="Q43" s="239">
        <v>1997.62093</v>
      </c>
      <c r="R43" s="239">
        <v>2032.3911499999999</v>
      </c>
      <c r="S43" s="239">
        <v>2083.8035599999998</v>
      </c>
      <c r="T43" s="239">
        <v>2022.3130799999999</v>
      </c>
      <c r="U43" s="239">
        <v>1972.78505</v>
      </c>
      <c r="V43" s="239">
        <v>1946.7240300000001</v>
      </c>
      <c r="W43" s="239">
        <v>2070.3510000000001</v>
      </c>
      <c r="X43" s="239">
        <v>2123.5410299999999</v>
      </c>
      <c r="Y43" s="239">
        <v>1836.8611800000001</v>
      </c>
      <c r="DA43" s="84" t="s">
        <v>111</v>
      </c>
    </row>
    <row r="45" spans="1:105" ht="15" customHeight="1" x14ac:dyDescent="0.25">
      <c r="A45" s="32" t="s">
        <v>112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DA45" s="88"/>
    </row>
    <row r="47" spans="1:105" ht="12" customHeight="1" x14ac:dyDescent="0.25">
      <c r="A47" s="35" t="str">
        <f>$A$5</f>
        <v>All industrial sectors</v>
      </c>
      <c r="B47" s="232">
        <f t="shared" ref="B47:Y47" si="5">SUM(B48:B55)</f>
        <v>1</v>
      </c>
      <c r="C47" s="232">
        <f t="shared" si="5"/>
        <v>1</v>
      </c>
      <c r="D47" s="232">
        <f t="shared" si="5"/>
        <v>1</v>
      </c>
      <c r="E47" s="232">
        <f t="shared" si="5"/>
        <v>1</v>
      </c>
      <c r="F47" s="232">
        <f t="shared" si="5"/>
        <v>0.99999999999999989</v>
      </c>
      <c r="G47" s="232">
        <f t="shared" si="5"/>
        <v>1.0000000000000002</v>
      </c>
      <c r="H47" s="232">
        <f t="shared" si="5"/>
        <v>1</v>
      </c>
      <c r="I47" s="232">
        <f t="shared" si="5"/>
        <v>1</v>
      </c>
      <c r="J47" s="232">
        <f t="shared" si="5"/>
        <v>0.99999999999999989</v>
      </c>
      <c r="K47" s="232">
        <f t="shared" si="5"/>
        <v>1</v>
      </c>
      <c r="L47" s="232">
        <f t="shared" si="5"/>
        <v>1</v>
      </c>
      <c r="M47" s="232">
        <f t="shared" si="5"/>
        <v>1</v>
      </c>
      <c r="N47" s="232">
        <f t="shared" si="5"/>
        <v>1</v>
      </c>
      <c r="O47" s="232">
        <f t="shared" si="5"/>
        <v>1</v>
      </c>
      <c r="P47" s="232">
        <f t="shared" si="5"/>
        <v>1</v>
      </c>
      <c r="Q47" s="232">
        <f t="shared" si="5"/>
        <v>0.99999999999999978</v>
      </c>
      <c r="R47" s="232">
        <f t="shared" si="5"/>
        <v>0.99999999999999989</v>
      </c>
      <c r="S47" s="232">
        <f t="shared" si="5"/>
        <v>1</v>
      </c>
      <c r="T47" s="232">
        <f t="shared" si="5"/>
        <v>1</v>
      </c>
      <c r="U47" s="232">
        <f t="shared" si="5"/>
        <v>1</v>
      </c>
      <c r="V47" s="232">
        <f t="shared" si="5"/>
        <v>1</v>
      </c>
      <c r="W47" s="232">
        <f t="shared" si="5"/>
        <v>1</v>
      </c>
      <c r="X47" s="232">
        <f t="shared" si="5"/>
        <v>1</v>
      </c>
      <c r="Y47" s="232">
        <f t="shared" si="5"/>
        <v>0.99999999999999989</v>
      </c>
      <c r="DA47" s="95"/>
    </row>
    <row r="48" spans="1:105" ht="12" customHeight="1" x14ac:dyDescent="0.25">
      <c r="A48" s="173" t="s">
        <v>91</v>
      </c>
      <c r="B48" s="233">
        <f t="shared" ref="B48:Y48" si="6">IF(B6=0,0,B6/B$5)</f>
        <v>0</v>
      </c>
      <c r="C48" s="233">
        <f t="shared" si="6"/>
        <v>0</v>
      </c>
      <c r="D48" s="233">
        <f t="shared" si="6"/>
        <v>0</v>
      </c>
      <c r="E48" s="233">
        <f t="shared" si="6"/>
        <v>0</v>
      </c>
      <c r="F48" s="233">
        <f t="shared" si="6"/>
        <v>0</v>
      </c>
      <c r="G48" s="233">
        <f t="shared" si="6"/>
        <v>0</v>
      </c>
      <c r="H48" s="233">
        <f t="shared" si="6"/>
        <v>0</v>
      </c>
      <c r="I48" s="233">
        <f t="shared" si="6"/>
        <v>0</v>
      </c>
      <c r="J48" s="233">
        <f t="shared" si="6"/>
        <v>0</v>
      </c>
      <c r="K48" s="233">
        <f t="shared" si="6"/>
        <v>0</v>
      </c>
      <c r="L48" s="233">
        <f t="shared" si="6"/>
        <v>0</v>
      </c>
      <c r="M48" s="233">
        <f t="shared" si="6"/>
        <v>0</v>
      </c>
      <c r="N48" s="233">
        <f t="shared" si="6"/>
        <v>0</v>
      </c>
      <c r="O48" s="233">
        <f t="shared" si="6"/>
        <v>0</v>
      </c>
      <c r="P48" s="233">
        <f t="shared" si="6"/>
        <v>0</v>
      </c>
      <c r="Q48" s="233">
        <f t="shared" si="6"/>
        <v>0</v>
      </c>
      <c r="R48" s="233">
        <f t="shared" si="6"/>
        <v>0</v>
      </c>
      <c r="S48" s="233">
        <f t="shared" si="6"/>
        <v>0</v>
      </c>
      <c r="T48" s="233">
        <f t="shared" si="6"/>
        <v>0</v>
      </c>
      <c r="U48" s="233">
        <f t="shared" si="6"/>
        <v>0</v>
      </c>
      <c r="V48" s="233">
        <f t="shared" si="6"/>
        <v>0</v>
      </c>
      <c r="W48" s="233">
        <f t="shared" si="6"/>
        <v>0</v>
      </c>
      <c r="X48" s="233">
        <f t="shared" si="6"/>
        <v>0</v>
      </c>
      <c r="Y48" s="233">
        <f t="shared" si="6"/>
        <v>0</v>
      </c>
      <c r="DA48" s="177"/>
    </row>
    <row r="49" spans="1:105" ht="12" customHeight="1" x14ac:dyDescent="0.25">
      <c r="A49" s="173" t="s">
        <v>92</v>
      </c>
      <c r="B49" s="233">
        <f t="shared" ref="B49:Y49" si="7">IF(B7=0,0,B7/B$5)</f>
        <v>0</v>
      </c>
      <c r="C49" s="233">
        <f t="shared" si="7"/>
        <v>0</v>
      </c>
      <c r="D49" s="233">
        <f t="shared" si="7"/>
        <v>0</v>
      </c>
      <c r="E49" s="233">
        <f t="shared" si="7"/>
        <v>0</v>
      </c>
      <c r="F49" s="233">
        <f t="shared" si="7"/>
        <v>0</v>
      </c>
      <c r="G49" s="233">
        <f t="shared" si="7"/>
        <v>0</v>
      </c>
      <c r="H49" s="233">
        <f t="shared" si="7"/>
        <v>0</v>
      </c>
      <c r="I49" s="233">
        <f t="shared" si="7"/>
        <v>0</v>
      </c>
      <c r="J49" s="233">
        <f t="shared" si="7"/>
        <v>0</v>
      </c>
      <c r="K49" s="233">
        <f t="shared" si="7"/>
        <v>0</v>
      </c>
      <c r="L49" s="233">
        <f t="shared" si="7"/>
        <v>0</v>
      </c>
      <c r="M49" s="233">
        <f t="shared" si="7"/>
        <v>0</v>
      </c>
      <c r="N49" s="233">
        <f t="shared" si="7"/>
        <v>0</v>
      </c>
      <c r="O49" s="233">
        <f t="shared" si="7"/>
        <v>0</v>
      </c>
      <c r="P49" s="233">
        <f t="shared" si="7"/>
        <v>0</v>
      </c>
      <c r="Q49" s="233">
        <f t="shared" si="7"/>
        <v>0</v>
      </c>
      <c r="R49" s="233">
        <f t="shared" si="7"/>
        <v>0</v>
      </c>
      <c r="S49" s="233">
        <f t="shared" si="7"/>
        <v>0</v>
      </c>
      <c r="T49" s="233">
        <f t="shared" si="7"/>
        <v>0</v>
      </c>
      <c r="U49" s="233">
        <f t="shared" si="7"/>
        <v>0</v>
      </c>
      <c r="V49" s="233">
        <f t="shared" si="7"/>
        <v>0</v>
      </c>
      <c r="W49" s="233">
        <f t="shared" si="7"/>
        <v>0</v>
      </c>
      <c r="X49" s="233">
        <f t="shared" si="7"/>
        <v>0</v>
      </c>
      <c r="Y49" s="233">
        <f t="shared" si="7"/>
        <v>0</v>
      </c>
      <c r="DA49" s="177"/>
    </row>
    <row r="50" spans="1:105" ht="12" customHeight="1" x14ac:dyDescent="0.25">
      <c r="A50" s="173" t="s">
        <v>93</v>
      </c>
      <c r="B50" s="233">
        <f t="shared" ref="B50:Y50" si="8">IF(B8=0,0,B8/B$5)</f>
        <v>0</v>
      </c>
      <c r="C50" s="233">
        <f t="shared" si="8"/>
        <v>0</v>
      </c>
      <c r="D50" s="233">
        <f t="shared" si="8"/>
        <v>0</v>
      </c>
      <c r="E50" s="233">
        <f t="shared" si="8"/>
        <v>0</v>
      </c>
      <c r="F50" s="233">
        <f t="shared" si="8"/>
        <v>0</v>
      </c>
      <c r="G50" s="233">
        <f t="shared" si="8"/>
        <v>0</v>
      </c>
      <c r="H50" s="233">
        <f t="shared" si="8"/>
        <v>0</v>
      </c>
      <c r="I50" s="233">
        <f t="shared" si="8"/>
        <v>0</v>
      </c>
      <c r="J50" s="233">
        <f t="shared" si="8"/>
        <v>0</v>
      </c>
      <c r="K50" s="233">
        <f t="shared" si="8"/>
        <v>0</v>
      </c>
      <c r="L50" s="233">
        <f t="shared" si="8"/>
        <v>0</v>
      </c>
      <c r="M50" s="233">
        <f t="shared" si="8"/>
        <v>0</v>
      </c>
      <c r="N50" s="233">
        <f t="shared" si="8"/>
        <v>0</v>
      </c>
      <c r="O50" s="233">
        <f t="shared" si="8"/>
        <v>0</v>
      </c>
      <c r="P50" s="233">
        <f t="shared" si="8"/>
        <v>0</v>
      </c>
      <c r="Q50" s="233">
        <f t="shared" si="8"/>
        <v>0</v>
      </c>
      <c r="R50" s="233">
        <f t="shared" si="8"/>
        <v>0</v>
      </c>
      <c r="S50" s="233">
        <f t="shared" si="8"/>
        <v>0</v>
      </c>
      <c r="T50" s="233">
        <f t="shared" si="8"/>
        <v>0</v>
      </c>
      <c r="U50" s="233">
        <f t="shared" si="8"/>
        <v>0</v>
      </c>
      <c r="V50" s="233">
        <f t="shared" si="8"/>
        <v>0</v>
      </c>
      <c r="W50" s="233">
        <f t="shared" si="8"/>
        <v>0</v>
      </c>
      <c r="X50" s="233">
        <f t="shared" si="8"/>
        <v>0</v>
      </c>
      <c r="Y50" s="233">
        <f t="shared" si="8"/>
        <v>0</v>
      </c>
      <c r="DA50" s="177"/>
    </row>
    <row r="51" spans="1:105" ht="12" customHeight="1" x14ac:dyDescent="0.25">
      <c r="A51" s="173" t="s">
        <v>94</v>
      </c>
      <c r="B51" s="233">
        <f t="shared" ref="B51:Y51" si="9">IF(B9=0,0,B9/B$5)</f>
        <v>0</v>
      </c>
      <c r="C51" s="233">
        <f t="shared" si="9"/>
        <v>0</v>
      </c>
      <c r="D51" s="233">
        <f t="shared" si="9"/>
        <v>0</v>
      </c>
      <c r="E51" s="233">
        <f t="shared" si="9"/>
        <v>0</v>
      </c>
      <c r="F51" s="233">
        <f t="shared" si="9"/>
        <v>0</v>
      </c>
      <c r="G51" s="233">
        <f t="shared" si="9"/>
        <v>0</v>
      </c>
      <c r="H51" s="233">
        <f t="shared" si="9"/>
        <v>0</v>
      </c>
      <c r="I51" s="233">
        <f t="shared" si="9"/>
        <v>0</v>
      </c>
      <c r="J51" s="233">
        <f t="shared" si="9"/>
        <v>0</v>
      </c>
      <c r="K51" s="233">
        <f t="shared" si="9"/>
        <v>0</v>
      </c>
      <c r="L51" s="233">
        <f t="shared" si="9"/>
        <v>0</v>
      </c>
      <c r="M51" s="233">
        <f t="shared" si="9"/>
        <v>0</v>
      </c>
      <c r="N51" s="233">
        <f t="shared" si="9"/>
        <v>0</v>
      </c>
      <c r="O51" s="233">
        <f t="shared" si="9"/>
        <v>0</v>
      </c>
      <c r="P51" s="233">
        <f t="shared" si="9"/>
        <v>0</v>
      </c>
      <c r="Q51" s="233">
        <f t="shared" si="9"/>
        <v>0</v>
      </c>
      <c r="R51" s="233">
        <f t="shared" si="9"/>
        <v>0</v>
      </c>
      <c r="S51" s="233">
        <f t="shared" si="9"/>
        <v>0</v>
      </c>
      <c r="T51" s="233">
        <f t="shared" si="9"/>
        <v>0</v>
      </c>
      <c r="U51" s="233">
        <f t="shared" si="9"/>
        <v>0</v>
      </c>
      <c r="V51" s="233">
        <f t="shared" si="9"/>
        <v>0</v>
      </c>
      <c r="W51" s="233">
        <f t="shared" si="9"/>
        <v>0</v>
      </c>
      <c r="X51" s="233">
        <f t="shared" si="9"/>
        <v>0</v>
      </c>
      <c r="Y51" s="233">
        <f t="shared" si="9"/>
        <v>0</v>
      </c>
      <c r="DA51" s="177"/>
    </row>
    <row r="52" spans="1:105" ht="12" customHeight="1" x14ac:dyDescent="0.25">
      <c r="A52" s="173" t="s">
        <v>95</v>
      </c>
      <c r="B52" s="233">
        <f t="shared" ref="B52:Y52" si="10">IF(B10=0,0,B10/B$5)</f>
        <v>7.9721766486542216E-3</v>
      </c>
      <c r="C52" s="233">
        <f t="shared" si="10"/>
        <v>8.1523061696800233E-3</v>
      </c>
      <c r="D52" s="233">
        <f t="shared" si="10"/>
        <v>8.269981018395569E-3</v>
      </c>
      <c r="E52" s="233">
        <f t="shared" si="10"/>
        <v>8.6641084464993429E-3</v>
      </c>
      <c r="F52" s="233">
        <f t="shared" si="10"/>
        <v>8.7823646780191122E-3</v>
      </c>
      <c r="G52" s="233">
        <f t="shared" si="10"/>
        <v>9.3658407358639569E-3</v>
      </c>
      <c r="H52" s="233">
        <f t="shared" si="10"/>
        <v>8.8745535454335927E-3</v>
      </c>
      <c r="I52" s="233">
        <f t="shared" si="10"/>
        <v>1.005023006646933E-2</v>
      </c>
      <c r="J52" s="233">
        <f t="shared" si="10"/>
        <v>1.0148930069415096E-2</v>
      </c>
      <c r="K52" s="233">
        <f t="shared" si="10"/>
        <v>1.088287671027241E-2</v>
      </c>
      <c r="L52" s="233">
        <f t="shared" si="10"/>
        <v>1.0794665914284022E-2</v>
      </c>
      <c r="M52" s="233">
        <f t="shared" si="10"/>
        <v>9.9614709853889614E-3</v>
      </c>
      <c r="N52" s="233">
        <f t="shared" si="10"/>
        <v>1.0646254939333867E-2</v>
      </c>
      <c r="O52" s="233">
        <f t="shared" si="10"/>
        <v>1.0803704790393123E-2</v>
      </c>
      <c r="P52" s="233">
        <f t="shared" si="10"/>
        <v>1.0220954063736971E-2</v>
      </c>
      <c r="Q52" s="233">
        <f t="shared" si="10"/>
        <v>1.0326322320794475E-2</v>
      </c>
      <c r="R52" s="233">
        <f t="shared" si="10"/>
        <v>1.0699590699066295E-2</v>
      </c>
      <c r="S52" s="233">
        <f t="shared" si="10"/>
        <v>1.0648334968480461E-2</v>
      </c>
      <c r="T52" s="233">
        <f t="shared" si="10"/>
        <v>1.047589526767473E-2</v>
      </c>
      <c r="U52" s="233">
        <f t="shared" si="10"/>
        <v>1.0752891036888269E-2</v>
      </c>
      <c r="V52" s="233">
        <f t="shared" si="10"/>
        <v>1.1439626227295255E-2</v>
      </c>
      <c r="W52" s="233">
        <f t="shared" si="10"/>
        <v>1.1236305493655206E-2</v>
      </c>
      <c r="X52" s="233">
        <f t="shared" si="10"/>
        <v>1.0611788963485403E-2</v>
      </c>
      <c r="Y52" s="233">
        <f t="shared" si="10"/>
        <v>1.0678929298990602E-2</v>
      </c>
      <c r="DA52" s="177"/>
    </row>
    <row r="53" spans="1:105" ht="12" customHeight="1" x14ac:dyDescent="0.25">
      <c r="A53" s="40" t="str">
        <f>$A$16</f>
        <v>Steam processes</v>
      </c>
      <c r="B53" s="234">
        <f t="shared" ref="B53:Y53" si="11">IF(B16=0,0,B16/B$5)</f>
        <v>0.20627816483976635</v>
      </c>
      <c r="C53" s="234">
        <f t="shared" si="11"/>
        <v>0.21225785388043816</v>
      </c>
      <c r="D53" s="234">
        <f t="shared" si="11"/>
        <v>0.21373096980755751</v>
      </c>
      <c r="E53" s="234">
        <f t="shared" si="11"/>
        <v>0.20640876773157935</v>
      </c>
      <c r="F53" s="234">
        <f t="shared" si="11"/>
        <v>0.20613069497354716</v>
      </c>
      <c r="G53" s="234">
        <f t="shared" si="11"/>
        <v>0.2180963256162072</v>
      </c>
      <c r="H53" s="234">
        <f t="shared" si="11"/>
        <v>0.20053853158615564</v>
      </c>
      <c r="I53" s="234">
        <f t="shared" si="11"/>
        <v>0.21416028437592488</v>
      </c>
      <c r="J53" s="234">
        <f t="shared" si="11"/>
        <v>0.2176992485432192</v>
      </c>
      <c r="K53" s="234">
        <f t="shared" si="11"/>
        <v>0.22815733595299961</v>
      </c>
      <c r="L53" s="234">
        <f t="shared" si="11"/>
        <v>0.22777510643245363</v>
      </c>
      <c r="M53" s="234">
        <f t="shared" si="11"/>
        <v>0.21590826900391083</v>
      </c>
      <c r="N53" s="234">
        <f t="shared" si="11"/>
        <v>0.22205493560839454</v>
      </c>
      <c r="O53" s="234">
        <f t="shared" si="11"/>
        <v>0.22385654265693139</v>
      </c>
      <c r="P53" s="234">
        <f t="shared" si="11"/>
        <v>0.22679940796002007</v>
      </c>
      <c r="Q53" s="234">
        <f t="shared" si="11"/>
        <v>0.23085613043755901</v>
      </c>
      <c r="R53" s="234">
        <f t="shared" si="11"/>
        <v>0.23014741638725486</v>
      </c>
      <c r="S53" s="234">
        <f t="shared" si="11"/>
        <v>0.2243175561694383</v>
      </c>
      <c r="T53" s="234">
        <f t="shared" si="11"/>
        <v>0.21546690149175377</v>
      </c>
      <c r="U53" s="234">
        <f t="shared" si="11"/>
        <v>0.22110919445543187</v>
      </c>
      <c r="V53" s="234">
        <f t="shared" si="11"/>
        <v>0.22894928926772928</v>
      </c>
      <c r="W53" s="234">
        <f t="shared" si="11"/>
        <v>0.22735036144558762</v>
      </c>
      <c r="X53" s="234">
        <f t="shared" si="11"/>
        <v>0.22875387527261262</v>
      </c>
      <c r="Y53" s="234">
        <f t="shared" si="11"/>
        <v>0.23082455214554107</v>
      </c>
      <c r="DA53" s="96"/>
    </row>
    <row r="54" spans="1:105" ht="12" customHeight="1" x14ac:dyDescent="0.25">
      <c r="A54" s="41" t="str">
        <f>$A$27</f>
        <v>Other energy use related</v>
      </c>
      <c r="B54" s="235">
        <f t="shared" ref="B54:Y54" si="12">IF(B27=0,0,B27/B$5)</f>
        <v>0.42794590375729347</v>
      </c>
      <c r="C54" s="235">
        <f t="shared" si="12"/>
        <v>0.43079472053091994</v>
      </c>
      <c r="D54" s="235">
        <f t="shared" si="12"/>
        <v>0.43779771879248947</v>
      </c>
      <c r="E54" s="235">
        <f t="shared" si="12"/>
        <v>0.43684686433673725</v>
      </c>
      <c r="F54" s="235">
        <f t="shared" si="12"/>
        <v>0.43303564995757454</v>
      </c>
      <c r="G54" s="235">
        <f t="shared" si="12"/>
        <v>0.4237445745429041</v>
      </c>
      <c r="H54" s="235">
        <f t="shared" si="12"/>
        <v>0.44361105605487977</v>
      </c>
      <c r="I54" s="235">
        <f t="shared" si="12"/>
        <v>0.42381473441671758</v>
      </c>
      <c r="J54" s="235">
        <f t="shared" si="12"/>
        <v>0.44233384452108632</v>
      </c>
      <c r="K54" s="235">
        <f t="shared" si="12"/>
        <v>0.44258670784775311</v>
      </c>
      <c r="L54" s="235">
        <f t="shared" si="12"/>
        <v>0.44329756594527908</v>
      </c>
      <c r="M54" s="235">
        <f t="shared" si="12"/>
        <v>0.44618808719112091</v>
      </c>
      <c r="N54" s="235">
        <f t="shared" si="12"/>
        <v>0.4453826403938258</v>
      </c>
      <c r="O54" s="235">
        <f t="shared" si="12"/>
        <v>0.44330837269971346</v>
      </c>
      <c r="P54" s="235">
        <f t="shared" si="12"/>
        <v>0.43319959661401636</v>
      </c>
      <c r="Q54" s="235">
        <f t="shared" si="12"/>
        <v>0.4441850179665694</v>
      </c>
      <c r="R54" s="235">
        <f t="shared" si="12"/>
        <v>0.43233651310035437</v>
      </c>
      <c r="S54" s="235">
        <f t="shared" si="12"/>
        <v>0.4237800858443711</v>
      </c>
      <c r="T54" s="235">
        <f t="shared" si="12"/>
        <v>0.44661803805307643</v>
      </c>
      <c r="U54" s="235">
        <f t="shared" si="12"/>
        <v>0.44323239878628312</v>
      </c>
      <c r="V54" s="235">
        <f t="shared" si="12"/>
        <v>0.44766033427781521</v>
      </c>
      <c r="W54" s="235">
        <f t="shared" si="12"/>
        <v>0.43582118778767975</v>
      </c>
      <c r="X54" s="235">
        <f t="shared" si="12"/>
        <v>0.44828368401130636</v>
      </c>
      <c r="Y54" s="235">
        <f t="shared" si="12"/>
        <v>0.46031397133734503</v>
      </c>
      <c r="DA54" s="97"/>
    </row>
    <row r="55" spans="1:105" ht="12" customHeight="1" x14ac:dyDescent="0.25">
      <c r="A55" s="42" t="s">
        <v>105</v>
      </c>
      <c r="B55" s="240">
        <f t="shared" ref="B55:Y55" si="13">IF(B38=0,0,B38/B$5)</f>
        <v>0.35780375475428605</v>
      </c>
      <c r="C55" s="240">
        <f t="shared" si="13"/>
        <v>0.34879511941896185</v>
      </c>
      <c r="D55" s="240">
        <f t="shared" si="13"/>
        <v>0.34020133038155742</v>
      </c>
      <c r="E55" s="240">
        <f t="shared" si="13"/>
        <v>0.34808025948518412</v>
      </c>
      <c r="F55" s="240">
        <f t="shared" si="13"/>
        <v>0.35205129039085914</v>
      </c>
      <c r="G55" s="240">
        <f t="shared" si="13"/>
        <v>0.34879325910502484</v>
      </c>
      <c r="H55" s="240">
        <f t="shared" si="13"/>
        <v>0.34697585881353099</v>
      </c>
      <c r="I55" s="240">
        <f t="shared" si="13"/>
        <v>0.35197475114088828</v>
      </c>
      <c r="J55" s="240">
        <f t="shared" si="13"/>
        <v>0.32981797686627934</v>
      </c>
      <c r="K55" s="240">
        <f t="shared" si="13"/>
        <v>0.31837307948897486</v>
      </c>
      <c r="L55" s="240">
        <f t="shared" si="13"/>
        <v>0.31813266170798332</v>
      </c>
      <c r="M55" s="240">
        <f t="shared" si="13"/>
        <v>0.32794217281957933</v>
      </c>
      <c r="N55" s="240">
        <f t="shared" si="13"/>
        <v>0.32191616905844589</v>
      </c>
      <c r="O55" s="240">
        <f t="shared" si="13"/>
        <v>0.3220313798529621</v>
      </c>
      <c r="P55" s="240">
        <f t="shared" si="13"/>
        <v>0.32978004136222666</v>
      </c>
      <c r="Q55" s="240">
        <f t="shared" si="13"/>
        <v>0.31463252927507696</v>
      </c>
      <c r="R55" s="240">
        <f t="shared" si="13"/>
        <v>0.3268164798133244</v>
      </c>
      <c r="S55" s="240">
        <f t="shared" si="13"/>
        <v>0.34125402301771024</v>
      </c>
      <c r="T55" s="240">
        <f t="shared" si="13"/>
        <v>0.32743916518749516</v>
      </c>
      <c r="U55" s="240">
        <f t="shared" si="13"/>
        <v>0.3249055157213967</v>
      </c>
      <c r="V55" s="240">
        <f t="shared" si="13"/>
        <v>0.31195075022716023</v>
      </c>
      <c r="W55" s="240">
        <f t="shared" si="13"/>
        <v>0.3255921452730775</v>
      </c>
      <c r="X55" s="240">
        <f t="shared" si="13"/>
        <v>0.31235065175259558</v>
      </c>
      <c r="Y55" s="240">
        <f t="shared" si="13"/>
        <v>0.29818254721812321</v>
      </c>
      <c r="DA55" s="93"/>
    </row>
  </sheetData>
  <conditionalFormatting sqref="B6:Y15">
    <cfRule type="cellIs" dxfId="119" priority="84" operator="lessThan">
      <formula>0</formula>
    </cfRule>
  </conditionalFormatting>
  <conditionalFormatting sqref="B17:Y26">
    <cfRule type="cellIs" dxfId="118" priority="71" operator="lessThan">
      <formula>0</formula>
    </cfRule>
  </conditionalFormatting>
  <conditionalFormatting sqref="B28:Y37">
    <cfRule type="cellIs" dxfId="117" priority="64" operator="lessThan">
      <formula>0</formula>
    </cfRule>
  </conditionalFormatting>
  <conditionalFormatting sqref="B48:Y52">
    <cfRule type="cellIs" dxfId="116" priority="66" operator="lessThan">
      <formula>0</formula>
    </cfRule>
  </conditionalFormatting>
  <conditionalFormatting sqref="DA6:DA15">
    <cfRule type="cellIs" dxfId="115" priority="21" operator="lessThan">
      <formula>0</formula>
    </cfRule>
  </conditionalFormatting>
  <conditionalFormatting sqref="DA17:DA26">
    <cfRule type="cellIs" dxfId="114" priority="8" operator="lessThan">
      <formula>0</formula>
    </cfRule>
  </conditionalFormatting>
  <conditionalFormatting sqref="DA28:DA37">
    <cfRule type="cellIs" dxfId="113" priority="1" operator="lessThan">
      <formula>0</formula>
    </cfRule>
  </conditionalFormatting>
  <conditionalFormatting sqref="DA48:DA52">
    <cfRule type="cellIs" dxfId="112" priority="3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4" tint="0.39997558519241921"/>
    <pageSetUpPr fitToPage="1"/>
  </sheetPr>
  <dimension ref="A1:DA67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steel"</f>
        <v>DE: Iron and steel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3" spans="1:105" ht="12" customHeight="1" x14ac:dyDescent="0.25">
      <c r="A3" s="30" t="s">
        <v>57</v>
      </c>
      <c r="B3" s="203">
        <f t="shared" ref="B3:Y3" si="0">SUM(B4:B5)</f>
        <v>18838.338622372492</v>
      </c>
      <c r="C3" s="203">
        <f t="shared" si="0"/>
        <v>18965.842334947236</v>
      </c>
      <c r="D3" s="203">
        <f t="shared" si="0"/>
        <v>18712.595094773584</v>
      </c>
      <c r="E3" s="203">
        <f t="shared" si="0"/>
        <v>18319.13638867352</v>
      </c>
      <c r="F3" s="203">
        <f t="shared" si="0"/>
        <v>19902.103825916212</v>
      </c>
      <c r="G3" s="203">
        <f t="shared" si="0"/>
        <v>21427.656322116443</v>
      </c>
      <c r="H3" s="203">
        <f t="shared" si="0"/>
        <v>23065.813275300909</v>
      </c>
      <c r="I3" s="203">
        <f t="shared" si="0"/>
        <v>26650.570763965043</v>
      </c>
      <c r="J3" s="203">
        <f t="shared" si="0"/>
        <v>25954.393069379945</v>
      </c>
      <c r="K3" s="203">
        <f t="shared" si="0"/>
        <v>16269.461763370235</v>
      </c>
      <c r="L3" s="203">
        <f t="shared" si="0"/>
        <v>15977.142294977699</v>
      </c>
      <c r="M3" s="203">
        <f t="shared" si="0"/>
        <v>18897.086121098546</v>
      </c>
      <c r="N3" s="203">
        <f t="shared" si="0"/>
        <v>18614.237485369234</v>
      </c>
      <c r="O3" s="203">
        <f t="shared" si="0"/>
        <v>17701.449617001865</v>
      </c>
      <c r="P3" s="203">
        <f t="shared" si="0"/>
        <v>17908.371900214734</v>
      </c>
      <c r="Q3" s="203">
        <f t="shared" si="0"/>
        <v>17409.022326749386</v>
      </c>
      <c r="R3" s="203">
        <f t="shared" si="0"/>
        <v>16463.916154120649</v>
      </c>
      <c r="S3" s="203">
        <f t="shared" si="0"/>
        <v>16710.011954280068</v>
      </c>
      <c r="T3" s="203">
        <f t="shared" si="0"/>
        <v>18049.977010973318</v>
      </c>
      <c r="U3" s="203">
        <f t="shared" si="0"/>
        <v>15118.653546612264</v>
      </c>
      <c r="V3" s="203">
        <f t="shared" si="0"/>
        <v>12078.799930317133</v>
      </c>
      <c r="W3" s="203">
        <f t="shared" si="0"/>
        <v>11857.235708670718</v>
      </c>
      <c r="X3" s="203">
        <f t="shared" si="0"/>
        <v>14574.455560987335</v>
      </c>
      <c r="Y3" s="203">
        <f t="shared" si="0"/>
        <v>13755.560651635178</v>
      </c>
      <c r="DA3" s="112"/>
    </row>
    <row r="4" spans="1:105" ht="12" customHeight="1" x14ac:dyDescent="0.25">
      <c r="A4" s="50" t="s">
        <v>43</v>
      </c>
      <c r="B4" s="241">
        <v>14042.83772979772</v>
      </c>
      <c r="C4" s="241">
        <v>14015.21224891917</v>
      </c>
      <c r="D4" s="241">
        <v>13835.220356377669</v>
      </c>
      <c r="E4" s="241">
        <v>13437.828813324</v>
      </c>
      <c r="F4" s="241">
        <v>14456.18583352526</v>
      </c>
      <c r="G4" s="241">
        <v>15520.46994908307</v>
      </c>
      <c r="H4" s="241">
        <v>16619.588969682431</v>
      </c>
      <c r="I4" s="241">
        <v>19194.748720951029</v>
      </c>
      <c r="J4" s="241">
        <v>18432.383664348781</v>
      </c>
      <c r="K4" s="241">
        <v>11155.81543464077</v>
      </c>
      <c r="L4" s="241">
        <v>11720.138355802719</v>
      </c>
      <c r="M4" s="241">
        <v>13472.117840013079</v>
      </c>
      <c r="N4" s="241">
        <v>13220.88205731482</v>
      </c>
      <c r="O4" s="241">
        <v>12713.63772795918</v>
      </c>
      <c r="P4" s="241">
        <v>13056.26633058247</v>
      </c>
      <c r="Q4" s="241">
        <v>12836.80025922847</v>
      </c>
      <c r="R4" s="241">
        <v>12095.024713219869</v>
      </c>
      <c r="S4" s="241">
        <v>12261.23424075923</v>
      </c>
      <c r="T4" s="241">
        <v>13236.76067657396</v>
      </c>
      <c r="U4" s="241">
        <v>11095.77082700292</v>
      </c>
      <c r="V4" s="241">
        <v>8625.2270556839812</v>
      </c>
      <c r="W4" s="241">
        <v>8490.5528457790679</v>
      </c>
      <c r="X4" s="241">
        <v>10722.412639393149</v>
      </c>
      <c r="Y4" s="241">
        <v>10397.24600082189</v>
      </c>
      <c r="DA4" s="83" t="s">
        <v>113</v>
      </c>
    </row>
    <row r="5" spans="1:105" ht="12" customHeight="1" x14ac:dyDescent="0.25">
      <c r="A5" s="49" t="s">
        <v>44</v>
      </c>
      <c r="B5" s="242">
        <v>4795.5008925747716</v>
      </c>
      <c r="C5" s="242">
        <v>4950.6300860280662</v>
      </c>
      <c r="D5" s="242">
        <v>4877.3747383959126</v>
      </c>
      <c r="E5" s="242">
        <v>4881.3075753495214</v>
      </c>
      <c r="F5" s="242">
        <v>5445.9179923909523</v>
      </c>
      <c r="G5" s="242">
        <v>5907.1863730333725</v>
      </c>
      <c r="H5" s="242">
        <v>6446.224305618478</v>
      </c>
      <c r="I5" s="242">
        <v>7455.8220430140136</v>
      </c>
      <c r="J5" s="242">
        <v>7522.0094050311636</v>
      </c>
      <c r="K5" s="242">
        <v>5113.6463287294646</v>
      </c>
      <c r="L5" s="242">
        <v>4257.0039391749797</v>
      </c>
      <c r="M5" s="242">
        <v>5424.9682810854674</v>
      </c>
      <c r="N5" s="242">
        <v>5393.355428054414</v>
      </c>
      <c r="O5" s="242">
        <v>4987.8118890426849</v>
      </c>
      <c r="P5" s="242">
        <v>4852.1055696322637</v>
      </c>
      <c r="Q5" s="242">
        <v>4572.2220675209164</v>
      </c>
      <c r="R5" s="242">
        <v>4368.8914409007793</v>
      </c>
      <c r="S5" s="242">
        <v>4448.777713520838</v>
      </c>
      <c r="T5" s="242">
        <v>4813.2163343993579</v>
      </c>
      <c r="U5" s="242">
        <v>4022.8827196093439</v>
      </c>
      <c r="V5" s="242">
        <v>3453.572874633152</v>
      </c>
      <c r="W5" s="242">
        <v>3366.6828628916501</v>
      </c>
      <c r="X5" s="242">
        <v>3852.0429215941858</v>
      </c>
      <c r="Y5" s="242">
        <v>3358.3146508132891</v>
      </c>
      <c r="DA5" s="84" t="s">
        <v>114</v>
      </c>
    </row>
    <row r="6" spans="1:105" ht="12" customHeight="1" x14ac:dyDescent="0.25">
      <c r="A6" s="4"/>
      <c r="B6" s="243"/>
      <c r="C6" s="243"/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3"/>
      <c r="P6" s="243"/>
      <c r="Q6" s="243"/>
      <c r="R6" s="243"/>
      <c r="S6" s="243"/>
      <c r="T6" s="243"/>
      <c r="U6" s="243"/>
      <c r="V6" s="243"/>
      <c r="W6" s="243"/>
      <c r="X6" s="243"/>
      <c r="Y6" s="243"/>
    </row>
    <row r="7" spans="1:105" ht="12" customHeight="1" x14ac:dyDescent="0.25">
      <c r="A7" s="30" t="s">
        <v>115</v>
      </c>
      <c r="B7" s="203">
        <f t="shared" ref="B7:Y7" si="1">SUM(B8:B9)</f>
        <v>46375.687999999995</v>
      </c>
      <c r="C7" s="203">
        <f t="shared" si="1"/>
        <v>44803.03</v>
      </c>
      <c r="D7" s="203">
        <f t="shared" si="1"/>
        <v>45014.626000000004</v>
      </c>
      <c r="E7" s="203">
        <f t="shared" si="1"/>
        <v>44809.188000000002</v>
      </c>
      <c r="F7" s="203">
        <f t="shared" si="1"/>
        <v>46374.192999999999</v>
      </c>
      <c r="G7" s="203">
        <f t="shared" si="1"/>
        <v>44524.167999999998</v>
      </c>
      <c r="H7" s="203">
        <f t="shared" si="1"/>
        <v>47223.995999999999</v>
      </c>
      <c r="I7" s="203">
        <f t="shared" si="1"/>
        <v>48550.444000000003</v>
      </c>
      <c r="J7" s="203">
        <f t="shared" si="1"/>
        <v>45832.573000000004</v>
      </c>
      <c r="K7" s="203">
        <f t="shared" si="1"/>
        <v>32670.413</v>
      </c>
      <c r="L7" s="203">
        <f t="shared" si="1"/>
        <v>43830.342594000002</v>
      </c>
      <c r="M7" s="203">
        <f t="shared" si="1"/>
        <v>44283.946792000002</v>
      </c>
      <c r="N7" s="203">
        <f t="shared" si="1"/>
        <v>42661.116626000003</v>
      </c>
      <c r="O7" s="203">
        <f t="shared" si="1"/>
        <v>42644.502</v>
      </c>
      <c r="P7" s="203">
        <f t="shared" si="1"/>
        <v>42942.991000000002</v>
      </c>
      <c r="Q7" s="203">
        <f t="shared" si="1"/>
        <v>42675.69</v>
      </c>
      <c r="R7" s="203">
        <f t="shared" si="1"/>
        <v>42079.948000000004</v>
      </c>
      <c r="S7" s="203">
        <f t="shared" si="1"/>
        <v>43297.154999999999</v>
      </c>
      <c r="T7" s="203">
        <f t="shared" si="1"/>
        <v>42434.684000000001</v>
      </c>
      <c r="U7" s="203">
        <f t="shared" si="1"/>
        <v>39627.347000000002</v>
      </c>
      <c r="V7" s="203">
        <f t="shared" si="1"/>
        <v>35679.811000000002</v>
      </c>
      <c r="W7" s="203">
        <f t="shared" si="1"/>
        <v>40241.173000000003</v>
      </c>
      <c r="X7" s="203">
        <f t="shared" si="1"/>
        <v>36860.544999999998</v>
      </c>
      <c r="Y7" s="203">
        <f t="shared" si="1"/>
        <v>35395.027999999998</v>
      </c>
      <c r="DA7" s="112"/>
    </row>
    <row r="8" spans="1:105" ht="12" customHeight="1" x14ac:dyDescent="0.25">
      <c r="A8" s="50" t="s">
        <v>43</v>
      </c>
      <c r="B8" s="241">
        <v>33051.487999999998</v>
      </c>
      <c r="C8" s="241">
        <v>31653.73</v>
      </c>
      <c r="D8" s="241">
        <v>31808.626</v>
      </c>
      <c r="E8" s="241">
        <v>31377.394</v>
      </c>
      <c r="F8" s="241">
        <v>32157.714</v>
      </c>
      <c r="G8" s="241">
        <v>30856.87</v>
      </c>
      <c r="H8" s="241">
        <v>32549.973999999998</v>
      </c>
      <c r="I8" s="241">
        <v>33535.482000000004</v>
      </c>
      <c r="J8" s="241">
        <v>31193.483</v>
      </c>
      <c r="K8" s="241">
        <v>21334.641</v>
      </c>
      <c r="L8" s="241">
        <v>30615.170593999999</v>
      </c>
      <c r="M8" s="241">
        <v>30079.461791999998</v>
      </c>
      <c r="N8" s="241">
        <v>28872.268626000001</v>
      </c>
      <c r="O8" s="241">
        <v>29185.34</v>
      </c>
      <c r="P8" s="241">
        <v>29881.236000000001</v>
      </c>
      <c r="Q8" s="241">
        <v>30053.873</v>
      </c>
      <c r="R8" s="241">
        <v>29486.31</v>
      </c>
      <c r="S8" s="241">
        <v>30290.356</v>
      </c>
      <c r="T8" s="241">
        <v>29731.665000000001</v>
      </c>
      <c r="U8" s="241">
        <v>27722.067999999999</v>
      </c>
      <c r="V8" s="241">
        <v>24155.232</v>
      </c>
      <c r="W8" s="241">
        <v>27243.274000000001</v>
      </c>
      <c r="X8" s="241">
        <v>25876.102999999999</v>
      </c>
      <c r="Y8" s="241">
        <v>25590.605</v>
      </c>
      <c r="DA8" s="83" t="s">
        <v>116</v>
      </c>
    </row>
    <row r="9" spans="1:105" ht="12" customHeight="1" x14ac:dyDescent="0.25">
      <c r="A9" s="49" t="s">
        <v>44</v>
      </c>
      <c r="B9" s="242">
        <v>13324.2</v>
      </c>
      <c r="C9" s="242">
        <v>13149.3</v>
      </c>
      <c r="D9" s="242">
        <v>13206</v>
      </c>
      <c r="E9" s="242">
        <v>13431.794</v>
      </c>
      <c r="F9" s="242">
        <v>14216.478999999999</v>
      </c>
      <c r="G9" s="242">
        <v>13667.298000000001</v>
      </c>
      <c r="H9" s="242">
        <v>14674.022000000001</v>
      </c>
      <c r="I9" s="242">
        <v>15014.962</v>
      </c>
      <c r="J9" s="242">
        <v>14639.09</v>
      </c>
      <c r="K9" s="242">
        <v>11335.772000000001</v>
      </c>
      <c r="L9" s="242">
        <v>13215.172</v>
      </c>
      <c r="M9" s="242">
        <v>14204.485000000001</v>
      </c>
      <c r="N9" s="242">
        <v>13788.848</v>
      </c>
      <c r="O9" s="242">
        <v>13459.162</v>
      </c>
      <c r="P9" s="242">
        <v>13061.754999999999</v>
      </c>
      <c r="Q9" s="242">
        <v>12621.816999999999</v>
      </c>
      <c r="R9" s="242">
        <v>12593.638000000001</v>
      </c>
      <c r="S9" s="242">
        <v>13006.799000000001</v>
      </c>
      <c r="T9" s="242">
        <v>12703.019</v>
      </c>
      <c r="U9" s="242">
        <v>11905.279</v>
      </c>
      <c r="V9" s="242">
        <v>11524.579</v>
      </c>
      <c r="W9" s="242">
        <v>12997.898999999999</v>
      </c>
      <c r="X9" s="242">
        <v>10984.441999999999</v>
      </c>
      <c r="Y9" s="242">
        <v>9804.4230000000007</v>
      </c>
      <c r="DA9" s="84" t="s">
        <v>117</v>
      </c>
    </row>
    <row r="10" spans="1:105" ht="12" customHeight="1" x14ac:dyDescent="0.25">
      <c r="A10" s="4"/>
      <c r="B10" s="243"/>
      <c r="C10" s="243"/>
      <c r="D10" s="243"/>
      <c r="E10" s="243"/>
      <c r="F10" s="243"/>
      <c r="G10" s="243"/>
      <c r="H10" s="243"/>
      <c r="I10" s="243"/>
      <c r="J10" s="243"/>
      <c r="K10" s="243"/>
      <c r="L10" s="243"/>
      <c r="M10" s="243"/>
      <c r="N10" s="243"/>
      <c r="O10" s="243"/>
      <c r="P10" s="243"/>
      <c r="Q10" s="243"/>
      <c r="R10" s="243"/>
      <c r="S10" s="243"/>
      <c r="T10" s="243"/>
      <c r="U10" s="243"/>
      <c r="V10" s="243"/>
      <c r="W10" s="243"/>
      <c r="X10" s="243"/>
      <c r="Y10" s="243"/>
    </row>
    <row r="11" spans="1:105" ht="12" customHeight="1" x14ac:dyDescent="0.25">
      <c r="A11" s="30" t="s">
        <v>118</v>
      </c>
      <c r="B11" s="203">
        <f t="shared" ref="B11:Y11" si="2">SUM(B12:B13)</f>
        <v>50526.315789473687</v>
      </c>
      <c r="C11" s="203">
        <f t="shared" si="2"/>
        <v>50526.315789473687</v>
      </c>
      <c r="D11" s="203">
        <f t="shared" si="2"/>
        <v>50526.315789473687</v>
      </c>
      <c r="E11" s="203">
        <f t="shared" si="2"/>
        <v>50526.315789473687</v>
      </c>
      <c r="F11" s="203">
        <f t="shared" si="2"/>
        <v>52030.923120370542</v>
      </c>
      <c r="G11" s="203">
        <f t="shared" si="2"/>
        <v>52030.923120370542</v>
      </c>
      <c r="H11" s="203">
        <f t="shared" si="2"/>
        <v>52030.923120370542</v>
      </c>
      <c r="I11" s="203">
        <f t="shared" si="2"/>
        <v>52030.923120370542</v>
      </c>
      <c r="J11" s="203">
        <f t="shared" si="2"/>
        <v>52030.923120370542</v>
      </c>
      <c r="K11" s="203">
        <f t="shared" si="2"/>
        <v>50526.315789473687</v>
      </c>
      <c r="L11" s="203">
        <f t="shared" si="2"/>
        <v>47430.386439475151</v>
      </c>
      <c r="M11" s="203">
        <f t="shared" si="2"/>
        <v>48934.993770372006</v>
      </c>
      <c r="N11" s="203">
        <f t="shared" si="2"/>
        <v>48934.993770372006</v>
      </c>
      <c r="O11" s="203">
        <f t="shared" si="2"/>
        <v>47430.386439475151</v>
      </c>
      <c r="P11" s="203">
        <f t="shared" si="2"/>
        <v>47430.386439475151</v>
      </c>
      <c r="Q11" s="203">
        <f t="shared" si="2"/>
        <v>47430.386439475151</v>
      </c>
      <c r="R11" s="203">
        <f t="shared" si="2"/>
        <v>47430.386439475151</v>
      </c>
      <c r="S11" s="203">
        <f t="shared" si="2"/>
        <v>47430.386439475151</v>
      </c>
      <c r="T11" s="203">
        <f t="shared" si="2"/>
        <v>47430.386439475151</v>
      </c>
      <c r="U11" s="203">
        <f t="shared" si="2"/>
        <v>47430.386439475151</v>
      </c>
      <c r="V11" s="203">
        <f t="shared" si="2"/>
        <v>42829.849758579752</v>
      </c>
      <c r="W11" s="203">
        <f t="shared" si="2"/>
        <v>44334.457089476608</v>
      </c>
      <c r="X11" s="203">
        <f t="shared" si="2"/>
        <v>44334.457089476608</v>
      </c>
      <c r="Y11" s="203">
        <f t="shared" si="2"/>
        <v>44334.457089476608</v>
      </c>
      <c r="DA11" s="112"/>
    </row>
    <row r="12" spans="1:105" ht="12" customHeight="1" x14ac:dyDescent="0.25">
      <c r="A12" s="50" t="s">
        <v>43</v>
      </c>
      <c r="B12" s="241">
        <v>35789.473684210527</v>
      </c>
      <c r="C12" s="241">
        <v>35789.473684210527</v>
      </c>
      <c r="D12" s="241">
        <v>35789.473684210527</v>
      </c>
      <c r="E12" s="241">
        <v>35789.473684210527</v>
      </c>
      <c r="F12" s="241">
        <v>35789.473684210527</v>
      </c>
      <c r="G12" s="241">
        <v>35789.473684210527</v>
      </c>
      <c r="H12" s="241">
        <v>35789.473684210527</v>
      </c>
      <c r="I12" s="241">
        <v>35789.473684210527</v>
      </c>
      <c r="J12" s="241">
        <v>35789.473684210527</v>
      </c>
      <c r="K12" s="241">
        <v>35789.473684210527</v>
      </c>
      <c r="L12" s="241">
        <v>32693.544334211991</v>
      </c>
      <c r="M12" s="241">
        <v>32693.544334211991</v>
      </c>
      <c r="N12" s="241">
        <v>32693.544334211991</v>
      </c>
      <c r="O12" s="241">
        <v>32693.544334211991</v>
      </c>
      <c r="P12" s="241">
        <v>32693.544334211991</v>
      </c>
      <c r="Q12" s="241">
        <v>32693.544334211991</v>
      </c>
      <c r="R12" s="241">
        <v>32693.544334211991</v>
      </c>
      <c r="S12" s="241">
        <v>32693.544334211991</v>
      </c>
      <c r="T12" s="241">
        <v>32693.544334211991</v>
      </c>
      <c r="U12" s="241">
        <v>32693.544334211991</v>
      </c>
      <c r="V12" s="241">
        <v>29597.614984213451</v>
      </c>
      <c r="W12" s="241">
        <v>29597.614984213451</v>
      </c>
      <c r="X12" s="241">
        <v>29597.614984213451</v>
      </c>
      <c r="Y12" s="241">
        <v>29597.614984213451</v>
      </c>
      <c r="DA12" s="83" t="s">
        <v>119</v>
      </c>
    </row>
    <row r="13" spans="1:105" ht="12" customHeight="1" x14ac:dyDescent="0.25">
      <c r="A13" s="49" t="s">
        <v>44</v>
      </c>
      <c r="B13" s="242">
        <v>14736.84210526316</v>
      </c>
      <c r="C13" s="242">
        <v>14736.84210526316</v>
      </c>
      <c r="D13" s="242">
        <v>14736.84210526316</v>
      </c>
      <c r="E13" s="242">
        <v>14736.84210526316</v>
      </c>
      <c r="F13" s="242">
        <v>16241.449436160019</v>
      </c>
      <c r="G13" s="242">
        <v>16241.449436160019</v>
      </c>
      <c r="H13" s="242">
        <v>16241.449436160019</v>
      </c>
      <c r="I13" s="242">
        <v>16241.449436160019</v>
      </c>
      <c r="J13" s="242">
        <v>16241.449436160019</v>
      </c>
      <c r="K13" s="242">
        <v>14736.84210526316</v>
      </c>
      <c r="L13" s="242">
        <v>14736.84210526316</v>
      </c>
      <c r="M13" s="242">
        <v>16241.449436160019</v>
      </c>
      <c r="N13" s="242">
        <v>16241.449436160019</v>
      </c>
      <c r="O13" s="242">
        <v>14736.84210526316</v>
      </c>
      <c r="P13" s="242">
        <v>14736.84210526316</v>
      </c>
      <c r="Q13" s="242">
        <v>14736.84210526316</v>
      </c>
      <c r="R13" s="242">
        <v>14736.84210526316</v>
      </c>
      <c r="S13" s="242">
        <v>14736.84210526316</v>
      </c>
      <c r="T13" s="242">
        <v>14736.84210526316</v>
      </c>
      <c r="U13" s="242">
        <v>14736.84210526316</v>
      </c>
      <c r="V13" s="242">
        <v>13232.234774366299</v>
      </c>
      <c r="W13" s="242">
        <v>14736.84210526316</v>
      </c>
      <c r="X13" s="242">
        <v>14736.84210526316</v>
      </c>
      <c r="Y13" s="242">
        <v>14736.84210526316</v>
      </c>
      <c r="DA13" s="84" t="s">
        <v>120</v>
      </c>
    </row>
    <row r="14" spans="1:105" ht="12" customHeight="1" x14ac:dyDescent="0.25">
      <c r="A14" s="108" t="s">
        <v>121</v>
      </c>
      <c r="B14" s="245"/>
      <c r="C14" s="210">
        <f t="shared" ref="C14:Y14" si="3">SUM(C15:C16)</f>
        <v>0</v>
      </c>
      <c r="D14" s="210">
        <f t="shared" si="3"/>
        <v>1504.607330896856</v>
      </c>
      <c r="E14" s="210">
        <f t="shared" si="3"/>
        <v>3095.9293499985401</v>
      </c>
      <c r="F14" s="210">
        <f t="shared" si="3"/>
        <v>1504.607330896856</v>
      </c>
      <c r="G14" s="210">
        <f t="shared" si="3"/>
        <v>0</v>
      </c>
      <c r="H14" s="210">
        <f t="shared" si="3"/>
        <v>4600.5366808953959</v>
      </c>
      <c r="I14" s="210">
        <f t="shared" si="3"/>
        <v>0</v>
      </c>
      <c r="J14" s="210">
        <f t="shared" si="3"/>
        <v>0</v>
      </c>
      <c r="K14" s="210">
        <f t="shared" si="3"/>
        <v>0</v>
      </c>
      <c r="L14" s="210">
        <f t="shared" si="3"/>
        <v>0</v>
      </c>
      <c r="M14" s="210">
        <f t="shared" si="3"/>
        <v>1504.607330896856</v>
      </c>
      <c r="N14" s="210">
        <f t="shared" si="3"/>
        <v>0</v>
      </c>
      <c r="O14" s="210">
        <f t="shared" si="3"/>
        <v>3095.9293499985401</v>
      </c>
      <c r="P14" s="210">
        <f t="shared" si="3"/>
        <v>0</v>
      </c>
      <c r="Q14" s="210">
        <f t="shared" si="3"/>
        <v>0</v>
      </c>
      <c r="R14" s="210">
        <f t="shared" si="3"/>
        <v>3095.9293499985401</v>
      </c>
      <c r="S14" s="210">
        <f t="shared" si="3"/>
        <v>1504.607330896856</v>
      </c>
      <c r="T14" s="210">
        <f t="shared" si="3"/>
        <v>0</v>
      </c>
      <c r="U14" s="210">
        <f t="shared" si="3"/>
        <v>0</v>
      </c>
      <c r="V14" s="210">
        <f t="shared" si="3"/>
        <v>0</v>
      </c>
      <c r="W14" s="210">
        <f t="shared" si="3"/>
        <v>1504.607330896856</v>
      </c>
      <c r="X14" s="210">
        <f t="shared" si="3"/>
        <v>0</v>
      </c>
      <c r="Y14" s="210">
        <f t="shared" si="3"/>
        <v>3095.9293499985401</v>
      </c>
      <c r="DA14" s="109"/>
    </row>
    <row r="15" spans="1:105" ht="12" customHeight="1" x14ac:dyDescent="0.25">
      <c r="A15" s="51" t="s">
        <v>43</v>
      </c>
      <c r="B15" s="246">
        <v>0</v>
      </c>
      <c r="C15" s="241">
        <v>0</v>
      </c>
      <c r="D15" s="241">
        <v>0</v>
      </c>
      <c r="E15" s="241">
        <v>3095.9293499985401</v>
      </c>
      <c r="F15" s="241">
        <v>0</v>
      </c>
      <c r="G15" s="241">
        <v>0</v>
      </c>
      <c r="H15" s="241">
        <v>3095.9293499985401</v>
      </c>
      <c r="I15" s="241">
        <v>0</v>
      </c>
      <c r="J15" s="241">
        <v>0</v>
      </c>
      <c r="K15" s="241">
        <v>0</v>
      </c>
      <c r="L15" s="241">
        <v>0</v>
      </c>
      <c r="M15" s="241">
        <v>0</v>
      </c>
      <c r="N15" s="241">
        <v>0</v>
      </c>
      <c r="O15" s="241">
        <v>3095.9293499985401</v>
      </c>
      <c r="P15" s="241">
        <v>0</v>
      </c>
      <c r="Q15" s="241">
        <v>0</v>
      </c>
      <c r="R15" s="241">
        <v>3095.9293499985401</v>
      </c>
      <c r="S15" s="241">
        <v>0</v>
      </c>
      <c r="T15" s="241">
        <v>0</v>
      </c>
      <c r="U15" s="241">
        <v>0</v>
      </c>
      <c r="V15" s="241">
        <v>0</v>
      </c>
      <c r="W15" s="241">
        <v>0</v>
      </c>
      <c r="X15" s="241">
        <v>0</v>
      </c>
      <c r="Y15" s="241">
        <v>3095.9293499985401</v>
      </c>
      <c r="DA15" s="83" t="s">
        <v>122</v>
      </c>
    </row>
    <row r="16" spans="1:105" ht="12" customHeight="1" x14ac:dyDescent="0.25">
      <c r="A16" s="52" t="s">
        <v>44</v>
      </c>
      <c r="B16" s="247">
        <v>0</v>
      </c>
      <c r="C16" s="242">
        <v>0</v>
      </c>
      <c r="D16" s="242">
        <v>1504.607330896856</v>
      </c>
      <c r="E16" s="242">
        <v>0</v>
      </c>
      <c r="F16" s="242">
        <v>1504.607330896856</v>
      </c>
      <c r="G16" s="242">
        <v>0</v>
      </c>
      <c r="H16" s="242">
        <v>1504.607330896856</v>
      </c>
      <c r="I16" s="242">
        <v>0</v>
      </c>
      <c r="J16" s="242">
        <v>0</v>
      </c>
      <c r="K16" s="242">
        <v>0</v>
      </c>
      <c r="L16" s="242">
        <v>0</v>
      </c>
      <c r="M16" s="242">
        <v>1504.607330896856</v>
      </c>
      <c r="N16" s="242">
        <v>0</v>
      </c>
      <c r="O16" s="242">
        <v>0</v>
      </c>
      <c r="P16" s="242">
        <v>0</v>
      </c>
      <c r="Q16" s="242">
        <v>0</v>
      </c>
      <c r="R16" s="242">
        <v>0</v>
      </c>
      <c r="S16" s="242">
        <v>1504.607330896856</v>
      </c>
      <c r="T16" s="242">
        <v>0</v>
      </c>
      <c r="U16" s="242">
        <v>0</v>
      </c>
      <c r="V16" s="242">
        <v>0</v>
      </c>
      <c r="W16" s="242">
        <v>1504.607330896856</v>
      </c>
      <c r="X16" s="242">
        <v>0</v>
      </c>
      <c r="Y16" s="242">
        <v>0</v>
      </c>
      <c r="DA16" s="84" t="s">
        <v>123</v>
      </c>
    </row>
    <row r="17" spans="1:105" ht="12" customHeight="1" x14ac:dyDescent="0.25">
      <c r="A17" s="108" t="s">
        <v>124</v>
      </c>
      <c r="B17" s="245"/>
      <c r="C17" s="210">
        <f t="shared" ref="C17:Y17" si="4">SUM(C18:C19)</f>
        <v>0</v>
      </c>
      <c r="D17" s="210">
        <f t="shared" si="4"/>
        <v>1504.6073308968553</v>
      </c>
      <c r="E17" s="210">
        <f t="shared" si="4"/>
        <v>3095.9293499985433</v>
      </c>
      <c r="F17" s="210">
        <f t="shared" si="4"/>
        <v>0</v>
      </c>
      <c r="G17" s="210">
        <f t="shared" si="4"/>
        <v>0</v>
      </c>
      <c r="H17" s="210">
        <f t="shared" si="4"/>
        <v>4600.5366808953986</v>
      </c>
      <c r="I17" s="210">
        <f t="shared" si="4"/>
        <v>0</v>
      </c>
      <c r="J17" s="210">
        <f t="shared" si="4"/>
        <v>0</v>
      </c>
      <c r="K17" s="210">
        <f t="shared" si="4"/>
        <v>1504.6073308968589</v>
      </c>
      <c r="L17" s="210">
        <f t="shared" si="4"/>
        <v>3095.9293499985361</v>
      </c>
      <c r="M17" s="210">
        <f t="shared" si="4"/>
        <v>0</v>
      </c>
      <c r="N17" s="210">
        <f t="shared" si="4"/>
        <v>0</v>
      </c>
      <c r="O17" s="210">
        <f t="shared" si="4"/>
        <v>4600.5366808954022</v>
      </c>
      <c r="P17" s="210">
        <f t="shared" si="4"/>
        <v>0</v>
      </c>
      <c r="Q17" s="210">
        <f t="shared" si="4"/>
        <v>0</v>
      </c>
      <c r="R17" s="210">
        <f t="shared" si="4"/>
        <v>3095.9293499985433</v>
      </c>
      <c r="S17" s="210">
        <f t="shared" si="4"/>
        <v>1504.6073308968553</v>
      </c>
      <c r="T17" s="210">
        <f t="shared" si="4"/>
        <v>0</v>
      </c>
      <c r="U17" s="210">
        <f t="shared" si="4"/>
        <v>0</v>
      </c>
      <c r="V17" s="210">
        <f t="shared" si="4"/>
        <v>4600.5366808954004</v>
      </c>
      <c r="W17" s="210">
        <f t="shared" si="4"/>
        <v>0</v>
      </c>
      <c r="X17" s="210">
        <f t="shared" si="4"/>
        <v>0</v>
      </c>
      <c r="Y17" s="210">
        <f t="shared" si="4"/>
        <v>3095.9293499985397</v>
      </c>
      <c r="DA17" s="109"/>
    </row>
    <row r="18" spans="1:105" ht="12" customHeight="1" x14ac:dyDescent="0.25">
      <c r="A18" s="51" t="s">
        <v>43</v>
      </c>
      <c r="B18" s="246"/>
      <c r="C18" s="241">
        <f t="shared" ref="C18:Y18" si="5">B12+C15-C12</f>
        <v>0</v>
      </c>
      <c r="D18" s="241">
        <f t="shared" si="5"/>
        <v>0</v>
      </c>
      <c r="E18" s="241">
        <f t="shared" si="5"/>
        <v>3095.9293499985433</v>
      </c>
      <c r="F18" s="241">
        <f t="shared" si="5"/>
        <v>0</v>
      </c>
      <c r="G18" s="241">
        <f t="shared" si="5"/>
        <v>0</v>
      </c>
      <c r="H18" s="241">
        <f t="shared" si="5"/>
        <v>3095.9293499985433</v>
      </c>
      <c r="I18" s="241">
        <f t="shared" si="5"/>
        <v>0</v>
      </c>
      <c r="J18" s="241">
        <f t="shared" si="5"/>
        <v>0</v>
      </c>
      <c r="K18" s="241">
        <f t="shared" si="5"/>
        <v>0</v>
      </c>
      <c r="L18" s="241">
        <f t="shared" si="5"/>
        <v>3095.9293499985361</v>
      </c>
      <c r="M18" s="241">
        <f t="shared" si="5"/>
        <v>0</v>
      </c>
      <c r="N18" s="241">
        <f t="shared" si="5"/>
        <v>0</v>
      </c>
      <c r="O18" s="241">
        <f t="shared" si="5"/>
        <v>3095.9293499985433</v>
      </c>
      <c r="P18" s="241">
        <f t="shared" si="5"/>
        <v>0</v>
      </c>
      <c r="Q18" s="241">
        <f t="shared" si="5"/>
        <v>0</v>
      </c>
      <c r="R18" s="241">
        <f t="shared" si="5"/>
        <v>3095.9293499985433</v>
      </c>
      <c r="S18" s="241">
        <f t="shared" si="5"/>
        <v>0</v>
      </c>
      <c r="T18" s="241">
        <f t="shared" si="5"/>
        <v>0</v>
      </c>
      <c r="U18" s="241">
        <f t="shared" si="5"/>
        <v>0</v>
      </c>
      <c r="V18" s="241">
        <f t="shared" si="5"/>
        <v>3095.9293499985397</v>
      </c>
      <c r="W18" s="241">
        <f t="shared" si="5"/>
        <v>0</v>
      </c>
      <c r="X18" s="241">
        <f t="shared" si="5"/>
        <v>0</v>
      </c>
      <c r="Y18" s="241">
        <f t="shared" si="5"/>
        <v>3095.9293499985397</v>
      </c>
      <c r="DA18" s="83"/>
    </row>
    <row r="19" spans="1:105" ht="12" customHeight="1" x14ac:dyDescent="0.25">
      <c r="A19" s="52" t="s">
        <v>44</v>
      </c>
      <c r="B19" s="247"/>
      <c r="C19" s="242">
        <f t="shared" ref="C19:Y19" si="6">B13+C16-C13</f>
        <v>0</v>
      </c>
      <c r="D19" s="242">
        <f t="shared" si="6"/>
        <v>1504.6073308968553</v>
      </c>
      <c r="E19" s="242">
        <f t="shared" si="6"/>
        <v>0</v>
      </c>
      <c r="F19" s="242">
        <f t="shared" si="6"/>
        <v>0</v>
      </c>
      <c r="G19" s="242">
        <f t="shared" si="6"/>
        <v>0</v>
      </c>
      <c r="H19" s="242">
        <f t="shared" si="6"/>
        <v>1504.6073308968553</v>
      </c>
      <c r="I19" s="242">
        <f t="shared" si="6"/>
        <v>0</v>
      </c>
      <c r="J19" s="242">
        <f t="shared" si="6"/>
        <v>0</v>
      </c>
      <c r="K19" s="242">
        <f t="shared" si="6"/>
        <v>1504.6073308968589</v>
      </c>
      <c r="L19" s="242">
        <f t="shared" si="6"/>
        <v>0</v>
      </c>
      <c r="M19" s="242">
        <f t="shared" si="6"/>
        <v>0</v>
      </c>
      <c r="N19" s="242">
        <f t="shared" si="6"/>
        <v>0</v>
      </c>
      <c r="O19" s="242">
        <f t="shared" si="6"/>
        <v>1504.6073308968589</v>
      </c>
      <c r="P19" s="242">
        <f t="shared" si="6"/>
        <v>0</v>
      </c>
      <c r="Q19" s="242">
        <f t="shared" si="6"/>
        <v>0</v>
      </c>
      <c r="R19" s="242">
        <f t="shared" si="6"/>
        <v>0</v>
      </c>
      <c r="S19" s="242">
        <f t="shared" si="6"/>
        <v>1504.6073308968553</v>
      </c>
      <c r="T19" s="242">
        <f t="shared" si="6"/>
        <v>0</v>
      </c>
      <c r="U19" s="242">
        <f t="shared" si="6"/>
        <v>0</v>
      </c>
      <c r="V19" s="242">
        <f t="shared" si="6"/>
        <v>1504.6073308968607</v>
      </c>
      <c r="W19" s="242">
        <f t="shared" si="6"/>
        <v>0</v>
      </c>
      <c r="X19" s="242">
        <f t="shared" si="6"/>
        <v>0</v>
      </c>
      <c r="Y19" s="242">
        <f t="shared" si="6"/>
        <v>0</v>
      </c>
      <c r="DA19" s="84"/>
    </row>
    <row r="20" spans="1:105" ht="12" customHeight="1" x14ac:dyDescent="0.25">
      <c r="A20" s="30" t="s">
        <v>125</v>
      </c>
      <c r="B20" s="203">
        <f t="shared" ref="B20:Y20" si="7">SUM(B21:B22)</f>
        <v>4150.6277894736886</v>
      </c>
      <c r="C20" s="203">
        <f t="shared" si="7"/>
        <v>5723.2857894736881</v>
      </c>
      <c r="D20" s="203">
        <f t="shared" si="7"/>
        <v>5511.6897894736867</v>
      </c>
      <c r="E20" s="203">
        <f t="shared" si="7"/>
        <v>5717.1277894736868</v>
      </c>
      <c r="F20" s="203">
        <f t="shared" si="7"/>
        <v>5656.7301203705465</v>
      </c>
      <c r="G20" s="203">
        <f t="shared" si="7"/>
        <v>7506.7551203705461</v>
      </c>
      <c r="H20" s="203">
        <f t="shared" si="7"/>
        <v>4806.9271203705466</v>
      </c>
      <c r="I20" s="203">
        <f t="shared" si="7"/>
        <v>3480.4791203705427</v>
      </c>
      <c r="J20" s="203">
        <f t="shared" si="7"/>
        <v>6198.3501203705455</v>
      </c>
      <c r="K20" s="203">
        <f t="shared" si="7"/>
        <v>17855.902789473686</v>
      </c>
      <c r="L20" s="203">
        <f t="shared" si="7"/>
        <v>3600.0438454751511</v>
      </c>
      <c r="M20" s="203">
        <f t="shared" si="7"/>
        <v>4651.0469783720109</v>
      </c>
      <c r="N20" s="203">
        <f t="shared" si="7"/>
        <v>6273.8771443720088</v>
      </c>
      <c r="O20" s="203">
        <f t="shared" si="7"/>
        <v>4785.8844394751504</v>
      </c>
      <c r="P20" s="203">
        <f t="shared" si="7"/>
        <v>4487.3954394751509</v>
      </c>
      <c r="Q20" s="203">
        <f t="shared" si="7"/>
        <v>4754.6964394751521</v>
      </c>
      <c r="R20" s="203">
        <f t="shared" si="7"/>
        <v>5350.4384394751487</v>
      </c>
      <c r="S20" s="203">
        <f t="shared" si="7"/>
        <v>4133.2314394751502</v>
      </c>
      <c r="T20" s="203">
        <f t="shared" si="7"/>
        <v>4995.7024394751497</v>
      </c>
      <c r="U20" s="203">
        <f t="shared" si="7"/>
        <v>7803.0394394751511</v>
      </c>
      <c r="V20" s="203">
        <f t="shared" si="7"/>
        <v>7150.0387585797507</v>
      </c>
      <c r="W20" s="203">
        <f t="shared" si="7"/>
        <v>4093.2840894766105</v>
      </c>
      <c r="X20" s="203">
        <f t="shared" si="7"/>
        <v>7473.9120894766129</v>
      </c>
      <c r="Y20" s="203">
        <f t="shared" si="7"/>
        <v>8939.4290894766109</v>
      </c>
      <c r="DA20" s="112"/>
    </row>
    <row r="21" spans="1:105" ht="12" customHeight="1" x14ac:dyDescent="0.25">
      <c r="A21" s="50" t="s">
        <v>43</v>
      </c>
      <c r="B21" s="241">
        <f t="shared" ref="B21:Y21" si="8">B12-B8</f>
        <v>2737.9856842105291</v>
      </c>
      <c r="C21" s="241">
        <f t="shared" si="8"/>
        <v>4135.7436842105271</v>
      </c>
      <c r="D21" s="241">
        <f t="shared" si="8"/>
        <v>3980.8476842105265</v>
      </c>
      <c r="E21" s="241">
        <f t="shared" si="8"/>
        <v>4412.0796842105265</v>
      </c>
      <c r="F21" s="241">
        <f t="shared" si="8"/>
        <v>3631.7596842105268</v>
      </c>
      <c r="G21" s="241">
        <f t="shared" si="8"/>
        <v>4932.6036842105277</v>
      </c>
      <c r="H21" s="241">
        <f t="shared" si="8"/>
        <v>3239.4996842105284</v>
      </c>
      <c r="I21" s="241">
        <f t="shared" si="8"/>
        <v>2253.9916842105231</v>
      </c>
      <c r="J21" s="241">
        <f t="shared" si="8"/>
        <v>4595.9906842105265</v>
      </c>
      <c r="K21" s="241">
        <f t="shared" si="8"/>
        <v>14454.832684210527</v>
      </c>
      <c r="L21" s="241">
        <f t="shared" si="8"/>
        <v>2078.3737402119914</v>
      </c>
      <c r="M21" s="241">
        <f t="shared" si="8"/>
        <v>2614.0825422119924</v>
      </c>
      <c r="N21" s="241">
        <f t="shared" si="8"/>
        <v>3821.2757082119897</v>
      </c>
      <c r="O21" s="241">
        <f t="shared" si="8"/>
        <v>3508.2043342119905</v>
      </c>
      <c r="P21" s="241">
        <f t="shared" si="8"/>
        <v>2812.3083342119899</v>
      </c>
      <c r="Q21" s="241">
        <f t="shared" si="8"/>
        <v>2639.6713342119911</v>
      </c>
      <c r="R21" s="241">
        <f t="shared" si="8"/>
        <v>3207.2343342119893</v>
      </c>
      <c r="S21" s="241">
        <f t="shared" si="8"/>
        <v>2403.1883342119909</v>
      </c>
      <c r="T21" s="241">
        <f t="shared" si="8"/>
        <v>2961.8793342119898</v>
      </c>
      <c r="U21" s="241">
        <f t="shared" si="8"/>
        <v>4971.4763342119913</v>
      </c>
      <c r="V21" s="241">
        <f t="shared" si="8"/>
        <v>5442.382984213451</v>
      </c>
      <c r="W21" s="241">
        <f t="shared" si="8"/>
        <v>2354.3409842134497</v>
      </c>
      <c r="X21" s="241">
        <f t="shared" si="8"/>
        <v>3721.5119842134518</v>
      </c>
      <c r="Y21" s="241">
        <f t="shared" si="8"/>
        <v>4007.0099842134514</v>
      </c>
      <c r="DA21" s="83"/>
    </row>
    <row r="22" spans="1:105" ht="12" customHeight="1" x14ac:dyDescent="0.25">
      <c r="A22" s="49" t="s">
        <v>44</v>
      </c>
      <c r="B22" s="242">
        <f t="shared" ref="B22:Y22" si="9">B13-B9</f>
        <v>1412.6421052631595</v>
      </c>
      <c r="C22" s="242">
        <f t="shared" si="9"/>
        <v>1587.5421052631609</v>
      </c>
      <c r="D22" s="242">
        <f t="shared" si="9"/>
        <v>1530.8421052631602</v>
      </c>
      <c r="E22" s="242">
        <f t="shared" si="9"/>
        <v>1305.0481052631603</v>
      </c>
      <c r="F22" s="242">
        <f t="shared" si="9"/>
        <v>2024.9704361600197</v>
      </c>
      <c r="G22" s="242">
        <f t="shared" si="9"/>
        <v>2574.1514361600184</v>
      </c>
      <c r="H22" s="242">
        <f t="shared" si="9"/>
        <v>1567.4274361600183</v>
      </c>
      <c r="I22" s="242">
        <f t="shared" si="9"/>
        <v>1226.4874361600196</v>
      </c>
      <c r="J22" s="242">
        <f t="shared" si="9"/>
        <v>1602.359436160019</v>
      </c>
      <c r="K22" s="242">
        <f t="shared" si="9"/>
        <v>3401.0701052631593</v>
      </c>
      <c r="L22" s="242">
        <f t="shared" si="9"/>
        <v>1521.6701052631597</v>
      </c>
      <c r="M22" s="242">
        <f t="shared" si="9"/>
        <v>2036.9644361600185</v>
      </c>
      <c r="N22" s="242">
        <f t="shared" si="9"/>
        <v>2452.6014361600191</v>
      </c>
      <c r="O22" s="242">
        <f t="shared" si="9"/>
        <v>1277.6801052631599</v>
      </c>
      <c r="P22" s="242">
        <f t="shared" si="9"/>
        <v>1675.087105263161</v>
      </c>
      <c r="Q22" s="242">
        <f t="shared" si="9"/>
        <v>2115.0251052631611</v>
      </c>
      <c r="R22" s="242">
        <f t="shared" si="9"/>
        <v>2143.2041052631594</v>
      </c>
      <c r="S22" s="242">
        <f t="shared" si="9"/>
        <v>1730.0431052631593</v>
      </c>
      <c r="T22" s="242">
        <f t="shared" si="9"/>
        <v>2033.82310526316</v>
      </c>
      <c r="U22" s="242">
        <f t="shared" si="9"/>
        <v>2831.5631052631597</v>
      </c>
      <c r="V22" s="242">
        <f t="shared" si="9"/>
        <v>1707.6557743662997</v>
      </c>
      <c r="W22" s="242">
        <f t="shared" si="9"/>
        <v>1738.9431052631608</v>
      </c>
      <c r="X22" s="242">
        <f t="shared" si="9"/>
        <v>3752.4001052631611</v>
      </c>
      <c r="Y22" s="242">
        <f t="shared" si="9"/>
        <v>4932.4191052631595</v>
      </c>
      <c r="DA22" s="84"/>
    </row>
    <row r="23" spans="1:105" ht="12" customHeight="1" x14ac:dyDescent="0.25">
      <c r="A23" s="4"/>
      <c r="B23" s="243"/>
      <c r="C23" s="243"/>
      <c r="D23" s="243"/>
      <c r="E23" s="243"/>
      <c r="F23" s="243"/>
      <c r="G23" s="243"/>
      <c r="H23" s="243"/>
      <c r="I23" s="243"/>
      <c r="J23" s="243"/>
      <c r="K23" s="243"/>
      <c r="L23" s="243"/>
      <c r="M23" s="243"/>
      <c r="N23" s="243"/>
      <c r="O23" s="243"/>
      <c r="P23" s="243"/>
      <c r="Q23" s="243"/>
      <c r="R23" s="243"/>
      <c r="S23" s="243"/>
      <c r="T23" s="243"/>
      <c r="U23" s="243"/>
      <c r="V23" s="243"/>
      <c r="W23" s="243"/>
      <c r="X23" s="243"/>
      <c r="Y23" s="243"/>
    </row>
    <row r="24" spans="1:105" ht="12" customHeight="1" x14ac:dyDescent="0.25">
      <c r="A24" s="30" t="s">
        <v>69</v>
      </c>
      <c r="B24" s="203"/>
      <c r="C24" s="203"/>
      <c r="D24" s="203"/>
      <c r="E24" s="203"/>
      <c r="F24" s="203"/>
      <c r="G24" s="203"/>
      <c r="H24" s="203"/>
      <c r="I24" s="203"/>
      <c r="J24" s="203"/>
      <c r="K24" s="203"/>
      <c r="L24" s="203"/>
      <c r="M24" s="203"/>
      <c r="N24" s="203"/>
      <c r="O24" s="203"/>
      <c r="P24" s="203"/>
      <c r="Q24" s="203"/>
      <c r="R24" s="203"/>
      <c r="S24" s="203"/>
      <c r="T24" s="203"/>
      <c r="U24" s="203"/>
      <c r="V24" s="203"/>
      <c r="W24" s="203"/>
      <c r="X24" s="203"/>
      <c r="Y24" s="203"/>
      <c r="DA24" s="112"/>
    </row>
    <row r="25" spans="1:105" ht="12" customHeight="1" x14ac:dyDescent="0.25">
      <c r="A25" s="31" t="s">
        <v>70</v>
      </c>
      <c r="B25" s="210">
        <v>8509.3245055889929</v>
      </c>
      <c r="C25" s="210">
        <v>8062.2378331900254</v>
      </c>
      <c r="D25" s="210">
        <v>8192.2288048151313</v>
      </c>
      <c r="E25" s="210">
        <v>9244.4992261392927</v>
      </c>
      <c r="F25" s="210">
        <v>8763.8128976784174</v>
      </c>
      <c r="G25" s="210">
        <v>8150.8110060189174</v>
      </c>
      <c r="H25" s="210">
        <v>9425.9515047291497</v>
      </c>
      <c r="I25" s="210">
        <v>8473.0515047291483</v>
      </c>
      <c r="J25" s="210">
        <v>8342.6175408426479</v>
      </c>
      <c r="K25" s="210">
        <v>6416.5588134135851</v>
      </c>
      <c r="L25" s="210">
        <v>7900.4030094582977</v>
      </c>
      <c r="M25" s="210">
        <v>8576.8531384350827</v>
      </c>
      <c r="N25" s="210">
        <v>7957.1011177987957</v>
      </c>
      <c r="O25" s="210">
        <v>7707.293465176268</v>
      </c>
      <c r="P25" s="210">
        <v>7434.517712811692</v>
      </c>
      <c r="Q25" s="210">
        <v>7731.2809114359407</v>
      </c>
      <c r="R25" s="210">
        <v>7675.4949269131557</v>
      </c>
      <c r="S25" s="210">
        <v>7630.3767841788449</v>
      </c>
      <c r="T25" s="210">
        <v>7672.0186547796693</v>
      </c>
      <c r="U25" s="210">
        <v>7120.7577765313599</v>
      </c>
      <c r="V25" s="210">
        <v>6512.92512838316</v>
      </c>
      <c r="W25" s="210">
        <v>6940.6514218612974</v>
      </c>
      <c r="X25" s="210">
        <v>6842.3192592909118</v>
      </c>
      <c r="Y25" s="210">
        <v>6722.9800085524666</v>
      </c>
      <c r="DA25" s="109" t="s">
        <v>126</v>
      </c>
    </row>
    <row r="26" spans="1:105" ht="12" customHeight="1" x14ac:dyDescent="0.25">
      <c r="A26" s="24" t="s">
        <v>28</v>
      </c>
      <c r="B26" s="213">
        <f t="shared" ref="B26:Y26" si="10">B27+B28</f>
        <v>1171.2716251074803</v>
      </c>
      <c r="C26" s="213">
        <f t="shared" si="10"/>
        <v>915.51960447119518</v>
      </c>
      <c r="D26" s="213">
        <f t="shared" si="10"/>
        <v>1066.1993121238174</v>
      </c>
      <c r="E26" s="213">
        <f t="shared" si="10"/>
        <v>1829.6649183147033</v>
      </c>
      <c r="F26" s="213">
        <f t="shared" si="10"/>
        <v>1062.6039552880479</v>
      </c>
      <c r="G26" s="213">
        <f t="shared" si="10"/>
        <v>974.63473774720535</v>
      </c>
      <c r="H26" s="213">
        <f t="shared" si="10"/>
        <v>1598.0609630266549</v>
      </c>
      <c r="I26" s="213">
        <f t="shared" si="10"/>
        <v>1118.7908856405845</v>
      </c>
      <c r="J26" s="213">
        <f t="shared" si="10"/>
        <v>712.78675838349091</v>
      </c>
      <c r="K26" s="213">
        <f t="shared" si="10"/>
        <v>703.32244196044712</v>
      </c>
      <c r="L26" s="213">
        <f t="shared" si="10"/>
        <v>705.56663800515912</v>
      </c>
      <c r="M26" s="213">
        <f t="shared" si="10"/>
        <v>1298.8446259673258</v>
      </c>
      <c r="N26" s="213">
        <f t="shared" si="10"/>
        <v>936.49432502149602</v>
      </c>
      <c r="O26" s="213">
        <f t="shared" si="10"/>
        <v>1071.0212381771282</v>
      </c>
      <c r="P26" s="213">
        <f t="shared" si="10"/>
        <v>775.63121238177132</v>
      </c>
      <c r="Q26" s="213">
        <f t="shared" si="10"/>
        <v>914.60773860705081</v>
      </c>
      <c r="R26" s="213">
        <f t="shared" si="10"/>
        <v>1004.248323301806</v>
      </c>
      <c r="S26" s="213">
        <f t="shared" si="10"/>
        <v>917.84411006018911</v>
      </c>
      <c r="T26" s="213">
        <f t="shared" si="10"/>
        <v>735.05846947549435</v>
      </c>
      <c r="U26" s="213">
        <f t="shared" si="10"/>
        <v>679.11719690455709</v>
      </c>
      <c r="V26" s="213">
        <f t="shared" si="10"/>
        <v>489.33662940670678</v>
      </c>
      <c r="W26" s="213">
        <f t="shared" si="10"/>
        <v>677.69406706792768</v>
      </c>
      <c r="X26" s="213">
        <f t="shared" si="10"/>
        <v>925.18933791917448</v>
      </c>
      <c r="Y26" s="213">
        <f t="shared" si="10"/>
        <v>775.2052450558898</v>
      </c>
      <c r="DA26" s="85"/>
    </row>
    <row r="27" spans="1:105" ht="12" customHeight="1" x14ac:dyDescent="0.25">
      <c r="A27" s="18" t="s">
        <v>41</v>
      </c>
      <c r="B27" s="204">
        <v>134.56698194325031</v>
      </c>
      <c r="C27" s="204">
        <v>136.7936371453138</v>
      </c>
      <c r="D27" s="204">
        <v>273.78744625967312</v>
      </c>
      <c r="E27" s="204">
        <v>746.42828890799638</v>
      </c>
      <c r="F27" s="204">
        <v>830.6284608770419</v>
      </c>
      <c r="G27" s="204">
        <v>729.65769561478919</v>
      </c>
      <c r="H27" s="204">
        <v>733.79828030954411</v>
      </c>
      <c r="I27" s="204">
        <v>654.1556319862425</v>
      </c>
      <c r="J27" s="204">
        <v>613.56423043852101</v>
      </c>
      <c r="K27" s="204">
        <v>551.40928632846089</v>
      </c>
      <c r="L27" s="204">
        <v>551.60060189165949</v>
      </c>
      <c r="M27" s="204">
        <v>1037.444539982803</v>
      </c>
      <c r="N27" s="204">
        <v>868.06500429922608</v>
      </c>
      <c r="O27" s="204">
        <v>899.2635425623389</v>
      </c>
      <c r="P27" s="204">
        <v>742.10085984522789</v>
      </c>
      <c r="Q27" s="204">
        <v>914.60773860705081</v>
      </c>
      <c r="R27" s="204">
        <v>1004.248323301806</v>
      </c>
      <c r="S27" s="204">
        <v>917.84411006018911</v>
      </c>
      <c r="T27" s="204">
        <v>735.05846947549435</v>
      </c>
      <c r="U27" s="204">
        <v>679.11719690455709</v>
      </c>
      <c r="V27" s="204">
        <v>489.33662940670678</v>
      </c>
      <c r="W27" s="204">
        <v>677.69406706792768</v>
      </c>
      <c r="X27" s="204">
        <v>925.18933791917448</v>
      </c>
      <c r="Y27" s="204">
        <v>775.2052450558898</v>
      </c>
      <c r="DA27" s="71" t="s">
        <v>127</v>
      </c>
    </row>
    <row r="28" spans="1:105" ht="12" customHeight="1" x14ac:dyDescent="0.25">
      <c r="A28" s="18" t="s">
        <v>42</v>
      </c>
      <c r="B28" s="204">
        <v>1036.70464316423</v>
      </c>
      <c r="C28" s="204">
        <v>778.72596732588136</v>
      </c>
      <c r="D28" s="204">
        <v>792.41186586414437</v>
      </c>
      <c r="E28" s="204">
        <v>1083.2366294067069</v>
      </c>
      <c r="F28" s="204">
        <v>231.975494411006</v>
      </c>
      <c r="G28" s="204">
        <v>244.97704213241619</v>
      </c>
      <c r="H28" s="204">
        <v>864.26268271711081</v>
      </c>
      <c r="I28" s="204">
        <v>464.63525365434208</v>
      </c>
      <c r="J28" s="204">
        <v>99.222527944969912</v>
      </c>
      <c r="K28" s="204">
        <v>151.9131556319862</v>
      </c>
      <c r="L28" s="204">
        <v>153.9660361134996</v>
      </c>
      <c r="M28" s="204">
        <v>261.40008598452278</v>
      </c>
      <c r="N28" s="204">
        <v>68.429320722269978</v>
      </c>
      <c r="O28" s="204">
        <v>171.7576956147893</v>
      </c>
      <c r="P28" s="204">
        <v>33.530352536543433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128</v>
      </c>
    </row>
    <row r="29" spans="1:105" ht="12" customHeight="1" x14ac:dyDescent="0.25">
      <c r="A29" s="14" t="s">
        <v>29</v>
      </c>
      <c r="B29" s="204">
        <f t="shared" ref="B29:Y29" si="11">SUM(B30:B34)</f>
        <v>66.134049871023223</v>
      </c>
      <c r="C29" s="204">
        <f t="shared" si="11"/>
        <v>53.401117798796221</v>
      </c>
      <c r="D29" s="204">
        <f t="shared" si="11"/>
        <v>46.890283748925185</v>
      </c>
      <c r="E29" s="204">
        <f t="shared" si="11"/>
        <v>73.252880481513316</v>
      </c>
      <c r="F29" s="204">
        <f t="shared" si="11"/>
        <v>63.114101461736894</v>
      </c>
      <c r="G29" s="204">
        <f t="shared" si="11"/>
        <v>42.26079105760963</v>
      </c>
      <c r="H29" s="204">
        <f t="shared" si="11"/>
        <v>46.795012897678411</v>
      </c>
      <c r="I29" s="204">
        <f t="shared" si="11"/>
        <v>41.035769561478922</v>
      </c>
      <c r="J29" s="204">
        <f t="shared" si="11"/>
        <v>95.575408426483222</v>
      </c>
      <c r="K29" s="204">
        <f t="shared" si="11"/>
        <v>82.946087704213255</v>
      </c>
      <c r="L29" s="204">
        <f t="shared" si="11"/>
        <v>100.4724849527085</v>
      </c>
      <c r="M29" s="204">
        <f t="shared" si="11"/>
        <v>84.441788478073931</v>
      </c>
      <c r="N29" s="204">
        <f t="shared" si="11"/>
        <v>95.168873602751489</v>
      </c>
      <c r="O29" s="204">
        <f t="shared" si="11"/>
        <v>24.592175408426481</v>
      </c>
      <c r="P29" s="204">
        <f t="shared" si="11"/>
        <v>23.087188306104899</v>
      </c>
      <c r="Q29" s="204">
        <f t="shared" si="11"/>
        <v>83.397162510748061</v>
      </c>
      <c r="R29" s="204">
        <f t="shared" si="11"/>
        <v>24.965778159931212</v>
      </c>
      <c r="S29" s="204">
        <f t="shared" si="11"/>
        <v>30.307480653482372</v>
      </c>
      <c r="T29" s="204">
        <f t="shared" si="11"/>
        <v>15.10447119518486</v>
      </c>
      <c r="U29" s="204">
        <f t="shared" si="11"/>
        <v>14.339036973344793</v>
      </c>
      <c r="V29" s="204">
        <f t="shared" si="11"/>
        <v>12.54987102321582</v>
      </c>
      <c r="W29" s="204">
        <f t="shared" si="11"/>
        <v>60.548409286328464</v>
      </c>
      <c r="X29" s="204">
        <f t="shared" si="11"/>
        <v>47.55803955288048</v>
      </c>
      <c r="Y29" s="204">
        <f t="shared" si="11"/>
        <v>32.083490971625103</v>
      </c>
      <c r="DA29" s="71"/>
    </row>
    <row r="30" spans="1:105" ht="12" customHeight="1" x14ac:dyDescent="0.25">
      <c r="A30" s="18" t="s">
        <v>30</v>
      </c>
      <c r="B30" s="204">
        <v>0</v>
      </c>
      <c r="C30" s="204">
        <v>0</v>
      </c>
      <c r="D30" s="204">
        <v>0</v>
      </c>
      <c r="E30" s="204">
        <v>0</v>
      </c>
      <c r="F30" s="204">
        <v>0</v>
      </c>
      <c r="G30" s="204">
        <v>0</v>
      </c>
      <c r="H30" s="204">
        <v>0</v>
      </c>
      <c r="I30" s="204">
        <v>0</v>
      </c>
      <c r="J30" s="204">
        <v>0</v>
      </c>
      <c r="K30" s="204">
        <v>0</v>
      </c>
      <c r="L30" s="204">
        <v>0</v>
      </c>
      <c r="M30" s="204">
        <v>0</v>
      </c>
      <c r="N30" s="204">
        <v>0</v>
      </c>
      <c r="O30" s="204">
        <v>0</v>
      </c>
      <c r="P30" s="204">
        <v>0</v>
      </c>
      <c r="Q30" s="204">
        <v>0</v>
      </c>
      <c r="R30" s="204">
        <v>0</v>
      </c>
      <c r="S30" s="204">
        <v>0</v>
      </c>
      <c r="T30" s="204">
        <v>0</v>
      </c>
      <c r="U30" s="204">
        <v>0</v>
      </c>
      <c r="V30" s="204">
        <v>0</v>
      </c>
      <c r="W30" s="204">
        <v>0</v>
      </c>
      <c r="X30" s="204">
        <v>0</v>
      </c>
      <c r="Y30" s="204">
        <v>0</v>
      </c>
      <c r="DA30" s="71" t="s">
        <v>129</v>
      </c>
    </row>
    <row r="31" spans="1:105" ht="12" customHeight="1" x14ac:dyDescent="0.25">
      <c r="A31" s="18" t="s">
        <v>31</v>
      </c>
      <c r="B31" s="204">
        <v>14.68667239896819</v>
      </c>
      <c r="C31" s="204">
        <v>18.075838349097161</v>
      </c>
      <c r="D31" s="204">
        <v>13.556921754084261</v>
      </c>
      <c r="E31" s="204">
        <v>12.148409286328461</v>
      </c>
      <c r="F31" s="204">
        <v>14.288306104901119</v>
      </c>
      <c r="G31" s="204">
        <v>2.1975064488392091</v>
      </c>
      <c r="H31" s="204">
        <v>2.195872742906277</v>
      </c>
      <c r="I31" s="204">
        <v>2.156577815993121</v>
      </c>
      <c r="J31" s="204">
        <v>52.778417884780737</v>
      </c>
      <c r="K31" s="204">
        <v>47.275580395528813</v>
      </c>
      <c r="L31" s="204">
        <v>62.667583834909713</v>
      </c>
      <c r="M31" s="204">
        <v>58.26990541702493</v>
      </c>
      <c r="N31" s="204">
        <v>62.667583834909713</v>
      </c>
      <c r="O31" s="204">
        <v>1.0993981083404989</v>
      </c>
      <c r="P31" s="204">
        <v>1.0981943250214961</v>
      </c>
      <c r="Q31" s="204">
        <v>1.083576956147893</v>
      </c>
      <c r="R31" s="204">
        <v>1.028804815133276</v>
      </c>
      <c r="S31" s="204">
        <v>1.028804815133276</v>
      </c>
      <c r="T31" s="204">
        <v>1.028804815133276</v>
      </c>
      <c r="U31" s="204">
        <v>1.028804815133276</v>
      </c>
      <c r="V31" s="204">
        <v>1.028804815133276</v>
      </c>
      <c r="W31" s="204">
        <v>1.028804815133276</v>
      </c>
      <c r="X31" s="204">
        <v>1.028804815133276</v>
      </c>
      <c r="Y31" s="204">
        <v>1.028804815133276</v>
      </c>
      <c r="DA31" s="71" t="s">
        <v>130</v>
      </c>
    </row>
    <row r="32" spans="1:105" ht="12" customHeight="1" x14ac:dyDescent="0.25">
      <c r="A32" s="18" t="s">
        <v>71</v>
      </c>
      <c r="B32" s="204">
        <v>36.97334479793637</v>
      </c>
      <c r="C32" s="204">
        <v>25.67592433361995</v>
      </c>
      <c r="D32" s="204">
        <v>24.648925193465171</v>
      </c>
      <c r="E32" s="204">
        <v>46.085554600171967</v>
      </c>
      <c r="F32" s="204">
        <v>35.844282029234741</v>
      </c>
      <c r="G32" s="204">
        <v>32.771195184866727</v>
      </c>
      <c r="H32" s="204">
        <v>31.750042992261388</v>
      </c>
      <c r="I32" s="204">
        <v>28.688134135855542</v>
      </c>
      <c r="J32" s="204">
        <v>31.75227858985382</v>
      </c>
      <c r="K32" s="204">
        <v>23.563628546861569</v>
      </c>
      <c r="L32" s="204">
        <v>30.735855546001719</v>
      </c>
      <c r="M32" s="204">
        <v>20.49346517626827</v>
      </c>
      <c r="N32" s="204">
        <v>22.54118658641444</v>
      </c>
      <c r="O32" s="204">
        <v>20.492003439380909</v>
      </c>
      <c r="P32" s="204">
        <v>19.735597592433361</v>
      </c>
      <c r="Q32" s="204">
        <v>80.784952708512463</v>
      </c>
      <c r="R32" s="204">
        <v>21.64402407566638</v>
      </c>
      <c r="S32" s="204">
        <v>22.5664660361135</v>
      </c>
      <c r="T32" s="204">
        <v>10.254170249355109</v>
      </c>
      <c r="U32" s="204">
        <v>10.25296646603611</v>
      </c>
      <c r="V32" s="204">
        <v>9.2281169389509881</v>
      </c>
      <c r="W32" s="204">
        <v>16.41926053310404</v>
      </c>
      <c r="X32" s="204">
        <v>19.51367153912296</v>
      </c>
      <c r="Y32" s="204">
        <v>10.186328460877039</v>
      </c>
      <c r="DA32" s="71" t="s">
        <v>131</v>
      </c>
    </row>
    <row r="33" spans="1:105" ht="12" customHeight="1" x14ac:dyDescent="0.25">
      <c r="A33" s="18" t="s">
        <v>32</v>
      </c>
      <c r="B33" s="204">
        <v>14.474032674118661</v>
      </c>
      <c r="C33" s="204">
        <v>9.6493551160791053</v>
      </c>
      <c r="D33" s="204">
        <v>8.6844368013757514</v>
      </c>
      <c r="E33" s="204">
        <v>6.7668099742046417</v>
      </c>
      <c r="F33" s="204">
        <v>7.7301805674978503</v>
      </c>
      <c r="G33" s="204">
        <v>5.7917454858125534</v>
      </c>
      <c r="H33" s="204">
        <v>10.598538263112641</v>
      </c>
      <c r="I33" s="204">
        <v>8.6907136715391218</v>
      </c>
      <c r="J33" s="204">
        <v>5.7933791917454851</v>
      </c>
      <c r="K33" s="204">
        <v>3.854772141014617</v>
      </c>
      <c r="L33" s="204">
        <v>4.8184866723989677</v>
      </c>
      <c r="M33" s="204">
        <v>1.9274290627687021</v>
      </c>
      <c r="N33" s="204">
        <v>7.7095442820292348</v>
      </c>
      <c r="O33" s="204">
        <v>0</v>
      </c>
      <c r="P33" s="204">
        <v>0</v>
      </c>
      <c r="Q33" s="204">
        <v>0</v>
      </c>
      <c r="R33" s="204">
        <v>0</v>
      </c>
      <c r="S33" s="204">
        <v>2.8907136715391228</v>
      </c>
      <c r="T33" s="204">
        <v>0</v>
      </c>
      <c r="U33" s="204">
        <v>0</v>
      </c>
      <c r="V33" s="204">
        <v>0</v>
      </c>
      <c r="W33" s="204">
        <v>0</v>
      </c>
      <c r="X33" s="204">
        <v>8.6722269991401539</v>
      </c>
      <c r="Y33" s="204">
        <v>4.8178847807394662</v>
      </c>
      <c r="DA33" s="71" t="s">
        <v>132</v>
      </c>
    </row>
    <row r="34" spans="1:105" ht="12" customHeight="1" x14ac:dyDescent="0.25">
      <c r="A34" s="18" t="s">
        <v>33</v>
      </c>
      <c r="B34" s="204">
        <v>0</v>
      </c>
      <c r="C34" s="204">
        <v>0</v>
      </c>
      <c r="D34" s="204">
        <v>0</v>
      </c>
      <c r="E34" s="204">
        <v>8.2521066208082541</v>
      </c>
      <c r="F34" s="204">
        <v>5.251332760103181</v>
      </c>
      <c r="G34" s="204">
        <v>1.5003439380911441</v>
      </c>
      <c r="H34" s="204">
        <v>2.2505588993981078</v>
      </c>
      <c r="I34" s="204">
        <v>1.5003439380911441</v>
      </c>
      <c r="J34" s="204">
        <v>5.251332760103181</v>
      </c>
      <c r="K34" s="204">
        <v>8.2521066208082541</v>
      </c>
      <c r="L34" s="204">
        <v>2.2505588993981078</v>
      </c>
      <c r="M34" s="204">
        <v>3.750988822012038</v>
      </c>
      <c r="N34" s="204">
        <v>2.2505588993981078</v>
      </c>
      <c r="O34" s="204">
        <v>3.0007738607050731</v>
      </c>
      <c r="P34" s="204">
        <v>2.2533963886500432</v>
      </c>
      <c r="Q34" s="204">
        <v>1.5286328460877039</v>
      </c>
      <c r="R34" s="204">
        <v>2.2929492691315558</v>
      </c>
      <c r="S34" s="204">
        <v>3.8214961306964752</v>
      </c>
      <c r="T34" s="204">
        <v>3.8214961306964752</v>
      </c>
      <c r="U34" s="204">
        <v>3.0572656921754078</v>
      </c>
      <c r="V34" s="204">
        <v>2.2929492691315558</v>
      </c>
      <c r="W34" s="204">
        <v>43.100343938091143</v>
      </c>
      <c r="X34" s="204">
        <v>18.343336199484089</v>
      </c>
      <c r="Y34" s="204">
        <v>16.050472914875321</v>
      </c>
      <c r="DA34" s="71" t="s">
        <v>133</v>
      </c>
    </row>
    <row r="35" spans="1:105" ht="12" customHeight="1" x14ac:dyDescent="0.25">
      <c r="A35" s="14" t="s">
        <v>34</v>
      </c>
      <c r="B35" s="204">
        <f t="shared" ref="B35:Y35" si="12">B36+B37</f>
        <v>5238.0409286328459</v>
      </c>
      <c r="C35" s="204">
        <f t="shared" si="12"/>
        <v>4997.0144453998273</v>
      </c>
      <c r="D35" s="204">
        <f t="shared" si="12"/>
        <v>4923.5072226999137</v>
      </c>
      <c r="E35" s="204">
        <f t="shared" si="12"/>
        <v>5071.4754084264832</v>
      </c>
      <c r="F35" s="204">
        <f t="shared" si="12"/>
        <v>5258.3585554600177</v>
      </c>
      <c r="G35" s="204">
        <f t="shared" si="12"/>
        <v>4746.0201203783317</v>
      </c>
      <c r="H35" s="204">
        <f t="shared" si="12"/>
        <v>5199.7541702493545</v>
      </c>
      <c r="I35" s="204">
        <f t="shared" si="12"/>
        <v>4836.8085124677564</v>
      </c>
      <c r="J35" s="204">
        <f t="shared" si="12"/>
        <v>5081.9958727429057</v>
      </c>
      <c r="K35" s="204">
        <f t="shared" si="12"/>
        <v>3668.2715391229576</v>
      </c>
      <c r="L35" s="204">
        <f t="shared" si="12"/>
        <v>4719.1950128976778</v>
      </c>
      <c r="M35" s="204">
        <f t="shared" si="12"/>
        <v>4709.4658641444539</v>
      </c>
      <c r="N35" s="204">
        <f t="shared" si="12"/>
        <v>4538.2018916595007</v>
      </c>
      <c r="O35" s="204">
        <f t="shared" si="12"/>
        <v>4319.036543422184</v>
      </c>
      <c r="P35" s="204">
        <f t="shared" si="12"/>
        <v>4319.6246775580385</v>
      </c>
      <c r="Q35" s="204">
        <f t="shared" si="12"/>
        <v>4454.4282029234719</v>
      </c>
      <c r="R35" s="204">
        <f t="shared" si="12"/>
        <v>4288.6042992261391</v>
      </c>
      <c r="S35" s="204">
        <f t="shared" si="12"/>
        <v>4356.1527085124671</v>
      </c>
      <c r="T35" s="204">
        <f t="shared" si="12"/>
        <v>4622.5279449699046</v>
      </c>
      <c r="U35" s="204">
        <f t="shared" si="12"/>
        <v>4296.5083404987099</v>
      </c>
      <c r="V35" s="204">
        <f t="shared" si="12"/>
        <v>4064.8154772141015</v>
      </c>
      <c r="W35" s="204">
        <f t="shared" si="12"/>
        <v>4073.8594567589516</v>
      </c>
      <c r="X35" s="204">
        <f t="shared" si="12"/>
        <v>3863.0700555253502</v>
      </c>
      <c r="Y35" s="204">
        <f t="shared" si="12"/>
        <v>3952.8612461248172</v>
      </c>
      <c r="DA35" s="71"/>
    </row>
    <row r="36" spans="1:105" ht="12" customHeight="1" x14ac:dyDescent="0.25">
      <c r="A36" s="18" t="s">
        <v>73</v>
      </c>
      <c r="B36" s="204">
        <v>2477.2355975924329</v>
      </c>
      <c r="C36" s="204">
        <v>2469.1315563198618</v>
      </c>
      <c r="D36" s="204">
        <v>2467.8202923473768</v>
      </c>
      <c r="E36" s="204">
        <v>2717.035339638865</v>
      </c>
      <c r="F36" s="204">
        <v>2742.2938091143592</v>
      </c>
      <c r="G36" s="204">
        <v>2225.4794496990539</v>
      </c>
      <c r="H36" s="204">
        <v>2635.523731728289</v>
      </c>
      <c r="I36" s="204">
        <v>2680.6964746345661</v>
      </c>
      <c r="J36" s="204">
        <v>2722.2246775580402</v>
      </c>
      <c r="K36" s="204">
        <v>1825.5372312983659</v>
      </c>
      <c r="L36" s="204">
        <v>2376.9838349097158</v>
      </c>
      <c r="M36" s="204">
        <v>2343.8023215821149</v>
      </c>
      <c r="N36" s="204">
        <v>2148.1665520206361</v>
      </c>
      <c r="O36" s="204">
        <v>2105.613413585555</v>
      </c>
      <c r="P36" s="204">
        <v>2102.207996560619</v>
      </c>
      <c r="Q36" s="204">
        <v>2107.631126397248</v>
      </c>
      <c r="R36" s="204">
        <v>2155.5766981943252</v>
      </c>
      <c r="S36" s="204">
        <v>2240.649183147033</v>
      </c>
      <c r="T36" s="204">
        <v>2220.8846947549441</v>
      </c>
      <c r="U36" s="204">
        <v>2056.5613929492688</v>
      </c>
      <c r="V36" s="204">
        <v>1990.5703353396391</v>
      </c>
      <c r="W36" s="204">
        <v>2011.6751919266219</v>
      </c>
      <c r="X36" s="204">
        <v>1728.7915516560461</v>
      </c>
      <c r="Y36" s="204">
        <v>1654.692716460157</v>
      </c>
      <c r="DA36" s="71" t="s">
        <v>134</v>
      </c>
    </row>
    <row r="37" spans="1:105" ht="12" customHeight="1" x14ac:dyDescent="0.25">
      <c r="A37" s="18" t="s">
        <v>36</v>
      </c>
      <c r="B37" s="204">
        <v>2760.805331040413</v>
      </c>
      <c r="C37" s="204">
        <v>2527.882889079965</v>
      </c>
      <c r="D37" s="204">
        <v>2455.6869303525368</v>
      </c>
      <c r="E37" s="204">
        <v>2354.4400687876182</v>
      </c>
      <c r="F37" s="204">
        <v>2516.064746345658</v>
      </c>
      <c r="G37" s="204">
        <v>2520.5406706792778</v>
      </c>
      <c r="H37" s="204">
        <v>2564.2304385210659</v>
      </c>
      <c r="I37" s="204">
        <v>2156.1120378331898</v>
      </c>
      <c r="J37" s="204">
        <v>2359.771195184866</v>
      </c>
      <c r="K37" s="204">
        <v>1842.734307824592</v>
      </c>
      <c r="L37" s="204">
        <v>2342.2111779879619</v>
      </c>
      <c r="M37" s="204">
        <v>2365.663542562339</v>
      </c>
      <c r="N37" s="204">
        <v>2390.035339638865</v>
      </c>
      <c r="O37" s="204">
        <v>2213.423129836629</v>
      </c>
      <c r="P37" s="204">
        <v>2217.4166809974199</v>
      </c>
      <c r="Q37" s="204">
        <v>2346.7970765262239</v>
      </c>
      <c r="R37" s="204">
        <v>2133.0276010318139</v>
      </c>
      <c r="S37" s="204">
        <v>2115.5035253654341</v>
      </c>
      <c r="T37" s="204">
        <v>2401.643250214961</v>
      </c>
      <c r="U37" s="204">
        <v>2239.9469475494411</v>
      </c>
      <c r="V37" s="204">
        <v>2074.2451418744622</v>
      </c>
      <c r="W37" s="204">
        <v>2062.18426483233</v>
      </c>
      <c r="X37" s="204">
        <v>2134.2785038693041</v>
      </c>
      <c r="Y37" s="204">
        <v>2298.1685296646601</v>
      </c>
      <c r="DA37" s="71" t="s">
        <v>135</v>
      </c>
    </row>
    <row r="38" spans="1:105" ht="12" customHeight="1" x14ac:dyDescent="0.25">
      <c r="A38" s="14" t="s">
        <v>37</v>
      </c>
      <c r="B38" s="204">
        <f t="shared" ref="B38:Y38" si="13">B39+B40+B41+B42+B43+B44</f>
        <v>0</v>
      </c>
      <c r="C38" s="204">
        <f t="shared" si="13"/>
        <v>0</v>
      </c>
      <c r="D38" s="204">
        <f t="shared" si="13"/>
        <v>0</v>
      </c>
      <c r="E38" s="204">
        <f t="shared" si="13"/>
        <v>0.16715391229578669</v>
      </c>
      <c r="F38" s="204">
        <f t="shared" si="13"/>
        <v>11.70343938091143</v>
      </c>
      <c r="G38" s="204">
        <f t="shared" si="13"/>
        <v>0.14333619948409279</v>
      </c>
      <c r="H38" s="204">
        <f t="shared" si="13"/>
        <v>0</v>
      </c>
      <c r="I38" s="204">
        <f t="shared" si="13"/>
        <v>0</v>
      </c>
      <c r="J38" s="204">
        <f t="shared" si="13"/>
        <v>0</v>
      </c>
      <c r="K38" s="204">
        <f t="shared" si="13"/>
        <v>0</v>
      </c>
      <c r="L38" s="204">
        <f t="shared" si="13"/>
        <v>3.2189165950128968</v>
      </c>
      <c r="M38" s="204">
        <f t="shared" si="13"/>
        <v>3.590713671539123</v>
      </c>
      <c r="N38" s="204">
        <f t="shared" si="13"/>
        <v>7.1625107480653469E-2</v>
      </c>
      <c r="O38" s="204">
        <f t="shared" si="13"/>
        <v>0.14325021496130694</v>
      </c>
      <c r="P38" s="204">
        <f t="shared" si="13"/>
        <v>4.5380911435941531</v>
      </c>
      <c r="Q38" s="204">
        <f t="shared" si="13"/>
        <v>1.5286328460877037</v>
      </c>
      <c r="R38" s="204">
        <f t="shared" si="13"/>
        <v>7.1711092003439378E-2</v>
      </c>
      <c r="S38" s="204">
        <f t="shared" si="13"/>
        <v>7.1711092003439378E-2</v>
      </c>
      <c r="T38" s="204">
        <f t="shared" si="13"/>
        <v>1.5203744701261033</v>
      </c>
      <c r="U38" s="204">
        <f t="shared" si="13"/>
        <v>1.5011127308444483</v>
      </c>
      <c r="V38" s="204">
        <f t="shared" si="13"/>
        <v>1.2962375835049977</v>
      </c>
      <c r="W38" s="204">
        <f t="shared" si="13"/>
        <v>22.296522282054134</v>
      </c>
      <c r="X38" s="204">
        <f t="shared" si="13"/>
        <v>21.792711934091752</v>
      </c>
      <c r="Y38" s="204">
        <f t="shared" si="13"/>
        <v>25.531832075111762</v>
      </c>
      <c r="DA38" s="71"/>
    </row>
    <row r="39" spans="1:105" ht="12" customHeight="1" x14ac:dyDescent="0.25">
      <c r="A39" s="18" t="s">
        <v>38</v>
      </c>
      <c r="B39" s="204">
        <v>0</v>
      </c>
      <c r="C39" s="204">
        <v>0</v>
      </c>
      <c r="D39" s="204">
        <v>0</v>
      </c>
      <c r="E39" s="204">
        <v>0.16715391229578669</v>
      </c>
      <c r="F39" s="204">
        <v>11.70343938091143</v>
      </c>
      <c r="G39" s="204">
        <v>0.14333619948409279</v>
      </c>
      <c r="H39" s="204">
        <v>0</v>
      </c>
      <c r="I39" s="204">
        <v>0</v>
      </c>
      <c r="J39" s="204">
        <v>0</v>
      </c>
      <c r="K39" s="204">
        <v>0</v>
      </c>
      <c r="L39" s="204">
        <v>0</v>
      </c>
      <c r="M39" s="204">
        <v>0</v>
      </c>
      <c r="N39" s="204">
        <v>7.1625107480653469E-2</v>
      </c>
      <c r="O39" s="204">
        <v>7.1625107480653469E-2</v>
      </c>
      <c r="P39" s="204">
        <v>4.5141874462596734</v>
      </c>
      <c r="Q39" s="204">
        <v>1.5047291487532239</v>
      </c>
      <c r="R39" s="204">
        <v>4.7807394668959592E-2</v>
      </c>
      <c r="S39" s="204">
        <v>4.7807394668959592E-2</v>
      </c>
      <c r="T39" s="204">
        <v>9.5528804815133275E-2</v>
      </c>
      <c r="U39" s="204">
        <v>9.5528804815133275E-2</v>
      </c>
      <c r="V39" s="204">
        <v>2.3903697334479789E-2</v>
      </c>
      <c r="W39" s="204">
        <v>2.3903697334479789E-2</v>
      </c>
      <c r="X39" s="204">
        <v>4.7807394668959592E-2</v>
      </c>
      <c r="Y39" s="204">
        <v>4.7807394668959592E-2</v>
      </c>
      <c r="DA39" s="71" t="s">
        <v>136</v>
      </c>
    </row>
    <row r="40" spans="1:105" ht="12" customHeight="1" x14ac:dyDescent="0.25">
      <c r="A40" s="18" t="s">
        <v>74</v>
      </c>
      <c r="B40" s="204">
        <v>0</v>
      </c>
      <c r="C40" s="204">
        <v>0</v>
      </c>
      <c r="D40" s="204">
        <v>0</v>
      </c>
      <c r="E40" s="204">
        <v>0</v>
      </c>
      <c r="F40" s="204">
        <v>0</v>
      </c>
      <c r="G40" s="204">
        <v>0</v>
      </c>
      <c r="H40" s="204">
        <v>0</v>
      </c>
      <c r="I40" s="204">
        <v>0</v>
      </c>
      <c r="J40" s="204">
        <v>0</v>
      </c>
      <c r="K40" s="204">
        <v>0</v>
      </c>
      <c r="L40" s="204">
        <v>0</v>
      </c>
      <c r="M40" s="204">
        <v>0</v>
      </c>
      <c r="N40" s="204">
        <v>0</v>
      </c>
      <c r="O40" s="204">
        <v>7.1625107480653469E-2</v>
      </c>
      <c r="P40" s="204">
        <v>2.3903697334479789E-2</v>
      </c>
      <c r="Q40" s="204">
        <v>2.3903697334479789E-2</v>
      </c>
      <c r="R40" s="204">
        <v>2.3903697334479789E-2</v>
      </c>
      <c r="S40" s="204">
        <v>2.3903697334479789E-2</v>
      </c>
      <c r="T40" s="204">
        <v>0</v>
      </c>
      <c r="U40" s="204">
        <v>0</v>
      </c>
      <c r="V40" s="204">
        <v>0</v>
      </c>
      <c r="W40" s="204">
        <v>20.804343756955209</v>
      </c>
      <c r="X40" s="204">
        <v>20.265370098038449</v>
      </c>
      <c r="Y40" s="204">
        <v>23.66919239624848</v>
      </c>
      <c r="DA40" s="71" t="s">
        <v>137</v>
      </c>
    </row>
    <row r="41" spans="1:105" ht="12" customHeight="1" x14ac:dyDescent="0.25">
      <c r="A41" s="18" t="s">
        <v>75</v>
      </c>
      <c r="B41" s="204">
        <v>0</v>
      </c>
      <c r="C41" s="204">
        <v>0</v>
      </c>
      <c r="D41" s="204">
        <v>0</v>
      </c>
      <c r="E41" s="204">
        <v>0</v>
      </c>
      <c r="F41" s="204">
        <v>0</v>
      </c>
      <c r="G41" s="204">
        <v>0</v>
      </c>
      <c r="H41" s="204">
        <v>0</v>
      </c>
      <c r="I41" s="204">
        <v>0</v>
      </c>
      <c r="J41" s="204">
        <v>0</v>
      </c>
      <c r="K41" s="204">
        <v>0</v>
      </c>
      <c r="L41" s="204">
        <v>3.2189165950128968</v>
      </c>
      <c r="M41" s="204">
        <v>3.590713671539123</v>
      </c>
      <c r="N41" s="204">
        <v>0</v>
      </c>
      <c r="O41" s="204">
        <v>0</v>
      </c>
      <c r="P41" s="204">
        <v>0</v>
      </c>
      <c r="Q41" s="204">
        <v>0</v>
      </c>
      <c r="R41" s="204">
        <v>0</v>
      </c>
      <c r="S41" s="204">
        <v>0</v>
      </c>
      <c r="T41" s="204">
        <v>0</v>
      </c>
      <c r="U41" s="204">
        <v>0</v>
      </c>
      <c r="V41" s="204">
        <v>0</v>
      </c>
      <c r="W41" s="204">
        <v>0</v>
      </c>
      <c r="X41" s="204">
        <v>0</v>
      </c>
      <c r="Y41" s="204">
        <v>0</v>
      </c>
      <c r="DA41" s="71" t="s">
        <v>138</v>
      </c>
    </row>
    <row r="42" spans="1:105" ht="12" customHeight="1" x14ac:dyDescent="0.25">
      <c r="A42" s="18" t="s">
        <v>76</v>
      </c>
      <c r="B42" s="204">
        <v>0</v>
      </c>
      <c r="C42" s="204">
        <v>0</v>
      </c>
      <c r="D42" s="204">
        <v>0</v>
      </c>
      <c r="E42" s="204">
        <v>0</v>
      </c>
      <c r="F42" s="204">
        <v>0</v>
      </c>
      <c r="G42" s="204">
        <v>0</v>
      </c>
      <c r="H42" s="204">
        <v>0</v>
      </c>
      <c r="I42" s="204">
        <v>0</v>
      </c>
      <c r="J42" s="204">
        <v>0</v>
      </c>
      <c r="K42" s="204">
        <v>0</v>
      </c>
      <c r="L42" s="204">
        <v>0</v>
      </c>
      <c r="M42" s="204">
        <v>0</v>
      </c>
      <c r="N42" s="204">
        <v>0</v>
      </c>
      <c r="O42" s="204">
        <v>0</v>
      </c>
      <c r="P42" s="204">
        <v>0</v>
      </c>
      <c r="Q42" s="204">
        <v>0</v>
      </c>
      <c r="R42" s="204">
        <v>0</v>
      </c>
      <c r="S42" s="204">
        <v>0</v>
      </c>
      <c r="T42" s="204">
        <v>0</v>
      </c>
      <c r="U42" s="204">
        <v>0</v>
      </c>
      <c r="V42" s="204">
        <v>0</v>
      </c>
      <c r="W42" s="204">
        <v>0</v>
      </c>
      <c r="X42" s="204">
        <v>0</v>
      </c>
      <c r="Y42" s="204">
        <v>0</v>
      </c>
      <c r="DA42" s="71" t="s">
        <v>139</v>
      </c>
    </row>
    <row r="43" spans="1:105" ht="12" customHeight="1" x14ac:dyDescent="0.25">
      <c r="A43" s="18" t="s">
        <v>77</v>
      </c>
      <c r="B43" s="204">
        <v>0</v>
      </c>
      <c r="C43" s="204">
        <v>0</v>
      </c>
      <c r="D43" s="204">
        <v>0</v>
      </c>
      <c r="E43" s="204">
        <v>0</v>
      </c>
      <c r="F43" s="204">
        <v>0</v>
      </c>
      <c r="G43" s="204">
        <v>0</v>
      </c>
      <c r="H43" s="204">
        <v>0</v>
      </c>
      <c r="I43" s="204">
        <v>0</v>
      </c>
      <c r="J43" s="204">
        <v>0</v>
      </c>
      <c r="K43" s="204">
        <v>0</v>
      </c>
      <c r="L43" s="204">
        <v>0</v>
      </c>
      <c r="M43" s="204">
        <v>0</v>
      </c>
      <c r="N43" s="204">
        <v>0</v>
      </c>
      <c r="O43" s="204">
        <v>0</v>
      </c>
      <c r="P43" s="204">
        <v>0</v>
      </c>
      <c r="Q43" s="204">
        <v>0</v>
      </c>
      <c r="R43" s="204">
        <v>0</v>
      </c>
      <c r="S43" s="204">
        <v>0</v>
      </c>
      <c r="T43" s="204">
        <v>0</v>
      </c>
      <c r="U43" s="204">
        <v>0</v>
      </c>
      <c r="V43" s="204">
        <v>0</v>
      </c>
      <c r="W43" s="204">
        <v>0</v>
      </c>
      <c r="X43" s="204">
        <v>0</v>
      </c>
      <c r="Y43" s="204">
        <v>0</v>
      </c>
      <c r="DA43" s="71" t="s">
        <v>140</v>
      </c>
    </row>
    <row r="44" spans="1:105" ht="12" customHeight="1" x14ac:dyDescent="0.25">
      <c r="A44" s="18" t="s">
        <v>78</v>
      </c>
      <c r="B44" s="204">
        <v>0</v>
      </c>
      <c r="C44" s="204">
        <v>0</v>
      </c>
      <c r="D44" s="204">
        <v>0</v>
      </c>
      <c r="E44" s="204">
        <v>0</v>
      </c>
      <c r="F44" s="204">
        <v>0</v>
      </c>
      <c r="G44" s="204">
        <v>0</v>
      </c>
      <c r="H44" s="204">
        <v>0</v>
      </c>
      <c r="I44" s="204">
        <v>0</v>
      </c>
      <c r="J44" s="204">
        <v>0</v>
      </c>
      <c r="K44" s="204">
        <v>0</v>
      </c>
      <c r="L44" s="204">
        <v>0</v>
      </c>
      <c r="M44" s="204">
        <v>0</v>
      </c>
      <c r="N44" s="204">
        <v>0</v>
      </c>
      <c r="O44" s="204">
        <v>0</v>
      </c>
      <c r="P44" s="204">
        <v>0</v>
      </c>
      <c r="Q44" s="204">
        <v>0</v>
      </c>
      <c r="R44" s="204">
        <v>0</v>
      </c>
      <c r="S44" s="204">
        <v>0</v>
      </c>
      <c r="T44" s="204">
        <v>1.42484566531097</v>
      </c>
      <c r="U44" s="204">
        <v>1.405583926029315</v>
      </c>
      <c r="V44" s="204">
        <v>1.272333886170518</v>
      </c>
      <c r="W44" s="204">
        <v>1.4682748277644451</v>
      </c>
      <c r="X44" s="204">
        <v>1.479534441384341</v>
      </c>
      <c r="Y44" s="204">
        <v>1.814832284194321</v>
      </c>
      <c r="DA44" s="71" t="s">
        <v>141</v>
      </c>
    </row>
    <row r="45" spans="1:105" ht="12" customHeight="1" x14ac:dyDescent="0.25">
      <c r="A45" s="14" t="s">
        <v>39</v>
      </c>
      <c r="B45" s="204">
        <v>0</v>
      </c>
      <c r="C45" s="204">
        <v>0</v>
      </c>
      <c r="D45" s="204">
        <v>0</v>
      </c>
      <c r="E45" s="204">
        <v>14.306878761822871</v>
      </c>
      <c r="F45" s="204">
        <v>10.0792777300086</v>
      </c>
      <c r="G45" s="204">
        <v>9.9360275150472912</v>
      </c>
      <c r="H45" s="204">
        <v>12.46775580395529</v>
      </c>
      <c r="I45" s="204">
        <v>18.892691315563201</v>
      </c>
      <c r="J45" s="204">
        <v>13.99638865004299</v>
      </c>
      <c r="K45" s="204">
        <v>36.567325881341361</v>
      </c>
      <c r="L45" s="204">
        <v>42.371281169389512</v>
      </c>
      <c r="M45" s="204">
        <v>54.026913155631981</v>
      </c>
      <c r="N45" s="204">
        <v>76.502321582115215</v>
      </c>
      <c r="O45" s="204">
        <v>44.52089423903697</v>
      </c>
      <c r="P45" s="204">
        <v>48.437919174548583</v>
      </c>
      <c r="Q45" s="204">
        <v>36.304557179707651</v>
      </c>
      <c r="R45" s="204">
        <v>30.69165950128977</v>
      </c>
      <c r="S45" s="204">
        <v>30.643938091143589</v>
      </c>
      <c r="T45" s="204">
        <v>32.889079965606193</v>
      </c>
      <c r="U45" s="204">
        <v>33.67730008598452</v>
      </c>
      <c r="V45" s="204">
        <v>35.038693035253651</v>
      </c>
      <c r="W45" s="204">
        <v>34.369905417024931</v>
      </c>
      <c r="X45" s="204">
        <v>45.930094582975073</v>
      </c>
      <c r="Y45" s="204">
        <v>49.679965606190883</v>
      </c>
      <c r="DA45" s="71" t="s">
        <v>142</v>
      </c>
    </row>
    <row r="46" spans="1:105" ht="12" customHeight="1" x14ac:dyDescent="0.25">
      <c r="A46" s="21" t="s">
        <v>40</v>
      </c>
      <c r="B46" s="207">
        <v>2033.8779019776439</v>
      </c>
      <c r="C46" s="207">
        <v>2096.3026655202061</v>
      </c>
      <c r="D46" s="207">
        <v>2155.6319862424762</v>
      </c>
      <c r="E46" s="207">
        <v>2255.6319862424762</v>
      </c>
      <c r="F46" s="207">
        <v>2357.953568357696</v>
      </c>
      <c r="G46" s="207">
        <v>2377.8159931212381</v>
      </c>
      <c r="H46" s="207">
        <v>2568.8736027515051</v>
      </c>
      <c r="I46" s="207">
        <v>2457.5236457437659</v>
      </c>
      <c r="J46" s="207">
        <v>2438.263112639725</v>
      </c>
      <c r="K46" s="207">
        <v>1925.4514187446259</v>
      </c>
      <c r="L46" s="207">
        <v>2329.5786758383492</v>
      </c>
      <c r="M46" s="207">
        <v>2426.483233018057</v>
      </c>
      <c r="N46" s="207">
        <v>2310.6620808254511</v>
      </c>
      <c r="O46" s="207">
        <v>2247.9793637145308</v>
      </c>
      <c r="P46" s="207">
        <v>2263.1986242476351</v>
      </c>
      <c r="Q46" s="207">
        <v>2241.014617368874</v>
      </c>
      <c r="R46" s="207">
        <v>2326.9131556319858</v>
      </c>
      <c r="S46" s="207">
        <v>2295.3568357695608</v>
      </c>
      <c r="T46" s="207">
        <v>2264.9183147033532</v>
      </c>
      <c r="U46" s="207">
        <v>2095.6147893379189</v>
      </c>
      <c r="V46" s="207">
        <v>1909.888220120378</v>
      </c>
      <c r="W46" s="207">
        <v>2071.8830610490108</v>
      </c>
      <c r="X46" s="207">
        <v>1938.77901977644</v>
      </c>
      <c r="Y46" s="207">
        <v>1887.618228718831</v>
      </c>
      <c r="DA46" s="86" t="s">
        <v>143</v>
      </c>
    </row>
    <row r="47" spans="1:105" ht="12" customHeight="1" x14ac:dyDescent="0.25">
      <c r="A47" s="31" t="s">
        <v>144</v>
      </c>
      <c r="B47" s="210">
        <f t="shared" ref="B47:Y47" si="14">SUM(B48:B49)</f>
        <v>8509.3245055889947</v>
      </c>
      <c r="C47" s="210">
        <f t="shared" si="14"/>
        <v>8062.2378331900218</v>
      </c>
      <c r="D47" s="210">
        <f t="shared" si="14"/>
        <v>8192.2288048151331</v>
      </c>
      <c r="E47" s="210">
        <f t="shared" si="14"/>
        <v>9244.4992261392963</v>
      </c>
      <c r="F47" s="210">
        <f t="shared" si="14"/>
        <v>8763.8128976784174</v>
      </c>
      <c r="G47" s="210">
        <f t="shared" si="14"/>
        <v>8150.8110060189192</v>
      </c>
      <c r="H47" s="210">
        <f t="shared" si="14"/>
        <v>9425.9515047291497</v>
      </c>
      <c r="I47" s="210">
        <f t="shared" si="14"/>
        <v>8473.0515047291483</v>
      </c>
      <c r="J47" s="210">
        <f t="shared" si="14"/>
        <v>8342.6175408426498</v>
      </c>
      <c r="K47" s="210">
        <f t="shared" si="14"/>
        <v>6416.5588134135887</v>
      </c>
      <c r="L47" s="210">
        <f t="shared" si="14"/>
        <v>7900.4030094582995</v>
      </c>
      <c r="M47" s="210">
        <f t="shared" si="14"/>
        <v>8576.8531384350808</v>
      </c>
      <c r="N47" s="210">
        <f t="shared" si="14"/>
        <v>7957.1011177987966</v>
      </c>
      <c r="O47" s="210">
        <f t="shared" si="14"/>
        <v>7707.293465176268</v>
      </c>
      <c r="P47" s="210">
        <f t="shared" si="14"/>
        <v>7434.5177128116957</v>
      </c>
      <c r="Q47" s="210">
        <f t="shared" si="14"/>
        <v>7731.2809114359407</v>
      </c>
      <c r="R47" s="210">
        <f t="shared" si="14"/>
        <v>7675.4949269131548</v>
      </c>
      <c r="S47" s="210">
        <f t="shared" si="14"/>
        <v>7630.3767841788449</v>
      </c>
      <c r="T47" s="210">
        <f t="shared" si="14"/>
        <v>7672.0186547796711</v>
      </c>
      <c r="U47" s="210">
        <f t="shared" si="14"/>
        <v>7120.7577765313608</v>
      </c>
      <c r="V47" s="210">
        <f t="shared" si="14"/>
        <v>6512.9251283831609</v>
      </c>
      <c r="W47" s="210">
        <f t="shared" si="14"/>
        <v>6940.6514218612983</v>
      </c>
      <c r="X47" s="210">
        <f t="shared" si="14"/>
        <v>6842.3192592909108</v>
      </c>
      <c r="Y47" s="210">
        <f t="shared" si="14"/>
        <v>6722.9800085524657</v>
      </c>
      <c r="DA47" s="109"/>
    </row>
    <row r="48" spans="1:105" ht="12" customHeight="1" x14ac:dyDescent="0.25">
      <c r="A48" s="51" t="s">
        <v>43</v>
      </c>
      <c r="B48" s="241">
        <f>ISI_fec!B5</f>
        <v>7115.0292105220024</v>
      </c>
      <c r="C48" s="241">
        <f>ISI_fec!C5</f>
        <v>6702.3949066431442</v>
      </c>
      <c r="D48" s="241">
        <f>ISI_fec!D5</f>
        <v>6814.9827905997508</v>
      </c>
      <c r="E48" s="241">
        <f>ISI_fec!E5</f>
        <v>7700.9622761577702</v>
      </c>
      <c r="F48" s="241">
        <f>ISI_fec!F5</f>
        <v>7229.3869342428889</v>
      </c>
      <c r="G48" s="241">
        <f>ISI_fec!G5</f>
        <v>6710.2861254929512</v>
      </c>
      <c r="H48" s="241">
        <f>ISI_fec!H5</f>
        <v>7772.3755075705058</v>
      </c>
      <c r="I48" s="241">
        <f>ISI_fec!I5</f>
        <v>6944.896297725184</v>
      </c>
      <c r="J48" s="241">
        <f>ISI_fec!J5</f>
        <v>6797.4343613570009</v>
      </c>
      <c r="K48" s="241">
        <f>ISI_fec!K5</f>
        <v>5132.3070485011922</v>
      </c>
      <c r="L48" s="241">
        <f>ISI_fec!L5</f>
        <v>6527.3961413874886</v>
      </c>
      <c r="M48" s="241">
        <f>ISI_fec!M5</f>
        <v>7004.8346549635098</v>
      </c>
      <c r="N48" s="241">
        <f>ISI_fec!N5</f>
        <v>6472.168872634019</v>
      </c>
      <c r="O48" s="241">
        <f>ISI_fec!O5</f>
        <v>6296.9744733696189</v>
      </c>
      <c r="P48" s="241">
        <f>ISI_fec!P5</f>
        <v>6116.4176081091964</v>
      </c>
      <c r="Q48" s="241">
        <f>ISI_fec!Q5</f>
        <v>6418.3680505088014</v>
      </c>
      <c r="R48" s="241">
        <f>ISI_fec!R5</f>
        <v>6356.6759026115578</v>
      </c>
      <c r="S48" s="241">
        <f>ISI_fec!S5</f>
        <v>6302.4004087105404</v>
      </c>
      <c r="T48" s="241">
        <f>ISI_fec!T5</f>
        <v>6350.5188839663424</v>
      </c>
      <c r="U48" s="241">
        <f>ISI_fec!U5</f>
        <v>5887.3276381111746</v>
      </c>
      <c r="V48" s="241">
        <f>ISI_fec!V5</f>
        <v>5292.0268521929129</v>
      </c>
      <c r="W48" s="241">
        <f>ISI_fec!W5</f>
        <v>5621.4946092146211</v>
      </c>
      <c r="X48" s="241">
        <f>ISI_fec!X5</f>
        <v>5677.4996112882673</v>
      </c>
      <c r="Y48" s="241">
        <f>ISI_fec!Y5</f>
        <v>5675.3181796265326</v>
      </c>
      <c r="DA48" s="83"/>
    </row>
    <row r="49" spans="1:105" ht="12" customHeight="1" x14ac:dyDescent="0.25">
      <c r="A49" s="52" t="s">
        <v>44</v>
      </c>
      <c r="B49" s="242">
        <f>ISI_fec!B54</f>
        <v>1394.2952950669919</v>
      </c>
      <c r="C49" s="242">
        <f>ISI_fec!C54</f>
        <v>1359.8429265468781</v>
      </c>
      <c r="D49" s="242">
        <f>ISI_fec!D54</f>
        <v>1377.246014215382</v>
      </c>
      <c r="E49" s="242">
        <f>ISI_fec!E54</f>
        <v>1543.536949981526</v>
      </c>
      <c r="F49" s="242">
        <f>ISI_fec!F54</f>
        <v>1534.425963435528</v>
      </c>
      <c r="G49" s="242">
        <f>ISI_fec!G54</f>
        <v>1440.524880525968</v>
      </c>
      <c r="H49" s="242">
        <f>ISI_fec!H54</f>
        <v>1653.575997158644</v>
      </c>
      <c r="I49" s="242">
        <f>ISI_fec!I54</f>
        <v>1528.155207003965</v>
      </c>
      <c r="J49" s="242">
        <f>ISI_fec!J54</f>
        <v>1545.1831794856489</v>
      </c>
      <c r="K49" s="242">
        <f>ISI_fec!K54</f>
        <v>1284.2517649123961</v>
      </c>
      <c r="L49" s="242">
        <f>ISI_fec!L54</f>
        <v>1373.0068680708109</v>
      </c>
      <c r="M49" s="242">
        <f>ISI_fec!M54</f>
        <v>1572.018483471571</v>
      </c>
      <c r="N49" s="242">
        <f>ISI_fec!N54</f>
        <v>1484.9322451647779</v>
      </c>
      <c r="O49" s="242">
        <f>ISI_fec!O54</f>
        <v>1410.3189918066489</v>
      </c>
      <c r="P49" s="242">
        <f>ISI_fec!P54</f>
        <v>1318.100104702499</v>
      </c>
      <c r="Q49" s="242">
        <f>ISI_fec!Q54</f>
        <v>1312.912860927139</v>
      </c>
      <c r="R49" s="242">
        <f>ISI_fec!R54</f>
        <v>1318.819024301597</v>
      </c>
      <c r="S49" s="242">
        <f>ISI_fec!S54</f>
        <v>1327.9763754683049</v>
      </c>
      <c r="T49" s="242">
        <f>ISI_fec!T54</f>
        <v>1321.499770813329</v>
      </c>
      <c r="U49" s="242">
        <f>ISI_fec!U54</f>
        <v>1233.430138420186</v>
      </c>
      <c r="V49" s="242">
        <f>ISI_fec!V54</f>
        <v>1220.898276190248</v>
      </c>
      <c r="W49" s="242">
        <f>ISI_fec!W54</f>
        <v>1319.1568126466771</v>
      </c>
      <c r="X49" s="242">
        <f>ISI_fec!X54</f>
        <v>1164.819648002644</v>
      </c>
      <c r="Y49" s="242">
        <f>ISI_fec!Y54</f>
        <v>1047.6618289259329</v>
      </c>
      <c r="DA49" s="84"/>
    </row>
    <row r="50" spans="1:105" ht="12" customHeight="1" x14ac:dyDescent="0.25">
      <c r="A50" s="3"/>
      <c r="B50" s="248"/>
      <c r="C50" s="248"/>
      <c r="D50" s="248"/>
      <c r="E50" s="248"/>
      <c r="F50" s="248"/>
      <c r="G50" s="248"/>
      <c r="H50" s="248"/>
      <c r="I50" s="248"/>
      <c r="J50" s="248"/>
      <c r="K50" s="248"/>
      <c r="L50" s="248"/>
      <c r="M50" s="248"/>
      <c r="N50" s="248"/>
      <c r="O50" s="248"/>
      <c r="P50" s="248"/>
      <c r="Q50" s="248"/>
      <c r="R50" s="248"/>
      <c r="S50" s="248"/>
      <c r="T50" s="248"/>
      <c r="U50" s="248"/>
      <c r="V50" s="248"/>
      <c r="W50" s="248"/>
      <c r="X50" s="248"/>
      <c r="Y50" s="248"/>
      <c r="DA50" s="87"/>
    </row>
    <row r="51" spans="1:105" ht="12" customHeight="1" x14ac:dyDescent="0.25">
      <c r="A51" s="30" t="s">
        <v>84</v>
      </c>
      <c r="B51" s="203">
        <f t="shared" ref="B51:Y51" si="15">B52+B53</f>
        <v>55696.894727028048</v>
      </c>
      <c r="C51" s="203">
        <f t="shared" si="15"/>
        <v>49697.320334231292</v>
      </c>
      <c r="D51" s="203">
        <f t="shared" si="15"/>
        <v>48282.454965893834</v>
      </c>
      <c r="E51" s="203">
        <f t="shared" si="15"/>
        <v>53275.768461657179</v>
      </c>
      <c r="F51" s="203">
        <f t="shared" si="15"/>
        <v>51291.808390082733</v>
      </c>
      <c r="G51" s="203">
        <f t="shared" si="15"/>
        <v>48329.740889178</v>
      </c>
      <c r="H51" s="203">
        <f t="shared" si="15"/>
        <v>53196.434665159788</v>
      </c>
      <c r="I51" s="203">
        <f t="shared" si="15"/>
        <v>46689.843007540694</v>
      </c>
      <c r="J51" s="203">
        <f t="shared" si="15"/>
        <v>45458.176426531463</v>
      </c>
      <c r="K51" s="203">
        <f t="shared" si="15"/>
        <v>34565.32139777171</v>
      </c>
      <c r="L51" s="203">
        <f t="shared" si="15"/>
        <v>43819.11434774135</v>
      </c>
      <c r="M51" s="203">
        <f t="shared" si="15"/>
        <v>46480.211149493727</v>
      </c>
      <c r="N51" s="203">
        <f t="shared" si="15"/>
        <v>41685.354357932942</v>
      </c>
      <c r="O51" s="203">
        <f t="shared" si="15"/>
        <v>41635.78670520251</v>
      </c>
      <c r="P51" s="203">
        <f t="shared" si="15"/>
        <v>41799.943629787776</v>
      </c>
      <c r="Q51" s="203">
        <f t="shared" si="15"/>
        <v>43740.985529114696</v>
      </c>
      <c r="R51" s="203">
        <f t="shared" si="15"/>
        <v>42825.259768765172</v>
      </c>
      <c r="S51" s="203">
        <f t="shared" si="15"/>
        <v>46699.489115105956</v>
      </c>
      <c r="T51" s="203">
        <f t="shared" si="15"/>
        <v>47915.317916632557</v>
      </c>
      <c r="U51" s="203">
        <f t="shared" si="15"/>
        <v>43092.600315460535</v>
      </c>
      <c r="V51" s="203">
        <f t="shared" si="15"/>
        <v>38070.259725861717</v>
      </c>
      <c r="W51" s="203">
        <f t="shared" si="15"/>
        <v>40725.667650136966</v>
      </c>
      <c r="X51" s="203">
        <f t="shared" si="15"/>
        <v>39418.175973533704</v>
      </c>
      <c r="Y51" s="203">
        <f t="shared" si="15"/>
        <v>39907.828541939496</v>
      </c>
      <c r="DA51" s="112"/>
    </row>
    <row r="52" spans="1:105" ht="12" customHeight="1" x14ac:dyDescent="0.25">
      <c r="A52" s="24" t="s">
        <v>145</v>
      </c>
      <c r="B52" s="213">
        <f>(ISI_emi!B5-ISI_emi!B52)+(ISI_emi!B54-ISI_emi!B96)</f>
        <v>33816.096137028042</v>
      </c>
      <c r="C52" s="213">
        <f>(ISI_emi!C5-ISI_emi!C52)+(ISI_emi!C54-ISI_emi!C96)</f>
        <v>30794.002884231286</v>
      </c>
      <c r="D52" s="213">
        <f>(ISI_emi!D5-ISI_emi!D52)+(ISI_emi!D54-ISI_emi!D96)</f>
        <v>30994.377425893843</v>
      </c>
      <c r="E52" s="213">
        <f>(ISI_emi!E5-ISI_emi!E52)+(ISI_emi!E54-ISI_emi!E96)</f>
        <v>33831.304411657184</v>
      </c>
      <c r="F52" s="213">
        <f>(ISI_emi!F5-ISI_emi!F52)+(ISI_emi!F54-ISI_emi!F96)</f>
        <v>31844.22299008273</v>
      </c>
      <c r="G52" s="213">
        <f>(ISI_emi!G5-ISI_emi!G52)+(ISI_emi!G54-ISI_emi!G96)</f>
        <v>30166.424239177999</v>
      </c>
      <c r="H52" s="213">
        <f>(ISI_emi!H5-ISI_emi!H52)+(ISI_emi!H54-ISI_emi!H96)</f>
        <v>34299.770285159779</v>
      </c>
      <c r="I52" s="213">
        <f>(ISI_emi!I5-ISI_emi!I52)+(ISI_emi!I54-ISI_emi!I96)</f>
        <v>28643.827857540695</v>
      </c>
      <c r="J52" s="213">
        <f>(ISI_emi!J5-ISI_emi!J52)+(ISI_emi!J54-ISI_emi!J96)</f>
        <v>28850.803056531462</v>
      </c>
      <c r="K52" s="213">
        <f>(ISI_emi!K5-ISI_emi!K52)+(ISI_emi!K54-ISI_emi!K96)</f>
        <v>22490.389447771704</v>
      </c>
      <c r="L52" s="213">
        <f>(ISI_emi!L5-ISI_emi!L52)+(ISI_emi!L54-ISI_emi!L96)</f>
        <v>28358.149687741352</v>
      </c>
      <c r="M52" s="213">
        <f>(ISI_emi!M5-ISI_emi!M52)+(ISI_emi!M54-ISI_emi!M96)</f>
        <v>30400.800199493722</v>
      </c>
      <c r="N52" s="213">
        <f>(ISI_emi!N5-ISI_emi!N52)+(ISI_emi!N54-ISI_emi!N96)</f>
        <v>27903.508257932946</v>
      </c>
      <c r="O52" s="213">
        <f>(ISI_emi!O5-ISI_emi!O52)+(ISI_emi!O54-ISI_emi!O96)</f>
        <v>27466.848825202513</v>
      </c>
      <c r="P52" s="213">
        <f>(ISI_emi!P5-ISI_emi!P52)+(ISI_emi!P54-ISI_emi!P96)</f>
        <v>25937.884079787778</v>
      </c>
      <c r="Q52" s="213">
        <f>(ISI_emi!Q5-ISI_emi!Q52)+(ISI_emi!Q54-ISI_emi!Q96)</f>
        <v>27991.362319114691</v>
      </c>
      <c r="R52" s="213">
        <f>(ISI_emi!R5-ISI_emi!R52)+(ISI_emi!R54-ISI_emi!R96)</f>
        <v>25533.785748765175</v>
      </c>
      <c r="S52" s="213">
        <f>(ISI_emi!S5-ISI_emi!S52)+(ISI_emi!S54-ISI_emi!S96)</f>
        <v>26231.125595105954</v>
      </c>
      <c r="T52" s="213">
        <f>(ISI_emi!T5-ISI_emi!T52)+(ISI_emi!T54-ISI_emi!T96)</f>
        <v>29179.497846632548</v>
      </c>
      <c r="U52" s="213">
        <f>(ISI_emi!U5-ISI_emi!U52)+(ISI_emi!U54-ISI_emi!U96)</f>
        <v>26141.134025460535</v>
      </c>
      <c r="V52" s="213">
        <f>(ISI_emi!V5-ISI_emi!V52)+(ISI_emi!V54-ISI_emi!V96)</f>
        <v>23327.992895861717</v>
      </c>
      <c r="W52" s="213">
        <f>(ISI_emi!W5-ISI_emi!W52)+(ISI_emi!W54-ISI_emi!W96)</f>
        <v>24210.867610136957</v>
      </c>
      <c r="X52" s="213">
        <f>(ISI_emi!X5-ISI_emi!X52)+(ISI_emi!X54-ISI_emi!X96)</f>
        <v>24669.343773533707</v>
      </c>
      <c r="Y52" s="213">
        <f>(ISI_emi!Y5-ISI_emi!Y52)+(ISI_emi!Y54-ISI_emi!Y96)</f>
        <v>25282.725541939504</v>
      </c>
      <c r="DA52" s="85"/>
    </row>
    <row r="53" spans="1:105" ht="12" customHeight="1" x14ac:dyDescent="0.25">
      <c r="A53" s="14" t="s">
        <v>146</v>
      </c>
      <c r="B53" s="204">
        <f>ISI_emi!B52+ISI_emi!B96</f>
        <v>21880.798590000006</v>
      </c>
      <c r="C53" s="204">
        <f>ISI_emi!C52+ISI_emi!C96</f>
        <v>18903.317450000006</v>
      </c>
      <c r="D53" s="204">
        <f>ISI_emi!D52+ISI_emi!D96</f>
        <v>17288.077539999995</v>
      </c>
      <c r="E53" s="204">
        <f>ISI_emi!E52+ISI_emi!E96</f>
        <v>19444.464049999995</v>
      </c>
      <c r="F53" s="204">
        <f>ISI_emi!F52+ISI_emi!F96</f>
        <v>19447.585400000004</v>
      </c>
      <c r="G53" s="204">
        <f>ISI_emi!G52+ISI_emi!G96</f>
        <v>18163.316650000001</v>
      </c>
      <c r="H53" s="204">
        <f>ISI_emi!H52+ISI_emi!H96</f>
        <v>18896.664380000006</v>
      </c>
      <c r="I53" s="204">
        <f>ISI_emi!I52+ISI_emi!I96</f>
        <v>18046.015150000003</v>
      </c>
      <c r="J53" s="204">
        <f>ISI_emi!J52+ISI_emi!J96</f>
        <v>16607.373370000001</v>
      </c>
      <c r="K53" s="204">
        <f>ISI_emi!K52+ISI_emi!K96</f>
        <v>12074.931950000006</v>
      </c>
      <c r="L53" s="204">
        <f>ISI_emi!L52+ISI_emi!L96</f>
        <v>15460.96466</v>
      </c>
      <c r="M53" s="204">
        <f>ISI_emi!M52+ISI_emi!M96</f>
        <v>16079.410950000001</v>
      </c>
      <c r="N53" s="204">
        <f>ISI_emi!N52+ISI_emi!N96</f>
        <v>13781.846099999999</v>
      </c>
      <c r="O53" s="204">
        <f>ISI_emi!O52+ISI_emi!O96</f>
        <v>14168.937879999996</v>
      </c>
      <c r="P53" s="204">
        <f>ISI_emi!P52+ISI_emi!P96</f>
        <v>15862.059549999996</v>
      </c>
      <c r="Q53" s="204">
        <f>ISI_emi!Q52+ISI_emi!Q96</f>
        <v>15749.623210000002</v>
      </c>
      <c r="R53" s="204">
        <f>ISI_emi!R52+ISI_emi!R96</f>
        <v>17291.474019999998</v>
      </c>
      <c r="S53" s="204">
        <f>ISI_emi!S52+ISI_emi!S96</f>
        <v>20468.363519999999</v>
      </c>
      <c r="T53" s="204">
        <f>ISI_emi!T52+ISI_emi!T96</f>
        <v>18735.820070000005</v>
      </c>
      <c r="U53" s="204">
        <f>ISI_emi!U52+ISI_emi!U96</f>
        <v>16951.46629</v>
      </c>
      <c r="V53" s="204">
        <f>ISI_emi!V52+ISI_emi!V96</f>
        <v>14742.26683</v>
      </c>
      <c r="W53" s="204">
        <f>ISI_emi!W52+ISI_emi!W96</f>
        <v>16514.800040000006</v>
      </c>
      <c r="X53" s="204">
        <f>ISI_emi!X52+ISI_emi!X96</f>
        <v>14748.832199999995</v>
      </c>
      <c r="Y53" s="204">
        <f>ISI_emi!Y52+ISI_emi!Y96</f>
        <v>14625.102999999992</v>
      </c>
      <c r="DA53" s="71"/>
    </row>
    <row r="54" spans="1:105" ht="12" customHeight="1" x14ac:dyDescent="0.25">
      <c r="A54" s="31" t="s">
        <v>144</v>
      </c>
      <c r="B54" s="210">
        <f t="shared" ref="B54:Y54" si="16">SUM(B55:B56)</f>
        <v>55696.894727028055</v>
      </c>
      <c r="C54" s="210">
        <f t="shared" si="16"/>
        <v>49697.320334231292</v>
      </c>
      <c r="D54" s="210">
        <f t="shared" si="16"/>
        <v>48282.454965893841</v>
      </c>
      <c r="E54" s="210">
        <f t="shared" si="16"/>
        <v>53275.768461657179</v>
      </c>
      <c r="F54" s="210">
        <f t="shared" si="16"/>
        <v>51291.808390082733</v>
      </c>
      <c r="G54" s="210">
        <f t="shared" si="16"/>
        <v>48329.740889178</v>
      </c>
      <c r="H54" s="210">
        <f t="shared" si="16"/>
        <v>53196.434665159781</v>
      </c>
      <c r="I54" s="210">
        <f t="shared" si="16"/>
        <v>46689.843007540694</v>
      </c>
      <c r="J54" s="210">
        <f t="shared" si="16"/>
        <v>45458.176426531463</v>
      </c>
      <c r="K54" s="210">
        <f t="shared" si="16"/>
        <v>34565.32139777171</v>
      </c>
      <c r="L54" s="210">
        <f t="shared" si="16"/>
        <v>43819.11434774135</v>
      </c>
      <c r="M54" s="210">
        <f t="shared" si="16"/>
        <v>46480.211149493727</v>
      </c>
      <c r="N54" s="210">
        <f t="shared" si="16"/>
        <v>41685.354357932942</v>
      </c>
      <c r="O54" s="210">
        <f t="shared" si="16"/>
        <v>41635.78670520251</v>
      </c>
      <c r="P54" s="210">
        <f t="shared" si="16"/>
        <v>41799.943629787776</v>
      </c>
      <c r="Q54" s="210">
        <f t="shared" si="16"/>
        <v>43740.985529114689</v>
      </c>
      <c r="R54" s="210">
        <f t="shared" si="16"/>
        <v>42825.259768765172</v>
      </c>
      <c r="S54" s="210">
        <f t="shared" si="16"/>
        <v>46699.489115105949</v>
      </c>
      <c r="T54" s="210">
        <f t="shared" si="16"/>
        <v>47915.31791663255</v>
      </c>
      <c r="U54" s="210">
        <f t="shared" si="16"/>
        <v>43092.600315460535</v>
      </c>
      <c r="V54" s="210">
        <f t="shared" si="16"/>
        <v>38070.259725861717</v>
      </c>
      <c r="W54" s="210">
        <f t="shared" si="16"/>
        <v>40725.667650136966</v>
      </c>
      <c r="X54" s="210">
        <f t="shared" si="16"/>
        <v>39418.175973533704</v>
      </c>
      <c r="Y54" s="210">
        <f t="shared" si="16"/>
        <v>39907.828541939496</v>
      </c>
      <c r="DA54" s="109"/>
    </row>
    <row r="55" spans="1:105" ht="12" customHeight="1" x14ac:dyDescent="0.25">
      <c r="A55" s="51" t="s">
        <v>43</v>
      </c>
      <c r="B55" s="241">
        <f>ISI_emi!B$5</f>
        <v>52670.751451612552</v>
      </c>
      <c r="C55" s="241">
        <f>ISI_emi!C$5</f>
        <v>46930.936579971734</v>
      </c>
      <c r="D55" s="241">
        <f>ISI_emi!D$5</f>
        <v>45549.976878894173</v>
      </c>
      <c r="E55" s="241">
        <f>ISI_emi!E$5</f>
        <v>50210.110031088196</v>
      </c>
      <c r="F55" s="241">
        <f>ISI_emi!F$5</f>
        <v>48342.016170418981</v>
      </c>
      <c r="G55" s="241">
        <f>ISI_emi!G$5</f>
        <v>45578.732618720242</v>
      </c>
      <c r="H55" s="241">
        <f>ISI_emi!H$5</f>
        <v>50023.177078159693</v>
      </c>
      <c r="I55" s="241">
        <f>ISI_emi!I$5</f>
        <v>43944.047913777802</v>
      </c>
      <c r="J55" s="241">
        <f>ISI_emi!J$5</f>
        <v>42666.934610400116</v>
      </c>
      <c r="K55" s="241">
        <f>ISI_emi!K$5</f>
        <v>32217.681649027327</v>
      </c>
      <c r="L55" s="241">
        <f>ISI_emi!L$5</f>
        <v>41330.923637747204</v>
      </c>
      <c r="M55" s="241">
        <f>ISI_emi!M$5</f>
        <v>43596.157341265643</v>
      </c>
      <c r="N55" s="241">
        <f>ISI_emi!N$5</f>
        <v>39038.669524284487</v>
      </c>
      <c r="O55" s="241">
        <f>ISI_emi!O$5</f>
        <v>39078.924583935033</v>
      </c>
      <c r="P55" s="241">
        <f>ISI_emi!P$5</f>
        <v>39455.382216087077</v>
      </c>
      <c r="Q55" s="241">
        <f>ISI_emi!Q$5</f>
        <v>41336.393891506254</v>
      </c>
      <c r="R55" s="241">
        <f>ISI_emi!R$5</f>
        <v>40527.900252751773</v>
      </c>
      <c r="S55" s="241">
        <f>ISI_emi!S$5</f>
        <v>44255.664062389587</v>
      </c>
      <c r="T55" s="241">
        <f>ISI_emi!T$5</f>
        <v>45362.610587997362</v>
      </c>
      <c r="U55" s="241">
        <f>ISI_emi!U$5</f>
        <v>40769.044896031817</v>
      </c>
      <c r="V55" s="241">
        <f>ISI_emi!V$5</f>
        <v>35784.755822100895</v>
      </c>
      <c r="W55" s="241">
        <f>ISI_emi!W$5</f>
        <v>38290.364940014122</v>
      </c>
      <c r="X55" s="241">
        <f>ISI_emi!X$5</f>
        <v>37266.844559479432</v>
      </c>
      <c r="Y55" s="241">
        <f>ISI_emi!Y$5</f>
        <v>37946.927770365568</v>
      </c>
      <c r="DA55" s="83"/>
    </row>
    <row r="56" spans="1:105" ht="12" customHeight="1" x14ac:dyDescent="0.25">
      <c r="A56" s="52" t="s">
        <v>44</v>
      </c>
      <c r="B56" s="242">
        <f>ISI_emi!B$54</f>
        <v>3026.1432754155003</v>
      </c>
      <c r="C56" s="242">
        <f>ISI_emi!C$54</f>
        <v>2766.3837542595588</v>
      </c>
      <c r="D56" s="242">
        <f>ISI_emi!D$54</f>
        <v>2732.4780869996657</v>
      </c>
      <c r="E56" s="242">
        <f>ISI_emi!E$54</f>
        <v>3065.658430568983</v>
      </c>
      <c r="F56" s="242">
        <f>ISI_emi!F$54</f>
        <v>2949.7922196637523</v>
      </c>
      <c r="G56" s="242">
        <f>ISI_emi!G$54</f>
        <v>2751.0082704577576</v>
      </c>
      <c r="H56" s="242">
        <f>ISI_emi!H$54</f>
        <v>3173.2575870000887</v>
      </c>
      <c r="I56" s="242">
        <f>ISI_emi!I$54</f>
        <v>2745.7950937628921</v>
      </c>
      <c r="J56" s="242">
        <f>ISI_emi!J$54</f>
        <v>2791.241816131349</v>
      </c>
      <c r="K56" s="242">
        <f>ISI_emi!K$54</f>
        <v>2347.639748744381</v>
      </c>
      <c r="L56" s="242">
        <f>ISI_emi!L$54</f>
        <v>2488.1907099941473</v>
      </c>
      <c r="M56" s="242">
        <f>ISI_emi!M$54</f>
        <v>2884.0538082280814</v>
      </c>
      <c r="N56" s="242">
        <f>ISI_emi!N$54</f>
        <v>2646.6848336484559</v>
      </c>
      <c r="O56" s="242">
        <f>ISI_emi!O$54</f>
        <v>2556.8621212674748</v>
      </c>
      <c r="P56" s="242">
        <f>ISI_emi!P$54</f>
        <v>2344.5614137006964</v>
      </c>
      <c r="Q56" s="242">
        <f>ISI_emi!Q$54</f>
        <v>2404.5916376084369</v>
      </c>
      <c r="R56" s="242">
        <f>ISI_emi!R$54</f>
        <v>2297.3595160134014</v>
      </c>
      <c r="S56" s="242">
        <f>ISI_emi!S$54</f>
        <v>2443.8250527163636</v>
      </c>
      <c r="T56" s="242">
        <f>ISI_emi!T$54</f>
        <v>2552.7073286351902</v>
      </c>
      <c r="U56" s="242">
        <f>ISI_emi!U$54</f>
        <v>2323.5554194287183</v>
      </c>
      <c r="V56" s="242">
        <f>ISI_emi!V$54</f>
        <v>2285.5039037608231</v>
      </c>
      <c r="W56" s="242">
        <f>ISI_emi!W$54</f>
        <v>2435.3027101228399</v>
      </c>
      <c r="X56" s="242">
        <f>ISI_emi!X$54</f>
        <v>2151.3314140542711</v>
      </c>
      <c r="Y56" s="242">
        <f>ISI_emi!Y$54</f>
        <v>1960.9007715739256</v>
      </c>
      <c r="DA56" s="84"/>
    </row>
    <row r="57" spans="1:105" ht="12" customHeight="1" x14ac:dyDescent="0.25">
      <c r="A57" s="3"/>
      <c r="B57" s="248"/>
      <c r="C57" s="248"/>
      <c r="D57" s="248"/>
      <c r="E57" s="248"/>
      <c r="F57" s="248"/>
      <c r="G57" s="248"/>
      <c r="H57" s="248"/>
      <c r="I57" s="248"/>
      <c r="J57" s="248"/>
      <c r="K57" s="248"/>
      <c r="L57" s="248"/>
      <c r="M57" s="248"/>
      <c r="N57" s="248"/>
      <c r="O57" s="248"/>
      <c r="P57" s="248"/>
      <c r="Q57" s="248"/>
      <c r="R57" s="248"/>
      <c r="S57" s="248"/>
      <c r="T57" s="248"/>
      <c r="U57" s="248"/>
      <c r="V57" s="248"/>
      <c r="W57" s="248"/>
      <c r="X57" s="248"/>
      <c r="Y57" s="248"/>
      <c r="DA57" s="87"/>
    </row>
    <row r="58" spans="1:105" ht="12" customHeight="1" x14ac:dyDescent="0.25">
      <c r="A58" s="110" t="s">
        <v>147</v>
      </c>
      <c r="B58" s="250">
        <f t="shared" ref="B58:Y58" si="17">IF(B$7=0,"",B$3/B$7*1000)</f>
        <v>406.21151803446008</v>
      </c>
      <c r="C58" s="250">
        <f t="shared" si="17"/>
        <v>423.31606444803481</v>
      </c>
      <c r="D58" s="250">
        <f t="shared" si="17"/>
        <v>415.70033470396004</v>
      </c>
      <c r="E58" s="250">
        <f t="shared" si="17"/>
        <v>408.82544867078417</v>
      </c>
      <c r="F58" s="250">
        <f t="shared" si="17"/>
        <v>429.16334578407026</v>
      </c>
      <c r="G58" s="250">
        <f t="shared" si="17"/>
        <v>481.25899448848639</v>
      </c>
      <c r="H58" s="250">
        <f t="shared" si="17"/>
        <v>488.43416968146681</v>
      </c>
      <c r="I58" s="250">
        <f t="shared" si="17"/>
        <v>548.92537674763673</v>
      </c>
      <c r="J58" s="250">
        <f t="shared" si="17"/>
        <v>566.28706115582781</v>
      </c>
      <c r="K58" s="250">
        <f t="shared" si="17"/>
        <v>497.98763680674114</v>
      </c>
      <c r="L58" s="250">
        <f t="shared" si="17"/>
        <v>364.52241414067413</v>
      </c>
      <c r="M58" s="250">
        <f t="shared" si="17"/>
        <v>426.72542738472322</v>
      </c>
      <c r="N58" s="250">
        <f t="shared" si="17"/>
        <v>436.32794820060349</v>
      </c>
      <c r="O58" s="250">
        <f t="shared" si="17"/>
        <v>415.0933599131223</v>
      </c>
      <c r="P58" s="250">
        <f t="shared" si="17"/>
        <v>417.02665518139463</v>
      </c>
      <c r="Q58" s="250">
        <f t="shared" si="17"/>
        <v>407.937688336132</v>
      </c>
      <c r="R58" s="250">
        <f t="shared" si="17"/>
        <v>391.25324380440412</v>
      </c>
      <c r="S58" s="250">
        <f t="shared" si="17"/>
        <v>385.93787407694731</v>
      </c>
      <c r="T58" s="250">
        <f t="shared" si="17"/>
        <v>425.35905324458923</v>
      </c>
      <c r="U58" s="250">
        <f t="shared" si="17"/>
        <v>381.52070959007841</v>
      </c>
      <c r="V58" s="250">
        <f t="shared" si="17"/>
        <v>338.53318142063961</v>
      </c>
      <c r="W58" s="250">
        <f t="shared" si="17"/>
        <v>294.65432602252218</v>
      </c>
      <c r="X58" s="250">
        <f t="shared" si="17"/>
        <v>395.39446747158343</v>
      </c>
      <c r="Y58" s="250">
        <f t="shared" si="17"/>
        <v>388.62974346665806</v>
      </c>
      <c r="DA58" s="109"/>
    </row>
    <row r="59" spans="1:105" ht="12" customHeight="1" x14ac:dyDescent="0.25">
      <c r="A59" s="110" t="s">
        <v>148</v>
      </c>
      <c r="B59" s="251">
        <f t="shared" ref="B59:Y59" si="18">IF(B$47=0,"",B$47/B$7)</f>
        <v>0.18348675507712134</v>
      </c>
      <c r="C59" s="251">
        <f t="shared" si="18"/>
        <v>0.17994849529574278</v>
      </c>
      <c r="D59" s="251">
        <f t="shared" si="18"/>
        <v>0.1819903780787856</v>
      </c>
      <c r="E59" s="251">
        <f t="shared" si="18"/>
        <v>0.20630811757042541</v>
      </c>
      <c r="F59" s="251">
        <f t="shared" si="18"/>
        <v>0.1889803860884095</v>
      </c>
      <c r="G59" s="251">
        <f t="shared" si="18"/>
        <v>0.18306486953375342</v>
      </c>
      <c r="H59" s="251">
        <f t="shared" si="18"/>
        <v>0.19960088732705192</v>
      </c>
      <c r="I59" s="251">
        <f t="shared" si="18"/>
        <v>0.1745205770873928</v>
      </c>
      <c r="J59" s="251">
        <f t="shared" si="18"/>
        <v>0.18202376595445882</v>
      </c>
      <c r="K59" s="251">
        <f t="shared" si="18"/>
        <v>0.19640274561002913</v>
      </c>
      <c r="L59" s="251">
        <f t="shared" si="18"/>
        <v>0.18024962940946296</v>
      </c>
      <c r="M59" s="251">
        <f t="shared" si="18"/>
        <v>0.19367860725513539</v>
      </c>
      <c r="N59" s="251">
        <f t="shared" si="18"/>
        <v>0.18651881964452161</v>
      </c>
      <c r="O59" s="251">
        <f t="shared" si="18"/>
        <v>0.18073357886032454</v>
      </c>
      <c r="P59" s="251">
        <f t="shared" si="18"/>
        <v>0.17312528866030072</v>
      </c>
      <c r="Q59" s="251">
        <f t="shared" si="18"/>
        <v>0.18116358309463632</v>
      </c>
      <c r="R59" s="251">
        <f t="shared" si="18"/>
        <v>0.18240267138431715</v>
      </c>
      <c r="S59" s="251">
        <f t="shared" si="18"/>
        <v>0.17623275210989833</v>
      </c>
      <c r="T59" s="251">
        <f t="shared" si="18"/>
        <v>0.18079594170607399</v>
      </c>
      <c r="U59" s="251">
        <f t="shared" si="18"/>
        <v>0.17969302301593293</v>
      </c>
      <c r="V59" s="251">
        <f t="shared" si="18"/>
        <v>0.18253810616830793</v>
      </c>
      <c r="W59" s="251">
        <f t="shared" si="18"/>
        <v>0.17247636946023662</v>
      </c>
      <c r="X59" s="251">
        <f t="shared" si="18"/>
        <v>0.18562718644802759</v>
      </c>
      <c r="Y59" s="251">
        <f t="shared" si="18"/>
        <v>0.18994136714773799</v>
      </c>
      <c r="DA59" s="109"/>
    </row>
    <row r="60" spans="1:105" ht="12" customHeight="1" x14ac:dyDescent="0.25">
      <c r="A60" s="50" t="s">
        <v>43</v>
      </c>
      <c r="B60" s="252">
        <f t="shared" ref="B60:Y60" si="19">IF(B$48=0,"",B$48/B$8)</f>
        <v>0.21527107071615059</v>
      </c>
      <c r="C60" s="252">
        <f t="shared" si="19"/>
        <v>0.21174107780167278</v>
      </c>
      <c r="D60" s="252">
        <f t="shared" si="19"/>
        <v>0.21424951805839557</v>
      </c>
      <c r="E60" s="252">
        <f t="shared" si="19"/>
        <v>0.24543026983559471</v>
      </c>
      <c r="F60" s="252">
        <f t="shared" si="19"/>
        <v>0.22481034983528023</v>
      </c>
      <c r="G60" s="252">
        <f t="shared" si="19"/>
        <v>0.21746489924263063</v>
      </c>
      <c r="H60" s="252">
        <f t="shared" si="19"/>
        <v>0.23878284841550124</v>
      </c>
      <c r="I60" s="252">
        <f t="shared" si="19"/>
        <v>0.20709099388299185</v>
      </c>
      <c r="J60" s="252">
        <f t="shared" si="19"/>
        <v>0.21791200300899394</v>
      </c>
      <c r="K60" s="252">
        <f t="shared" si="19"/>
        <v>0.24056214719062732</v>
      </c>
      <c r="L60" s="252">
        <f t="shared" si="19"/>
        <v>0.21320789708964535</v>
      </c>
      <c r="M60" s="252">
        <f t="shared" si="19"/>
        <v>0.23287765929463974</v>
      </c>
      <c r="N60" s="252">
        <f t="shared" si="19"/>
        <v>0.22416558104497938</v>
      </c>
      <c r="O60" s="252">
        <f t="shared" si="19"/>
        <v>0.21575813313703451</v>
      </c>
      <c r="P60" s="252">
        <f t="shared" si="19"/>
        <v>0.20469091734054093</v>
      </c>
      <c r="Q60" s="252">
        <f t="shared" si="19"/>
        <v>0.2135620939939688</v>
      </c>
      <c r="R60" s="252">
        <f t="shared" si="19"/>
        <v>0.21558058307775904</v>
      </c>
      <c r="S60" s="252">
        <f t="shared" si="19"/>
        <v>0.20806623760745963</v>
      </c>
      <c r="T60" s="252">
        <f t="shared" si="19"/>
        <v>0.21359445843232602</v>
      </c>
      <c r="U60" s="252">
        <f t="shared" si="19"/>
        <v>0.21236971347560271</v>
      </c>
      <c r="V60" s="252">
        <f t="shared" si="19"/>
        <v>0.2190840829925754</v>
      </c>
      <c r="W60" s="252">
        <f t="shared" si="19"/>
        <v>0.20634431123126468</v>
      </c>
      <c r="X60" s="252">
        <f t="shared" si="19"/>
        <v>0.21941092177938337</v>
      </c>
      <c r="Y60" s="252">
        <f t="shared" si="19"/>
        <v>0.22177350553558747</v>
      </c>
      <c r="DA60" s="83"/>
    </row>
    <row r="61" spans="1:105" ht="12" customHeight="1" x14ac:dyDescent="0.25">
      <c r="A61" s="49" t="s">
        <v>44</v>
      </c>
      <c r="B61" s="253">
        <f t="shared" ref="B61:Y61" si="20">IF(B$49=0,"",B$49/B$9)</f>
        <v>0.10464382815230872</v>
      </c>
      <c r="C61" s="253">
        <f t="shared" si="20"/>
        <v>0.10341561349629852</v>
      </c>
      <c r="D61" s="253">
        <f t="shared" si="20"/>
        <v>0.10428941497920506</v>
      </c>
      <c r="E61" s="253">
        <f t="shared" si="20"/>
        <v>0.11491666340189002</v>
      </c>
      <c r="F61" s="253">
        <f t="shared" si="20"/>
        <v>0.10793291105593221</v>
      </c>
      <c r="G61" s="253">
        <f t="shared" si="20"/>
        <v>0.10539939061297762</v>
      </c>
      <c r="H61" s="253">
        <f t="shared" si="20"/>
        <v>0.11268730530447917</v>
      </c>
      <c r="I61" s="253">
        <f t="shared" si="20"/>
        <v>0.10177549613538582</v>
      </c>
      <c r="J61" s="253">
        <f t="shared" si="20"/>
        <v>0.10555186008731751</v>
      </c>
      <c r="K61" s="253">
        <f t="shared" si="20"/>
        <v>0.11329195443525117</v>
      </c>
      <c r="L61" s="253">
        <f t="shared" si="20"/>
        <v>0.10389625409875942</v>
      </c>
      <c r="M61" s="253">
        <f t="shared" si="20"/>
        <v>0.11067057225035409</v>
      </c>
      <c r="N61" s="253">
        <f t="shared" si="20"/>
        <v>0.10769081254393245</v>
      </c>
      <c r="O61" s="253">
        <f t="shared" si="20"/>
        <v>0.10478505213078265</v>
      </c>
      <c r="P61" s="253">
        <f t="shared" si="20"/>
        <v>0.10091294046646099</v>
      </c>
      <c r="Q61" s="253">
        <f t="shared" si="20"/>
        <v>0.10401932312337749</v>
      </c>
      <c r="R61" s="253">
        <f t="shared" si="20"/>
        <v>0.10472105235211596</v>
      </c>
      <c r="S61" s="253">
        <f t="shared" si="20"/>
        <v>0.10209863129800843</v>
      </c>
      <c r="T61" s="253">
        <f t="shared" si="20"/>
        <v>0.10403037032482822</v>
      </c>
      <c r="U61" s="253">
        <f t="shared" si="20"/>
        <v>0.10360363149995779</v>
      </c>
      <c r="V61" s="253">
        <f t="shared" si="20"/>
        <v>0.10593864436959025</v>
      </c>
      <c r="W61" s="253">
        <f t="shared" si="20"/>
        <v>0.10149000331874229</v>
      </c>
      <c r="X61" s="253">
        <f t="shared" si="20"/>
        <v>0.1060426781808893</v>
      </c>
      <c r="Y61" s="253">
        <f t="shared" si="20"/>
        <v>0.10685604129135726</v>
      </c>
      <c r="DA61" s="84"/>
    </row>
    <row r="62" spans="1:105" ht="12" customHeight="1" x14ac:dyDescent="0.25">
      <c r="A62" s="110" t="s">
        <v>149</v>
      </c>
      <c r="B62" s="251">
        <f>IF(SUM(ISI_ued!B$5,ISI_ued!B$54)=0,"",SUM(ISI_ued!B$5,ISI_ued!B$54)/B$7)</f>
        <v>9.9767341840037688E-2</v>
      </c>
      <c r="C62" s="251">
        <f>IF(SUM(ISI_ued!C$5,ISI_ued!C$54)=0,"",SUM(ISI_ued!C$5,ISI_ued!C$54)/C$7)</f>
        <v>9.8335427814477544E-2</v>
      </c>
      <c r="D62" s="251">
        <f>IF(SUM(ISI_ued!D$5,ISI_ued!D$54)=0,"",SUM(ISI_ued!D$5,ISI_ued!D$54)/D$7)</f>
        <v>9.9434435103727278E-2</v>
      </c>
      <c r="E62" s="251">
        <f>IF(SUM(ISI_ued!E$5,ISI_ued!E$54)=0,"",SUM(ISI_ued!E$5,ISI_ued!E$54)/E$7)</f>
        <v>0.11214567541805501</v>
      </c>
      <c r="F62" s="251">
        <f>IF(SUM(ISI_ued!F$5,ISI_ued!F$54)=0,"",SUM(ISI_ued!F$5,ISI_ued!F$54)/F$7)</f>
        <v>0.10311218700430336</v>
      </c>
      <c r="G62" s="251">
        <f>IF(SUM(ISI_ued!G$5,ISI_ued!G$54)=0,"",SUM(ISI_ued!G$5,ISI_ued!G$54)/G$7)</f>
        <v>0.10041629283212372</v>
      </c>
      <c r="H62" s="251">
        <f>IF(SUM(ISI_ued!H$5,ISI_ued!H$54)=0,"",SUM(ISI_ued!H$5,ISI_ued!H$54)/H$7)</f>
        <v>0.11015520165035807</v>
      </c>
      <c r="I62" s="251">
        <f>IF(SUM(ISI_ued!I$5,ISI_ued!I$54)=0,"",SUM(ISI_ued!I$5,ISI_ued!I$54)/I$7)</f>
        <v>9.676761800014691E-2</v>
      </c>
      <c r="J62" s="251">
        <f>IF(SUM(ISI_ued!J$5,ISI_ued!J$54)=0,"",SUM(ISI_ued!J$5,ISI_ued!J$54)/J$7)</f>
        <v>0.10090978876805974</v>
      </c>
      <c r="K62" s="251">
        <f>IF(SUM(ISI_ued!K$5,ISI_ued!K$54)=0,"",SUM(ISI_ued!K$5,ISI_ued!K$54)/K$7)</f>
        <v>0.10893023046280587</v>
      </c>
      <c r="L62" s="251">
        <f>IF(SUM(ISI_ued!L$5,ISI_ued!L$54)=0,"",SUM(ISI_ued!L$5,ISI_ued!L$54)/L$7)</f>
        <v>9.9996320771350691E-2</v>
      </c>
      <c r="M62" s="251">
        <f>IF(SUM(ISI_ued!M$5,ISI_ued!M$54)=0,"",SUM(ISI_ued!M$5,ISI_ued!M$54)/M$7)</f>
        <v>0.10693315906437334</v>
      </c>
      <c r="N62" s="251">
        <f>IF(SUM(ISI_ued!N$5,ISI_ued!N$54)=0,"",SUM(ISI_ued!N$5,ISI_ued!N$54)/N$7)</f>
        <v>0.10326035596792968</v>
      </c>
      <c r="O62" s="251">
        <f>IF(SUM(ISI_ued!O$5,ISI_ued!O$54)=0,"",SUM(ISI_ued!O$5,ISI_ued!O$54)/O$7)</f>
        <v>0.10153030382328009</v>
      </c>
      <c r="P62" s="251">
        <f>IF(SUM(ISI_ued!P$5,ISI_ued!P$54)=0,"",SUM(ISI_ued!P$5,ISI_ued!P$54)/P$7)</f>
        <v>9.773144968783351E-2</v>
      </c>
      <c r="Q62" s="251">
        <f>IF(SUM(ISI_ued!Q$5,ISI_ued!Q$54)=0,"",SUM(ISI_ued!Q$5,ISI_ued!Q$54)/Q$7)</f>
        <v>0.10162612390917793</v>
      </c>
      <c r="R62" s="251">
        <f>IF(SUM(ISI_ued!R$5,ISI_ued!R$54)=0,"",SUM(ISI_ued!R$5,ISI_ued!R$54)/R$7)</f>
        <v>0.10441114243126119</v>
      </c>
      <c r="S62" s="251">
        <f>IF(SUM(ISI_ued!S$5,ISI_ued!S$54)=0,"",SUM(ISI_ued!S$5,ISI_ued!S$54)/S$7)</f>
        <v>0.10141501523529406</v>
      </c>
      <c r="T62" s="251">
        <f>IF(SUM(ISI_ued!T$5,ISI_ued!T$54)=0,"",SUM(ISI_ued!T$5,ISI_ued!T$54)/T$7)</f>
        <v>0.10418035323757224</v>
      </c>
      <c r="U62" s="251">
        <f>IF(SUM(ISI_ued!U$5,ISI_ued!U$54)=0,"",SUM(ISI_ued!U$5,ISI_ued!U$54)/U$7)</f>
        <v>0.10353881681625643</v>
      </c>
      <c r="V62" s="251">
        <f>IF(SUM(ISI_ued!V$5,ISI_ued!V$54)=0,"",SUM(ISI_ued!V$5,ISI_ued!V$54)/V$7)</f>
        <v>0.10541454342558661</v>
      </c>
      <c r="W62" s="251">
        <f>IF(SUM(ISI_ued!W$5,ISI_ued!W$54)=0,"",SUM(ISI_ued!W$5,ISI_ued!W$54)/W$7)</f>
        <v>9.9953279332192696E-2</v>
      </c>
      <c r="X62" s="251">
        <f>IF(SUM(ISI_ued!X$5,ISI_ued!X$54)=0,"",SUM(ISI_ued!X$5,ISI_ued!X$54)/X$7)</f>
        <v>0.10675521067865143</v>
      </c>
      <c r="Y62" s="251">
        <f>IF(SUM(ISI_ued!Y$5,ISI_ued!Y$54)=0,"",SUM(ISI_ued!Y$5,ISI_ued!Y$54)/Y$7)</f>
        <v>0.11237490995093205</v>
      </c>
      <c r="DA62" s="109"/>
    </row>
    <row r="63" spans="1:105" ht="12" customHeight="1" x14ac:dyDescent="0.25">
      <c r="A63" s="50" t="s">
        <v>43</v>
      </c>
      <c r="B63" s="252">
        <f>IF(ISI_ued!B$5=0,"",ISI_ued!B$5/B$8)</f>
        <v>0.11537520659299839</v>
      </c>
      <c r="C63" s="252">
        <f>IF(ISI_ued!C$5=0,"",ISI_ued!C$5/C$8)</f>
        <v>0.11398367092305349</v>
      </c>
      <c r="D63" s="252">
        <f>IF(ISI_ued!D$5=0,"",ISI_ued!D$5/D$8)</f>
        <v>0.11522633434099853</v>
      </c>
      <c r="E63" s="252">
        <f>IF(ISI_ued!E$5=0,"",ISI_ued!E$5/E$8)</f>
        <v>0.13138347765077901</v>
      </c>
      <c r="F63" s="252">
        <f>IF(ISI_ued!F$5=0,"",ISI_ued!F$5/F$8)</f>
        <v>0.12049704255132745</v>
      </c>
      <c r="G63" s="252">
        <f>IF(ISI_ued!G$5=0,"",ISI_ued!G$5/G$8)</f>
        <v>0.11714841193227482</v>
      </c>
      <c r="H63" s="252">
        <f>IF(ISI_ued!H$5=0,"",ISI_ued!H$5/H$8)</f>
        <v>0.12950316616904323</v>
      </c>
      <c r="I63" s="252">
        <f>IF(ISI_ued!I$5=0,"",ISI_ued!I$5/I$8)</f>
        <v>0.11278435949380915</v>
      </c>
      <c r="J63" s="252">
        <f>IF(ISI_ued!J$5=0,"",ISI_ued!J$5/J$8)</f>
        <v>0.11859489192252115</v>
      </c>
      <c r="K63" s="252">
        <f>IF(ISI_ued!K$5=0,"",ISI_ued!K$5/K$8)</f>
        <v>0.13076448562487913</v>
      </c>
      <c r="L63" s="252">
        <f>IF(ISI_ued!L$5=0,"",ISI_ued!L$5/L$8)</f>
        <v>0.11624573783012179</v>
      </c>
      <c r="M63" s="252">
        <f>IF(ISI_ued!M$5=0,"",ISI_ued!M$5/M$8)</f>
        <v>0.12578226066879591</v>
      </c>
      <c r="N63" s="252">
        <f>IF(ISI_ued!N$5=0,"",ISI_ued!N$5/N$8)</f>
        <v>0.12136310407124874</v>
      </c>
      <c r="O63" s="252">
        <f>IF(ISI_ued!O$5=0,"",ISI_ued!O$5/O$8)</f>
        <v>0.11899972324347416</v>
      </c>
      <c r="P63" s="252">
        <f>IF(ISI_ued!P$5=0,"",ISI_ued!P$5/P$8)</f>
        <v>0.11354094695402656</v>
      </c>
      <c r="Q63" s="252">
        <f>IF(ISI_ued!Q$5=0,"",ISI_ued!Q$5/Q$8)</f>
        <v>0.11776770894643067</v>
      </c>
      <c r="R63" s="252">
        <f>IF(ISI_ued!R$5=0,"",ISI_ued!R$5/R$8)</f>
        <v>0.12173510205449134</v>
      </c>
      <c r="S63" s="252">
        <f>IF(ISI_ued!S$5=0,"",ISI_ued!S$5/S$8)</f>
        <v>0.11761391129082029</v>
      </c>
      <c r="T63" s="252">
        <f>IF(ISI_ued!T$5=0,"",ISI_ued!T$5/T$8)</f>
        <v>0.12093386394795791</v>
      </c>
      <c r="U63" s="252">
        <f>IF(ISI_ued!U$5=0,"",ISI_ued!U$5/U$8)</f>
        <v>0.12021591154828103</v>
      </c>
      <c r="V63" s="252">
        <f>IF(ISI_ued!V$5=0,"",ISI_ued!V$5/V$8)</f>
        <v>0.12416876624089473</v>
      </c>
      <c r="W63" s="252">
        <f>IF(ISI_ued!W$5=0,"",ISI_ued!W$5/W$8)</f>
        <v>0.11669229462823444</v>
      </c>
      <c r="X63" s="252">
        <f>IF(ISI_ued!X$5=0,"",ISI_ued!X$5/X$8)</f>
        <v>0.12325423100526402</v>
      </c>
      <c r="Y63" s="252">
        <f>IF(ISI_ued!Y$5=0,"",ISI_ued!Y$5/Y$8)</f>
        <v>0.12916675405408412</v>
      </c>
      <c r="DA63" s="83"/>
    </row>
    <row r="64" spans="1:105" ht="12" customHeight="1" x14ac:dyDescent="0.25">
      <c r="A64" s="49" t="s">
        <v>44</v>
      </c>
      <c r="B64" s="253">
        <f>IF(ISI_ued!B$54=0,"",ISI_ued!B$54/B$9)</f>
        <v>6.105108460972717E-2</v>
      </c>
      <c r="C64" s="253">
        <f>IF(ISI_ued!C$54=0,"",ISI_ued!C$54/C$9)</f>
        <v>6.0666102273709298E-2</v>
      </c>
      <c r="D64" s="253">
        <f>IF(ISI_ued!D$54=0,"",ISI_ued!D$54/D$9)</f>
        <v>6.1397284061167408E-2</v>
      </c>
      <c r="E64" s="253">
        <f>IF(ISI_ued!E$54=0,"",ISI_ued!E$54/E$9)</f>
        <v>6.7205133570088851E-2</v>
      </c>
      <c r="F64" s="253">
        <f>IF(ISI_ued!F$54=0,"",ISI_ued!F$54/F$9)</f>
        <v>6.3787596674129851E-2</v>
      </c>
      <c r="G64" s="253">
        <f>IF(ISI_ued!G$54=0,"",ISI_ued!G$54/G$9)</f>
        <v>6.2639928850166227E-2</v>
      </c>
      <c r="H64" s="253">
        <f>IF(ISI_ued!H$54=0,"",ISI_ued!H$54/H$9)</f>
        <v>6.7237469754077364E-2</v>
      </c>
      <c r="I64" s="253">
        <f>IF(ISI_ued!I$54=0,"",ISI_ued!I$54/I$9)</f>
        <v>6.0994690565541153E-2</v>
      </c>
      <c r="J64" s="253">
        <f>IF(ISI_ued!J$54=0,"",ISI_ued!J$54/J$9)</f>
        <v>6.3225754814997204E-2</v>
      </c>
      <c r="K64" s="253">
        <f>IF(ISI_ued!K$54=0,"",ISI_ued!K$54/K$9)</f>
        <v>6.7836779096173722E-2</v>
      </c>
      <c r="L64" s="253">
        <f>IF(ISI_ued!L$54=0,"",ISI_ued!L$54/L$9)</f>
        <v>6.2351810710692304E-2</v>
      </c>
      <c r="M64" s="253">
        <f>IF(ISI_ued!M$54=0,"",ISI_ued!M$54/M$9)</f>
        <v>6.7018242647216786E-2</v>
      </c>
      <c r="N64" s="253">
        <f>IF(ISI_ued!N$54=0,"",ISI_ued!N$54/N$9)</f>
        <v>6.5355274549392078E-2</v>
      </c>
      <c r="O64" s="253">
        <f>IF(ISI_ued!O$54=0,"",ISI_ued!O$54/O$9)</f>
        <v>6.3648974704798078E-2</v>
      </c>
      <c r="P64" s="253">
        <f>IF(ISI_ued!P$54=0,"",ISI_ued!P$54/P$9)</f>
        <v>6.1564233348798722E-2</v>
      </c>
      <c r="Q64" s="253">
        <f>IF(ISI_ued!Q$54=0,"",ISI_ued!Q$54/Q$9)</f>
        <v>6.3191313237442273E-2</v>
      </c>
      <c r="R64" s="253">
        <f>IF(ISI_ued!R$54=0,"",ISI_ued!R$54/R$9)</f>
        <v>6.3849420403198534E-2</v>
      </c>
      <c r="S64" s="253">
        <f>IF(ISI_ued!S$54=0,"",ISI_ued!S$54/S$9)</f>
        <v>6.3690873551480412E-2</v>
      </c>
      <c r="T64" s="253">
        <f>IF(ISI_ued!T$54=0,"",ISI_ued!T$54/T$9)</f>
        <v>6.4968432983410665E-2</v>
      </c>
      <c r="U64" s="253">
        <f>IF(ISI_ued!U$54=0,"",ISI_ued!U$54/U$9)</f>
        <v>6.4705325034700736E-2</v>
      </c>
      <c r="V64" s="253">
        <f>IF(ISI_ued!V$54=0,"",ISI_ued!V$54/V$9)</f>
        <v>6.6106157142368754E-2</v>
      </c>
      <c r="W64" s="253">
        <f>IF(ISI_ued!W$54=0,"",ISI_ued!W$54/W$9)</f>
        <v>6.4868718342739232E-2</v>
      </c>
      <c r="X64" s="253">
        <f>IF(ISI_ued!X$54=0,"",ISI_ued!X$54/X$9)</f>
        <v>6.7888388916515413E-2</v>
      </c>
      <c r="Y64" s="253">
        <f>IF(ISI_ued!Y$54=0,"",ISI_ued!Y$54/Y$9)</f>
        <v>6.8546379739073168E-2</v>
      </c>
      <c r="DA64" s="84"/>
    </row>
    <row r="65" spans="1:105" ht="12" customHeight="1" x14ac:dyDescent="0.25">
      <c r="A65" s="110" t="s">
        <v>87</v>
      </c>
      <c r="B65" s="254">
        <f t="shared" ref="B65:Y65" si="21">IF(B$47=0,"",B$54/B$47)</f>
        <v>6.5453955470197283</v>
      </c>
      <c r="C65" s="254">
        <f t="shared" si="21"/>
        <v>6.1642091640662171</v>
      </c>
      <c r="D65" s="254">
        <f t="shared" si="21"/>
        <v>5.8936897535765773</v>
      </c>
      <c r="E65" s="254">
        <f t="shared" si="21"/>
        <v>5.7629696491311515</v>
      </c>
      <c r="F65" s="254">
        <f t="shared" si="21"/>
        <v>5.8526818165721242</v>
      </c>
      <c r="G65" s="254">
        <f t="shared" si="21"/>
        <v>5.9294395187778468</v>
      </c>
      <c r="H65" s="254">
        <f t="shared" si="21"/>
        <v>5.6436142959647402</v>
      </c>
      <c r="I65" s="254">
        <f t="shared" si="21"/>
        <v>5.5103929182398135</v>
      </c>
      <c r="J65" s="254">
        <f t="shared" si="21"/>
        <v>5.4489105132751821</v>
      </c>
      <c r="K65" s="254">
        <f t="shared" si="21"/>
        <v>5.3868938792416472</v>
      </c>
      <c r="L65" s="254">
        <f t="shared" si="21"/>
        <v>5.5464403898486516</v>
      </c>
      <c r="M65" s="254">
        <f t="shared" si="21"/>
        <v>5.4192616335243011</v>
      </c>
      <c r="N65" s="254">
        <f t="shared" si="21"/>
        <v>5.238761420875913</v>
      </c>
      <c r="O65" s="254">
        <f t="shared" si="21"/>
        <v>5.4021281132377759</v>
      </c>
      <c r="P65" s="254">
        <f t="shared" si="21"/>
        <v>5.6224149628099083</v>
      </c>
      <c r="Q65" s="254">
        <f t="shared" si="21"/>
        <v>5.657663462261989</v>
      </c>
      <c r="R65" s="254">
        <f t="shared" si="21"/>
        <v>5.5794786103764853</v>
      </c>
      <c r="S65" s="254">
        <f t="shared" si="21"/>
        <v>6.1202074859441673</v>
      </c>
      <c r="T65" s="254">
        <f t="shared" si="21"/>
        <v>6.2454642086644672</v>
      </c>
      <c r="U65" s="254">
        <f t="shared" si="21"/>
        <v>6.0516874281955504</v>
      </c>
      <c r="V65" s="254">
        <f t="shared" si="21"/>
        <v>5.8453396861500062</v>
      </c>
      <c r="W65" s="254">
        <f t="shared" si="21"/>
        <v>5.8677010520743629</v>
      </c>
      <c r="X65" s="254">
        <f t="shared" si="21"/>
        <v>5.7609378457471632</v>
      </c>
      <c r="Y65" s="254">
        <f t="shared" si="21"/>
        <v>5.9360326062507669</v>
      </c>
      <c r="DA65" s="109"/>
    </row>
    <row r="66" spans="1:105" ht="12" customHeight="1" x14ac:dyDescent="0.25">
      <c r="A66" s="50" t="s">
        <v>150</v>
      </c>
      <c r="B66" s="255">
        <f t="shared" ref="B66:Y66" si="22">IF(B$48=0,"",B$55/B$48)</f>
        <v>7.4027456378845002</v>
      </c>
      <c r="C66" s="255">
        <f t="shared" si="22"/>
        <v>7.0021145029004002</v>
      </c>
      <c r="D66" s="255">
        <f t="shared" si="22"/>
        <v>6.6837992521013483</v>
      </c>
      <c r="E66" s="255">
        <f t="shared" si="22"/>
        <v>6.519978702731609</v>
      </c>
      <c r="F66" s="255">
        <f t="shared" si="22"/>
        <v>6.6868763022547624</v>
      </c>
      <c r="G66" s="255">
        <f t="shared" si="22"/>
        <v>6.7923679804893471</v>
      </c>
      <c r="H66" s="255">
        <f t="shared" si="22"/>
        <v>6.4360216550828966</v>
      </c>
      <c r="I66" s="255">
        <f t="shared" si="22"/>
        <v>6.3275311869194892</v>
      </c>
      <c r="J66" s="255">
        <f t="shared" si="22"/>
        <v>6.2769174871270597</v>
      </c>
      <c r="K66" s="255">
        <f t="shared" si="22"/>
        <v>6.2774267682281373</v>
      </c>
      <c r="L66" s="255">
        <f t="shared" si="22"/>
        <v>6.3319159343930584</v>
      </c>
      <c r="M66" s="255">
        <f t="shared" si="22"/>
        <v>6.2237239690410293</v>
      </c>
      <c r="N66" s="255">
        <f t="shared" si="22"/>
        <v>6.0317754824584293</v>
      </c>
      <c r="O66" s="255">
        <f t="shared" si="22"/>
        <v>6.2059842785138732</v>
      </c>
      <c r="P66" s="255">
        <f t="shared" si="22"/>
        <v>6.4507338681022706</v>
      </c>
      <c r="Q66" s="255">
        <f t="shared" si="22"/>
        <v>6.4403277540666126</v>
      </c>
      <c r="R66" s="255">
        <f t="shared" si="22"/>
        <v>6.3756436341361074</v>
      </c>
      <c r="S66" s="255">
        <f t="shared" si="22"/>
        <v>7.0220330655640169</v>
      </c>
      <c r="T66" s="255">
        <f t="shared" si="22"/>
        <v>7.1431345086663605</v>
      </c>
      <c r="U66" s="255">
        <f t="shared" si="22"/>
        <v>6.9248812707681591</v>
      </c>
      <c r="V66" s="255">
        <f t="shared" si="22"/>
        <v>6.7620132742282646</v>
      </c>
      <c r="W66" s="255">
        <f t="shared" si="22"/>
        <v>6.8114207344874904</v>
      </c>
      <c r="X66" s="255">
        <f t="shared" si="22"/>
        <v>6.5639536963391008</v>
      </c>
      <c r="Y66" s="255">
        <f t="shared" si="22"/>
        <v>6.6863084270039437</v>
      </c>
      <c r="DA66" s="83"/>
    </row>
    <row r="67" spans="1:105" ht="12" customHeight="1" x14ac:dyDescent="0.25">
      <c r="A67" s="49" t="s">
        <v>151</v>
      </c>
      <c r="B67" s="256">
        <f t="shared" ref="B67:Y67" si="23">IF(B$49=0,"",B$56/B$49)</f>
        <v>2.1703747306054724</v>
      </c>
      <c r="C67" s="256">
        <f t="shared" si="23"/>
        <v>2.0343406582143904</v>
      </c>
      <c r="D67" s="256">
        <f t="shared" si="23"/>
        <v>1.9840159701288809</v>
      </c>
      <c r="E67" s="256">
        <f t="shared" si="23"/>
        <v>1.9861257163980912</v>
      </c>
      <c r="F67" s="256">
        <f t="shared" si="23"/>
        <v>1.9224076559935592</v>
      </c>
      <c r="G67" s="256">
        <f t="shared" si="23"/>
        <v>1.9097263141010814</v>
      </c>
      <c r="H67" s="256">
        <f t="shared" si="23"/>
        <v>1.9190273639994344</v>
      </c>
      <c r="I67" s="256">
        <f t="shared" si="23"/>
        <v>1.7968038070859171</v>
      </c>
      <c r="J67" s="256">
        <f t="shared" si="23"/>
        <v>1.806414833651296</v>
      </c>
      <c r="K67" s="256">
        <f t="shared" si="23"/>
        <v>1.8280214307546798</v>
      </c>
      <c r="L67" s="256">
        <f t="shared" si="23"/>
        <v>1.8122201482431495</v>
      </c>
      <c r="M67" s="256">
        <f t="shared" si="23"/>
        <v>1.8346182557975232</v>
      </c>
      <c r="N67" s="256">
        <f t="shared" si="23"/>
        <v>1.7823606715165392</v>
      </c>
      <c r="O67" s="256">
        <f t="shared" si="23"/>
        <v>1.8129672337405593</v>
      </c>
      <c r="P67" s="256">
        <f t="shared" si="23"/>
        <v>1.7787430600575471</v>
      </c>
      <c r="Q67" s="256">
        <f t="shared" si="23"/>
        <v>1.8314937031772145</v>
      </c>
      <c r="R67" s="256">
        <f t="shared" si="23"/>
        <v>1.7419823900629634</v>
      </c>
      <c r="S67" s="256">
        <f t="shared" si="23"/>
        <v>1.8402624458244294</v>
      </c>
      <c r="T67" s="256">
        <f t="shared" si="23"/>
        <v>1.9316744391594585</v>
      </c>
      <c r="U67" s="256">
        <f t="shared" si="23"/>
        <v>1.8838159917227231</v>
      </c>
      <c r="V67" s="256">
        <f t="shared" si="23"/>
        <v>1.871985527649874</v>
      </c>
      <c r="W67" s="256">
        <f t="shared" si="23"/>
        <v>1.846105547707247</v>
      </c>
      <c r="X67" s="256">
        <f t="shared" si="23"/>
        <v>1.8469223263388734</v>
      </c>
      <c r="Y67" s="256">
        <f t="shared" si="23"/>
        <v>1.8716924845722869</v>
      </c>
      <c r="DA67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final energy consumption"</f>
        <v>DE: Iron and steel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2"/>
    </row>
    <row r="3" spans="1:105" ht="15" customHeight="1" x14ac:dyDescent="0.25">
      <c r="A3" s="32" t="s">
        <v>152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2"/>
      <c r="B4" s="258"/>
      <c r="C4" s="258"/>
      <c r="D4" s="258"/>
      <c r="E4" s="258"/>
      <c r="F4" s="258"/>
      <c r="G4" s="258"/>
      <c r="H4" s="258"/>
      <c r="I4" s="258"/>
      <c r="J4" s="258"/>
      <c r="K4" s="258"/>
      <c r="L4" s="258"/>
      <c r="M4" s="258"/>
      <c r="N4" s="258"/>
      <c r="O4" s="258"/>
      <c r="P4" s="258"/>
      <c r="Q4" s="258"/>
      <c r="R4" s="258"/>
      <c r="S4" s="258"/>
      <c r="T4" s="258"/>
      <c r="U4" s="258"/>
      <c r="V4" s="258"/>
      <c r="W4" s="258"/>
      <c r="X4" s="258"/>
      <c r="Y4" s="258"/>
    </row>
    <row r="5" spans="1:105" ht="15" customHeight="1" x14ac:dyDescent="0.25">
      <c r="A5" s="34" t="s">
        <v>43</v>
      </c>
      <c r="B5" s="223">
        <v>7115.0292105220024</v>
      </c>
      <c r="C5" s="223">
        <v>6702.3949066431442</v>
      </c>
      <c r="D5" s="223">
        <v>6814.9827905997508</v>
      </c>
      <c r="E5" s="223">
        <v>7700.9622761577702</v>
      </c>
      <c r="F5" s="223">
        <v>7229.3869342428889</v>
      </c>
      <c r="G5" s="223">
        <v>6710.2861254929512</v>
      </c>
      <c r="H5" s="223">
        <v>7772.3755075705058</v>
      </c>
      <c r="I5" s="223">
        <v>6944.896297725184</v>
      </c>
      <c r="J5" s="223">
        <v>6797.4343613570009</v>
      </c>
      <c r="K5" s="223">
        <v>5132.3070485011922</v>
      </c>
      <c r="L5" s="223">
        <v>6527.3961413874886</v>
      </c>
      <c r="M5" s="223">
        <v>7004.8346549635098</v>
      </c>
      <c r="N5" s="223">
        <v>6472.168872634019</v>
      </c>
      <c r="O5" s="223">
        <v>6296.9744733696189</v>
      </c>
      <c r="P5" s="223">
        <v>6116.4176081091964</v>
      </c>
      <c r="Q5" s="223">
        <v>6418.3680505088014</v>
      </c>
      <c r="R5" s="223">
        <v>6356.6759026115578</v>
      </c>
      <c r="S5" s="223">
        <v>6302.4004087105404</v>
      </c>
      <c r="T5" s="223">
        <v>6350.5188839663424</v>
      </c>
      <c r="U5" s="223">
        <v>5887.3276381111746</v>
      </c>
      <c r="V5" s="223">
        <v>5292.0268521929129</v>
      </c>
      <c r="W5" s="223">
        <v>5621.4946092146211</v>
      </c>
      <c r="X5" s="223">
        <v>5677.4996112882673</v>
      </c>
      <c r="Y5" s="223">
        <v>5675.3181796265326</v>
      </c>
      <c r="DA5" s="89" t="s">
        <v>153</v>
      </c>
    </row>
    <row r="6" spans="1:105" ht="12" customHeight="1" x14ac:dyDescent="0.25">
      <c r="A6" s="55" t="s">
        <v>91</v>
      </c>
      <c r="B6" s="259">
        <v>16.420908151926909</v>
      </c>
      <c r="C6" s="259">
        <v>16.435565195112751</v>
      </c>
      <c r="D6" s="259">
        <v>16.72841937864294</v>
      </c>
      <c r="E6" s="259">
        <v>17.960821128546289</v>
      </c>
      <c r="F6" s="259">
        <v>18.32213949497465</v>
      </c>
      <c r="G6" s="259">
        <v>17.007640520958361</v>
      </c>
      <c r="H6" s="259">
        <v>18.844342767805859</v>
      </c>
      <c r="I6" s="259">
        <v>18.13220398959395</v>
      </c>
      <c r="J6" s="259">
        <v>18.175458501828359</v>
      </c>
      <c r="K6" s="259">
        <v>13.14992782429764</v>
      </c>
      <c r="L6" s="259">
        <v>17.343127455257068</v>
      </c>
      <c r="M6" s="259">
        <v>17.410378950226679</v>
      </c>
      <c r="N6" s="259">
        <v>16.310512603403769</v>
      </c>
      <c r="O6" s="259">
        <v>15.82683319826018</v>
      </c>
      <c r="P6" s="259">
        <v>16.063413027368998</v>
      </c>
      <c r="Q6" s="259">
        <v>16.52898534023258</v>
      </c>
      <c r="R6" s="259">
        <v>16.743585633684809</v>
      </c>
      <c r="S6" s="259">
        <v>16.70816622414798</v>
      </c>
      <c r="T6" s="259">
        <v>16.59049725685929</v>
      </c>
      <c r="U6" s="259">
        <v>15.32883942265504</v>
      </c>
      <c r="V6" s="259">
        <v>13.7693366727091</v>
      </c>
      <c r="W6" s="259">
        <v>14.553574995163521</v>
      </c>
      <c r="X6" s="259">
        <v>14.03575705861163</v>
      </c>
      <c r="Y6" s="259">
        <v>14.06148053314738</v>
      </c>
      <c r="DA6" s="67" t="s">
        <v>154</v>
      </c>
    </row>
    <row r="7" spans="1:105" ht="12" customHeight="1" x14ac:dyDescent="0.25">
      <c r="A7" s="173" t="s">
        <v>92</v>
      </c>
      <c r="B7" s="224">
        <v>8.7578176810276833</v>
      </c>
      <c r="C7" s="224">
        <v>8.7656347707268019</v>
      </c>
      <c r="D7" s="224">
        <v>8.9218236686095675</v>
      </c>
      <c r="E7" s="224">
        <v>9.5791046018913555</v>
      </c>
      <c r="F7" s="224">
        <v>9.7718077306531494</v>
      </c>
      <c r="G7" s="224">
        <v>9.070741611177791</v>
      </c>
      <c r="H7" s="224">
        <v>10.050316142829789</v>
      </c>
      <c r="I7" s="224">
        <v>9.6705087944501038</v>
      </c>
      <c r="J7" s="224">
        <v>9.6935778676417979</v>
      </c>
      <c r="K7" s="224">
        <v>7.0132948396254067</v>
      </c>
      <c r="L7" s="224">
        <v>9.2496679761371059</v>
      </c>
      <c r="M7" s="224">
        <v>9.2855354401208992</v>
      </c>
      <c r="N7" s="224">
        <v>8.6989400551486789</v>
      </c>
      <c r="O7" s="224">
        <v>8.4409777057387654</v>
      </c>
      <c r="P7" s="224">
        <v>8.5671536145968012</v>
      </c>
      <c r="Q7" s="224">
        <v>8.8154588481240435</v>
      </c>
      <c r="R7" s="224">
        <v>8.9299123379652325</v>
      </c>
      <c r="S7" s="224">
        <v>8.9110219862122584</v>
      </c>
      <c r="T7" s="224">
        <v>8.8482652036582881</v>
      </c>
      <c r="U7" s="224">
        <v>8.1753810254160229</v>
      </c>
      <c r="V7" s="224">
        <v>7.3436462254448571</v>
      </c>
      <c r="W7" s="224">
        <v>7.7619066640872134</v>
      </c>
      <c r="X7" s="224">
        <v>7.4857370979262061</v>
      </c>
      <c r="Y7" s="224">
        <v>7.499456284345273</v>
      </c>
      <c r="DA7" s="177" t="s">
        <v>155</v>
      </c>
    </row>
    <row r="8" spans="1:105" ht="12" customHeight="1" x14ac:dyDescent="0.25">
      <c r="A8" s="173" t="s">
        <v>93</v>
      </c>
      <c r="B8" s="224">
        <v>218.94544202569219</v>
      </c>
      <c r="C8" s="224">
        <v>219.14086926817009</v>
      </c>
      <c r="D8" s="224">
        <v>223.04559171523911</v>
      </c>
      <c r="E8" s="224">
        <v>239.4776150472839</v>
      </c>
      <c r="F8" s="224">
        <v>244.29519326632879</v>
      </c>
      <c r="G8" s="224">
        <v>226.76854027944481</v>
      </c>
      <c r="H8" s="224">
        <v>251.25790357074459</v>
      </c>
      <c r="I8" s="224">
        <v>241.76271986125261</v>
      </c>
      <c r="J8" s="224">
        <v>242.33944669104491</v>
      </c>
      <c r="K8" s="224">
        <v>175.3323709906351</v>
      </c>
      <c r="L8" s="224">
        <v>231.24169940342759</v>
      </c>
      <c r="M8" s="224">
        <v>232.13838600302239</v>
      </c>
      <c r="N8" s="224">
        <v>217.473501378717</v>
      </c>
      <c r="O8" s="224">
        <v>211.0244426434692</v>
      </c>
      <c r="P8" s="224">
        <v>214.17884036492001</v>
      </c>
      <c r="Q8" s="224">
        <v>220.38647120310111</v>
      </c>
      <c r="R8" s="224">
        <v>223.2478084491309</v>
      </c>
      <c r="S8" s="224">
        <v>222.77554965530649</v>
      </c>
      <c r="T8" s="224">
        <v>221.20663009145721</v>
      </c>
      <c r="U8" s="224">
        <v>204.38452563540059</v>
      </c>
      <c r="V8" s="224">
        <v>183.59115563612141</v>
      </c>
      <c r="W8" s="224">
        <v>194.04766660218041</v>
      </c>
      <c r="X8" s="224">
        <v>187.14342744815511</v>
      </c>
      <c r="Y8" s="224">
        <v>187.48640710863179</v>
      </c>
      <c r="DA8" s="177" t="s">
        <v>156</v>
      </c>
    </row>
    <row r="9" spans="1:105" ht="12" customHeight="1" x14ac:dyDescent="0.25">
      <c r="A9" s="173" t="s">
        <v>94</v>
      </c>
      <c r="B9" s="224">
        <v>5.4736360506423036</v>
      </c>
      <c r="C9" s="224">
        <v>5.4785217317042516</v>
      </c>
      <c r="D9" s="224">
        <v>5.5761397928809773</v>
      </c>
      <c r="E9" s="224">
        <v>5.9869403761820967</v>
      </c>
      <c r="F9" s="224">
        <v>6.1073798316582186</v>
      </c>
      <c r="G9" s="224">
        <v>5.6692135069861198</v>
      </c>
      <c r="H9" s="224">
        <v>6.2814475892686161</v>
      </c>
      <c r="I9" s="224">
        <v>6.0440679965313144</v>
      </c>
      <c r="J9" s="224">
        <v>6.0584861672761203</v>
      </c>
      <c r="K9" s="224">
        <v>4.3833092747658791</v>
      </c>
      <c r="L9" s="224">
        <v>5.7810424850856883</v>
      </c>
      <c r="M9" s="224">
        <v>5.8034596500755624</v>
      </c>
      <c r="N9" s="224">
        <v>5.4368375344679229</v>
      </c>
      <c r="O9" s="224">
        <v>5.2756110660867277</v>
      </c>
      <c r="P9" s="224">
        <v>5.3544710091229986</v>
      </c>
      <c r="Q9" s="224">
        <v>5.5096617800775247</v>
      </c>
      <c r="R9" s="224">
        <v>5.5811952112282706</v>
      </c>
      <c r="S9" s="224">
        <v>5.5693887413826602</v>
      </c>
      <c r="T9" s="224">
        <v>5.5301657522864289</v>
      </c>
      <c r="U9" s="224">
        <v>5.1096131408850134</v>
      </c>
      <c r="V9" s="224">
        <v>4.589778890903033</v>
      </c>
      <c r="W9" s="224">
        <v>4.8511916650545066</v>
      </c>
      <c r="X9" s="224">
        <v>4.6785856862038786</v>
      </c>
      <c r="Y9" s="224">
        <v>4.6871601777157954</v>
      </c>
      <c r="DA9" s="177" t="s">
        <v>157</v>
      </c>
    </row>
    <row r="10" spans="1:105" ht="12" customHeight="1" x14ac:dyDescent="0.25">
      <c r="A10" s="56" t="s">
        <v>95</v>
      </c>
      <c r="B10" s="260">
        <v>11.74350818383855</v>
      </c>
      <c r="C10" s="260">
        <v>11.545976907479369</v>
      </c>
      <c r="D10" s="260">
        <v>11.719913359453921</v>
      </c>
      <c r="E10" s="260">
        <v>12.812045272809421</v>
      </c>
      <c r="F10" s="260">
        <v>12.79410954191076</v>
      </c>
      <c r="G10" s="260">
        <v>11.71798941004309</v>
      </c>
      <c r="H10" s="260">
        <v>13.173081315870119</v>
      </c>
      <c r="I10" s="260">
        <v>12.496731142155459</v>
      </c>
      <c r="J10" s="260">
        <v>12.491319363489531</v>
      </c>
      <c r="K10" s="260">
        <v>9.0866076772235935</v>
      </c>
      <c r="L10" s="260">
        <v>11.84849083101242</v>
      </c>
      <c r="M10" s="260">
        <v>12.087536846183379</v>
      </c>
      <c r="N10" s="260">
        <v>11.270671169734291</v>
      </c>
      <c r="O10" s="260">
        <v>10.931680956751849</v>
      </c>
      <c r="P10" s="260">
        <v>10.95308779589371</v>
      </c>
      <c r="Q10" s="260">
        <v>11.37442819631756</v>
      </c>
      <c r="R10" s="260">
        <v>11.398981894621251</v>
      </c>
      <c r="S10" s="260">
        <v>11.3905770353141</v>
      </c>
      <c r="T10" s="260">
        <v>11.94897417492996</v>
      </c>
      <c r="U10" s="260">
        <v>11.09088131927342</v>
      </c>
      <c r="V10" s="260">
        <v>10.02217546490165</v>
      </c>
      <c r="W10" s="260">
        <v>10.628138508797081</v>
      </c>
      <c r="X10" s="260">
        <v>10.32046266985366</v>
      </c>
      <c r="Y10" s="260">
        <v>10.44708572853764</v>
      </c>
      <c r="DA10" s="68" t="s">
        <v>158</v>
      </c>
    </row>
    <row r="11" spans="1:105" ht="12" customHeight="1" x14ac:dyDescent="0.25">
      <c r="A11" s="37" t="s">
        <v>159</v>
      </c>
      <c r="B11" s="226">
        <v>0.1519754010844033</v>
      </c>
      <c r="C11" s="226">
        <v>0.10511061690797451</v>
      </c>
      <c r="D11" s="226">
        <v>0.1008511768625107</v>
      </c>
      <c r="E11" s="226">
        <v>0.18835511100182289</v>
      </c>
      <c r="F11" s="226">
        <v>0.14671185659660471</v>
      </c>
      <c r="G11" s="226">
        <v>0.13321766519408301</v>
      </c>
      <c r="H11" s="226">
        <v>0.12821557090652869</v>
      </c>
      <c r="I11" s="226">
        <v>0.1155208901583938</v>
      </c>
      <c r="J11" s="226">
        <v>0.12927461243436231</v>
      </c>
      <c r="K11" s="226">
        <v>9.4065791835370408E-2</v>
      </c>
      <c r="L11" s="226">
        <v>0.14146194234983039</v>
      </c>
      <c r="M11" s="226">
        <v>9.8524383469250784E-2</v>
      </c>
      <c r="N11" s="226">
        <v>9.2468428967112298E-2</v>
      </c>
      <c r="O11" s="226">
        <v>8.2636691318010991E-2</v>
      </c>
      <c r="P11" s="226">
        <v>8.0579551644798922E-2</v>
      </c>
      <c r="Q11" s="226">
        <v>0.33352270780224458</v>
      </c>
      <c r="R11" s="226">
        <v>8.9034067536393577E-2</v>
      </c>
      <c r="S11" s="226">
        <v>9.2554390653587004E-2</v>
      </c>
      <c r="T11" s="226">
        <v>4.0021045629025302E-2</v>
      </c>
      <c r="U11" s="226">
        <v>3.9829716606047158E-2</v>
      </c>
      <c r="V11" s="226">
        <v>3.5088495076557133E-2</v>
      </c>
      <c r="W11" s="226">
        <v>6.2045625335410061E-2</v>
      </c>
      <c r="X11" s="226">
        <v>7.5832021579118461E-2</v>
      </c>
      <c r="Y11" s="226">
        <v>3.9836220835823978E-2</v>
      </c>
      <c r="DA11" s="69" t="s">
        <v>160</v>
      </c>
    </row>
    <row r="12" spans="1:105" ht="12" customHeight="1" x14ac:dyDescent="0.25">
      <c r="A12" s="37" t="s">
        <v>35</v>
      </c>
      <c r="B12" s="226">
        <v>7.0279062134883832</v>
      </c>
      <c r="C12" s="226">
        <v>6.6930669191276273</v>
      </c>
      <c r="D12" s="226">
        <v>6.6975117499341916</v>
      </c>
      <c r="E12" s="226">
        <v>7.5942015928698936</v>
      </c>
      <c r="F12" s="226">
        <v>7.2935961115933257</v>
      </c>
      <c r="G12" s="226">
        <v>5.9577176467865449</v>
      </c>
      <c r="H12" s="226">
        <v>7.1669551789068224</v>
      </c>
      <c r="I12" s="226">
        <v>6.8197453196480264</v>
      </c>
      <c r="J12" s="226">
        <v>6.8424686604196259</v>
      </c>
      <c r="K12" s="226">
        <v>4.6780509261816956</v>
      </c>
      <c r="L12" s="226">
        <v>6.1625475689463398</v>
      </c>
      <c r="M12" s="226">
        <v>6.3481970209351974</v>
      </c>
      <c r="N12" s="226">
        <v>5.7690583381099563</v>
      </c>
      <c r="O12" s="226">
        <v>5.6152506102625948</v>
      </c>
      <c r="P12" s="226">
        <v>5.4687839117372992</v>
      </c>
      <c r="Q12" s="226">
        <v>5.6398985903264398</v>
      </c>
      <c r="R12" s="226">
        <v>5.6629849492720794</v>
      </c>
      <c r="S12" s="226">
        <v>5.813379202962877</v>
      </c>
      <c r="T12" s="226">
        <v>5.5678827798106001</v>
      </c>
      <c r="U12" s="226">
        <v>5.1444160576226157</v>
      </c>
      <c r="V12" s="226">
        <v>4.8417046079190929</v>
      </c>
      <c r="W12" s="226">
        <v>4.9190589964479834</v>
      </c>
      <c r="X12" s="226">
        <v>4.5832172425900719</v>
      </c>
      <c r="Y12" s="226">
        <v>4.4388487096675266</v>
      </c>
      <c r="DA12" s="69" t="s">
        <v>161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162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1.1853568857997081</v>
      </c>
      <c r="U14" s="226">
        <v>1.1676220588667749</v>
      </c>
      <c r="V14" s="226">
        <v>1.039502818135682</v>
      </c>
      <c r="W14" s="226">
        <v>1.195286096783363</v>
      </c>
      <c r="X14" s="226">
        <v>1.2265373825561829</v>
      </c>
      <c r="Y14" s="226">
        <v>1.530674432544711</v>
      </c>
      <c r="DA14" s="69" t="s">
        <v>163</v>
      </c>
    </row>
    <row r="15" spans="1:105" ht="12" customHeight="1" x14ac:dyDescent="0.25">
      <c r="A15" s="37" t="s">
        <v>40</v>
      </c>
      <c r="B15" s="226">
        <v>4.56362656926576</v>
      </c>
      <c r="C15" s="226">
        <v>4.7477993714437714</v>
      </c>
      <c r="D15" s="226">
        <v>4.921550432657213</v>
      </c>
      <c r="E15" s="226">
        <v>5.0294885689377073</v>
      </c>
      <c r="F15" s="226">
        <v>5.3538015737208253</v>
      </c>
      <c r="G15" s="226">
        <v>5.6270540980624579</v>
      </c>
      <c r="H15" s="226">
        <v>5.8779105660567756</v>
      </c>
      <c r="I15" s="226">
        <v>5.5614649323490406</v>
      </c>
      <c r="J15" s="226">
        <v>5.5195760906355451</v>
      </c>
      <c r="K15" s="226">
        <v>4.3144909592065268</v>
      </c>
      <c r="L15" s="226">
        <v>5.5444813197162519</v>
      </c>
      <c r="M15" s="226">
        <v>5.6408154417789289</v>
      </c>
      <c r="N15" s="226">
        <v>5.40914440265722</v>
      </c>
      <c r="O15" s="226">
        <v>5.2337936551712474</v>
      </c>
      <c r="P15" s="226">
        <v>5.4037243325116098</v>
      </c>
      <c r="Q15" s="226">
        <v>5.4010068981888804</v>
      </c>
      <c r="R15" s="226">
        <v>5.646962877812773</v>
      </c>
      <c r="S15" s="226">
        <v>5.4846434416976351</v>
      </c>
      <c r="T15" s="226">
        <v>5.1557134636906294</v>
      </c>
      <c r="U15" s="226">
        <v>4.7390134861779787</v>
      </c>
      <c r="V15" s="226">
        <v>4.1058795437703139</v>
      </c>
      <c r="W15" s="226">
        <v>4.4517477902303222</v>
      </c>
      <c r="X15" s="226">
        <v>4.4348760231282833</v>
      </c>
      <c r="Y15" s="226">
        <v>4.4377263654895751</v>
      </c>
      <c r="DA15" s="69" t="s">
        <v>164</v>
      </c>
    </row>
    <row r="16" spans="1:105" ht="12" customHeight="1" x14ac:dyDescent="0.25">
      <c r="A16" s="57" t="s">
        <v>165</v>
      </c>
      <c r="B16" s="261">
        <v>1470.5491097352331</v>
      </c>
      <c r="C16" s="261">
        <v>1380.583043889711</v>
      </c>
      <c r="D16" s="261">
        <v>1404.3307212408399</v>
      </c>
      <c r="E16" s="261">
        <v>1586.9860817680431</v>
      </c>
      <c r="F16" s="261">
        <v>1536.8561267550731</v>
      </c>
      <c r="G16" s="261">
        <v>1427.357098197464</v>
      </c>
      <c r="H16" s="261">
        <v>1611.900215345305</v>
      </c>
      <c r="I16" s="261">
        <v>1436.3813954779539</v>
      </c>
      <c r="J16" s="261">
        <v>1427.9926736593179</v>
      </c>
      <c r="K16" s="261">
        <v>1079.931237503301</v>
      </c>
      <c r="L16" s="261">
        <v>1368.004654398766</v>
      </c>
      <c r="M16" s="261">
        <v>1489.8258325165659</v>
      </c>
      <c r="N16" s="261">
        <v>1382.8220107524421</v>
      </c>
      <c r="O16" s="261">
        <v>1343.5184591450909</v>
      </c>
      <c r="P16" s="261">
        <v>1298.4248811512421</v>
      </c>
      <c r="Q16" s="261">
        <v>1377.0610585539889</v>
      </c>
      <c r="R16" s="261">
        <v>1355.84466384592</v>
      </c>
      <c r="S16" s="261">
        <v>1340.4687681137709</v>
      </c>
      <c r="T16" s="261">
        <v>1358.020693573734</v>
      </c>
      <c r="U16" s="261">
        <v>1259.8074448947521</v>
      </c>
      <c r="V16" s="261">
        <v>1128.962800784642</v>
      </c>
      <c r="W16" s="261">
        <v>1195.64095510269</v>
      </c>
      <c r="X16" s="261">
        <v>1233.875157043977</v>
      </c>
      <c r="Y16" s="261">
        <v>1235.832190639353</v>
      </c>
      <c r="DA16" s="70" t="s">
        <v>166</v>
      </c>
    </row>
    <row r="17" spans="1:105" ht="12" customHeight="1" x14ac:dyDescent="0.25">
      <c r="A17" s="18" t="s">
        <v>28</v>
      </c>
      <c r="B17" s="230">
        <v>45.974852572452917</v>
      </c>
      <c r="C17" s="230">
        <v>44.485973337932847</v>
      </c>
      <c r="D17" s="230">
        <v>88.855308412008782</v>
      </c>
      <c r="E17" s="230">
        <v>253.0521380200249</v>
      </c>
      <c r="F17" s="230">
        <v>247.06406624634121</v>
      </c>
      <c r="G17" s="230">
        <v>213.86354154020941</v>
      </c>
      <c r="H17" s="230">
        <v>235.05811491608429</v>
      </c>
      <c r="I17" s="230">
        <v>196.5094081555514</v>
      </c>
      <c r="J17" s="230">
        <v>174.25087267861949</v>
      </c>
      <c r="K17" s="230">
        <v>158.2337735398749</v>
      </c>
      <c r="L17" s="230">
        <v>158.85271961055929</v>
      </c>
      <c r="M17" s="230">
        <v>307.18413915907013</v>
      </c>
      <c r="N17" s="230">
        <v>249.19376957406351</v>
      </c>
      <c r="O17" s="230">
        <v>261.9231481974154</v>
      </c>
      <c r="P17" s="230">
        <v>209.2649580687208</v>
      </c>
      <c r="Q17" s="230">
        <v>260.4154272736958</v>
      </c>
      <c r="R17" s="230">
        <v>282.00923507883101</v>
      </c>
      <c r="S17" s="230">
        <v>257.74446599464409</v>
      </c>
      <c r="T17" s="230">
        <v>208.02256652026071</v>
      </c>
      <c r="U17" s="230">
        <v>192.3916927190775</v>
      </c>
      <c r="V17" s="230">
        <v>137.99786444916271</v>
      </c>
      <c r="W17" s="230">
        <v>190.89920530579141</v>
      </c>
      <c r="X17" s="230">
        <v>267.01466175494039</v>
      </c>
      <c r="Y17" s="230">
        <v>225.45904272992581</v>
      </c>
      <c r="DA17" s="71" t="s">
        <v>167</v>
      </c>
    </row>
    <row r="18" spans="1:105" ht="12" customHeight="1" x14ac:dyDescent="0.25">
      <c r="A18" s="18" t="s">
        <v>32</v>
      </c>
      <c r="B18" s="230">
        <v>2.0591711435731228</v>
      </c>
      <c r="C18" s="230">
        <v>1.4074674261505919</v>
      </c>
      <c r="D18" s="230">
        <v>1.2605767884048971</v>
      </c>
      <c r="E18" s="230">
        <v>0.96931847037653873</v>
      </c>
      <c r="F18" s="230">
        <v>1.0517125678907979</v>
      </c>
      <c r="G18" s="230">
        <v>0.76129207303285495</v>
      </c>
      <c r="H18" s="230">
        <v>1.474720501695667</v>
      </c>
      <c r="I18" s="230">
        <v>1.254154369675023</v>
      </c>
      <c r="J18" s="230">
        <v>0.81237000055763953</v>
      </c>
      <c r="K18" s="230">
        <v>0.51357005319969196</v>
      </c>
      <c r="L18" s="230">
        <v>0.67634967748636621</v>
      </c>
      <c r="M18" s="230">
        <v>0.25209488245157402</v>
      </c>
      <c r="N18" s="230">
        <v>0.99175616777847464</v>
      </c>
      <c r="O18" s="230">
        <v>0</v>
      </c>
      <c r="P18" s="230">
        <v>0</v>
      </c>
      <c r="Q18" s="230">
        <v>0</v>
      </c>
      <c r="R18" s="230">
        <v>0</v>
      </c>
      <c r="S18" s="230">
        <v>0.38608028014960138</v>
      </c>
      <c r="T18" s="230">
        <v>0</v>
      </c>
      <c r="U18" s="230">
        <v>0</v>
      </c>
      <c r="V18" s="230">
        <v>0</v>
      </c>
      <c r="W18" s="230">
        <v>0</v>
      </c>
      <c r="X18" s="230">
        <v>1.0658342427772081</v>
      </c>
      <c r="Y18" s="230">
        <v>0.59378770618324173</v>
      </c>
      <c r="DA18" s="71" t="s">
        <v>168</v>
      </c>
    </row>
    <row r="19" spans="1:105" ht="12" customHeight="1" x14ac:dyDescent="0.25">
      <c r="A19" s="18" t="s">
        <v>35</v>
      </c>
      <c r="B19" s="230">
        <v>290.58887242009769</v>
      </c>
      <c r="C19" s="230">
        <v>299.88371769952238</v>
      </c>
      <c r="D19" s="230">
        <v>298.15165676892269</v>
      </c>
      <c r="E19" s="230">
        <v>321.70787646450992</v>
      </c>
      <c r="F19" s="230">
        <v>311.61665445911069</v>
      </c>
      <c r="G19" s="230">
        <v>243.74348339497769</v>
      </c>
      <c r="H19" s="230">
        <v>304.35322974527162</v>
      </c>
      <c r="I19" s="230">
        <v>325.48613550679119</v>
      </c>
      <c r="J19" s="230">
        <v>322.56110527928388</v>
      </c>
      <c r="K19" s="230">
        <v>204.12609201707471</v>
      </c>
      <c r="L19" s="230">
        <v>281.07180763590242</v>
      </c>
      <c r="M19" s="230">
        <v>255.17930255466919</v>
      </c>
      <c r="N19" s="230">
        <v>230.4555006881406</v>
      </c>
      <c r="O19" s="230">
        <v>226.13323113694489</v>
      </c>
      <c r="P19" s="230">
        <v>233.32326049064491</v>
      </c>
      <c r="Q19" s="230">
        <v>229.07360629759381</v>
      </c>
      <c r="R19" s="230">
        <v>237.7596645657396</v>
      </c>
      <c r="S19" s="230">
        <v>251.24004462504291</v>
      </c>
      <c r="T19" s="230">
        <v>244.2036130696184</v>
      </c>
      <c r="U19" s="230">
        <v>225.3003631218111</v>
      </c>
      <c r="V19" s="230">
        <v>219.69789667391939</v>
      </c>
      <c r="W19" s="230">
        <v>222.49155880675659</v>
      </c>
      <c r="X19" s="230">
        <v>177.7923834093844</v>
      </c>
      <c r="Y19" s="230">
        <v>170.71404157034749</v>
      </c>
      <c r="DA19" s="71" t="s">
        <v>169</v>
      </c>
    </row>
    <row r="20" spans="1:105" ht="12" customHeight="1" x14ac:dyDescent="0.25">
      <c r="A20" s="18" t="s">
        <v>36</v>
      </c>
      <c r="B20" s="230">
        <v>943.23002747697103</v>
      </c>
      <c r="C20" s="230">
        <v>822.08012851919705</v>
      </c>
      <c r="D20" s="230">
        <v>796.97160165941898</v>
      </c>
      <c r="E20" s="230">
        <v>798.19602512433426</v>
      </c>
      <c r="F20" s="230">
        <v>748.38416506323767</v>
      </c>
      <c r="G20" s="230">
        <v>738.77347921810826</v>
      </c>
      <c r="H20" s="230">
        <v>821.40172478320051</v>
      </c>
      <c r="I20" s="230">
        <v>647.69953777692251</v>
      </c>
      <c r="J20" s="230">
        <v>670.16975515171157</v>
      </c>
      <c r="K20" s="230">
        <v>528.79559773098538</v>
      </c>
      <c r="L20" s="230">
        <v>674.52177218384873</v>
      </c>
      <c r="M20" s="230">
        <v>700.46570284523739</v>
      </c>
      <c r="N20" s="230">
        <v>686.10289868860525</v>
      </c>
      <c r="O20" s="230">
        <v>644.69060183166152</v>
      </c>
      <c r="P20" s="230">
        <v>625.28914043649604</v>
      </c>
      <c r="Q20" s="230">
        <v>668.20139127513573</v>
      </c>
      <c r="R20" s="230">
        <v>598.9887841597498</v>
      </c>
      <c r="S20" s="230">
        <v>594.06528895124109</v>
      </c>
      <c r="T20" s="230">
        <v>679.66837132325929</v>
      </c>
      <c r="U20" s="230">
        <v>634.56968370738082</v>
      </c>
      <c r="V20" s="230">
        <v>584.95804875628858</v>
      </c>
      <c r="W20" s="230">
        <v>580.89535747867285</v>
      </c>
      <c r="X20" s="230">
        <v>615.96435393777494</v>
      </c>
      <c r="Y20" s="230">
        <v>668.39444138807198</v>
      </c>
      <c r="DA20" s="71" t="s">
        <v>170</v>
      </c>
    </row>
    <row r="21" spans="1:105" ht="12" customHeight="1" x14ac:dyDescent="0.25">
      <c r="A21" s="18" t="s">
        <v>40</v>
      </c>
      <c r="B21" s="230">
        <v>188.6961861221383</v>
      </c>
      <c r="C21" s="230">
        <v>212.72575690690829</v>
      </c>
      <c r="D21" s="230">
        <v>219.09157761208479</v>
      </c>
      <c r="E21" s="230">
        <v>213.0607236887972</v>
      </c>
      <c r="F21" s="230">
        <v>228.7395284184922</v>
      </c>
      <c r="G21" s="230">
        <v>230.21530197113549</v>
      </c>
      <c r="H21" s="230">
        <v>249.61242539905319</v>
      </c>
      <c r="I21" s="230">
        <v>265.43215966901431</v>
      </c>
      <c r="J21" s="230">
        <v>260.19857054914502</v>
      </c>
      <c r="K21" s="230">
        <v>188.262204162166</v>
      </c>
      <c r="L21" s="230">
        <v>252.8820052909696</v>
      </c>
      <c r="M21" s="230">
        <v>226.74459307513811</v>
      </c>
      <c r="N21" s="230">
        <v>216.07808563385399</v>
      </c>
      <c r="O21" s="230">
        <v>210.77147797906889</v>
      </c>
      <c r="P21" s="230">
        <v>230.54752215538031</v>
      </c>
      <c r="Q21" s="230">
        <v>219.370633707564</v>
      </c>
      <c r="R21" s="230">
        <v>237.08698004159959</v>
      </c>
      <c r="S21" s="230">
        <v>237.03288826269289</v>
      </c>
      <c r="T21" s="230">
        <v>226.12614266059609</v>
      </c>
      <c r="U21" s="230">
        <v>207.545705346483</v>
      </c>
      <c r="V21" s="230">
        <v>186.30899090527149</v>
      </c>
      <c r="W21" s="230">
        <v>201.3548335114692</v>
      </c>
      <c r="X21" s="230">
        <v>172.03792369909979</v>
      </c>
      <c r="Y21" s="230">
        <v>170.67087724482471</v>
      </c>
      <c r="DA21" s="71" t="s">
        <v>171</v>
      </c>
    </row>
    <row r="22" spans="1:105" ht="12" customHeight="1" x14ac:dyDescent="0.25">
      <c r="A22" s="57" t="s">
        <v>172</v>
      </c>
      <c r="B22" s="261">
        <v>2944.3990446874782</v>
      </c>
      <c r="C22" s="261">
        <v>2677.52720374921</v>
      </c>
      <c r="D22" s="261">
        <v>2725.5896020387931</v>
      </c>
      <c r="E22" s="261">
        <v>3163.066549093724</v>
      </c>
      <c r="F22" s="261">
        <v>2750.5705247838582</v>
      </c>
      <c r="G22" s="261">
        <v>2585.0401169184061</v>
      </c>
      <c r="H22" s="261">
        <v>3128.2145933375541</v>
      </c>
      <c r="I22" s="261">
        <v>2649.3303392675339</v>
      </c>
      <c r="J22" s="261">
        <v>2506.924119801643</v>
      </c>
      <c r="K22" s="261">
        <v>1945.813504222074</v>
      </c>
      <c r="L22" s="261">
        <v>2425.91177272611</v>
      </c>
      <c r="M22" s="261">
        <v>2703.5262978360461</v>
      </c>
      <c r="N22" s="261">
        <v>2455.952577719464</v>
      </c>
      <c r="O22" s="261">
        <v>2419.3185945552609</v>
      </c>
      <c r="P22" s="261">
        <v>2284.3242669661672</v>
      </c>
      <c r="Q22" s="261">
        <v>2414.2238308257661</v>
      </c>
      <c r="R22" s="261">
        <v>2373.32916956598</v>
      </c>
      <c r="S22" s="261">
        <v>2339.8303851307619</v>
      </c>
      <c r="T22" s="261">
        <v>2375.088626323869</v>
      </c>
      <c r="U22" s="261">
        <v>2204.4350742417641</v>
      </c>
      <c r="V22" s="261">
        <v>1973.8928546172251</v>
      </c>
      <c r="W22" s="261">
        <v>2097.063618146582</v>
      </c>
      <c r="X22" s="261">
        <v>2177.0620820984041</v>
      </c>
      <c r="Y22" s="261">
        <v>2177.8153630069501</v>
      </c>
      <c r="DA22" s="70" t="s">
        <v>173</v>
      </c>
    </row>
    <row r="23" spans="1:105" ht="12" customHeight="1" x14ac:dyDescent="0.25">
      <c r="A23" s="18" t="s">
        <v>28</v>
      </c>
      <c r="B23" s="230">
        <v>68.421241819324521</v>
      </c>
      <c r="C23" s="230">
        <v>72.329061195310715</v>
      </c>
      <c r="D23" s="230">
        <v>144.92695831588679</v>
      </c>
      <c r="E23" s="230">
        <v>383.06695833219197</v>
      </c>
      <c r="F23" s="230">
        <v>475.68720572999649</v>
      </c>
      <c r="G23" s="230">
        <v>418.04085211857517</v>
      </c>
      <c r="H23" s="230">
        <v>390.63718569491363</v>
      </c>
      <c r="I23" s="230">
        <v>366.63684910100608</v>
      </c>
      <c r="J23" s="230">
        <v>359.26205005947742</v>
      </c>
      <c r="K23" s="230">
        <v>318.34190814981463</v>
      </c>
      <c r="L23" s="230">
        <v>323.64579748899621</v>
      </c>
      <c r="M23" s="230">
        <v>593.93047310020336</v>
      </c>
      <c r="N23" s="230">
        <v>509.92844920654699</v>
      </c>
      <c r="O23" s="230">
        <v>519.69966480063647</v>
      </c>
      <c r="P23" s="230">
        <v>441.07339682465732</v>
      </c>
      <c r="Q23" s="230">
        <v>543.06498261159209</v>
      </c>
      <c r="R23" s="230">
        <v>598.25353907168778</v>
      </c>
      <c r="S23" s="230">
        <v>546.54587923583153</v>
      </c>
      <c r="T23" s="230">
        <v>436.50005326237039</v>
      </c>
      <c r="U23" s="230">
        <v>403.05085653380189</v>
      </c>
      <c r="V23" s="230">
        <v>288.9639820407624</v>
      </c>
      <c r="W23" s="230">
        <v>402.62834760199581</v>
      </c>
      <c r="X23" s="230">
        <v>547.45442824588429</v>
      </c>
      <c r="Y23" s="230">
        <v>460.97071008079939</v>
      </c>
      <c r="DA23" s="71" t="s">
        <v>174</v>
      </c>
    </row>
    <row r="24" spans="1:105" ht="12" customHeight="1" x14ac:dyDescent="0.25">
      <c r="A24" s="18" t="s">
        <v>42</v>
      </c>
      <c r="B24" s="230">
        <v>1036.7046431639139</v>
      </c>
      <c r="C24" s="230">
        <v>778.72596732573322</v>
      </c>
      <c r="D24" s="230">
        <v>792.41186586397873</v>
      </c>
      <c r="E24" s="230">
        <v>1083.2366294064379</v>
      </c>
      <c r="F24" s="230">
        <v>231.97549441095569</v>
      </c>
      <c r="G24" s="230">
        <v>244.9770421323596</v>
      </c>
      <c r="H24" s="230">
        <v>864.26268271694528</v>
      </c>
      <c r="I24" s="230">
        <v>464.63525365418508</v>
      </c>
      <c r="J24" s="230">
        <v>99.222527944954763</v>
      </c>
      <c r="K24" s="230">
        <v>151.91315563191699</v>
      </c>
      <c r="L24" s="230">
        <v>153.96603611346029</v>
      </c>
      <c r="M24" s="230">
        <v>261.40008598443222</v>
      </c>
      <c r="N24" s="230">
        <v>68.429320722250608</v>
      </c>
      <c r="O24" s="230">
        <v>171.757695614738</v>
      </c>
      <c r="P24" s="230">
        <v>33.530352536536029</v>
      </c>
      <c r="Q24" s="230">
        <v>0</v>
      </c>
      <c r="R24" s="230">
        <v>0</v>
      </c>
      <c r="S24" s="230">
        <v>0</v>
      </c>
      <c r="T24" s="230">
        <v>0</v>
      </c>
      <c r="U24" s="230">
        <v>0</v>
      </c>
      <c r="V24" s="230">
        <v>0</v>
      </c>
      <c r="W24" s="230">
        <v>0</v>
      </c>
      <c r="X24" s="230">
        <v>0</v>
      </c>
      <c r="Y24" s="230">
        <v>0</v>
      </c>
      <c r="DA24" s="71" t="s">
        <v>175</v>
      </c>
    </row>
    <row r="25" spans="1:105" ht="12" customHeight="1" x14ac:dyDescent="0.25">
      <c r="A25" s="18" t="s">
        <v>32</v>
      </c>
      <c r="B25" s="230">
        <v>3.0645241665486118</v>
      </c>
      <c r="C25" s="230">
        <v>2.288379683706907</v>
      </c>
      <c r="D25" s="230">
        <v>2.0560567841373918</v>
      </c>
      <c r="E25" s="230">
        <v>1.467341398526222</v>
      </c>
      <c r="F25" s="230">
        <v>2.024925033623751</v>
      </c>
      <c r="G25" s="230">
        <v>1.488103978030942</v>
      </c>
      <c r="H25" s="230">
        <v>2.4508010143561618</v>
      </c>
      <c r="I25" s="230">
        <v>2.3399348188964502</v>
      </c>
      <c r="J25" s="230">
        <v>1.6749053093434909</v>
      </c>
      <c r="K25" s="230">
        <v>1.03322360989509</v>
      </c>
      <c r="L25" s="230">
        <v>1.3779917101082459</v>
      </c>
      <c r="M25" s="230">
        <v>0.48741719937262118</v>
      </c>
      <c r="N25" s="230">
        <v>2.029443535007796</v>
      </c>
      <c r="O25" s="230">
        <v>0</v>
      </c>
      <c r="P25" s="230">
        <v>0</v>
      </c>
      <c r="Q25" s="230">
        <v>0</v>
      </c>
      <c r="R25" s="230">
        <v>0</v>
      </c>
      <c r="S25" s="230">
        <v>0.81868134532271553</v>
      </c>
      <c r="T25" s="230">
        <v>0</v>
      </c>
      <c r="U25" s="230">
        <v>0</v>
      </c>
      <c r="V25" s="230">
        <v>0</v>
      </c>
      <c r="W25" s="230">
        <v>0</v>
      </c>
      <c r="X25" s="230">
        <v>2.1852570647225358</v>
      </c>
      <c r="Y25" s="230">
        <v>1.214050841528773</v>
      </c>
      <c r="DA25" s="71" t="s">
        <v>176</v>
      </c>
    </row>
    <row r="26" spans="1:105" ht="12" customHeight="1" x14ac:dyDescent="0.25">
      <c r="A26" s="18" t="s">
        <v>35</v>
      </c>
      <c r="B26" s="230">
        <v>432.46362733903482</v>
      </c>
      <c r="C26" s="230">
        <v>487.57633342532461</v>
      </c>
      <c r="D26" s="230">
        <v>486.29860730439378</v>
      </c>
      <c r="E26" s="230">
        <v>486.99710136025942</v>
      </c>
      <c r="F26" s="230">
        <v>599.97416002530247</v>
      </c>
      <c r="G26" s="230">
        <v>476.44742419842783</v>
      </c>
      <c r="H26" s="230">
        <v>505.79699904125698</v>
      </c>
      <c r="I26" s="230">
        <v>607.2747980280443</v>
      </c>
      <c r="J26" s="230">
        <v>665.04093879528295</v>
      </c>
      <c r="K26" s="230">
        <v>410.67016340544251</v>
      </c>
      <c r="L26" s="230">
        <v>572.65440312895032</v>
      </c>
      <c r="M26" s="230">
        <v>493.38082463037767</v>
      </c>
      <c r="N26" s="230">
        <v>471.58408606237111</v>
      </c>
      <c r="O26" s="230">
        <v>448.68643810579738</v>
      </c>
      <c r="P26" s="230">
        <v>491.78172978687348</v>
      </c>
      <c r="Q26" s="230">
        <v>477.70539296825729</v>
      </c>
      <c r="R26" s="230">
        <v>504.38263390626258</v>
      </c>
      <c r="S26" s="230">
        <v>532.75328554172347</v>
      </c>
      <c r="T26" s="230">
        <v>512.41983932243102</v>
      </c>
      <c r="U26" s="230">
        <v>471.99285504606462</v>
      </c>
      <c r="V26" s="230">
        <v>460.04175008275553</v>
      </c>
      <c r="W26" s="230">
        <v>469.26024932508699</v>
      </c>
      <c r="X26" s="230">
        <v>364.52390653809022</v>
      </c>
      <c r="Y26" s="230">
        <v>349.03977241539548</v>
      </c>
      <c r="DA26" s="71" t="s">
        <v>177</v>
      </c>
    </row>
    <row r="27" spans="1:105" ht="12" customHeight="1" x14ac:dyDescent="0.25">
      <c r="A27" s="18" t="s">
        <v>36</v>
      </c>
      <c r="B27" s="230">
        <v>1403.745008198656</v>
      </c>
      <c r="C27" s="230">
        <v>1336.6074621191351</v>
      </c>
      <c r="D27" s="230">
        <v>1299.8961137703959</v>
      </c>
      <c r="E27" s="230">
        <v>1208.2985185963089</v>
      </c>
      <c r="F27" s="230">
        <v>1440.908739583979</v>
      </c>
      <c r="G27" s="230">
        <v>1444.0866944910131</v>
      </c>
      <c r="H27" s="230">
        <v>1365.066924870081</v>
      </c>
      <c r="I27" s="230">
        <v>1208.443503665402</v>
      </c>
      <c r="J27" s="230">
        <v>1381.723697692584</v>
      </c>
      <c r="K27" s="230">
        <v>1063.8550534250039</v>
      </c>
      <c r="L27" s="230">
        <v>1374.267544284595</v>
      </c>
      <c r="M27" s="230">
        <v>1354.32749692166</v>
      </c>
      <c r="N27" s="230">
        <v>1403.9812781932869</v>
      </c>
      <c r="O27" s="230">
        <v>1279.174796034089</v>
      </c>
      <c r="P27" s="230">
        <v>1317.9387878181001</v>
      </c>
      <c r="Q27" s="230">
        <v>1393.453455245917</v>
      </c>
      <c r="R27" s="230">
        <v>1270.692996588029</v>
      </c>
      <c r="S27" s="230">
        <v>1259.7125390078841</v>
      </c>
      <c r="T27" s="230">
        <v>1426.1687337390681</v>
      </c>
      <c r="U27" s="230">
        <v>1329.3913626618969</v>
      </c>
      <c r="V27" s="230">
        <v>1224.887122493707</v>
      </c>
      <c r="W27" s="230">
        <v>1225.1750212195</v>
      </c>
      <c r="X27" s="230">
        <v>1262.898490249707</v>
      </c>
      <c r="Y27" s="230">
        <v>1366.590829669226</v>
      </c>
      <c r="DA27" s="71" t="s">
        <v>178</v>
      </c>
    </row>
    <row r="28" spans="1:105" ht="12" customHeight="1" x14ac:dyDescent="0.25">
      <c r="A28" s="57" t="s">
        <v>179</v>
      </c>
      <c r="B28" s="261">
        <v>1512.340823525813</v>
      </c>
      <c r="C28" s="261">
        <v>1486.997148413514</v>
      </c>
      <c r="D28" s="261">
        <v>1508.850581917096</v>
      </c>
      <c r="E28" s="261">
        <v>1649.066360667998</v>
      </c>
      <c r="F28" s="261">
        <v>1647.018114071212</v>
      </c>
      <c r="G28" s="261">
        <v>1507.288214966509</v>
      </c>
      <c r="H28" s="261">
        <v>1694.658053975159</v>
      </c>
      <c r="I28" s="261">
        <v>1607.514613318077</v>
      </c>
      <c r="J28" s="261">
        <v>1612.1119462463839</v>
      </c>
      <c r="K28" s="261">
        <v>1173.40457852177</v>
      </c>
      <c r="L28" s="261">
        <v>1530.4609398091541</v>
      </c>
      <c r="M28" s="261">
        <v>1560.2960029529379</v>
      </c>
      <c r="N28" s="261">
        <v>1456.0005477788111</v>
      </c>
      <c r="O28" s="261">
        <v>1405.812382471594</v>
      </c>
      <c r="P28" s="261">
        <v>1408.5686319574031</v>
      </c>
      <c r="Q28" s="261">
        <v>1462.745509900893</v>
      </c>
      <c r="R28" s="261">
        <v>1465.898757146306</v>
      </c>
      <c r="S28" s="261">
        <v>1464.9290836076741</v>
      </c>
      <c r="T28" s="261">
        <v>1458.651126920349</v>
      </c>
      <c r="U28" s="261">
        <v>1349.3487138850089</v>
      </c>
      <c r="V28" s="261">
        <v>1220.3904436080379</v>
      </c>
      <c r="W28" s="261">
        <v>1287.8630108941859</v>
      </c>
      <c r="X28" s="261">
        <v>1246.5268488972361</v>
      </c>
      <c r="Y28" s="261">
        <v>1241.733802300279</v>
      </c>
      <c r="DA28" s="70" t="s">
        <v>180</v>
      </c>
    </row>
    <row r="29" spans="1:105" ht="12" customHeight="1" x14ac:dyDescent="0.25">
      <c r="A29" s="60" t="s">
        <v>181</v>
      </c>
      <c r="B29" s="262">
        <v>930.10941363250299</v>
      </c>
      <c r="C29" s="262">
        <v>881.0829308052638</v>
      </c>
      <c r="D29" s="262">
        <v>879.75020010826984</v>
      </c>
      <c r="E29" s="262">
        <v>1005.366490126598</v>
      </c>
      <c r="F29" s="262">
        <v>962.272723196676</v>
      </c>
      <c r="G29" s="262">
        <v>785.17860647787722</v>
      </c>
      <c r="H29" s="262">
        <v>940.98779858966157</v>
      </c>
      <c r="I29" s="262">
        <v>894.11493175693681</v>
      </c>
      <c r="J29" s="262">
        <v>912.81738509284298</v>
      </c>
      <c r="K29" s="262">
        <v>628.33358472350699</v>
      </c>
      <c r="L29" s="262">
        <v>830.65812128163077</v>
      </c>
      <c r="M29" s="262">
        <v>846.67647348880644</v>
      </c>
      <c r="N29" s="262">
        <v>774.34888999428176</v>
      </c>
      <c r="O29" s="262">
        <v>733.02158525060224</v>
      </c>
      <c r="P29" s="262">
        <v>713.93469553141665</v>
      </c>
      <c r="Q29" s="262">
        <v>768.45327669646292</v>
      </c>
      <c r="R29" s="262">
        <v>739.97528904261094</v>
      </c>
      <c r="S29" s="262">
        <v>760.37022844814351</v>
      </c>
      <c r="T29" s="262">
        <v>760.22703469520707</v>
      </c>
      <c r="U29" s="262">
        <v>705.2059873086157</v>
      </c>
      <c r="V29" s="262">
        <v>662.80753226055117</v>
      </c>
      <c r="W29" s="262">
        <v>680.31949038105301</v>
      </c>
      <c r="X29" s="262">
        <v>640.72531816699211</v>
      </c>
      <c r="Y29" s="262">
        <v>625.06629179539198</v>
      </c>
      <c r="DA29" s="72" t="s">
        <v>182</v>
      </c>
    </row>
    <row r="30" spans="1:105" ht="12" customHeight="1" x14ac:dyDescent="0.25">
      <c r="A30" s="59" t="s">
        <v>31</v>
      </c>
      <c r="B30" s="230">
        <v>7.7402564463005108</v>
      </c>
      <c r="C30" s="230">
        <v>9.4904864089345988</v>
      </c>
      <c r="D30" s="230">
        <v>7.1254168440074732</v>
      </c>
      <c r="E30" s="230">
        <v>6.3862608820480693</v>
      </c>
      <c r="F30" s="230">
        <v>7.5170725589943848</v>
      </c>
      <c r="G30" s="230">
        <v>1.152043698765147</v>
      </c>
      <c r="H30" s="230">
        <v>1.142627378773343</v>
      </c>
      <c r="I30" s="230">
        <v>1.1194280601698861</v>
      </c>
      <c r="J30" s="230">
        <v>27.35936375977851</v>
      </c>
      <c r="K30" s="230">
        <v>23.961537263853739</v>
      </c>
      <c r="L30" s="230">
        <v>33.11894622364575</v>
      </c>
      <c r="M30" s="230">
        <v>30.308382315159129</v>
      </c>
      <c r="N30" s="230">
        <v>32.560088070845332</v>
      </c>
      <c r="O30" s="230">
        <v>0.57273596933423854</v>
      </c>
      <c r="P30" s="230">
        <v>0.57924843073437826</v>
      </c>
      <c r="Q30" s="230">
        <v>0.57793583374664403</v>
      </c>
      <c r="R30" s="230">
        <v>0.54673538841908043</v>
      </c>
      <c r="S30" s="230">
        <v>0.54473188202811962</v>
      </c>
      <c r="T30" s="230">
        <v>0.54650431816123324</v>
      </c>
      <c r="U30" s="230">
        <v>0.54578366209217055</v>
      </c>
      <c r="V30" s="230">
        <v>0.5337204207910502</v>
      </c>
      <c r="W30" s="230">
        <v>0.53303783227801838</v>
      </c>
      <c r="X30" s="230">
        <v>0.5487014834557925</v>
      </c>
      <c r="Y30" s="230">
        <v>0.56169737175003509</v>
      </c>
      <c r="DA30" s="71" t="s">
        <v>183</v>
      </c>
    </row>
    <row r="31" spans="1:105" ht="12" customHeight="1" x14ac:dyDescent="0.25">
      <c r="A31" s="59" t="s">
        <v>159</v>
      </c>
      <c r="B31" s="230">
        <v>19.38915261787286</v>
      </c>
      <c r="C31" s="230">
        <v>13.414218298518559</v>
      </c>
      <c r="D31" s="230">
        <v>12.891367210031779</v>
      </c>
      <c r="E31" s="230">
        <v>24.106657944605441</v>
      </c>
      <c r="F31" s="230">
        <v>18.764286686357789</v>
      </c>
      <c r="G31" s="230">
        <v>17.0955804548231</v>
      </c>
      <c r="H31" s="230">
        <v>16.439900026302539</v>
      </c>
      <c r="I31" s="230">
        <v>14.818499667829119</v>
      </c>
      <c r="J31" s="230">
        <v>16.378256570093299</v>
      </c>
      <c r="K31" s="230">
        <v>11.883796981592329</v>
      </c>
      <c r="L31" s="230">
        <v>17.854774912625281</v>
      </c>
      <c r="M31" s="230">
        <v>12.46431919245655</v>
      </c>
      <c r="N31" s="230">
        <v>11.65272235424132</v>
      </c>
      <c r="O31" s="230">
        <v>10.622735456262561</v>
      </c>
      <c r="P31" s="230">
        <v>10.35828027305231</v>
      </c>
      <c r="Q31" s="230">
        <v>42.873899254240648</v>
      </c>
      <c r="R31" s="230">
        <v>11.445430133663489</v>
      </c>
      <c r="S31" s="230">
        <v>11.889563325687231</v>
      </c>
      <c r="T31" s="230">
        <v>5.4214926140104494</v>
      </c>
      <c r="U31" s="230">
        <v>5.4137896691397422</v>
      </c>
      <c r="V31" s="230">
        <v>4.765055825681368</v>
      </c>
      <c r="W31" s="230">
        <v>8.4675546380770097</v>
      </c>
      <c r="X31" s="230">
        <v>10.35861081830066</v>
      </c>
      <c r="Y31" s="230">
        <v>5.5356507155979973</v>
      </c>
      <c r="DA31" s="71" t="s">
        <v>184</v>
      </c>
    </row>
    <row r="32" spans="1:105" ht="12" customHeight="1" x14ac:dyDescent="0.25">
      <c r="A32" s="59" t="s">
        <v>32</v>
      </c>
      <c r="B32" s="230">
        <v>6.3536743522636492</v>
      </c>
      <c r="C32" s="230">
        <v>4.0089387233833316</v>
      </c>
      <c r="D32" s="230">
        <v>3.6196249418997382</v>
      </c>
      <c r="E32" s="230">
        <v>2.928508657494874</v>
      </c>
      <c r="F32" s="230">
        <v>3.1483641606118939</v>
      </c>
      <c r="G32" s="230">
        <v>2.3879225928786418</v>
      </c>
      <c r="H32" s="230">
        <v>4.4527149454132013</v>
      </c>
      <c r="I32" s="230">
        <v>3.37077967142472</v>
      </c>
      <c r="J32" s="230">
        <v>2.1832784163084371</v>
      </c>
      <c r="K32" s="230">
        <v>1.4869269194439789</v>
      </c>
      <c r="L32" s="230">
        <v>1.871669002586962</v>
      </c>
      <c r="M32" s="230">
        <v>0.79340296037750668</v>
      </c>
      <c r="N32" s="230">
        <v>3.128647839974716</v>
      </c>
      <c r="O32" s="230">
        <v>0</v>
      </c>
      <c r="P32" s="230">
        <v>0</v>
      </c>
      <c r="Q32" s="230">
        <v>0</v>
      </c>
      <c r="R32" s="230">
        <v>0</v>
      </c>
      <c r="S32" s="230">
        <v>1.1475887678523771</v>
      </c>
      <c r="T32" s="230">
        <v>0</v>
      </c>
      <c r="U32" s="230">
        <v>0</v>
      </c>
      <c r="V32" s="230">
        <v>0</v>
      </c>
      <c r="W32" s="230">
        <v>0</v>
      </c>
      <c r="X32" s="230">
        <v>3.753149316708019</v>
      </c>
      <c r="Y32" s="230">
        <v>2.1454719894312269</v>
      </c>
      <c r="DA32" s="71" t="s">
        <v>185</v>
      </c>
    </row>
    <row r="33" spans="1:105" ht="12" customHeight="1" x14ac:dyDescent="0.25">
      <c r="A33" s="59" t="s">
        <v>35</v>
      </c>
      <c r="B33" s="230">
        <v>896.62633021606598</v>
      </c>
      <c r="C33" s="230">
        <v>854.16928737442731</v>
      </c>
      <c r="D33" s="230">
        <v>856.11379111233089</v>
      </c>
      <c r="E33" s="230">
        <v>971.94506264244956</v>
      </c>
      <c r="F33" s="230">
        <v>932.84299979071193</v>
      </c>
      <c r="G33" s="230">
        <v>764.54305973141038</v>
      </c>
      <c r="H33" s="230">
        <v>918.95255623917251</v>
      </c>
      <c r="I33" s="230">
        <v>874.80622435751309</v>
      </c>
      <c r="J33" s="230">
        <v>866.89648634666275</v>
      </c>
      <c r="K33" s="230">
        <v>591.00132355861695</v>
      </c>
      <c r="L33" s="230">
        <v>777.8127311427728</v>
      </c>
      <c r="M33" s="230">
        <v>803.11036902081321</v>
      </c>
      <c r="N33" s="230">
        <v>727.00743172922034</v>
      </c>
      <c r="O33" s="230">
        <v>721.82611382500545</v>
      </c>
      <c r="P33" s="230">
        <v>702.99716682762994</v>
      </c>
      <c r="Q33" s="230">
        <v>725.0014416084756</v>
      </c>
      <c r="R33" s="230">
        <v>727.98312352052835</v>
      </c>
      <c r="S33" s="230">
        <v>746.78834447257577</v>
      </c>
      <c r="T33" s="230">
        <v>754.25903776303539</v>
      </c>
      <c r="U33" s="230">
        <v>699.24641397738378</v>
      </c>
      <c r="V33" s="230">
        <v>657.5087560140787</v>
      </c>
      <c r="W33" s="230">
        <v>671.31889791069796</v>
      </c>
      <c r="X33" s="230">
        <v>626.06485654852759</v>
      </c>
      <c r="Y33" s="230">
        <v>616.82347171861272</v>
      </c>
      <c r="DA33" s="71" t="s">
        <v>186</v>
      </c>
    </row>
    <row r="34" spans="1:105" ht="12" customHeight="1" x14ac:dyDescent="0.25">
      <c r="A34" s="60" t="s">
        <v>187</v>
      </c>
      <c r="B34" s="262">
        <v>582.23140989330966</v>
      </c>
      <c r="C34" s="262">
        <v>605.9142176082504</v>
      </c>
      <c r="D34" s="262">
        <v>629.10038180882611</v>
      </c>
      <c r="E34" s="262">
        <v>643.69987054139995</v>
      </c>
      <c r="F34" s="262">
        <v>684.74539087453627</v>
      </c>
      <c r="G34" s="262">
        <v>722.10960848863135</v>
      </c>
      <c r="H34" s="262">
        <v>753.67025538549728</v>
      </c>
      <c r="I34" s="262">
        <v>713.39968156114014</v>
      </c>
      <c r="J34" s="262">
        <v>699.29456115354139</v>
      </c>
      <c r="K34" s="262">
        <v>545.07099379826343</v>
      </c>
      <c r="L34" s="262">
        <v>699.80281852752296</v>
      </c>
      <c r="M34" s="262">
        <v>713.61952946413112</v>
      </c>
      <c r="N34" s="262">
        <v>681.65165778452933</v>
      </c>
      <c r="O34" s="262">
        <v>672.79079722099186</v>
      </c>
      <c r="P34" s="262">
        <v>694.6339364259868</v>
      </c>
      <c r="Q34" s="262">
        <v>694.29223320442986</v>
      </c>
      <c r="R34" s="262">
        <v>725.92346810369486</v>
      </c>
      <c r="S34" s="262">
        <v>704.55885515953048</v>
      </c>
      <c r="T34" s="262">
        <v>698.42409222514198</v>
      </c>
      <c r="U34" s="262">
        <v>644.1427265763931</v>
      </c>
      <c r="V34" s="262">
        <v>557.5829113474872</v>
      </c>
      <c r="W34" s="262">
        <v>607.54352051313253</v>
      </c>
      <c r="X34" s="262">
        <v>605.80153073024383</v>
      </c>
      <c r="Y34" s="262">
        <v>616.66751050488642</v>
      </c>
      <c r="DA34" s="72" t="s">
        <v>188</v>
      </c>
    </row>
    <row r="35" spans="1:105" ht="12" customHeight="1" x14ac:dyDescent="0.25">
      <c r="A35" s="57" t="s">
        <v>189</v>
      </c>
      <c r="B35" s="261">
        <f t="shared" ref="B35:Y35" si="0">B36+B40+B51</f>
        <v>926.39892048035097</v>
      </c>
      <c r="C35" s="261">
        <f t="shared" si="0"/>
        <v>895.92094271751603</v>
      </c>
      <c r="D35" s="261">
        <f t="shared" si="0"/>
        <v>910.21999748819576</v>
      </c>
      <c r="E35" s="261">
        <f t="shared" si="0"/>
        <v>1016.0267582012908</v>
      </c>
      <c r="F35" s="261">
        <f t="shared" si="0"/>
        <v>1003.6515387672214</v>
      </c>
      <c r="G35" s="261">
        <f t="shared" si="0"/>
        <v>920.36657008196221</v>
      </c>
      <c r="H35" s="261">
        <f t="shared" si="0"/>
        <v>1037.9955535259701</v>
      </c>
      <c r="I35" s="261">
        <f t="shared" si="0"/>
        <v>963.56371787763476</v>
      </c>
      <c r="J35" s="261">
        <f t="shared" si="0"/>
        <v>961.64733305837512</v>
      </c>
      <c r="K35" s="261">
        <f t="shared" si="0"/>
        <v>724.19221764749932</v>
      </c>
      <c r="L35" s="261">
        <f t="shared" si="0"/>
        <v>927.55474630253752</v>
      </c>
      <c r="M35" s="261">
        <f t="shared" si="0"/>
        <v>974.46122476833159</v>
      </c>
      <c r="N35" s="261">
        <f t="shared" si="0"/>
        <v>918.20327364182992</v>
      </c>
      <c r="O35" s="261">
        <f t="shared" si="0"/>
        <v>876.82549162736677</v>
      </c>
      <c r="P35" s="261">
        <f t="shared" si="0"/>
        <v>869.98286222247964</v>
      </c>
      <c r="Q35" s="261">
        <f t="shared" si="0"/>
        <v>901.72264586030099</v>
      </c>
      <c r="R35" s="261">
        <f t="shared" si="0"/>
        <v>895.70182852672156</v>
      </c>
      <c r="S35" s="261">
        <f t="shared" si="0"/>
        <v>891.81746821597017</v>
      </c>
      <c r="T35" s="261">
        <f t="shared" si="0"/>
        <v>894.63390466919805</v>
      </c>
      <c r="U35" s="261">
        <f t="shared" si="0"/>
        <v>829.64716454601898</v>
      </c>
      <c r="V35" s="261">
        <f t="shared" si="0"/>
        <v>749.46466029292628</v>
      </c>
      <c r="W35" s="261">
        <f t="shared" si="0"/>
        <v>809.08454663588032</v>
      </c>
      <c r="X35" s="261">
        <f t="shared" si="0"/>
        <v>796.37155328789993</v>
      </c>
      <c r="Y35" s="261">
        <f t="shared" si="0"/>
        <v>795.75523384757321</v>
      </c>
      <c r="DA35" s="70"/>
    </row>
    <row r="36" spans="1:105" ht="12" customHeight="1" x14ac:dyDescent="0.25">
      <c r="A36" s="60" t="s">
        <v>190</v>
      </c>
      <c r="B36" s="262">
        <v>374.93496296459301</v>
      </c>
      <c r="C36" s="262">
        <v>355.52767871488419</v>
      </c>
      <c r="D36" s="262">
        <v>355.05152563295889</v>
      </c>
      <c r="E36" s="262">
        <v>406.00576306251168</v>
      </c>
      <c r="F36" s="262">
        <v>388.51958810520591</v>
      </c>
      <c r="G36" s="262">
        <v>316.99890259426149</v>
      </c>
      <c r="H36" s="262">
        <v>379.60427978226568</v>
      </c>
      <c r="I36" s="262">
        <v>360.88631604752038</v>
      </c>
      <c r="J36" s="262">
        <v>368.70137108337258</v>
      </c>
      <c r="K36" s="262">
        <v>253.77708614090039</v>
      </c>
      <c r="L36" s="262">
        <v>335.52349461433721</v>
      </c>
      <c r="M36" s="262">
        <v>342.21879150453668</v>
      </c>
      <c r="N36" s="262">
        <v>312.47154512201229</v>
      </c>
      <c r="O36" s="262">
        <v>296.42416508549979</v>
      </c>
      <c r="P36" s="262">
        <v>288.70568112413821</v>
      </c>
      <c r="Q36" s="262">
        <v>310.75226914919631</v>
      </c>
      <c r="R36" s="262">
        <v>299.23615027430338</v>
      </c>
      <c r="S36" s="262">
        <v>307.23719381589183</v>
      </c>
      <c r="T36" s="262">
        <v>307.4256864590289</v>
      </c>
      <c r="U36" s="262">
        <v>285.17590778692579</v>
      </c>
      <c r="V36" s="262">
        <v>268.03053732114211</v>
      </c>
      <c r="W36" s="262">
        <v>275.11213992239072</v>
      </c>
      <c r="X36" s="262">
        <v>258.27317856202461</v>
      </c>
      <c r="Y36" s="262">
        <v>252.2885059457582</v>
      </c>
      <c r="DA36" s="72" t="s">
        <v>191</v>
      </c>
    </row>
    <row r="37" spans="1:105" ht="12" customHeight="1" x14ac:dyDescent="0.25">
      <c r="A37" s="59" t="s">
        <v>31</v>
      </c>
      <c r="B37" s="230">
        <v>3.1416235273313169</v>
      </c>
      <c r="C37" s="230">
        <v>3.847030733216267</v>
      </c>
      <c r="D37" s="230">
        <v>2.8875720046127018</v>
      </c>
      <c r="E37" s="230">
        <v>2.586552754847022</v>
      </c>
      <c r="F37" s="230">
        <v>3.044996101769978</v>
      </c>
      <c r="G37" s="230">
        <v>0.46653159748492551</v>
      </c>
      <c r="H37" s="230">
        <v>0.46313934283268732</v>
      </c>
      <c r="I37" s="230">
        <v>0.45353794102276529</v>
      </c>
      <c r="J37" s="230">
        <v>11.077374388067181</v>
      </c>
      <c r="K37" s="230">
        <v>9.700760194813288</v>
      </c>
      <c r="L37" s="230">
        <v>13.407777774775409</v>
      </c>
      <c r="M37" s="230">
        <v>12.26185784977551</v>
      </c>
      <c r="N37" s="230">
        <v>13.19221212397871</v>
      </c>
      <c r="O37" s="230">
        <v>0.23160679704444831</v>
      </c>
      <c r="P37" s="230">
        <v>0.23424034968741461</v>
      </c>
      <c r="Q37" s="230">
        <v>0.23370955294962159</v>
      </c>
      <c r="R37" s="230">
        <v>0.22109250845514469</v>
      </c>
      <c r="S37" s="230">
        <v>0.22043849336058399</v>
      </c>
      <c r="T37" s="230">
        <v>0.22099906672077199</v>
      </c>
      <c r="U37" s="230">
        <v>0.22070764300572179</v>
      </c>
      <c r="V37" s="230">
        <v>0.2158294289082652</v>
      </c>
      <c r="W37" s="230">
        <v>0.2155533992058066</v>
      </c>
      <c r="X37" s="230">
        <v>0.22248205360309051</v>
      </c>
      <c r="Y37" s="230">
        <v>0.22749246165285961</v>
      </c>
      <c r="DA37" s="71" t="s">
        <v>192</v>
      </c>
    </row>
    <row r="38" spans="1:105" ht="12" customHeight="1" x14ac:dyDescent="0.25">
      <c r="A38" s="59" t="s">
        <v>159</v>
      </c>
      <c r="B38" s="230">
        <v>7.8696899078118774</v>
      </c>
      <c r="C38" s="230">
        <v>5.4375411156893581</v>
      </c>
      <c r="D38" s="230">
        <v>5.2242208241018542</v>
      </c>
      <c r="E38" s="230">
        <v>9.7636384839914978</v>
      </c>
      <c r="F38" s="230">
        <v>7.6009881990679382</v>
      </c>
      <c r="G38" s="230">
        <v>6.9230259824949441</v>
      </c>
      <c r="H38" s="230">
        <v>6.6635585982463832</v>
      </c>
      <c r="I38" s="230">
        <v>6.0037371471408356</v>
      </c>
      <c r="J38" s="230">
        <v>6.6312974762031942</v>
      </c>
      <c r="K38" s="230">
        <v>4.8111214006363987</v>
      </c>
      <c r="L38" s="230">
        <v>7.2282750975994787</v>
      </c>
      <c r="M38" s="230">
        <v>5.0426878129911978</v>
      </c>
      <c r="N38" s="230">
        <v>4.7212766987761103</v>
      </c>
      <c r="O38" s="230">
        <v>4.2956927216137233</v>
      </c>
      <c r="P38" s="230">
        <v>4.1887505681178876</v>
      </c>
      <c r="Q38" s="230">
        <v>17.337633769752181</v>
      </c>
      <c r="R38" s="230">
        <v>4.6283794907018168</v>
      </c>
      <c r="S38" s="230">
        <v>4.8113898097384604</v>
      </c>
      <c r="T38" s="230">
        <v>2.1923793977715351</v>
      </c>
      <c r="U38" s="230">
        <v>2.1892644294705419</v>
      </c>
      <c r="V38" s="230">
        <v>1.926925104436733</v>
      </c>
      <c r="W38" s="230">
        <v>3.4241663061664478</v>
      </c>
      <c r="X38" s="230">
        <v>4.2001071198423254</v>
      </c>
      <c r="Y38" s="230">
        <v>2.2419880730761559</v>
      </c>
      <c r="DA38" s="71" t="s">
        <v>193</v>
      </c>
    </row>
    <row r="39" spans="1:105" ht="12" customHeight="1" x14ac:dyDescent="0.25">
      <c r="A39" s="59" t="s">
        <v>35</v>
      </c>
      <c r="B39" s="230">
        <v>363.92364952944968</v>
      </c>
      <c r="C39" s="230">
        <v>346.24310686597858</v>
      </c>
      <c r="D39" s="230">
        <v>346.93973280424439</v>
      </c>
      <c r="E39" s="230">
        <v>393.6555718236732</v>
      </c>
      <c r="F39" s="230">
        <v>377.87360380436797</v>
      </c>
      <c r="G39" s="230">
        <v>309.60934501428159</v>
      </c>
      <c r="H39" s="230">
        <v>372.47758184118669</v>
      </c>
      <c r="I39" s="230">
        <v>354.42904095935683</v>
      </c>
      <c r="J39" s="230">
        <v>350.99269921910218</v>
      </c>
      <c r="K39" s="230">
        <v>239.2652045454507</v>
      </c>
      <c r="L39" s="230">
        <v>314.88744174196228</v>
      </c>
      <c r="M39" s="230">
        <v>324.91424584177003</v>
      </c>
      <c r="N39" s="230">
        <v>294.55805629925749</v>
      </c>
      <c r="O39" s="230">
        <v>291.8968655668416</v>
      </c>
      <c r="P39" s="230">
        <v>284.28269020633292</v>
      </c>
      <c r="Q39" s="230">
        <v>293.18092582649439</v>
      </c>
      <c r="R39" s="230">
        <v>294.38667827514649</v>
      </c>
      <c r="S39" s="230">
        <v>302.20536551279281</v>
      </c>
      <c r="T39" s="230">
        <v>305.01230799453663</v>
      </c>
      <c r="U39" s="230">
        <v>282.76593571444948</v>
      </c>
      <c r="V39" s="230">
        <v>265.88778278779711</v>
      </c>
      <c r="W39" s="230">
        <v>271.47242021701851</v>
      </c>
      <c r="X39" s="230">
        <v>253.85058938857921</v>
      </c>
      <c r="Y39" s="230">
        <v>249.8190254110292</v>
      </c>
      <c r="DA39" s="71" t="s">
        <v>194</v>
      </c>
    </row>
    <row r="40" spans="1:105" ht="12" customHeight="1" x14ac:dyDescent="0.25">
      <c r="A40" s="60" t="s">
        <v>195</v>
      </c>
      <c r="B40" s="262">
        <v>315.14725297732411</v>
      </c>
      <c r="C40" s="262">
        <v>294.7819732433731</v>
      </c>
      <c r="D40" s="262">
        <v>300.22582213080989</v>
      </c>
      <c r="E40" s="262">
        <v>349.31074477556888</v>
      </c>
      <c r="F40" s="262">
        <v>337.75707772386522</v>
      </c>
      <c r="G40" s="262">
        <v>310.94217219744598</v>
      </c>
      <c r="H40" s="262">
        <v>352.90730471216699</v>
      </c>
      <c r="I40" s="262">
        <v>313.64246138701628</v>
      </c>
      <c r="J40" s="262">
        <v>309.81263586948262</v>
      </c>
      <c r="K40" s="262">
        <v>249.74469030072811</v>
      </c>
      <c r="L40" s="262">
        <v>308.72511587040287</v>
      </c>
      <c r="M40" s="262">
        <v>343.53348343850888</v>
      </c>
      <c r="N40" s="262">
        <v>329.55024999957891</v>
      </c>
      <c r="O40" s="262">
        <v>308.33368984975027</v>
      </c>
      <c r="P40" s="262">
        <v>300.37646986658012</v>
      </c>
      <c r="Q40" s="262">
        <v>310.20784571058772</v>
      </c>
      <c r="R40" s="262">
        <v>302.91189719282909</v>
      </c>
      <c r="S40" s="262">
        <v>299.4640591769579</v>
      </c>
      <c r="T40" s="262">
        <v>304.77481845884051</v>
      </c>
      <c r="U40" s="262">
        <v>283.98851823778881</v>
      </c>
      <c r="V40" s="262">
        <v>255.95502073550341</v>
      </c>
      <c r="W40" s="262">
        <v>288.28989961563661</v>
      </c>
      <c r="X40" s="262">
        <v>292.46395838732491</v>
      </c>
      <c r="Y40" s="262">
        <v>293.71086817789319</v>
      </c>
      <c r="DA40" s="72" t="s">
        <v>196</v>
      </c>
    </row>
    <row r="41" spans="1:105" ht="12" customHeight="1" x14ac:dyDescent="0.25">
      <c r="A41" s="64" t="s">
        <v>28</v>
      </c>
      <c r="B41" s="229">
        <v>11.22604959005872</v>
      </c>
      <c r="C41" s="229">
        <v>11.15203438988928</v>
      </c>
      <c r="D41" s="229">
        <v>22.37580042543949</v>
      </c>
      <c r="E41" s="229">
        <v>60.326968442764972</v>
      </c>
      <c r="F41" s="229">
        <v>59.041252620630317</v>
      </c>
      <c r="G41" s="229">
        <v>53.528166123997948</v>
      </c>
      <c r="H41" s="229">
        <v>58.490419007779693</v>
      </c>
      <c r="I41" s="229">
        <v>49.475878963476262</v>
      </c>
      <c r="J41" s="229">
        <v>43.188950238173511</v>
      </c>
      <c r="K41" s="229">
        <v>37.185402518388599</v>
      </c>
      <c r="L41" s="229">
        <v>37.901115877721743</v>
      </c>
      <c r="M41" s="229">
        <v>70.926688129214156</v>
      </c>
      <c r="N41" s="229">
        <v>55.5340944042958</v>
      </c>
      <c r="O41" s="229">
        <v>61.805754216074988</v>
      </c>
      <c r="P41" s="229">
        <v>49.46006872966494</v>
      </c>
      <c r="Q41" s="229">
        <v>61.45278958763403</v>
      </c>
      <c r="R41" s="229">
        <v>68.966828856406877</v>
      </c>
      <c r="S41" s="229">
        <v>62.801535630426677</v>
      </c>
      <c r="T41" s="229">
        <v>50.12616336597344</v>
      </c>
      <c r="U41" s="229">
        <v>46.072030074240061</v>
      </c>
      <c r="V41" s="229">
        <v>32.790420248148628</v>
      </c>
      <c r="W41" s="229">
        <v>42.696435506124793</v>
      </c>
      <c r="X41" s="229">
        <v>59.541855769579882</v>
      </c>
      <c r="Y41" s="229">
        <v>50.010481324650357</v>
      </c>
      <c r="DA41" s="73" t="s">
        <v>197</v>
      </c>
    </row>
    <row r="42" spans="1:105" ht="12" customHeight="1" x14ac:dyDescent="0.25">
      <c r="A42" s="64" t="s">
        <v>30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198</v>
      </c>
    </row>
    <row r="43" spans="1:105" ht="12" customHeight="1" x14ac:dyDescent="0.25">
      <c r="A43" s="64" t="s">
        <v>31</v>
      </c>
      <c r="B43" s="229">
        <v>0.6125329454185291</v>
      </c>
      <c r="C43" s="229">
        <v>0.8352729338040229</v>
      </c>
      <c r="D43" s="229">
        <v>0.62490098770672986</v>
      </c>
      <c r="E43" s="229">
        <v>0.50392757355691287</v>
      </c>
      <c r="F43" s="229">
        <v>0.60007678288474198</v>
      </c>
      <c r="G43" s="229">
        <v>9.192753743192135E-2</v>
      </c>
      <c r="H43" s="229">
        <v>9.4167043260763209E-2</v>
      </c>
      <c r="I43" s="229">
        <v>0.104864137522914</v>
      </c>
      <c r="J43" s="229">
        <v>2.5231811752952358</v>
      </c>
      <c r="K43" s="229">
        <v>1.944903448243064</v>
      </c>
      <c r="L43" s="229">
        <v>2.8554600697179748</v>
      </c>
      <c r="M43" s="229">
        <v>2.2235344528631491</v>
      </c>
      <c r="N43" s="229">
        <v>2.300150820973351</v>
      </c>
      <c r="O43" s="229">
        <v>4.2339067220371299E-2</v>
      </c>
      <c r="P43" s="229">
        <v>4.5438871051491747E-2</v>
      </c>
      <c r="Q43" s="229">
        <v>4.3091409412871658E-2</v>
      </c>
      <c r="R43" s="229">
        <v>4.3668772057309062E-2</v>
      </c>
      <c r="S43" s="229">
        <v>4.4653452083953771E-2</v>
      </c>
      <c r="T43" s="229">
        <v>4.2636267195480151E-2</v>
      </c>
      <c r="U43" s="229">
        <v>4.2111742129428358E-2</v>
      </c>
      <c r="V43" s="229">
        <v>4.2375300918685417E-2</v>
      </c>
      <c r="W43" s="229">
        <v>3.9512107898297483E-2</v>
      </c>
      <c r="X43" s="229">
        <v>3.4746992278065061E-2</v>
      </c>
      <c r="Y43" s="229">
        <v>3.4482926802650797E-2</v>
      </c>
      <c r="DA43" s="73" t="s">
        <v>199</v>
      </c>
    </row>
    <row r="44" spans="1:105" ht="12" customHeight="1" x14ac:dyDescent="0.25">
      <c r="A44" s="64" t="s">
        <v>159</v>
      </c>
      <c r="B44" s="229">
        <v>1.5343800098343601</v>
      </c>
      <c r="C44" s="229">
        <v>1.180606871987399</v>
      </c>
      <c r="D44" s="229">
        <v>1.130576396974448</v>
      </c>
      <c r="E44" s="229">
        <v>1.902210052010221</v>
      </c>
      <c r="F44" s="229">
        <v>1.4979252494248789</v>
      </c>
      <c r="G44" s="229">
        <v>1.364144965912051</v>
      </c>
      <c r="H44" s="229">
        <v>1.354857065162747</v>
      </c>
      <c r="I44" s="229">
        <v>1.388145645388468</v>
      </c>
      <c r="J44" s="229">
        <v>1.5104630730692641</v>
      </c>
      <c r="K44" s="229">
        <v>0.96458075595114023</v>
      </c>
      <c r="L44" s="229">
        <v>1.539408786515172</v>
      </c>
      <c r="M44" s="229">
        <v>0.91442832110668493</v>
      </c>
      <c r="N44" s="229">
        <v>0.82318631421892252</v>
      </c>
      <c r="O44" s="229">
        <v>0.78527757051775471</v>
      </c>
      <c r="P44" s="229">
        <v>0.8125504302976102</v>
      </c>
      <c r="Q44" s="229">
        <v>3.1967160331861422</v>
      </c>
      <c r="R44" s="229">
        <v>0.91416778608392801</v>
      </c>
      <c r="S44" s="229">
        <v>0.97462635064804704</v>
      </c>
      <c r="T44" s="229">
        <v>0.42296501602586728</v>
      </c>
      <c r="U44" s="229">
        <v>0.41771883316520858</v>
      </c>
      <c r="V44" s="229">
        <v>0.37832667936577652</v>
      </c>
      <c r="W44" s="229">
        <v>0.62766826711827983</v>
      </c>
      <c r="X44" s="229">
        <v>0.65596791874533533</v>
      </c>
      <c r="Y44" s="229">
        <v>0.33983680186410892</v>
      </c>
      <c r="DA44" s="73" t="s">
        <v>200</v>
      </c>
    </row>
    <row r="45" spans="1:105" ht="12" customHeight="1" x14ac:dyDescent="0.25">
      <c r="A45" s="64" t="s">
        <v>32</v>
      </c>
      <c r="B45" s="229">
        <v>0.50280438280340667</v>
      </c>
      <c r="C45" s="229">
        <v>0.35283312831769381</v>
      </c>
      <c r="D45" s="229">
        <v>0.31744208806862168</v>
      </c>
      <c r="E45" s="229">
        <v>0.2310829903708114</v>
      </c>
      <c r="F45" s="229">
        <v>0.2513292537783281</v>
      </c>
      <c r="G45" s="229">
        <v>0.1905447195941237</v>
      </c>
      <c r="H45" s="229">
        <v>0.36696040081124798</v>
      </c>
      <c r="I45" s="229">
        <v>0.3157629468123937</v>
      </c>
      <c r="J45" s="229">
        <v>0.20134996737593869</v>
      </c>
      <c r="K45" s="229">
        <v>0.1206904741155545</v>
      </c>
      <c r="L45" s="229">
        <v>0.16137216638856031</v>
      </c>
      <c r="M45" s="229">
        <v>5.8206960670435882E-2</v>
      </c>
      <c r="N45" s="229">
        <v>0.2210178879736521</v>
      </c>
      <c r="O45" s="229">
        <v>0</v>
      </c>
      <c r="P45" s="229">
        <v>0</v>
      </c>
      <c r="Q45" s="229">
        <v>0</v>
      </c>
      <c r="R45" s="229">
        <v>0</v>
      </c>
      <c r="S45" s="229">
        <v>9.4071600631472463E-2</v>
      </c>
      <c r="T45" s="229">
        <v>0</v>
      </c>
      <c r="U45" s="229">
        <v>0</v>
      </c>
      <c r="V45" s="229">
        <v>0</v>
      </c>
      <c r="W45" s="229">
        <v>0</v>
      </c>
      <c r="X45" s="229">
        <v>0.23767140104075471</v>
      </c>
      <c r="Y45" s="229">
        <v>0.13171176738497889</v>
      </c>
      <c r="DA45" s="73" t="s">
        <v>201</v>
      </c>
    </row>
    <row r="46" spans="1:105" ht="12" customHeight="1" x14ac:dyDescent="0.25">
      <c r="A46" s="64" t="s">
        <v>33</v>
      </c>
      <c r="B46" s="229">
        <v>0</v>
      </c>
      <c r="C46" s="229">
        <v>0</v>
      </c>
      <c r="D46" s="229">
        <v>0</v>
      </c>
      <c r="E46" s="229">
        <v>7.0314198878412801</v>
      </c>
      <c r="F46" s="229">
        <v>4.4787147772090057</v>
      </c>
      <c r="G46" s="229">
        <v>1.276493542511254</v>
      </c>
      <c r="H46" s="229">
        <v>1.9075282111714289</v>
      </c>
      <c r="I46" s="229">
        <v>1.2753865189579909</v>
      </c>
      <c r="J46" s="229">
        <v>4.4567629404799627</v>
      </c>
      <c r="K46" s="229">
        <v>6.865861509989057</v>
      </c>
      <c r="L46" s="229">
        <v>1.930196159597088</v>
      </c>
      <c r="M46" s="229">
        <v>3.1654625512181891</v>
      </c>
      <c r="N46" s="229">
        <v>1.8961664067563619</v>
      </c>
      <c r="O46" s="229">
        <v>2.535434565832833</v>
      </c>
      <c r="P46" s="229">
        <v>1.92352934139674</v>
      </c>
      <c r="Q46" s="229">
        <v>1.3125193408473019</v>
      </c>
      <c r="R46" s="229">
        <v>1.9683377435356071</v>
      </c>
      <c r="S46" s="229">
        <v>3.2756648179098611</v>
      </c>
      <c r="T46" s="229">
        <v>3.2770348035782049</v>
      </c>
      <c r="U46" s="229">
        <v>2.6184351565173389</v>
      </c>
      <c r="V46" s="229">
        <v>1.9363024229337571</v>
      </c>
      <c r="W46" s="229">
        <v>36.285500151578432</v>
      </c>
      <c r="X46" s="229">
        <v>15.683119190184581</v>
      </c>
      <c r="Y46" s="229">
        <v>13.9247180458676</v>
      </c>
      <c r="DA46" s="73" t="s">
        <v>202</v>
      </c>
    </row>
    <row r="47" spans="1:105" ht="12" customHeight="1" x14ac:dyDescent="0.25">
      <c r="A47" s="64" t="s">
        <v>35</v>
      </c>
      <c r="B47" s="229">
        <v>70.955422575120537</v>
      </c>
      <c r="C47" s="229">
        <v>75.176809268580229</v>
      </c>
      <c r="D47" s="229">
        <v>75.081411427231245</v>
      </c>
      <c r="E47" s="229">
        <v>76.694317080725952</v>
      </c>
      <c r="F47" s="229">
        <v>74.467476781393231</v>
      </c>
      <c r="G47" s="229">
        <v>61.006853140301352</v>
      </c>
      <c r="H47" s="229">
        <v>75.733390189601408</v>
      </c>
      <c r="I47" s="229">
        <v>81.948812506098378</v>
      </c>
      <c r="J47" s="229">
        <v>79.948383101478612</v>
      </c>
      <c r="K47" s="229">
        <v>47.970232437436891</v>
      </c>
      <c r="L47" s="229">
        <v>67.061710855726034</v>
      </c>
      <c r="M47" s="229">
        <v>58.919131889010508</v>
      </c>
      <c r="N47" s="229">
        <v>51.358176221980891</v>
      </c>
      <c r="O47" s="229">
        <v>53.360441793417692</v>
      </c>
      <c r="P47" s="229">
        <v>55.146282524315957</v>
      </c>
      <c r="Q47" s="229">
        <v>54.056751841708078</v>
      </c>
      <c r="R47" s="229">
        <v>58.14536566676059</v>
      </c>
      <c r="S47" s="229">
        <v>61.216680456826893</v>
      </c>
      <c r="T47" s="229">
        <v>58.844530225985963</v>
      </c>
      <c r="U47" s="229">
        <v>53.952667907765672</v>
      </c>
      <c r="V47" s="229">
        <v>52.203607558188253</v>
      </c>
      <c r="W47" s="229">
        <v>49.762367926220278</v>
      </c>
      <c r="X47" s="229">
        <v>39.646094264318222</v>
      </c>
      <c r="Y47" s="229">
        <v>37.867149990680993</v>
      </c>
      <c r="DA47" s="73" t="s">
        <v>203</v>
      </c>
    </row>
    <row r="48" spans="1:105" ht="12" customHeight="1" x14ac:dyDescent="0.25">
      <c r="A48" s="64" t="s">
        <v>36</v>
      </c>
      <c r="B48" s="229">
        <v>230.31606347408851</v>
      </c>
      <c r="C48" s="229">
        <v>206.08441665079451</v>
      </c>
      <c r="D48" s="229">
        <v>200.6956908053894</v>
      </c>
      <c r="E48" s="229">
        <v>190.28784658996111</v>
      </c>
      <c r="F48" s="229">
        <v>178.84243232167091</v>
      </c>
      <c r="G48" s="229">
        <v>184.90851333889361</v>
      </c>
      <c r="H48" s="229">
        <v>204.39256510431099</v>
      </c>
      <c r="I48" s="229">
        <v>163.0736372193652</v>
      </c>
      <c r="J48" s="229">
        <v>166.10492539546181</v>
      </c>
      <c r="K48" s="229">
        <v>124.2685218944323</v>
      </c>
      <c r="L48" s="229">
        <v>160.9360413360333</v>
      </c>
      <c r="M48" s="229">
        <v>161.73267469772631</v>
      </c>
      <c r="N48" s="229">
        <v>152.90150797895279</v>
      </c>
      <c r="O48" s="229">
        <v>152.12702335186091</v>
      </c>
      <c r="P48" s="229">
        <v>147.7879724695527</v>
      </c>
      <c r="Q48" s="229">
        <v>157.68205413206309</v>
      </c>
      <c r="R48" s="229">
        <v>146.48583033993589</v>
      </c>
      <c r="S48" s="229">
        <v>144.7488397739113</v>
      </c>
      <c r="T48" s="229">
        <v>163.7763074724711</v>
      </c>
      <c r="U48" s="229">
        <v>151.96037385385731</v>
      </c>
      <c r="V48" s="229">
        <v>138.99505128444829</v>
      </c>
      <c r="W48" s="229">
        <v>129.9228099282351</v>
      </c>
      <c r="X48" s="229">
        <v>137.3544826352101</v>
      </c>
      <c r="Y48" s="229">
        <v>148.26075425406509</v>
      </c>
      <c r="DA48" s="73" t="s">
        <v>204</v>
      </c>
    </row>
    <row r="49" spans="1:105" ht="12" customHeight="1" x14ac:dyDescent="0.25">
      <c r="A49" s="64" t="s">
        <v>38</v>
      </c>
      <c r="B49" s="229">
        <v>0</v>
      </c>
      <c r="C49" s="229">
        <v>0</v>
      </c>
      <c r="D49" s="229">
        <v>0</v>
      </c>
      <c r="E49" s="229">
        <v>0.14242779416875179</v>
      </c>
      <c r="F49" s="229">
        <v>9.981535982196629</v>
      </c>
      <c r="G49" s="229">
        <v>0.1219505264121874</v>
      </c>
      <c r="H49" s="229">
        <v>0</v>
      </c>
      <c r="I49" s="229">
        <v>0</v>
      </c>
      <c r="J49" s="229">
        <v>0</v>
      </c>
      <c r="K49" s="229">
        <v>0</v>
      </c>
      <c r="L49" s="229">
        <v>0</v>
      </c>
      <c r="M49" s="229">
        <v>0</v>
      </c>
      <c r="N49" s="229">
        <v>6.0346397830979212E-2</v>
      </c>
      <c r="O49" s="229">
        <v>6.0517980267020537E-2</v>
      </c>
      <c r="P49" s="229">
        <v>3.8533708712683201</v>
      </c>
      <c r="Q49" s="229">
        <v>1.29199507620811</v>
      </c>
      <c r="R49" s="229">
        <v>4.1039328961105397E-2</v>
      </c>
      <c r="S49" s="229">
        <v>4.0978976661818968E-2</v>
      </c>
      <c r="T49" s="229">
        <v>8.1918496687413064E-2</v>
      </c>
      <c r="U49" s="229">
        <v>8.1816893320136239E-2</v>
      </c>
      <c r="V49" s="229">
        <v>2.0185700437828941E-2</v>
      </c>
      <c r="W49" s="229">
        <v>2.012414598128066E-2</v>
      </c>
      <c r="X49" s="229">
        <v>4.0874193255345539E-2</v>
      </c>
      <c r="Y49" s="229">
        <v>4.1475693258596263E-2</v>
      </c>
      <c r="DA49" s="73" t="s">
        <v>205</v>
      </c>
    </row>
    <row r="50" spans="1:105" ht="12" customHeight="1" x14ac:dyDescent="0.25">
      <c r="A50" s="64" t="s">
        <v>39</v>
      </c>
      <c r="B50" s="229">
        <v>0</v>
      </c>
      <c r="C50" s="229">
        <v>0</v>
      </c>
      <c r="D50" s="229">
        <v>0</v>
      </c>
      <c r="E50" s="229">
        <v>12.190544364168961</v>
      </c>
      <c r="F50" s="229">
        <v>8.5963339546770943</v>
      </c>
      <c r="G50" s="229">
        <v>8.4535783023915645</v>
      </c>
      <c r="H50" s="229">
        <v>10.567417690068661</v>
      </c>
      <c r="I50" s="229">
        <v>16.059973449394679</v>
      </c>
      <c r="J50" s="229">
        <v>11.87861997814824</v>
      </c>
      <c r="K50" s="229">
        <v>30.424497262171538</v>
      </c>
      <c r="L50" s="229">
        <v>36.33981061870309</v>
      </c>
      <c r="M50" s="229">
        <v>45.59335643669948</v>
      </c>
      <c r="N50" s="229">
        <v>64.455603566596025</v>
      </c>
      <c r="O50" s="229">
        <v>37.61690130455866</v>
      </c>
      <c r="P50" s="229">
        <v>41.347256629032309</v>
      </c>
      <c r="Q50" s="229">
        <v>31.171928289528061</v>
      </c>
      <c r="R50" s="229">
        <v>26.346658699087779</v>
      </c>
      <c r="S50" s="229">
        <v>26.267008117857909</v>
      </c>
      <c r="T50" s="229">
        <v>28.203262810923039</v>
      </c>
      <c r="U50" s="229">
        <v>28.843363776793701</v>
      </c>
      <c r="V50" s="229">
        <v>29.588751541062202</v>
      </c>
      <c r="W50" s="229">
        <v>28.935481582480119</v>
      </c>
      <c r="X50" s="229">
        <v>39.269146022712533</v>
      </c>
      <c r="Y50" s="229">
        <v>43.100257373318748</v>
      </c>
      <c r="DA50" s="73" t="s">
        <v>206</v>
      </c>
    </row>
    <row r="51" spans="1:105" ht="12" customHeight="1" x14ac:dyDescent="0.25">
      <c r="A51" s="61" t="s">
        <v>207</v>
      </c>
      <c r="B51" s="263">
        <v>236.31670453843381</v>
      </c>
      <c r="C51" s="263">
        <v>245.61129075925871</v>
      </c>
      <c r="D51" s="263">
        <v>254.9426497244269</v>
      </c>
      <c r="E51" s="263">
        <v>260.71025036321032</v>
      </c>
      <c r="F51" s="263">
        <v>277.37487293815019</v>
      </c>
      <c r="G51" s="263">
        <v>292.42549529025479</v>
      </c>
      <c r="H51" s="263">
        <v>305.48396903153753</v>
      </c>
      <c r="I51" s="263">
        <v>289.03494044309809</v>
      </c>
      <c r="J51" s="263">
        <v>283.13332610551993</v>
      </c>
      <c r="K51" s="263">
        <v>220.67044120587079</v>
      </c>
      <c r="L51" s="263">
        <v>283.30613581779738</v>
      </c>
      <c r="M51" s="263">
        <v>288.70894982528603</v>
      </c>
      <c r="N51" s="263">
        <v>276.18147852023878</v>
      </c>
      <c r="O51" s="263">
        <v>272.06763669211671</v>
      </c>
      <c r="P51" s="263">
        <v>280.90071123176131</v>
      </c>
      <c r="Q51" s="263">
        <v>280.76253100051701</v>
      </c>
      <c r="R51" s="263">
        <v>293.55378105958908</v>
      </c>
      <c r="S51" s="263">
        <v>285.11621522312038</v>
      </c>
      <c r="T51" s="263">
        <v>282.43339975132852</v>
      </c>
      <c r="U51" s="263">
        <v>260.48273852130438</v>
      </c>
      <c r="V51" s="263">
        <v>225.4791022362808</v>
      </c>
      <c r="W51" s="263">
        <v>245.68250709785301</v>
      </c>
      <c r="X51" s="263">
        <v>245.63441633855041</v>
      </c>
      <c r="Y51" s="263">
        <v>249.75585972392179</v>
      </c>
      <c r="DA51" s="74" t="s">
        <v>208</v>
      </c>
    </row>
    <row r="52" spans="1:105" ht="12" hidden="1" customHeight="1" x14ac:dyDescent="0.25">
      <c r="A52" s="53"/>
      <c r="B52" s="264"/>
      <c r="C52" s="264"/>
      <c r="D52" s="264"/>
      <c r="E52" s="264"/>
      <c r="F52" s="264"/>
      <c r="G52" s="264"/>
      <c r="H52" s="264"/>
      <c r="I52" s="264"/>
      <c r="J52" s="264"/>
      <c r="K52" s="264"/>
      <c r="L52" s="264"/>
      <c r="M52" s="264"/>
      <c r="N52" s="264"/>
      <c r="O52" s="264"/>
      <c r="P52" s="264"/>
      <c r="Q52" s="264"/>
      <c r="R52" s="264"/>
      <c r="S52" s="264"/>
      <c r="T52" s="264"/>
      <c r="U52" s="264"/>
      <c r="V52" s="264"/>
      <c r="W52" s="264"/>
      <c r="X52" s="264"/>
      <c r="Y52" s="264"/>
      <c r="DA52" s="75"/>
    </row>
    <row r="54" spans="1:105" ht="15" customHeight="1" x14ac:dyDescent="0.25">
      <c r="A54" s="34" t="s">
        <v>44</v>
      </c>
      <c r="B54" s="223">
        <v>1394.2952950669919</v>
      </c>
      <c r="C54" s="223">
        <v>1359.8429265468781</v>
      </c>
      <c r="D54" s="223">
        <v>1377.246014215382</v>
      </c>
      <c r="E54" s="223">
        <v>1543.536949981526</v>
      </c>
      <c r="F54" s="223">
        <v>1534.425963435528</v>
      </c>
      <c r="G54" s="223">
        <v>1440.524880525968</v>
      </c>
      <c r="H54" s="223">
        <v>1653.575997158644</v>
      </c>
      <c r="I54" s="223">
        <v>1528.155207003965</v>
      </c>
      <c r="J54" s="223">
        <v>1545.1831794856489</v>
      </c>
      <c r="K54" s="223">
        <v>1284.2517649123961</v>
      </c>
      <c r="L54" s="223">
        <v>1373.0068680708109</v>
      </c>
      <c r="M54" s="223">
        <v>1572.018483471571</v>
      </c>
      <c r="N54" s="223">
        <v>1484.9322451647779</v>
      </c>
      <c r="O54" s="223">
        <v>1410.3189918066489</v>
      </c>
      <c r="P54" s="223">
        <v>1318.100104702499</v>
      </c>
      <c r="Q54" s="223">
        <v>1312.912860927139</v>
      </c>
      <c r="R54" s="223">
        <v>1318.819024301597</v>
      </c>
      <c r="S54" s="223">
        <v>1327.9763754683049</v>
      </c>
      <c r="T54" s="223">
        <v>1321.499770813329</v>
      </c>
      <c r="U54" s="223">
        <v>1233.430138420186</v>
      </c>
      <c r="V54" s="223">
        <v>1220.898276190248</v>
      </c>
      <c r="W54" s="223">
        <v>1319.1568126466771</v>
      </c>
      <c r="X54" s="223">
        <v>1164.819648002644</v>
      </c>
      <c r="Y54" s="223">
        <v>1047.6618289259329</v>
      </c>
      <c r="DA54" s="89" t="s">
        <v>209</v>
      </c>
    </row>
    <row r="55" spans="1:105" ht="12" customHeight="1" x14ac:dyDescent="0.25">
      <c r="A55" s="55" t="s">
        <v>91</v>
      </c>
      <c r="B55" s="259">
        <v>3.4160081490757821</v>
      </c>
      <c r="C55" s="259">
        <v>3.397638827755435</v>
      </c>
      <c r="D55" s="259">
        <v>3.4453686253033151</v>
      </c>
      <c r="E55" s="259">
        <v>3.791730303470819</v>
      </c>
      <c r="F55" s="259">
        <v>3.843595286380284</v>
      </c>
      <c r="G55" s="259">
        <v>3.6268815495132429</v>
      </c>
      <c r="H55" s="259">
        <v>4.1209093431102328</v>
      </c>
      <c r="I55" s="259">
        <v>3.8891899538314929</v>
      </c>
      <c r="J55" s="259">
        <v>3.9404694656987211</v>
      </c>
      <c r="K55" s="259">
        <v>3.2286310396663338</v>
      </c>
      <c r="L55" s="259">
        <v>3.5004028435901029</v>
      </c>
      <c r="M55" s="259">
        <v>3.916223683907246</v>
      </c>
      <c r="N55" s="259">
        <v>3.707026883599907</v>
      </c>
      <c r="O55" s="259">
        <v>3.532331108947615</v>
      </c>
      <c r="P55" s="259">
        <v>3.3498703898728248</v>
      </c>
      <c r="Q55" s="259">
        <v>3.3095767000664078</v>
      </c>
      <c r="R55" s="259">
        <v>3.3578619970311361</v>
      </c>
      <c r="S55" s="259">
        <v>3.3856170846283149</v>
      </c>
      <c r="T55" s="259">
        <v>3.3519339087936042</v>
      </c>
      <c r="U55" s="259">
        <v>3.1240239277372721</v>
      </c>
      <c r="V55" s="259">
        <v>3.0840987707897418</v>
      </c>
      <c r="W55" s="259">
        <v>3.3238585974219088</v>
      </c>
      <c r="X55" s="259">
        <v>2.8951463728391089</v>
      </c>
      <c r="Y55" s="259">
        <v>2.610404939396862</v>
      </c>
      <c r="DA55" s="67" t="s">
        <v>210</v>
      </c>
    </row>
    <row r="56" spans="1:105" ht="12" customHeight="1" x14ac:dyDescent="0.25">
      <c r="A56" s="173" t="s">
        <v>92</v>
      </c>
      <c r="B56" s="224">
        <v>2.5240680513081939</v>
      </c>
      <c r="C56" s="224">
        <v>2.5104950693229342</v>
      </c>
      <c r="D56" s="224">
        <v>2.5457623321128691</v>
      </c>
      <c r="E56" s="224">
        <v>2.8016869107168789</v>
      </c>
      <c r="F56" s="224">
        <v>2.840009637311911</v>
      </c>
      <c r="G56" s="224">
        <v>2.6798811494294368</v>
      </c>
      <c r="H56" s="224">
        <v>3.0449153401745068</v>
      </c>
      <c r="I56" s="224">
        <v>2.8736992652054361</v>
      </c>
      <c r="J56" s="224">
        <v>2.9115893907385879</v>
      </c>
      <c r="K56" s="224">
        <v>2.3856162225165001</v>
      </c>
      <c r="L56" s="224">
        <v>2.5864267878296929</v>
      </c>
      <c r="M56" s="224">
        <v>2.8936743271532128</v>
      </c>
      <c r="N56" s="224">
        <v>2.7391000588703598</v>
      </c>
      <c r="O56" s="224">
        <v>2.6100183927104919</v>
      </c>
      <c r="P56" s="224">
        <v>2.475199255420085</v>
      </c>
      <c r="Q56" s="224">
        <v>2.4454264882979659</v>
      </c>
      <c r="R56" s="224">
        <v>2.4811042062945008</v>
      </c>
      <c r="S56" s="224">
        <v>2.501612275013323</v>
      </c>
      <c r="T56" s="224">
        <v>2.4767239772456531</v>
      </c>
      <c r="U56" s="224">
        <v>2.308322651296185</v>
      </c>
      <c r="V56" s="224">
        <v>2.2788221909058941</v>
      </c>
      <c r="W56" s="224">
        <v>2.4559792970893719</v>
      </c>
      <c r="X56" s="224">
        <v>2.139206390804743</v>
      </c>
      <c r="Y56" s="224">
        <v>1.928812643579719</v>
      </c>
      <c r="DA56" s="177" t="s">
        <v>211</v>
      </c>
    </row>
    <row r="57" spans="1:105" ht="12" customHeight="1" x14ac:dyDescent="0.25">
      <c r="A57" s="173" t="s">
        <v>93</v>
      </c>
      <c r="B57" s="224">
        <v>63.101701282704823</v>
      </c>
      <c r="C57" s="224">
        <v>62.762376733073367</v>
      </c>
      <c r="D57" s="224">
        <v>63.64405830282174</v>
      </c>
      <c r="E57" s="224">
        <v>70.042172767921983</v>
      </c>
      <c r="F57" s="224">
        <v>71.000240932797766</v>
      </c>
      <c r="G57" s="224">
        <v>66.997028735735938</v>
      </c>
      <c r="H57" s="224">
        <v>76.122883504362676</v>
      </c>
      <c r="I57" s="224">
        <v>71.842481630135907</v>
      </c>
      <c r="J57" s="224">
        <v>72.789734768464712</v>
      </c>
      <c r="K57" s="224">
        <v>59.64040556291252</v>
      </c>
      <c r="L57" s="224">
        <v>64.660669695742314</v>
      </c>
      <c r="M57" s="224">
        <v>72.341858178830321</v>
      </c>
      <c r="N57" s="224">
        <v>68.477501471758998</v>
      </c>
      <c r="O57" s="224">
        <v>65.250459817762291</v>
      </c>
      <c r="P57" s="224">
        <v>61.879981385502127</v>
      </c>
      <c r="Q57" s="224">
        <v>61.13566220744913</v>
      </c>
      <c r="R57" s="224">
        <v>62.027605157362558</v>
      </c>
      <c r="S57" s="224">
        <v>62.540306875333087</v>
      </c>
      <c r="T57" s="224">
        <v>61.9180994311413</v>
      </c>
      <c r="U57" s="224">
        <v>57.708066282404623</v>
      </c>
      <c r="V57" s="224">
        <v>56.970554772647347</v>
      </c>
      <c r="W57" s="224">
        <v>61.399482427234297</v>
      </c>
      <c r="X57" s="224">
        <v>53.480159770118583</v>
      </c>
      <c r="Y57" s="224">
        <v>48.220316089492982</v>
      </c>
      <c r="DA57" s="177" t="s">
        <v>212</v>
      </c>
    </row>
    <row r="58" spans="1:105" ht="12" customHeight="1" x14ac:dyDescent="0.25">
      <c r="A58" s="173" t="s">
        <v>94</v>
      </c>
      <c r="B58" s="224">
        <v>1.577542532067622</v>
      </c>
      <c r="C58" s="224">
        <v>1.5690594183268349</v>
      </c>
      <c r="D58" s="224">
        <v>1.591101457570544</v>
      </c>
      <c r="E58" s="224">
        <v>1.7510543191980501</v>
      </c>
      <c r="F58" s="224">
        <v>1.7750060233199441</v>
      </c>
      <c r="G58" s="224">
        <v>1.674925718393399</v>
      </c>
      <c r="H58" s="224">
        <v>1.903072087609067</v>
      </c>
      <c r="I58" s="224">
        <v>1.796062040753398</v>
      </c>
      <c r="J58" s="224">
        <v>1.8197433692116189</v>
      </c>
      <c r="K58" s="224">
        <v>1.491010139072813</v>
      </c>
      <c r="L58" s="224">
        <v>1.6165167423935589</v>
      </c>
      <c r="M58" s="224">
        <v>1.808546454470759</v>
      </c>
      <c r="N58" s="224">
        <v>1.711937536793976</v>
      </c>
      <c r="O58" s="224">
        <v>1.6312614954440581</v>
      </c>
      <c r="P58" s="224">
        <v>1.546999534637554</v>
      </c>
      <c r="Q58" s="224">
        <v>1.528391555186229</v>
      </c>
      <c r="R58" s="224">
        <v>1.550690128934064</v>
      </c>
      <c r="S58" s="224">
        <v>1.5635076718833281</v>
      </c>
      <c r="T58" s="224">
        <v>1.5479524857785329</v>
      </c>
      <c r="U58" s="224">
        <v>1.4427016570601161</v>
      </c>
      <c r="V58" s="224">
        <v>1.424263869316184</v>
      </c>
      <c r="W58" s="224">
        <v>1.534987060680858</v>
      </c>
      <c r="X58" s="224">
        <v>1.337003994252965</v>
      </c>
      <c r="Y58" s="224">
        <v>1.205507902237325</v>
      </c>
      <c r="DA58" s="177" t="s">
        <v>213</v>
      </c>
    </row>
    <row r="59" spans="1:105" ht="12" customHeight="1" x14ac:dyDescent="0.25">
      <c r="A59" s="56" t="s">
        <v>95</v>
      </c>
      <c r="B59" s="260">
        <v>2.4429781400380852</v>
      </c>
      <c r="C59" s="260">
        <v>2.3868396966892642</v>
      </c>
      <c r="D59" s="260">
        <v>2.413821704606943</v>
      </c>
      <c r="E59" s="260">
        <v>2.7047661107843508</v>
      </c>
      <c r="F59" s="260">
        <v>2.6839321435255359</v>
      </c>
      <c r="G59" s="260">
        <v>2.4988627632565952</v>
      </c>
      <c r="H59" s="260">
        <v>2.8807093216783382</v>
      </c>
      <c r="I59" s="260">
        <v>2.6804331807482922</v>
      </c>
      <c r="J59" s="260">
        <v>2.708138698848793</v>
      </c>
      <c r="K59" s="260">
        <v>2.2309859022759682</v>
      </c>
      <c r="L59" s="260">
        <v>2.3914078417589759</v>
      </c>
      <c r="M59" s="260">
        <v>2.718924051708163</v>
      </c>
      <c r="N59" s="260">
        <v>2.5615798864408719</v>
      </c>
      <c r="O59" s="260">
        <v>2.4398005736782258</v>
      </c>
      <c r="P59" s="260">
        <v>2.2841611818501169</v>
      </c>
      <c r="Q59" s="260">
        <v>2.2774865946236789</v>
      </c>
      <c r="R59" s="260">
        <v>2.2860221786539219</v>
      </c>
      <c r="S59" s="260">
        <v>2.3081008231051952</v>
      </c>
      <c r="T59" s="260">
        <v>2.414163426939322</v>
      </c>
      <c r="U59" s="260">
        <v>2.2603262820991321</v>
      </c>
      <c r="V59" s="260">
        <v>2.2447979715104829</v>
      </c>
      <c r="W59" s="260">
        <v>2.4273368961781432</v>
      </c>
      <c r="X59" s="260">
        <v>2.1287950439635059</v>
      </c>
      <c r="Y59" s="260">
        <v>1.939420541371188</v>
      </c>
      <c r="DA59" s="68" t="s">
        <v>214</v>
      </c>
    </row>
    <row r="60" spans="1:105" ht="12" customHeight="1" x14ac:dyDescent="0.25">
      <c r="A60" s="37" t="s">
        <v>159</v>
      </c>
      <c r="B60" s="226">
        <v>3.161513381356211E-2</v>
      </c>
      <c r="C60" s="226">
        <v>2.1728970618062851E-2</v>
      </c>
      <c r="D60" s="226">
        <v>2.0771208129240371E-2</v>
      </c>
      <c r="E60" s="226">
        <v>3.9763871433701373E-2</v>
      </c>
      <c r="F60" s="226">
        <v>3.0777028011683659E-2</v>
      </c>
      <c r="G60" s="226">
        <v>2.8408684400769921E-2</v>
      </c>
      <c r="H60" s="226">
        <v>2.8038374730882019E-2</v>
      </c>
      <c r="I60" s="226">
        <v>2.4778161867114411E-2</v>
      </c>
      <c r="J60" s="226">
        <v>2.8026949798069588E-2</v>
      </c>
      <c r="K60" s="226">
        <v>2.3095467849588019E-2</v>
      </c>
      <c r="L60" s="226">
        <v>2.8551585435706871E-2</v>
      </c>
      <c r="M60" s="226">
        <v>2.2161695910680668E-2</v>
      </c>
      <c r="N60" s="226">
        <v>2.1016074748858589E-2</v>
      </c>
      <c r="O60" s="226">
        <v>1.8443370940132198E-2</v>
      </c>
      <c r="P60" s="226">
        <v>1.6804090987651812E-2</v>
      </c>
      <c r="Q60" s="226">
        <v>6.6780807167794012E-2</v>
      </c>
      <c r="R60" s="226">
        <v>1.7855441382884099E-2</v>
      </c>
      <c r="S60" s="226">
        <v>1.8754525305192601E-2</v>
      </c>
      <c r="T60" s="226">
        <v>8.0858275573291189E-3</v>
      </c>
      <c r="U60" s="226">
        <v>8.117313012515991E-3</v>
      </c>
      <c r="V60" s="226">
        <v>7.8592300491103009E-3</v>
      </c>
      <c r="W60" s="226">
        <v>1.417046225907082E-2</v>
      </c>
      <c r="X60" s="226">
        <v>1.5641821193046392E-2</v>
      </c>
      <c r="Y60" s="226">
        <v>7.3952858229689826E-3</v>
      </c>
      <c r="DA60" s="69" t="s">
        <v>215</v>
      </c>
    </row>
    <row r="61" spans="1:105" ht="12" customHeight="1" x14ac:dyDescent="0.25">
      <c r="A61" s="37" t="s">
        <v>35</v>
      </c>
      <c r="B61" s="226">
        <v>1.4620010461114179</v>
      </c>
      <c r="C61" s="226">
        <v>1.383622879483061</v>
      </c>
      <c r="D61" s="226">
        <v>1.3794128619398309</v>
      </c>
      <c r="E61" s="226">
        <v>1.6032209276103271</v>
      </c>
      <c r="F61" s="226">
        <v>1.5300413820651599</v>
      </c>
      <c r="G61" s="226">
        <v>1.270484061778723</v>
      </c>
      <c r="H61" s="226">
        <v>1.5672805850712219</v>
      </c>
      <c r="I61" s="226">
        <v>1.4627722586888019</v>
      </c>
      <c r="J61" s="226">
        <v>1.483458523132809</v>
      </c>
      <c r="K61" s="226">
        <v>1.1485766786873439</v>
      </c>
      <c r="L61" s="226">
        <v>1.243800986284068</v>
      </c>
      <c r="M61" s="226">
        <v>1.42793902387588</v>
      </c>
      <c r="N61" s="226">
        <v>1.311182233964054</v>
      </c>
      <c r="O61" s="226">
        <v>1.2532465697147841</v>
      </c>
      <c r="P61" s="226">
        <v>1.1404623203878499</v>
      </c>
      <c r="Q61" s="226">
        <v>1.129269376254352</v>
      </c>
      <c r="R61" s="226">
        <v>1.135689951181335</v>
      </c>
      <c r="S61" s="226">
        <v>1.177979419460661</v>
      </c>
      <c r="T61" s="226">
        <v>1.124931628081185</v>
      </c>
      <c r="U61" s="226">
        <v>1.048434158328815</v>
      </c>
      <c r="V61" s="226">
        <v>1.0844600277227729</v>
      </c>
      <c r="W61" s="226">
        <v>1.123452934554072</v>
      </c>
      <c r="X61" s="226">
        <v>0.94537720483535093</v>
      </c>
      <c r="Y61" s="226">
        <v>0.82403787920033078</v>
      </c>
      <c r="DA61" s="69" t="s">
        <v>216</v>
      </c>
    </row>
    <row r="62" spans="1:105" ht="12" customHeight="1" x14ac:dyDescent="0.25">
      <c r="A62" s="37" t="s">
        <v>96</v>
      </c>
      <c r="B62" s="226">
        <v>0</v>
      </c>
      <c r="C62" s="226">
        <v>0</v>
      </c>
      <c r="D62" s="226">
        <v>0</v>
      </c>
      <c r="E62" s="226">
        <v>0</v>
      </c>
      <c r="F62" s="226">
        <v>0</v>
      </c>
      <c r="G62" s="226">
        <v>0</v>
      </c>
      <c r="H62" s="226">
        <v>0</v>
      </c>
      <c r="I62" s="226">
        <v>0</v>
      </c>
      <c r="J62" s="226">
        <v>0</v>
      </c>
      <c r="K62" s="226">
        <v>0</v>
      </c>
      <c r="L62" s="226">
        <v>0</v>
      </c>
      <c r="M62" s="226">
        <v>0</v>
      </c>
      <c r="N62" s="226">
        <v>0</v>
      </c>
      <c r="O62" s="226">
        <v>0</v>
      </c>
      <c r="P62" s="226">
        <v>0</v>
      </c>
      <c r="Q62" s="226">
        <v>0</v>
      </c>
      <c r="R62" s="226">
        <v>0</v>
      </c>
      <c r="S62" s="226">
        <v>0</v>
      </c>
      <c r="T62" s="226">
        <v>0</v>
      </c>
      <c r="U62" s="226">
        <v>0</v>
      </c>
      <c r="V62" s="226">
        <v>0</v>
      </c>
      <c r="W62" s="226">
        <v>0</v>
      </c>
      <c r="X62" s="226">
        <v>0</v>
      </c>
      <c r="Y62" s="226">
        <v>0</v>
      </c>
      <c r="DA62" s="69" t="s">
        <v>217</v>
      </c>
    </row>
    <row r="63" spans="1:105" ht="12" customHeight="1" x14ac:dyDescent="0.25">
      <c r="A63" s="37" t="s">
        <v>78</v>
      </c>
      <c r="B63" s="226">
        <v>0</v>
      </c>
      <c r="C63" s="226">
        <v>0</v>
      </c>
      <c r="D63" s="226">
        <v>0</v>
      </c>
      <c r="E63" s="226">
        <v>0</v>
      </c>
      <c r="F63" s="226">
        <v>0</v>
      </c>
      <c r="G63" s="226">
        <v>0</v>
      </c>
      <c r="H63" s="226">
        <v>0</v>
      </c>
      <c r="I63" s="226">
        <v>0</v>
      </c>
      <c r="J63" s="226">
        <v>0</v>
      </c>
      <c r="K63" s="226">
        <v>0</v>
      </c>
      <c r="L63" s="226">
        <v>0</v>
      </c>
      <c r="M63" s="226">
        <v>0</v>
      </c>
      <c r="N63" s="226">
        <v>0</v>
      </c>
      <c r="O63" s="226">
        <v>0</v>
      </c>
      <c r="P63" s="226">
        <v>0</v>
      </c>
      <c r="Q63" s="226">
        <v>0</v>
      </c>
      <c r="R63" s="226">
        <v>0</v>
      </c>
      <c r="S63" s="226">
        <v>0</v>
      </c>
      <c r="T63" s="226">
        <v>0.23948877951149461</v>
      </c>
      <c r="U63" s="226">
        <v>0.23796186716279549</v>
      </c>
      <c r="V63" s="226">
        <v>0.232831068035318</v>
      </c>
      <c r="W63" s="226">
        <v>0.27298873098139548</v>
      </c>
      <c r="X63" s="226">
        <v>0.25299705882842932</v>
      </c>
      <c r="Y63" s="226">
        <v>0.28415785165040869</v>
      </c>
      <c r="DA63" s="69" t="s">
        <v>218</v>
      </c>
    </row>
    <row r="64" spans="1:105" ht="12" customHeight="1" x14ac:dyDescent="0.25">
      <c r="A64" s="37" t="s">
        <v>40</v>
      </c>
      <c r="B64" s="226">
        <v>0.94936196011310503</v>
      </c>
      <c r="C64" s="226">
        <v>0.98148784658814081</v>
      </c>
      <c r="D64" s="226">
        <v>1.0136376345378719</v>
      </c>
      <c r="E64" s="226">
        <v>1.061781311740323</v>
      </c>
      <c r="F64" s="226">
        <v>1.123113733448692</v>
      </c>
      <c r="G64" s="226">
        <v>1.1999700170771019</v>
      </c>
      <c r="H64" s="226">
        <v>1.285390361876233</v>
      </c>
      <c r="I64" s="226">
        <v>1.192882760192375</v>
      </c>
      <c r="J64" s="226">
        <v>1.1966532259179139</v>
      </c>
      <c r="K64" s="226">
        <v>1.059313755739036</v>
      </c>
      <c r="L64" s="226">
        <v>1.1190552700392009</v>
      </c>
      <c r="M64" s="226">
        <v>1.2688233319216029</v>
      </c>
      <c r="N64" s="226">
        <v>1.2293815777279591</v>
      </c>
      <c r="O64" s="226">
        <v>1.16811063302331</v>
      </c>
      <c r="P64" s="226">
        <v>1.1268947704746159</v>
      </c>
      <c r="Q64" s="226">
        <v>1.0814364112015331</v>
      </c>
      <c r="R64" s="226">
        <v>1.132476786089702</v>
      </c>
      <c r="S64" s="226">
        <v>1.111366878339342</v>
      </c>
      <c r="T64" s="226">
        <v>1.0416571917893129</v>
      </c>
      <c r="U64" s="226">
        <v>0.96581294359500558</v>
      </c>
      <c r="V64" s="226">
        <v>0.91964764570328128</v>
      </c>
      <c r="W64" s="226">
        <v>1.016724768383604</v>
      </c>
      <c r="X64" s="226">
        <v>0.91477895910668006</v>
      </c>
      <c r="Y64" s="226">
        <v>0.82382952469748016</v>
      </c>
      <c r="DA64" s="69" t="s">
        <v>219</v>
      </c>
    </row>
    <row r="65" spans="1:105" ht="12" customHeight="1" x14ac:dyDescent="0.25">
      <c r="A65" s="57" t="s">
        <v>220</v>
      </c>
      <c r="B65" s="261">
        <v>195.85178813058519</v>
      </c>
      <c r="C65" s="261">
        <v>181.9478528237652</v>
      </c>
      <c r="D65" s="261">
        <v>184.60667600598839</v>
      </c>
      <c r="E65" s="261">
        <v>214.51181027469599</v>
      </c>
      <c r="F65" s="261">
        <v>204.64226121011339</v>
      </c>
      <c r="G65" s="261">
        <v>195.01371292323699</v>
      </c>
      <c r="H65" s="261">
        <v>226.572032825733</v>
      </c>
      <c r="I65" s="261">
        <v>195.4870579579736</v>
      </c>
      <c r="J65" s="261">
        <v>195.44088006466561</v>
      </c>
      <c r="K65" s="261">
        <v>169.8448373874655</v>
      </c>
      <c r="L65" s="261">
        <v>174.8670650535004</v>
      </c>
      <c r="M65" s="261">
        <v>214.9803360173207</v>
      </c>
      <c r="N65" s="261">
        <v>201.46687169456661</v>
      </c>
      <c r="O65" s="261">
        <v>192.41372789816231</v>
      </c>
      <c r="P65" s="261">
        <v>172.5857500821833</v>
      </c>
      <c r="Q65" s="261">
        <v>175.848272160855</v>
      </c>
      <c r="R65" s="261">
        <v>173.14369031002121</v>
      </c>
      <c r="S65" s="261">
        <v>172.47563148892829</v>
      </c>
      <c r="T65" s="261">
        <v>174.56218958338459</v>
      </c>
      <c r="U65" s="261">
        <v>163.4318535073246</v>
      </c>
      <c r="V65" s="261">
        <v>160.83225500772991</v>
      </c>
      <c r="W65" s="261">
        <v>174.22833022707169</v>
      </c>
      <c r="X65" s="261">
        <v>163.35777664730091</v>
      </c>
      <c r="Y65" s="261">
        <v>147.0727478545071</v>
      </c>
      <c r="DA65" s="70" t="s">
        <v>221</v>
      </c>
    </row>
    <row r="66" spans="1:105" ht="12" customHeight="1" x14ac:dyDescent="0.25">
      <c r="A66" s="18" t="s">
        <v>28</v>
      </c>
      <c r="B66" s="230">
        <v>7.0244073399427851</v>
      </c>
      <c r="C66" s="230">
        <v>6.9307503749225958</v>
      </c>
      <c r="D66" s="230">
        <v>13.83964005880468</v>
      </c>
      <c r="E66" s="230">
        <v>39.509185780256068</v>
      </c>
      <c r="F66" s="230">
        <v>38.650797065574302</v>
      </c>
      <c r="G66" s="230">
        <v>34.83824842315029</v>
      </c>
      <c r="H66" s="230">
        <v>39.094232013063277</v>
      </c>
      <c r="I66" s="230">
        <v>32.806756165524668</v>
      </c>
      <c r="J66" s="230">
        <v>29.16245579391531</v>
      </c>
      <c r="K66" s="230">
        <v>30.14031948085292</v>
      </c>
      <c r="L66" s="230">
        <v>24.91036199138297</v>
      </c>
      <c r="M66" s="230">
        <v>52.283691177942337</v>
      </c>
      <c r="N66" s="230">
        <v>43.029398414703962</v>
      </c>
      <c r="O66" s="230">
        <v>44.491497400072028</v>
      </c>
      <c r="P66" s="230">
        <v>33.820503309637807</v>
      </c>
      <c r="Q66" s="230">
        <v>39.556000418838231</v>
      </c>
      <c r="R66" s="230">
        <v>43.644946863753113</v>
      </c>
      <c r="S66" s="230">
        <v>40.287469663577127</v>
      </c>
      <c r="T66" s="230">
        <v>32.081499699099297</v>
      </c>
      <c r="U66" s="230">
        <v>29.88128310546459</v>
      </c>
      <c r="V66" s="230">
        <v>23.54470696771498</v>
      </c>
      <c r="W66" s="230">
        <v>33.451185790338457</v>
      </c>
      <c r="X66" s="230">
        <v>41.078726669919881</v>
      </c>
      <c r="Y66" s="230">
        <v>31.130384220643471</v>
      </c>
      <c r="DA66" s="71" t="s">
        <v>222</v>
      </c>
    </row>
    <row r="67" spans="1:105" ht="12" customHeight="1" x14ac:dyDescent="0.25">
      <c r="A67" s="18" t="s">
        <v>32</v>
      </c>
      <c r="B67" s="230">
        <v>0.31461671078375991</v>
      </c>
      <c r="C67" s="230">
        <v>0.21927822770973771</v>
      </c>
      <c r="D67" s="230">
        <v>0.1963408751800578</v>
      </c>
      <c r="E67" s="230">
        <v>0.15134028831366661</v>
      </c>
      <c r="F67" s="230">
        <v>0.1645303165711304</v>
      </c>
      <c r="G67" s="230">
        <v>0.1240140426548914</v>
      </c>
      <c r="H67" s="230">
        <v>0.24527153835252019</v>
      </c>
      <c r="I67" s="230">
        <v>0.2093779477839898</v>
      </c>
      <c r="J67" s="230">
        <v>0.13595744954034869</v>
      </c>
      <c r="K67" s="230">
        <v>9.7824662415300301E-2</v>
      </c>
      <c r="L67" s="230">
        <v>0.1060612329473808</v>
      </c>
      <c r="M67" s="230">
        <v>4.2907329192580793E-2</v>
      </c>
      <c r="N67" s="230">
        <v>0.17125095601917339</v>
      </c>
      <c r="O67" s="230">
        <v>0</v>
      </c>
      <c r="P67" s="230">
        <v>0</v>
      </c>
      <c r="Q67" s="230">
        <v>0</v>
      </c>
      <c r="R67" s="230">
        <v>0</v>
      </c>
      <c r="S67" s="230">
        <v>6.0347358047856757E-2</v>
      </c>
      <c r="T67" s="230">
        <v>0</v>
      </c>
      <c r="U67" s="230">
        <v>0</v>
      </c>
      <c r="V67" s="230">
        <v>0</v>
      </c>
      <c r="W67" s="230">
        <v>0</v>
      </c>
      <c r="X67" s="230">
        <v>0.16397269440832821</v>
      </c>
      <c r="Y67" s="230">
        <v>8.1987571734355294E-2</v>
      </c>
      <c r="DA67" s="71" t="s">
        <v>223</v>
      </c>
    </row>
    <row r="68" spans="1:105" ht="12" customHeight="1" x14ac:dyDescent="0.25">
      <c r="A68" s="18" t="s">
        <v>35</v>
      </c>
      <c r="B68" s="230">
        <v>44.398502531718428</v>
      </c>
      <c r="C68" s="230">
        <v>46.720775851989629</v>
      </c>
      <c r="D68" s="230">
        <v>46.438549214021933</v>
      </c>
      <c r="E68" s="230">
        <v>50.228448404582032</v>
      </c>
      <c r="F68" s="230">
        <v>48.749428667393843</v>
      </c>
      <c r="G68" s="230">
        <v>39.705673837079402</v>
      </c>
      <c r="H68" s="230">
        <v>50.619208708597618</v>
      </c>
      <c r="I68" s="230">
        <v>54.339099501931742</v>
      </c>
      <c r="J68" s="230">
        <v>53.983511410544423</v>
      </c>
      <c r="K68" s="230">
        <v>38.881873889092333</v>
      </c>
      <c r="L68" s="230">
        <v>44.07605038772828</v>
      </c>
      <c r="M68" s="230">
        <v>43.432307039987712</v>
      </c>
      <c r="N68" s="230">
        <v>39.793778042363201</v>
      </c>
      <c r="O68" s="230">
        <v>38.412053819756899</v>
      </c>
      <c r="P68" s="230">
        <v>37.708702768324763</v>
      </c>
      <c r="Q68" s="230">
        <v>34.795310560188398</v>
      </c>
      <c r="R68" s="230">
        <v>36.79669541110863</v>
      </c>
      <c r="S68" s="230">
        <v>39.270777888660909</v>
      </c>
      <c r="T68" s="230">
        <v>37.661385830699658</v>
      </c>
      <c r="U68" s="230">
        <v>34.99248766440757</v>
      </c>
      <c r="V68" s="230">
        <v>37.484077157703709</v>
      </c>
      <c r="W68" s="230">
        <v>38.987100331323568</v>
      </c>
      <c r="X68" s="230">
        <v>27.352373364316101</v>
      </c>
      <c r="Y68" s="230">
        <v>23.571437373260991</v>
      </c>
      <c r="DA68" s="71" t="s">
        <v>224</v>
      </c>
    </row>
    <row r="69" spans="1:105" ht="12" customHeight="1" x14ac:dyDescent="0.25">
      <c r="A69" s="18" t="s">
        <v>36</v>
      </c>
      <c r="B69" s="230">
        <v>144.11426154814029</v>
      </c>
      <c r="C69" s="230">
        <v>128.07704836914331</v>
      </c>
      <c r="D69" s="230">
        <v>124.1321458579817</v>
      </c>
      <c r="E69" s="230">
        <v>124.6228358015442</v>
      </c>
      <c r="F69" s="230">
        <v>117.0775051605742</v>
      </c>
      <c r="G69" s="230">
        <v>120.3457766203524</v>
      </c>
      <c r="H69" s="230">
        <v>136.61332056571959</v>
      </c>
      <c r="I69" s="230">
        <v>108.1318243427332</v>
      </c>
      <c r="J69" s="230">
        <v>112.1589554106655</v>
      </c>
      <c r="K69" s="230">
        <v>100.7248193551049</v>
      </c>
      <c r="L69" s="230">
        <v>105.7745914414418</v>
      </c>
      <c r="M69" s="230">
        <v>119.2214304701981</v>
      </c>
      <c r="N69" s="230">
        <v>118.47244428148031</v>
      </c>
      <c r="O69" s="230">
        <v>109.51017667833339</v>
      </c>
      <c r="P69" s="230">
        <v>101.0565440042208</v>
      </c>
      <c r="Q69" s="230">
        <v>101.4969611818284</v>
      </c>
      <c r="R69" s="230">
        <v>92.702048035159478</v>
      </c>
      <c r="S69" s="230">
        <v>92.857036578642365</v>
      </c>
      <c r="T69" s="230">
        <v>104.8193040535857</v>
      </c>
      <c r="U69" s="230">
        <v>98.558082737452409</v>
      </c>
      <c r="V69" s="230">
        <v>99.803470882311231</v>
      </c>
      <c r="W69" s="230">
        <v>101.79004410540961</v>
      </c>
      <c r="X69" s="230">
        <v>94.762703918656612</v>
      </c>
      <c r="Y69" s="230">
        <v>92.288938688868242</v>
      </c>
      <c r="DA69" s="71" t="s">
        <v>225</v>
      </c>
    </row>
    <row r="70" spans="1:105" ht="12" hidden="1" customHeight="1" x14ac:dyDescent="0.25">
      <c r="A70" s="54"/>
      <c r="B70" s="265"/>
      <c r="C70" s="265"/>
      <c r="D70" s="265"/>
      <c r="E70" s="265"/>
      <c r="F70" s="265"/>
      <c r="G70" s="265"/>
      <c r="H70" s="265"/>
      <c r="I70" s="265"/>
      <c r="J70" s="265"/>
      <c r="K70" s="265"/>
      <c r="L70" s="265"/>
      <c r="M70" s="265"/>
      <c r="N70" s="265"/>
      <c r="O70" s="265"/>
      <c r="P70" s="265"/>
      <c r="Q70" s="265"/>
      <c r="R70" s="265"/>
      <c r="S70" s="265"/>
      <c r="T70" s="265"/>
      <c r="U70" s="265"/>
      <c r="V70" s="265"/>
      <c r="W70" s="265"/>
      <c r="X70" s="265"/>
      <c r="Y70" s="265"/>
      <c r="DA70" s="176"/>
    </row>
    <row r="71" spans="1:105" ht="12" customHeight="1" x14ac:dyDescent="0.25">
      <c r="A71" s="57" t="s">
        <v>226</v>
      </c>
      <c r="B71" s="261">
        <v>468.65997728768701</v>
      </c>
      <c r="C71" s="261">
        <v>466.1397942737463</v>
      </c>
      <c r="D71" s="261">
        <v>472.68809417776959</v>
      </c>
      <c r="E71" s="261">
        <v>520.20725957180548</v>
      </c>
      <c r="F71" s="261">
        <v>527.32288712642742</v>
      </c>
      <c r="G71" s="261">
        <v>497.59079909686102</v>
      </c>
      <c r="H71" s="261">
        <v>565.36904915440073</v>
      </c>
      <c r="I71" s="261">
        <v>533.57825739476345</v>
      </c>
      <c r="J71" s="261">
        <v>540.61356112304122</v>
      </c>
      <c r="K71" s="261">
        <v>442.95273421104997</v>
      </c>
      <c r="L71" s="261">
        <v>480.2385256658531</v>
      </c>
      <c r="M71" s="261">
        <v>537.28715584301005</v>
      </c>
      <c r="N71" s="261">
        <v>508.58635555152961</v>
      </c>
      <c r="O71" s="261">
        <v>484.61893094133069</v>
      </c>
      <c r="P71" s="261">
        <v>459.5861931006375</v>
      </c>
      <c r="Q71" s="261">
        <v>454.0580916074893</v>
      </c>
      <c r="R71" s="261">
        <v>460.6826033742251</v>
      </c>
      <c r="S71" s="261">
        <v>464.49046862373621</v>
      </c>
      <c r="T71" s="261">
        <v>459.86929802555022</v>
      </c>
      <c r="U71" s="261">
        <v>428.60113885139918</v>
      </c>
      <c r="V71" s="261">
        <v>423.12359830358218</v>
      </c>
      <c r="W71" s="261">
        <v>456.01749960599329</v>
      </c>
      <c r="X71" s="261">
        <v>397.20023317462108</v>
      </c>
      <c r="Y71" s="261">
        <v>358.13507059120877</v>
      </c>
      <c r="DA71" s="70" t="s">
        <v>227</v>
      </c>
    </row>
    <row r="72" spans="1:105" ht="12" customHeight="1" x14ac:dyDescent="0.25">
      <c r="A72" s="57" t="s">
        <v>179</v>
      </c>
      <c r="B72" s="261">
        <v>498.24296714165553</v>
      </c>
      <c r="C72" s="261">
        <v>486.82455880116999</v>
      </c>
      <c r="D72" s="261">
        <v>492.14921557934377</v>
      </c>
      <c r="E72" s="261">
        <v>551.33956581764028</v>
      </c>
      <c r="F72" s="261">
        <v>547.17924774521464</v>
      </c>
      <c r="G72" s="261">
        <v>509.04407098555032</v>
      </c>
      <c r="H72" s="261">
        <v>586.89974504209806</v>
      </c>
      <c r="I72" s="261">
        <v>546.05107220078924</v>
      </c>
      <c r="J72" s="261">
        <v>553.51266570813152</v>
      </c>
      <c r="K72" s="261">
        <v>456.26021694319201</v>
      </c>
      <c r="L72" s="261">
        <v>489.19570782256591</v>
      </c>
      <c r="M72" s="261">
        <v>555.82238974844552</v>
      </c>
      <c r="N72" s="261">
        <v>524.07016873190128</v>
      </c>
      <c r="O72" s="261">
        <v>496.8948787895942</v>
      </c>
      <c r="P72" s="261">
        <v>465.19813622051959</v>
      </c>
      <c r="Q72" s="261">
        <v>463.83637635886339</v>
      </c>
      <c r="R72" s="261">
        <v>465.57336621463162</v>
      </c>
      <c r="S72" s="261">
        <v>470.10560274024238</v>
      </c>
      <c r="T72" s="261">
        <v>466.7209022330764</v>
      </c>
      <c r="U72" s="261">
        <v>435.51092288826322</v>
      </c>
      <c r="V72" s="261">
        <v>432.89625933731958</v>
      </c>
      <c r="W72" s="261">
        <v>465.81374270850517</v>
      </c>
      <c r="X72" s="261">
        <v>407.19843103896778</v>
      </c>
      <c r="Y72" s="261">
        <v>365.06913078494858</v>
      </c>
      <c r="DA72" s="70" t="s">
        <v>228</v>
      </c>
    </row>
    <row r="73" spans="1:105" ht="12" customHeight="1" x14ac:dyDescent="0.25">
      <c r="A73" s="60" t="s">
        <v>181</v>
      </c>
      <c r="B73" s="262">
        <v>306.42595029223838</v>
      </c>
      <c r="C73" s="262">
        <v>288.45570384189722</v>
      </c>
      <c r="D73" s="262">
        <v>286.95244981709209</v>
      </c>
      <c r="E73" s="262">
        <v>336.12857394621182</v>
      </c>
      <c r="F73" s="262">
        <v>319.69026952774033</v>
      </c>
      <c r="G73" s="262">
        <v>265.17192287683412</v>
      </c>
      <c r="H73" s="262">
        <v>325.88609707105718</v>
      </c>
      <c r="I73" s="262">
        <v>303.71880486289859</v>
      </c>
      <c r="J73" s="262">
        <v>313.41246822461397</v>
      </c>
      <c r="K73" s="262">
        <v>244.31779364607439</v>
      </c>
      <c r="L73" s="262">
        <v>265.51111304389252</v>
      </c>
      <c r="M73" s="262">
        <v>301.61055334865802</v>
      </c>
      <c r="N73" s="262">
        <v>278.71772030288611</v>
      </c>
      <c r="O73" s="262">
        <v>259.09195017395137</v>
      </c>
      <c r="P73" s="262">
        <v>235.78623164627081</v>
      </c>
      <c r="Q73" s="262">
        <v>243.67641592564689</v>
      </c>
      <c r="R73" s="262">
        <v>235.01813106512441</v>
      </c>
      <c r="S73" s="262">
        <v>244.00792403550969</v>
      </c>
      <c r="T73" s="262">
        <v>243.24791650765869</v>
      </c>
      <c r="U73" s="262">
        <v>227.6097403130419</v>
      </c>
      <c r="V73" s="262">
        <v>235.11074089363061</v>
      </c>
      <c r="W73" s="262">
        <v>246.06822726581029</v>
      </c>
      <c r="X73" s="262">
        <v>209.30342937687621</v>
      </c>
      <c r="Y73" s="262">
        <v>183.76918418907059</v>
      </c>
      <c r="DA73" s="72" t="s">
        <v>229</v>
      </c>
    </row>
    <row r="74" spans="1:105" ht="12" customHeight="1" x14ac:dyDescent="0.25">
      <c r="A74" s="59" t="s">
        <v>31</v>
      </c>
      <c r="B74" s="230">
        <v>2.550039169908231</v>
      </c>
      <c r="C74" s="230">
        <v>3.107068405455522</v>
      </c>
      <c r="D74" s="230">
        <v>2.3241322583436559</v>
      </c>
      <c r="E74" s="230">
        <v>2.1351465204106712</v>
      </c>
      <c r="F74" s="230">
        <v>2.4973532913426721</v>
      </c>
      <c r="G74" s="230">
        <v>0.38907025779783738</v>
      </c>
      <c r="H74" s="230">
        <v>0.39571860276304782</v>
      </c>
      <c r="I74" s="230">
        <v>0.38025464119775659</v>
      </c>
      <c r="J74" s="230">
        <v>9.3937362116904666</v>
      </c>
      <c r="K74" s="230">
        <v>9.3170730627888432</v>
      </c>
      <c r="L74" s="230">
        <v>10.58612207524499</v>
      </c>
      <c r="M74" s="230">
        <v>10.7967189917421</v>
      </c>
      <c r="N74" s="230">
        <v>11.71961842682337</v>
      </c>
      <c r="O74" s="230">
        <v>0.2024378029452501</v>
      </c>
      <c r="P74" s="230">
        <v>0.19130433851265999</v>
      </c>
      <c r="Q74" s="230">
        <v>0.1832633640496662</v>
      </c>
      <c r="R74" s="230">
        <v>0.1736446217544137</v>
      </c>
      <c r="S74" s="230">
        <v>0.17480812729992709</v>
      </c>
      <c r="T74" s="230">
        <v>0.17486360085636229</v>
      </c>
      <c r="U74" s="230">
        <v>0.17615516576936791</v>
      </c>
      <c r="V74" s="230">
        <v>0.18932102828444669</v>
      </c>
      <c r="W74" s="230">
        <v>0.19279717295883489</v>
      </c>
      <c r="X74" s="230">
        <v>0.17924233510863799</v>
      </c>
      <c r="Y74" s="230">
        <v>0.16513875267719241</v>
      </c>
      <c r="DA74" s="71" t="s">
        <v>230</v>
      </c>
    </row>
    <row r="75" spans="1:105" ht="12" customHeight="1" x14ac:dyDescent="0.25">
      <c r="A75" s="59" t="s">
        <v>159</v>
      </c>
      <c r="B75" s="230">
        <v>6.3877855972764346</v>
      </c>
      <c r="C75" s="230">
        <v>4.3916499179612876</v>
      </c>
      <c r="D75" s="230">
        <v>4.2048406490332084</v>
      </c>
      <c r="E75" s="230">
        <v>8.0596843410893921</v>
      </c>
      <c r="F75" s="230">
        <v>6.2339498186435032</v>
      </c>
      <c r="G75" s="230">
        <v>5.7735499980523137</v>
      </c>
      <c r="H75" s="230">
        <v>5.6935221305099786</v>
      </c>
      <c r="I75" s="230">
        <v>5.0336448359390706</v>
      </c>
      <c r="J75" s="230">
        <v>5.6234137305862637</v>
      </c>
      <c r="K75" s="230">
        <v>4.6208306053831958</v>
      </c>
      <c r="L75" s="230">
        <v>5.7070906053201798</v>
      </c>
      <c r="M75" s="230">
        <v>4.4401496043232376</v>
      </c>
      <c r="N75" s="230">
        <v>4.1942595280540846</v>
      </c>
      <c r="O75" s="230">
        <v>3.7546851292300132</v>
      </c>
      <c r="P75" s="230">
        <v>3.4209569687616259</v>
      </c>
      <c r="Q75" s="230">
        <v>13.595306863604289</v>
      </c>
      <c r="R75" s="230">
        <v>3.635099224367687</v>
      </c>
      <c r="S75" s="230">
        <v>3.8154408947739711</v>
      </c>
      <c r="T75" s="230">
        <v>1.7347012438835809</v>
      </c>
      <c r="U75" s="230">
        <v>1.747335222443412</v>
      </c>
      <c r="V75" s="230">
        <v>1.6902581081940069</v>
      </c>
      <c r="W75" s="230">
        <v>3.06267303601865</v>
      </c>
      <c r="X75" s="230">
        <v>3.383810045236372</v>
      </c>
      <c r="Y75" s="230">
        <v>1.62747860397195</v>
      </c>
      <c r="DA75" s="71" t="s">
        <v>231</v>
      </c>
    </row>
    <row r="76" spans="1:105" ht="12" customHeight="1" x14ac:dyDescent="0.25">
      <c r="A76" s="59" t="s">
        <v>32</v>
      </c>
      <c r="B76" s="230">
        <v>2.0932276060255708</v>
      </c>
      <c r="C76" s="230">
        <v>1.312477180843449</v>
      </c>
      <c r="D76" s="230">
        <v>1.1806308704099779</v>
      </c>
      <c r="E76" s="230">
        <v>0.97910110243373527</v>
      </c>
      <c r="F76" s="230">
        <v>1.0459627118327639</v>
      </c>
      <c r="G76" s="230">
        <v>0.80645348766581082</v>
      </c>
      <c r="H76" s="230">
        <v>1.542079394765296</v>
      </c>
      <c r="I76" s="230">
        <v>1.1450084736305239</v>
      </c>
      <c r="J76" s="230">
        <v>0.74962055768378766</v>
      </c>
      <c r="K76" s="230">
        <v>0.57816852879409075</v>
      </c>
      <c r="L76" s="230">
        <v>0.59825926863854517</v>
      </c>
      <c r="M76" s="230">
        <v>0.28263299312176632</v>
      </c>
      <c r="N76" s="230">
        <v>1.1261197695973211</v>
      </c>
      <c r="O76" s="230">
        <v>0</v>
      </c>
      <c r="P76" s="230">
        <v>0</v>
      </c>
      <c r="Q76" s="230">
        <v>0</v>
      </c>
      <c r="R76" s="230">
        <v>0</v>
      </c>
      <c r="S76" s="230">
        <v>0.36826895953255251</v>
      </c>
      <c r="T76" s="230">
        <v>0</v>
      </c>
      <c r="U76" s="230">
        <v>0</v>
      </c>
      <c r="V76" s="230">
        <v>0</v>
      </c>
      <c r="W76" s="230">
        <v>0</v>
      </c>
      <c r="X76" s="230">
        <v>1.2260277542922551</v>
      </c>
      <c r="Y76" s="230">
        <v>0.63076771595826031</v>
      </c>
      <c r="DA76" s="71" t="s">
        <v>232</v>
      </c>
    </row>
    <row r="77" spans="1:105" ht="12" customHeight="1" x14ac:dyDescent="0.25">
      <c r="A77" s="59" t="s">
        <v>35</v>
      </c>
      <c r="B77" s="230">
        <v>295.39489791902821</v>
      </c>
      <c r="C77" s="230">
        <v>279.64450833763698</v>
      </c>
      <c r="D77" s="230">
        <v>279.24284603930528</v>
      </c>
      <c r="E77" s="230">
        <v>324.95464198227802</v>
      </c>
      <c r="F77" s="230">
        <v>309.91300370592131</v>
      </c>
      <c r="G77" s="230">
        <v>258.20284913331818</v>
      </c>
      <c r="H77" s="230">
        <v>318.2547769430189</v>
      </c>
      <c r="I77" s="230">
        <v>297.15989691213122</v>
      </c>
      <c r="J77" s="230">
        <v>297.64569772465347</v>
      </c>
      <c r="K77" s="230">
        <v>229.8017214491083</v>
      </c>
      <c r="L77" s="230">
        <v>248.61964109468869</v>
      </c>
      <c r="M77" s="230">
        <v>286.09105175947087</v>
      </c>
      <c r="N77" s="230">
        <v>261.67772257841131</v>
      </c>
      <c r="O77" s="230">
        <v>255.13482724177621</v>
      </c>
      <c r="P77" s="230">
        <v>232.1739703389965</v>
      </c>
      <c r="Q77" s="230">
        <v>229.89784569799289</v>
      </c>
      <c r="R77" s="230">
        <v>231.20938721900231</v>
      </c>
      <c r="S77" s="230">
        <v>239.64940605390331</v>
      </c>
      <c r="T77" s="230">
        <v>241.33835166291871</v>
      </c>
      <c r="U77" s="230">
        <v>225.68624992482921</v>
      </c>
      <c r="V77" s="230">
        <v>233.23116175715211</v>
      </c>
      <c r="W77" s="230">
        <v>242.81275705683279</v>
      </c>
      <c r="X77" s="230">
        <v>204.51434924223889</v>
      </c>
      <c r="Y77" s="230">
        <v>181.34579911646321</v>
      </c>
      <c r="DA77" s="71" t="s">
        <v>233</v>
      </c>
    </row>
    <row r="78" spans="1:105" ht="12" customHeight="1" x14ac:dyDescent="0.25">
      <c r="A78" s="60" t="s">
        <v>187</v>
      </c>
      <c r="B78" s="262">
        <v>191.81701684941709</v>
      </c>
      <c r="C78" s="262">
        <v>198.3688549592728</v>
      </c>
      <c r="D78" s="262">
        <v>205.1967657622516</v>
      </c>
      <c r="E78" s="262">
        <v>215.21099187142849</v>
      </c>
      <c r="F78" s="262">
        <v>227.48897821747431</v>
      </c>
      <c r="G78" s="262">
        <v>243.8721481087162</v>
      </c>
      <c r="H78" s="262">
        <v>261.01364797104083</v>
      </c>
      <c r="I78" s="262">
        <v>242.3322673378907</v>
      </c>
      <c r="J78" s="262">
        <v>240.10019748351749</v>
      </c>
      <c r="K78" s="262">
        <v>211.94242329711761</v>
      </c>
      <c r="L78" s="262">
        <v>223.68459477867339</v>
      </c>
      <c r="M78" s="262">
        <v>254.21183639978759</v>
      </c>
      <c r="N78" s="262">
        <v>245.35244842901511</v>
      </c>
      <c r="O78" s="262">
        <v>237.8029286156428</v>
      </c>
      <c r="P78" s="262">
        <v>229.41190457424881</v>
      </c>
      <c r="Q78" s="262">
        <v>220.1599604332165</v>
      </c>
      <c r="R78" s="262">
        <v>230.55523514950721</v>
      </c>
      <c r="S78" s="262">
        <v>226.0976787047326</v>
      </c>
      <c r="T78" s="262">
        <v>223.47298572541769</v>
      </c>
      <c r="U78" s="262">
        <v>207.90118257522121</v>
      </c>
      <c r="V78" s="262">
        <v>197.78551844368911</v>
      </c>
      <c r="W78" s="262">
        <v>219.74551544269491</v>
      </c>
      <c r="X78" s="262">
        <v>197.89500166209169</v>
      </c>
      <c r="Y78" s="262">
        <v>181.29994659587811</v>
      </c>
      <c r="DA78" s="72" t="s">
        <v>234</v>
      </c>
    </row>
    <row r="79" spans="1:105" ht="12" customHeight="1" x14ac:dyDescent="0.25">
      <c r="A79" s="57" t="s">
        <v>189</v>
      </c>
      <c r="B79" s="261">
        <f t="shared" ref="B79:Y79" si="1">B80+B84+B95</f>
        <v>158.47826435187008</v>
      </c>
      <c r="C79" s="261">
        <f t="shared" si="1"/>
        <v>152.30431090302841</v>
      </c>
      <c r="D79" s="261">
        <f t="shared" si="1"/>
        <v>154.16191602986473</v>
      </c>
      <c r="E79" s="261">
        <f t="shared" si="1"/>
        <v>176.38690390529192</v>
      </c>
      <c r="F79" s="261">
        <f t="shared" si="1"/>
        <v>173.13878333043704</v>
      </c>
      <c r="G79" s="261">
        <f t="shared" si="1"/>
        <v>161.39871760399132</v>
      </c>
      <c r="H79" s="261">
        <f t="shared" si="1"/>
        <v>186.66268053947721</v>
      </c>
      <c r="I79" s="261">
        <f t="shared" si="1"/>
        <v>169.95695337976366</v>
      </c>
      <c r="J79" s="261">
        <f t="shared" si="1"/>
        <v>171.44639689684811</v>
      </c>
      <c r="K79" s="261">
        <f t="shared" si="1"/>
        <v>146.2173275042438</v>
      </c>
      <c r="L79" s="261">
        <f t="shared" si="1"/>
        <v>153.95014561757688</v>
      </c>
      <c r="M79" s="261">
        <f t="shared" si="1"/>
        <v>180.24937516672534</v>
      </c>
      <c r="N79" s="261">
        <f t="shared" si="1"/>
        <v>171.61170334931668</v>
      </c>
      <c r="O79" s="261">
        <f t="shared" si="1"/>
        <v>160.92758278901931</v>
      </c>
      <c r="P79" s="261">
        <f t="shared" si="1"/>
        <v>149.19381355187579</v>
      </c>
      <c r="Q79" s="261">
        <f t="shared" si="1"/>
        <v>148.47357725430851</v>
      </c>
      <c r="R79" s="261">
        <f t="shared" si="1"/>
        <v>147.71608073444301</v>
      </c>
      <c r="S79" s="261">
        <f t="shared" si="1"/>
        <v>148.60552788543447</v>
      </c>
      <c r="T79" s="261">
        <f t="shared" si="1"/>
        <v>148.63850774141974</v>
      </c>
      <c r="U79" s="261">
        <f t="shared" si="1"/>
        <v>139.04278237260161</v>
      </c>
      <c r="V79" s="261">
        <f t="shared" si="1"/>
        <v>138.04362596644597</v>
      </c>
      <c r="W79" s="261">
        <f t="shared" si="1"/>
        <v>151.95559582650225</v>
      </c>
      <c r="X79" s="261">
        <f t="shared" si="1"/>
        <v>135.08289556977542</v>
      </c>
      <c r="Y79" s="261">
        <f t="shared" si="1"/>
        <v>121.48041757919007</v>
      </c>
      <c r="DA79" s="70"/>
    </row>
    <row r="80" spans="1:105" ht="12" customHeight="1" x14ac:dyDescent="0.25">
      <c r="A80" s="60" t="s">
        <v>190</v>
      </c>
      <c r="B80" s="262">
        <v>64.139800750903035</v>
      </c>
      <c r="C80" s="262">
        <v>60.438812769997597</v>
      </c>
      <c r="D80" s="262">
        <v>60.134279220352319</v>
      </c>
      <c r="E80" s="262">
        <v>70.484462083540976</v>
      </c>
      <c r="F80" s="262">
        <v>67.023071440913142</v>
      </c>
      <c r="G80" s="262">
        <v>55.590042080765777</v>
      </c>
      <c r="H80" s="262">
        <v>68.264215745161707</v>
      </c>
      <c r="I80" s="262">
        <v>63.654471057691019</v>
      </c>
      <c r="J80" s="262">
        <v>65.733579691979187</v>
      </c>
      <c r="K80" s="262">
        <v>51.238616506920749</v>
      </c>
      <c r="L80" s="262">
        <v>55.688239491955201</v>
      </c>
      <c r="M80" s="262">
        <v>63.301362610574358</v>
      </c>
      <c r="N80" s="262">
        <v>58.400765544971023</v>
      </c>
      <c r="O80" s="262">
        <v>54.404011770834117</v>
      </c>
      <c r="P80" s="262">
        <v>49.510287422175608</v>
      </c>
      <c r="Q80" s="262">
        <v>51.167064786817861</v>
      </c>
      <c r="R80" s="262">
        <v>49.349002005821212</v>
      </c>
      <c r="S80" s="262">
        <v>51.195616816504661</v>
      </c>
      <c r="T80" s="262">
        <v>51.077088670754151</v>
      </c>
      <c r="U80" s="262">
        <v>47.793391430468994</v>
      </c>
      <c r="V80" s="262">
        <v>49.36844817617412</v>
      </c>
      <c r="W80" s="262">
        <v>51.669296261846313</v>
      </c>
      <c r="X80" s="262">
        <v>43.809059557850993</v>
      </c>
      <c r="Y80" s="262">
        <v>38.514497610695358</v>
      </c>
      <c r="DA80" s="72" t="s">
        <v>235</v>
      </c>
    </row>
    <row r="81" spans="1:105" ht="12" customHeight="1" x14ac:dyDescent="0.25">
      <c r="A81" s="59" t="s">
        <v>31</v>
      </c>
      <c r="B81" s="230">
        <v>0.53743482732072878</v>
      </c>
      <c r="C81" s="230">
        <v>0.65398556603449765</v>
      </c>
      <c r="D81" s="230">
        <v>0.48906158306092851</v>
      </c>
      <c r="E81" s="230">
        <v>0.44903741809207581</v>
      </c>
      <c r="F81" s="230">
        <v>0.52528880786048737</v>
      </c>
      <c r="G81" s="230">
        <v>8.1812621191904952E-2</v>
      </c>
      <c r="H81" s="230">
        <v>8.3286321316865197E-2</v>
      </c>
      <c r="I81" s="230">
        <v>7.9996709369819702E-2</v>
      </c>
      <c r="J81" s="230">
        <v>1.9749193499778139</v>
      </c>
      <c r="K81" s="230">
        <v>1.9586225809672559</v>
      </c>
      <c r="L81" s="230">
        <v>2.2253450257927252</v>
      </c>
      <c r="M81" s="230">
        <v>2.2681171498955162</v>
      </c>
      <c r="N81" s="230">
        <v>2.465617427568227</v>
      </c>
      <c r="O81" s="230">
        <v>4.2507799284774737E-2</v>
      </c>
      <c r="P81" s="230">
        <v>4.016999940471621E-2</v>
      </c>
      <c r="Q81" s="230">
        <v>3.8481559184786601E-2</v>
      </c>
      <c r="R81" s="230">
        <v>3.6461819981387207E-2</v>
      </c>
      <c r="S81" s="230">
        <v>3.6732156343215257E-2</v>
      </c>
      <c r="T81" s="230">
        <v>3.6717780667800987E-2</v>
      </c>
      <c r="U81" s="230">
        <v>3.6988982890343143E-2</v>
      </c>
      <c r="V81" s="230">
        <v>3.9753544810397501E-2</v>
      </c>
      <c r="W81" s="230">
        <v>4.0483464113778268E-2</v>
      </c>
      <c r="X81" s="230">
        <v>3.7738063205467923E-2</v>
      </c>
      <c r="Y81" s="230">
        <v>3.472912029002239E-2</v>
      </c>
      <c r="DA81" s="71" t="s">
        <v>236</v>
      </c>
    </row>
    <row r="82" spans="1:105" ht="12" customHeight="1" x14ac:dyDescent="0.25">
      <c r="A82" s="59" t="s">
        <v>159</v>
      </c>
      <c r="B82" s="230">
        <v>1.346261065298713</v>
      </c>
      <c r="C82" s="230">
        <v>0.92436833781334093</v>
      </c>
      <c r="D82" s="230">
        <v>0.88481454398842196</v>
      </c>
      <c r="E82" s="230">
        <v>1.695012409014357</v>
      </c>
      <c r="F82" s="230">
        <v>1.3112378131877309</v>
      </c>
      <c r="G82" s="230">
        <v>1.214046176638391</v>
      </c>
      <c r="H82" s="230">
        <v>1.198307358500097</v>
      </c>
      <c r="I82" s="230">
        <v>1.0589614941796199</v>
      </c>
      <c r="J82" s="230">
        <v>1.182254678989668</v>
      </c>
      <c r="K82" s="230">
        <v>0.97138480137871608</v>
      </c>
      <c r="L82" s="230">
        <v>1.1997070882071561</v>
      </c>
      <c r="M82" s="230">
        <v>0.9327629507973656</v>
      </c>
      <c r="N82" s="230">
        <v>0.88240410322960516</v>
      </c>
      <c r="O82" s="230">
        <v>0.78840710345983711</v>
      </c>
      <c r="P82" s="230">
        <v>0.71833101364619734</v>
      </c>
      <c r="Q82" s="230">
        <v>2.8547364522095098</v>
      </c>
      <c r="R82" s="230">
        <v>0.76329650866371201</v>
      </c>
      <c r="S82" s="230">
        <v>0.80173258320348706</v>
      </c>
      <c r="T82" s="230">
        <v>0.36425179102539001</v>
      </c>
      <c r="U82" s="230">
        <v>0.36690466819050471</v>
      </c>
      <c r="V82" s="230">
        <v>0.35491964127868803</v>
      </c>
      <c r="W82" s="230">
        <v>0.64309871375743954</v>
      </c>
      <c r="X82" s="230">
        <v>0.71243457794181264</v>
      </c>
      <c r="Y82" s="230">
        <v>0.34226309264467281</v>
      </c>
      <c r="DA82" s="71" t="s">
        <v>237</v>
      </c>
    </row>
    <row r="83" spans="1:105" ht="12" customHeight="1" x14ac:dyDescent="0.25">
      <c r="A83" s="59" t="s">
        <v>35</v>
      </c>
      <c r="B83" s="230">
        <v>62.256104858283599</v>
      </c>
      <c r="C83" s="230">
        <v>58.860458866149763</v>
      </c>
      <c r="D83" s="230">
        <v>58.760403093302969</v>
      </c>
      <c r="E83" s="230">
        <v>68.340412256434547</v>
      </c>
      <c r="F83" s="230">
        <v>65.18654481986492</v>
      </c>
      <c r="G83" s="230">
        <v>54.294183282935478</v>
      </c>
      <c r="H83" s="230">
        <v>66.982622065344742</v>
      </c>
      <c r="I83" s="230">
        <v>62.515512854141583</v>
      </c>
      <c r="J83" s="230">
        <v>62.576405663011712</v>
      </c>
      <c r="K83" s="230">
        <v>48.30860912457478</v>
      </c>
      <c r="L83" s="230">
        <v>52.263187377955319</v>
      </c>
      <c r="M83" s="230">
        <v>60.100482509881481</v>
      </c>
      <c r="N83" s="230">
        <v>55.052744014173193</v>
      </c>
      <c r="O83" s="230">
        <v>53.573096868089507</v>
      </c>
      <c r="P83" s="230">
        <v>48.751786409124698</v>
      </c>
      <c r="Q83" s="230">
        <v>48.273846775423557</v>
      </c>
      <c r="R83" s="230">
        <v>48.549243677176108</v>
      </c>
      <c r="S83" s="230">
        <v>50.357152076957959</v>
      </c>
      <c r="T83" s="230">
        <v>50.676119099060962</v>
      </c>
      <c r="U83" s="230">
        <v>47.389497779388137</v>
      </c>
      <c r="V83" s="230">
        <v>48.973774990085033</v>
      </c>
      <c r="W83" s="230">
        <v>50.985714083975097</v>
      </c>
      <c r="X83" s="230">
        <v>43.058886916703713</v>
      </c>
      <c r="Y83" s="230">
        <v>38.137505397760663</v>
      </c>
      <c r="DA83" s="71" t="s">
        <v>238</v>
      </c>
    </row>
    <row r="84" spans="1:105" ht="12" customHeight="1" x14ac:dyDescent="0.25">
      <c r="A84" s="60" t="s">
        <v>195</v>
      </c>
      <c r="B84" s="262">
        <v>53.911968767417619</v>
      </c>
      <c r="C84" s="262">
        <v>50.112195352065598</v>
      </c>
      <c r="D84" s="262">
        <v>50.848572992297157</v>
      </c>
      <c r="E84" s="262">
        <v>60.641946951172301</v>
      </c>
      <c r="F84" s="262">
        <v>58.26608861695474</v>
      </c>
      <c r="G84" s="262">
        <v>54.527912543800923</v>
      </c>
      <c r="H84" s="262">
        <v>63.463300257660563</v>
      </c>
      <c r="I84" s="262">
        <v>55.321424207710692</v>
      </c>
      <c r="J84" s="262">
        <v>55.234656518008237</v>
      </c>
      <c r="K84" s="262">
        <v>50.424459534750468</v>
      </c>
      <c r="L84" s="262">
        <v>51.240400346730269</v>
      </c>
      <c r="M84" s="262">
        <v>63.544545606071843</v>
      </c>
      <c r="N84" s="262">
        <v>61.592766400527559</v>
      </c>
      <c r="O84" s="262">
        <v>56.589818468720757</v>
      </c>
      <c r="P84" s="262">
        <v>51.511717054013552</v>
      </c>
      <c r="Q84" s="262">
        <v>51.077422482898449</v>
      </c>
      <c r="R84" s="262">
        <v>49.955193610308008</v>
      </c>
      <c r="S84" s="262">
        <v>49.900362106307007</v>
      </c>
      <c r="T84" s="262">
        <v>50.636661517578993</v>
      </c>
      <c r="U84" s="262">
        <v>47.594393647161382</v>
      </c>
      <c r="V84" s="262">
        <v>47.144263123542054</v>
      </c>
      <c r="W84" s="262">
        <v>54.144234553736467</v>
      </c>
      <c r="X84" s="262">
        <v>49.608600640806493</v>
      </c>
      <c r="Y84" s="262">
        <v>44.838057478150937</v>
      </c>
      <c r="DA84" s="72" t="s">
        <v>239</v>
      </c>
    </row>
    <row r="85" spans="1:105" ht="12" customHeight="1" x14ac:dyDescent="0.25">
      <c r="A85" s="64" t="s">
        <v>28</v>
      </c>
      <c r="B85" s="229">
        <v>1.920430621441193</v>
      </c>
      <c r="C85" s="229">
        <v>1.8958178472388949</v>
      </c>
      <c r="D85" s="229">
        <v>3.7897390474903858</v>
      </c>
      <c r="E85" s="229">
        <v>10.47303833262179</v>
      </c>
      <c r="F85" s="229">
        <v>10.185139214350169</v>
      </c>
      <c r="G85" s="229">
        <v>9.386887408717282</v>
      </c>
      <c r="H85" s="229">
        <v>10.51832867759601</v>
      </c>
      <c r="I85" s="229">
        <v>8.7267396005110065</v>
      </c>
      <c r="J85" s="229">
        <v>7.6999016682580894</v>
      </c>
      <c r="K85" s="229">
        <v>7.5078826393228333</v>
      </c>
      <c r="L85" s="229">
        <v>6.2906069228832084</v>
      </c>
      <c r="M85" s="229">
        <v>13.119548416075199</v>
      </c>
      <c r="N85" s="229">
        <v>10.379292699407779</v>
      </c>
      <c r="O85" s="229">
        <v>11.34347794791549</v>
      </c>
      <c r="P85" s="229">
        <v>8.4819329124089595</v>
      </c>
      <c r="Q85" s="229">
        <v>10.118538715002961</v>
      </c>
      <c r="R85" s="229">
        <v>11.37377343095107</v>
      </c>
      <c r="S85" s="229">
        <v>10.464759535429289</v>
      </c>
      <c r="T85" s="229">
        <v>8.3281866276640866</v>
      </c>
      <c r="U85" s="229">
        <v>7.7213344718436536</v>
      </c>
      <c r="V85" s="229">
        <v>6.0396557007088694</v>
      </c>
      <c r="W85" s="229">
        <v>8.0188928635178414</v>
      </c>
      <c r="X85" s="229">
        <v>10.099665478690319</v>
      </c>
      <c r="Y85" s="229">
        <v>7.6346266995694547</v>
      </c>
      <c r="DA85" s="73" t="s">
        <v>240</v>
      </c>
    </row>
    <row r="86" spans="1:105" ht="12" customHeight="1" x14ac:dyDescent="0.25">
      <c r="A86" s="64" t="s">
        <v>30</v>
      </c>
      <c r="B86" s="229">
        <v>0</v>
      </c>
      <c r="C86" s="229">
        <v>0</v>
      </c>
      <c r="D86" s="229">
        <v>0</v>
      </c>
      <c r="E86" s="229">
        <v>0</v>
      </c>
      <c r="F86" s="229">
        <v>0</v>
      </c>
      <c r="G86" s="229">
        <v>0</v>
      </c>
      <c r="H86" s="229">
        <v>0</v>
      </c>
      <c r="I86" s="229">
        <v>0</v>
      </c>
      <c r="J86" s="229">
        <v>0</v>
      </c>
      <c r="K86" s="229">
        <v>0</v>
      </c>
      <c r="L86" s="229">
        <v>0</v>
      </c>
      <c r="M86" s="229">
        <v>0</v>
      </c>
      <c r="N86" s="229">
        <v>0</v>
      </c>
      <c r="O86" s="229">
        <v>0</v>
      </c>
      <c r="P86" s="229">
        <v>0</v>
      </c>
      <c r="Q86" s="229">
        <v>0</v>
      </c>
      <c r="R86" s="229">
        <v>0</v>
      </c>
      <c r="S86" s="229">
        <v>0</v>
      </c>
      <c r="T86" s="229">
        <v>0</v>
      </c>
      <c r="U86" s="229">
        <v>0</v>
      </c>
      <c r="V86" s="229">
        <v>0</v>
      </c>
      <c r="W86" s="229">
        <v>0</v>
      </c>
      <c r="X86" s="229">
        <v>0</v>
      </c>
      <c r="Y86" s="229">
        <v>0</v>
      </c>
      <c r="DA86" s="73" t="s">
        <v>241</v>
      </c>
    </row>
    <row r="87" spans="1:105" ht="12" customHeight="1" x14ac:dyDescent="0.25">
      <c r="A87" s="64" t="s">
        <v>31</v>
      </c>
      <c r="B87" s="229">
        <v>0.10478548269241671</v>
      </c>
      <c r="C87" s="229">
        <v>0.141994301654676</v>
      </c>
      <c r="D87" s="229">
        <v>0.1058380763548033</v>
      </c>
      <c r="E87" s="229">
        <v>8.7484137376035914E-2</v>
      </c>
      <c r="F87" s="229">
        <v>0.1035185620510507</v>
      </c>
      <c r="G87" s="229">
        <v>1.6120736167855091E-2</v>
      </c>
      <c r="H87" s="229">
        <v>1.6934053959886449E-2</v>
      </c>
      <c r="I87" s="229">
        <v>1.8496326710440061E-2</v>
      </c>
      <c r="J87" s="229">
        <v>0.44984299997644073</v>
      </c>
      <c r="K87" s="229">
        <v>0.39268384487709412</v>
      </c>
      <c r="L87" s="229">
        <v>0.47393266574356618</v>
      </c>
      <c r="M87" s="229">
        <v>0.41129465760482498</v>
      </c>
      <c r="N87" s="229">
        <v>0.42989696473413191</v>
      </c>
      <c r="O87" s="229">
        <v>7.7706725116652659E-3</v>
      </c>
      <c r="P87" s="229">
        <v>7.7923356310096552E-3</v>
      </c>
      <c r="Q87" s="229">
        <v>7.0952368046108098E-3</v>
      </c>
      <c r="R87" s="229">
        <v>7.2017044660962386E-3</v>
      </c>
      <c r="S87" s="229">
        <v>7.4407040177373379E-3</v>
      </c>
      <c r="T87" s="229">
        <v>7.0837815317808146E-3</v>
      </c>
      <c r="U87" s="229">
        <v>7.0576192464145314E-3</v>
      </c>
      <c r="V87" s="229">
        <v>7.805091420785993E-3</v>
      </c>
      <c r="W87" s="229">
        <v>7.4208386787406044E-3</v>
      </c>
      <c r="X87" s="229">
        <v>5.893887482398317E-3</v>
      </c>
      <c r="Y87" s="229">
        <v>5.2641819609333153E-3</v>
      </c>
      <c r="DA87" s="73" t="s">
        <v>242</v>
      </c>
    </row>
    <row r="88" spans="1:105" ht="12" customHeight="1" x14ac:dyDescent="0.25">
      <c r="A88" s="64" t="s">
        <v>159</v>
      </c>
      <c r="B88" s="229">
        <v>0.26248506495308732</v>
      </c>
      <c r="C88" s="229">
        <v>0.20070020412740311</v>
      </c>
      <c r="D88" s="229">
        <v>0.1914831843473998</v>
      </c>
      <c r="E88" s="229">
        <v>0.33023238703437219</v>
      </c>
      <c r="F88" s="229">
        <v>0.2584053779501217</v>
      </c>
      <c r="G88" s="229">
        <v>0.2392212573567708</v>
      </c>
      <c r="H88" s="229">
        <v>0.2436438679068004</v>
      </c>
      <c r="I88" s="229">
        <v>0.244846293359056</v>
      </c>
      <c r="J88" s="229">
        <v>0.26929149868265301</v>
      </c>
      <c r="K88" s="229">
        <v>0.19475274224204589</v>
      </c>
      <c r="L88" s="229">
        <v>0.2555021229676176</v>
      </c>
      <c r="M88" s="229">
        <v>0.16914488675875569</v>
      </c>
      <c r="N88" s="229">
        <v>0.1538530841832533</v>
      </c>
      <c r="O88" s="229">
        <v>0.14412539604352881</v>
      </c>
      <c r="P88" s="229">
        <v>0.13934469592840881</v>
      </c>
      <c r="Q88" s="229">
        <v>0.52635682057261046</v>
      </c>
      <c r="R88" s="229">
        <v>0.1507614232697439</v>
      </c>
      <c r="S88" s="229">
        <v>0.16240415610925579</v>
      </c>
      <c r="T88" s="229">
        <v>7.0273313453459191E-2</v>
      </c>
      <c r="U88" s="229">
        <v>7.0006614009834989E-2</v>
      </c>
      <c r="V88" s="229">
        <v>6.968385487193561E-2</v>
      </c>
      <c r="W88" s="229">
        <v>0.117883484374928</v>
      </c>
      <c r="X88" s="229">
        <v>0.1112672162876281</v>
      </c>
      <c r="Y88" s="229">
        <v>5.1879667067494639E-2</v>
      </c>
      <c r="DA88" s="73" t="s">
        <v>243</v>
      </c>
    </row>
    <row r="89" spans="1:105" ht="12" customHeight="1" x14ac:dyDescent="0.25">
      <c r="A89" s="64" t="s">
        <v>32</v>
      </c>
      <c r="B89" s="229">
        <v>8.6014312121478059E-2</v>
      </c>
      <c r="C89" s="229">
        <v>5.9980745967593473E-2</v>
      </c>
      <c r="D89" s="229">
        <v>5.3764453275280268E-2</v>
      </c>
      <c r="E89" s="229">
        <v>4.0117066689112357E-2</v>
      </c>
      <c r="F89" s="229">
        <v>4.335652318928878E-2</v>
      </c>
      <c r="G89" s="229">
        <v>3.341459195542594E-2</v>
      </c>
      <c r="H89" s="229">
        <v>6.5990467718853071E-2</v>
      </c>
      <c r="I89" s="229">
        <v>5.5695443316044431E-2</v>
      </c>
      <c r="J89" s="229">
        <v>3.5897490935803508E-2</v>
      </c>
      <c r="K89" s="229">
        <v>2.4367893150967559E-2</v>
      </c>
      <c r="L89" s="229">
        <v>2.678361424290494E-2</v>
      </c>
      <c r="M89" s="229">
        <v>1.0766737582292759E-2</v>
      </c>
      <c r="N89" s="229">
        <v>4.1308125678304053E-2</v>
      </c>
      <c r="O89" s="229">
        <v>0</v>
      </c>
      <c r="P89" s="229">
        <v>0</v>
      </c>
      <c r="Q89" s="229">
        <v>0</v>
      </c>
      <c r="R89" s="229">
        <v>0</v>
      </c>
      <c r="S89" s="229">
        <v>1.5675360002572119E-2</v>
      </c>
      <c r="T89" s="229">
        <v>0</v>
      </c>
      <c r="U89" s="229">
        <v>0</v>
      </c>
      <c r="V89" s="229">
        <v>0</v>
      </c>
      <c r="W89" s="229">
        <v>0</v>
      </c>
      <c r="X89" s="229">
        <v>4.0314525191363713E-2</v>
      </c>
      <c r="Y89" s="229">
        <v>2.010718851908332E-2</v>
      </c>
      <c r="DA89" s="73" t="s">
        <v>244</v>
      </c>
    </row>
    <row r="90" spans="1:105" ht="12" customHeight="1" x14ac:dyDescent="0.25">
      <c r="A90" s="64" t="s">
        <v>33</v>
      </c>
      <c r="B90" s="229">
        <v>0</v>
      </c>
      <c r="C90" s="229">
        <v>0</v>
      </c>
      <c r="D90" s="229">
        <v>0</v>
      </c>
      <c r="E90" s="229">
        <v>1.220686732965655</v>
      </c>
      <c r="F90" s="229">
        <v>0.77261798289323003</v>
      </c>
      <c r="G90" s="229">
        <v>0.22385039557960601</v>
      </c>
      <c r="H90" s="229">
        <v>0.34303068822637728</v>
      </c>
      <c r="I90" s="229">
        <v>0.22495741913276299</v>
      </c>
      <c r="J90" s="229">
        <v>0.79456981962254258</v>
      </c>
      <c r="K90" s="229">
        <v>1.3862451108160141</v>
      </c>
      <c r="L90" s="229">
        <v>0.32036273980052271</v>
      </c>
      <c r="M90" s="229">
        <v>0.58552627079276076</v>
      </c>
      <c r="N90" s="229">
        <v>0.35439249264117267</v>
      </c>
      <c r="O90" s="229">
        <v>0.46533929487146541</v>
      </c>
      <c r="P90" s="229">
        <v>0.32986704725284482</v>
      </c>
      <c r="Q90" s="229">
        <v>0.21611350523989961</v>
      </c>
      <c r="R90" s="229">
        <v>0.32461152559552148</v>
      </c>
      <c r="S90" s="229">
        <v>0.54583131278536201</v>
      </c>
      <c r="T90" s="229">
        <v>0.5444613271175659</v>
      </c>
      <c r="U90" s="229">
        <v>0.43883053565744462</v>
      </c>
      <c r="V90" s="229">
        <v>0.35664684619674991</v>
      </c>
      <c r="W90" s="229">
        <v>6.8148437865012923</v>
      </c>
      <c r="X90" s="229">
        <v>2.6602170092961241</v>
      </c>
      <c r="Y90" s="229">
        <v>2.125754869000966</v>
      </c>
      <c r="DA90" s="73" t="s">
        <v>245</v>
      </c>
    </row>
    <row r="91" spans="1:105" ht="12" customHeight="1" x14ac:dyDescent="0.25">
      <c r="A91" s="64" t="s">
        <v>35</v>
      </c>
      <c r="B91" s="229">
        <v>12.138282944271969</v>
      </c>
      <c r="C91" s="229">
        <v>12.779868831740909</v>
      </c>
      <c r="D91" s="229">
        <v>12.716369971863489</v>
      </c>
      <c r="E91" s="229">
        <v>13.314485103668821</v>
      </c>
      <c r="F91" s="229">
        <v>12.84629956673473</v>
      </c>
      <c r="G91" s="229">
        <v>10.69837625786735</v>
      </c>
      <c r="H91" s="229">
        <v>13.619131190988741</v>
      </c>
      <c r="I91" s="229">
        <v>14.45443643032093</v>
      </c>
      <c r="J91" s="229">
        <v>14.25352283449355</v>
      </c>
      <c r="K91" s="229">
        <v>9.6853832668131776</v>
      </c>
      <c r="L91" s="229">
        <v>11.13051298886402</v>
      </c>
      <c r="M91" s="229">
        <v>10.89847029150377</v>
      </c>
      <c r="N91" s="229">
        <v>9.598815812767981</v>
      </c>
      <c r="O91" s="229">
        <v>9.7934731555663426</v>
      </c>
      <c r="P91" s="229">
        <v>9.4570646736577491</v>
      </c>
      <c r="Q91" s="229">
        <v>8.9007405520236489</v>
      </c>
      <c r="R91" s="229">
        <v>9.5891347495543151</v>
      </c>
      <c r="S91" s="229">
        <v>10.200671593570631</v>
      </c>
      <c r="T91" s="229">
        <v>9.7766953788427902</v>
      </c>
      <c r="U91" s="229">
        <v>9.0420715972984045</v>
      </c>
      <c r="V91" s="229">
        <v>9.6153636824517914</v>
      </c>
      <c r="W91" s="229">
        <v>9.3459580947471572</v>
      </c>
      <c r="X91" s="229">
        <v>6.7248876346042454</v>
      </c>
      <c r="Y91" s="229">
        <v>5.7808192742379161</v>
      </c>
      <c r="DA91" s="73" t="s">
        <v>246</v>
      </c>
    </row>
    <row r="92" spans="1:105" ht="12" customHeight="1" x14ac:dyDescent="0.25">
      <c r="A92" s="64" t="s">
        <v>36</v>
      </c>
      <c r="B92" s="229">
        <v>39.399970341937468</v>
      </c>
      <c r="C92" s="229">
        <v>35.033833421336119</v>
      </c>
      <c r="D92" s="229">
        <v>33.991378258965803</v>
      </c>
      <c r="E92" s="229">
        <v>33.034842675037893</v>
      </c>
      <c r="F92" s="229">
        <v>30.851904215743751</v>
      </c>
      <c r="G92" s="229">
        <v>32.4262070104309</v>
      </c>
      <c r="H92" s="229">
        <v>36.755903197378927</v>
      </c>
      <c r="I92" s="229">
        <v>28.763534828196821</v>
      </c>
      <c r="J92" s="229">
        <v>29.61386153414621</v>
      </c>
      <c r="K92" s="229">
        <v>25.090315418372619</v>
      </c>
      <c r="L92" s="229">
        <v>26.711228741551341</v>
      </c>
      <c r="M92" s="229">
        <v>29.916237626837422</v>
      </c>
      <c r="N92" s="229">
        <v>28.577210495965581</v>
      </c>
      <c r="O92" s="229">
        <v>27.920531940131841</v>
      </c>
      <c r="P92" s="229">
        <v>25.344236268637719</v>
      </c>
      <c r="Q92" s="229">
        <v>25.963214690542429</v>
      </c>
      <c r="R92" s="229">
        <v>24.157941908567139</v>
      </c>
      <c r="S92" s="229">
        <v>24.119821053109401</v>
      </c>
      <c r="T92" s="229">
        <v>27.210533626164501</v>
      </c>
      <c r="U92" s="229">
        <v>25.467444588426702</v>
      </c>
      <c r="V92" s="229">
        <v>25.60144845681987</v>
      </c>
      <c r="W92" s="229">
        <v>24.401032100027599</v>
      </c>
      <c r="X92" s="229">
        <v>23.298473127586721</v>
      </c>
      <c r="Y92" s="229">
        <v>22.633565663533521</v>
      </c>
      <c r="DA92" s="73" t="s">
        <v>247</v>
      </c>
    </row>
    <row r="93" spans="1:105" ht="12" customHeight="1" x14ac:dyDescent="0.25">
      <c r="A93" s="64" t="s">
        <v>38</v>
      </c>
      <c r="B93" s="229">
        <v>0</v>
      </c>
      <c r="C93" s="229">
        <v>0</v>
      </c>
      <c r="D93" s="229">
        <v>0</v>
      </c>
      <c r="E93" s="229">
        <v>2.4726118127008201E-2</v>
      </c>
      <c r="F93" s="229">
        <v>1.7219033987126939</v>
      </c>
      <c r="G93" s="229">
        <v>2.138567307187822E-2</v>
      </c>
      <c r="H93" s="229">
        <v>0</v>
      </c>
      <c r="I93" s="229">
        <v>0</v>
      </c>
      <c r="J93" s="229">
        <v>0</v>
      </c>
      <c r="K93" s="229">
        <v>0</v>
      </c>
      <c r="L93" s="229">
        <v>0</v>
      </c>
      <c r="M93" s="229">
        <v>0</v>
      </c>
      <c r="N93" s="229">
        <v>1.127870964965603E-2</v>
      </c>
      <c r="O93" s="229">
        <v>1.110712721361445E-2</v>
      </c>
      <c r="P93" s="229">
        <v>0.66081657499043611</v>
      </c>
      <c r="Q93" s="229">
        <v>0.21273407254461929</v>
      </c>
      <c r="R93" s="229">
        <v>6.7680657078452791E-3</v>
      </c>
      <c r="S93" s="229">
        <v>6.8284180071249492E-3</v>
      </c>
      <c r="T93" s="229">
        <v>1.361030812770263E-2</v>
      </c>
      <c r="U93" s="229">
        <v>1.3711911494977519E-2</v>
      </c>
      <c r="V93" s="229">
        <v>3.7179968966399089E-3</v>
      </c>
      <c r="W93" s="229">
        <v>3.7795513531927922E-3</v>
      </c>
      <c r="X93" s="229">
        <v>6.9332014136052333E-3</v>
      </c>
      <c r="Y93" s="229">
        <v>6.3317014103432172E-3</v>
      </c>
      <c r="DA93" s="73" t="s">
        <v>248</v>
      </c>
    </row>
    <row r="94" spans="1:105" ht="12" customHeight="1" x14ac:dyDescent="0.25">
      <c r="A94" s="64" t="s">
        <v>39</v>
      </c>
      <c r="B94" s="229">
        <v>0</v>
      </c>
      <c r="C94" s="229">
        <v>0</v>
      </c>
      <c r="D94" s="229">
        <v>0</v>
      </c>
      <c r="E94" s="229">
        <v>2.1163343976516309</v>
      </c>
      <c r="F94" s="229">
        <v>1.482943775329691</v>
      </c>
      <c r="G94" s="229">
        <v>1.482449212653846</v>
      </c>
      <c r="H94" s="229">
        <v>1.900338113884952</v>
      </c>
      <c r="I94" s="229">
        <v>2.832717866163617</v>
      </c>
      <c r="J94" s="229">
        <v>2.11776867189295</v>
      </c>
      <c r="K94" s="229">
        <v>6.1428286191557238</v>
      </c>
      <c r="L94" s="229">
        <v>6.0314705506770849</v>
      </c>
      <c r="M94" s="229">
        <v>8.4335567189168277</v>
      </c>
      <c r="N94" s="229">
        <v>12.04671801549971</v>
      </c>
      <c r="O94" s="229">
        <v>6.9039929344668209</v>
      </c>
      <c r="P94" s="229">
        <v>7.0906625455064249</v>
      </c>
      <c r="Q94" s="229">
        <v>5.1326288901676751</v>
      </c>
      <c r="R94" s="229">
        <v>4.3450008021962674</v>
      </c>
      <c r="S94" s="229">
        <v>4.3769299732756348</v>
      </c>
      <c r="T94" s="229">
        <v>4.6858171546770997</v>
      </c>
      <c r="U94" s="229">
        <v>4.8339363091839456</v>
      </c>
      <c r="V94" s="229">
        <v>5.4499414941754063</v>
      </c>
      <c r="W94" s="229">
        <v>5.4344238345357194</v>
      </c>
      <c r="X94" s="229">
        <v>6.6609485602540781</v>
      </c>
      <c r="Y94" s="229">
        <v>6.5797082328512273</v>
      </c>
      <c r="DA94" s="73" t="s">
        <v>249</v>
      </c>
    </row>
    <row r="95" spans="1:105" ht="12" customHeight="1" x14ac:dyDescent="0.25">
      <c r="A95" s="61" t="s">
        <v>207</v>
      </c>
      <c r="B95" s="263">
        <v>40.426494833549427</v>
      </c>
      <c r="C95" s="263">
        <v>41.753302780965207</v>
      </c>
      <c r="D95" s="263">
        <v>43.179063817215251</v>
      </c>
      <c r="E95" s="263">
        <v>45.260494870578633</v>
      </c>
      <c r="F95" s="263">
        <v>47.849623272569147</v>
      </c>
      <c r="G95" s="263">
        <v>51.280762979424637</v>
      </c>
      <c r="H95" s="263">
        <v>54.935164536654959</v>
      </c>
      <c r="I95" s="263">
        <v>50.981058114361971</v>
      </c>
      <c r="J95" s="263">
        <v>50.478160686860683</v>
      </c>
      <c r="K95" s="263">
        <v>44.554251462572573</v>
      </c>
      <c r="L95" s="263">
        <v>47.021505778891402</v>
      </c>
      <c r="M95" s="263">
        <v>53.403466950079149</v>
      </c>
      <c r="N95" s="263">
        <v>51.618171403818103</v>
      </c>
      <c r="O95" s="263">
        <v>49.933752549464423</v>
      </c>
      <c r="P95" s="263">
        <v>48.171809075686653</v>
      </c>
      <c r="Q95" s="263">
        <v>46.229089984592207</v>
      </c>
      <c r="R95" s="263">
        <v>48.411885118313798</v>
      </c>
      <c r="S95" s="263">
        <v>47.509548962622787</v>
      </c>
      <c r="T95" s="263">
        <v>46.924757553086621</v>
      </c>
      <c r="U95" s="263">
        <v>43.65499729497121</v>
      </c>
      <c r="V95" s="263">
        <v>41.530914666729807</v>
      </c>
      <c r="W95" s="263">
        <v>46.142065010919467</v>
      </c>
      <c r="X95" s="263">
        <v>41.665235371117923</v>
      </c>
      <c r="Y95" s="263">
        <v>38.127862490343787</v>
      </c>
      <c r="DA95" s="74" t="s">
        <v>250</v>
      </c>
    </row>
    <row r="96" spans="1:105" ht="12" hidden="1" customHeight="1" x14ac:dyDescent="0.25"/>
    <row r="98" spans="1:105" ht="15" customHeight="1" x14ac:dyDescent="0.25">
      <c r="A98" s="32" t="s">
        <v>251</v>
      </c>
      <c r="B98" s="257"/>
      <c r="C98" s="257"/>
      <c r="D98" s="257"/>
      <c r="E98" s="257"/>
      <c r="F98" s="257"/>
      <c r="G98" s="257"/>
      <c r="H98" s="257"/>
      <c r="I98" s="257"/>
      <c r="J98" s="257"/>
      <c r="K98" s="257"/>
      <c r="L98" s="257"/>
      <c r="M98" s="257"/>
      <c r="N98" s="257"/>
      <c r="O98" s="257"/>
      <c r="P98" s="257"/>
      <c r="Q98" s="257"/>
      <c r="R98" s="257"/>
      <c r="S98" s="257"/>
      <c r="T98" s="257"/>
      <c r="U98" s="257"/>
      <c r="V98" s="257"/>
      <c r="W98" s="257"/>
      <c r="X98" s="257"/>
      <c r="Y98" s="257"/>
      <c r="DA98" s="88"/>
    </row>
    <row r="100" spans="1:105" ht="12" customHeight="1" x14ac:dyDescent="0.25">
      <c r="A100" s="35" t="s">
        <v>43</v>
      </c>
      <c r="B100" s="232">
        <f t="shared" ref="B100:Y100" si="2">SUM(B$101:B$105,B$109:B$110,B$112:B$114,B$107,B$106)</f>
        <v>1</v>
      </c>
      <c r="C100" s="232">
        <f t="shared" si="2"/>
        <v>1</v>
      </c>
      <c r="D100" s="232">
        <f t="shared" si="2"/>
        <v>1</v>
      </c>
      <c r="E100" s="232">
        <f t="shared" si="2"/>
        <v>0.99999999999999978</v>
      </c>
      <c r="F100" s="232">
        <f t="shared" si="2"/>
        <v>1.0000000000000002</v>
      </c>
      <c r="G100" s="232">
        <f t="shared" si="2"/>
        <v>1</v>
      </c>
      <c r="H100" s="232">
        <f t="shared" si="2"/>
        <v>1.0000000000000002</v>
      </c>
      <c r="I100" s="232">
        <f t="shared" si="2"/>
        <v>1</v>
      </c>
      <c r="J100" s="232">
        <f t="shared" si="2"/>
        <v>1</v>
      </c>
      <c r="K100" s="232">
        <f t="shared" si="2"/>
        <v>1</v>
      </c>
      <c r="L100" s="232">
        <f t="shared" si="2"/>
        <v>0.99999999999999978</v>
      </c>
      <c r="M100" s="232">
        <f t="shared" si="2"/>
        <v>1</v>
      </c>
      <c r="N100" s="232">
        <f t="shared" si="2"/>
        <v>1</v>
      </c>
      <c r="O100" s="232">
        <f t="shared" si="2"/>
        <v>1</v>
      </c>
      <c r="P100" s="232">
        <f t="shared" si="2"/>
        <v>0.99999999999999978</v>
      </c>
      <c r="Q100" s="232">
        <f t="shared" si="2"/>
        <v>1</v>
      </c>
      <c r="R100" s="232">
        <f t="shared" si="2"/>
        <v>0.99999999999999989</v>
      </c>
      <c r="S100" s="232">
        <f t="shared" si="2"/>
        <v>0.99999999999999989</v>
      </c>
      <c r="T100" s="232">
        <f t="shared" si="2"/>
        <v>0.99999999999999978</v>
      </c>
      <c r="U100" s="232">
        <f t="shared" si="2"/>
        <v>1</v>
      </c>
      <c r="V100" s="232">
        <f t="shared" si="2"/>
        <v>0.99999999999999978</v>
      </c>
      <c r="W100" s="232">
        <f t="shared" si="2"/>
        <v>0.99999999999999978</v>
      </c>
      <c r="X100" s="232">
        <f t="shared" si="2"/>
        <v>1</v>
      </c>
      <c r="Y100" s="232">
        <f t="shared" si="2"/>
        <v>1</v>
      </c>
      <c r="DA100" s="95"/>
    </row>
    <row r="101" spans="1:105" ht="12" customHeight="1" x14ac:dyDescent="0.25">
      <c r="A101" s="55" t="s">
        <v>91</v>
      </c>
      <c r="B101" s="266">
        <f t="shared" ref="B101:Y101" si="3">IF(B$6=0,0,B$6/B$5)</f>
        <v>2.3079185855826123E-3</v>
      </c>
      <c r="C101" s="266">
        <f t="shared" si="3"/>
        <v>2.4521928988133004E-3</v>
      </c>
      <c r="D101" s="266">
        <f t="shared" si="3"/>
        <v>2.4546532093547313E-3</v>
      </c>
      <c r="E101" s="266">
        <f t="shared" si="3"/>
        <v>2.3322827050007906E-3</v>
      </c>
      <c r="F101" s="266">
        <f t="shared" si="3"/>
        <v>2.5343974062571697E-3</v>
      </c>
      <c r="G101" s="266">
        <f t="shared" si="3"/>
        <v>2.5345626405325517E-3</v>
      </c>
      <c r="H101" s="266">
        <f t="shared" si="3"/>
        <v>2.4245280930458076E-3</v>
      </c>
      <c r="I101" s="266">
        <f t="shared" si="3"/>
        <v>2.6108674935194057E-3</v>
      </c>
      <c r="J101" s="266">
        <f t="shared" si="3"/>
        <v>2.6738703951530197E-3</v>
      </c>
      <c r="K101" s="266">
        <f t="shared" si="3"/>
        <v>2.5621864982021806E-3</v>
      </c>
      <c r="L101" s="266">
        <f t="shared" si="3"/>
        <v>2.656974860969683E-3</v>
      </c>
      <c r="M101" s="266">
        <f t="shared" si="3"/>
        <v>2.4854803586106021E-3</v>
      </c>
      <c r="N101" s="266">
        <f t="shared" si="3"/>
        <v>2.5200999733441406E-3</v>
      </c>
      <c r="O101" s="266">
        <f t="shared" si="3"/>
        <v>2.513402788147396E-3</v>
      </c>
      <c r="P101" s="266">
        <f t="shared" si="3"/>
        <v>2.6262780039858617E-3</v>
      </c>
      <c r="Q101" s="266">
        <f t="shared" si="3"/>
        <v>2.5752629344654491E-3</v>
      </c>
      <c r="R101" s="266">
        <f t="shared" si="3"/>
        <v>2.634015936978307E-3</v>
      </c>
      <c r="S101" s="266">
        <f t="shared" si="3"/>
        <v>2.6510797697105442E-3</v>
      </c>
      <c r="T101" s="266">
        <f t="shared" si="3"/>
        <v>2.6124632585136677E-3</v>
      </c>
      <c r="U101" s="266">
        <f t="shared" si="3"/>
        <v>2.603700756082428E-3</v>
      </c>
      <c r="V101" s="266">
        <f t="shared" si="3"/>
        <v>2.6019022686937718E-3</v>
      </c>
      <c r="W101" s="266">
        <f t="shared" si="3"/>
        <v>2.5889155832876979E-3</v>
      </c>
      <c r="X101" s="266">
        <f t="shared" si="3"/>
        <v>2.4721722623644196E-3</v>
      </c>
      <c r="Y101" s="266">
        <f t="shared" si="3"/>
        <v>2.4776550121235149E-3</v>
      </c>
      <c r="DA101" s="76"/>
    </row>
    <row r="102" spans="1:105" ht="12" customHeight="1" x14ac:dyDescent="0.25">
      <c r="A102" s="173" t="s">
        <v>92</v>
      </c>
      <c r="B102" s="267">
        <f t="shared" ref="B102:Y102" si="4">IF(B$7=0,0,B$7/B$5)</f>
        <v>1.2308899123107263E-3</v>
      </c>
      <c r="C102" s="267">
        <f t="shared" si="4"/>
        <v>1.3078362127004271E-3</v>
      </c>
      <c r="D102" s="267">
        <f t="shared" si="4"/>
        <v>1.3091483783225233E-3</v>
      </c>
      <c r="E102" s="267">
        <f t="shared" si="4"/>
        <v>1.2438841093337552E-3</v>
      </c>
      <c r="F102" s="267">
        <f t="shared" si="4"/>
        <v>1.351678616670491E-3</v>
      </c>
      <c r="G102" s="267">
        <f t="shared" si="4"/>
        <v>1.3517667416173607E-3</v>
      </c>
      <c r="H102" s="267">
        <f t="shared" si="4"/>
        <v>1.2930816496244304E-3</v>
      </c>
      <c r="I102" s="267">
        <f t="shared" si="4"/>
        <v>1.3924626632103492E-3</v>
      </c>
      <c r="J102" s="267">
        <f t="shared" si="4"/>
        <v>1.4260642107482781E-3</v>
      </c>
      <c r="K102" s="267">
        <f t="shared" si="4"/>
        <v>1.3664994657078295E-3</v>
      </c>
      <c r="L102" s="267">
        <f t="shared" si="4"/>
        <v>1.4170532591838314E-3</v>
      </c>
      <c r="M102" s="267">
        <f t="shared" si="4"/>
        <v>1.3255895245923217E-3</v>
      </c>
      <c r="N102" s="267">
        <f t="shared" si="4"/>
        <v>1.3440533191168755E-3</v>
      </c>
      <c r="O102" s="267">
        <f t="shared" si="4"/>
        <v>1.340481487011945E-3</v>
      </c>
      <c r="P102" s="267">
        <f t="shared" si="4"/>
        <v>1.4006816021257932E-3</v>
      </c>
      <c r="Q102" s="267">
        <f t="shared" si="4"/>
        <v>1.3734735650482396E-3</v>
      </c>
      <c r="R102" s="267">
        <f t="shared" si="4"/>
        <v>1.404808499721764E-3</v>
      </c>
      <c r="S102" s="267">
        <f t="shared" si="4"/>
        <v>1.4139092105122906E-3</v>
      </c>
      <c r="T102" s="267">
        <f t="shared" si="4"/>
        <v>1.3933137378739559E-3</v>
      </c>
      <c r="U102" s="267">
        <f t="shared" si="4"/>
        <v>1.3886404032439619E-3</v>
      </c>
      <c r="V102" s="267">
        <f t="shared" si="4"/>
        <v>1.3876812099700123E-3</v>
      </c>
      <c r="W102" s="267">
        <f t="shared" si="4"/>
        <v>1.3807549777534393E-3</v>
      </c>
      <c r="X102" s="267">
        <f t="shared" si="4"/>
        <v>1.3184918732610245E-3</v>
      </c>
      <c r="Y102" s="267">
        <f t="shared" si="4"/>
        <v>1.3214160064658751E-3</v>
      </c>
      <c r="DA102" s="77"/>
    </row>
    <row r="103" spans="1:105" ht="12" customHeight="1" x14ac:dyDescent="0.25">
      <c r="A103" s="173" t="s">
        <v>93</v>
      </c>
      <c r="B103" s="267">
        <f t="shared" ref="B103:Y103" si="5">IF(B$8=0,0,B$8/B$5)</f>
        <v>3.0772247807768171E-2</v>
      </c>
      <c r="C103" s="267">
        <f t="shared" si="5"/>
        <v>3.2695905317510682E-2</v>
      </c>
      <c r="D103" s="267">
        <f t="shared" si="5"/>
        <v>3.2728709458063068E-2</v>
      </c>
      <c r="E103" s="267">
        <f t="shared" si="5"/>
        <v>3.109710273334388E-2</v>
      </c>
      <c r="F103" s="267">
        <f t="shared" si="5"/>
        <v>3.3791965416762285E-2</v>
      </c>
      <c r="G103" s="267">
        <f t="shared" si="5"/>
        <v>3.3794168540434023E-2</v>
      </c>
      <c r="H103" s="267">
        <f t="shared" si="5"/>
        <v>3.232704124061074E-2</v>
      </c>
      <c r="I103" s="267">
        <f t="shared" si="5"/>
        <v>3.4811566580258732E-2</v>
      </c>
      <c r="J103" s="267">
        <f t="shared" si="5"/>
        <v>3.5651605268706948E-2</v>
      </c>
      <c r="K103" s="267">
        <f t="shared" si="5"/>
        <v>3.4162486642695722E-2</v>
      </c>
      <c r="L103" s="267">
        <f t="shared" si="5"/>
        <v>3.5426331479595778E-2</v>
      </c>
      <c r="M103" s="267">
        <f t="shared" si="5"/>
        <v>3.3139738114808033E-2</v>
      </c>
      <c r="N103" s="267">
        <f t="shared" si="5"/>
        <v>3.3601332977921887E-2</v>
      </c>
      <c r="O103" s="267">
        <f t="shared" si="5"/>
        <v>3.3512037175298631E-2</v>
      </c>
      <c r="P103" s="267">
        <f t="shared" si="5"/>
        <v>3.5017040053144828E-2</v>
      </c>
      <c r="Q103" s="267">
        <f t="shared" si="5"/>
        <v>3.4336839126205998E-2</v>
      </c>
      <c r="R103" s="267">
        <f t="shared" si="5"/>
        <v>3.512021249304411E-2</v>
      </c>
      <c r="S103" s="267">
        <f t="shared" si="5"/>
        <v>3.534773026280727E-2</v>
      </c>
      <c r="T103" s="267">
        <f t="shared" si="5"/>
        <v>3.48328434468489E-2</v>
      </c>
      <c r="U103" s="267">
        <f t="shared" si="5"/>
        <v>3.471601008109905E-2</v>
      </c>
      <c r="V103" s="267">
        <f t="shared" si="5"/>
        <v>3.4692030249250307E-2</v>
      </c>
      <c r="W103" s="267">
        <f t="shared" si="5"/>
        <v>3.4518874443836001E-2</v>
      </c>
      <c r="X103" s="267">
        <f t="shared" si="5"/>
        <v>3.2962296831525607E-2</v>
      </c>
      <c r="Y103" s="267">
        <f t="shared" si="5"/>
        <v>3.3035400161646876E-2</v>
      </c>
      <c r="DA103" s="77"/>
    </row>
    <row r="104" spans="1:105" ht="12" customHeight="1" x14ac:dyDescent="0.25">
      <c r="A104" s="173" t="s">
        <v>94</v>
      </c>
      <c r="B104" s="267">
        <f t="shared" ref="B104:Y104" si="6">IF(B$9=0,0,B$9/B$5)</f>
        <v>7.693061951942041E-4</v>
      </c>
      <c r="C104" s="267">
        <f t="shared" si="6"/>
        <v>8.1739763293776696E-4</v>
      </c>
      <c r="D104" s="267">
        <f t="shared" si="6"/>
        <v>8.1821773645157669E-4</v>
      </c>
      <c r="E104" s="267">
        <f t="shared" si="6"/>
        <v>7.774275683335969E-4</v>
      </c>
      <c r="F104" s="267">
        <f t="shared" si="6"/>
        <v>8.4479913541905685E-4</v>
      </c>
      <c r="G104" s="267">
        <f t="shared" si="6"/>
        <v>8.4485421351085052E-4</v>
      </c>
      <c r="H104" s="267">
        <f t="shared" si="6"/>
        <v>8.0817603101526877E-4</v>
      </c>
      <c r="I104" s="267">
        <f t="shared" si="6"/>
        <v>8.7028916450646813E-4</v>
      </c>
      <c r="J104" s="267">
        <f t="shared" si="6"/>
        <v>8.9129013171767343E-4</v>
      </c>
      <c r="K104" s="267">
        <f t="shared" si="6"/>
        <v>8.5406216606739339E-4</v>
      </c>
      <c r="L104" s="267">
        <f t="shared" si="6"/>
        <v>8.8565828698989419E-4</v>
      </c>
      <c r="M104" s="267">
        <f t="shared" si="6"/>
        <v>8.2849345287020111E-4</v>
      </c>
      <c r="N104" s="267">
        <f t="shared" si="6"/>
        <v>8.4003332444804689E-4</v>
      </c>
      <c r="O104" s="267">
        <f t="shared" si="6"/>
        <v>8.378009293824655E-4</v>
      </c>
      <c r="P104" s="267">
        <f t="shared" si="6"/>
        <v>8.7542600132862038E-4</v>
      </c>
      <c r="Q104" s="267">
        <f t="shared" si="6"/>
        <v>8.5842097815514936E-4</v>
      </c>
      <c r="R104" s="267">
        <f t="shared" si="6"/>
        <v>8.7800531232610254E-4</v>
      </c>
      <c r="S104" s="267">
        <f t="shared" si="6"/>
        <v>8.8369325657018151E-4</v>
      </c>
      <c r="T104" s="267">
        <f t="shared" si="6"/>
        <v>8.7082108617122231E-4</v>
      </c>
      <c r="U104" s="267">
        <f t="shared" si="6"/>
        <v>8.6790025202747605E-4</v>
      </c>
      <c r="V104" s="267">
        <f t="shared" si="6"/>
        <v>8.6730075623125719E-4</v>
      </c>
      <c r="W104" s="267">
        <f t="shared" si="6"/>
        <v>8.6297186109589926E-4</v>
      </c>
      <c r="X104" s="267">
        <f t="shared" si="6"/>
        <v>8.2405742078814034E-4</v>
      </c>
      <c r="Y104" s="267">
        <f t="shared" si="6"/>
        <v>8.2588500404117196E-4</v>
      </c>
      <c r="DA104" s="77"/>
    </row>
    <row r="105" spans="1:105" ht="12" customHeight="1" x14ac:dyDescent="0.25">
      <c r="A105" s="56" t="s">
        <v>95</v>
      </c>
      <c r="B105" s="268">
        <f t="shared" ref="B105:Y105" si="7">IF(B$10=0,0,B$10/B$5)</f>
        <v>1.650521429549686E-3</v>
      </c>
      <c r="C105" s="268">
        <f t="shared" si="7"/>
        <v>1.722664371213857E-3</v>
      </c>
      <c r="D105" s="268">
        <f t="shared" si="7"/>
        <v>1.7197275062263968E-3</v>
      </c>
      <c r="E105" s="268">
        <f t="shared" si="7"/>
        <v>1.6636940700872666E-3</v>
      </c>
      <c r="F105" s="268">
        <f t="shared" si="7"/>
        <v>1.7697364462966939E-3</v>
      </c>
      <c r="G105" s="268">
        <f t="shared" si="7"/>
        <v>1.7462726910444915E-3</v>
      </c>
      <c r="H105" s="268">
        <f t="shared" si="7"/>
        <v>1.6948590946280425E-3</v>
      </c>
      <c r="I105" s="268">
        <f t="shared" si="7"/>
        <v>1.7994122023461735E-3</v>
      </c>
      <c r="J105" s="268">
        <f t="shared" si="7"/>
        <v>1.8376520756863675E-3</v>
      </c>
      <c r="K105" s="268">
        <f t="shared" si="7"/>
        <v>1.7704723414545495E-3</v>
      </c>
      <c r="L105" s="268">
        <f t="shared" si="7"/>
        <v>1.8151940795941733E-3</v>
      </c>
      <c r="M105" s="268">
        <f t="shared" si="7"/>
        <v>1.7255991670864566E-3</v>
      </c>
      <c r="N105" s="268">
        <f t="shared" si="7"/>
        <v>1.7414056078464768E-3</v>
      </c>
      <c r="O105" s="268">
        <f t="shared" si="7"/>
        <v>1.7360211642881442E-3</v>
      </c>
      <c r="P105" s="268">
        <f t="shared" si="7"/>
        <v>1.7907684690090515E-3</v>
      </c>
      <c r="Q105" s="268">
        <f t="shared" si="7"/>
        <v>1.7721682687573328E-3</v>
      </c>
      <c r="R105" s="268">
        <f t="shared" si="7"/>
        <v>1.7932299946168606E-3</v>
      </c>
      <c r="S105" s="268">
        <f t="shared" si="7"/>
        <v>1.8073394733173723E-3</v>
      </c>
      <c r="T105" s="268">
        <f t="shared" si="7"/>
        <v>1.8815744655288689E-3</v>
      </c>
      <c r="U105" s="268">
        <f t="shared" si="7"/>
        <v>1.883856649573472E-3</v>
      </c>
      <c r="V105" s="268">
        <f t="shared" si="7"/>
        <v>1.8938255123835315E-3</v>
      </c>
      <c r="W105" s="268">
        <f t="shared" si="7"/>
        <v>1.8906250468293054E-3</v>
      </c>
      <c r="X105" s="268">
        <f t="shared" si="7"/>
        <v>1.8177830693874534E-3</v>
      </c>
      <c r="Y105" s="268">
        <f t="shared" si="7"/>
        <v>1.8407929560744234E-3</v>
      </c>
      <c r="DA105" s="78"/>
    </row>
    <row r="106" spans="1:105" ht="12" customHeight="1" x14ac:dyDescent="0.25">
      <c r="A106" s="174" t="s">
        <v>165</v>
      </c>
      <c r="B106" s="269">
        <f t="shared" ref="B106:Y106" si="8">IF(B$16=0,0,B$16/B$5)</f>
        <v>0.2066820902942357</v>
      </c>
      <c r="C106" s="269">
        <f t="shared" si="8"/>
        <v>0.2059835421695807</v>
      </c>
      <c r="D106" s="269">
        <f t="shared" si="8"/>
        <v>0.20606518965505005</v>
      </c>
      <c r="E106" s="269">
        <f t="shared" si="8"/>
        <v>0.20607633499015601</v>
      </c>
      <c r="F106" s="269">
        <f t="shared" si="8"/>
        <v>0.21258457193314184</v>
      </c>
      <c r="G106" s="269">
        <f t="shared" si="8"/>
        <v>0.21271180863284089</v>
      </c>
      <c r="H106" s="269">
        <f t="shared" si="8"/>
        <v>0.20738836071099115</v>
      </c>
      <c r="I106" s="269">
        <f t="shared" si="8"/>
        <v>0.20682546346277969</v>
      </c>
      <c r="J106" s="269">
        <f t="shared" si="8"/>
        <v>0.21007818505425652</v>
      </c>
      <c r="K106" s="269">
        <f t="shared" si="8"/>
        <v>0.21041828310304964</v>
      </c>
      <c r="L106" s="269">
        <f t="shared" si="8"/>
        <v>0.20957892316735929</v>
      </c>
      <c r="M106" s="269">
        <f t="shared" si="8"/>
        <v>0.21268536744987979</v>
      </c>
      <c r="N106" s="269">
        <f t="shared" si="8"/>
        <v>0.21365666408974066</v>
      </c>
      <c r="O106" s="269">
        <f t="shared" si="8"/>
        <v>0.2133593624727132</v>
      </c>
      <c r="P106" s="269">
        <f t="shared" si="8"/>
        <v>0.21228519115990049</v>
      </c>
      <c r="Q106" s="269">
        <f t="shared" si="8"/>
        <v>0.21455003011938922</v>
      </c>
      <c r="R106" s="269">
        <f t="shared" si="8"/>
        <v>0.21329460312565074</v>
      </c>
      <c r="S106" s="269">
        <f t="shared" si="8"/>
        <v>0.21269178109678824</v>
      </c>
      <c r="T106" s="269">
        <f t="shared" si="8"/>
        <v>0.21384405249190525</v>
      </c>
      <c r="U106" s="269">
        <f t="shared" si="8"/>
        <v>0.21398629774559902</v>
      </c>
      <c r="V106" s="269">
        <f t="shared" si="8"/>
        <v>0.21333278010802645</v>
      </c>
      <c r="W106" s="269">
        <f t="shared" si="8"/>
        <v>0.21269093688052704</v>
      </c>
      <c r="X106" s="269">
        <f t="shared" si="8"/>
        <v>0.21732721118830714</v>
      </c>
      <c r="Y106" s="269">
        <f t="shared" si="8"/>
        <v>0.21775557801777337</v>
      </c>
      <c r="DA106" s="79"/>
    </row>
    <row r="107" spans="1:105" ht="12" customHeight="1" x14ac:dyDescent="0.25">
      <c r="A107" s="174" t="s">
        <v>172</v>
      </c>
      <c r="B107" s="269">
        <f t="shared" ref="B107:Y107" si="9">IF(B$22=0,0,B$22/B$5)</f>
        <v>0.41382810352108995</v>
      </c>
      <c r="C107" s="269">
        <f t="shared" si="9"/>
        <v>0.39948812939914252</v>
      </c>
      <c r="D107" s="269">
        <f t="shared" si="9"/>
        <v>0.39994079013645289</v>
      </c>
      <c r="E107" s="269">
        <f t="shared" si="9"/>
        <v>0.41073653339227473</v>
      </c>
      <c r="F107" s="269">
        <f t="shared" si="9"/>
        <v>0.38047078539335605</v>
      </c>
      <c r="G107" s="269">
        <f t="shared" si="9"/>
        <v>0.38523545323911262</v>
      </c>
      <c r="H107" s="269">
        <f t="shared" si="9"/>
        <v>0.40247857174303892</v>
      </c>
      <c r="I107" s="269">
        <f t="shared" si="9"/>
        <v>0.38147874722554576</v>
      </c>
      <c r="J107" s="269">
        <f t="shared" si="9"/>
        <v>0.36880446158529362</v>
      </c>
      <c r="K107" s="269">
        <f t="shared" si="9"/>
        <v>0.37913037661889648</v>
      </c>
      <c r="L107" s="269">
        <f t="shared" si="9"/>
        <v>0.37165076550884024</v>
      </c>
      <c r="M107" s="269">
        <f t="shared" si="9"/>
        <v>0.38595147937151836</v>
      </c>
      <c r="N107" s="269">
        <f t="shared" si="9"/>
        <v>0.37946361197462847</v>
      </c>
      <c r="O107" s="269">
        <f t="shared" si="9"/>
        <v>0.38420333523452288</v>
      </c>
      <c r="P107" s="269">
        <f t="shared" si="9"/>
        <v>0.37347421535403197</v>
      </c>
      <c r="Q107" s="269">
        <f t="shared" si="9"/>
        <v>0.37614294035917495</v>
      </c>
      <c r="R107" s="269">
        <f t="shared" si="9"/>
        <v>0.37336010297314803</v>
      </c>
      <c r="S107" s="269">
        <f t="shared" si="9"/>
        <v>0.37126019189400994</v>
      </c>
      <c r="T107" s="269">
        <f t="shared" si="9"/>
        <v>0.37399914396293554</v>
      </c>
      <c r="U107" s="269">
        <f t="shared" si="9"/>
        <v>0.37443730156472332</v>
      </c>
      <c r="V107" s="269">
        <f t="shared" si="9"/>
        <v>0.37299373373347156</v>
      </c>
      <c r="W107" s="269">
        <f t="shared" si="9"/>
        <v>0.37304378353563211</v>
      </c>
      <c r="X107" s="269">
        <f t="shared" si="9"/>
        <v>0.38345437800997267</v>
      </c>
      <c r="Y107" s="269">
        <f t="shared" si="9"/>
        <v>0.38373449630100959</v>
      </c>
      <c r="DA107" s="79"/>
    </row>
    <row r="108" spans="1:105" ht="12" customHeight="1" x14ac:dyDescent="0.25">
      <c r="A108" s="174" t="s">
        <v>179</v>
      </c>
      <c r="B108" s="269">
        <f t="shared" ref="B108:Y108" si="10">IF(B$28=0,0,B$28/B$5)</f>
        <v>0.2125558137258664</v>
      </c>
      <c r="C108" s="269">
        <f t="shared" si="10"/>
        <v>0.22186056911383456</v>
      </c>
      <c r="D108" s="269">
        <f t="shared" si="10"/>
        <v>0.22140196509348925</v>
      </c>
      <c r="E108" s="269">
        <f t="shared" si="10"/>
        <v>0.21413770143680852</v>
      </c>
      <c r="F108" s="269">
        <f t="shared" si="10"/>
        <v>0.22782265343550864</v>
      </c>
      <c r="G108" s="269">
        <f t="shared" si="10"/>
        <v>0.22462353866554097</v>
      </c>
      <c r="H108" s="269">
        <f t="shared" si="10"/>
        <v>0.21803604989549408</v>
      </c>
      <c r="I108" s="269">
        <f t="shared" si="10"/>
        <v>0.23146704348121394</v>
      </c>
      <c r="J108" s="269">
        <f t="shared" si="10"/>
        <v>0.23716476843250475</v>
      </c>
      <c r="K108" s="269">
        <f t="shared" si="10"/>
        <v>0.22863101670124042</v>
      </c>
      <c r="L108" s="269">
        <f t="shared" si="10"/>
        <v>0.23446729854576182</v>
      </c>
      <c r="M108" s="269">
        <f t="shared" si="10"/>
        <v>0.22274558641399736</v>
      </c>
      <c r="N108" s="269">
        <f t="shared" si="10"/>
        <v>0.22496331236583655</v>
      </c>
      <c r="O108" s="269">
        <f t="shared" si="10"/>
        <v>0.22325203769157409</v>
      </c>
      <c r="P108" s="269">
        <f t="shared" si="10"/>
        <v>0.23029307712572</v>
      </c>
      <c r="Q108" s="269">
        <f t="shared" si="10"/>
        <v>0.22789991137777418</v>
      </c>
      <c r="R108" s="269">
        <f t="shared" si="10"/>
        <v>0.23060775468261022</v>
      </c>
      <c r="S108" s="269">
        <f t="shared" si="10"/>
        <v>0.23243986237100983</v>
      </c>
      <c r="T108" s="269">
        <f t="shared" si="10"/>
        <v>0.22969006998831559</v>
      </c>
      <c r="U108" s="269">
        <f t="shared" si="10"/>
        <v>0.22919545111607192</v>
      </c>
      <c r="V108" s="269">
        <f t="shared" si="10"/>
        <v>0.2306092689424529</v>
      </c>
      <c r="W108" s="269">
        <f t="shared" si="10"/>
        <v>0.22909619245798996</v>
      </c>
      <c r="X108" s="269">
        <f t="shared" si="10"/>
        <v>0.21955560268446936</v>
      </c>
      <c r="Y108" s="269">
        <f t="shared" si="10"/>
        <v>0.21879545128551575</v>
      </c>
      <c r="DA108" s="79"/>
    </row>
    <row r="109" spans="1:105" ht="12" customHeight="1" x14ac:dyDescent="0.25">
      <c r="A109" s="62" t="s">
        <v>181</v>
      </c>
      <c r="B109" s="270">
        <f t="shared" ref="B109:Y109" si="11">IF(B$29=0,0,B$29/B$5)</f>
        <v>0.13072460929001084</v>
      </c>
      <c r="C109" s="270">
        <f t="shared" si="11"/>
        <v>0.13145792557403174</v>
      </c>
      <c r="D109" s="270">
        <f t="shared" si="11"/>
        <v>0.1290905974585517</v>
      </c>
      <c r="E109" s="270">
        <f t="shared" si="11"/>
        <v>0.1305507615897846</v>
      </c>
      <c r="F109" s="270">
        <f t="shared" si="11"/>
        <v>0.13310571587180536</v>
      </c>
      <c r="G109" s="270">
        <f t="shared" si="11"/>
        <v>0.1170111962133651</v>
      </c>
      <c r="H109" s="270">
        <f t="shared" si="11"/>
        <v>0.12106823681808912</v>
      </c>
      <c r="I109" s="270">
        <f t="shared" si="11"/>
        <v>0.12874417319230613</v>
      </c>
      <c r="J109" s="270">
        <f t="shared" si="11"/>
        <v>0.13428851777990738</v>
      </c>
      <c r="K109" s="270">
        <f t="shared" si="11"/>
        <v>0.12242712269270828</v>
      </c>
      <c r="L109" s="270">
        <f t="shared" si="11"/>
        <v>0.12725719464378377</v>
      </c>
      <c r="M109" s="270">
        <f t="shared" si="11"/>
        <v>0.12087030104113386</v>
      </c>
      <c r="N109" s="270">
        <f t="shared" si="11"/>
        <v>0.11964287478165571</v>
      </c>
      <c r="O109" s="270">
        <f t="shared" si="11"/>
        <v>0.11640853688554813</v>
      </c>
      <c r="P109" s="270">
        <f t="shared" si="11"/>
        <v>0.11672432153502341</v>
      </c>
      <c r="Q109" s="270">
        <f t="shared" si="11"/>
        <v>0.11972720645640531</v>
      </c>
      <c r="R109" s="270">
        <f t="shared" si="11"/>
        <v>0.11640915792774675</v>
      </c>
      <c r="S109" s="270">
        <f t="shared" si="11"/>
        <v>0.12064771819277567</v>
      </c>
      <c r="T109" s="270">
        <f t="shared" si="11"/>
        <v>0.11971101079859985</v>
      </c>
      <c r="U109" s="270">
        <f t="shared" si="11"/>
        <v>0.11978371693525558</v>
      </c>
      <c r="V109" s="270">
        <f t="shared" si="11"/>
        <v>0.12524644163245252</v>
      </c>
      <c r="W109" s="270">
        <f t="shared" si="11"/>
        <v>0.12102110518186558</v>
      </c>
      <c r="X109" s="270">
        <f t="shared" si="11"/>
        <v>0.11285343232663061</v>
      </c>
      <c r="Y109" s="270">
        <f t="shared" si="11"/>
        <v>0.11013766488710326</v>
      </c>
      <c r="DA109" s="80"/>
    </row>
    <row r="110" spans="1:105" ht="12" customHeight="1" x14ac:dyDescent="0.25">
      <c r="A110" s="62" t="s">
        <v>187</v>
      </c>
      <c r="B110" s="270">
        <f t="shared" ref="B110:Y110" si="12">IF(B$34=0,0,B$34/B$5)</f>
        <v>8.1831204435855523E-2</v>
      </c>
      <c r="C110" s="270">
        <f t="shared" si="12"/>
        <v>9.040264353980286E-2</v>
      </c>
      <c r="D110" s="270">
        <f t="shared" si="12"/>
        <v>9.2311367634937538E-2</v>
      </c>
      <c r="E110" s="270">
        <f t="shared" si="12"/>
        <v>8.3586939847023922E-2</v>
      </c>
      <c r="F110" s="270">
        <f t="shared" si="12"/>
        <v>9.4716937563703321E-2</v>
      </c>
      <c r="G110" s="270">
        <f t="shared" si="12"/>
        <v>0.1076123424521758</v>
      </c>
      <c r="H110" s="270">
        <f t="shared" si="12"/>
        <v>9.6967813077404957E-2</v>
      </c>
      <c r="I110" s="270">
        <f t="shared" si="12"/>
        <v>0.10272287028890781</v>
      </c>
      <c r="J110" s="270">
        <f t="shared" si="12"/>
        <v>0.10287625065259744</v>
      </c>
      <c r="K110" s="270">
        <f t="shared" si="12"/>
        <v>0.10620389400853222</v>
      </c>
      <c r="L110" s="270">
        <f t="shared" si="12"/>
        <v>0.10721010390197801</v>
      </c>
      <c r="M110" s="270">
        <f t="shared" si="12"/>
        <v>0.10187528537286346</v>
      </c>
      <c r="N110" s="270">
        <f t="shared" si="12"/>
        <v>0.10532043758418085</v>
      </c>
      <c r="O110" s="270">
        <f t="shared" si="12"/>
        <v>0.10684350080602598</v>
      </c>
      <c r="P110" s="270">
        <f t="shared" si="12"/>
        <v>0.11356875559069667</v>
      </c>
      <c r="Q110" s="270">
        <f t="shared" si="12"/>
        <v>0.10817270492136882</v>
      </c>
      <c r="R110" s="270">
        <f t="shared" si="12"/>
        <v>0.11419859675486344</v>
      </c>
      <c r="S110" s="270">
        <f t="shared" si="12"/>
        <v>0.11179214417823413</v>
      </c>
      <c r="T110" s="270">
        <f t="shared" si="12"/>
        <v>0.10997905918971575</v>
      </c>
      <c r="U110" s="270">
        <f t="shared" si="12"/>
        <v>0.10941173418081633</v>
      </c>
      <c r="V110" s="270">
        <f t="shared" si="12"/>
        <v>0.10536282731000046</v>
      </c>
      <c r="W110" s="270">
        <f t="shared" si="12"/>
        <v>0.10807508727612432</v>
      </c>
      <c r="X110" s="270">
        <f t="shared" si="12"/>
        <v>0.10670217035783873</v>
      </c>
      <c r="Y110" s="270">
        <f t="shared" si="12"/>
        <v>0.10865778639841239</v>
      </c>
      <c r="DA110" s="80"/>
    </row>
    <row r="111" spans="1:105" ht="12" customHeight="1" x14ac:dyDescent="0.25">
      <c r="A111" s="174" t="s">
        <v>189</v>
      </c>
      <c r="B111" s="269">
        <f t="shared" ref="B111:Y111" si="13">IF(B$35=0,0,B$35/B$5)</f>
        <v>0.13020310852840261</v>
      </c>
      <c r="C111" s="269">
        <f t="shared" si="13"/>
        <v>0.13367176288426622</v>
      </c>
      <c r="D111" s="269">
        <f t="shared" si="13"/>
        <v>0.13356159882658958</v>
      </c>
      <c r="E111" s="269">
        <f t="shared" si="13"/>
        <v>0.13193503899466127</v>
      </c>
      <c r="F111" s="269">
        <f t="shared" si="13"/>
        <v>0.13882941221658801</v>
      </c>
      <c r="G111" s="269">
        <f t="shared" si="13"/>
        <v>0.13715757463536626</v>
      </c>
      <c r="H111" s="269">
        <f t="shared" si="13"/>
        <v>0.13354933154155177</v>
      </c>
      <c r="I111" s="269">
        <f t="shared" si="13"/>
        <v>0.13874414772661936</v>
      </c>
      <c r="J111" s="269">
        <f t="shared" si="13"/>
        <v>0.14147210284593278</v>
      </c>
      <c r="K111" s="269">
        <f t="shared" si="13"/>
        <v>0.14110461646268574</v>
      </c>
      <c r="L111" s="269">
        <f t="shared" si="13"/>
        <v>0.14210180081170512</v>
      </c>
      <c r="M111" s="269">
        <f t="shared" si="13"/>
        <v>0.13911266614663695</v>
      </c>
      <c r="N111" s="269">
        <f t="shared" si="13"/>
        <v>0.14186948636711685</v>
      </c>
      <c r="O111" s="269">
        <f t="shared" si="13"/>
        <v>0.13924552105706131</v>
      </c>
      <c r="P111" s="269">
        <f t="shared" si="13"/>
        <v>0.14223732223075305</v>
      </c>
      <c r="Q111" s="269">
        <f t="shared" si="13"/>
        <v>0.14049095327102953</v>
      </c>
      <c r="R111" s="269">
        <f t="shared" si="13"/>
        <v>0.14090726698190387</v>
      </c>
      <c r="S111" s="269">
        <f t="shared" si="13"/>
        <v>0.14150441266527436</v>
      </c>
      <c r="T111" s="269">
        <f t="shared" si="13"/>
        <v>0.14087571756190681</v>
      </c>
      <c r="U111" s="269">
        <f t="shared" si="13"/>
        <v>0.14092084143157929</v>
      </c>
      <c r="V111" s="269">
        <f t="shared" si="13"/>
        <v>0.14162147721951993</v>
      </c>
      <c r="W111" s="269">
        <f t="shared" si="13"/>
        <v>0.14392694521304852</v>
      </c>
      <c r="X111" s="269">
        <f t="shared" si="13"/>
        <v>0.14026800665992423</v>
      </c>
      <c r="Y111" s="269">
        <f t="shared" si="13"/>
        <v>0.14021332525534952</v>
      </c>
      <c r="DA111" s="79"/>
    </row>
    <row r="112" spans="1:105" ht="12" customHeight="1" x14ac:dyDescent="0.25">
      <c r="A112" s="62" t="s">
        <v>190</v>
      </c>
      <c r="B112" s="270">
        <f t="shared" ref="B112:Y112" si="14">IF(B$36=0,0,B$36/B$5)</f>
        <v>5.2696194473822192E-2</v>
      </c>
      <c r="C112" s="270">
        <f t="shared" si="14"/>
        <v>5.3044871820742683E-2</v>
      </c>
      <c r="D112" s="270">
        <f t="shared" si="14"/>
        <v>5.2098667970621931E-2</v>
      </c>
      <c r="E112" s="270">
        <f t="shared" si="14"/>
        <v>5.2721432530517413E-2</v>
      </c>
      <c r="F112" s="270">
        <f t="shared" si="14"/>
        <v>5.3741706127933844E-2</v>
      </c>
      <c r="G112" s="270">
        <f t="shared" si="14"/>
        <v>4.7240743042231172E-2</v>
      </c>
      <c r="H112" s="270">
        <f t="shared" si="14"/>
        <v>4.8840187843796373E-2</v>
      </c>
      <c r="I112" s="270">
        <f t="shared" si="14"/>
        <v>5.1964248359724172E-2</v>
      </c>
      <c r="J112" s="270">
        <f t="shared" si="14"/>
        <v>5.4241255079919178E-2</v>
      </c>
      <c r="K112" s="270">
        <f t="shared" si="14"/>
        <v>4.944698042082496E-2</v>
      </c>
      <c r="L112" s="270">
        <f t="shared" si="14"/>
        <v>5.1402349014321815E-2</v>
      </c>
      <c r="M112" s="270">
        <f t="shared" si="14"/>
        <v>4.885465658522662E-2</v>
      </c>
      <c r="N112" s="270">
        <f t="shared" si="14"/>
        <v>4.8279263299698762E-2</v>
      </c>
      <c r="O112" s="270">
        <f t="shared" si="14"/>
        <v>4.7074061732201709E-2</v>
      </c>
      <c r="P112" s="270">
        <f t="shared" si="14"/>
        <v>4.7201760838136667E-2</v>
      </c>
      <c r="Q112" s="270">
        <f t="shared" si="14"/>
        <v>4.8416087501333326E-2</v>
      </c>
      <c r="R112" s="270">
        <f t="shared" si="14"/>
        <v>4.7074312873394426E-2</v>
      </c>
      <c r="S112" s="270">
        <f t="shared" si="14"/>
        <v>4.874923424275926E-2</v>
      </c>
      <c r="T112" s="270">
        <f t="shared" si="14"/>
        <v>4.840953819304606E-2</v>
      </c>
      <c r="U112" s="270">
        <f t="shared" si="14"/>
        <v>4.8438939586249778E-2</v>
      </c>
      <c r="V112" s="270">
        <f t="shared" si="14"/>
        <v>5.0647992689242582E-2</v>
      </c>
      <c r="W112" s="270">
        <f t="shared" si="14"/>
        <v>4.8939322910927174E-2</v>
      </c>
      <c r="X112" s="270">
        <f t="shared" si="14"/>
        <v>4.5490655437212875E-2</v>
      </c>
      <c r="Y112" s="270">
        <f t="shared" si="14"/>
        <v>4.4453632018629868E-2</v>
      </c>
      <c r="DA112" s="80"/>
    </row>
    <row r="113" spans="1:105" ht="12" customHeight="1" x14ac:dyDescent="0.25">
      <c r="A113" s="62" t="s">
        <v>195</v>
      </c>
      <c r="B113" s="270">
        <f t="shared" ref="B113:Y113" si="15">IF(B$40=0,0,B$40/B$5)</f>
        <v>4.4293177673996223E-2</v>
      </c>
      <c r="C113" s="270">
        <f t="shared" si="15"/>
        <v>4.3981588275438244E-2</v>
      </c>
      <c r="D113" s="270">
        <f t="shared" si="15"/>
        <v>4.4053790208381231E-2</v>
      </c>
      <c r="E113" s="270">
        <f t="shared" si="15"/>
        <v>4.5359363187252227E-2</v>
      </c>
      <c r="F113" s="270">
        <f t="shared" si="15"/>
        <v>4.6720016620501646E-2</v>
      </c>
      <c r="G113" s="270">
        <f t="shared" si="15"/>
        <v>4.6338139146727297E-2</v>
      </c>
      <c r="H113" s="270">
        <f t="shared" si="15"/>
        <v>4.5405333847859726E-2</v>
      </c>
      <c r="I113" s="270">
        <f t="shared" si="15"/>
        <v>4.5161575917231557E-2</v>
      </c>
      <c r="J113" s="270">
        <f t="shared" si="15"/>
        <v>4.5577878269887906E-2</v>
      </c>
      <c r="K113" s="270">
        <f t="shared" si="15"/>
        <v>4.8661291684343404E-2</v>
      </c>
      <c r="L113" s="270">
        <f t="shared" si="15"/>
        <v>4.729682543899949E-2</v>
      </c>
      <c r="M113" s="270">
        <f t="shared" si="15"/>
        <v>4.9042340092222837E-2</v>
      </c>
      <c r="N113" s="270">
        <f t="shared" si="15"/>
        <v>5.091805490320276E-2</v>
      </c>
      <c r="O113" s="270">
        <f t="shared" si="15"/>
        <v>4.8965370775078849E-2</v>
      </c>
      <c r="P113" s="270">
        <f t="shared" si="15"/>
        <v>4.9109869389614362E-2</v>
      </c>
      <c r="Q113" s="270">
        <f t="shared" si="15"/>
        <v>4.8331264780927717E-2</v>
      </c>
      <c r="R113" s="270">
        <f t="shared" si="15"/>
        <v>4.7652562728324979E-2</v>
      </c>
      <c r="S113" s="270">
        <f t="shared" si="15"/>
        <v>4.7515873279499819E-2</v>
      </c>
      <c r="T113" s="270">
        <f t="shared" si="15"/>
        <v>4.7992112774962313E-2</v>
      </c>
      <c r="U113" s="270">
        <f t="shared" si="15"/>
        <v>4.8237253928150765E-2</v>
      </c>
      <c r="V113" s="270">
        <f t="shared" si="15"/>
        <v>4.8366160619430838E-2</v>
      </c>
      <c r="W113" s="270">
        <f t="shared" si="15"/>
        <v>5.128349658880374E-2</v>
      </c>
      <c r="X113" s="270">
        <f t="shared" si="15"/>
        <v>5.151280993587997E-2</v>
      </c>
      <c r="Y113" s="270">
        <f t="shared" si="15"/>
        <v>5.1752317470457838E-2</v>
      </c>
      <c r="DA113" s="80"/>
    </row>
    <row r="114" spans="1:105" ht="12" customHeight="1" x14ac:dyDescent="0.25">
      <c r="A114" s="63" t="s">
        <v>207</v>
      </c>
      <c r="B114" s="271">
        <f t="shared" ref="B114:Y114" si="16">IF(B$51=0,0,B$51/B$5)</f>
        <v>3.3213736380584183E-2</v>
      </c>
      <c r="C114" s="271">
        <f t="shared" si="16"/>
        <v>3.6645302788085296E-2</v>
      </c>
      <c r="D114" s="271">
        <f t="shared" si="16"/>
        <v>3.7409140647586395E-2</v>
      </c>
      <c r="E114" s="271">
        <f t="shared" si="16"/>
        <v>3.3854243276891641E-2</v>
      </c>
      <c r="F114" s="271">
        <f t="shared" si="16"/>
        <v>3.8367689468152499E-2</v>
      </c>
      <c r="G114" s="271">
        <f t="shared" si="16"/>
        <v>4.3578692446407809E-2</v>
      </c>
      <c r="H114" s="271">
        <f t="shared" si="16"/>
        <v>3.930380984989567E-2</v>
      </c>
      <c r="I114" s="271">
        <f t="shared" si="16"/>
        <v>4.1618323449663625E-2</v>
      </c>
      <c r="J114" s="271">
        <f t="shared" si="16"/>
        <v>4.1652969496125715E-2</v>
      </c>
      <c r="K114" s="271">
        <f t="shared" si="16"/>
        <v>4.2996344357517355E-2</v>
      </c>
      <c r="L114" s="271">
        <f t="shared" si="16"/>
        <v>4.3402626358383808E-2</v>
      </c>
      <c r="M114" s="271">
        <f t="shared" si="16"/>
        <v>4.1215669469187491E-2</v>
      </c>
      <c r="N114" s="271">
        <f t="shared" si="16"/>
        <v>4.2672168164215325E-2</v>
      </c>
      <c r="O114" s="271">
        <f t="shared" si="16"/>
        <v>4.3206088549780745E-2</v>
      </c>
      <c r="P114" s="271">
        <f t="shared" si="16"/>
        <v>4.5925692003002026E-2</v>
      </c>
      <c r="Q114" s="271">
        <f t="shared" si="16"/>
        <v>4.3743600988768512E-2</v>
      </c>
      <c r="R114" s="271">
        <f t="shared" si="16"/>
        <v>4.6180391380184461E-2</v>
      </c>
      <c r="S114" s="271">
        <f t="shared" si="16"/>
        <v>4.5239305143015281E-2</v>
      </c>
      <c r="T114" s="271">
        <f t="shared" si="16"/>
        <v>4.4474066593898409E-2</v>
      </c>
      <c r="U114" s="271">
        <f t="shared" si="16"/>
        <v>4.4244647917178734E-2</v>
      </c>
      <c r="V114" s="271">
        <f t="shared" si="16"/>
        <v>4.2607323910846491E-2</v>
      </c>
      <c r="W114" s="271">
        <f t="shared" si="16"/>
        <v>4.3704125713317603E-2</v>
      </c>
      <c r="X114" s="271">
        <f t="shared" si="16"/>
        <v>4.3264541286831389E-2</v>
      </c>
      <c r="Y114" s="271">
        <f t="shared" si="16"/>
        <v>4.4007375766261812E-2</v>
      </c>
      <c r="DA114" s="81"/>
    </row>
    <row r="115" spans="1:105" ht="12" hidden="1" customHeight="1" x14ac:dyDescent="0.2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spans="1:105" ht="12" customHeight="1" x14ac:dyDescent="0.25">
      <c r="A117" s="35" t="s">
        <v>44</v>
      </c>
      <c r="B117" s="232">
        <f t="shared" ref="B117:Y117" si="17">SUM(B$118:B$122,B$126:B$127,B$129:B$131,B$124,B$123)</f>
        <v>1.0000000000000002</v>
      </c>
      <c r="C117" s="232">
        <f t="shared" si="17"/>
        <v>0.99999999999999978</v>
      </c>
      <c r="D117" s="232">
        <f t="shared" si="17"/>
        <v>0.99999999999999978</v>
      </c>
      <c r="E117" s="232">
        <f t="shared" si="17"/>
        <v>0.99999999999999978</v>
      </c>
      <c r="F117" s="232">
        <f t="shared" si="17"/>
        <v>1</v>
      </c>
      <c r="G117" s="232">
        <f t="shared" si="17"/>
        <v>1.0000000000000002</v>
      </c>
      <c r="H117" s="232">
        <f t="shared" si="17"/>
        <v>0.99999999999999978</v>
      </c>
      <c r="I117" s="232">
        <f t="shared" si="17"/>
        <v>0.99999999999999978</v>
      </c>
      <c r="J117" s="232">
        <f t="shared" si="17"/>
        <v>0.99999999999999989</v>
      </c>
      <c r="K117" s="232">
        <f t="shared" si="17"/>
        <v>0.99999999999999933</v>
      </c>
      <c r="L117" s="232">
        <f t="shared" si="17"/>
        <v>1</v>
      </c>
      <c r="M117" s="232">
        <f t="shared" si="17"/>
        <v>1.0000000000000002</v>
      </c>
      <c r="N117" s="232">
        <f t="shared" si="17"/>
        <v>1.0000000000000002</v>
      </c>
      <c r="O117" s="232">
        <f t="shared" si="17"/>
        <v>1.0000000000000002</v>
      </c>
      <c r="P117" s="232">
        <f t="shared" si="17"/>
        <v>0.99999999999999978</v>
      </c>
      <c r="Q117" s="232">
        <f t="shared" si="17"/>
        <v>1.0000000000000004</v>
      </c>
      <c r="R117" s="232">
        <f t="shared" si="17"/>
        <v>1.0000000000000002</v>
      </c>
      <c r="S117" s="232">
        <f t="shared" si="17"/>
        <v>0.99999999999999967</v>
      </c>
      <c r="T117" s="232">
        <f t="shared" si="17"/>
        <v>1.0000000000000002</v>
      </c>
      <c r="U117" s="232">
        <f t="shared" si="17"/>
        <v>0.99999999999999989</v>
      </c>
      <c r="V117" s="232">
        <f t="shared" si="17"/>
        <v>0.99999999999999967</v>
      </c>
      <c r="W117" s="232">
        <f t="shared" si="17"/>
        <v>1</v>
      </c>
      <c r="X117" s="232">
        <f t="shared" si="17"/>
        <v>1</v>
      </c>
      <c r="Y117" s="232">
        <f t="shared" si="17"/>
        <v>0.99999999999999978</v>
      </c>
      <c r="DA117" s="95"/>
    </row>
    <row r="118" spans="1:105" ht="12" customHeight="1" x14ac:dyDescent="0.25">
      <c r="A118" s="55" t="s">
        <v>91</v>
      </c>
      <c r="B118" s="266">
        <f t="shared" ref="B118:Y118" si="18">IF(B$55=0,0,B$55/B$54)</f>
        <v>2.4499890096176882E-3</v>
      </c>
      <c r="C118" s="266">
        <f t="shared" si="18"/>
        <v>2.4985524147139856E-3</v>
      </c>
      <c r="D118" s="266">
        <f t="shared" si="18"/>
        <v>2.5016363015333493E-3</v>
      </c>
      <c r="E118" s="266">
        <f t="shared" si="18"/>
        <v>2.4565205928605729E-3</v>
      </c>
      <c r="F118" s="266">
        <f t="shared" si="18"/>
        <v>2.504907618856112E-3</v>
      </c>
      <c r="G118" s="266">
        <f t="shared" si="18"/>
        <v>2.5177500219149196E-3</v>
      </c>
      <c r="H118" s="266">
        <f t="shared" si="18"/>
        <v>2.4921197152058521E-3</v>
      </c>
      <c r="I118" s="266">
        <f t="shared" si="18"/>
        <v>2.5450228720265075E-3</v>
      </c>
      <c r="J118" s="266">
        <f t="shared" si="18"/>
        <v>2.5501633191544323E-3</v>
      </c>
      <c r="K118" s="266">
        <f t="shared" si="18"/>
        <v>2.5140172105479423E-3</v>
      </c>
      <c r="L118" s="266">
        <f t="shared" si="18"/>
        <v>2.5494430690710676E-3</v>
      </c>
      <c r="M118" s="266">
        <f t="shared" si="18"/>
        <v>2.4912071486963968E-3</v>
      </c>
      <c r="N118" s="266">
        <f t="shared" si="18"/>
        <v>2.496428302146911E-3</v>
      </c>
      <c r="O118" s="266">
        <f t="shared" si="18"/>
        <v>2.5046327316507475E-3</v>
      </c>
      <c r="P118" s="266">
        <f t="shared" si="18"/>
        <v>2.5414385280159773E-3</v>
      </c>
      <c r="Q118" s="266">
        <f t="shared" si="18"/>
        <v>2.5207893064047569E-3</v>
      </c>
      <c r="R118" s="266">
        <f t="shared" si="18"/>
        <v>2.5461127987665699E-3</v>
      </c>
      <c r="S118" s="266">
        <f t="shared" si="18"/>
        <v>2.5494558089818368E-3</v>
      </c>
      <c r="T118" s="266">
        <f t="shared" si="18"/>
        <v>2.5364619675496622E-3</v>
      </c>
      <c r="U118" s="266">
        <f t="shared" si="18"/>
        <v>2.5327935733260214E-3</v>
      </c>
      <c r="V118" s="266">
        <f t="shared" si="18"/>
        <v>2.5260898724613796E-3</v>
      </c>
      <c r="W118" s="266">
        <f t="shared" si="18"/>
        <v>2.5196842146106334E-3</v>
      </c>
      <c r="X118" s="266">
        <f t="shared" si="18"/>
        <v>2.4854889577141962E-3</v>
      </c>
      <c r="Y118" s="266">
        <f t="shared" si="18"/>
        <v>2.4916484187202464E-3</v>
      </c>
      <c r="DA118" s="76"/>
    </row>
    <row r="119" spans="1:105" ht="12" customHeight="1" x14ac:dyDescent="0.25">
      <c r="A119" s="173" t="s">
        <v>92</v>
      </c>
      <c r="B119" s="267">
        <f t="shared" ref="B119:Y119" si="19">IF(B$56=0,0,B$56/B$54)</f>
        <v>1.8102822696442647E-3</v>
      </c>
      <c r="C119" s="267">
        <f t="shared" si="19"/>
        <v>1.8461654800808272E-3</v>
      </c>
      <c r="D119" s="267">
        <f t="shared" si="19"/>
        <v>1.848444145662089E-3</v>
      </c>
      <c r="E119" s="267">
        <f t="shared" si="19"/>
        <v>1.8151084175538597E-3</v>
      </c>
      <c r="F119" s="267">
        <f t="shared" si="19"/>
        <v>1.8508613025246426E-3</v>
      </c>
      <c r="G119" s="267">
        <f t="shared" si="19"/>
        <v>1.8603504775640889E-3</v>
      </c>
      <c r="H119" s="267">
        <f t="shared" si="19"/>
        <v>1.8414123967731844E-3</v>
      </c>
      <c r="I119" s="267">
        <f t="shared" si="19"/>
        <v>1.8805022238804437E-3</v>
      </c>
      <c r="J119" s="267">
        <f t="shared" si="19"/>
        <v>1.8843004696101986E-3</v>
      </c>
      <c r="K119" s="267">
        <f t="shared" si="19"/>
        <v>1.8575923255042071E-3</v>
      </c>
      <c r="L119" s="267">
        <f t="shared" si="19"/>
        <v>1.8837682811185337E-3</v>
      </c>
      <c r="M119" s="267">
        <f t="shared" si="19"/>
        <v>1.8407381068210851E-3</v>
      </c>
      <c r="N119" s="267">
        <f t="shared" si="19"/>
        <v>1.8445959859713405E-3</v>
      </c>
      <c r="O119" s="267">
        <f t="shared" si="19"/>
        <v>1.8506581900077812E-3</v>
      </c>
      <c r="P119" s="267">
        <f t="shared" si="19"/>
        <v>1.8778537734649133E-3</v>
      </c>
      <c r="Q119" s="267">
        <f t="shared" si="19"/>
        <v>1.8625961867500332E-3</v>
      </c>
      <c r="R119" s="267">
        <f t="shared" si="19"/>
        <v>1.881307564249319E-3</v>
      </c>
      <c r="S119" s="267">
        <f t="shared" si="19"/>
        <v>1.8837776945626315E-3</v>
      </c>
      <c r="T119" s="267">
        <f t="shared" si="19"/>
        <v>1.8741766226121484E-3</v>
      </c>
      <c r="U119" s="267">
        <f t="shared" si="19"/>
        <v>1.8714660679953494E-3</v>
      </c>
      <c r="V119" s="267">
        <f t="shared" si="19"/>
        <v>1.8665127434013952E-3</v>
      </c>
      <c r="W119" s="267">
        <f t="shared" si="19"/>
        <v>1.8617796410131426E-3</v>
      </c>
      <c r="X119" s="267">
        <f t="shared" si="19"/>
        <v>1.8365129696025586E-3</v>
      </c>
      <c r="Y119" s="267">
        <f t="shared" si="19"/>
        <v>1.8410641586103652E-3</v>
      </c>
      <c r="DA119" s="77"/>
    </row>
    <row r="120" spans="1:105" ht="12" customHeight="1" x14ac:dyDescent="0.25">
      <c r="A120" s="173" t="s">
        <v>93</v>
      </c>
      <c r="B120" s="267">
        <f t="shared" ref="B120:Y120" si="20">IF(B$57=0,0,B$57/B$54)</f>
        <v>4.5257056741106604E-2</v>
      </c>
      <c r="C120" s="267">
        <f t="shared" si="20"/>
        <v>4.6154137002020687E-2</v>
      </c>
      <c r="D120" s="267">
        <f t="shared" si="20"/>
        <v>4.6211103641552231E-2</v>
      </c>
      <c r="E120" s="267">
        <f t="shared" si="20"/>
        <v>4.5377710438846502E-2</v>
      </c>
      <c r="F120" s="267">
        <f t="shared" si="20"/>
        <v>4.6271532563116058E-2</v>
      </c>
      <c r="G120" s="267">
        <f t="shared" si="20"/>
        <v>4.6508761939102236E-2</v>
      </c>
      <c r="H120" s="267">
        <f t="shared" si="20"/>
        <v>4.6035309919329609E-2</v>
      </c>
      <c r="I120" s="267">
        <f t="shared" si="20"/>
        <v>4.7012555597011098E-2</v>
      </c>
      <c r="J120" s="267">
        <f t="shared" si="20"/>
        <v>4.7107511740254973E-2</v>
      </c>
      <c r="K120" s="267">
        <f t="shared" si="20"/>
        <v>4.643980813760519E-2</v>
      </c>
      <c r="L120" s="267">
        <f t="shared" si="20"/>
        <v>4.7094207027963339E-2</v>
      </c>
      <c r="M120" s="267">
        <f t="shared" si="20"/>
        <v>4.6018452670527128E-2</v>
      </c>
      <c r="N120" s="267">
        <f t="shared" si="20"/>
        <v>4.6114899649283517E-2</v>
      </c>
      <c r="O120" s="267">
        <f t="shared" si="20"/>
        <v>4.626645475019453E-2</v>
      </c>
      <c r="P120" s="267">
        <f t="shared" si="20"/>
        <v>4.6946344336622835E-2</v>
      </c>
      <c r="Q120" s="267">
        <f t="shared" si="20"/>
        <v>4.6564904668750816E-2</v>
      </c>
      <c r="R120" s="267">
        <f t="shared" si="20"/>
        <v>4.7032689106233004E-2</v>
      </c>
      <c r="S120" s="267">
        <f t="shared" si="20"/>
        <v>4.7094442364065799E-2</v>
      </c>
      <c r="T120" s="267">
        <f t="shared" si="20"/>
        <v>4.6854415565303689E-2</v>
      </c>
      <c r="U120" s="267">
        <f t="shared" si="20"/>
        <v>4.6786651699883733E-2</v>
      </c>
      <c r="V120" s="267">
        <f t="shared" si="20"/>
        <v>4.6662818585034876E-2</v>
      </c>
      <c r="W120" s="267">
        <f t="shared" si="20"/>
        <v>4.6544491025328566E-2</v>
      </c>
      <c r="X120" s="267">
        <f t="shared" si="20"/>
        <v>4.5912824240063974E-2</v>
      </c>
      <c r="Y120" s="267">
        <f t="shared" si="20"/>
        <v>4.6026603965259136E-2</v>
      </c>
      <c r="DA120" s="77"/>
    </row>
    <row r="121" spans="1:105" ht="12" customHeight="1" x14ac:dyDescent="0.25">
      <c r="A121" s="173" t="s">
        <v>94</v>
      </c>
      <c r="B121" s="267">
        <f t="shared" ref="B121:Y121" si="21">IF(B$58=0,0,B$58/B$54)</f>
        <v>1.1314264185276659E-3</v>
      </c>
      <c r="C121" s="267">
        <f t="shared" si="21"/>
        <v>1.1538534250505178E-3</v>
      </c>
      <c r="D121" s="267">
        <f t="shared" si="21"/>
        <v>1.1552775910388061E-3</v>
      </c>
      <c r="E121" s="267">
        <f t="shared" si="21"/>
        <v>1.1344427609711629E-3</v>
      </c>
      <c r="F121" s="267">
        <f t="shared" si="21"/>
        <v>1.1567883140779014E-3</v>
      </c>
      <c r="G121" s="267">
        <f t="shared" si="21"/>
        <v>1.1627190484775564E-3</v>
      </c>
      <c r="H121" s="267">
        <f t="shared" si="21"/>
        <v>1.1508827479832402E-3</v>
      </c>
      <c r="I121" s="267">
        <f t="shared" si="21"/>
        <v>1.1753138899252777E-3</v>
      </c>
      <c r="J121" s="267">
        <f t="shared" si="21"/>
        <v>1.1776877935063752E-3</v>
      </c>
      <c r="K121" s="267">
        <f t="shared" si="21"/>
        <v>1.1609952034401297E-3</v>
      </c>
      <c r="L121" s="267">
        <f t="shared" si="21"/>
        <v>1.1773551756990841E-3</v>
      </c>
      <c r="M121" s="267">
        <f t="shared" si="21"/>
        <v>1.1504613167631788E-3</v>
      </c>
      <c r="N121" s="267">
        <f t="shared" si="21"/>
        <v>1.1528724912320885E-3</v>
      </c>
      <c r="O121" s="267">
        <f t="shared" si="21"/>
        <v>1.1566613687548639E-3</v>
      </c>
      <c r="P121" s="267">
        <f t="shared" si="21"/>
        <v>1.1736586084155713E-3</v>
      </c>
      <c r="Q121" s="267">
        <f t="shared" si="21"/>
        <v>1.164122616718771E-3</v>
      </c>
      <c r="R121" s="267">
        <f t="shared" si="21"/>
        <v>1.1758172276558252E-3</v>
      </c>
      <c r="S121" s="267">
        <f t="shared" si="21"/>
        <v>1.1773610591016457E-3</v>
      </c>
      <c r="T121" s="267">
        <f t="shared" si="21"/>
        <v>1.1713603891325927E-3</v>
      </c>
      <c r="U121" s="267">
        <f t="shared" si="21"/>
        <v>1.1696662924970938E-3</v>
      </c>
      <c r="V121" s="267">
        <f t="shared" si="21"/>
        <v>1.1665704646258721E-3</v>
      </c>
      <c r="W121" s="267">
        <f t="shared" si="21"/>
        <v>1.1636122756332147E-3</v>
      </c>
      <c r="X121" s="267">
        <f t="shared" si="21"/>
        <v>1.1478206060015997E-3</v>
      </c>
      <c r="Y121" s="267">
        <f t="shared" si="21"/>
        <v>1.1506650991314788E-3</v>
      </c>
      <c r="DA121" s="77"/>
    </row>
    <row r="122" spans="1:105" ht="12" customHeight="1" x14ac:dyDescent="0.25">
      <c r="A122" s="56" t="s">
        <v>95</v>
      </c>
      <c r="B122" s="268">
        <f t="shared" ref="B122:Y122" si="22">IF(B$59=0,0,B$59/B$54)</f>
        <v>1.7521239214399753E-3</v>
      </c>
      <c r="C122" s="268">
        <f t="shared" si="22"/>
        <v>1.7552319095781848E-3</v>
      </c>
      <c r="D122" s="268">
        <f t="shared" si="22"/>
        <v>1.7526438121384573E-3</v>
      </c>
      <c r="E122" s="268">
        <f t="shared" si="22"/>
        <v>1.7523170474258638E-3</v>
      </c>
      <c r="F122" s="268">
        <f t="shared" si="22"/>
        <v>1.7491441147908513E-3</v>
      </c>
      <c r="G122" s="268">
        <f t="shared" si="22"/>
        <v>1.7346890685735357E-3</v>
      </c>
      <c r="H122" s="268">
        <f t="shared" si="22"/>
        <v>1.7421088154570999E-3</v>
      </c>
      <c r="I122" s="268">
        <f t="shared" si="22"/>
        <v>1.7540320305575725E-3</v>
      </c>
      <c r="J122" s="268">
        <f t="shared" si="22"/>
        <v>1.7526327847745932E-3</v>
      </c>
      <c r="K122" s="268">
        <f t="shared" si="22"/>
        <v>1.7371873360268674E-3</v>
      </c>
      <c r="L122" s="268">
        <f t="shared" si="22"/>
        <v>1.7417304293015688E-3</v>
      </c>
      <c r="M122" s="268">
        <f t="shared" si="22"/>
        <v>1.7295751165112385E-3</v>
      </c>
      <c r="N122" s="268">
        <f t="shared" si="22"/>
        <v>1.7250483278155376E-3</v>
      </c>
      <c r="O122" s="268">
        <f t="shared" si="22"/>
        <v>1.7299636379091718E-3</v>
      </c>
      <c r="P122" s="268">
        <f t="shared" si="22"/>
        <v>1.7329193539254457E-3</v>
      </c>
      <c r="Q122" s="268">
        <f t="shared" si="22"/>
        <v>1.7346822187539448E-3</v>
      </c>
      <c r="R122" s="268">
        <f t="shared" si="22"/>
        <v>1.7333858069453645E-3</v>
      </c>
      <c r="S122" s="268">
        <f t="shared" si="22"/>
        <v>1.7380586475352422E-3</v>
      </c>
      <c r="T122" s="268">
        <f t="shared" si="22"/>
        <v>1.8268360542003752E-3</v>
      </c>
      <c r="U122" s="268">
        <f t="shared" si="22"/>
        <v>1.832553147269634E-3</v>
      </c>
      <c r="V122" s="268">
        <f t="shared" si="22"/>
        <v>1.8386445580996827E-3</v>
      </c>
      <c r="W122" s="268">
        <f t="shared" si="22"/>
        <v>1.8400669828692164E-3</v>
      </c>
      <c r="X122" s="268">
        <f t="shared" si="22"/>
        <v>1.8275748074938669E-3</v>
      </c>
      <c r="Y122" s="268">
        <f t="shared" si="22"/>
        <v>1.8511894657453442E-3</v>
      </c>
      <c r="DA122" s="78"/>
    </row>
    <row r="123" spans="1:105" ht="12" customHeight="1" x14ac:dyDescent="0.25">
      <c r="A123" s="174" t="s">
        <v>220</v>
      </c>
      <c r="B123" s="269">
        <f t="shared" ref="B123:Y123" si="23">IF(B$65=0,0,B$65/B$54)</f>
        <v>0.14046650578504252</v>
      </c>
      <c r="C123" s="269">
        <f t="shared" si="23"/>
        <v>0.13380063922955801</v>
      </c>
      <c r="D123" s="269">
        <f t="shared" si="23"/>
        <v>0.13404045036293602</v>
      </c>
      <c r="E123" s="269">
        <f t="shared" si="23"/>
        <v>0.13897419836775751</v>
      </c>
      <c r="F123" s="269">
        <f t="shared" si="23"/>
        <v>0.13336730874386812</v>
      </c>
      <c r="G123" s="269">
        <f t="shared" si="23"/>
        <v>0.13537684462071428</v>
      </c>
      <c r="H123" s="269">
        <f t="shared" si="23"/>
        <v>0.13701942530313332</v>
      </c>
      <c r="I123" s="269">
        <f t="shared" si="23"/>
        <v>0.12792356238554922</v>
      </c>
      <c r="J123" s="269">
        <f t="shared" si="23"/>
        <v>0.12648395520958414</v>
      </c>
      <c r="K123" s="269">
        <f t="shared" si="23"/>
        <v>0.13225197895605095</v>
      </c>
      <c r="L123" s="269">
        <f t="shared" si="23"/>
        <v>0.12736066302363308</v>
      </c>
      <c r="M123" s="269">
        <f t="shared" si="23"/>
        <v>0.13675433099397682</v>
      </c>
      <c r="N123" s="269">
        <f t="shared" si="23"/>
        <v>0.13567411735490362</v>
      </c>
      <c r="O123" s="269">
        <f t="shared" si="23"/>
        <v>0.13643277089509814</v>
      </c>
      <c r="P123" s="269">
        <f t="shared" si="23"/>
        <v>0.13093523736661614</v>
      </c>
      <c r="Q123" s="269">
        <f t="shared" si="23"/>
        <v>0.13393750445606598</v>
      </c>
      <c r="R123" s="269">
        <f t="shared" si="23"/>
        <v>0.13128692195027472</v>
      </c>
      <c r="S123" s="269">
        <f t="shared" si="23"/>
        <v>0.12987853901249224</v>
      </c>
      <c r="T123" s="269">
        <f t="shared" si="23"/>
        <v>0.13209399913550399</v>
      </c>
      <c r="U123" s="269">
        <f t="shared" si="23"/>
        <v>0.13250191349844342</v>
      </c>
      <c r="V123" s="269">
        <f t="shared" si="23"/>
        <v>0.13173272347439044</v>
      </c>
      <c r="W123" s="269">
        <f t="shared" si="23"/>
        <v>0.13207552624279023</v>
      </c>
      <c r="X123" s="269">
        <f t="shared" si="23"/>
        <v>0.14024297832494159</v>
      </c>
      <c r="Y123" s="269">
        <f t="shared" si="23"/>
        <v>0.14038189021860867</v>
      </c>
      <c r="DA123" s="79"/>
    </row>
    <row r="124" spans="1:105" ht="12" customHeight="1" x14ac:dyDescent="0.25">
      <c r="A124" s="174" t="s">
        <v>226</v>
      </c>
      <c r="B124" s="269">
        <f t="shared" ref="B124:Y124" si="24">IF(B$71=0,0,B$71/B$54)</f>
        <v>0.33612677238874944</v>
      </c>
      <c r="C124" s="269">
        <f t="shared" si="24"/>
        <v>0.34278943926078287</v>
      </c>
      <c r="D124" s="269">
        <f t="shared" si="24"/>
        <v>0.34321253378036481</v>
      </c>
      <c r="E124" s="269">
        <f t="shared" si="24"/>
        <v>0.33702287436528916</v>
      </c>
      <c r="F124" s="269">
        <f t="shared" si="24"/>
        <v>0.34366134286842309</v>
      </c>
      <c r="G124" s="269">
        <f t="shared" si="24"/>
        <v>0.3454232591353642</v>
      </c>
      <c r="H124" s="269">
        <f t="shared" si="24"/>
        <v>0.34190690365963217</v>
      </c>
      <c r="I124" s="269">
        <f t="shared" si="24"/>
        <v>0.34916496370867584</v>
      </c>
      <c r="J124" s="269">
        <f t="shared" si="24"/>
        <v>0.34987020846486133</v>
      </c>
      <c r="K124" s="269">
        <f t="shared" si="24"/>
        <v>0.34491113527203565</v>
      </c>
      <c r="L124" s="269">
        <f t="shared" si="24"/>
        <v>0.34977139359880133</v>
      </c>
      <c r="M124" s="269">
        <f t="shared" si="24"/>
        <v>0.34178170389987439</v>
      </c>
      <c r="N124" s="269">
        <f t="shared" si="24"/>
        <v>0.34249802117745348</v>
      </c>
      <c r="O124" s="269">
        <f t="shared" si="24"/>
        <v>0.34362362965879334</v>
      </c>
      <c r="P124" s="269">
        <f t="shared" si="24"/>
        <v>0.34867320885644576</v>
      </c>
      <c r="Q124" s="269">
        <f t="shared" si="24"/>
        <v>0.34584023442869416</v>
      </c>
      <c r="R124" s="269">
        <f t="shared" si="24"/>
        <v>0.34931449644365525</v>
      </c>
      <c r="S124" s="269">
        <f t="shared" si="24"/>
        <v>0.34977314145361638</v>
      </c>
      <c r="T124" s="269">
        <f t="shared" si="24"/>
        <v>0.34799044856626765</v>
      </c>
      <c r="U124" s="269">
        <f t="shared" si="24"/>
        <v>0.34748716242685967</v>
      </c>
      <c r="V124" s="269">
        <f t="shared" si="24"/>
        <v>0.3465674467359543</v>
      </c>
      <c r="W124" s="269">
        <f t="shared" si="24"/>
        <v>0.34568862112084092</v>
      </c>
      <c r="X124" s="269">
        <f t="shared" si="24"/>
        <v>0.34099719545056939</v>
      </c>
      <c r="Y124" s="269">
        <f t="shared" si="24"/>
        <v>0.34184224403629393</v>
      </c>
      <c r="DA124" s="79"/>
    </row>
    <row r="125" spans="1:105" ht="12" customHeight="1" x14ac:dyDescent="0.25">
      <c r="A125" s="174" t="s">
        <v>179</v>
      </c>
      <c r="B125" s="269">
        <f t="shared" ref="B125:Y125" si="25">IF(B$72=0,0,B$72/B$54)</f>
        <v>0.35734393489272759</v>
      </c>
      <c r="C125" s="269">
        <f t="shared" si="25"/>
        <v>0.35800058175644567</v>
      </c>
      <c r="D125" s="269">
        <f t="shared" si="25"/>
        <v>0.35734299500566824</v>
      </c>
      <c r="E125" s="269">
        <f t="shared" si="25"/>
        <v>0.35719233402494122</v>
      </c>
      <c r="F125" s="269">
        <f t="shared" si="25"/>
        <v>0.35660192201134211</v>
      </c>
      <c r="G125" s="269">
        <f t="shared" si="25"/>
        <v>0.35337402211316676</v>
      </c>
      <c r="H125" s="269">
        <f t="shared" si="25"/>
        <v>0.35492759090031162</v>
      </c>
      <c r="I125" s="269">
        <f t="shared" si="25"/>
        <v>0.3573269715655083</v>
      </c>
      <c r="J125" s="269">
        <f t="shared" si="25"/>
        <v>0.35821815371584709</v>
      </c>
      <c r="K125" s="269">
        <f t="shared" si="25"/>
        <v>0.35527318662031609</v>
      </c>
      <c r="L125" s="269">
        <f t="shared" si="25"/>
        <v>0.35629516442982301</v>
      </c>
      <c r="M125" s="269">
        <f t="shared" si="25"/>
        <v>0.35357242652834064</v>
      </c>
      <c r="N125" s="269">
        <f t="shared" si="25"/>
        <v>0.35292530715685749</v>
      </c>
      <c r="O125" s="269">
        <f t="shared" si="25"/>
        <v>0.35232800641297557</v>
      </c>
      <c r="P125" s="269">
        <f t="shared" si="25"/>
        <v>0.35293080894301032</v>
      </c>
      <c r="Q125" s="269">
        <f t="shared" si="25"/>
        <v>0.35328801336542343</v>
      </c>
      <c r="R125" s="269">
        <f t="shared" si="25"/>
        <v>0.35302293767045401</v>
      </c>
      <c r="S125" s="269">
        <f t="shared" si="25"/>
        <v>0.354001480315839</v>
      </c>
      <c r="T125" s="269">
        <f t="shared" si="25"/>
        <v>0.35317516698911633</v>
      </c>
      <c r="U125" s="269">
        <f t="shared" si="25"/>
        <v>0.35308925031301613</v>
      </c>
      <c r="V125" s="269">
        <f t="shared" si="25"/>
        <v>0.35457193099506268</v>
      </c>
      <c r="W125" s="269">
        <f t="shared" si="25"/>
        <v>0.35311476106765838</v>
      </c>
      <c r="X125" s="269">
        <f t="shared" si="25"/>
        <v>0.34958066833539836</v>
      </c>
      <c r="Y125" s="269">
        <f t="shared" si="25"/>
        <v>0.34846084939375799</v>
      </c>
      <c r="DA125" s="79"/>
    </row>
    <row r="126" spans="1:105" ht="12" customHeight="1" x14ac:dyDescent="0.25">
      <c r="A126" s="62" t="s">
        <v>181</v>
      </c>
      <c r="B126" s="270">
        <f t="shared" ref="B126:Y126" si="26">IF(B$73=0,0,B$73/B$54)</f>
        <v>0.2197712001011346</v>
      </c>
      <c r="C126" s="270">
        <f t="shared" si="26"/>
        <v>0.21212428157006943</v>
      </c>
      <c r="D126" s="270">
        <f t="shared" si="26"/>
        <v>0.2083523545214753</v>
      </c>
      <c r="E126" s="270">
        <f t="shared" si="26"/>
        <v>0.21776516198736595</v>
      </c>
      <c r="F126" s="270">
        <f t="shared" si="26"/>
        <v>0.20834519041372618</v>
      </c>
      <c r="G126" s="270">
        <f t="shared" si="26"/>
        <v>0.18408007141120247</v>
      </c>
      <c r="H126" s="270">
        <f t="shared" si="26"/>
        <v>0.19707960059352003</v>
      </c>
      <c r="I126" s="270">
        <f t="shared" si="26"/>
        <v>0.19874866340203529</v>
      </c>
      <c r="J126" s="270">
        <f t="shared" si="26"/>
        <v>0.20283191817357266</v>
      </c>
      <c r="K126" s="270">
        <f t="shared" si="26"/>
        <v>0.19024135323087549</v>
      </c>
      <c r="L126" s="270">
        <f t="shared" si="26"/>
        <v>0.19337930437082063</v>
      </c>
      <c r="M126" s="270">
        <f t="shared" si="26"/>
        <v>0.19186196378721679</v>
      </c>
      <c r="N126" s="270">
        <f t="shared" si="26"/>
        <v>0.18769726444451865</v>
      </c>
      <c r="O126" s="270">
        <f t="shared" si="26"/>
        <v>0.18371159409974974</v>
      </c>
      <c r="P126" s="270">
        <f t="shared" si="26"/>
        <v>0.1788834025618174</v>
      </c>
      <c r="Q126" s="270">
        <f t="shared" si="26"/>
        <v>0.18559983924109788</v>
      </c>
      <c r="R126" s="270">
        <f t="shared" si="26"/>
        <v>0.17820347351266203</v>
      </c>
      <c r="S126" s="270">
        <f t="shared" si="26"/>
        <v>0.18374417538072646</v>
      </c>
      <c r="T126" s="270">
        <f t="shared" si="26"/>
        <v>0.18406958660155465</v>
      </c>
      <c r="U126" s="270">
        <f t="shared" si="26"/>
        <v>0.18453395390887012</v>
      </c>
      <c r="V126" s="270">
        <f t="shared" si="26"/>
        <v>0.19257193287820989</v>
      </c>
      <c r="W126" s="270">
        <f t="shared" si="26"/>
        <v>0.18653447786250202</v>
      </c>
      <c r="X126" s="270">
        <f t="shared" si="26"/>
        <v>0.17968741318518788</v>
      </c>
      <c r="Y126" s="270">
        <f t="shared" si="26"/>
        <v>0.17540887633318805</v>
      </c>
      <c r="DA126" s="80"/>
    </row>
    <row r="127" spans="1:105" ht="12" customHeight="1" x14ac:dyDescent="0.25">
      <c r="A127" s="62" t="s">
        <v>187</v>
      </c>
      <c r="B127" s="270">
        <f t="shared" ref="B127:Y127" si="27">IF(B$78=0,0,B$78/B$54)</f>
        <v>0.13757273479159293</v>
      </c>
      <c r="C127" s="270">
        <f t="shared" si="27"/>
        <v>0.14587630018637626</v>
      </c>
      <c r="D127" s="270">
        <f t="shared" si="27"/>
        <v>0.14899064048419289</v>
      </c>
      <c r="E127" s="270">
        <f t="shared" si="27"/>
        <v>0.13942717203757529</v>
      </c>
      <c r="F127" s="270">
        <f t="shared" si="27"/>
        <v>0.14825673159761593</v>
      </c>
      <c r="G127" s="270">
        <f t="shared" si="27"/>
        <v>0.16929395070196426</v>
      </c>
      <c r="H127" s="270">
        <f t="shared" si="27"/>
        <v>0.15784799030679156</v>
      </c>
      <c r="I127" s="270">
        <f t="shared" si="27"/>
        <v>0.15857830816347304</v>
      </c>
      <c r="J127" s="270">
        <f t="shared" si="27"/>
        <v>0.1553862355422744</v>
      </c>
      <c r="K127" s="270">
        <f t="shared" si="27"/>
        <v>0.16503183338944061</v>
      </c>
      <c r="L127" s="270">
        <f t="shared" si="27"/>
        <v>0.16291586005900238</v>
      </c>
      <c r="M127" s="270">
        <f t="shared" si="27"/>
        <v>0.16171046274112391</v>
      </c>
      <c r="N127" s="270">
        <f t="shared" si="27"/>
        <v>0.16522804271233882</v>
      </c>
      <c r="O127" s="270">
        <f t="shared" si="27"/>
        <v>0.16861641231322577</v>
      </c>
      <c r="P127" s="270">
        <f t="shared" si="27"/>
        <v>0.17404740638119293</v>
      </c>
      <c r="Q127" s="270">
        <f t="shared" si="27"/>
        <v>0.16768817412432555</v>
      </c>
      <c r="R127" s="270">
        <f t="shared" si="27"/>
        <v>0.17481946415779198</v>
      </c>
      <c r="S127" s="270">
        <f t="shared" si="27"/>
        <v>0.17025730493511246</v>
      </c>
      <c r="T127" s="270">
        <f t="shared" si="27"/>
        <v>0.16910558038756165</v>
      </c>
      <c r="U127" s="270">
        <f t="shared" si="27"/>
        <v>0.16855529640414593</v>
      </c>
      <c r="V127" s="270">
        <f t="shared" si="27"/>
        <v>0.16199999811685289</v>
      </c>
      <c r="W127" s="270">
        <f t="shared" si="27"/>
        <v>0.16658028320515642</v>
      </c>
      <c r="X127" s="270">
        <f t="shared" si="27"/>
        <v>0.16989325515021059</v>
      </c>
      <c r="Y127" s="270">
        <f t="shared" si="27"/>
        <v>0.17305197306057007</v>
      </c>
      <c r="DA127" s="80"/>
    </row>
    <row r="128" spans="1:105" ht="12" customHeight="1" x14ac:dyDescent="0.25">
      <c r="A128" s="174" t="s">
        <v>189</v>
      </c>
      <c r="B128" s="269">
        <f t="shared" ref="B128:Y128" si="28">IF(B$79=0,0,B$79/B$54)</f>
        <v>0.11366190857314458</v>
      </c>
      <c r="C128" s="269">
        <f t="shared" si="28"/>
        <v>0.11200139952176896</v>
      </c>
      <c r="D128" s="269">
        <f t="shared" si="28"/>
        <v>0.11193491535910588</v>
      </c>
      <c r="E128" s="269">
        <f t="shared" si="28"/>
        <v>0.11427449398435394</v>
      </c>
      <c r="F128" s="269">
        <f t="shared" si="28"/>
        <v>0.11283619246300104</v>
      </c>
      <c r="G128" s="269">
        <f t="shared" si="28"/>
        <v>0.11204160357512258</v>
      </c>
      <c r="H128" s="269">
        <f t="shared" si="28"/>
        <v>0.11288424654217377</v>
      </c>
      <c r="I128" s="269">
        <f t="shared" si="28"/>
        <v>0.11121707572686541</v>
      </c>
      <c r="J128" s="269">
        <f t="shared" si="28"/>
        <v>0.11095538650240688</v>
      </c>
      <c r="K128" s="269">
        <f t="shared" si="28"/>
        <v>0.11385409893847244</v>
      </c>
      <c r="L128" s="269">
        <f t="shared" si="28"/>
        <v>0.11212627496458898</v>
      </c>
      <c r="M128" s="269">
        <f t="shared" si="28"/>
        <v>0.11466110421848932</v>
      </c>
      <c r="N128" s="269">
        <f t="shared" si="28"/>
        <v>0.11556870955433628</v>
      </c>
      <c r="O128" s="269">
        <f t="shared" si="28"/>
        <v>0.11410722235461612</v>
      </c>
      <c r="P128" s="269">
        <f t="shared" si="28"/>
        <v>0.11318853023348291</v>
      </c>
      <c r="Q128" s="269">
        <f t="shared" si="28"/>
        <v>0.11308715275243857</v>
      </c>
      <c r="R128" s="269">
        <f t="shared" si="28"/>
        <v>0.11200633143176607</v>
      </c>
      <c r="S128" s="269">
        <f t="shared" si="28"/>
        <v>0.11190374364380495</v>
      </c>
      <c r="T128" s="269">
        <f t="shared" si="28"/>
        <v>0.1124771347103139</v>
      </c>
      <c r="U128" s="269">
        <f t="shared" si="28"/>
        <v>0.11272854298070885</v>
      </c>
      <c r="V128" s="269">
        <f t="shared" si="28"/>
        <v>0.11306726257096882</v>
      </c>
      <c r="W128" s="269">
        <f t="shared" si="28"/>
        <v>0.11519145742925563</v>
      </c>
      <c r="X128" s="269">
        <f t="shared" si="28"/>
        <v>0.11596893630821446</v>
      </c>
      <c r="Y128" s="269">
        <f t="shared" si="28"/>
        <v>0.11595384524387252</v>
      </c>
      <c r="DA128" s="79"/>
    </row>
    <row r="129" spans="1:105" ht="12" customHeight="1" x14ac:dyDescent="0.25">
      <c r="A129" s="62" t="s">
        <v>190</v>
      </c>
      <c r="B129" s="270">
        <f t="shared" ref="B129:Y129" si="29">IF(B$80=0,0,B$80/B$54)</f>
        <v>4.600159017808441E-2</v>
      </c>
      <c r="C129" s="270">
        <f t="shared" si="29"/>
        <v>4.4445436741339758E-2</v>
      </c>
      <c r="D129" s="270">
        <f t="shared" si="29"/>
        <v>4.3662699764363343E-2</v>
      </c>
      <c r="E129" s="270">
        <f t="shared" si="29"/>
        <v>4.5664253184469976E-2</v>
      </c>
      <c r="F129" s="270">
        <f t="shared" si="29"/>
        <v>4.367957336361198E-2</v>
      </c>
      <c r="G129" s="270">
        <f t="shared" si="29"/>
        <v>3.8590129773023153E-2</v>
      </c>
      <c r="H129" s="270">
        <f t="shared" si="29"/>
        <v>4.1282780992503994E-2</v>
      </c>
      <c r="I129" s="270">
        <f t="shared" si="29"/>
        <v>4.1654454184983751E-2</v>
      </c>
      <c r="J129" s="270">
        <f t="shared" si="29"/>
        <v>4.2540962498608212E-2</v>
      </c>
      <c r="K129" s="270">
        <f t="shared" si="29"/>
        <v>3.9897641495875956E-2</v>
      </c>
      <c r="L129" s="270">
        <f t="shared" si="29"/>
        <v>4.0559330610051368E-2</v>
      </c>
      <c r="M129" s="270">
        <f t="shared" si="29"/>
        <v>4.0267568909738663E-2</v>
      </c>
      <c r="N129" s="270">
        <f t="shared" si="29"/>
        <v>3.9328909271877578E-2</v>
      </c>
      <c r="O129" s="270">
        <f t="shared" si="29"/>
        <v>3.8575678330149556E-2</v>
      </c>
      <c r="P129" s="270">
        <f t="shared" si="29"/>
        <v>3.7561856831314265E-2</v>
      </c>
      <c r="Q129" s="270">
        <f t="shared" si="29"/>
        <v>3.8972171200063681E-2</v>
      </c>
      <c r="R129" s="270">
        <f t="shared" si="29"/>
        <v>3.7419085633796353E-2</v>
      </c>
      <c r="S129" s="270">
        <f t="shared" si="29"/>
        <v>3.8551602093411304E-2</v>
      </c>
      <c r="T129" s="270">
        <f t="shared" si="29"/>
        <v>3.8650849435500317E-2</v>
      </c>
      <c r="U129" s="270">
        <f t="shared" si="29"/>
        <v>3.8748357074916452E-2</v>
      </c>
      <c r="V129" s="270">
        <f t="shared" si="29"/>
        <v>4.043616830242884E-2</v>
      </c>
      <c r="W129" s="270">
        <f t="shared" si="29"/>
        <v>3.9168426199596498E-2</v>
      </c>
      <c r="X129" s="270">
        <f t="shared" si="29"/>
        <v>3.7610165344456443E-2</v>
      </c>
      <c r="Y129" s="270">
        <f t="shared" si="29"/>
        <v>3.67623373757738E-2</v>
      </c>
      <c r="DA129" s="80"/>
    </row>
    <row r="130" spans="1:105" ht="12" customHeight="1" x14ac:dyDescent="0.25">
      <c r="A130" s="62" t="s">
        <v>195</v>
      </c>
      <c r="B130" s="270">
        <f t="shared" ref="B130:Y130" si="30">IF(B$84=0,0,B$84/B$54)</f>
        <v>3.8666105349532361E-2</v>
      </c>
      <c r="C130" s="270">
        <f t="shared" si="30"/>
        <v>3.6851458630827442E-2</v>
      </c>
      <c r="D130" s="270">
        <f t="shared" si="30"/>
        <v>3.692047206342116E-2</v>
      </c>
      <c r="E130" s="270">
        <f t="shared" si="30"/>
        <v>3.9287654857823845E-2</v>
      </c>
      <c r="F130" s="270">
        <f t="shared" si="30"/>
        <v>3.7972564337023423E-2</v>
      </c>
      <c r="G130" s="270">
        <f t="shared" si="30"/>
        <v>3.7852808570645137E-2</v>
      </c>
      <c r="H130" s="270">
        <f t="shared" si="30"/>
        <v>3.837942759613721E-2</v>
      </c>
      <c r="I130" s="270">
        <f t="shared" si="30"/>
        <v>3.6201443383602039E-2</v>
      </c>
      <c r="J130" s="270">
        <f t="shared" si="30"/>
        <v>3.5746348556806327E-2</v>
      </c>
      <c r="K130" s="270">
        <f t="shared" si="30"/>
        <v>3.9263687161987373E-2</v>
      </c>
      <c r="L130" s="270">
        <f t="shared" si="30"/>
        <v>3.7319842703137603E-2</v>
      </c>
      <c r="M130" s="270">
        <f t="shared" si="30"/>
        <v>4.0422263652869453E-2</v>
      </c>
      <c r="N130" s="270">
        <f t="shared" si="30"/>
        <v>4.1478502875188637E-2</v>
      </c>
      <c r="O130" s="270">
        <f t="shared" si="30"/>
        <v>4.0125545211745314E-2</v>
      </c>
      <c r="P130" s="270">
        <f t="shared" si="30"/>
        <v>3.9080276885070098E-2</v>
      </c>
      <c r="Q130" s="270">
        <f t="shared" si="30"/>
        <v>3.8903893779233097E-2</v>
      </c>
      <c r="R130" s="270">
        <f t="shared" si="30"/>
        <v>3.7878732934386226E-2</v>
      </c>
      <c r="S130" s="270">
        <f t="shared" si="30"/>
        <v>3.7576242339936103E-2</v>
      </c>
      <c r="T130" s="270">
        <f t="shared" si="30"/>
        <v>3.8317571168714017E-2</v>
      </c>
      <c r="U130" s="270">
        <f t="shared" si="30"/>
        <v>3.8587020184314369E-2</v>
      </c>
      <c r="V130" s="270">
        <f t="shared" si="30"/>
        <v>3.8614407148360771E-2</v>
      </c>
      <c r="W130" s="270">
        <f t="shared" si="30"/>
        <v>4.1044577896015809E-2</v>
      </c>
      <c r="X130" s="270">
        <f t="shared" si="30"/>
        <v>4.2589082975954304E-2</v>
      </c>
      <c r="Y130" s="270">
        <f t="shared" si="30"/>
        <v>4.2798216218413808E-2</v>
      </c>
      <c r="DA130" s="80"/>
    </row>
    <row r="131" spans="1:105" ht="12" customHeight="1" x14ac:dyDescent="0.25">
      <c r="A131" s="63" t="s">
        <v>207</v>
      </c>
      <c r="B131" s="271">
        <f t="shared" ref="B131:Y131" si="31">IF(B$95=0,0,B$95/B$54)</f>
        <v>2.8994213045527812E-2</v>
      </c>
      <c r="C131" s="271">
        <f t="shared" si="31"/>
        <v>3.0704504149601752E-2</v>
      </c>
      <c r="D131" s="271">
        <f t="shared" si="31"/>
        <v>3.1351743531321377E-2</v>
      </c>
      <c r="E131" s="271">
        <f t="shared" si="31"/>
        <v>2.9322585942060109E-2</v>
      </c>
      <c r="F131" s="271">
        <f t="shared" si="31"/>
        <v>3.1184054762365628E-2</v>
      </c>
      <c r="G131" s="271">
        <f t="shared" si="31"/>
        <v>3.5598665231454302E-2</v>
      </c>
      <c r="H131" s="271">
        <f t="shared" si="31"/>
        <v>3.3222037953532582E-2</v>
      </c>
      <c r="I131" s="271">
        <f t="shared" si="31"/>
        <v>3.3361178158279638E-2</v>
      </c>
      <c r="J131" s="271">
        <f t="shared" si="31"/>
        <v>3.2668075446992337E-2</v>
      </c>
      <c r="K131" s="271">
        <f t="shared" si="31"/>
        <v>3.469277028060911E-2</v>
      </c>
      <c r="L131" s="271">
        <f t="shared" si="31"/>
        <v>3.4247101651399992E-2</v>
      </c>
      <c r="M131" s="271">
        <f t="shared" si="31"/>
        <v>3.3971271655881215E-2</v>
      </c>
      <c r="N131" s="271">
        <f t="shared" si="31"/>
        <v>3.4761297407270061E-2</v>
      </c>
      <c r="O131" s="271">
        <f t="shared" si="31"/>
        <v>3.5405998812721239E-2</v>
      </c>
      <c r="P131" s="271">
        <f t="shared" si="31"/>
        <v>3.6546396517098553E-2</v>
      </c>
      <c r="Q131" s="271">
        <f t="shared" si="31"/>
        <v>3.5211087773141803E-2</v>
      </c>
      <c r="R131" s="271">
        <f t="shared" si="31"/>
        <v>3.6708512863583488E-2</v>
      </c>
      <c r="S131" s="271">
        <f t="shared" si="31"/>
        <v>3.5775899210457533E-2</v>
      </c>
      <c r="T131" s="271">
        <f t="shared" si="31"/>
        <v>3.5508714106099584E-2</v>
      </c>
      <c r="U131" s="271">
        <f t="shared" si="31"/>
        <v>3.5393165721478013E-2</v>
      </c>
      <c r="V131" s="271">
        <f t="shared" si="31"/>
        <v>3.4016687120179211E-2</v>
      </c>
      <c r="W131" s="271">
        <f t="shared" si="31"/>
        <v>3.4978453333643328E-2</v>
      </c>
      <c r="X131" s="271">
        <f t="shared" si="31"/>
        <v>3.5769687987803708E-2</v>
      </c>
      <c r="Y131" s="271">
        <f t="shared" si="31"/>
        <v>3.6393291649684918E-2</v>
      </c>
      <c r="DA131" s="81"/>
    </row>
    <row r="132" spans="1:105" ht="12" hidden="1" customHeight="1" x14ac:dyDescent="0.25">
      <c r="A132" s="6"/>
    </row>
    <row r="133" spans="1:105" ht="12" customHeight="1" x14ac:dyDescent="0.25">
      <c r="A133" s="6"/>
    </row>
    <row r="134" spans="1:105" ht="15" customHeight="1" x14ac:dyDescent="0.25">
      <c r="A134" s="32" t="s">
        <v>252</v>
      </c>
      <c r="B134" s="257"/>
      <c r="C134" s="257"/>
      <c r="D134" s="257"/>
      <c r="E134" s="257"/>
      <c r="F134" s="257"/>
      <c r="G134" s="257"/>
      <c r="H134" s="257"/>
      <c r="I134" s="257"/>
      <c r="J134" s="257"/>
      <c r="K134" s="257"/>
      <c r="L134" s="257"/>
      <c r="M134" s="257"/>
      <c r="N134" s="257"/>
      <c r="O134" s="257"/>
      <c r="P134" s="257"/>
      <c r="Q134" s="257"/>
      <c r="R134" s="257"/>
      <c r="S134" s="257"/>
      <c r="T134" s="257"/>
      <c r="U134" s="257"/>
      <c r="V134" s="257"/>
      <c r="W134" s="257"/>
      <c r="X134" s="257"/>
      <c r="Y134" s="257"/>
      <c r="DA134" s="88"/>
    </row>
    <row r="136" spans="1:105" ht="12" customHeight="1" x14ac:dyDescent="0.25">
      <c r="A136" s="35" t="s">
        <v>43</v>
      </c>
      <c r="B136" s="272">
        <f t="shared" ref="B136:Y136" si="32">SUM(B$137:B$145)</f>
        <v>215.27107071615063</v>
      </c>
      <c r="C136" s="272">
        <f t="shared" si="32"/>
        <v>211.74107780167282</v>
      </c>
      <c r="D136" s="272">
        <f t="shared" si="32"/>
        <v>214.24951805839558</v>
      </c>
      <c r="E136" s="272">
        <f t="shared" si="32"/>
        <v>245.43026983559466</v>
      </c>
      <c r="F136" s="272">
        <f t="shared" si="32"/>
        <v>224.81034983528028</v>
      </c>
      <c r="G136" s="272">
        <f t="shared" si="32"/>
        <v>217.46489924263062</v>
      </c>
      <c r="H136" s="272">
        <f t="shared" si="32"/>
        <v>238.78284841550126</v>
      </c>
      <c r="I136" s="272">
        <f t="shared" si="32"/>
        <v>207.09099388299182</v>
      </c>
      <c r="J136" s="272">
        <f t="shared" si="32"/>
        <v>217.91200300899391</v>
      </c>
      <c r="K136" s="272">
        <f t="shared" si="32"/>
        <v>240.56214719062729</v>
      </c>
      <c r="L136" s="272">
        <f t="shared" si="32"/>
        <v>213.20789708964534</v>
      </c>
      <c r="M136" s="272">
        <f t="shared" si="32"/>
        <v>232.87765929463976</v>
      </c>
      <c r="N136" s="272">
        <f t="shared" si="32"/>
        <v>224.16558104497938</v>
      </c>
      <c r="O136" s="272">
        <f t="shared" si="32"/>
        <v>215.75813313703452</v>
      </c>
      <c r="P136" s="272">
        <f t="shared" si="32"/>
        <v>204.69091734054089</v>
      </c>
      <c r="Q136" s="272">
        <f t="shared" si="32"/>
        <v>213.56209399396883</v>
      </c>
      <c r="R136" s="272">
        <f t="shared" si="32"/>
        <v>215.58058307775906</v>
      </c>
      <c r="S136" s="272">
        <f t="shared" si="32"/>
        <v>208.06623760745964</v>
      </c>
      <c r="T136" s="272">
        <f t="shared" si="32"/>
        <v>213.59445843232598</v>
      </c>
      <c r="U136" s="272">
        <f t="shared" si="32"/>
        <v>212.36971347560271</v>
      </c>
      <c r="V136" s="272">
        <f t="shared" si="32"/>
        <v>219.08408299257533</v>
      </c>
      <c r="W136" s="272">
        <f t="shared" si="32"/>
        <v>206.3443112312647</v>
      </c>
      <c r="X136" s="272">
        <f t="shared" si="32"/>
        <v>219.41092177938339</v>
      </c>
      <c r="Y136" s="272">
        <f t="shared" si="32"/>
        <v>221.77350553558747</v>
      </c>
      <c r="DA136" s="111"/>
    </row>
    <row r="137" spans="1:105" ht="12" customHeight="1" x14ac:dyDescent="0.25">
      <c r="A137" s="55" t="s">
        <v>91</v>
      </c>
      <c r="B137" s="273">
        <f>IF(B$6=0,0,B$6/ISI!B$8*1000)</f>
        <v>0.49682810504407277</v>
      </c>
      <c r="C137" s="273">
        <f>IF(C$6=0,0,C$6/ISI!C$8*1000)</f>
        <v>0.51922996737233662</v>
      </c>
      <c r="D137" s="273">
        <f>IF(D$6=0,0,D$6/ISI!D$8*1000)</f>
        <v>0.52590826710474503</v>
      </c>
      <c r="E137" s="273">
        <f>IF(E$6=0,0,E$6/ISI!E$8*1000)</f>
        <v>0.57241277362123477</v>
      </c>
      <c r="F137" s="273">
        <f>IF(F$6=0,0,F$6/ISI!F$8*1000)</f>
        <v>0.56975876752230126</v>
      </c>
      <c r="G137" s="273">
        <f>IF(G$6=0,0,G$6/ISI!G$8*1000)</f>
        <v>0.55117840924754724</v>
      </c>
      <c r="H137" s="273">
        <f>IF(H$6=0,0,H$6/ISI!H$8*1000)</f>
        <v>0.57893572412088135</v>
      </c>
      <c r="I137" s="273">
        <f>IF(I$6=0,0,I$6/ISI!I$8*1000)</f>
        <v>0.54068714412972951</v>
      </c>
      <c r="J137" s="273">
        <f>IF(J$6=0,0,J$6/ISI!J$8*1000)</f>
        <v>0.58266845359424468</v>
      </c>
      <c r="K137" s="273">
        <f>IF(K$6=0,0,K$6/ISI!K$8*1000)</f>
        <v>0.61636508551035096</v>
      </c>
      <c r="L137" s="273">
        <f>IF(L$6=0,0,L$6/ISI!L$8*1000)</f>
        <v>0.56648802272739895</v>
      </c>
      <c r="M137" s="273">
        <f>IF(M$6=0,0,M$6/ISI!M$8*1000)</f>
        <v>0.57881284813603884</v>
      </c>
      <c r="N137" s="273">
        <f>IF(N$6=0,0,N$6/ISI!N$8*1000)</f>
        <v>0.56491967481612637</v>
      </c>
      <c r="O137" s="273">
        <f>IF(O$6=0,0,O$6/ISI!O$8*1000)</f>
        <v>0.54228709339209968</v>
      </c>
      <c r="P137" s="273">
        <f>IF(P$6=0,0,P$6/ISI!P$8*1000)</f>
        <v>0.53757525382715077</v>
      </c>
      <c r="Q137" s="273">
        <f>IF(Q$6=0,0,Q$6/ISI!Q$8*1000)</f>
        <v>0.54997854486949427</v>
      </c>
      <c r="R137" s="273">
        <f>IF(R$6=0,0,R$6/ISI!R$8*1000)</f>
        <v>0.56784269152989331</v>
      </c>
      <c r="S137" s="273">
        <f>IF(S$6=0,0,S$6/ISI!S$8*1000)</f>
        <v>0.55160019328092347</v>
      </c>
      <c r="T137" s="273">
        <f>IF(T$6=0,0,T$6/ISI!T$8*1000)</f>
        <v>0.55800767487657654</v>
      </c>
      <c r="U137" s="273">
        <f>IF(U$6=0,0,U$6/ISI!U$8*1000)</f>
        <v>0.55294718354543537</v>
      </c>
      <c r="V137" s="273">
        <f>IF(V$6=0,0,V$6/ISI!V$8*1000)</f>
        <v>0.57003537257307657</v>
      </c>
      <c r="W137" s="273">
        <f>IF(W$6=0,0,W$6/ISI!W$8*1000)</f>
        <v>0.53420800286938785</v>
      </c>
      <c r="X137" s="273">
        <f>IF(X$6=0,0,X$6/ISI!X$8*1000)</f>
        <v>0.54242159488280095</v>
      </c>
      <c r="Y137" s="273">
        <f>IF(Y$6=0,0,Y$6/ISI!Y$8*1000)</f>
        <v>0.54947823754645031</v>
      </c>
      <c r="DA137" s="76"/>
    </row>
    <row r="138" spans="1:105" ht="12" customHeight="1" x14ac:dyDescent="0.25">
      <c r="A138" s="173" t="s">
        <v>92</v>
      </c>
      <c r="B138" s="274">
        <f>IF(B$7=0,0,B$7/ISI!B$8*1000)</f>
        <v>0.26497498935683877</v>
      </c>
      <c r="C138" s="274">
        <f>IF(C$7=0,0,C$7/ISI!C$8*1000)</f>
        <v>0.27692264926524618</v>
      </c>
      <c r="D138" s="274">
        <f>IF(D$7=0,0,D$7/ISI!D$8*1000)</f>
        <v>0.28048440912253075</v>
      </c>
      <c r="E138" s="274">
        <f>IF(E$7=0,0,E$7/ISI!E$8*1000)</f>
        <v>0.3052868125979919</v>
      </c>
      <c r="F138" s="274">
        <f>IF(F$7=0,0,F$7/ISI!F$8*1000)</f>
        <v>0.3038713426785607</v>
      </c>
      <c r="G138" s="274">
        <f>IF(G$7=0,0,G$7/ISI!G$8*1000)</f>
        <v>0.29396181826535844</v>
      </c>
      <c r="H138" s="274">
        <f>IF(H$7=0,0,H$7/ISI!H$8*1000)</f>
        <v>0.30876571953113663</v>
      </c>
      <c r="I138" s="274">
        <f>IF(I$7=0,0,I$7/ISI!I$8*1000)</f>
        <v>0.28836647686918898</v>
      </c>
      <c r="J138" s="274">
        <f>IF(J$7=0,0,J$7/ISI!J$8*1000)</f>
        <v>0.31075650858359738</v>
      </c>
      <c r="K138" s="274">
        <f>IF(K$7=0,0,K$7/ISI!K$8*1000)</f>
        <v>0.32872804560552049</v>
      </c>
      <c r="L138" s="274">
        <f>IF(L$7=0,0,L$7/ISI!L$8*1000)</f>
        <v>0.30212694545461288</v>
      </c>
      <c r="M138" s="274">
        <f>IF(M$7=0,0,M$7/ISI!M$8*1000)</f>
        <v>0.30870018567255419</v>
      </c>
      <c r="N138" s="274">
        <f>IF(N$7=0,0,N$7/ISI!N$8*1000)</f>
        <v>0.30129049323526746</v>
      </c>
      <c r="O138" s="274">
        <f>IF(O$7=0,0,O$7/ISI!O$8*1000)</f>
        <v>0.28921978314245317</v>
      </c>
      <c r="P138" s="274">
        <f>IF(P$7=0,0,P$7/ISI!P$8*1000)</f>
        <v>0.28670680204114724</v>
      </c>
      <c r="Q138" s="274">
        <f>IF(Q$7=0,0,Q$7/ISI!Q$8*1000)</f>
        <v>0.29332189059706359</v>
      </c>
      <c r="R138" s="274">
        <f>IF(R$7=0,0,R$7/ISI!R$8*1000)</f>
        <v>0.30284943548260984</v>
      </c>
      <c r="S138" s="274">
        <f>IF(S$7=0,0,S$7/ISI!S$8*1000)</f>
        <v>0.29418676974982594</v>
      </c>
      <c r="T138" s="274">
        <f>IF(T$7=0,0,T$7/ISI!T$8*1000)</f>
        <v>0.29760409326750747</v>
      </c>
      <c r="U138" s="274">
        <f>IF(U$7=0,0,U$7/ISI!U$8*1000)</f>
        <v>0.2949051645575656</v>
      </c>
      <c r="V138" s="274">
        <f>IF(V$7=0,0,V$7/ISI!V$8*1000)</f>
        <v>0.30401886537230766</v>
      </c>
      <c r="W138" s="274">
        <f>IF(W$7=0,0,W$7/ISI!W$8*1000)</f>
        <v>0.28491093486367358</v>
      </c>
      <c r="X138" s="274">
        <f>IF(X$7=0,0,X$7/ISI!X$8*1000)</f>
        <v>0.2892915172708273</v>
      </c>
      <c r="Y138" s="274">
        <f>IF(Y$7=0,0,Y$7/ISI!Y$8*1000)</f>
        <v>0.29305506002477372</v>
      </c>
      <c r="DA138" s="77"/>
    </row>
    <row r="139" spans="1:105" ht="12" customHeight="1" x14ac:dyDescent="0.25">
      <c r="A139" s="173" t="s">
        <v>93</v>
      </c>
      <c r="B139" s="274">
        <f>IF(B$8=0,0,B$8/ISI!B$8*1000)</f>
        <v>6.6243747339209724</v>
      </c>
      <c r="C139" s="274">
        <f>IF(C$8=0,0,C$8/ISI!C$8*1000)</f>
        <v>6.9230662316311564</v>
      </c>
      <c r="D139" s="274">
        <f>IF(D$8=0,0,D$8/ISI!D$8*1000)</f>
        <v>7.0121102280632659</v>
      </c>
      <c r="E139" s="274">
        <f>IF(E$8=0,0,E$8/ISI!E$8*1000)</f>
        <v>7.6321703149497981</v>
      </c>
      <c r="F139" s="274">
        <f>IF(F$8=0,0,F$8/ISI!F$8*1000)</f>
        <v>7.5967835669640191</v>
      </c>
      <c r="G139" s="274">
        <f>IF(G$8=0,0,G$8/ISI!G$8*1000)</f>
        <v>7.3490454566339629</v>
      </c>
      <c r="H139" s="274">
        <f>IF(H$8=0,0,H$8/ISI!H$8*1000)</f>
        <v>7.7191429882784117</v>
      </c>
      <c r="I139" s="274">
        <f>IF(I$8=0,0,I$8/ISI!I$8*1000)</f>
        <v>7.2091619217297245</v>
      </c>
      <c r="J139" s="274">
        <f>IF(J$8=0,0,J$8/ISI!J$8*1000)</f>
        <v>7.7689127145899324</v>
      </c>
      <c r="K139" s="274">
        <f>IF(K$8=0,0,K$8/ISI!K$8*1000)</f>
        <v>8.2182011401380084</v>
      </c>
      <c r="L139" s="274">
        <f>IF(L$8=0,0,L$8/ISI!L$8*1000)</f>
        <v>7.5531736363653197</v>
      </c>
      <c r="M139" s="274">
        <f>IF(M$8=0,0,M$8/ISI!M$8*1000)</f>
        <v>7.7175046418138518</v>
      </c>
      <c r="N139" s="274">
        <f>IF(N$8=0,0,N$8/ISI!N$8*1000)</f>
        <v>7.5322623308816876</v>
      </c>
      <c r="O139" s="274">
        <f>IF(O$8=0,0,O$8/ISI!O$8*1000)</f>
        <v>7.2304945785613324</v>
      </c>
      <c r="P139" s="274">
        <f>IF(P$8=0,0,P$8/ISI!P$8*1000)</f>
        <v>7.1676700510286784</v>
      </c>
      <c r="Q139" s="274">
        <f>IF(Q$8=0,0,Q$8/ISI!Q$8*1000)</f>
        <v>7.3330472649265905</v>
      </c>
      <c r="R139" s="274">
        <f>IF(R$8=0,0,R$8/ISI!R$8*1000)</f>
        <v>7.5712358870652476</v>
      </c>
      <c r="S139" s="274">
        <f>IF(S$8=0,0,S$8/ISI!S$8*1000)</f>
        <v>7.3546692437456489</v>
      </c>
      <c r="T139" s="274">
        <f>IF(T$8=0,0,T$8/ISI!T$8*1000)</f>
        <v>7.4401023316876875</v>
      </c>
      <c r="U139" s="274">
        <f>IF(U$8=0,0,U$8/ISI!U$8*1000)</f>
        <v>7.3726291139391407</v>
      </c>
      <c r="V139" s="274">
        <f>IF(V$8=0,0,V$8/ISI!V$8*1000)</f>
        <v>7.6004716343076897</v>
      </c>
      <c r="W139" s="274">
        <f>IF(W$8=0,0,W$8/ISI!W$8*1000)</f>
        <v>7.1227733715918431</v>
      </c>
      <c r="X139" s="274">
        <f>IF(X$8=0,0,X$8/ISI!X$8*1000)</f>
        <v>7.2322879317706814</v>
      </c>
      <c r="Y139" s="274">
        <f>IF(Y$8=0,0,Y$8/ISI!Y$8*1000)</f>
        <v>7.3263765006193404</v>
      </c>
      <c r="DA139" s="77"/>
    </row>
    <row r="140" spans="1:105" ht="12" customHeight="1" x14ac:dyDescent="0.25">
      <c r="A140" s="173" t="s">
        <v>94</v>
      </c>
      <c r="B140" s="274">
        <f>IF(B$9=0,0,B$9/ISI!B$8*1000)</f>
        <v>0.16560936834802428</v>
      </c>
      <c r="C140" s="274">
        <f>IF(C$9=0,0,C$9/ISI!C$8*1000)</f>
        <v>0.17307665579077888</v>
      </c>
      <c r="D140" s="274">
        <f>IF(D$9=0,0,D$9/ISI!D$8*1000)</f>
        <v>0.1753027557015816</v>
      </c>
      <c r="E140" s="274">
        <f>IF(E$9=0,0,E$9/ISI!E$8*1000)</f>
        <v>0.19080425787374491</v>
      </c>
      <c r="F140" s="274">
        <f>IF(F$9=0,0,F$9/ISI!F$8*1000)</f>
        <v>0.18991958917410046</v>
      </c>
      <c r="G140" s="274">
        <f>IF(G$9=0,0,G$9/ISI!G$8*1000)</f>
        <v>0.18372613641584903</v>
      </c>
      <c r="H140" s="274">
        <f>IF(H$9=0,0,H$9/ISI!H$8*1000)</f>
        <v>0.19297857470696034</v>
      </c>
      <c r="I140" s="274">
        <f>IF(I$9=0,0,I$9/ISI!I$8*1000)</f>
        <v>0.18022904804324308</v>
      </c>
      <c r="J140" s="274">
        <f>IF(J$9=0,0,J$9/ISI!J$8*1000)</f>
        <v>0.19422281786474824</v>
      </c>
      <c r="K140" s="274">
        <f>IF(K$9=0,0,K$9/ISI!K$8*1000)</f>
        <v>0.20545502850345029</v>
      </c>
      <c r="L140" s="274">
        <f>IF(L$9=0,0,L$9/ISI!L$8*1000)</f>
        <v>0.18882934090913295</v>
      </c>
      <c r="M140" s="274">
        <f>IF(M$9=0,0,M$9/ISI!M$8*1000)</f>
        <v>0.1929376160453464</v>
      </c>
      <c r="N140" s="274">
        <f>IF(N$9=0,0,N$9/ISI!N$8*1000)</f>
        <v>0.18830655827204212</v>
      </c>
      <c r="O140" s="274">
        <f>IF(O$9=0,0,O$9/ISI!O$8*1000)</f>
        <v>0.18076236446403324</v>
      </c>
      <c r="P140" s="274">
        <f>IF(P$9=0,0,P$9/ISI!P$8*1000)</f>
        <v>0.1791917512757169</v>
      </c>
      <c r="Q140" s="274">
        <f>IF(Q$9=0,0,Q$9/ISI!Q$8*1000)</f>
        <v>0.18332618162316466</v>
      </c>
      <c r="R140" s="274">
        <f>IF(R$9=0,0,R$9/ISI!R$8*1000)</f>
        <v>0.18928089717663113</v>
      </c>
      <c r="S140" s="274">
        <f>IF(S$9=0,0,S$9/ISI!S$8*1000)</f>
        <v>0.18386673109364118</v>
      </c>
      <c r="T140" s="274">
        <f>IF(T$9=0,0,T$9/ISI!T$8*1000)</f>
        <v>0.18600255829219212</v>
      </c>
      <c r="U140" s="274">
        <f>IF(U$9=0,0,U$9/ISI!U$8*1000)</f>
        <v>0.18431572784847847</v>
      </c>
      <c r="V140" s="274">
        <f>IF(V$9=0,0,V$9/ISI!V$8*1000)</f>
        <v>0.19001179085769215</v>
      </c>
      <c r="W140" s="274">
        <f>IF(W$9=0,0,W$9/ISI!W$8*1000)</f>
        <v>0.17806933428979596</v>
      </c>
      <c r="X140" s="274">
        <f>IF(X$9=0,0,X$9/ISI!X$8*1000)</f>
        <v>0.18080719829426706</v>
      </c>
      <c r="Y140" s="274">
        <f>IF(Y$9=0,0,Y$9/ISI!Y$8*1000)</f>
        <v>0.18315941251548354</v>
      </c>
      <c r="DA140" s="77"/>
    </row>
    <row r="141" spans="1:105" ht="12" customHeight="1" x14ac:dyDescent="0.25">
      <c r="A141" s="56" t="s">
        <v>95</v>
      </c>
      <c r="B141" s="275">
        <f>IF(B$10=0,0,B$10/ISI!B$8*1000)</f>
        <v>0.35530951537911248</v>
      </c>
      <c r="C141" s="275">
        <f>IF(C$10=0,0,C$10/ISI!C$8*1000)</f>
        <v>0.36475881065136306</v>
      </c>
      <c r="D141" s="275">
        <f>IF(D$10=0,0,D$10/ISI!D$8*1000)</f>
        <v>0.36845078940077203</v>
      </c>
      <c r="E141" s="275">
        <f>IF(E$10=0,0,E$10/ISI!E$8*1000)</f>
        <v>0.40832088454539661</v>
      </c>
      <c r="F141" s="275">
        <f>IF(F$10=0,0,F$10/ISI!F$8*1000)</f>
        <v>0.39785506960820538</v>
      </c>
      <c r="G141" s="275">
        <f>IF(G$10=0,0,G$10/ISI!G$8*1000)</f>
        <v>0.37975301480814783</v>
      </c>
      <c r="H141" s="275">
        <f>IF(H$10=0,0,H$10/ISI!H$8*1000)</f>
        <v>0.40470328227820146</v>
      </c>
      <c r="I141" s="275">
        <f>IF(I$10=0,0,I$10/ISI!I$8*1000)</f>
        <v>0.37264206138905226</v>
      </c>
      <c r="J141" s="275">
        <f>IF(J$10=0,0,J$10/ISI!J$8*1000)</f>
        <v>0.40044644464645163</v>
      </c>
      <c r="K141" s="275">
        <f>IF(K$10=0,0,K$10/ISI!K$8*1000)</f>
        <v>0.42590862800192392</v>
      </c>
      <c r="L141" s="275">
        <f>IF(L$10=0,0,L$10/ISI!L$8*1000)</f>
        <v>0.38701371251984801</v>
      </c>
      <c r="M141" s="275">
        <f>IF(M$10=0,0,M$10/ISI!M$8*1000)</f>
        <v>0.401853494911874</v>
      </c>
      <c r="N141" s="275">
        <f>IF(N$10=0,0,N$10/ISI!N$8*1000)</f>
        <v>0.39036319991789104</v>
      </c>
      <c r="O141" s="275">
        <f>IF(O$10=0,0,O$10/ISI!O$8*1000)</f>
        <v>0.3745606854931911</v>
      </c>
      <c r="P141" s="275">
        <f>IF(P$10=0,0,P$10/ISI!P$8*1000)</f>
        <v>0.3665540406659788</v>
      </c>
      <c r="Q141" s="275">
        <f>IF(Q$10=0,0,Q$10/ISI!Q$8*1000)</f>
        <v>0.37846796638548247</v>
      </c>
      <c r="R141" s="275">
        <f>IF(R$10=0,0,R$10/ISI!R$8*1000)</f>
        <v>0.38658556783202952</v>
      </c>
      <c r="S141" s="275">
        <f>IF(S$10=0,0,S$10/ISI!S$8*1000)</f>
        <v>0.37604632429259333</v>
      </c>
      <c r="T141" s="275">
        <f>IF(T$10=0,0,T$10/ISI!T$8*1000)</f>
        <v>0.40189387896473205</v>
      </c>
      <c r="U141" s="275">
        <f>IF(U$10=0,0,U$10/ISI!U$8*1000)</f>
        <v>0.40007409689902718</v>
      </c>
      <c r="V141" s="275">
        <f>IF(V$10=0,0,V$10/ISI!V$8*1000)</f>
        <v>0.4149070257284902</v>
      </c>
      <c r="W141" s="275">
        <f>IF(W$10=0,0,W$10/ISI!W$8*1000)</f>
        <v>0.39011972308457055</v>
      </c>
      <c r="X141" s="275">
        <f>IF(X$10=0,0,X$10/ISI!X$8*1000)</f>
        <v>0.39884145884925792</v>
      </c>
      <c r="Y141" s="275">
        <f>IF(Y$10=0,0,Y$10/ISI!Y$8*1000)</f>
        <v>0.40823910683384157</v>
      </c>
      <c r="DA141" s="78"/>
    </row>
    <row r="142" spans="1:105" ht="12" customHeight="1" x14ac:dyDescent="0.25">
      <c r="A142" s="174" t="s">
        <v>165</v>
      </c>
      <c r="B142" s="276">
        <f>IF(B$16=0,0,B$16/ISI!B$8*1000)</f>
        <v>44.492674875492234</v>
      </c>
      <c r="C142" s="276">
        <f>IF(C$16=0,0,C$16/ISI!C$8*1000)</f>
        <v>43.615177228393335</v>
      </c>
      <c r="D142" s="276">
        <f>IF(D$16=0,0,D$16/ISI!D$8*1000)</f>
        <v>44.149367572206351</v>
      </c>
      <c r="E142" s="276">
        <f>IF(E$16=0,0,E$16/ISI!E$8*1000)</f>
        <v>50.577370503364392</v>
      </c>
      <c r="F142" s="276">
        <f>IF(F$16=0,0,F$16/ISI!F$8*1000)</f>
        <v>47.791211985872913</v>
      </c>
      <c r="G142" s="276">
        <f>IF(G$16=0,0,G$16/ISI!G$8*1000)</f>
        <v>46.257352032058471</v>
      </c>
      <c r="H142" s="276">
        <f>IF(H$16=0,0,H$16/ISI!H$8*1000)</f>
        <v>49.520783498791886</v>
      </c>
      <c r="I142" s="276">
        <f>IF(I$16=0,0,I$16/ISI!I$8*1000)</f>
        <v>42.831690788817461</v>
      </c>
      <c r="J142" s="276">
        <f>IF(J$16=0,0,J$16/ISI!J$8*1000)</f>
        <v>45.778558093667129</v>
      </c>
      <c r="K142" s="276">
        <f>IF(K$16=0,0,K$16/ISI!K$8*1000)</f>
        <v>50.618673991434918</v>
      </c>
      <c r="L142" s="276">
        <f>IF(L$16=0,0,L$16/ISI!L$8*1000)</f>
        <v>44.683881482825029</v>
      </c>
      <c r="M142" s="276">
        <f>IF(M$16=0,0,M$16/ISI!M$8*1000)</f>
        <v>49.529670537948363</v>
      </c>
      <c r="N142" s="276">
        <f>IF(N$16=0,0,N$16/ISI!N$8*1000)</f>
        <v>47.894470249808698</v>
      </c>
      <c r="O142" s="276">
        <f>IF(O$16=0,0,O$16/ISI!O$8*1000)</f>
        <v>46.034017734420466</v>
      </c>
      <c r="P142" s="276">
        <f>IF(P$16=0,0,P$16/ISI!P$8*1000)</f>
        <v>43.452850516332127</v>
      </c>
      <c r="Q142" s="276">
        <f>IF(Q$16=0,0,Q$16/ISI!Q$8*1000)</f>
        <v>45.819753698765844</v>
      </c>
      <c r="R142" s="276">
        <f>IF(R$16=0,0,R$16/ISI!R$8*1000)</f>
        <v>45.982174909167</v>
      </c>
      <c r="S142" s="276">
        <f>IF(S$16=0,0,S$16/ISI!S$8*1000)</f>
        <v>44.253978662838129</v>
      </c>
      <c r="T142" s="276">
        <f>IF(T$16=0,0,T$16/ISI!T$8*1000)</f>
        <v>45.675904580982397</v>
      </c>
      <c r="U142" s="276">
        <f>IF(U$16=0,0,U$16/ISI!U$8*1000)</f>
        <v>45.444208739937878</v>
      </c>
      <c r="V142" s="276">
        <f>IF(V$16=0,0,V$16/ISI!V$8*1000)</f>
        <v>46.737816502223701</v>
      </c>
      <c r="W142" s="276">
        <f>IF(W$16=0,0,W$16/ISI!W$8*1000)</f>
        <v>43.887564875744737</v>
      </c>
      <c r="X142" s="276">
        <f>IF(X$16=0,0,X$16/ISI!X$8*1000)</f>
        <v>47.68396373456919</v>
      </c>
      <c r="Y142" s="276">
        <f>IF(Y$16=0,0,Y$16/ISI!Y$8*1000)</f>
        <v>48.292417886929712</v>
      </c>
      <c r="DA142" s="79"/>
    </row>
    <row r="143" spans="1:105" ht="12" customHeight="1" x14ac:dyDescent="0.25">
      <c r="A143" s="174" t="s">
        <v>172</v>
      </c>
      <c r="B143" s="276">
        <f>IF(B$22=0,0,B$22/ISI!B$8*1000)</f>
        <v>89.085218937419057</v>
      </c>
      <c r="C143" s="276">
        <f>IF(C$22=0,0,C$22/ISI!C$8*1000)</f>
        <v>84.588047087948567</v>
      </c>
      <c r="D143" s="276">
        <f>IF(D$22=0,0,D$22/ISI!D$8*1000)</f>
        <v>85.687121538628972</v>
      </c>
      <c r="E143" s="276">
        <f>IF(E$22=0,0,E$22/ISI!E$8*1000)</f>
        <v>100.80717822180274</v>
      </c>
      <c r="F143" s="276">
        <f>IF(F$22=0,0,F$22/ISI!F$8*1000)</f>
        <v>85.533770366384189</v>
      </c>
      <c r="G143" s="276">
        <f>IF(G$22=0,0,G$22/ISI!G$8*1000)</f>
        <v>83.775189023332771</v>
      </c>
      <c r="H143" s="276">
        <f>IF(H$22=0,0,H$22/ISI!H$8*1000)</f>
        <v>96.10497978700549</v>
      </c>
      <c r="I143" s="276">
        <f>IF(I$22=0,0,I$22/ISI!I$8*1000)</f>
        <v>79.000812908176883</v>
      </c>
      <c r="J143" s="276">
        <f>IF(J$22=0,0,J$22/ISI!J$8*1000)</f>
        <v>80.366918942704899</v>
      </c>
      <c r="K143" s="276">
        <f>IF(K$22=0,0,K$22/ISI!K$8*1000)</f>
        <v>91.20441746463294</v>
      </c>
      <c r="L143" s="276">
        <f>IF(L$22=0,0,L$22/ISI!L$8*1000)</f>
        <v>79.238878165896722</v>
      </c>
      <c r="M143" s="276">
        <f>IF(M$22=0,0,M$22/ISI!M$8*1000)</f>
        <v>89.879477117342631</v>
      </c>
      <c r="N143" s="276">
        <f>IF(N$22=0,0,N$22/ISI!N$8*1000)</f>
        <v>85.062681063719197</v>
      </c>
      <c r="O143" s="276">
        <f>IF(O$22=0,0,O$22/ISI!O$8*1000)</f>
        <v>82.894994355222892</v>
      </c>
      <c r="P143" s="276">
        <f>IF(P$22=0,0,P$22/ISI!P$8*1000)</f>
        <v>76.446779743855558</v>
      </c>
      <c r="Q143" s="276">
        <f>IF(Q$22=0,0,Q$22/ISI!Q$8*1000)</f>
        <v>80.32987398415392</v>
      </c>
      <c r="R143" s="276">
        <f>IF(R$22=0,0,R$22/ISI!R$8*1000)</f>
        <v>80.489188696923406</v>
      </c>
      <c r="S143" s="276">
        <f>IF(S$22=0,0,S$22/ISI!S$8*1000)</f>
        <v>77.246711300810134</v>
      </c>
      <c r="T143" s="276">
        <f>IF(T$22=0,0,T$22/ISI!T$8*1000)</f>
        <v>79.884144608916756</v>
      </c>
      <c r="U143" s="276">
        <f>IF(U$22=0,0,U$22/ISI!U$8*1000)</f>
        <v>79.519142447878139</v>
      </c>
      <c r="V143" s="276">
        <f>IF(V$22=0,0,V$22/ISI!V$8*1000)</f>
        <v>81.716990116974458</v>
      </c>
      <c r="W143" s="276">
        <f>IF(W$22=0,0,W$22/ISI!W$8*1000)</f>
        <v>76.975462572765011</v>
      </c>
      <c r="X143" s="276">
        <f>IF(X$22=0,0,X$22/ISI!X$8*1000)</f>
        <v>84.134078539508224</v>
      </c>
      <c r="Y143" s="276">
        <f>IF(Y$22=0,0,Y$22/ISI!Y$8*1000)</f>
        <v>85.102144439607827</v>
      </c>
      <c r="DA143" s="79"/>
    </row>
    <row r="144" spans="1:105" ht="12" customHeight="1" x14ac:dyDescent="0.25">
      <c r="A144" s="174" t="s">
        <v>179</v>
      </c>
      <c r="B144" s="276">
        <f>IF(B$28=0,0,B$28/ISI!B$8*1000)</f>
        <v>45.757117607709915</v>
      </c>
      <c r="C144" s="276">
        <f>IF(C$28=0,0,C$28/ISI!C$8*1000)</f>
        <v>46.976996025855847</v>
      </c>
      <c r="D144" s="276">
        <f>IF(D$28=0,0,D$28/ISI!D$8*1000)</f>
        <v>47.43526431846179</v>
      </c>
      <c r="E144" s="276">
        <f>IF(E$28=0,0,E$28/ISI!E$8*1000)</f>
        <v>52.555873845609931</v>
      </c>
      <c r="F144" s="276">
        <f>IF(F$28=0,0,F$28/ISI!F$8*1000)</f>
        <v>51.216890419238503</v>
      </c>
      <c r="G144" s="276">
        <f>IF(G$28=0,0,G$28/ISI!G$8*1000)</f>
        <v>48.84773520342501</v>
      </c>
      <c r="H144" s="276">
        <f>IF(H$28=0,0,H$28/ISI!H$8*1000)</f>
        <v>52.063269051310421</v>
      </c>
      <c r="I144" s="276">
        <f>IF(I$28=0,0,I$28/ISI!I$8*1000)</f>
        <v>47.934740085682286</v>
      </c>
      <c r="J144" s="276">
        <f>IF(J$28=0,0,J$28/ISI!J$8*1000)</f>
        <v>51.681049732291328</v>
      </c>
      <c r="K144" s="276">
        <f>IF(K$28=0,0,K$28/ISI!K$8*1000)</f>
        <v>54.999968292026566</v>
      </c>
      <c r="L144" s="276">
        <f>IF(L$28=0,0,L$28/ISI!L$8*1000)</f>
        <v>49.990279659231945</v>
      </c>
      <c r="M144" s="276">
        <f>IF(M$28=0,0,M$28/ISI!M$8*1000)</f>
        <v>51.872470782303616</v>
      </c>
      <c r="N144" s="276">
        <f>IF(N$28=0,0,N$28/ISI!N$8*1000)</f>
        <v>50.42903163029095</v>
      </c>
      <c r="O144" s="276">
        <f>IF(O$28=0,0,O$28/ISI!O$8*1000)</f>
        <v>48.168442871372889</v>
      </c>
      <c r="P144" s="276">
        <f>IF(P$28=0,0,P$28/ISI!P$8*1000)</f>
        <v>47.138901214039578</v>
      </c>
      <c r="Q144" s="276">
        <f>IF(Q$28=0,0,Q$28/ISI!Q$8*1000)</f>
        <v>48.67078229487737</v>
      </c>
      <c r="R144" s="276">
        <f>IF(R$28=0,0,R$28/ISI!R$8*1000)</f>
        <v>49.714554216729937</v>
      </c>
      <c r="S144" s="276">
        <f>IF(S$28=0,0,S$28/ISI!S$8*1000)</f>
        <v>48.362887633531749</v>
      </c>
      <c r="T144" s="276">
        <f>IF(T$28=0,0,T$28/ISI!T$8*1000)</f>
        <v>49.060526106437329</v>
      </c>
      <c r="U144" s="276">
        <f>IF(U$28=0,0,U$28/ISI!U$8*1000)</f>
        <v>48.674172283431702</v>
      </c>
      <c r="V144" s="276">
        <f>IF(V$28=0,0,V$28/ISI!V$8*1000)</f>
        <v>50.522820215845492</v>
      </c>
      <c r="W144" s="276">
        <f>IF(W$28=0,0,W$28/ISI!W$8*1000)</f>
        <v>47.27269603844919</v>
      </c>
      <c r="X144" s="276">
        <f>IF(X$28=0,0,X$28/ISI!X$8*1000)</f>
        <v>48.172897166827482</v>
      </c>
      <c r="Y144" s="276">
        <f>IF(Y$28=0,0,Y$28/ISI!Y$8*1000)</f>
        <v>48.523034226829687</v>
      </c>
      <c r="DA144" s="79"/>
    </row>
    <row r="145" spans="1:105" ht="12" customHeight="1" x14ac:dyDescent="0.25">
      <c r="A145" s="41" t="s">
        <v>189</v>
      </c>
      <c r="B145" s="277">
        <f>IF(B$35=0,0,B$35/ISI!B$8*1000)</f>
        <v>28.028962583480386</v>
      </c>
      <c r="C145" s="277">
        <f>IF(C$35=0,0,C$35/ISI!C$8*1000)</f>
        <v>28.303803144764171</v>
      </c>
      <c r="D145" s="277">
        <f>IF(D$35=0,0,D$35/ISI!D$8*1000)</f>
        <v>28.615508179705586</v>
      </c>
      <c r="E145" s="277">
        <f>IF(E$35=0,0,E$35/ISI!E$8*1000)</f>
        <v>32.380852221229425</v>
      </c>
      <c r="F145" s="277">
        <f>IF(F$35=0,0,F$35/ISI!F$8*1000)</f>
        <v>31.210288727837476</v>
      </c>
      <c r="G145" s="277">
        <f>IF(G$35=0,0,G$35/ISI!G$8*1000)</f>
        <v>29.826958148443516</v>
      </c>
      <c r="H145" s="277">
        <f>IF(H$35=0,0,H$35/ISI!H$8*1000)</f>
        <v>31.889289789477875</v>
      </c>
      <c r="I145" s="277">
        <f>IF(I$35=0,0,I$35/ISI!I$8*1000)</f>
        <v>28.732663448154245</v>
      </c>
      <c r="J145" s="277">
        <f>IF(J$35=0,0,J$35/ISI!J$8*1000)</f>
        <v>30.828469301051605</v>
      </c>
      <c r="K145" s="277">
        <f>IF(K$35=0,0,K$35/ISI!K$8*1000)</f>
        <v>33.944429514773617</v>
      </c>
      <c r="L145" s="277">
        <f>IF(L$35=0,0,L$35/ISI!L$8*1000)</f>
        <v>30.297226123715308</v>
      </c>
      <c r="M145" s="277">
        <f>IF(M$35=0,0,M$35/ISI!M$8*1000)</f>
        <v>32.396232070465487</v>
      </c>
      <c r="N145" s="277">
        <f>IF(N$35=0,0,N$35/ISI!N$8*1000)</f>
        <v>31.802255844037528</v>
      </c>
      <c r="O145" s="277">
        <f>IF(O$35=0,0,O$35/ISI!O$8*1000)</f>
        <v>30.043353670965175</v>
      </c>
      <c r="P145" s="277">
        <f>IF(P$35=0,0,P$35/ISI!P$8*1000)</f>
        <v>29.114687967474961</v>
      </c>
      <c r="Q145" s="277">
        <f>IF(Q$35=0,0,Q$35/ISI!Q$8*1000)</f>
        <v>30.00354216776989</v>
      </c>
      <c r="R145" s="277">
        <f>IF(R$35=0,0,R$35/ISI!R$8*1000)</f>
        <v>30.376870775852304</v>
      </c>
      <c r="S145" s="277">
        <f>IF(S$35=0,0,S$35/ISI!S$8*1000)</f>
        <v>29.442290748116999</v>
      </c>
      <c r="T145" s="277">
        <f>IF(T$35=0,0,T$35/ISI!T$8*1000)</f>
        <v>30.090272598900803</v>
      </c>
      <c r="U145" s="277">
        <f>IF(U$35=0,0,U$35/ISI!U$8*1000)</f>
        <v>29.927318717565335</v>
      </c>
      <c r="V145" s="277">
        <f>IF(V$35=0,0,V$35/ISI!V$8*1000)</f>
        <v>31.027011468692425</v>
      </c>
      <c r="W145" s="277">
        <f>IF(W$35=0,0,W$35/ISI!W$8*1000)</f>
        <v>29.69850637760646</v>
      </c>
      <c r="X145" s="277">
        <f>IF(X$35=0,0,X$35/ISI!X$8*1000)</f>
        <v>30.776332637410661</v>
      </c>
      <c r="Y145" s="277">
        <f>IF(Y$35=0,0,Y$35/ISI!Y$8*1000)</f>
        <v>31.095600664680386</v>
      </c>
      <c r="DA145" s="82"/>
    </row>
    <row r="146" spans="1:105" ht="12" customHeight="1" x14ac:dyDescent="0.25">
      <c r="A146" s="172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DA146" s="176"/>
    </row>
    <row r="147" spans="1:105" ht="12" customHeight="1" x14ac:dyDescent="0.25">
      <c r="A147" s="35" t="s">
        <v>44</v>
      </c>
      <c r="B147" s="272">
        <f t="shared" ref="B147:Y147" si="33">SUM(B$148:B$152,B$155,B$156,B$154,B$153)</f>
        <v>104.64382815230876</v>
      </c>
      <c r="C147" s="272">
        <f t="shared" si="33"/>
        <v>103.41561349629849</v>
      </c>
      <c r="D147" s="272">
        <f t="shared" si="33"/>
        <v>104.28941497920505</v>
      </c>
      <c r="E147" s="272">
        <f t="shared" si="33"/>
        <v>114.91666340188999</v>
      </c>
      <c r="F147" s="272">
        <f t="shared" si="33"/>
        <v>107.93291105593221</v>
      </c>
      <c r="G147" s="272">
        <f t="shared" si="33"/>
        <v>105.39939061297764</v>
      </c>
      <c r="H147" s="272">
        <f t="shared" si="33"/>
        <v>112.68730530447915</v>
      </c>
      <c r="I147" s="272">
        <f t="shared" si="33"/>
        <v>101.77549613538581</v>
      </c>
      <c r="J147" s="272">
        <f t="shared" si="33"/>
        <v>105.55186008731751</v>
      </c>
      <c r="K147" s="272">
        <f t="shared" si="33"/>
        <v>113.2919544352511</v>
      </c>
      <c r="L147" s="272">
        <f t="shared" si="33"/>
        <v>103.89625409875943</v>
      </c>
      <c r="M147" s="272">
        <f t="shared" si="33"/>
        <v>110.6705722503541</v>
      </c>
      <c r="N147" s="272">
        <f t="shared" si="33"/>
        <v>107.69081254393247</v>
      </c>
      <c r="O147" s="272">
        <f t="shared" si="33"/>
        <v>104.78505213078267</v>
      </c>
      <c r="P147" s="272">
        <f t="shared" si="33"/>
        <v>100.91294046646098</v>
      </c>
      <c r="Q147" s="272">
        <f t="shared" si="33"/>
        <v>104.01932312337753</v>
      </c>
      <c r="R147" s="272">
        <f t="shared" si="33"/>
        <v>104.72105235211598</v>
      </c>
      <c r="S147" s="272">
        <f t="shared" si="33"/>
        <v>102.09863129800841</v>
      </c>
      <c r="T147" s="272">
        <f t="shared" si="33"/>
        <v>104.03037032482825</v>
      </c>
      <c r="U147" s="272">
        <f t="shared" si="33"/>
        <v>103.60363149995779</v>
      </c>
      <c r="V147" s="272">
        <f t="shared" si="33"/>
        <v>105.93864436959019</v>
      </c>
      <c r="W147" s="272">
        <f t="shared" si="33"/>
        <v>101.49000331874228</v>
      </c>
      <c r="X147" s="272">
        <f t="shared" si="33"/>
        <v>106.04267818088933</v>
      </c>
      <c r="Y147" s="272">
        <f t="shared" si="33"/>
        <v>106.85604129135723</v>
      </c>
      <c r="DA147" s="111"/>
    </row>
    <row r="148" spans="1:105" ht="12" customHeight="1" x14ac:dyDescent="0.25">
      <c r="A148" s="55" t="s">
        <v>91</v>
      </c>
      <c r="B148" s="273">
        <f>IF(B$55=0,0,B$55/ISI!B$9*1000)</f>
        <v>0.25637622889747841</v>
      </c>
      <c r="C148" s="273">
        <f>IF(C$55=0,0,C$55/ISI!C$9*1000)</f>
        <v>0.25838933082030491</v>
      </c>
      <c r="D148" s="273">
        <f>IF(D$55=0,0,D$55/ISI!D$9*1000)</f>
        <v>0.26089418637765521</v>
      </c>
      <c r="E148" s="273">
        <f>IF(E$55=0,0,E$55/ISI!E$9*1000)</f>
        <v>0.28229515010956979</v>
      </c>
      <c r="F148" s="273">
        <f>IF(F$55=0,0,F$55/ISI!F$9*1000)</f>
        <v>0.27036197122932371</v>
      </c>
      <c r="G148" s="273">
        <f>IF(G$55=0,0,G$55/ISI!G$9*1000)</f>
        <v>0.26536931802564356</v>
      </c>
      <c r="H148" s="273">
        <f>IF(H$55=0,0,H$55/ISI!H$9*1000)</f>
        <v>0.28083025520271354</v>
      </c>
      <c r="I148" s="273">
        <f>IF(I$55=0,0,I$55/ISI!I$9*1000)</f>
        <v>0.25902096547640235</v>
      </c>
      <c r="J148" s="273">
        <f>IF(J$55=0,0,J$55/ISI!J$9*1000)</f>
        <v>0.26917448186319787</v>
      </c>
      <c r="K148" s="273">
        <f>IF(K$55=0,0,K$55/ISI!K$9*1000)</f>
        <v>0.28481792326683469</v>
      </c>
      <c r="L148" s="273">
        <f>IF(L$55=0,0,L$55/ISI!L$9*1000)</f>
        <v>0.26487758491452879</v>
      </c>
      <c r="M148" s="273">
        <f>IF(M$55=0,0,M$55/ISI!M$9*1000)</f>
        <v>0.27570332074040316</v>
      </c>
      <c r="N148" s="273">
        <f>IF(N$55=0,0,N$55/ISI!N$9*1000)</f>
        <v>0.26884239231587054</v>
      </c>
      <c r="O148" s="273">
        <f>IF(O$55=0,0,O$55/ISI!O$9*1000)</f>
        <v>0.26244807135448811</v>
      </c>
      <c r="P148" s="273">
        <f>IF(P$55=0,0,P$55/ISI!P$9*1000)</f>
        <v>0.25646403487684655</v>
      </c>
      <c r="Q148" s="273">
        <f>IF(Q$55=0,0,Q$55/ISI!Q$9*1000)</f>
        <v>0.26221079738887104</v>
      </c>
      <c r="R148" s="273">
        <f>IF(R$55=0,0,R$55/ISI!R$9*1000)</f>
        <v>0.26663161169402644</v>
      </c>
      <c r="S148" s="273">
        <f>IF(S$55=0,0,S$55/ISI!S$9*1000)</f>
        <v>0.26029594865180239</v>
      </c>
      <c r="T148" s="273">
        <f>IF(T$55=0,0,T$55/ISI!T$9*1000)</f>
        <v>0.26386907779903379</v>
      </c>
      <c r="U148" s="273">
        <f>IF(U$55=0,0,U$55/ISI!U$9*1000)</f>
        <v>0.26240661203633042</v>
      </c>
      <c r="V148" s="273">
        <f>IF(V$55=0,0,V$55/ISI!V$9*1000)</f>
        <v>0.26761053664430973</v>
      </c>
      <c r="W148" s="273">
        <f>IF(W$55=0,0,W$55/ISI!W$9*1000)</f>
        <v>0.25572275930301575</v>
      </c>
      <c r="X148" s="273">
        <f>IF(X$55=0,0,X$55/ISI!X$9*1000)</f>
        <v>0.26356790566504057</v>
      </c>
      <c r="Y148" s="273">
        <f>IF(Y$55=0,0,Y$55/ISI!Y$9*1000)</f>
        <v>0.26624768631431567</v>
      </c>
      <c r="DA148" s="76"/>
    </row>
    <row r="149" spans="1:105" ht="12" customHeight="1" x14ac:dyDescent="0.25">
      <c r="A149" s="173" t="s">
        <v>92</v>
      </c>
      <c r="B149" s="274">
        <f>IF(B$56=0,0,B$56/ISI!B$9*1000)</f>
        <v>0.18943486673182583</v>
      </c>
      <c r="C149" s="274">
        <f>IF(C$56=0,0,C$56/ISI!C$9*1000)</f>
        <v>0.19092233573824724</v>
      </c>
      <c r="D149" s="274">
        <f>IF(D$56=0,0,D$56/ISI!D$9*1000)</f>
        <v>0.19277315857283575</v>
      </c>
      <c r="E149" s="274">
        <f>IF(E$56=0,0,E$56/ISI!E$9*1000)</f>
        <v>0.20858620305797415</v>
      </c>
      <c r="F149" s="274">
        <f>IF(F$56=0,0,F$56/ISI!F$9*1000)</f>
        <v>0.19976884834225908</v>
      </c>
      <c r="G149" s="274">
        <f>IF(G$56=0,0,G$56/ISI!G$9*1000)</f>
        <v>0.1960798066618169</v>
      </c>
      <c r="H149" s="274">
        <f>IF(H$56=0,0,H$56/ISI!H$9*1000)</f>
        <v>0.20750380094663254</v>
      </c>
      <c r="I149" s="274">
        <f>IF(I$56=0,0,I$56/ISI!I$9*1000)</f>
        <v>0.19138904681912855</v>
      </c>
      <c r="J149" s="274">
        <f>IF(J$56=0,0,J$56/ISI!J$9*1000)</f>
        <v>0.19889141953076234</v>
      </c>
      <c r="K149" s="274">
        <f>IF(K$56=0,0,K$56/ISI!K$9*1000)</f>
        <v>0.21045026510029488</v>
      </c>
      <c r="L149" s="274">
        <f>IF(L$56=0,0,L$56/ISI!L$9*1000)</f>
        <v>0.19571646799827447</v>
      </c>
      <c r="M149" s="274">
        <f>IF(M$56=0,0,M$56/ISI!M$9*1000)</f>
        <v>0.20371553964492292</v>
      </c>
      <c r="N149" s="274">
        <f>IF(N$56=0,0,N$56/ISI!N$9*1000)</f>
        <v>0.19864604054452989</v>
      </c>
      <c r="O149" s="274">
        <f>IF(O$56=0,0,O$56/ISI!O$9*1000)</f>
        <v>0.19392131491622525</v>
      </c>
      <c r="P149" s="274">
        <f>IF(P$56=0,0,P$56/ISI!P$9*1000)</f>
        <v>0.18949974604638392</v>
      </c>
      <c r="Q149" s="274">
        <f>IF(Q$56=0,0,Q$56/ISI!Q$9*1000)</f>
        <v>0.19374599459792249</v>
      </c>
      <c r="R149" s="274">
        <f>IF(R$56=0,0,R$56/ISI!R$9*1000)</f>
        <v>0.19701250792618469</v>
      </c>
      <c r="S149" s="274">
        <f>IF(S$56=0,0,S$56/ISI!S$9*1000)</f>
        <v>0.19233112428456248</v>
      </c>
      <c r="T149" s="274">
        <f>IF(T$56=0,0,T$56/ISI!T$9*1000)</f>
        <v>0.19497128810447761</v>
      </c>
      <c r="U149" s="274">
        <f>IF(U$56=0,0,U$56/ISI!U$9*1000)</f>
        <v>0.19389068087326511</v>
      </c>
      <c r="V149" s="274">
        <f>IF(V$56=0,0,V$56/ISI!V$9*1000)</f>
        <v>0.19773582973450865</v>
      </c>
      <c r="W149" s="274">
        <f>IF(W$56=0,0,W$56/ISI!W$9*1000)</f>
        <v>0.1889520219451907</v>
      </c>
      <c r="X149" s="274">
        <f>IF(X$56=0,0,X$56/ISI!X$9*1000)</f>
        <v>0.19474875381059351</v>
      </c>
      <c r="Y149" s="274">
        <f>IF(Y$56=0,0,Y$56/ISI!Y$9*1000)</f>
        <v>0.19672882775250711</v>
      </c>
      <c r="DA149" s="77"/>
    </row>
    <row r="150" spans="1:105" ht="12" customHeight="1" x14ac:dyDescent="0.25">
      <c r="A150" s="173" t="s">
        <v>93</v>
      </c>
      <c r="B150" s="274">
        <f>IF(B$57=0,0,B$57/ISI!B$9*1000)</f>
        <v>4.7358716682956441</v>
      </c>
      <c r="C150" s="274">
        <f>IF(C$57=0,0,C$57/ISI!C$9*1000)</f>
        <v>4.7730583934561821</v>
      </c>
      <c r="D150" s="274">
        <f>IF(D$57=0,0,D$57/ISI!D$9*1000)</f>
        <v>4.8193289643208947</v>
      </c>
      <c r="E150" s="274">
        <f>IF(E$57=0,0,E$57/ISI!E$9*1000)</f>
        <v>5.2146550764493549</v>
      </c>
      <c r="F150" s="274">
        <f>IF(F$57=0,0,F$57/ISI!F$9*1000)</f>
        <v>4.9942212085564766</v>
      </c>
      <c r="G150" s="274">
        <f>IF(G$57=0,0,G$57/ISI!G$9*1000)</f>
        <v>4.9019951665454231</v>
      </c>
      <c r="H150" s="274">
        <f>IF(H$57=0,0,H$57/ISI!H$9*1000)</f>
        <v>5.1875950236658142</v>
      </c>
      <c r="I150" s="274">
        <f>IF(I$57=0,0,I$57/ISI!I$9*1000)</f>
        <v>4.7847261704782147</v>
      </c>
      <c r="J150" s="274">
        <f>IF(J$57=0,0,J$57/ISI!J$9*1000)</f>
        <v>4.9722854882690593</v>
      </c>
      <c r="K150" s="274">
        <f>IF(K$57=0,0,K$57/ISI!K$9*1000)</f>
        <v>5.2612566275073736</v>
      </c>
      <c r="L150" s="274">
        <f>IF(L$57=0,0,L$57/ISI!L$9*1000)</f>
        <v>4.8929116999568611</v>
      </c>
      <c r="M150" s="274">
        <f>IF(M$57=0,0,M$57/ISI!M$9*1000)</f>
        <v>5.0928884911230732</v>
      </c>
      <c r="N150" s="274">
        <f>IF(N$57=0,0,N$57/ISI!N$9*1000)</f>
        <v>4.9661510136132474</v>
      </c>
      <c r="O150" s="274">
        <f>IF(O$57=0,0,O$57/ISI!O$9*1000)</f>
        <v>4.8480328729056303</v>
      </c>
      <c r="P150" s="274">
        <f>IF(P$57=0,0,P$57/ISI!P$9*1000)</f>
        <v>4.7374936511595971</v>
      </c>
      <c r="Q150" s="274">
        <f>IF(Q$57=0,0,Q$57/ISI!Q$9*1000)</f>
        <v>4.8436498649480608</v>
      </c>
      <c r="R150" s="274">
        <f>IF(R$57=0,0,R$57/ISI!R$9*1000)</f>
        <v>4.9253126981546203</v>
      </c>
      <c r="S150" s="274">
        <f>IF(S$57=0,0,S$57/ISI!S$9*1000)</f>
        <v>4.8082781071140621</v>
      </c>
      <c r="T150" s="274">
        <f>IF(T$57=0,0,T$57/ISI!T$9*1000)</f>
        <v>4.8742822026119379</v>
      </c>
      <c r="U150" s="274">
        <f>IF(U$57=0,0,U$57/ISI!U$9*1000)</f>
        <v>4.8472670218316285</v>
      </c>
      <c r="V150" s="274">
        <f>IF(V$57=0,0,V$57/ISI!V$9*1000)</f>
        <v>4.9433957433627169</v>
      </c>
      <c r="W150" s="274">
        <f>IF(W$57=0,0,W$57/ISI!W$9*1000)</f>
        <v>4.7238005486297672</v>
      </c>
      <c r="X150" s="274">
        <f>IF(X$57=0,0,X$57/ISI!X$9*1000)</f>
        <v>4.868718845264838</v>
      </c>
      <c r="Y150" s="274">
        <f>IF(Y$57=0,0,Y$57/ISI!Y$9*1000)</f>
        <v>4.9182206938126782</v>
      </c>
      <c r="DA150" s="77"/>
    </row>
    <row r="151" spans="1:105" ht="12" customHeight="1" x14ac:dyDescent="0.25">
      <c r="A151" s="173" t="s">
        <v>94</v>
      </c>
      <c r="B151" s="274">
        <f>IF(B$58=0,0,B$58/ISI!B$9*1000)</f>
        <v>0.1183967917073912</v>
      </c>
      <c r="C151" s="274">
        <f>IF(C$58=0,0,C$58/ISI!C$9*1000)</f>
        <v>0.11932645983640461</v>
      </c>
      <c r="D151" s="274">
        <f>IF(D$58=0,0,D$58/ISI!D$9*1000)</f>
        <v>0.12048322410802241</v>
      </c>
      <c r="E151" s="274">
        <f>IF(E$58=0,0,E$58/ISI!E$9*1000)</f>
        <v>0.13036637691123393</v>
      </c>
      <c r="F151" s="274">
        <f>IF(F$58=0,0,F$58/ISI!F$9*1000)</f>
        <v>0.12485553021391192</v>
      </c>
      <c r="G151" s="274">
        <f>IF(G$58=0,0,G$58/ISI!G$9*1000)</f>
        <v>0.12254987916363562</v>
      </c>
      <c r="H151" s="274">
        <f>IF(H$58=0,0,H$58/ISI!H$9*1000)</f>
        <v>0.12968987559164535</v>
      </c>
      <c r="I151" s="274">
        <f>IF(I$58=0,0,I$58/ISI!I$9*1000)</f>
        <v>0.11961815426195538</v>
      </c>
      <c r="J151" s="274">
        <f>IF(J$58=0,0,J$58/ISI!J$9*1000)</f>
        <v>0.12430713720672658</v>
      </c>
      <c r="K151" s="274">
        <f>IF(K$58=0,0,K$58/ISI!K$9*1000)</f>
        <v>0.13153141568768434</v>
      </c>
      <c r="L151" s="274">
        <f>IF(L$58=0,0,L$58/ISI!L$9*1000)</f>
        <v>0.12232279249892161</v>
      </c>
      <c r="M151" s="274">
        <f>IF(M$58=0,0,M$58/ISI!M$9*1000)</f>
        <v>0.12732221227807689</v>
      </c>
      <c r="N151" s="274">
        <f>IF(N$58=0,0,N$58/ISI!N$9*1000)</f>
        <v>0.12415377534033124</v>
      </c>
      <c r="O151" s="274">
        <f>IF(O$58=0,0,O$58/ISI!O$9*1000)</f>
        <v>0.12120082182264082</v>
      </c>
      <c r="P151" s="274">
        <f>IF(P$58=0,0,P$58/ISI!P$9*1000)</f>
        <v>0.11843734127899</v>
      </c>
      <c r="Q151" s="274">
        <f>IF(Q$58=0,0,Q$58/ISI!Q$9*1000)</f>
        <v>0.12109124662370158</v>
      </c>
      <c r="R151" s="274">
        <f>IF(R$58=0,0,R$58/ISI!R$9*1000)</f>
        <v>0.12313281745386551</v>
      </c>
      <c r="S151" s="274">
        <f>IF(S$58=0,0,S$58/ISI!S$9*1000)</f>
        <v>0.12020695267785164</v>
      </c>
      <c r="T151" s="274">
        <f>IF(T$58=0,0,T$58/ISI!T$9*1000)</f>
        <v>0.12185705506529848</v>
      </c>
      <c r="U151" s="274">
        <f>IF(U$58=0,0,U$58/ISI!U$9*1000)</f>
        <v>0.12118167554579073</v>
      </c>
      <c r="V151" s="274">
        <f>IF(V$58=0,0,V$58/ISI!V$9*1000)</f>
        <v>0.12358489358406792</v>
      </c>
      <c r="W151" s="274">
        <f>IF(W$58=0,0,W$58/ISI!W$9*1000)</f>
        <v>0.11809501371574423</v>
      </c>
      <c r="X151" s="274">
        <f>IF(X$58=0,0,X$58/ISI!X$9*1000)</f>
        <v>0.12171797113162099</v>
      </c>
      <c r="Y151" s="274">
        <f>IF(Y$58=0,0,Y$58/ISI!Y$9*1000)</f>
        <v>0.12295551734531698</v>
      </c>
      <c r="DA151" s="77"/>
    </row>
    <row r="152" spans="1:105" ht="12" customHeight="1" x14ac:dyDescent="0.25">
      <c r="A152" s="56" t="s">
        <v>95</v>
      </c>
      <c r="B152" s="275">
        <f>IF(B$59=0,0,B$59/ISI!B$9*1000)</f>
        <v>0.18334895453671401</v>
      </c>
      <c r="C152" s="275">
        <f>IF(C$59=0,0,C$59/ISI!C$9*1000)</f>
        <v>0.18151838475730755</v>
      </c>
      <c r="D152" s="275">
        <f>IF(D$59=0,0,D$59/ISI!D$9*1000)</f>
        <v>0.18278219783484348</v>
      </c>
      <c r="E152" s="275">
        <f>IF(E$59=0,0,E$59/ISI!E$9*1000)</f>
        <v>0.20137042831243174</v>
      </c>
      <c r="F152" s="275">
        <f>IF(F$59=0,0,F$59/ISI!F$9*1000)</f>
        <v>0.18879021616572825</v>
      </c>
      <c r="G152" s="275">
        <f>IF(G$59=0,0,G$59/ISI!G$9*1000)</f>
        <v>0.18283517073064443</v>
      </c>
      <c r="H152" s="275">
        <f>IF(H$59=0,0,H$59/ISI!H$9*1000)</f>
        <v>0.19631354796103875</v>
      </c>
      <c r="I152" s="275">
        <f>IF(I$59=0,0,I$59/ISI!I$9*1000)</f>
        <v>0.17851748014735516</v>
      </c>
      <c r="J152" s="275">
        <f>IF(J$59=0,0,J$59/ISI!J$9*1000)</f>
        <v>0.18499365048297353</v>
      </c>
      <c r="K152" s="275">
        <f>IF(K$59=0,0,K$59/ISI!K$9*1000)</f>
        <v>0.1968093485186512</v>
      </c>
      <c r="L152" s="275">
        <f>IF(L$59=0,0,L$59/ISI!L$9*1000)</f>
        <v>0.18095926725425715</v>
      </c>
      <c r="M152" s="275">
        <f>IF(M$59=0,0,M$59/ISI!M$9*1000)</f>
        <v>0.19141306789427162</v>
      </c>
      <c r="N152" s="275">
        <f>IF(N$59=0,0,N$59/ISI!N$9*1000)</f>
        <v>0.18577185610000718</v>
      </c>
      <c r="O152" s="275">
        <f>IF(O$59=0,0,O$59/ISI!O$9*1000)</f>
        <v>0.18127432998267098</v>
      </c>
      <c r="P152" s="275">
        <f>IF(P$59=0,0,P$59/ISI!P$9*1000)</f>
        <v>0.17487398759585654</v>
      </c>
      <c r="Q152" s="275">
        <f>IF(Q$59=0,0,Q$59/ISI!Q$9*1000)</f>
        <v>0.18044047022894397</v>
      </c>
      <c r="R152" s="275">
        <f>IF(R$59=0,0,R$59/ISI!R$9*1000)</f>
        <v>0.18152198583554027</v>
      </c>
      <c r="S152" s="275">
        <f>IF(S$59=0,0,S$59/ISI!S$9*1000)</f>
        <v>0.17745340902901591</v>
      </c>
      <c r="T152" s="275">
        <f>IF(T$59=0,0,T$59/ISI!T$9*1000)</f>
        <v>0.19004643124121295</v>
      </c>
      <c r="U152" s="275">
        <f>IF(U$59=0,0,U$59/ISI!U$9*1000)</f>
        <v>0.18985916097381103</v>
      </c>
      <c r="V152" s="275">
        <f>IF(V$59=0,0,V$59/ISI!V$9*1000)</f>
        <v>0.19478351196260471</v>
      </c>
      <c r="W152" s="275">
        <f>IF(W$59=0,0,W$59/ISI!W$9*1000)</f>
        <v>0.18674840419810487</v>
      </c>
      <c r="X152" s="275">
        <f>IF(X$59=0,0,X$59/ISI!X$9*1000)</f>
        <v>0.19380092716257286</v>
      </c>
      <c r="Y152" s="275">
        <f>IF(Y$59=0,0,Y$59/ISI!Y$9*1000)</f>
        <v>0.19781077798981009</v>
      </c>
      <c r="DA152" s="78"/>
    </row>
    <row r="153" spans="1:105" ht="12" customHeight="1" x14ac:dyDescent="0.25">
      <c r="A153" s="174" t="s">
        <v>220</v>
      </c>
      <c r="B153" s="276">
        <f>IF(B$65=0,0,B$65/ISI!B$9*1000)</f>
        <v>14.698952892525268</v>
      </c>
      <c r="C153" s="276">
        <f>IF(C$65=0,0,C$65/ISI!C$9*1000)</f>
        <v>13.837075192121649</v>
      </c>
      <c r="D153" s="276">
        <f>IF(D$65=0,0,D$65/ISI!D$9*1000)</f>
        <v>13.979000151899772</v>
      </c>
      <c r="E153" s="276">
        <f>IF(E$65=0,0,E$65/ISI!E$9*1000)</f>
        <v>15.970451175375082</v>
      </c>
      <c r="F153" s="276">
        <f>IF(F$65=0,0,F$65/ISI!F$9*1000)</f>
        <v>14.39472187242097</v>
      </c>
      <c r="G153" s="276">
        <f>IF(G$65=0,0,G$65/ISI!G$9*1000)</f>
        <v>14.268636926131045</v>
      </c>
      <c r="H153" s="276">
        <f>IF(H$65=0,0,H$65/ISI!H$9*1000)</f>
        <v>15.440349811778461</v>
      </c>
      <c r="I153" s="276">
        <f>IF(I$65=0,0,I$65/ISI!I$9*1000)</f>
        <v>13.019484029195253</v>
      </c>
      <c r="J153" s="276">
        <f>IF(J$65=0,0,J$65/ISI!J$9*1000)</f>
        <v>13.350616743572559</v>
      </c>
      <c r="K153" s="276">
        <f>IF(K$65=0,0,K$65/ISI!K$9*1000)</f>
        <v>14.98308517386072</v>
      </c>
      <c r="L153" s="276">
        <f>IF(L$65=0,0,L$65/ISI!L$9*1000)</f>
        <v>13.232295807689857</v>
      </c>
      <c r="M153" s="276">
        <f>IF(M$65=0,0,M$65/ISI!M$9*1000)</f>
        <v>15.134680068817749</v>
      </c>
      <c r="N153" s="276">
        <f>IF(N$65=0,0,N$65/ISI!N$9*1000)</f>
        <v>14.61085593913042</v>
      </c>
      <c r="O153" s="276">
        <f>IF(O$65=0,0,O$65/ISI!O$9*1000)</f>
        <v>14.296115010589984</v>
      </c>
      <c r="P153" s="276">
        <f>IF(P$65=0,0,P$65/ISI!P$9*1000)</f>
        <v>13.213059813339273</v>
      </c>
      <c r="Q153" s="276">
        <f>IF(Q$65=0,0,Q$65/ISI!Q$9*1000)</f>
        <v>13.932088554354339</v>
      </c>
      <c r="R153" s="276">
        <f>IF(R$65=0,0,R$65/ISI!R$9*1000)</f>
        <v>13.74850462670288</v>
      </c>
      <c r="S153" s="276">
        <f>IF(S$65=0,0,S$65/ISI!S$9*1000)</f>
        <v>13.260421068160451</v>
      </c>
      <c r="T153" s="276">
        <f>IF(T$65=0,0,T$65/ISI!T$9*1000)</f>
        <v>13.741787647754018</v>
      </c>
      <c r="U153" s="276">
        <f>IF(U$65=0,0,U$65/ISI!U$9*1000)</f>
        <v>13.727679419132016</v>
      </c>
      <c r="V153" s="276">
        <f>IF(V$65=0,0,V$65/ISI!V$9*1000)</f>
        <v>13.955586143991024</v>
      </c>
      <c r="W153" s="276">
        <f>IF(W$65=0,0,W$65/ISI!W$9*1000)</f>
        <v>13.404345596705413</v>
      </c>
      <c r="X153" s="276">
        <f>IF(X$65=0,0,X$65/ISI!X$9*1000)</f>
        <v>14.871741017641217</v>
      </c>
      <c r="Y153" s="276">
        <f>IF(Y$65=0,0,Y$65/ISI!Y$9*1000)</f>
        <v>15.000653057758431</v>
      </c>
      <c r="DA153" s="79"/>
    </row>
    <row r="154" spans="1:105" ht="12" customHeight="1" x14ac:dyDescent="0.25">
      <c r="A154" s="174" t="s">
        <v>226</v>
      </c>
      <c r="B154" s="276">
        <f>IF(B$71=0,0,B$71/ISI!B$9*1000)</f>
        <v>35.173592207238478</v>
      </c>
      <c r="C154" s="276">
        <f>IF(C$71=0,0,C$71/ISI!C$9*1000)</f>
        <v>35.449780161206021</v>
      </c>
      <c r="D154" s="276">
        <f>IF(D$71=0,0,D$71/ISI!D$9*1000)</f>
        <v>35.793434361484898</v>
      </c>
      <c r="E154" s="276">
        <f>IF(E$71=0,0,E$71/ISI!E$9*1000)</f>
        <v>38.729544212173408</v>
      </c>
      <c r="F154" s="276">
        <f>IF(F$71=0,0,F$71/ISI!F$9*1000)</f>
        <v>37.092369153179732</v>
      </c>
      <c r="G154" s="276">
        <f>IF(G$71=0,0,G$71/ISI!G$9*1000)</f>
        <v>36.407401016416046</v>
      </c>
      <c r="H154" s="276">
        <f>IF(H$71=0,0,H$71/ISI!H$9*1000)</f>
        <v>38.528567638402116</v>
      </c>
      <c r="I154" s="276">
        <f>IF(I$71=0,0,I$71/ISI!I$9*1000)</f>
        <v>35.536437414544473</v>
      </c>
      <c r="J154" s="276">
        <f>IF(J$71=0,0,J$71/ISI!J$9*1000)</f>
        <v>36.929451292603652</v>
      </c>
      <c r="K154" s="276">
        <f>IF(K$71=0,0,K$71/ISI!K$9*1000)</f>
        <v>39.075656621450214</v>
      </c>
      <c r="L154" s="276">
        <f>IF(L$71=0,0,L$71/ISI!L$9*1000)</f>
        <v>36.339937585818262</v>
      </c>
      <c r="M154" s="276">
        <f>IF(M$71=0,0,M$71/ISI!M$9*1000)</f>
        <v>37.825176755300177</v>
      </c>
      <c r="N154" s="276">
        <f>IF(N$71=0,0,N$71/ISI!N$9*1000)</f>
        <v>36.883890195288949</v>
      </c>
      <c r="O154" s="276">
        <f>IF(O$71=0,0,O$71/ISI!O$9*1000)</f>
        <v>36.006619947165412</v>
      </c>
      <c r="P154" s="276">
        <f>IF(P$71=0,0,P$71/ISI!P$9*1000)</f>
        <v>35.185638767580429</v>
      </c>
      <c r="Q154" s="276">
        <f>IF(Q$71=0,0,Q$71/ISI!Q$9*1000)</f>
        <v>35.974067094102963</v>
      </c>
      <c r="R154" s="276">
        <f>IF(R$71=0,0,R$71/ISI!R$9*1000)</f>
        <v>36.580581669429051</v>
      </c>
      <c r="S154" s="276">
        <f>IF(S$71=0,0,S$71/ISI!S$9*1000)</f>
        <v>35.711359007218931</v>
      </c>
      <c r="T154" s="276">
        <f>IF(T$71=0,0,T$71/ISI!T$9*1000)</f>
        <v>36.201575233851912</v>
      </c>
      <c r="U154" s="276">
        <f>IF(U$71=0,0,U$71/ISI!U$9*1000)</f>
        <v>36.000931927038351</v>
      </c>
      <c r="V154" s="276">
        <f>IF(V$71=0,0,V$71/ISI!V$9*1000)</f>
        <v>36.714885489837172</v>
      </c>
      <c r="W154" s="276">
        <f>IF(W$71=0,0,W$71/ISI!W$9*1000)</f>
        <v>35.08393930480559</v>
      </c>
      <c r="X154" s="276">
        <f>IF(X$71=0,0,X$71/ISI!X$9*1000)</f>
        <v>36.160255857750549</v>
      </c>
      <c r="Y154" s="276">
        <f>IF(Y$71=0,0,Y$71/ISI!Y$9*1000)</f>
        <v>36.527908943872447</v>
      </c>
      <c r="DA154" s="79"/>
    </row>
    <row r="155" spans="1:105" ht="12" customHeight="1" x14ac:dyDescent="0.25">
      <c r="A155" s="174" t="s">
        <v>179</v>
      </c>
      <c r="B155" s="276">
        <f>IF(B$72=0,0,B$72/ISI!B$9*1000)</f>
        <v>37.393837314184381</v>
      </c>
      <c r="C155" s="276">
        <f>IF(C$72=0,0,C$72/ISI!C$9*1000)</f>
        <v>37.022849794374608</v>
      </c>
      <c r="D155" s="276">
        <f>IF(D$72=0,0,D$72/ISI!D$9*1000)</f>
        <v>37.26709189605814</v>
      </c>
      <c r="E155" s="276">
        <f>IF(E$72=0,0,E$72/ISI!E$9*1000)</f>
        <v>41.047351218879648</v>
      </c>
      <c r="F155" s="276">
        <f>IF(F$72=0,0,F$72/ISI!F$9*1000)</f>
        <v>38.489083530824665</v>
      </c>
      <c r="G155" s="276">
        <f>IF(G$72=0,0,G$72/ISI!G$9*1000)</f>
        <v>37.245406589184661</v>
      </c>
      <c r="H155" s="276">
        <f>IF(H$72=0,0,H$72/ISI!H$9*1000)</f>
        <v>39.995833796766696</v>
      </c>
      <c r="I155" s="276">
        <f>IF(I$72=0,0,I$72/ISI!I$9*1000)</f>
        <v>36.367129813634513</v>
      </c>
      <c r="J155" s="276">
        <f>IF(J$72=0,0,J$72/ISI!J$9*1000)</f>
        <v>37.810592441752291</v>
      </c>
      <c r="K155" s="276">
        <f>IF(K$72=0,0,K$72/ISI!K$9*1000)</f>
        <v>40.249593670655337</v>
      </c>
      <c r="L155" s="276">
        <f>IF(L$72=0,0,L$72/ISI!L$9*1000)</f>
        <v>37.017732937760165</v>
      </c>
      <c r="M155" s="276">
        <f>IF(M$72=0,0,M$72/ISI!M$9*1000)</f>
        <v>39.130062775837736</v>
      </c>
      <c r="N155" s="276">
        <f>IF(N$72=0,0,N$72/ISI!N$9*1000)</f>
        <v>38.006813095038922</v>
      </c>
      <c r="O155" s="276">
        <f>IF(O$72=0,0,O$72/ISI!O$9*1000)</f>
        <v>36.918708519118368</v>
      </c>
      <c r="P155" s="276">
        <f>IF(P$72=0,0,P$72/ISI!P$9*1000)</f>
        <v>35.615285711645917</v>
      </c>
      <c r="Q155" s="276">
        <f>IF(Q$72=0,0,Q$72/ISI!Q$9*1000)</f>
        <v>36.748780017874083</v>
      </c>
      <c r="R155" s="276">
        <f>IF(R$72=0,0,R$72/ISI!R$9*1000)</f>
        <v>36.96893353728538</v>
      </c>
      <c r="S155" s="276">
        <f>IF(S$72=0,0,S$72/ISI!S$9*1000)</f>
        <v>36.143066617716038</v>
      </c>
      <c r="T155" s="276">
        <f>IF(T$72=0,0,T$72/ISI!T$9*1000)</f>
        <v>36.740943411410811</v>
      </c>
      <c r="U155" s="276">
        <f>IF(U$72=0,0,U$72/ISI!U$9*1000)</f>
        <v>36.581328576026081</v>
      </c>
      <c r="V155" s="276">
        <f>IF(V$72=0,0,V$72/ISI!V$9*1000)</f>
        <v>37.562869701124839</v>
      </c>
      <c r="W155" s="276">
        <f>IF(W$72=0,0,W$72/ISI!W$9*1000)</f>
        <v>35.837618272653543</v>
      </c>
      <c r="X155" s="276">
        <f>IF(X$72=0,0,X$72/ISI!X$9*1000)</f>
        <v>37.070470310550853</v>
      </c>
      <c r="Y155" s="276">
        <f>IF(Y$72=0,0,Y$72/ISI!Y$9*1000)</f>
        <v>37.235146911240832</v>
      </c>
      <c r="DA155" s="79"/>
    </row>
    <row r="156" spans="1:105" ht="12" customHeight="1" x14ac:dyDescent="0.25">
      <c r="A156" s="41" t="s">
        <v>189</v>
      </c>
      <c r="B156" s="277">
        <f>IF(B$79=0,0,B$79/ISI!B$9*1000)</f>
        <v>11.894017228191567</v>
      </c>
      <c r="C156" s="277">
        <f>IF(C$79=0,0,C$79/ISI!C$9*1000)</f>
        <v>11.582693443987772</v>
      </c>
      <c r="D156" s="277">
        <f>IF(D$79=0,0,D$79/ISI!D$9*1000)</f>
        <v>11.673626838547987</v>
      </c>
      <c r="E156" s="277">
        <f>IF(E$79=0,0,E$79/ISI!E$9*1000)</f>
        <v>13.132043560621307</v>
      </c>
      <c r="F156" s="277">
        <f>IF(F$79=0,0,F$79/ISI!F$9*1000)</f>
        <v>12.178738724999141</v>
      </c>
      <c r="G156" s="277">
        <f>IF(G$79=0,0,G$79/ISI!G$9*1000)</f>
        <v>11.809116740118736</v>
      </c>
      <c r="H156" s="277">
        <f>IF(H$79=0,0,H$79/ISI!H$9*1000)</f>
        <v>12.720621554164032</v>
      </c>
      <c r="I156" s="277">
        <f>IF(I$79=0,0,I$79/ISI!I$9*1000)</f>
        <v>11.319173060828504</v>
      </c>
      <c r="J156" s="277">
        <f>IF(J$79=0,0,J$79/ISI!J$9*1000)</f>
        <v>11.711547432036287</v>
      </c>
      <c r="K156" s="277">
        <f>IF(K$79=0,0,K$79/ISI!K$9*1000)</f>
        <v>12.898753389203998</v>
      </c>
      <c r="L156" s="277">
        <f>IF(L$79=0,0,L$79/ISI!L$9*1000)</f>
        <v>11.649499954868304</v>
      </c>
      <c r="M156" s="277">
        <f>IF(M$79=0,0,M$79/ISI!M$9*1000)</f>
        <v>12.689610018717703</v>
      </c>
      <c r="N156" s="277">
        <f>IF(N$79=0,0,N$79/ISI!N$9*1000)</f>
        <v>12.445688236560203</v>
      </c>
      <c r="O156" s="277">
        <f>IF(O$79=0,0,O$79/ISI!O$9*1000)</f>
        <v>11.956731242927257</v>
      </c>
      <c r="P156" s="277">
        <f>IF(P$79=0,0,P$79/ISI!P$9*1000)</f>
        <v>11.42218741293768</v>
      </c>
      <c r="Q156" s="277">
        <f>IF(Q$79=0,0,Q$79/ISI!Q$9*1000)</f>
        <v>11.763249083258657</v>
      </c>
      <c r="R156" s="277">
        <f>IF(R$79=0,0,R$79/ISI!R$9*1000)</f>
        <v>11.729420897634425</v>
      </c>
      <c r="S156" s="277">
        <f>IF(S$79=0,0,S$79/ISI!S$9*1000)</f>
        <v>11.425219063155698</v>
      </c>
      <c r="T156" s="277">
        <f>IF(T$79=0,0,T$79/ISI!T$9*1000)</f>
        <v>11.701037976989545</v>
      </c>
      <c r="U156" s="277">
        <f>IF(U$79=0,0,U$79/ISI!U$9*1000)</f>
        <v>11.679086426500513</v>
      </c>
      <c r="V156" s="277">
        <f>IF(V$79=0,0,V$79/ISI!V$9*1000)</f>
        <v>11.978192519348948</v>
      </c>
      <c r="W156" s="277">
        <f>IF(W$79=0,0,W$79/ISI!W$9*1000)</f>
        <v>11.690781396785916</v>
      </c>
      <c r="X156" s="277">
        <f>IF(X$79=0,0,X$79/ISI!X$9*1000)</f>
        <v>12.297656591912036</v>
      </c>
      <c r="Y156" s="277">
        <f>IF(Y$79=0,0,Y$79/ISI!Y$9*1000)</f>
        <v>12.390368875270893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useful energy demand"</f>
        <v>DE: Iron and steel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2"/>
    </row>
    <row r="3" spans="1:105" ht="15" customHeight="1" x14ac:dyDescent="0.25">
      <c r="A3" s="32" t="s">
        <v>253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2"/>
      <c r="B4" s="258"/>
      <c r="C4" s="258"/>
      <c r="D4" s="258"/>
      <c r="E4" s="258"/>
      <c r="F4" s="258"/>
      <c r="G4" s="258"/>
      <c r="H4" s="258"/>
      <c r="I4" s="258"/>
      <c r="J4" s="258"/>
      <c r="K4" s="258"/>
      <c r="L4" s="258"/>
      <c r="M4" s="258"/>
      <c r="N4" s="258"/>
      <c r="O4" s="258"/>
      <c r="P4" s="258"/>
      <c r="Q4" s="258"/>
      <c r="R4" s="258"/>
      <c r="S4" s="258"/>
      <c r="T4" s="258"/>
      <c r="U4" s="258"/>
      <c r="V4" s="258"/>
      <c r="W4" s="258"/>
      <c r="X4" s="258"/>
      <c r="Y4" s="258"/>
    </row>
    <row r="5" spans="1:105" ht="15" customHeight="1" x14ac:dyDescent="0.25">
      <c r="A5" s="34" t="s">
        <v>43</v>
      </c>
      <c r="B5" s="223">
        <v>3813.3222562060068</v>
      </c>
      <c r="C5" s="223">
        <v>3608.0083438071861</v>
      </c>
      <c r="D5" s="223">
        <v>3665.1913744037788</v>
      </c>
      <c r="E5" s="223">
        <v>4122.4711433386874</v>
      </c>
      <c r="F5" s="223">
        <v>3874.9094322114188</v>
      </c>
      <c r="G5" s="223">
        <v>3614.833317700653</v>
      </c>
      <c r="H5" s="223">
        <v>4215.3246917200368</v>
      </c>
      <c r="I5" s="223">
        <v>3782.277857686166</v>
      </c>
      <c r="J5" s="223">
        <v>3699.3877450720011</v>
      </c>
      <c r="K5" s="223">
        <v>2789.813356356457</v>
      </c>
      <c r="L5" s="223">
        <v>3558.883094494578</v>
      </c>
      <c r="M5" s="223">
        <v>3783.4627038984308</v>
      </c>
      <c r="N5" s="223">
        <v>3504.0281420302881</v>
      </c>
      <c r="O5" s="223">
        <v>3473.047382766696</v>
      </c>
      <c r="P5" s="223">
        <v>3392.7438315967488</v>
      </c>
      <c r="Q5" s="223">
        <v>3539.3757681769912</v>
      </c>
      <c r="R5" s="223">
        <v>3589.5189570603688</v>
      </c>
      <c r="S5" s="223">
        <v>3562.5672435513661</v>
      </c>
      <c r="T5" s="223">
        <v>3595.5651300562622</v>
      </c>
      <c r="U5" s="223">
        <v>3332.6336746234319</v>
      </c>
      <c r="V5" s="223">
        <v>2999.3253557025801</v>
      </c>
      <c r="W5" s="223">
        <v>3179.0801562457191</v>
      </c>
      <c r="X5" s="223">
        <v>3189.3391766780051</v>
      </c>
      <c r="Y5" s="223">
        <v>3305.4553821302152</v>
      </c>
      <c r="DA5" s="89" t="s">
        <v>254</v>
      </c>
    </row>
    <row r="6" spans="1:105" ht="12" customHeight="1" x14ac:dyDescent="0.25">
      <c r="A6" s="55" t="s">
        <v>91</v>
      </c>
      <c r="B6" s="259">
        <v>7.8836164945844676</v>
      </c>
      <c r="C6" s="259">
        <v>7.8906532861158913</v>
      </c>
      <c r="D6" s="259">
        <v>8.0312514826605614</v>
      </c>
      <c r="E6" s="259">
        <v>8.6575219311706331</v>
      </c>
      <c r="F6" s="259">
        <v>8.8316855542644923</v>
      </c>
      <c r="G6" s="259">
        <v>8.1980673240845849</v>
      </c>
      <c r="H6" s="259">
        <v>9.1545448966873195</v>
      </c>
      <c r="I6" s="259">
        <v>8.8085892696780963</v>
      </c>
      <c r="J6" s="259">
        <v>8.8296022272066939</v>
      </c>
      <c r="K6" s="259">
        <v>6.3882092434337068</v>
      </c>
      <c r="L6" s="259">
        <v>8.4252574310718469</v>
      </c>
      <c r="M6" s="259">
        <v>8.4579280759255635</v>
      </c>
      <c r="N6" s="259">
        <v>7.923615153665013</v>
      </c>
      <c r="O6" s="259">
        <v>7.7902560052398924</v>
      </c>
      <c r="P6" s="259">
        <v>7.9534529906482723</v>
      </c>
      <c r="Q6" s="259">
        <v>8.1839710939802863</v>
      </c>
      <c r="R6" s="259">
        <v>8.3821004363998295</v>
      </c>
      <c r="S6" s="259">
        <v>8.4468811765160581</v>
      </c>
      <c r="T6" s="259">
        <v>8.397146437156378</v>
      </c>
      <c r="U6" s="259">
        <v>7.7585684956170766</v>
      </c>
      <c r="V6" s="259">
        <v>6.9692387511436307</v>
      </c>
      <c r="W6" s="259">
        <v>7.3661746556751799</v>
      </c>
      <c r="X6" s="259">
        <v>7.1040852816382092</v>
      </c>
      <c r="Y6" s="259">
        <v>7.1787759391301948</v>
      </c>
      <c r="DA6" s="67" t="s">
        <v>255</v>
      </c>
    </row>
    <row r="7" spans="1:105" ht="12" customHeight="1" x14ac:dyDescent="0.25">
      <c r="A7" s="173" t="s">
        <v>92</v>
      </c>
      <c r="B7" s="224">
        <v>1.090480571129012</v>
      </c>
      <c r="C7" s="224">
        <v>1.091453916858522</v>
      </c>
      <c r="D7" s="224">
        <v>1.1109017935751371</v>
      </c>
      <c r="E7" s="224">
        <v>1.197529010518227</v>
      </c>
      <c r="F7" s="224">
        <v>1.221619736812656</v>
      </c>
      <c r="G7" s="224">
        <v>1.1339761572449569</v>
      </c>
      <c r="H7" s="224">
        <v>1.2662784084212291</v>
      </c>
      <c r="I7" s="224">
        <v>1.2184250038339479</v>
      </c>
      <c r="J7" s="224">
        <v>1.221331566062418</v>
      </c>
      <c r="K7" s="224">
        <v>0.88363228590033061</v>
      </c>
      <c r="L7" s="224">
        <v>1.1654016328236481</v>
      </c>
      <c r="M7" s="224">
        <v>1.16992071407065</v>
      </c>
      <c r="N7" s="224">
        <v>1.0960132807209251</v>
      </c>
      <c r="O7" s="224">
        <v>1.083937796706699</v>
      </c>
      <c r="P7" s="224">
        <v>1.100140521250333</v>
      </c>
      <c r="Q7" s="224">
        <v>1.1320263331933349</v>
      </c>
      <c r="R7" s="224">
        <v>1.1722310863092691</v>
      </c>
      <c r="S7" s="224">
        <v>1.169751346674871</v>
      </c>
      <c r="T7" s="224">
        <v>1.1615132533316981</v>
      </c>
      <c r="U7" s="224">
        <v>1.0731836347006389</v>
      </c>
      <c r="V7" s="224">
        <v>0.96400166838431811</v>
      </c>
      <c r="W7" s="224">
        <v>1.0189067861272361</v>
      </c>
      <c r="X7" s="224">
        <v>0.98265396098245539</v>
      </c>
      <c r="Y7" s="224">
        <v>1.011815667915007</v>
      </c>
      <c r="DA7" s="177" t="s">
        <v>256</v>
      </c>
    </row>
    <row r="8" spans="1:105" ht="12" customHeight="1" x14ac:dyDescent="0.25">
      <c r="A8" s="173" t="s">
        <v>93</v>
      </c>
      <c r="B8" s="224">
        <v>150.58389697496199</v>
      </c>
      <c r="C8" s="224">
        <v>150.7183057823577</v>
      </c>
      <c r="D8" s="224">
        <v>153.40385300017221</v>
      </c>
      <c r="E8" s="224">
        <v>165.3661604972057</v>
      </c>
      <c r="F8" s="224">
        <v>168.692836407274</v>
      </c>
      <c r="G8" s="224">
        <v>156.5901799220922</v>
      </c>
      <c r="H8" s="224">
        <v>174.8597292273648</v>
      </c>
      <c r="I8" s="224">
        <v>168.25167738577011</v>
      </c>
      <c r="J8" s="224">
        <v>168.6530430577051</v>
      </c>
      <c r="K8" s="224">
        <v>122.02032445750319</v>
      </c>
      <c r="L8" s="224">
        <v>160.92970755992201</v>
      </c>
      <c r="M8" s="224">
        <v>161.55374514751099</v>
      </c>
      <c r="N8" s="224">
        <v>151.3479059754327</v>
      </c>
      <c r="O8" s="224">
        <v>148.341638419247</v>
      </c>
      <c r="P8" s="224">
        <v>151.9126735048805</v>
      </c>
      <c r="Q8" s="224">
        <v>156.32092972921191</v>
      </c>
      <c r="R8" s="224">
        <v>159.61979254847651</v>
      </c>
      <c r="S8" s="224">
        <v>160.4220912501392</v>
      </c>
      <c r="T8" s="224">
        <v>160.31103965244029</v>
      </c>
      <c r="U8" s="224">
        <v>148.19537198692311</v>
      </c>
      <c r="V8" s="224">
        <v>133.11849083691899</v>
      </c>
      <c r="W8" s="224">
        <v>140.70031009394421</v>
      </c>
      <c r="X8" s="224">
        <v>135.69417625608861</v>
      </c>
      <c r="Y8" s="224">
        <v>136.7130368423671</v>
      </c>
      <c r="DA8" s="177" t="s">
        <v>257</v>
      </c>
    </row>
    <row r="9" spans="1:105" ht="12" customHeight="1" x14ac:dyDescent="0.25">
      <c r="A9" s="173" t="s">
        <v>94</v>
      </c>
      <c r="B9" s="224">
        <v>2.6011198012307202</v>
      </c>
      <c r="C9" s="224">
        <v>2.6034415196707381</v>
      </c>
      <c r="D9" s="224">
        <v>2.6498304774924288</v>
      </c>
      <c r="E9" s="224">
        <v>2.8564620996247618</v>
      </c>
      <c r="F9" s="224">
        <v>2.913925631621114</v>
      </c>
      <c r="G9" s="224">
        <v>2.704869682987149</v>
      </c>
      <c r="H9" s="224">
        <v>3.0204498174646561</v>
      </c>
      <c r="I9" s="224">
        <v>2.9063052453156901</v>
      </c>
      <c r="J9" s="224">
        <v>2.9132382588568242</v>
      </c>
      <c r="K9" s="224">
        <v>2.1077252513380098</v>
      </c>
      <c r="L9" s="224">
        <v>2.7798287688754888</v>
      </c>
      <c r="M9" s="224">
        <v>2.7906081188484819</v>
      </c>
      <c r="N9" s="224">
        <v>2.6143169556367649</v>
      </c>
      <c r="O9" s="224">
        <v>2.5855133424313239</v>
      </c>
      <c r="P9" s="224">
        <v>2.6241616492055568</v>
      </c>
      <c r="Q9" s="224">
        <v>2.700218773944048</v>
      </c>
      <c r="R9" s="224">
        <v>2.796119042323133</v>
      </c>
      <c r="S9" s="224">
        <v>2.7902041273437201</v>
      </c>
      <c r="T9" s="224">
        <v>2.7705538297715862</v>
      </c>
      <c r="U9" s="224">
        <v>2.559861474364896</v>
      </c>
      <c r="V9" s="224">
        <v>2.2994300810493238</v>
      </c>
      <c r="W9" s="224">
        <v>2.4303950819224229</v>
      </c>
      <c r="X9" s="224">
        <v>2.3439213346304251</v>
      </c>
      <c r="Y9" s="224">
        <v>2.4187742381118329</v>
      </c>
      <c r="DA9" s="177" t="s">
        <v>258</v>
      </c>
    </row>
    <row r="10" spans="1:105" ht="12" customHeight="1" x14ac:dyDescent="0.25">
      <c r="A10" s="56" t="s">
        <v>95</v>
      </c>
      <c r="B10" s="260">
        <v>8.7532964251711842</v>
      </c>
      <c r="C10" s="260">
        <v>8.6527620185097689</v>
      </c>
      <c r="D10" s="260">
        <v>8.8006352899905362</v>
      </c>
      <c r="E10" s="260">
        <v>9.5950682587246856</v>
      </c>
      <c r="F10" s="260">
        <v>9.6401730251000419</v>
      </c>
      <c r="G10" s="260">
        <v>8.9511407201212414</v>
      </c>
      <c r="H10" s="260">
        <v>10.066995039888489</v>
      </c>
      <c r="I10" s="260">
        <v>9.5480525319927363</v>
      </c>
      <c r="J10" s="260">
        <v>9.5362852818804065</v>
      </c>
      <c r="K10" s="260">
        <v>6.987773062373047</v>
      </c>
      <c r="L10" s="260">
        <v>9.0966328157137823</v>
      </c>
      <c r="M10" s="260">
        <v>9.28063944459808</v>
      </c>
      <c r="N10" s="260">
        <v>8.6787742932730048</v>
      </c>
      <c r="O10" s="260">
        <v>8.5777161806153917</v>
      </c>
      <c r="P10" s="260">
        <v>8.6222619766971533</v>
      </c>
      <c r="Q10" s="260">
        <v>8.9002397890811409</v>
      </c>
      <c r="R10" s="260">
        <v>9.1766097841558896</v>
      </c>
      <c r="S10" s="260">
        <v>9.1416504934833362</v>
      </c>
      <c r="T10" s="260">
        <v>9.8439743651104443</v>
      </c>
      <c r="U10" s="260">
        <v>9.1488763001686131</v>
      </c>
      <c r="V10" s="260">
        <v>8.2315022563350038</v>
      </c>
      <c r="W10" s="260">
        <v>8.7725731165353515</v>
      </c>
      <c r="X10" s="260">
        <v>8.5570601379465927</v>
      </c>
      <c r="Y10" s="260">
        <v>9.0558189892544299</v>
      </c>
      <c r="DA10" s="68" t="s">
        <v>259</v>
      </c>
    </row>
    <row r="11" spans="1:105" ht="12" customHeight="1" x14ac:dyDescent="0.25">
      <c r="A11" s="37" t="s">
        <v>159</v>
      </c>
      <c r="B11" s="226">
        <v>9.3305061065496964E-2</v>
      </c>
      <c r="C11" s="226">
        <v>6.4532499728583492E-2</v>
      </c>
      <c r="D11" s="226">
        <v>6.1917423139141857E-2</v>
      </c>
      <c r="E11" s="226">
        <v>0.1161043275664516</v>
      </c>
      <c r="F11" s="226">
        <v>9.043493094280633E-2</v>
      </c>
      <c r="G11" s="226">
        <v>8.2116951088107196E-2</v>
      </c>
      <c r="H11" s="226">
        <v>7.9652629965744209E-2</v>
      </c>
      <c r="I11" s="226">
        <v>7.1766187617009494E-2</v>
      </c>
      <c r="J11" s="226">
        <v>8.0310548831124318E-2</v>
      </c>
      <c r="K11" s="226">
        <v>5.8437424226420238E-2</v>
      </c>
      <c r="L11" s="226">
        <v>8.7881804593304066E-2</v>
      </c>
      <c r="M11" s="226">
        <v>6.120727929995682E-2</v>
      </c>
      <c r="N11" s="226">
        <v>5.7445078658976342E-2</v>
      </c>
      <c r="O11" s="226">
        <v>5.2323212202016113E-2</v>
      </c>
      <c r="P11" s="226">
        <v>5.1020689630820168E-2</v>
      </c>
      <c r="Q11" s="226">
        <v>0.211177131322589</v>
      </c>
      <c r="R11" s="226">
        <v>5.7627811128701877E-2</v>
      </c>
      <c r="S11" s="226">
        <v>5.9906360467433389E-2</v>
      </c>
      <c r="T11" s="226">
        <v>2.5903851441358629E-2</v>
      </c>
      <c r="U11" s="226">
        <v>2.57800126333078E-2</v>
      </c>
      <c r="V11" s="226">
        <v>2.2711229791177151E-2</v>
      </c>
      <c r="W11" s="226">
        <v>4.0159387042826809E-2</v>
      </c>
      <c r="X11" s="226">
        <v>4.9082711123837948E-2</v>
      </c>
      <c r="Y11" s="226">
        <v>2.6708864657912831E-2</v>
      </c>
      <c r="DA11" s="69" t="s">
        <v>260</v>
      </c>
    </row>
    <row r="12" spans="1:105" ht="12" customHeight="1" x14ac:dyDescent="0.25">
      <c r="A12" s="37" t="s">
        <v>35</v>
      </c>
      <c r="B12" s="226">
        <v>4.7868852161977786</v>
      </c>
      <c r="C12" s="226">
        <v>4.5588176781163314</v>
      </c>
      <c r="D12" s="226">
        <v>4.5618451651416434</v>
      </c>
      <c r="E12" s="226">
        <v>5.19335814059448</v>
      </c>
      <c r="F12" s="226">
        <v>4.9877865733660389</v>
      </c>
      <c r="G12" s="226">
        <v>4.0742349359479766</v>
      </c>
      <c r="H12" s="226">
        <v>4.9395705323401859</v>
      </c>
      <c r="I12" s="226">
        <v>4.7002684093995573</v>
      </c>
      <c r="J12" s="226">
        <v>4.7159296688423504</v>
      </c>
      <c r="K12" s="226">
        <v>3.2241812494882138</v>
      </c>
      <c r="L12" s="226">
        <v>4.247318089179827</v>
      </c>
      <c r="M12" s="226">
        <v>4.3752704119581507</v>
      </c>
      <c r="N12" s="226">
        <v>3.976119545179853</v>
      </c>
      <c r="O12" s="226">
        <v>3.9444438206222809</v>
      </c>
      <c r="P12" s="226">
        <v>3.8415580005541301</v>
      </c>
      <c r="Q12" s="226">
        <v>3.9617578426315521</v>
      </c>
      <c r="R12" s="226">
        <v>4.0664596764451852</v>
      </c>
      <c r="S12" s="226">
        <v>4.1744543424527834</v>
      </c>
      <c r="T12" s="226">
        <v>3.9981689886326959</v>
      </c>
      <c r="U12" s="226">
        <v>3.6940872427832381</v>
      </c>
      <c r="V12" s="226">
        <v>3.4767170899672988</v>
      </c>
      <c r="W12" s="226">
        <v>3.5322635031339522</v>
      </c>
      <c r="X12" s="226">
        <v>3.291103238368394</v>
      </c>
      <c r="Y12" s="226">
        <v>3.3017394020863162</v>
      </c>
      <c r="DA12" s="69" t="s">
        <v>261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262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1.2069161391337699</v>
      </c>
      <c r="U14" s="226">
        <v>1.188858751433473</v>
      </c>
      <c r="V14" s="226">
        <v>1.0584092798655931</v>
      </c>
      <c r="W14" s="226">
        <v>1.2170259424584891</v>
      </c>
      <c r="X14" s="226">
        <v>1.248845626150167</v>
      </c>
      <c r="Y14" s="226">
        <v>1.6144038427604961</v>
      </c>
      <c r="DA14" s="69" t="s">
        <v>263</v>
      </c>
    </row>
    <row r="15" spans="1:105" ht="12" customHeight="1" x14ac:dyDescent="0.25">
      <c r="A15" s="37" t="s">
        <v>40</v>
      </c>
      <c r="B15" s="226">
        <v>3.873106147907909</v>
      </c>
      <c r="C15" s="226">
        <v>4.0294118406648538</v>
      </c>
      <c r="D15" s="226">
        <v>4.176872701709752</v>
      </c>
      <c r="E15" s="226">
        <v>4.2856057905637543</v>
      </c>
      <c r="F15" s="226">
        <v>4.5619515207911956</v>
      </c>
      <c r="G15" s="226">
        <v>4.7947888330851587</v>
      </c>
      <c r="H15" s="226">
        <v>5.0477718775825622</v>
      </c>
      <c r="I15" s="226">
        <v>4.7760179349761698</v>
      </c>
      <c r="J15" s="226">
        <v>4.7400450642069334</v>
      </c>
      <c r="K15" s="226">
        <v>3.7051543886584128</v>
      </c>
      <c r="L15" s="226">
        <v>4.7614329219406519</v>
      </c>
      <c r="M15" s="226">
        <v>4.8441617533399706</v>
      </c>
      <c r="N15" s="226">
        <v>4.6452096694341751</v>
      </c>
      <c r="O15" s="226">
        <v>4.5809491477910944</v>
      </c>
      <c r="P15" s="226">
        <v>4.7296832865122029</v>
      </c>
      <c r="Q15" s="226">
        <v>4.727304815126999</v>
      </c>
      <c r="R15" s="226">
        <v>5.0525222965820031</v>
      </c>
      <c r="S15" s="226">
        <v>4.9072897905631203</v>
      </c>
      <c r="T15" s="226">
        <v>4.6129853859026211</v>
      </c>
      <c r="U15" s="226">
        <v>4.2401502933185951</v>
      </c>
      <c r="V15" s="226">
        <v>3.673664656710935</v>
      </c>
      <c r="W15" s="226">
        <v>3.9831242839000849</v>
      </c>
      <c r="X15" s="226">
        <v>3.9680285623041951</v>
      </c>
      <c r="Y15" s="226">
        <v>4.1129668797497043</v>
      </c>
      <c r="DA15" s="69" t="s">
        <v>264</v>
      </c>
    </row>
    <row r="16" spans="1:105" ht="12" customHeight="1" x14ac:dyDescent="0.25">
      <c r="A16" s="57" t="s">
        <v>165</v>
      </c>
      <c r="B16" s="261">
        <v>682.09055329876435</v>
      </c>
      <c r="C16" s="261">
        <v>647.40488257028835</v>
      </c>
      <c r="D16" s="261">
        <v>657.18943471487057</v>
      </c>
      <c r="E16" s="261">
        <v>734.1025098603069</v>
      </c>
      <c r="F16" s="261">
        <v>714.51895493368875</v>
      </c>
      <c r="G16" s="261">
        <v>664.90309002702793</v>
      </c>
      <c r="H16" s="261">
        <v>756.62818137007741</v>
      </c>
      <c r="I16" s="261">
        <v>684.36443918944849</v>
      </c>
      <c r="J16" s="261">
        <v>680.44115209174151</v>
      </c>
      <c r="K16" s="261">
        <v>510.38857212976211</v>
      </c>
      <c r="L16" s="261">
        <v>651.4042516784524</v>
      </c>
      <c r="M16" s="261">
        <v>694.37833933774709</v>
      </c>
      <c r="N16" s="261">
        <v>646.34297908343126</v>
      </c>
      <c r="O16" s="261">
        <v>639.61125839892611</v>
      </c>
      <c r="P16" s="261">
        <v>624.90762907055137</v>
      </c>
      <c r="Q16" s="261">
        <v>656.29103823451157</v>
      </c>
      <c r="R16" s="261">
        <v>663.8758593145717</v>
      </c>
      <c r="S16" s="261">
        <v>658.34366991827892</v>
      </c>
      <c r="T16" s="261">
        <v>665.9413527888139</v>
      </c>
      <c r="U16" s="261">
        <v>617.35609563356104</v>
      </c>
      <c r="V16" s="261">
        <v>555.39876217006395</v>
      </c>
      <c r="W16" s="261">
        <v>586.79887165014782</v>
      </c>
      <c r="X16" s="261">
        <v>594.32918582518585</v>
      </c>
      <c r="Y16" s="261">
        <v>617.508232042705</v>
      </c>
      <c r="DA16" s="70" t="s">
        <v>265</v>
      </c>
    </row>
    <row r="17" spans="1:105" ht="12" customHeight="1" x14ac:dyDescent="0.25">
      <c r="A17" s="18" t="s">
        <v>28</v>
      </c>
      <c r="B17" s="230">
        <v>18.431676218180211</v>
      </c>
      <c r="C17" s="230">
        <v>17.83477294512678</v>
      </c>
      <c r="D17" s="230">
        <v>35.622784702478718</v>
      </c>
      <c r="E17" s="230">
        <v>101.8576362458479</v>
      </c>
      <c r="F17" s="230">
        <v>99.447339137472369</v>
      </c>
      <c r="G17" s="230">
        <v>86.083583370979511</v>
      </c>
      <c r="H17" s="230">
        <v>95.355815043426972</v>
      </c>
      <c r="I17" s="230">
        <v>79.717795682415144</v>
      </c>
      <c r="J17" s="230">
        <v>70.688195522328741</v>
      </c>
      <c r="K17" s="230">
        <v>64.190553253940706</v>
      </c>
      <c r="L17" s="230">
        <v>64.441640552326945</v>
      </c>
      <c r="M17" s="230">
        <v>124.6151147276229</v>
      </c>
      <c r="N17" s="230">
        <v>101.0902134136565</v>
      </c>
      <c r="O17" s="230">
        <v>108.29488496867</v>
      </c>
      <c r="P17" s="230">
        <v>86.522801508726303</v>
      </c>
      <c r="Q17" s="230">
        <v>107.67150186899831</v>
      </c>
      <c r="R17" s="230">
        <v>119.1932946340432</v>
      </c>
      <c r="S17" s="230">
        <v>108.93761002899809</v>
      </c>
      <c r="T17" s="230">
        <v>87.922280470170705</v>
      </c>
      <c r="U17" s="230">
        <v>81.315775736908421</v>
      </c>
      <c r="V17" s="230">
        <v>58.325820824839028</v>
      </c>
      <c r="W17" s="230">
        <v>80.684964863145055</v>
      </c>
      <c r="X17" s="230">
        <v>112.8557270164201</v>
      </c>
      <c r="Y17" s="230">
        <v>98.709178855218425</v>
      </c>
      <c r="DA17" s="71" t="s">
        <v>266</v>
      </c>
    </row>
    <row r="18" spans="1:105" ht="12" customHeight="1" x14ac:dyDescent="0.25">
      <c r="A18" s="18" t="s">
        <v>32</v>
      </c>
      <c r="B18" s="230">
        <v>0.85381478319535664</v>
      </c>
      <c r="C18" s="230">
        <v>0.58359233474302052</v>
      </c>
      <c r="D18" s="230">
        <v>0.52268559641206214</v>
      </c>
      <c r="E18" s="230">
        <v>0.4035309128316138</v>
      </c>
      <c r="F18" s="230">
        <v>0.43783188449157862</v>
      </c>
      <c r="G18" s="230">
        <v>0.31692874380396729</v>
      </c>
      <c r="H18" s="230">
        <v>0.61874028144213489</v>
      </c>
      <c r="I18" s="230">
        <v>0.52619857577917284</v>
      </c>
      <c r="J18" s="230">
        <v>0.34084156435217888</v>
      </c>
      <c r="K18" s="230">
        <v>0.21547573176859919</v>
      </c>
      <c r="L18" s="230">
        <v>0.28377227367492902</v>
      </c>
      <c r="M18" s="230">
        <v>0.1057700481812371</v>
      </c>
      <c r="N18" s="230">
        <v>0.41610562114492211</v>
      </c>
      <c r="O18" s="230">
        <v>0</v>
      </c>
      <c r="P18" s="230">
        <v>0</v>
      </c>
      <c r="Q18" s="230">
        <v>0</v>
      </c>
      <c r="R18" s="230">
        <v>0</v>
      </c>
      <c r="S18" s="230">
        <v>0.168769068136261</v>
      </c>
      <c r="T18" s="230">
        <v>0</v>
      </c>
      <c r="U18" s="230">
        <v>0</v>
      </c>
      <c r="V18" s="230">
        <v>0</v>
      </c>
      <c r="W18" s="230">
        <v>0</v>
      </c>
      <c r="X18" s="230">
        <v>0.46591307867764081</v>
      </c>
      <c r="Y18" s="230">
        <v>0.2688733888885918</v>
      </c>
      <c r="DA18" s="71" t="s">
        <v>267</v>
      </c>
    </row>
    <row r="19" spans="1:105" ht="12" customHeight="1" x14ac:dyDescent="0.25">
      <c r="A19" s="18" t="s">
        <v>35</v>
      </c>
      <c r="B19" s="230">
        <v>139.96375531695631</v>
      </c>
      <c r="C19" s="230">
        <v>144.4406695207378</v>
      </c>
      <c r="D19" s="230">
        <v>143.60641268817039</v>
      </c>
      <c r="E19" s="230">
        <v>155.5741352512934</v>
      </c>
      <c r="F19" s="230">
        <v>150.69413929231359</v>
      </c>
      <c r="G19" s="230">
        <v>117.87147417416411</v>
      </c>
      <c r="H19" s="230">
        <v>148.33443015677329</v>
      </c>
      <c r="I19" s="230">
        <v>158.63409918382931</v>
      </c>
      <c r="J19" s="230">
        <v>157.2085099356002</v>
      </c>
      <c r="K19" s="230">
        <v>99.486138408400663</v>
      </c>
      <c r="L19" s="230">
        <v>136.98762603472429</v>
      </c>
      <c r="M19" s="230">
        <v>124.3682429916378</v>
      </c>
      <c r="N19" s="230">
        <v>112.31845773307521</v>
      </c>
      <c r="O19" s="230">
        <v>112.32865780277621</v>
      </c>
      <c r="P19" s="230">
        <v>115.9002087101905</v>
      </c>
      <c r="Q19" s="230">
        <v>113.7892498332871</v>
      </c>
      <c r="R19" s="230">
        <v>120.7309984418191</v>
      </c>
      <c r="S19" s="230">
        <v>127.5761449762721</v>
      </c>
      <c r="T19" s="230">
        <v>124.003144447753</v>
      </c>
      <c r="U19" s="230">
        <v>114.40434120178431</v>
      </c>
      <c r="V19" s="230">
        <v>111.5594878948696</v>
      </c>
      <c r="W19" s="230">
        <v>112.9780700552314</v>
      </c>
      <c r="X19" s="230">
        <v>90.280460327747022</v>
      </c>
      <c r="Y19" s="230">
        <v>89.794811623630096</v>
      </c>
      <c r="DA19" s="71" t="s">
        <v>268</v>
      </c>
    </row>
    <row r="20" spans="1:105" ht="12" customHeight="1" x14ac:dyDescent="0.25">
      <c r="A20" s="18" t="s">
        <v>36</v>
      </c>
      <c r="B20" s="230">
        <v>410.01659542468622</v>
      </c>
      <c r="C20" s="230">
        <v>357.35344045751248</v>
      </c>
      <c r="D20" s="230">
        <v>346.43891017404258</v>
      </c>
      <c r="E20" s="230">
        <v>348.36336183410788</v>
      </c>
      <c r="F20" s="230">
        <v>326.62355546587798</v>
      </c>
      <c r="G20" s="230">
        <v>322.42908352520499</v>
      </c>
      <c r="H20" s="230">
        <v>361.29909507425981</v>
      </c>
      <c r="I20" s="230">
        <v>284.89501521388149</v>
      </c>
      <c r="J20" s="230">
        <v>294.77869205395137</v>
      </c>
      <c r="K20" s="230">
        <v>232.59431429838261</v>
      </c>
      <c r="L20" s="230">
        <v>296.69295613207208</v>
      </c>
      <c r="M20" s="230">
        <v>308.10456921713489</v>
      </c>
      <c r="N20" s="230">
        <v>301.78699282552259</v>
      </c>
      <c r="O20" s="230">
        <v>289.01789333677408</v>
      </c>
      <c r="P20" s="230">
        <v>280.32012500549382</v>
      </c>
      <c r="Q20" s="230">
        <v>299.55789316976637</v>
      </c>
      <c r="R20" s="230">
        <v>274.50263262473618</v>
      </c>
      <c r="S20" s="230">
        <v>272.2463092474182</v>
      </c>
      <c r="T20" s="230">
        <v>311.4762115316056</v>
      </c>
      <c r="U20" s="230">
        <v>290.80853159191321</v>
      </c>
      <c r="V20" s="230">
        <v>268.07267281953892</v>
      </c>
      <c r="W20" s="230">
        <v>266.21083586909998</v>
      </c>
      <c r="X20" s="230">
        <v>282.28214155312048</v>
      </c>
      <c r="Y20" s="230">
        <v>317.29413142220642</v>
      </c>
      <c r="DA20" s="71" t="s">
        <v>269</v>
      </c>
    </row>
    <row r="21" spans="1:105" ht="12" customHeight="1" x14ac:dyDescent="0.25">
      <c r="A21" s="18" t="s">
        <v>40</v>
      </c>
      <c r="B21" s="230">
        <v>112.8247115557463</v>
      </c>
      <c r="C21" s="230">
        <v>127.1924073121683</v>
      </c>
      <c r="D21" s="230">
        <v>130.99864155376679</v>
      </c>
      <c r="E21" s="230">
        <v>127.90384561622611</v>
      </c>
      <c r="F21" s="230">
        <v>137.31608915353331</v>
      </c>
      <c r="G21" s="230">
        <v>138.2020202128754</v>
      </c>
      <c r="H21" s="230">
        <v>151.02010081417521</v>
      </c>
      <c r="I21" s="230">
        <v>160.5913305335433</v>
      </c>
      <c r="J21" s="230">
        <v>157.42491301550891</v>
      </c>
      <c r="K21" s="230">
        <v>113.90209043726949</v>
      </c>
      <c r="L21" s="230">
        <v>152.99825668565401</v>
      </c>
      <c r="M21" s="230">
        <v>137.18464235317009</v>
      </c>
      <c r="N21" s="230">
        <v>130.731209490032</v>
      </c>
      <c r="O21" s="230">
        <v>129.96982229070579</v>
      </c>
      <c r="P21" s="230">
        <v>142.1644938461408</v>
      </c>
      <c r="Q21" s="230">
        <v>135.2723933624597</v>
      </c>
      <c r="R21" s="230">
        <v>149.44893361397311</v>
      </c>
      <c r="S21" s="230">
        <v>149.4148365974543</v>
      </c>
      <c r="T21" s="230">
        <v>142.53971633928461</v>
      </c>
      <c r="U21" s="230">
        <v>130.8274471029552</v>
      </c>
      <c r="V21" s="230">
        <v>117.44078063081641</v>
      </c>
      <c r="W21" s="230">
        <v>126.9250008626714</v>
      </c>
      <c r="X21" s="230">
        <v>108.44494384922061</v>
      </c>
      <c r="Y21" s="230">
        <v>111.4412367527615</v>
      </c>
      <c r="DA21" s="71" t="s">
        <v>270</v>
      </c>
    </row>
    <row r="22" spans="1:105" ht="12" customHeight="1" x14ac:dyDescent="0.25">
      <c r="A22" s="57" t="s">
        <v>172</v>
      </c>
      <c r="B22" s="261">
        <v>1647.0453026493749</v>
      </c>
      <c r="C22" s="261">
        <v>1499.850151095713</v>
      </c>
      <c r="D22" s="261">
        <v>1522.9717383087579</v>
      </c>
      <c r="E22" s="261">
        <v>1761.454339484199</v>
      </c>
      <c r="F22" s="261">
        <v>1530.650897735577</v>
      </c>
      <c r="G22" s="261">
        <v>1437.9992682096531</v>
      </c>
      <c r="H22" s="261">
        <v>1756.261826449869</v>
      </c>
      <c r="I22" s="261">
        <v>1490.398744150267</v>
      </c>
      <c r="J22" s="261">
        <v>1412.7618436306329</v>
      </c>
      <c r="K22" s="261">
        <v>1091.9642318232029</v>
      </c>
      <c r="L22" s="261">
        <v>1366.576626571029</v>
      </c>
      <c r="M22" s="261">
        <v>1507.608014938158</v>
      </c>
      <c r="N22" s="261">
        <v>1372.0778952706089</v>
      </c>
      <c r="O22" s="261">
        <v>1376.0187313703791</v>
      </c>
      <c r="P22" s="261">
        <v>1303.7739689000859</v>
      </c>
      <c r="Q22" s="261">
        <v>1373.085110686063</v>
      </c>
      <c r="R22" s="261">
        <v>1377.240258331896</v>
      </c>
      <c r="S22" s="261">
        <v>1360.898172932049</v>
      </c>
      <c r="T22" s="261">
        <v>1387.0438359811301</v>
      </c>
      <c r="U22" s="261">
        <v>1287.409866409319</v>
      </c>
      <c r="V22" s="261">
        <v>1157.453552079081</v>
      </c>
      <c r="W22" s="261">
        <v>1224.1537603730169</v>
      </c>
      <c r="X22" s="261">
        <v>1261.09286180611</v>
      </c>
      <c r="Y22" s="261">
        <v>1311.1816486029011</v>
      </c>
      <c r="DA22" s="70" t="s">
        <v>271</v>
      </c>
    </row>
    <row r="23" spans="1:105" ht="12" customHeight="1" x14ac:dyDescent="0.25">
      <c r="A23" s="18" t="s">
        <v>28</v>
      </c>
      <c r="B23" s="230">
        <v>34.767053794504108</v>
      </c>
      <c r="C23" s="230">
        <v>36.752743659983082</v>
      </c>
      <c r="D23" s="230">
        <v>73.64209157950701</v>
      </c>
      <c r="E23" s="230">
        <v>195.42977215592131</v>
      </c>
      <c r="F23" s="230">
        <v>242.68196515316009</v>
      </c>
      <c r="G23" s="230">
        <v>213.2724493835172</v>
      </c>
      <c r="H23" s="230">
        <v>200.85283495234839</v>
      </c>
      <c r="I23" s="230">
        <v>188.51264865871241</v>
      </c>
      <c r="J23" s="230">
        <v>184.7207687534241</v>
      </c>
      <c r="K23" s="230">
        <v>163.6809732342461</v>
      </c>
      <c r="L23" s="230">
        <v>166.40805925948729</v>
      </c>
      <c r="M23" s="230">
        <v>305.37957894242169</v>
      </c>
      <c r="N23" s="230">
        <v>262.1884920243607</v>
      </c>
      <c r="O23" s="230">
        <v>272.34471301371241</v>
      </c>
      <c r="P23" s="230">
        <v>231.1412067627092</v>
      </c>
      <c r="Q23" s="230">
        <v>284.58913263661128</v>
      </c>
      <c r="R23" s="230">
        <v>320.48390229398888</v>
      </c>
      <c r="S23" s="230">
        <v>292.78415374189609</v>
      </c>
      <c r="T23" s="230">
        <v>233.8327001594144</v>
      </c>
      <c r="U23" s="230">
        <v>215.9139944668328</v>
      </c>
      <c r="V23" s="230">
        <v>154.7977546953326</v>
      </c>
      <c r="W23" s="230">
        <v>215.68765679830949</v>
      </c>
      <c r="X23" s="230">
        <v>293.27086265901988</v>
      </c>
      <c r="Y23" s="230">
        <v>255.7971265628766</v>
      </c>
      <c r="DA23" s="71" t="s">
        <v>272</v>
      </c>
    </row>
    <row r="24" spans="1:105" ht="12" customHeight="1" x14ac:dyDescent="0.25">
      <c r="A24" s="18" t="s">
        <v>42</v>
      </c>
      <c r="B24" s="230">
        <v>575.69886885833432</v>
      </c>
      <c r="C24" s="230">
        <v>432.439134421002</v>
      </c>
      <c r="D24" s="230">
        <v>440.03913540463037</v>
      </c>
      <c r="E24" s="230">
        <v>603.95247413931315</v>
      </c>
      <c r="F24" s="230">
        <v>129.33662875299589</v>
      </c>
      <c r="G24" s="230">
        <v>136.5855683667578</v>
      </c>
      <c r="H24" s="230">
        <v>485.63898196477442</v>
      </c>
      <c r="I24" s="230">
        <v>261.08380713628958</v>
      </c>
      <c r="J24" s="230">
        <v>55.754261317494283</v>
      </c>
      <c r="K24" s="230">
        <v>85.361721295448518</v>
      </c>
      <c r="L24" s="230">
        <v>86.515258069728674</v>
      </c>
      <c r="M24" s="230">
        <v>146.883666484256</v>
      </c>
      <c r="N24" s="230">
        <v>38.45120970354175</v>
      </c>
      <c r="O24" s="230">
        <v>98.36624927975916</v>
      </c>
      <c r="P24" s="230">
        <v>19.202953347984341</v>
      </c>
      <c r="Q24" s="230">
        <v>0</v>
      </c>
      <c r="R24" s="230">
        <v>0</v>
      </c>
      <c r="S24" s="230">
        <v>0</v>
      </c>
      <c r="T24" s="230">
        <v>0</v>
      </c>
      <c r="U24" s="230">
        <v>0</v>
      </c>
      <c r="V24" s="230">
        <v>0</v>
      </c>
      <c r="W24" s="230">
        <v>0</v>
      </c>
      <c r="X24" s="230">
        <v>0</v>
      </c>
      <c r="Y24" s="230">
        <v>0</v>
      </c>
      <c r="DA24" s="71" t="s">
        <v>273</v>
      </c>
    </row>
    <row r="25" spans="1:105" ht="12" customHeight="1" x14ac:dyDescent="0.25">
      <c r="A25" s="18" t="s">
        <v>32</v>
      </c>
      <c r="B25" s="230">
        <v>1.6418872731015191</v>
      </c>
      <c r="C25" s="230">
        <v>1.226050530035149</v>
      </c>
      <c r="D25" s="230">
        <v>1.101578347300552</v>
      </c>
      <c r="E25" s="230">
        <v>0.78931535531841301</v>
      </c>
      <c r="F25" s="230">
        <v>1.089251910982131</v>
      </c>
      <c r="G25" s="230">
        <v>0.80048400552861976</v>
      </c>
      <c r="H25" s="230">
        <v>1.3286658832295359</v>
      </c>
      <c r="I25" s="230">
        <v>1.268561398757762</v>
      </c>
      <c r="J25" s="230">
        <v>0.90802538807881539</v>
      </c>
      <c r="K25" s="230">
        <v>0.56014705076964943</v>
      </c>
      <c r="L25" s="230">
        <v>0.74705802791375764</v>
      </c>
      <c r="M25" s="230">
        <v>0.26424609746451511</v>
      </c>
      <c r="N25" s="230">
        <v>1.1002330956738151</v>
      </c>
      <c r="O25" s="230">
        <v>0</v>
      </c>
      <c r="P25" s="230">
        <v>0</v>
      </c>
      <c r="Q25" s="230">
        <v>0</v>
      </c>
      <c r="R25" s="230">
        <v>0</v>
      </c>
      <c r="S25" s="230">
        <v>0.46242274436510972</v>
      </c>
      <c r="T25" s="230">
        <v>0</v>
      </c>
      <c r="U25" s="230">
        <v>0</v>
      </c>
      <c r="V25" s="230">
        <v>0</v>
      </c>
      <c r="W25" s="230">
        <v>0</v>
      </c>
      <c r="X25" s="230">
        <v>1.234317326009067</v>
      </c>
      <c r="Y25" s="230">
        <v>0.71033391926459588</v>
      </c>
      <c r="DA25" s="71" t="s">
        <v>274</v>
      </c>
    </row>
    <row r="26" spans="1:105" ht="12" customHeight="1" x14ac:dyDescent="0.25">
      <c r="A26" s="18" t="s">
        <v>35</v>
      </c>
      <c r="B26" s="230">
        <v>251.0073500137643</v>
      </c>
      <c r="C26" s="230">
        <v>282.99546053285309</v>
      </c>
      <c r="D26" s="230">
        <v>282.25385215845267</v>
      </c>
      <c r="E26" s="230">
        <v>283.79342105564439</v>
      </c>
      <c r="F26" s="230">
        <v>349.62984162119238</v>
      </c>
      <c r="G26" s="230">
        <v>277.6456863680533</v>
      </c>
      <c r="H26" s="230">
        <v>297.05751690793687</v>
      </c>
      <c r="I26" s="230">
        <v>356.6560179774122</v>
      </c>
      <c r="J26" s="230">
        <v>390.58240815014352</v>
      </c>
      <c r="K26" s="230">
        <v>241.18897352225429</v>
      </c>
      <c r="L26" s="230">
        <v>336.32325886142098</v>
      </c>
      <c r="M26" s="230">
        <v>289.76542552150528</v>
      </c>
      <c r="N26" s="230">
        <v>276.96407429171012</v>
      </c>
      <c r="O26" s="230">
        <v>268.57734083234078</v>
      </c>
      <c r="P26" s="230">
        <v>294.37357147162828</v>
      </c>
      <c r="Q26" s="230">
        <v>285.94767581192292</v>
      </c>
      <c r="R26" s="230">
        <v>308.6320215598443</v>
      </c>
      <c r="S26" s="230">
        <v>325.99203948791921</v>
      </c>
      <c r="T26" s="230">
        <v>313.54999214117242</v>
      </c>
      <c r="U26" s="230">
        <v>288.81269738906599</v>
      </c>
      <c r="V26" s="230">
        <v>281.49980944101372</v>
      </c>
      <c r="W26" s="230">
        <v>287.14061438878559</v>
      </c>
      <c r="X26" s="230">
        <v>223.05238645994069</v>
      </c>
      <c r="Y26" s="230">
        <v>221.23669485249221</v>
      </c>
      <c r="DA26" s="71" t="s">
        <v>275</v>
      </c>
    </row>
    <row r="27" spans="1:105" ht="12" customHeight="1" x14ac:dyDescent="0.25">
      <c r="A27" s="18" t="s">
        <v>36</v>
      </c>
      <c r="B27" s="230">
        <v>783.93014270967046</v>
      </c>
      <c r="C27" s="230">
        <v>746.43676195183991</v>
      </c>
      <c r="D27" s="230">
        <v>725.93508081886705</v>
      </c>
      <c r="E27" s="230">
        <v>677.48935677800159</v>
      </c>
      <c r="F27" s="230">
        <v>807.91321029724622</v>
      </c>
      <c r="G27" s="230">
        <v>809.69508008579555</v>
      </c>
      <c r="H27" s="230">
        <v>771.38382674157924</v>
      </c>
      <c r="I27" s="230">
        <v>682.87770897909479</v>
      </c>
      <c r="J27" s="230">
        <v>780.79638002149272</v>
      </c>
      <c r="K27" s="230">
        <v>601.17241672048465</v>
      </c>
      <c r="L27" s="230">
        <v>776.58299235247819</v>
      </c>
      <c r="M27" s="230">
        <v>765.31509789251049</v>
      </c>
      <c r="N27" s="230">
        <v>793.37388615532223</v>
      </c>
      <c r="O27" s="230">
        <v>736.73042824456684</v>
      </c>
      <c r="P27" s="230">
        <v>759.05623731776438</v>
      </c>
      <c r="Q27" s="230">
        <v>802.5483022375289</v>
      </c>
      <c r="R27" s="230">
        <v>748.12433447806291</v>
      </c>
      <c r="S27" s="230">
        <v>741.6595569578684</v>
      </c>
      <c r="T27" s="230">
        <v>839.66114368054355</v>
      </c>
      <c r="U27" s="230">
        <v>782.68317455342003</v>
      </c>
      <c r="V27" s="230">
        <v>721.15598794273455</v>
      </c>
      <c r="W27" s="230">
        <v>721.32548918592158</v>
      </c>
      <c r="X27" s="230">
        <v>743.53529536114002</v>
      </c>
      <c r="Y27" s="230">
        <v>833.43749326826719</v>
      </c>
      <c r="DA27" s="71" t="s">
        <v>276</v>
      </c>
    </row>
    <row r="28" spans="1:105" ht="12" customHeight="1" x14ac:dyDescent="0.25">
      <c r="A28" s="57" t="s">
        <v>179</v>
      </c>
      <c r="B28" s="261">
        <v>832.90320816133158</v>
      </c>
      <c r="C28" s="261">
        <v>823.36254839282992</v>
      </c>
      <c r="D28" s="261">
        <v>837.30501226792967</v>
      </c>
      <c r="E28" s="261">
        <v>913.12976045310279</v>
      </c>
      <c r="F28" s="261">
        <v>917.28456190026986</v>
      </c>
      <c r="G28" s="261">
        <v>851.27600928229322</v>
      </c>
      <c r="H28" s="261">
        <v>957.40451857485073</v>
      </c>
      <c r="I28" s="261">
        <v>908.07600369494298</v>
      </c>
      <c r="J28" s="261">
        <v>908.25386937128735</v>
      </c>
      <c r="K28" s="261">
        <v>665.47480819439249</v>
      </c>
      <c r="L28" s="261">
        <v>866.48137358088502</v>
      </c>
      <c r="M28" s="261">
        <v>883.75757133101968</v>
      </c>
      <c r="N28" s="261">
        <v>826.37902123328422</v>
      </c>
      <c r="O28" s="261">
        <v>815.84619145164879</v>
      </c>
      <c r="P28" s="261">
        <v>820.03569646344636</v>
      </c>
      <c r="Q28" s="261">
        <v>846.89776715474386</v>
      </c>
      <c r="R28" s="261">
        <v>872.75641235480043</v>
      </c>
      <c r="S28" s="261">
        <v>869.39344891117992</v>
      </c>
      <c r="T28" s="261">
        <v>865.61331096314188</v>
      </c>
      <c r="U28" s="261">
        <v>800.48267755009533</v>
      </c>
      <c r="V28" s="261">
        <v>720.77383143548616</v>
      </c>
      <c r="W28" s="261">
        <v>762.94168057386923</v>
      </c>
      <c r="X28" s="261">
        <v>740.36805883353554</v>
      </c>
      <c r="Y28" s="261">
        <v>766.04849609753637</v>
      </c>
      <c r="DA28" s="70" t="s">
        <v>277</v>
      </c>
    </row>
    <row r="29" spans="1:105" ht="12" customHeight="1" x14ac:dyDescent="0.25">
      <c r="A29" s="60" t="s">
        <v>181</v>
      </c>
      <c r="B29" s="262">
        <v>468.11136637741669</v>
      </c>
      <c r="C29" s="262">
        <v>443.73245690587908</v>
      </c>
      <c r="D29" s="262">
        <v>443.14783859525119</v>
      </c>
      <c r="E29" s="262">
        <v>508.20717308746958</v>
      </c>
      <c r="F29" s="262">
        <v>486.54208695397989</v>
      </c>
      <c r="G29" s="262">
        <v>397.0293884388372</v>
      </c>
      <c r="H29" s="262">
        <v>479.59113725363562</v>
      </c>
      <c r="I29" s="262">
        <v>455.7934416003929</v>
      </c>
      <c r="J29" s="262">
        <v>464.91369982538617</v>
      </c>
      <c r="K29" s="262">
        <v>319.90960544713943</v>
      </c>
      <c r="L29" s="262">
        <v>422.8189780048225</v>
      </c>
      <c r="M29" s="262">
        <v>431.3356296216395</v>
      </c>
      <c r="N29" s="262">
        <v>394.22413497915801</v>
      </c>
      <c r="O29" s="262">
        <v>381.11669969696783</v>
      </c>
      <c r="P29" s="262">
        <v>371.1920746639766</v>
      </c>
      <c r="Q29" s="262">
        <v>398.27493979606021</v>
      </c>
      <c r="R29" s="262">
        <v>393.26114014476269</v>
      </c>
      <c r="S29" s="262">
        <v>404.01017520986221</v>
      </c>
      <c r="T29" s="262">
        <v>404.28224104420468</v>
      </c>
      <c r="U29" s="262">
        <v>375.00615613565913</v>
      </c>
      <c r="V29" s="262">
        <v>352.47278924072162</v>
      </c>
      <c r="W29" s="262">
        <v>361.64008536731188</v>
      </c>
      <c r="X29" s="262">
        <v>340.21710264312043</v>
      </c>
      <c r="Y29" s="262">
        <v>344.11311219019211</v>
      </c>
      <c r="DA29" s="72" t="s">
        <v>278</v>
      </c>
    </row>
    <row r="30" spans="1:105" ht="12" customHeight="1" x14ac:dyDescent="0.25">
      <c r="A30" s="59" t="s">
        <v>31</v>
      </c>
      <c r="B30" s="230">
        <v>3.7740705792927209</v>
      </c>
      <c r="C30" s="230">
        <v>4.6274649667785548</v>
      </c>
      <c r="D30" s="230">
        <v>3.4742810219186548</v>
      </c>
      <c r="E30" s="230">
        <v>3.126370317244898</v>
      </c>
      <c r="F30" s="230">
        <v>3.6799549775798361</v>
      </c>
      <c r="G30" s="230">
        <v>0.56397871783047338</v>
      </c>
      <c r="H30" s="230">
        <v>0.56375024055427769</v>
      </c>
      <c r="I30" s="230">
        <v>0.55230414562748331</v>
      </c>
      <c r="J30" s="230">
        <v>13.498580716265749</v>
      </c>
      <c r="K30" s="230">
        <v>11.8221588660422</v>
      </c>
      <c r="L30" s="230">
        <v>16.34024726462302</v>
      </c>
      <c r="M30" s="230">
        <v>14.953569412387861</v>
      </c>
      <c r="N30" s="230">
        <v>16.06451746510151</v>
      </c>
      <c r="O30" s="230">
        <v>0.28800412062622671</v>
      </c>
      <c r="P30" s="230">
        <v>0.29127895548746258</v>
      </c>
      <c r="Q30" s="230">
        <v>0.29061890729522422</v>
      </c>
      <c r="R30" s="230">
        <v>0.28104499755015688</v>
      </c>
      <c r="S30" s="230">
        <v>0.28001511095297238</v>
      </c>
      <c r="T30" s="230">
        <v>0.28092621771364712</v>
      </c>
      <c r="U30" s="230">
        <v>0.28055577016725741</v>
      </c>
      <c r="V30" s="230">
        <v>0.27435475648909841</v>
      </c>
      <c r="W30" s="230">
        <v>0.27400387726848041</v>
      </c>
      <c r="X30" s="230">
        <v>0.28205565313690051</v>
      </c>
      <c r="Y30" s="230">
        <v>0.29909038557768342</v>
      </c>
      <c r="DA30" s="71" t="s">
        <v>279</v>
      </c>
    </row>
    <row r="31" spans="1:105" ht="12" customHeight="1" x14ac:dyDescent="0.25">
      <c r="A31" s="59" t="s">
        <v>159</v>
      </c>
      <c r="B31" s="230">
        <v>9.0372108784420657</v>
      </c>
      <c r="C31" s="230">
        <v>6.2523165360729456</v>
      </c>
      <c r="D31" s="230">
        <v>6.008617616486208</v>
      </c>
      <c r="E31" s="230">
        <v>11.28110620802858</v>
      </c>
      <c r="F31" s="230">
        <v>8.7810559021960444</v>
      </c>
      <c r="G31" s="230">
        <v>8.0001574354239438</v>
      </c>
      <c r="H31" s="230">
        <v>7.7535788120568077</v>
      </c>
      <c r="I31" s="230">
        <v>6.9888749242468364</v>
      </c>
      <c r="J31" s="230">
        <v>7.7245058009556944</v>
      </c>
      <c r="K31" s="230">
        <v>5.6047759618877899</v>
      </c>
      <c r="L31" s="230">
        <v>8.4208787301068959</v>
      </c>
      <c r="M31" s="230">
        <v>5.8785686678582501</v>
      </c>
      <c r="N31" s="230">
        <v>5.4957938311104613</v>
      </c>
      <c r="O31" s="230">
        <v>5.106243583896382</v>
      </c>
      <c r="P31" s="230">
        <v>4.9791226000353621</v>
      </c>
      <c r="Q31" s="230">
        <v>20.609058173854908</v>
      </c>
      <c r="R31" s="230">
        <v>5.6240828816481088</v>
      </c>
      <c r="S31" s="230">
        <v>5.8423221136613979</v>
      </c>
      <c r="T31" s="230">
        <v>2.66402603024568</v>
      </c>
      <c r="U31" s="230">
        <v>2.660240938739316</v>
      </c>
      <c r="V31" s="230">
        <v>2.3414645484131089</v>
      </c>
      <c r="W31" s="230">
        <v>4.1608072858145961</v>
      </c>
      <c r="X31" s="230">
        <v>5.0900390025108093</v>
      </c>
      <c r="Y31" s="230">
        <v>2.8176669617959131</v>
      </c>
      <c r="DA31" s="71" t="s">
        <v>280</v>
      </c>
    </row>
    <row r="32" spans="1:105" ht="12" customHeight="1" x14ac:dyDescent="0.25">
      <c r="A32" s="59" t="s">
        <v>32</v>
      </c>
      <c r="B32" s="230">
        <v>2.7606068121900278</v>
      </c>
      <c r="C32" s="230">
        <v>1.7418430558187961</v>
      </c>
      <c r="D32" s="230">
        <v>1.5726901818034369</v>
      </c>
      <c r="E32" s="230">
        <v>1.27751265427991</v>
      </c>
      <c r="F32" s="230">
        <v>1.3734209202931409</v>
      </c>
      <c r="G32" s="230">
        <v>1.0416910744095</v>
      </c>
      <c r="H32" s="230">
        <v>1.9576359997222099</v>
      </c>
      <c r="I32" s="230">
        <v>1.4819631871360419</v>
      </c>
      <c r="J32" s="230">
        <v>0.95987829393495283</v>
      </c>
      <c r="K32" s="230">
        <v>0.65372737804787995</v>
      </c>
      <c r="L32" s="230">
        <v>0.82287922401203362</v>
      </c>
      <c r="M32" s="230">
        <v>0.3488195890736609</v>
      </c>
      <c r="N32" s="230">
        <v>1.3755099342922961</v>
      </c>
      <c r="O32" s="230">
        <v>0</v>
      </c>
      <c r="P32" s="230">
        <v>0</v>
      </c>
      <c r="Q32" s="230">
        <v>0</v>
      </c>
      <c r="R32" s="230">
        <v>0</v>
      </c>
      <c r="S32" s="230">
        <v>0.52566601294340309</v>
      </c>
      <c r="T32" s="230">
        <v>0</v>
      </c>
      <c r="U32" s="230">
        <v>0</v>
      </c>
      <c r="V32" s="230">
        <v>0</v>
      </c>
      <c r="W32" s="230">
        <v>0</v>
      </c>
      <c r="X32" s="230">
        <v>1.719172488057108</v>
      </c>
      <c r="Y32" s="230">
        <v>1.0180001574719191</v>
      </c>
      <c r="DA32" s="71" t="s">
        <v>281</v>
      </c>
    </row>
    <row r="33" spans="1:105" ht="12" customHeight="1" x14ac:dyDescent="0.25">
      <c r="A33" s="59" t="s">
        <v>35</v>
      </c>
      <c r="B33" s="230">
        <v>452.5394781074919</v>
      </c>
      <c r="C33" s="230">
        <v>431.11083234720883</v>
      </c>
      <c r="D33" s="230">
        <v>432.09224977504289</v>
      </c>
      <c r="E33" s="230">
        <v>492.52218390791631</v>
      </c>
      <c r="F33" s="230">
        <v>472.70765515391088</v>
      </c>
      <c r="G33" s="230">
        <v>387.42356121117331</v>
      </c>
      <c r="H33" s="230">
        <v>469.31617220130232</v>
      </c>
      <c r="I33" s="230">
        <v>446.77029934338248</v>
      </c>
      <c r="J33" s="230">
        <v>442.73073501422982</v>
      </c>
      <c r="K33" s="230">
        <v>301.82894324116148</v>
      </c>
      <c r="L33" s="230">
        <v>397.23497278608062</v>
      </c>
      <c r="M33" s="230">
        <v>410.15467195231969</v>
      </c>
      <c r="N33" s="230">
        <v>371.28831374865382</v>
      </c>
      <c r="O33" s="230">
        <v>375.7224519924452</v>
      </c>
      <c r="P33" s="230">
        <v>365.92167310845377</v>
      </c>
      <c r="Q33" s="230">
        <v>377.37526271491009</v>
      </c>
      <c r="R33" s="230">
        <v>387.3560122655644</v>
      </c>
      <c r="S33" s="230">
        <v>397.3621719723044</v>
      </c>
      <c r="T33" s="230">
        <v>401.33728879624539</v>
      </c>
      <c r="U33" s="230">
        <v>372.06535942675248</v>
      </c>
      <c r="V33" s="230">
        <v>349.85696993581939</v>
      </c>
      <c r="W33" s="230">
        <v>357.20527420422889</v>
      </c>
      <c r="X33" s="230">
        <v>333.12583549941547</v>
      </c>
      <c r="Y33" s="230">
        <v>339.97835468534657</v>
      </c>
      <c r="DA33" s="71" t="s">
        <v>282</v>
      </c>
    </row>
    <row r="34" spans="1:105" ht="12" customHeight="1" x14ac:dyDescent="0.25">
      <c r="A34" s="60" t="s">
        <v>187</v>
      </c>
      <c r="B34" s="262">
        <v>364.79184178391489</v>
      </c>
      <c r="C34" s="262">
        <v>379.63009148695068</v>
      </c>
      <c r="D34" s="262">
        <v>394.15717367267848</v>
      </c>
      <c r="E34" s="262">
        <v>404.92258736563321</v>
      </c>
      <c r="F34" s="262">
        <v>430.74247494628997</v>
      </c>
      <c r="G34" s="262">
        <v>454.24662084345601</v>
      </c>
      <c r="H34" s="262">
        <v>477.81338132121522</v>
      </c>
      <c r="I34" s="262">
        <v>452.28256209455009</v>
      </c>
      <c r="J34" s="262">
        <v>443.34016954590112</v>
      </c>
      <c r="K34" s="262">
        <v>345.56520274725312</v>
      </c>
      <c r="L34" s="262">
        <v>443.66239557606252</v>
      </c>
      <c r="M34" s="262">
        <v>452.42194170938018</v>
      </c>
      <c r="N34" s="262">
        <v>432.15488625412621</v>
      </c>
      <c r="O34" s="262">
        <v>434.72949175468091</v>
      </c>
      <c r="P34" s="262">
        <v>448.8436217994697</v>
      </c>
      <c r="Q34" s="262">
        <v>448.62282735868371</v>
      </c>
      <c r="R34" s="262">
        <v>479.49527221003768</v>
      </c>
      <c r="S34" s="262">
        <v>465.38327370131782</v>
      </c>
      <c r="T34" s="262">
        <v>461.33106991893709</v>
      </c>
      <c r="U34" s="262">
        <v>425.47652141443621</v>
      </c>
      <c r="V34" s="262">
        <v>368.30104219476448</v>
      </c>
      <c r="W34" s="262">
        <v>401.30159520655741</v>
      </c>
      <c r="X34" s="262">
        <v>400.15095619041512</v>
      </c>
      <c r="Y34" s="262">
        <v>421.93538390734432</v>
      </c>
      <c r="DA34" s="72" t="s">
        <v>283</v>
      </c>
    </row>
    <row r="35" spans="1:105" ht="12" customHeight="1" x14ac:dyDescent="0.25">
      <c r="A35" s="57" t="s">
        <v>189</v>
      </c>
      <c r="B35" s="261">
        <f t="shared" ref="B35:Y35" si="0">B36+B40+B51</f>
        <v>480.37078182945879</v>
      </c>
      <c r="C35" s="261">
        <f t="shared" si="0"/>
        <v>466.43414522484227</v>
      </c>
      <c r="D35" s="261">
        <f t="shared" si="0"/>
        <v>473.72871706833013</v>
      </c>
      <c r="E35" s="261">
        <f t="shared" si="0"/>
        <v>526.11179174383483</v>
      </c>
      <c r="F35" s="261">
        <f t="shared" si="0"/>
        <v>521.15477728681151</v>
      </c>
      <c r="G35" s="261">
        <f t="shared" si="0"/>
        <v>483.07671637514903</v>
      </c>
      <c r="H35" s="261">
        <f t="shared" si="0"/>
        <v>546.66216793541389</v>
      </c>
      <c r="I35" s="261">
        <f t="shared" si="0"/>
        <v>508.70562121491776</v>
      </c>
      <c r="J35" s="261">
        <f t="shared" si="0"/>
        <v>506.77737958662658</v>
      </c>
      <c r="K35" s="261">
        <f t="shared" si="0"/>
        <v>383.59807990855109</v>
      </c>
      <c r="L35" s="261">
        <f t="shared" si="0"/>
        <v>492.02401445580477</v>
      </c>
      <c r="M35" s="261">
        <f t="shared" si="0"/>
        <v>514.46593679055286</v>
      </c>
      <c r="N35" s="261">
        <f t="shared" si="0"/>
        <v>487.56762078423515</v>
      </c>
      <c r="O35" s="261">
        <f t="shared" si="0"/>
        <v>473.1921398015009</v>
      </c>
      <c r="P35" s="261">
        <f t="shared" si="0"/>
        <v>471.81384651998337</v>
      </c>
      <c r="Q35" s="261">
        <f t="shared" si="0"/>
        <v>485.86446638226164</v>
      </c>
      <c r="R35" s="261">
        <f t="shared" si="0"/>
        <v>494.49957416143639</v>
      </c>
      <c r="S35" s="261">
        <f t="shared" si="0"/>
        <v>491.96137339570106</v>
      </c>
      <c r="T35" s="261">
        <f t="shared" si="0"/>
        <v>494.48240278536565</v>
      </c>
      <c r="U35" s="261">
        <f t="shared" si="0"/>
        <v>458.64917313868216</v>
      </c>
      <c r="V35" s="261">
        <f t="shared" si="0"/>
        <v>414.11654642411838</v>
      </c>
      <c r="W35" s="261">
        <f t="shared" si="0"/>
        <v>444.89748391448052</v>
      </c>
      <c r="X35" s="261">
        <f t="shared" si="0"/>
        <v>438.86717324188697</v>
      </c>
      <c r="Y35" s="261">
        <f t="shared" si="0"/>
        <v>454.33878371029397</v>
      </c>
      <c r="DA35" s="70"/>
    </row>
    <row r="36" spans="1:105" ht="12" customHeight="1" x14ac:dyDescent="0.25">
      <c r="A36" s="60" t="s">
        <v>190</v>
      </c>
      <c r="B36" s="262">
        <v>179.28939363385771</v>
      </c>
      <c r="C36" s="262">
        <v>170.06917750039329</v>
      </c>
      <c r="D36" s="262">
        <v>169.86447081485321</v>
      </c>
      <c r="E36" s="262">
        <v>194.8936852627111</v>
      </c>
      <c r="F36" s="262">
        <v>186.5546694237313</v>
      </c>
      <c r="G36" s="262">
        <v>152.21911200829999</v>
      </c>
      <c r="H36" s="262">
        <v>183.77109792984339</v>
      </c>
      <c r="I36" s="262">
        <v>174.721570668922</v>
      </c>
      <c r="J36" s="262">
        <v>178.3121666302319</v>
      </c>
      <c r="K36" s="262">
        <v>122.6889287285331</v>
      </c>
      <c r="L36" s="262">
        <v>162.1676075587865</v>
      </c>
      <c r="M36" s="262">
        <v>165.51329315797869</v>
      </c>
      <c r="N36" s="262">
        <v>151.08893948693679</v>
      </c>
      <c r="O36" s="262">
        <v>146.29524184408919</v>
      </c>
      <c r="P36" s="262">
        <v>142.48558086474139</v>
      </c>
      <c r="Q36" s="262">
        <v>152.88159423145919</v>
      </c>
      <c r="R36" s="262">
        <v>150.9569999191983</v>
      </c>
      <c r="S36" s="262">
        <v>154.99114469295699</v>
      </c>
      <c r="T36" s="262">
        <v>155.18755350751911</v>
      </c>
      <c r="U36" s="262">
        <v>143.94965203180519</v>
      </c>
      <c r="V36" s="262">
        <v>135.30000649783199</v>
      </c>
      <c r="W36" s="262">
        <v>138.81895962941161</v>
      </c>
      <c r="X36" s="262">
        <v>130.28374925593411</v>
      </c>
      <c r="Y36" s="262">
        <v>131.90295637353319</v>
      </c>
      <c r="DA36" s="72" t="s">
        <v>284</v>
      </c>
    </row>
    <row r="37" spans="1:105" ht="12" customHeight="1" x14ac:dyDescent="0.25">
      <c r="A37" s="59" t="s">
        <v>31</v>
      </c>
      <c r="B37" s="230">
        <v>1.4540662323726801</v>
      </c>
      <c r="C37" s="230">
        <v>1.780556274615573</v>
      </c>
      <c r="D37" s="230">
        <v>1.3364812521055509</v>
      </c>
      <c r="E37" s="230">
        <v>1.2019612979503549</v>
      </c>
      <c r="F37" s="230">
        <v>1.414998190111795</v>
      </c>
      <c r="G37" s="230">
        <v>0.21679547165509039</v>
      </c>
      <c r="H37" s="230">
        <v>0.2169048033542311</v>
      </c>
      <c r="I37" s="230">
        <v>0.2124081217318744</v>
      </c>
      <c r="J37" s="230">
        <v>5.1879326395143108</v>
      </c>
      <c r="K37" s="230">
        <v>4.5432147257735052</v>
      </c>
      <c r="L37" s="230">
        <v>6.2793443197191419</v>
      </c>
      <c r="M37" s="230">
        <v>5.7426688248852003</v>
      </c>
      <c r="N37" s="230">
        <v>6.1783871762167033</v>
      </c>
      <c r="O37" s="230">
        <v>0.1105530996479798</v>
      </c>
      <c r="P37" s="230">
        <v>0.1118101759146585</v>
      </c>
      <c r="Q37" s="230">
        <v>0.11155681018707669</v>
      </c>
      <c r="R37" s="230">
        <v>0.10788177458076049</v>
      </c>
      <c r="S37" s="230">
        <v>0.1075626488469361</v>
      </c>
      <c r="T37" s="230">
        <v>0.1078361798195699</v>
      </c>
      <c r="U37" s="230">
        <v>0.1076939800329095</v>
      </c>
      <c r="V37" s="230">
        <v>0.1053136624124901</v>
      </c>
      <c r="W37" s="230">
        <v>0.1051789741123469</v>
      </c>
      <c r="X37" s="230">
        <v>0.10855980115645909</v>
      </c>
      <c r="Y37" s="230">
        <v>0.11498533408670079</v>
      </c>
      <c r="DA37" s="71" t="s">
        <v>285</v>
      </c>
    </row>
    <row r="38" spans="1:105" ht="12" customHeight="1" x14ac:dyDescent="0.25">
      <c r="A38" s="59" t="s">
        <v>159</v>
      </c>
      <c r="B38" s="230">
        <v>3.4818382160824028</v>
      </c>
      <c r="C38" s="230">
        <v>2.405766768438105</v>
      </c>
      <c r="D38" s="230">
        <v>2.3113860809884099</v>
      </c>
      <c r="E38" s="230">
        <v>4.3371231441536482</v>
      </c>
      <c r="F38" s="230">
        <v>3.376448430640707</v>
      </c>
      <c r="G38" s="230">
        <v>3.0752896336224089</v>
      </c>
      <c r="H38" s="230">
        <v>2.9832155563555678</v>
      </c>
      <c r="I38" s="230">
        <v>2.6878193970311508</v>
      </c>
      <c r="J38" s="230">
        <v>2.9687725407017309</v>
      </c>
      <c r="K38" s="230">
        <v>2.153895999304456</v>
      </c>
      <c r="L38" s="230">
        <v>3.2360340798160139</v>
      </c>
      <c r="M38" s="230">
        <v>2.257566209970582</v>
      </c>
      <c r="N38" s="230">
        <v>2.1136733302464732</v>
      </c>
      <c r="O38" s="230">
        <v>1.9600797881985159</v>
      </c>
      <c r="P38" s="230">
        <v>1.911283198880352</v>
      </c>
      <c r="Q38" s="230">
        <v>7.910981471345365</v>
      </c>
      <c r="R38" s="230">
        <v>2.158857289581158</v>
      </c>
      <c r="S38" s="230">
        <v>2.2442204630449072</v>
      </c>
      <c r="T38" s="230">
        <v>1.022611532592576</v>
      </c>
      <c r="U38" s="230">
        <v>1.0211585894972821</v>
      </c>
      <c r="V38" s="230">
        <v>0.89879326372163748</v>
      </c>
      <c r="W38" s="230">
        <v>1.597165142930989</v>
      </c>
      <c r="X38" s="230">
        <v>1.9590942987517219</v>
      </c>
      <c r="Y38" s="230">
        <v>1.0832523965000931</v>
      </c>
      <c r="DA38" s="71" t="s">
        <v>286</v>
      </c>
    </row>
    <row r="39" spans="1:105" ht="12" customHeight="1" x14ac:dyDescent="0.25">
      <c r="A39" s="59" t="s">
        <v>35</v>
      </c>
      <c r="B39" s="230">
        <v>174.35348918540259</v>
      </c>
      <c r="C39" s="230">
        <v>165.88285445733959</v>
      </c>
      <c r="D39" s="230">
        <v>166.21660348175931</v>
      </c>
      <c r="E39" s="230">
        <v>189.35460082060709</v>
      </c>
      <c r="F39" s="230">
        <v>181.76322280297879</v>
      </c>
      <c r="G39" s="230">
        <v>148.92702690302249</v>
      </c>
      <c r="H39" s="230">
        <v>180.57097757013361</v>
      </c>
      <c r="I39" s="230">
        <v>171.82134315015901</v>
      </c>
      <c r="J39" s="230">
        <v>170.15546145001579</v>
      </c>
      <c r="K39" s="230">
        <v>115.99181800345519</v>
      </c>
      <c r="L39" s="230">
        <v>152.65222915925131</v>
      </c>
      <c r="M39" s="230">
        <v>157.5130581231229</v>
      </c>
      <c r="N39" s="230">
        <v>142.79687898047359</v>
      </c>
      <c r="O39" s="230">
        <v>144.22460895624269</v>
      </c>
      <c r="P39" s="230">
        <v>140.4624874899464</v>
      </c>
      <c r="Q39" s="230">
        <v>144.85905594992681</v>
      </c>
      <c r="R39" s="230">
        <v>148.6902608550364</v>
      </c>
      <c r="S39" s="230">
        <v>152.63936158106509</v>
      </c>
      <c r="T39" s="230">
        <v>154.05710579510691</v>
      </c>
      <c r="U39" s="230">
        <v>142.820799462275</v>
      </c>
      <c r="V39" s="230">
        <v>134.2958995716979</v>
      </c>
      <c r="W39" s="230">
        <v>137.1166155123683</v>
      </c>
      <c r="X39" s="230">
        <v>128.21609515602589</v>
      </c>
      <c r="Y39" s="230">
        <v>130.70471864294649</v>
      </c>
      <c r="DA39" s="71" t="s">
        <v>287</v>
      </c>
    </row>
    <row r="40" spans="1:105" ht="12" customHeight="1" x14ac:dyDescent="0.25">
      <c r="A40" s="60" t="s">
        <v>195</v>
      </c>
      <c r="B40" s="262">
        <v>160.5351297622378</v>
      </c>
      <c r="C40" s="262">
        <v>150.29087612510321</v>
      </c>
      <c r="D40" s="262">
        <v>152.24045138108249</v>
      </c>
      <c r="E40" s="262">
        <v>175.54196152964661</v>
      </c>
      <c r="F40" s="262">
        <v>168.97312977050581</v>
      </c>
      <c r="G40" s="262">
        <v>156.24355014806949</v>
      </c>
      <c r="H40" s="262">
        <v>179.05076261412759</v>
      </c>
      <c r="I40" s="262">
        <v>160.0427715113473</v>
      </c>
      <c r="J40" s="262">
        <v>158.0755264893225</v>
      </c>
      <c r="K40" s="262">
        <v>128.10964005639349</v>
      </c>
      <c r="L40" s="262">
        <v>159.36272351408161</v>
      </c>
      <c r="M40" s="262">
        <v>175.20754581023371</v>
      </c>
      <c r="N40" s="262">
        <v>170.27261795476599</v>
      </c>
      <c r="O40" s="262">
        <v>160.02187992860979</v>
      </c>
      <c r="P40" s="262">
        <v>157.0354056112171</v>
      </c>
      <c r="Q40" s="262">
        <v>160.7747661365494</v>
      </c>
      <c r="R40" s="262">
        <v>159.4837889230941</v>
      </c>
      <c r="S40" s="262">
        <v>158.2018133911167</v>
      </c>
      <c r="T40" s="262">
        <v>162.20856442691721</v>
      </c>
      <c r="U40" s="262">
        <v>151.37634306508841</v>
      </c>
      <c r="V40" s="262">
        <v>137.44070915803459</v>
      </c>
      <c r="W40" s="262">
        <v>152.03511981121039</v>
      </c>
      <c r="X40" s="262">
        <v>154.57017251067049</v>
      </c>
      <c r="Y40" s="262">
        <v>160.2227191224043</v>
      </c>
      <c r="DA40" s="72" t="s">
        <v>288</v>
      </c>
    </row>
    <row r="41" spans="1:105" ht="12" customHeight="1" x14ac:dyDescent="0.25">
      <c r="A41" s="64" t="s">
        <v>28</v>
      </c>
      <c r="B41" s="229">
        <v>4.8856399409853326</v>
      </c>
      <c r="C41" s="229">
        <v>4.8534281094512854</v>
      </c>
      <c r="D41" s="229">
        <v>9.7380742346669038</v>
      </c>
      <c r="E41" s="229">
        <v>26.3599812988755</v>
      </c>
      <c r="F41" s="229">
        <v>25.79818537406797</v>
      </c>
      <c r="G41" s="229">
        <v>23.389231954036781</v>
      </c>
      <c r="H41" s="229">
        <v>25.757676224808439</v>
      </c>
      <c r="I41" s="229">
        <v>21.787904632885759</v>
      </c>
      <c r="J41" s="229">
        <v>19.019302914829051</v>
      </c>
      <c r="K41" s="229">
        <v>16.37549490336928</v>
      </c>
      <c r="L41" s="229">
        <v>16.69067665949623</v>
      </c>
      <c r="M41" s="229">
        <v>31.234289299368321</v>
      </c>
      <c r="N41" s="229">
        <v>24.45578690269836</v>
      </c>
      <c r="O41" s="229">
        <v>27.7404170713796</v>
      </c>
      <c r="P41" s="229">
        <v>22.199275008331711</v>
      </c>
      <c r="Q41" s="229">
        <v>27.581995155352729</v>
      </c>
      <c r="R41" s="229">
        <v>31.643081123140309</v>
      </c>
      <c r="S41" s="229">
        <v>28.814346252586439</v>
      </c>
      <c r="T41" s="229">
        <v>22.998683281258799</v>
      </c>
      <c r="U41" s="229">
        <v>21.138582262239339</v>
      </c>
      <c r="V41" s="229">
        <v>15.044767827941669</v>
      </c>
      <c r="W41" s="229">
        <v>19.58980563253381</v>
      </c>
      <c r="X41" s="229">
        <v>27.318753139453769</v>
      </c>
      <c r="Y41" s="229">
        <v>23.69648413472542</v>
      </c>
      <c r="DA41" s="73" t="s">
        <v>289</v>
      </c>
    </row>
    <row r="42" spans="1:105" ht="12" customHeight="1" x14ac:dyDescent="0.25">
      <c r="A42" s="64" t="s">
        <v>30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290</v>
      </c>
    </row>
    <row r="43" spans="1:105" ht="12" customHeight="1" x14ac:dyDescent="0.25">
      <c r="A43" s="64" t="s">
        <v>31</v>
      </c>
      <c r="B43" s="229">
        <v>0.31248789884321909</v>
      </c>
      <c r="C43" s="229">
        <v>0.42612023728239912</v>
      </c>
      <c r="D43" s="229">
        <v>0.31879754075938282</v>
      </c>
      <c r="E43" s="229">
        <v>0.25811364803020598</v>
      </c>
      <c r="F43" s="229">
        <v>0.30736164412546829</v>
      </c>
      <c r="G43" s="229">
        <v>4.7085639457089067E-2</v>
      </c>
      <c r="H43" s="229">
        <v>4.8610504891294697E-2</v>
      </c>
      <c r="I43" s="229">
        <v>5.4132512750381688E-2</v>
      </c>
      <c r="J43" s="229">
        <v>1.302505702803753</v>
      </c>
      <c r="K43" s="229">
        <v>1.003989668892032</v>
      </c>
      <c r="L43" s="229">
        <v>1.474033280428575</v>
      </c>
      <c r="M43" s="229">
        <v>1.1478233642481079</v>
      </c>
      <c r="N43" s="229">
        <v>1.1873739353163839</v>
      </c>
      <c r="O43" s="229">
        <v>2.2275866779322692E-2</v>
      </c>
      <c r="P43" s="229">
        <v>2.3906767545857532E-2</v>
      </c>
      <c r="Q43" s="229">
        <v>2.2671696814154881E-2</v>
      </c>
      <c r="R43" s="229">
        <v>2.3486523546118462E-2</v>
      </c>
      <c r="S43" s="229">
        <v>2.4016117339157411E-2</v>
      </c>
      <c r="T43" s="229">
        <v>2.2931207960028659E-2</v>
      </c>
      <c r="U43" s="229">
        <v>2.2649100867615169E-2</v>
      </c>
      <c r="V43" s="229">
        <v>2.2790851583700089E-2</v>
      </c>
      <c r="W43" s="229">
        <v>2.1250930786243911E-2</v>
      </c>
      <c r="X43" s="229">
        <v>1.8688092516651812E-2</v>
      </c>
      <c r="Y43" s="229">
        <v>1.908264643525474E-2</v>
      </c>
      <c r="DA43" s="73" t="s">
        <v>291</v>
      </c>
    </row>
    <row r="44" spans="1:105" ht="12" customHeight="1" x14ac:dyDescent="0.25">
      <c r="A44" s="64" t="s">
        <v>159</v>
      </c>
      <c r="B44" s="229">
        <v>0.762498450855706</v>
      </c>
      <c r="C44" s="229">
        <v>0.58669358645852865</v>
      </c>
      <c r="D44" s="229">
        <v>0.56183132323270069</v>
      </c>
      <c r="E44" s="229">
        <v>0.94908170385977453</v>
      </c>
      <c r="F44" s="229">
        <v>0.7473693278386182</v>
      </c>
      <c r="G44" s="229">
        <v>0.68062148404238709</v>
      </c>
      <c r="H44" s="229">
        <v>0.68128207175791577</v>
      </c>
      <c r="I44" s="229">
        <v>0.69802104259491338</v>
      </c>
      <c r="J44" s="229">
        <v>0.75952765660254062</v>
      </c>
      <c r="K44" s="229">
        <v>0.48503387751332411</v>
      </c>
      <c r="L44" s="229">
        <v>0.77408284189256227</v>
      </c>
      <c r="M44" s="229">
        <v>0.45981501451065732</v>
      </c>
      <c r="N44" s="229">
        <v>0.41393449686625339</v>
      </c>
      <c r="O44" s="229">
        <v>0.40245636628630188</v>
      </c>
      <c r="P44" s="229">
        <v>0.41643376288760769</v>
      </c>
      <c r="Q44" s="229">
        <v>1.638323526695161</v>
      </c>
      <c r="R44" s="229">
        <v>0.47893431356239019</v>
      </c>
      <c r="S44" s="229">
        <v>0.51060867527067455</v>
      </c>
      <c r="T44" s="229">
        <v>0.22159220954287301</v>
      </c>
      <c r="U44" s="229">
        <v>0.21884372395254659</v>
      </c>
      <c r="V44" s="229">
        <v>0.1982060965641505</v>
      </c>
      <c r="W44" s="229">
        <v>0.32883664818789587</v>
      </c>
      <c r="X44" s="229">
        <v>0.34366289172040898</v>
      </c>
      <c r="Y44" s="229">
        <v>0.18332420913497249</v>
      </c>
      <c r="DA44" s="73" t="s">
        <v>292</v>
      </c>
    </row>
    <row r="45" spans="1:105" ht="12" customHeight="1" x14ac:dyDescent="0.25">
      <c r="A45" s="64" t="s">
        <v>32</v>
      </c>
      <c r="B45" s="229">
        <v>0.2258117281067156</v>
      </c>
      <c r="C45" s="229">
        <v>0.15845895772525309</v>
      </c>
      <c r="D45" s="229">
        <v>0.14256468108116499</v>
      </c>
      <c r="E45" s="229">
        <v>0.10419683172924191</v>
      </c>
      <c r="F45" s="229">
        <v>0.113326004317989</v>
      </c>
      <c r="G45" s="229">
        <v>8.5917860300254695E-2</v>
      </c>
      <c r="H45" s="229">
        <v>0.1667608451057592</v>
      </c>
      <c r="I45" s="229">
        <v>0.14349476332353531</v>
      </c>
      <c r="J45" s="229">
        <v>9.1501128316293728E-2</v>
      </c>
      <c r="K45" s="229">
        <v>5.4846368750499017E-2</v>
      </c>
      <c r="L45" s="229">
        <v>7.3333686098041376E-2</v>
      </c>
      <c r="M45" s="229">
        <v>2.6451469779793339E-2</v>
      </c>
      <c r="N45" s="229">
        <v>0.1004389838808092</v>
      </c>
      <c r="O45" s="229">
        <v>0</v>
      </c>
      <c r="P45" s="229">
        <v>0</v>
      </c>
      <c r="Q45" s="229">
        <v>0</v>
      </c>
      <c r="R45" s="229">
        <v>0</v>
      </c>
      <c r="S45" s="229">
        <v>4.4539976093896698E-2</v>
      </c>
      <c r="T45" s="229">
        <v>0</v>
      </c>
      <c r="U45" s="229">
        <v>0</v>
      </c>
      <c r="V45" s="229">
        <v>0</v>
      </c>
      <c r="W45" s="229">
        <v>0</v>
      </c>
      <c r="X45" s="229">
        <v>0.1125300138351909</v>
      </c>
      <c r="Y45" s="229">
        <v>6.4402154405805087E-2</v>
      </c>
      <c r="DA45" s="73" t="s">
        <v>293</v>
      </c>
    </row>
    <row r="46" spans="1:105" ht="12" customHeight="1" x14ac:dyDescent="0.25">
      <c r="A46" s="64" t="s">
        <v>33</v>
      </c>
      <c r="B46" s="229">
        <v>0</v>
      </c>
      <c r="C46" s="229">
        <v>0</v>
      </c>
      <c r="D46" s="229">
        <v>0</v>
      </c>
      <c r="E46" s="229">
        <v>3.221926943420617</v>
      </c>
      <c r="F46" s="229">
        <v>2.0522301388284681</v>
      </c>
      <c r="G46" s="229">
        <v>0.58491300524254464</v>
      </c>
      <c r="H46" s="229">
        <v>0.8809108849524101</v>
      </c>
      <c r="I46" s="229">
        <v>0.58898309366638724</v>
      </c>
      <c r="J46" s="229">
        <v>2.058166669792167</v>
      </c>
      <c r="K46" s="229">
        <v>3.1707065213000929</v>
      </c>
      <c r="L46" s="229">
        <v>0.89137911414595938</v>
      </c>
      <c r="M46" s="229">
        <v>1.461834431043562</v>
      </c>
      <c r="N46" s="229">
        <v>0.87566391815877831</v>
      </c>
      <c r="O46" s="229">
        <v>1.193371170988043</v>
      </c>
      <c r="P46" s="229">
        <v>0.90536135047858002</v>
      </c>
      <c r="Q46" s="229">
        <v>0.6177728914163072</v>
      </c>
      <c r="R46" s="229">
        <v>0.94705933049609647</v>
      </c>
      <c r="S46" s="229">
        <v>1.5760755183238759</v>
      </c>
      <c r="T46" s="229">
        <v>1.576734682491262</v>
      </c>
      <c r="U46" s="229">
        <v>1.259851595298078</v>
      </c>
      <c r="V46" s="229">
        <v>0.93164563974050507</v>
      </c>
      <c r="W46" s="229">
        <v>17.45865088099309</v>
      </c>
      <c r="X46" s="229">
        <v>7.5458820058327083</v>
      </c>
      <c r="Y46" s="229">
        <v>6.9190799575750486</v>
      </c>
      <c r="DA46" s="73" t="s">
        <v>294</v>
      </c>
    </row>
    <row r="47" spans="1:105" ht="12" customHeight="1" x14ac:dyDescent="0.25">
      <c r="A47" s="64" t="s">
        <v>35</v>
      </c>
      <c r="B47" s="229">
        <v>37.379635781187822</v>
      </c>
      <c r="C47" s="229">
        <v>39.603481279761517</v>
      </c>
      <c r="D47" s="229">
        <v>39.55322526782443</v>
      </c>
      <c r="E47" s="229">
        <v>40.56502558953855</v>
      </c>
      <c r="F47" s="229">
        <v>39.387209068515652</v>
      </c>
      <c r="G47" s="229">
        <v>32.26763928504257</v>
      </c>
      <c r="H47" s="229">
        <v>40.3705177353146</v>
      </c>
      <c r="I47" s="229">
        <v>43.683717055091819</v>
      </c>
      <c r="J47" s="229">
        <v>42.617366129096503</v>
      </c>
      <c r="K47" s="229">
        <v>25.571060724132391</v>
      </c>
      <c r="L47" s="229">
        <v>35.747983560273212</v>
      </c>
      <c r="M47" s="229">
        <v>31.407492163228579</v>
      </c>
      <c r="N47" s="229">
        <v>27.377041471828559</v>
      </c>
      <c r="O47" s="229">
        <v>28.990684252892631</v>
      </c>
      <c r="P47" s="229">
        <v>29.96093005700088</v>
      </c>
      <c r="Q47" s="229">
        <v>29.36898893092086</v>
      </c>
      <c r="R47" s="229">
        <v>32.293014448366542</v>
      </c>
      <c r="S47" s="229">
        <v>33.998774000374851</v>
      </c>
      <c r="T47" s="229">
        <v>32.681319362334207</v>
      </c>
      <c r="U47" s="229">
        <v>29.96445657008568</v>
      </c>
      <c r="V47" s="229">
        <v>28.99305617570726</v>
      </c>
      <c r="W47" s="229">
        <v>27.637230379393909</v>
      </c>
      <c r="X47" s="229">
        <v>22.018812337280089</v>
      </c>
      <c r="Y47" s="229">
        <v>21.59358075598708</v>
      </c>
      <c r="DA47" s="73" t="s">
        <v>295</v>
      </c>
    </row>
    <row r="48" spans="1:105" ht="12" customHeight="1" x14ac:dyDescent="0.25">
      <c r="A48" s="64" t="s">
        <v>36</v>
      </c>
      <c r="B48" s="229">
        <v>116.96905596225901</v>
      </c>
      <c r="C48" s="229">
        <v>104.6626939544242</v>
      </c>
      <c r="D48" s="229">
        <v>101.9259583335179</v>
      </c>
      <c r="E48" s="229">
        <v>97.027960390318341</v>
      </c>
      <c r="F48" s="229">
        <v>91.191932382352917</v>
      </c>
      <c r="G48" s="229">
        <v>94.285033067505083</v>
      </c>
      <c r="H48" s="229">
        <v>105.03627123075179</v>
      </c>
      <c r="I48" s="229">
        <v>83.802690087170831</v>
      </c>
      <c r="J48" s="229">
        <v>85.360453242012426</v>
      </c>
      <c r="K48" s="229">
        <v>63.860944083199918</v>
      </c>
      <c r="L48" s="229">
        <v>82.70419073192862</v>
      </c>
      <c r="M48" s="229">
        <v>83.113576453995094</v>
      </c>
      <c r="N48" s="229">
        <v>78.575286021152394</v>
      </c>
      <c r="O48" s="229">
        <v>79.678784088771991</v>
      </c>
      <c r="P48" s="229">
        <v>77.406141853460639</v>
      </c>
      <c r="Q48" s="229">
        <v>82.588313825105899</v>
      </c>
      <c r="R48" s="229">
        <v>78.430752019882476</v>
      </c>
      <c r="S48" s="229">
        <v>77.500740727810012</v>
      </c>
      <c r="T48" s="229">
        <v>87.688337693120161</v>
      </c>
      <c r="U48" s="229">
        <v>81.361906273956208</v>
      </c>
      <c r="V48" s="229">
        <v>74.420074446677603</v>
      </c>
      <c r="W48" s="229">
        <v>69.562657791275015</v>
      </c>
      <c r="X48" s="229">
        <v>73.541688922279789</v>
      </c>
      <c r="Y48" s="229">
        <v>81.61958423757109</v>
      </c>
      <c r="DA48" s="73" t="s">
        <v>296</v>
      </c>
    </row>
    <row r="49" spans="1:105" ht="12" customHeight="1" x14ac:dyDescent="0.25">
      <c r="A49" s="64" t="s">
        <v>38</v>
      </c>
      <c r="B49" s="229">
        <v>0</v>
      </c>
      <c r="C49" s="229">
        <v>0</v>
      </c>
      <c r="D49" s="229">
        <v>0</v>
      </c>
      <c r="E49" s="229">
        <v>6.3423859489855947E-2</v>
      </c>
      <c r="F49" s="229">
        <v>4.4448314271981708</v>
      </c>
      <c r="G49" s="229">
        <v>5.430522249552247E-2</v>
      </c>
      <c r="H49" s="229">
        <v>0</v>
      </c>
      <c r="I49" s="229">
        <v>0</v>
      </c>
      <c r="J49" s="229">
        <v>0</v>
      </c>
      <c r="K49" s="229">
        <v>0</v>
      </c>
      <c r="L49" s="229">
        <v>0</v>
      </c>
      <c r="M49" s="229">
        <v>0</v>
      </c>
      <c r="N49" s="229">
        <v>2.708305306541316E-2</v>
      </c>
      <c r="O49" s="229">
        <v>2.7681704172186079E-2</v>
      </c>
      <c r="P49" s="229">
        <v>1.7625815014566431</v>
      </c>
      <c r="Q49" s="229">
        <v>0.59097519999364467</v>
      </c>
      <c r="R49" s="229">
        <v>1.918947442906992E-2</v>
      </c>
      <c r="S49" s="229">
        <v>1.9161254452447249E-2</v>
      </c>
      <c r="T49" s="229">
        <v>3.8304059477697168E-2</v>
      </c>
      <c r="U49" s="229">
        <v>3.8256551020136531E-2</v>
      </c>
      <c r="V49" s="229">
        <v>9.43857982550576E-3</v>
      </c>
      <c r="W49" s="229">
        <v>9.40979773525648E-3</v>
      </c>
      <c r="X49" s="229">
        <v>1.9112259048525839E-2</v>
      </c>
      <c r="Y49" s="229">
        <v>1.9954608379719959E-2</v>
      </c>
      <c r="DA49" s="73" t="s">
        <v>297</v>
      </c>
    </row>
    <row r="50" spans="1:105" ht="12" customHeight="1" x14ac:dyDescent="0.25">
      <c r="A50" s="64" t="s">
        <v>39</v>
      </c>
      <c r="B50" s="229">
        <v>0</v>
      </c>
      <c r="C50" s="229">
        <v>0</v>
      </c>
      <c r="D50" s="229">
        <v>0</v>
      </c>
      <c r="E50" s="229">
        <v>6.9922512643845351</v>
      </c>
      <c r="F50" s="229">
        <v>4.9306844032604644</v>
      </c>
      <c r="G50" s="229">
        <v>4.8488026299472526</v>
      </c>
      <c r="H50" s="229">
        <v>6.108733116545447</v>
      </c>
      <c r="I50" s="229">
        <v>9.2838283238637089</v>
      </c>
      <c r="J50" s="229">
        <v>6.8667030458697624</v>
      </c>
      <c r="K50" s="229">
        <v>17.587563909235989</v>
      </c>
      <c r="L50" s="229">
        <v>21.007043639818409</v>
      </c>
      <c r="M50" s="229">
        <v>26.356263614059621</v>
      </c>
      <c r="N50" s="229">
        <v>37.260009171799048</v>
      </c>
      <c r="O50" s="229">
        <v>21.966209407339768</v>
      </c>
      <c r="P50" s="229">
        <v>24.3607753100552</v>
      </c>
      <c r="Q50" s="229">
        <v>18.36572491025068</v>
      </c>
      <c r="R50" s="229">
        <v>15.648271689671089</v>
      </c>
      <c r="S50" s="229">
        <v>15.713550868865291</v>
      </c>
      <c r="T50" s="229">
        <v>16.980661930732179</v>
      </c>
      <c r="U50" s="229">
        <v>17.37179698766883</v>
      </c>
      <c r="V50" s="229">
        <v>17.82072953999419</v>
      </c>
      <c r="W50" s="229">
        <v>17.42727775030518</v>
      </c>
      <c r="X50" s="229">
        <v>23.65104284870332</v>
      </c>
      <c r="Y50" s="229">
        <v>26.10722641818997</v>
      </c>
      <c r="DA50" s="73" t="s">
        <v>298</v>
      </c>
    </row>
    <row r="51" spans="1:105" ht="12" customHeight="1" x14ac:dyDescent="0.25">
      <c r="A51" s="61" t="s">
        <v>207</v>
      </c>
      <c r="B51" s="263">
        <v>140.54625843336331</v>
      </c>
      <c r="C51" s="263">
        <v>146.07409159934579</v>
      </c>
      <c r="D51" s="263">
        <v>151.6237948723944</v>
      </c>
      <c r="E51" s="263">
        <v>155.67614495147711</v>
      </c>
      <c r="F51" s="263">
        <v>165.6269780925744</v>
      </c>
      <c r="G51" s="263">
        <v>174.61405421877959</v>
      </c>
      <c r="H51" s="263">
        <v>183.84030739144299</v>
      </c>
      <c r="I51" s="263">
        <v>173.94127903464849</v>
      </c>
      <c r="J51" s="263">
        <v>170.38968646707221</v>
      </c>
      <c r="K51" s="263">
        <v>132.79951112362451</v>
      </c>
      <c r="L51" s="263">
        <v>170.49368338293669</v>
      </c>
      <c r="M51" s="263">
        <v>173.7450978223404</v>
      </c>
      <c r="N51" s="263">
        <v>166.20606334253239</v>
      </c>
      <c r="O51" s="263">
        <v>166.87501802880189</v>
      </c>
      <c r="P51" s="263">
        <v>172.29286004402491</v>
      </c>
      <c r="Q51" s="263">
        <v>172.2081060142531</v>
      </c>
      <c r="R51" s="263">
        <v>184.05878531914399</v>
      </c>
      <c r="S51" s="263">
        <v>178.76841531162739</v>
      </c>
      <c r="T51" s="263">
        <v>177.0862848509293</v>
      </c>
      <c r="U51" s="263">
        <v>163.32317804178851</v>
      </c>
      <c r="V51" s="263">
        <v>141.3758307682518</v>
      </c>
      <c r="W51" s="263">
        <v>154.04340447385849</v>
      </c>
      <c r="X51" s="263">
        <v>154.0132514752824</v>
      </c>
      <c r="Y51" s="263">
        <v>162.21310821435651</v>
      </c>
      <c r="DA51" s="74" t="s">
        <v>299</v>
      </c>
    </row>
    <row r="52" spans="1:105" ht="12" hidden="1" customHeight="1" x14ac:dyDescent="0.25">
      <c r="A52" s="53"/>
      <c r="B52" s="264"/>
      <c r="C52" s="264"/>
      <c r="D52" s="264"/>
      <c r="E52" s="264"/>
      <c r="F52" s="264"/>
      <c r="G52" s="264"/>
      <c r="H52" s="264"/>
      <c r="I52" s="264"/>
      <c r="J52" s="264"/>
      <c r="K52" s="264"/>
      <c r="L52" s="264"/>
      <c r="M52" s="264"/>
      <c r="N52" s="264"/>
      <c r="O52" s="264"/>
      <c r="P52" s="264"/>
      <c r="Q52" s="264"/>
      <c r="R52" s="264"/>
      <c r="S52" s="264"/>
      <c r="T52" s="264"/>
      <c r="U52" s="264"/>
      <c r="V52" s="264"/>
      <c r="W52" s="264"/>
      <c r="X52" s="264"/>
      <c r="Y52" s="264"/>
      <c r="DA52" s="75"/>
    </row>
    <row r="54" spans="1:105" ht="15" customHeight="1" x14ac:dyDescent="0.25">
      <c r="A54" s="34" t="s">
        <v>44</v>
      </c>
      <c r="B54" s="223">
        <v>813.45686155692681</v>
      </c>
      <c r="C54" s="223">
        <v>797.71677862768558</v>
      </c>
      <c r="D54" s="223">
        <v>810.81253331177675</v>
      </c>
      <c r="E54" s="223">
        <v>902.68550985591799</v>
      </c>
      <c r="F54" s="223">
        <v>906.83502857823692</v>
      </c>
      <c r="G54" s="223">
        <v>856.11857429401914</v>
      </c>
      <c r="H54" s="223">
        <v>986.64411039566585</v>
      </c>
      <c r="I54" s="223">
        <v>915.83296104335886</v>
      </c>
      <c r="J54" s="223">
        <v>925.56751505467741</v>
      </c>
      <c r="K54" s="223">
        <v>768.98226104859145</v>
      </c>
      <c r="L54" s="223">
        <v>823.98990305324105</v>
      </c>
      <c r="M54" s="223">
        <v>951.9596224087511</v>
      </c>
      <c r="N54" s="223">
        <v>901.17394675983587</v>
      </c>
      <c r="O54" s="223">
        <v>856.66186168577951</v>
      </c>
      <c r="P54" s="223">
        <v>804.13693276483843</v>
      </c>
      <c r="Q54" s="223">
        <v>797.58919167267379</v>
      </c>
      <c r="R54" s="223">
        <v>804.09648706769644</v>
      </c>
      <c r="S54" s="223">
        <v>828.41439041852186</v>
      </c>
      <c r="T54" s="223">
        <v>825.29523858849245</v>
      </c>
      <c r="U54" s="223">
        <v>770.334947323797</v>
      </c>
      <c r="V54" s="223">
        <v>761.84563037364296</v>
      </c>
      <c r="W54" s="223">
        <v>843.15704927837191</v>
      </c>
      <c r="X54" s="223">
        <v>745.71607052690638</v>
      </c>
      <c r="Y54" s="223">
        <v>672.05770208050308</v>
      </c>
      <c r="DA54" s="89" t="s">
        <v>300</v>
      </c>
    </row>
    <row r="55" spans="1:105" ht="12" customHeight="1" x14ac:dyDescent="0.25">
      <c r="A55" s="55" t="s">
        <v>91</v>
      </c>
      <c r="B55" s="259">
        <v>1.6407014900354191</v>
      </c>
      <c r="C55" s="259">
        <v>1.6318787438515769</v>
      </c>
      <c r="D55" s="259">
        <v>1.659988212869957</v>
      </c>
      <c r="E55" s="259">
        <v>1.826866235420388</v>
      </c>
      <c r="F55" s="259">
        <v>1.861976921688286</v>
      </c>
      <c r="G55" s="259">
        <v>1.756992929724015</v>
      </c>
      <c r="H55" s="259">
        <v>2.0121425740901469</v>
      </c>
      <c r="I55" s="259">
        <v>1.898999476392681</v>
      </c>
      <c r="J55" s="259">
        <v>1.9240380492938589</v>
      </c>
      <c r="K55" s="259">
        <v>1.576464180606894</v>
      </c>
      <c r="L55" s="259">
        <v>1.709163925149094</v>
      </c>
      <c r="M55" s="259">
        <v>1.93637176931976</v>
      </c>
      <c r="N55" s="259">
        <v>1.8371466246475261</v>
      </c>
      <c r="O55" s="259">
        <v>1.7505700329960041</v>
      </c>
      <c r="P55" s="259">
        <v>1.660145251977559</v>
      </c>
      <c r="Q55" s="259">
        <v>1.6401763069046369</v>
      </c>
      <c r="R55" s="259">
        <v>1.664105771978466</v>
      </c>
      <c r="S55" s="259">
        <v>1.6962836370358689</v>
      </c>
      <c r="T55" s="259">
        <v>1.695823093148163</v>
      </c>
      <c r="U55" s="259">
        <v>1.58822269576762</v>
      </c>
      <c r="V55" s="259">
        <v>1.567925143039822</v>
      </c>
      <c r="W55" s="259">
        <v>1.703647211850835</v>
      </c>
      <c r="X55" s="259">
        <v>1.4947523306679951</v>
      </c>
      <c r="Y55" s="259">
        <v>1.3565396067145159</v>
      </c>
      <c r="DA55" s="67" t="s">
        <v>301</v>
      </c>
    </row>
    <row r="56" spans="1:105" ht="12" customHeight="1" x14ac:dyDescent="0.25">
      <c r="A56" s="173" t="s">
        <v>92</v>
      </c>
      <c r="B56" s="224">
        <v>0.3145974631982803</v>
      </c>
      <c r="C56" s="224">
        <v>0.31290573951500422</v>
      </c>
      <c r="D56" s="224">
        <v>0.31829560945706331</v>
      </c>
      <c r="E56" s="224">
        <v>0.3502937534684869</v>
      </c>
      <c r="F56" s="224">
        <v>0.35702607674491249</v>
      </c>
      <c r="G56" s="224">
        <v>0.33689584723699922</v>
      </c>
      <c r="H56" s="224">
        <v>0.38581969556713969</v>
      </c>
      <c r="I56" s="224">
        <v>0.3641249925817418</v>
      </c>
      <c r="J56" s="224">
        <v>0.36892603138414221</v>
      </c>
      <c r="K56" s="224">
        <v>0.30228023504213292</v>
      </c>
      <c r="L56" s="224">
        <v>0.32772484105582939</v>
      </c>
      <c r="M56" s="224">
        <v>0.37214416762773</v>
      </c>
      <c r="N56" s="224">
        <v>0.35226497394411338</v>
      </c>
      <c r="O56" s="224">
        <v>0.33566428437849688</v>
      </c>
      <c r="P56" s="224">
        <v>0.3183257210313955</v>
      </c>
      <c r="Q56" s="224">
        <v>0.31449676158883949</v>
      </c>
      <c r="R56" s="224">
        <v>0.31908513372943892</v>
      </c>
      <c r="S56" s="224">
        <v>0.33003540171928653</v>
      </c>
      <c r="T56" s="224">
        <v>0.32675191153421418</v>
      </c>
      <c r="U56" s="224">
        <v>0.30453487981634059</v>
      </c>
      <c r="V56" s="224">
        <v>0.30064291126747272</v>
      </c>
      <c r="W56" s="224">
        <v>0.3328135775993073</v>
      </c>
      <c r="X56" s="224">
        <v>0.29079976874494551</v>
      </c>
      <c r="Y56" s="224">
        <v>0.26219923104021131</v>
      </c>
      <c r="DA56" s="177" t="s">
        <v>302</v>
      </c>
    </row>
    <row r="57" spans="1:105" ht="12" customHeight="1" x14ac:dyDescent="0.25">
      <c r="A57" s="173" t="s">
        <v>93</v>
      </c>
      <c r="B57" s="224">
        <v>43.520026474576049</v>
      </c>
      <c r="C57" s="224">
        <v>43.286000876482042</v>
      </c>
      <c r="D57" s="224">
        <v>44.031611728484023</v>
      </c>
      <c r="E57" s="224">
        <v>48.458093939616063</v>
      </c>
      <c r="F57" s="224">
        <v>49.389413869048497</v>
      </c>
      <c r="G57" s="224">
        <v>46.604686642651487</v>
      </c>
      <c r="H57" s="224">
        <v>53.372596189410658</v>
      </c>
      <c r="I57" s="224">
        <v>50.371446597535197</v>
      </c>
      <c r="J57" s="224">
        <v>51.035601144942461</v>
      </c>
      <c r="K57" s="224">
        <v>41.816115419479367</v>
      </c>
      <c r="L57" s="224">
        <v>45.336010068640292</v>
      </c>
      <c r="M57" s="224">
        <v>51.191964273910763</v>
      </c>
      <c r="N57" s="224">
        <v>48.73078389208532</v>
      </c>
      <c r="O57" s="224">
        <v>46.434317664903759</v>
      </c>
      <c r="P57" s="224">
        <v>44.035777230960761</v>
      </c>
      <c r="Q57" s="224">
        <v>43.506095857767058</v>
      </c>
      <c r="R57" s="224">
        <v>44.140831036506398</v>
      </c>
      <c r="S57" s="224">
        <v>44.846705675575649</v>
      </c>
      <c r="T57" s="224">
        <v>44.70439436209486</v>
      </c>
      <c r="U57" s="224">
        <v>41.919665673690083</v>
      </c>
      <c r="V57" s="224">
        <v>41.589615264976374</v>
      </c>
      <c r="W57" s="224">
        <v>45.044719753373037</v>
      </c>
      <c r="X57" s="224">
        <v>39.408791145311163</v>
      </c>
      <c r="Y57" s="224">
        <v>35.674044310342779</v>
      </c>
      <c r="DA57" s="177" t="s">
        <v>303</v>
      </c>
    </row>
    <row r="58" spans="1:105" ht="12" customHeight="1" x14ac:dyDescent="0.25">
      <c r="A58" s="173" t="s">
        <v>94</v>
      </c>
      <c r="B58" s="224">
        <v>0.75036357447590851</v>
      </c>
      <c r="C58" s="224">
        <v>0.74632855201544956</v>
      </c>
      <c r="D58" s="224">
        <v>0.75918422489522286</v>
      </c>
      <c r="E58" s="224">
        <v>0.83550474405298192</v>
      </c>
      <c r="F58" s="224">
        <v>0.85156237562721371</v>
      </c>
      <c r="G58" s="224">
        <v>0.80354866688647253</v>
      </c>
      <c r="H58" s="224">
        <v>0.92023960691158024</v>
      </c>
      <c r="I58" s="224">
        <v>0.8684943871192129</v>
      </c>
      <c r="J58" s="224">
        <v>0.87994560672010336</v>
      </c>
      <c r="K58" s="224">
        <v>0.72098508155062757</v>
      </c>
      <c r="L58" s="224">
        <v>0.78167439965722374</v>
      </c>
      <c r="M58" s="224">
        <v>0.8876213590619686</v>
      </c>
      <c r="N58" s="224">
        <v>0.84020640956272241</v>
      </c>
      <c r="O58" s="224">
        <v>0.80061119911638168</v>
      </c>
      <c r="P58" s="224">
        <v>0.75925604565410432</v>
      </c>
      <c r="Q58" s="224">
        <v>0.75012338557277081</v>
      </c>
      <c r="R58" s="224">
        <v>0.76106736231512584</v>
      </c>
      <c r="S58" s="224">
        <v>0.78718544396396772</v>
      </c>
      <c r="T58" s="224">
        <v>0.77935381237043955</v>
      </c>
      <c r="U58" s="224">
        <v>0.72636275781905202</v>
      </c>
      <c r="V58" s="224">
        <v>0.71707981128036458</v>
      </c>
      <c r="W58" s="224">
        <v>0.79555126376279317</v>
      </c>
      <c r="X58" s="224">
        <v>0.69360239499037912</v>
      </c>
      <c r="Y58" s="224">
        <v>0.62538569201419736</v>
      </c>
      <c r="DA58" s="177" t="s">
        <v>304</v>
      </c>
    </row>
    <row r="59" spans="1:105" ht="12" customHeight="1" x14ac:dyDescent="0.25">
      <c r="A59" s="56" t="s">
        <v>95</v>
      </c>
      <c r="B59" s="260">
        <v>1.8225871144218231</v>
      </c>
      <c r="C59" s="260">
        <v>1.7903678083858401</v>
      </c>
      <c r="D59" s="260">
        <v>1.819903580080515</v>
      </c>
      <c r="E59" s="260">
        <v>2.025693777497072</v>
      </c>
      <c r="F59" s="260">
        <v>2.0334247315972411</v>
      </c>
      <c r="G59" s="260">
        <v>1.9193293066996731</v>
      </c>
      <c r="H59" s="260">
        <v>2.2137798113637359</v>
      </c>
      <c r="I59" s="260">
        <v>2.0594244353593578</v>
      </c>
      <c r="J59" s="260">
        <v>2.0790471015298881</v>
      </c>
      <c r="K59" s="260">
        <v>1.7252671113114579</v>
      </c>
      <c r="L59" s="260">
        <v>1.8462639072279969</v>
      </c>
      <c r="M59" s="260">
        <v>2.1306497461789942</v>
      </c>
      <c r="N59" s="260">
        <v>2.0132208330523751</v>
      </c>
      <c r="O59" s="260">
        <v>1.9171311380533389</v>
      </c>
      <c r="P59" s="260">
        <v>1.8006286668524449</v>
      </c>
      <c r="Q59" s="260">
        <v>1.784599353894418</v>
      </c>
      <c r="R59" s="260">
        <v>1.8028308321334261</v>
      </c>
      <c r="S59" s="260">
        <v>1.861533956052603</v>
      </c>
      <c r="T59" s="260">
        <v>1.9986825325901041</v>
      </c>
      <c r="U59" s="260">
        <v>1.873743466383865</v>
      </c>
      <c r="V59" s="260">
        <v>1.8528133015479</v>
      </c>
      <c r="W59" s="260">
        <v>2.074617268423756</v>
      </c>
      <c r="X59" s="260">
        <v>1.827668418805473</v>
      </c>
      <c r="Y59" s="260">
        <v>1.680510843986361</v>
      </c>
      <c r="DA59" s="68" t="s">
        <v>305</v>
      </c>
    </row>
    <row r="60" spans="1:105" ht="12" customHeight="1" x14ac:dyDescent="0.25">
      <c r="A60" s="37" t="s">
        <v>159</v>
      </c>
      <c r="B60" s="226">
        <v>1.942772114049483E-2</v>
      </c>
      <c r="C60" s="226">
        <v>1.3352604620532751E-2</v>
      </c>
      <c r="D60" s="226">
        <v>1.28040461088583E-2</v>
      </c>
      <c r="E60" s="226">
        <v>2.4511739525978429E-2</v>
      </c>
      <c r="F60" s="226">
        <v>1.9075656080092259E-2</v>
      </c>
      <c r="G60" s="226">
        <v>1.7607752545542931E-2</v>
      </c>
      <c r="H60" s="226">
        <v>1.7515989969350759E-2</v>
      </c>
      <c r="I60" s="226">
        <v>1.54792864739515E-2</v>
      </c>
      <c r="J60" s="226">
        <v>1.7508852643793781E-2</v>
      </c>
      <c r="K60" s="226">
        <v>1.4428082478877729E-2</v>
      </c>
      <c r="L60" s="226">
        <v>1.783660033440071E-2</v>
      </c>
      <c r="M60" s="226">
        <v>1.405197075947901E-2</v>
      </c>
      <c r="N60" s="226">
        <v>1.332557169993747E-2</v>
      </c>
      <c r="O60" s="226">
        <v>1.1694308513278521E-2</v>
      </c>
      <c r="P60" s="226">
        <v>1.0654897357575721E-2</v>
      </c>
      <c r="Q60" s="226">
        <v>4.2343417823181677E-2</v>
      </c>
      <c r="R60" s="226">
        <v>1.132152255951484E-2</v>
      </c>
      <c r="S60" s="226">
        <v>1.219886105612443E-2</v>
      </c>
      <c r="T60" s="226">
        <v>5.259417942630084E-3</v>
      </c>
      <c r="U60" s="226">
        <v>5.2798976234998077E-3</v>
      </c>
      <c r="V60" s="226">
        <v>5.1120278341926272E-3</v>
      </c>
      <c r="W60" s="226">
        <v>9.4972543108613455E-3</v>
      </c>
      <c r="X60" s="226">
        <v>1.048338092572028E-2</v>
      </c>
      <c r="Y60" s="226">
        <v>4.9564304168895467E-3</v>
      </c>
      <c r="DA60" s="69" t="s">
        <v>306</v>
      </c>
    </row>
    <row r="61" spans="1:105" ht="12" customHeight="1" x14ac:dyDescent="0.25">
      <c r="A61" s="37" t="s">
        <v>35</v>
      </c>
      <c r="B61" s="226">
        <v>0.99671196878126644</v>
      </c>
      <c r="C61" s="226">
        <v>0.9432780420563861</v>
      </c>
      <c r="D61" s="226">
        <v>0.94335443683897846</v>
      </c>
      <c r="E61" s="226">
        <v>1.096412551328142</v>
      </c>
      <c r="F61" s="226">
        <v>1.052085740349656</v>
      </c>
      <c r="G61" s="226">
        <v>0.8736091588155368</v>
      </c>
      <c r="H61" s="226">
        <v>1.086234916971117</v>
      </c>
      <c r="I61" s="226">
        <v>1.013803347083688</v>
      </c>
      <c r="J61" s="226">
        <v>1.028140373238936</v>
      </c>
      <c r="K61" s="226">
        <v>0.79604386418926587</v>
      </c>
      <c r="L61" s="226">
        <v>0.86204096058745761</v>
      </c>
      <c r="M61" s="226">
        <v>1.004474836928311</v>
      </c>
      <c r="N61" s="226">
        <v>0.92234299828115252</v>
      </c>
      <c r="O61" s="226">
        <v>0.88158851512320968</v>
      </c>
      <c r="P61" s="226">
        <v>0.80225113547568661</v>
      </c>
      <c r="Q61" s="226">
        <v>0.79437752844817833</v>
      </c>
      <c r="R61" s="226">
        <v>0.79889404200017977</v>
      </c>
      <c r="S61" s="226">
        <v>0.85005311808919048</v>
      </c>
      <c r="T61" s="226">
        <v>0.81177278846296108</v>
      </c>
      <c r="U61" s="226">
        <v>0.75657070970448137</v>
      </c>
      <c r="V61" s="226">
        <v>0.78256768563147128</v>
      </c>
      <c r="W61" s="226">
        <v>0.83534155405465005</v>
      </c>
      <c r="X61" s="226">
        <v>0.70293364249251888</v>
      </c>
      <c r="Y61" s="226">
        <v>0.61271198947406524</v>
      </c>
      <c r="DA61" s="69" t="s">
        <v>307</v>
      </c>
    </row>
    <row r="62" spans="1:105" ht="12" customHeight="1" x14ac:dyDescent="0.25">
      <c r="A62" s="37" t="s">
        <v>96</v>
      </c>
      <c r="B62" s="226">
        <v>0</v>
      </c>
      <c r="C62" s="226">
        <v>0</v>
      </c>
      <c r="D62" s="226">
        <v>0</v>
      </c>
      <c r="E62" s="226">
        <v>0</v>
      </c>
      <c r="F62" s="226">
        <v>0</v>
      </c>
      <c r="G62" s="226">
        <v>0</v>
      </c>
      <c r="H62" s="226">
        <v>0</v>
      </c>
      <c r="I62" s="226">
        <v>0</v>
      </c>
      <c r="J62" s="226">
        <v>0</v>
      </c>
      <c r="K62" s="226">
        <v>0</v>
      </c>
      <c r="L62" s="226">
        <v>0</v>
      </c>
      <c r="M62" s="226">
        <v>0</v>
      </c>
      <c r="N62" s="226">
        <v>0</v>
      </c>
      <c r="O62" s="226">
        <v>0</v>
      </c>
      <c r="P62" s="226">
        <v>0</v>
      </c>
      <c r="Q62" s="226">
        <v>0</v>
      </c>
      <c r="R62" s="226">
        <v>0</v>
      </c>
      <c r="S62" s="226">
        <v>0</v>
      </c>
      <c r="T62" s="226">
        <v>0</v>
      </c>
      <c r="U62" s="226">
        <v>0</v>
      </c>
      <c r="V62" s="226">
        <v>0</v>
      </c>
      <c r="W62" s="226">
        <v>0</v>
      </c>
      <c r="X62" s="226">
        <v>0</v>
      </c>
      <c r="Y62" s="226">
        <v>0</v>
      </c>
      <c r="DA62" s="69" t="s">
        <v>308</v>
      </c>
    </row>
    <row r="63" spans="1:105" ht="12" customHeight="1" x14ac:dyDescent="0.25">
      <c r="A63" s="37" t="s">
        <v>78</v>
      </c>
      <c r="B63" s="226">
        <v>0</v>
      </c>
      <c r="C63" s="226">
        <v>0</v>
      </c>
      <c r="D63" s="226">
        <v>0</v>
      </c>
      <c r="E63" s="226">
        <v>0</v>
      </c>
      <c r="F63" s="226">
        <v>0</v>
      </c>
      <c r="G63" s="226">
        <v>0</v>
      </c>
      <c r="H63" s="226">
        <v>0</v>
      </c>
      <c r="I63" s="226">
        <v>0</v>
      </c>
      <c r="J63" s="226">
        <v>0</v>
      </c>
      <c r="K63" s="226">
        <v>0</v>
      </c>
      <c r="L63" s="226">
        <v>0</v>
      </c>
      <c r="M63" s="226">
        <v>0</v>
      </c>
      <c r="N63" s="226">
        <v>0</v>
      </c>
      <c r="O63" s="226">
        <v>0</v>
      </c>
      <c r="P63" s="226">
        <v>0</v>
      </c>
      <c r="Q63" s="226">
        <v>0</v>
      </c>
      <c r="R63" s="226">
        <v>0</v>
      </c>
      <c r="S63" s="226">
        <v>0</v>
      </c>
      <c r="T63" s="226">
        <v>0.24504759115762789</v>
      </c>
      <c r="U63" s="226">
        <v>0.24348523740677261</v>
      </c>
      <c r="V63" s="226">
        <v>0.2382353464955298</v>
      </c>
      <c r="W63" s="226">
        <v>0.28781327927435391</v>
      </c>
      <c r="X63" s="226">
        <v>0.26673596703572122</v>
      </c>
      <c r="Y63" s="226">
        <v>0.29958893475582049</v>
      </c>
      <c r="DA63" s="69" t="s">
        <v>309</v>
      </c>
    </row>
    <row r="64" spans="1:105" ht="12" customHeight="1" x14ac:dyDescent="0.25">
      <c r="A64" s="37" t="s">
        <v>40</v>
      </c>
      <c r="B64" s="226">
        <v>0.80644742450006157</v>
      </c>
      <c r="C64" s="226">
        <v>0.83373716170892087</v>
      </c>
      <c r="D64" s="226">
        <v>0.86374509713267777</v>
      </c>
      <c r="E64" s="226">
        <v>0.90476948664295209</v>
      </c>
      <c r="F64" s="226">
        <v>0.96226333516749296</v>
      </c>
      <c r="G64" s="226">
        <v>1.0281123953385931</v>
      </c>
      <c r="H64" s="226">
        <v>1.1100289044232681</v>
      </c>
      <c r="I64" s="226">
        <v>1.030141801801719</v>
      </c>
      <c r="J64" s="226">
        <v>1.033397875647158</v>
      </c>
      <c r="K64" s="226">
        <v>0.9147951646433149</v>
      </c>
      <c r="L64" s="226">
        <v>0.96638634630613873</v>
      </c>
      <c r="M64" s="226">
        <v>1.1121229384912039</v>
      </c>
      <c r="N64" s="226">
        <v>1.077552263071285</v>
      </c>
      <c r="O64" s="226">
        <v>1.02384831441685</v>
      </c>
      <c r="P64" s="226">
        <v>0.98772263401918303</v>
      </c>
      <c r="Q64" s="226">
        <v>0.94787840762305819</v>
      </c>
      <c r="R64" s="226">
        <v>0.99261526757373186</v>
      </c>
      <c r="S64" s="226">
        <v>0.99928197690728815</v>
      </c>
      <c r="T64" s="226">
        <v>0.93660273502688518</v>
      </c>
      <c r="U64" s="226">
        <v>0.86840762164911089</v>
      </c>
      <c r="V64" s="226">
        <v>0.826898241586706</v>
      </c>
      <c r="W64" s="226">
        <v>0.94196518078389058</v>
      </c>
      <c r="X64" s="226">
        <v>0.84751542835151272</v>
      </c>
      <c r="Y64" s="226">
        <v>0.76325348933958603</v>
      </c>
      <c r="DA64" s="69" t="s">
        <v>310</v>
      </c>
    </row>
    <row r="65" spans="1:105" ht="12" customHeight="1" x14ac:dyDescent="0.25">
      <c r="A65" s="57" t="s">
        <v>220</v>
      </c>
      <c r="B65" s="261">
        <v>88.119273461616885</v>
      </c>
      <c r="C65" s="261">
        <v>82.111571230402063</v>
      </c>
      <c r="D65" s="261">
        <v>83.293236270316257</v>
      </c>
      <c r="E65" s="261">
        <v>95.805187184033329</v>
      </c>
      <c r="F65" s="261">
        <v>91.903205673296384</v>
      </c>
      <c r="G65" s="261">
        <v>87.324693458628786</v>
      </c>
      <c r="H65" s="261">
        <v>102.52342525519521</v>
      </c>
      <c r="I65" s="261">
        <v>89.005562528067642</v>
      </c>
      <c r="J65" s="261">
        <v>89.096022032710408</v>
      </c>
      <c r="K65" s="261">
        <v>76.872509651138031</v>
      </c>
      <c r="L65" s="261">
        <v>79.554115332804344</v>
      </c>
      <c r="M65" s="261">
        <v>97.976078000773612</v>
      </c>
      <c r="N65" s="261">
        <v>91.980829037808746</v>
      </c>
      <c r="O65" s="261">
        <v>87.751014385330876</v>
      </c>
      <c r="P65" s="261">
        <v>79.083145812147194</v>
      </c>
      <c r="Q65" s="261">
        <v>80.220100803199372</v>
      </c>
      <c r="R65" s="261">
        <v>78.944917137746046</v>
      </c>
      <c r="S65" s="261">
        <v>80.918254124066351</v>
      </c>
      <c r="T65" s="261">
        <v>82.108495231215358</v>
      </c>
      <c r="U65" s="261">
        <v>76.865268748962933</v>
      </c>
      <c r="V65" s="261">
        <v>76.008502260562551</v>
      </c>
      <c r="W65" s="261">
        <v>84.460914186507608</v>
      </c>
      <c r="X65" s="261">
        <v>78.347352406282482</v>
      </c>
      <c r="Y65" s="261">
        <v>70.702227460316919</v>
      </c>
      <c r="DA65" s="70" t="s">
        <v>311</v>
      </c>
    </row>
    <row r="66" spans="1:105" ht="12" customHeight="1" x14ac:dyDescent="0.25">
      <c r="A66" s="18" t="s">
        <v>28</v>
      </c>
      <c r="B66" s="230">
        <v>2.8531237919576489</v>
      </c>
      <c r="C66" s="230">
        <v>2.8150828723113479</v>
      </c>
      <c r="D66" s="230">
        <v>5.638899542511985</v>
      </c>
      <c r="E66" s="230">
        <v>16.097841322077642</v>
      </c>
      <c r="F66" s="230">
        <v>15.834171665208331</v>
      </c>
      <c r="G66" s="230">
        <v>14.27227503514198</v>
      </c>
      <c r="H66" s="230">
        <v>16.142791171609201</v>
      </c>
      <c r="I66" s="230">
        <v>13.54656650170298</v>
      </c>
      <c r="J66" s="230">
        <v>12.04176190940788</v>
      </c>
      <c r="K66" s="230">
        <v>12.445541405249079</v>
      </c>
      <c r="L66" s="230">
        <v>10.285987239798381</v>
      </c>
      <c r="M66" s="230">
        <v>21.912129061587159</v>
      </c>
      <c r="N66" s="230">
        <v>18.03364893072483</v>
      </c>
      <c r="O66" s="230">
        <v>18.646415568779592</v>
      </c>
      <c r="P66" s="230">
        <v>14.174194988001711</v>
      </c>
      <c r="Q66" s="230">
        <v>16.577945566005681</v>
      </c>
      <c r="R66" s="230">
        <v>18.291625687058279</v>
      </c>
      <c r="S66" s="230">
        <v>17.320773819151992</v>
      </c>
      <c r="T66" s="230">
        <v>13.7927848213725</v>
      </c>
      <c r="U66" s="230">
        <v>12.84684668503068</v>
      </c>
      <c r="V66" s="230">
        <v>10.12256533933418</v>
      </c>
      <c r="W66" s="230">
        <v>14.818684701042301</v>
      </c>
      <c r="X66" s="230">
        <v>18.19764184914656</v>
      </c>
      <c r="Y66" s="230">
        <v>13.79058282954071</v>
      </c>
      <c r="DA66" s="71" t="s">
        <v>312</v>
      </c>
    </row>
    <row r="67" spans="1:105" ht="12" customHeight="1" x14ac:dyDescent="0.25">
      <c r="A67" s="18" t="s">
        <v>32</v>
      </c>
      <c r="B67" s="230">
        <v>0.13216591063253541</v>
      </c>
      <c r="C67" s="230">
        <v>9.2115598611877347E-2</v>
      </c>
      <c r="D67" s="230">
        <v>8.2738382052442272E-2</v>
      </c>
      <c r="E67" s="230">
        <v>6.3775057450160169E-2</v>
      </c>
      <c r="F67" s="230">
        <v>6.9712324931668568E-2</v>
      </c>
      <c r="G67" s="230">
        <v>5.2545375331542757E-2</v>
      </c>
      <c r="H67" s="230">
        <v>0.1047465762652677</v>
      </c>
      <c r="I67" s="230">
        <v>8.941772585247687E-2</v>
      </c>
      <c r="J67" s="230">
        <v>5.8062494542849133E-2</v>
      </c>
      <c r="K67" s="230">
        <v>4.177736451255485E-2</v>
      </c>
      <c r="L67" s="230">
        <v>4.5294904987075092E-2</v>
      </c>
      <c r="M67" s="230">
        <v>1.8598441703186228E-2</v>
      </c>
      <c r="N67" s="230">
        <v>7.4229764053648686E-2</v>
      </c>
      <c r="O67" s="230">
        <v>0</v>
      </c>
      <c r="P67" s="230">
        <v>0</v>
      </c>
      <c r="Q67" s="230">
        <v>0</v>
      </c>
      <c r="R67" s="230">
        <v>0</v>
      </c>
      <c r="S67" s="230">
        <v>2.683380749843051E-2</v>
      </c>
      <c r="T67" s="230">
        <v>0</v>
      </c>
      <c r="U67" s="230">
        <v>0</v>
      </c>
      <c r="V67" s="230">
        <v>0</v>
      </c>
      <c r="W67" s="230">
        <v>0</v>
      </c>
      <c r="X67" s="230">
        <v>7.5127063222722876E-2</v>
      </c>
      <c r="Y67" s="230">
        <v>3.7564092652072653E-2</v>
      </c>
      <c r="DA67" s="71" t="s">
        <v>313</v>
      </c>
    </row>
    <row r="68" spans="1:105" ht="12" customHeight="1" x14ac:dyDescent="0.25">
      <c r="A68" s="18" t="s">
        <v>35</v>
      </c>
      <c r="B68" s="230">
        <v>21.665632337478961</v>
      </c>
      <c r="C68" s="230">
        <v>22.798857943639621</v>
      </c>
      <c r="D68" s="230">
        <v>22.732140161764629</v>
      </c>
      <c r="E68" s="230">
        <v>24.587334198979669</v>
      </c>
      <c r="F68" s="230">
        <v>23.993772897199658</v>
      </c>
      <c r="G68" s="230">
        <v>19.542565868353929</v>
      </c>
      <c r="H68" s="230">
        <v>25.111543837047812</v>
      </c>
      <c r="I68" s="230">
        <v>26.956934215700141</v>
      </c>
      <c r="J68" s="230">
        <v>26.78053149877486</v>
      </c>
      <c r="K68" s="230">
        <v>19.288801732427491</v>
      </c>
      <c r="L68" s="230">
        <v>21.86556644626835</v>
      </c>
      <c r="M68" s="230">
        <v>21.86871951730846</v>
      </c>
      <c r="N68" s="230">
        <v>20.0366738460669</v>
      </c>
      <c r="O68" s="230">
        <v>19.34095810969978</v>
      </c>
      <c r="P68" s="230">
        <v>18.986811901168601</v>
      </c>
      <c r="Q68" s="230">
        <v>17.51988183491661</v>
      </c>
      <c r="R68" s="230">
        <v>18.527604586339141</v>
      </c>
      <c r="S68" s="230">
        <v>20.284248491087219</v>
      </c>
      <c r="T68" s="230">
        <v>19.45296094909294</v>
      </c>
      <c r="U68" s="230">
        <v>18.074414444209278</v>
      </c>
      <c r="V68" s="230">
        <v>19.361376993387459</v>
      </c>
      <c r="W68" s="230">
        <v>20.749670042249321</v>
      </c>
      <c r="X68" s="230">
        <v>14.55744893461535</v>
      </c>
      <c r="Y68" s="230">
        <v>12.54516349664893</v>
      </c>
      <c r="DA68" s="71" t="s">
        <v>314</v>
      </c>
    </row>
    <row r="69" spans="1:105" ht="12" customHeight="1" x14ac:dyDescent="0.25">
      <c r="A69" s="18" t="s">
        <v>36</v>
      </c>
      <c r="B69" s="230">
        <v>63.468351421547737</v>
      </c>
      <c r="C69" s="230">
        <v>56.405514815839219</v>
      </c>
      <c r="D69" s="230">
        <v>54.839458183987198</v>
      </c>
      <c r="E69" s="230">
        <v>55.056236605525861</v>
      </c>
      <c r="F69" s="230">
        <v>52.005548785956726</v>
      </c>
      <c r="G69" s="230">
        <v>53.457307179801333</v>
      </c>
      <c r="H69" s="230">
        <v>61.164343670272928</v>
      </c>
      <c r="I69" s="230">
        <v>48.412644084812037</v>
      </c>
      <c r="J69" s="230">
        <v>50.215666129984811</v>
      </c>
      <c r="K69" s="230">
        <v>45.096389148948901</v>
      </c>
      <c r="L69" s="230">
        <v>47.357266741750522</v>
      </c>
      <c r="M69" s="230">
        <v>54.176630980174792</v>
      </c>
      <c r="N69" s="230">
        <v>53.836276496963357</v>
      </c>
      <c r="O69" s="230">
        <v>49.763640706851497</v>
      </c>
      <c r="P69" s="230">
        <v>45.922138922976877</v>
      </c>
      <c r="Q69" s="230">
        <v>46.122273402277081</v>
      </c>
      <c r="R69" s="230">
        <v>42.125686864348623</v>
      </c>
      <c r="S69" s="230">
        <v>43.28639800632871</v>
      </c>
      <c r="T69" s="230">
        <v>48.862749460749917</v>
      </c>
      <c r="U69" s="230">
        <v>45.944007619722981</v>
      </c>
      <c r="V69" s="230">
        <v>46.524559927840912</v>
      </c>
      <c r="W69" s="230">
        <v>48.892559443215987</v>
      </c>
      <c r="X69" s="230">
        <v>45.517134559297872</v>
      </c>
      <c r="Y69" s="230">
        <v>44.328917041475208</v>
      </c>
      <c r="DA69" s="71" t="s">
        <v>315</v>
      </c>
    </row>
    <row r="70" spans="1:105" ht="12" hidden="1" customHeight="1" x14ac:dyDescent="0.25">
      <c r="A70" s="54"/>
      <c r="B70" s="265"/>
      <c r="C70" s="265"/>
      <c r="D70" s="265"/>
      <c r="E70" s="265"/>
      <c r="F70" s="265"/>
      <c r="G70" s="265"/>
      <c r="H70" s="265"/>
      <c r="I70" s="265"/>
      <c r="J70" s="265"/>
      <c r="K70" s="265"/>
      <c r="L70" s="265"/>
      <c r="M70" s="265"/>
      <c r="N70" s="265"/>
      <c r="O70" s="265"/>
      <c r="P70" s="265"/>
      <c r="Q70" s="265"/>
      <c r="R70" s="265"/>
      <c r="S70" s="265"/>
      <c r="T70" s="265"/>
      <c r="U70" s="265"/>
      <c r="V70" s="265"/>
      <c r="W70" s="265"/>
      <c r="X70" s="265"/>
      <c r="Y70" s="265"/>
      <c r="DA70" s="176"/>
    </row>
    <row r="71" spans="1:105" ht="12" customHeight="1" x14ac:dyDescent="0.25">
      <c r="A71" s="57" t="s">
        <v>226</v>
      </c>
      <c r="B71" s="261">
        <v>322.82596411125411</v>
      </c>
      <c r="C71" s="261">
        <v>321.0899922966334</v>
      </c>
      <c r="D71" s="261">
        <v>326.620837786582</v>
      </c>
      <c r="E71" s="261">
        <v>359.45591403049951</v>
      </c>
      <c r="F71" s="261">
        <v>366.36432559340813</v>
      </c>
      <c r="G71" s="261">
        <v>345.70757686248419</v>
      </c>
      <c r="H71" s="261">
        <v>395.91106021115979</v>
      </c>
      <c r="I71" s="261">
        <v>373.64891818316039</v>
      </c>
      <c r="J71" s="261">
        <v>378.5755312726742</v>
      </c>
      <c r="K71" s="261">
        <v>310.18657085530663</v>
      </c>
      <c r="L71" s="261">
        <v>336.29669706006092</v>
      </c>
      <c r="M71" s="261">
        <v>381.87783995919659</v>
      </c>
      <c r="N71" s="261">
        <v>361.47869305754739</v>
      </c>
      <c r="O71" s="261">
        <v>344.44380167778422</v>
      </c>
      <c r="P71" s="261">
        <v>326.65173694869179</v>
      </c>
      <c r="Q71" s="261">
        <v>322.7226285858344</v>
      </c>
      <c r="R71" s="261">
        <v>327.43101257892681</v>
      </c>
      <c r="S71" s="261">
        <v>337.76662986894871</v>
      </c>
      <c r="T71" s="261">
        <v>335.29831993510032</v>
      </c>
      <c r="U71" s="261">
        <v>312.50018732748788</v>
      </c>
      <c r="V71" s="261">
        <v>308.50642181423251</v>
      </c>
      <c r="W71" s="261">
        <v>339.14245015019031</v>
      </c>
      <c r="X71" s="261">
        <v>298.40582550803589</v>
      </c>
      <c r="Y71" s="261">
        <v>269.05722216976972</v>
      </c>
      <c r="DA71" s="70" t="s">
        <v>316</v>
      </c>
    </row>
    <row r="72" spans="1:105" ht="12" customHeight="1" x14ac:dyDescent="0.25">
      <c r="A72" s="57" t="s">
        <v>179</v>
      </c>
      <c r="B72" s="261">
        <v>272.21314739829472</v>
      </c>
      <c r="C72" s="261">
        <v>267.40930320582839</v>
      </c>
      <c r="D72" s="261">
        <v>271.77903303621929</v>
      </c>
      <c r="E72" s="261">
        <v>302.59108266727958</v>
      </c>
      <c r="F72" s="261">
        <v>303.70032681799881</v>
      </c>
      <c r="G72" s="261">
        <v>286.50975065313207</v>
      </c>
      <c r="H72" s="261">
        <v>330.46688229351292</v>
      </c>
      <c r="I72" s="261">
        <v>307.43348167909022</v>
      </c>
      <c r="J72" s="261">
        <v>310.80661468247939</v>
      </c>
      <c r="K72" s="261">
        <v>257.89746508499093</v>
      </c>
      <c r="L72" s="261">
        <v>276.03887490018468</v>
      </c>
      <c r="M72" s="261">
        <v>318.46756850830491</v>
      </c>
      <c r="N72" s="261">
        <v>300.89169989440461</v>
      </c>
      <c r="O72" s="261">
        <v>286.21101365310989</v>
      </c>
      <c r="P72" s="261">
        <v>268.80268722595753</v>
      </c>
      <c r="Q72" s="261">
        <v>266.54338831550899</v>
      </c>
      <c r="R72" s="261">
        <v>269.13096149298912</v>
      </c>
      <c r="S72" s="261">
        <v>277.88212745309642</v>
      </c>
      <c r="T72" s="261">
        <v>275.86409043526248</v>
      </c>
      <c r="U72" s="261">
        <v>257.33106448320751</v>
      </c>
      <c r="V72" s="261">
        <v>254.653395556307</v>
      </c>
      <c r="W72" s="261">
        <v>283.20455618516672</v>
      </c>
      <c r="X72" s="261">
        <v>248.20950005227371</v>
      </c>
      <c r="Y72" s="261">
        <v>223.13502859972621</v>
      </c>
      <c r="DA72" s="70" t="s">
        <v>317</v>
      </c>
    </row>
    <row r="73" spans="1:105" ht="12" customHeight="1" x14ac:dyDescent="0.25">
      <c r="A73" s="60" t="s">
        <v>181</v>
      </c>
      <c r="B73" s="262">
        <v>152.99024799749679</v>
      </c>
      <c r="C73" s="262">
        <v>144.1141418718004</v>
      </c>
      <c r="D73" s="262">
        <v>143.84040379656639</v>
      </c>
      <c r="E73" s="262">
        <v>168.40865929888059</v>
      </c>
      <c r="F73" s="262">
        <v>161.08740619434971</v>
      </c>
      <c r="G73" s="262">
        <v>133.62621505037029</v>
      </c>
      <c r="H73" s="262">
        <v>165.5402547501329</v>
      </c>
      <c r="I73" s="262">
        <v>154.3110533782781</v>
      </c>
      <c r="J73" s="262">
        <v>159.09456379443719</v>
      </c>
      <c r="K73" s="262">
        <v>123.9774598305404</v>
      </c>
      <c r="L73" s="262">
        <v>134.69934672981401</v>
      </c>
      <c r="M73" s="262">
        <v>155.4344920289802</v>
      </c>
      <c r="N73" s="262">
        <v>143.54039377264681</v>
      </c>
      <c r="O73" s="262">
        <v>133.70142323801201</v>
      </c>
      <c r="P73" s="262">
        <v>121.6744924360775</v>
      </c>
      <c r="Q73" s="262">
        <v>125.3487210044802</v>
      </c>
      <c r="R73" s="262">
        <v>121.2695172063229</v>
      </c>
      <c r="S73" s="262">
        <v>129.13279613576231</v>
      </c>
      <c r="T73" s="262">
        <v>128.84154078071691</v>
      </c>
      <c r="U73" s="262">
        <v>120.5531812899297</v>
      </c>
      <c r="V73" s="262">
        <v>124.5305929636629</v>
      </c>
      <c r="W73" s="262">
        <v>134.24108615769759</v>
      </c>
      <c r="X73" s="262">
        <v>114.0582929648895</v>
      </c>
      <c r="Y73" s="262">
        <v>100.2334571783075</v>
      </c>
      <c r="DA73" s="72" t="s">
        <v>318</v>
      </c>
    </row>
    <row r="74" spans="1:105" ht="12" customHeight="1" x14ac:dyDescent="0.25">
      <c r="A74" s="59" t="s">
        <v>31</v>
      </c>
      <c r="B74" s="230">
        <v>1.2334586069856761</v>
      </c>
      <c r="C74" s="230">
        <v>1.5028946662573399</v>
      </c>
      <c r="D74" s="230">
        <v>1.127709404337105</v>
      </c>
      <c r="E74" s="230">
        <v>1.036010236534795</v>
      </c>
      <c r="F74" s="230">
        <v>1.2183825780859781</v>
      </c>
      <c r="G74" s="230">
        <v>0.189815524057249</v>
      </c>
      <c r="H74" s="230">
        <v>0.19458941416477649</v>
      </c>
      <c r="I74" s="230">
        <v>0.1869852146132622</v>
      </c>
      <c r="J74" s="230">
        <v>4.6192461347232534</v>
      </c>
      <c r="K74" s="230">
        <v>4.5815480403485322</v>
      </c>
      <c r="L74" s="230">
        <v>5.2055861880524388</v>
      </c>
      <c r="M74" s="230">
        <v>5.3886122685330724</v>
      </c>
      <c r="N74" s="230">
        <v>5.8492287967862291</v>
      </c>
      <c r="O74" s="230">
        <v>0.10103614157226851</v>
      </c>
      <c r="P74" s="230">
        <v>9.5479460595518262E-2</v>
      </c>
      <c r="Q74" s="230">
        <v>9.1466232718105611E-2</v>
      </c>
      <c r="R74" s="230">
        <v>8.6665545325972995E-2</v>
      </c>
      <c r="S74" s="230">
        <v>8.9500553343341616E-2</v>
      </c>
      <c r="T74" s="230">
        <v>8.9528955420942732E-2</v>
      </c>
      <c r="U74" s="230">
        <v>9.0190227732352565E-2</v>
      </c>
      <c r="V74" s="230">
        <v>9.693105837073672E-2</v>
      </c>
      <c r="W74" s="230">
        <v>0.1017104562913201</v>
      </c>
      <c r="X74" s="230">
        <v>9.4559579950447864E-2</v>
      </c>
      <c r="Y74" s="230">
        <v>8.7119212529962603E-2</v>
      </c>
      <c r="DA74" s="71" t="s">
        <v>319</v>
      </c>
    </row>
    <row r="75" spans="1:105" ht="12" customHeight="1" x14ac:dyDescent="0.25">
      <c r="A75" s="59" t="s">
        <v>159</v>
      </c>
      <c r="B75" s="230">
        <v>2.953581632076407</v>
      </c>
      <c r="C75" s="230">
        <v>2.0306092517774572</v>
      </c>
      <c r="D75" s="230">
        <v>1.950324268655476</v>
      </c>
      <c r="E75" s="230">
        <v>3.7383100288814339</v>
      </c>
      <c r="F75" s="230">
        <v>2.907287071069228</v>
      </c>
      <c r="G75" s="230">
        <v>2.692573368702817</v>
      </c>
      <c r="H75" s="230">
        <v>2.6762992725912542</v>
      </c>
      <c r="I75" s="230">
        <v>2.3661170895808539</v>
      </c>
      <c r="J75" s="230">
        <v>2.6433440902950598</v>
      </c>
      <c r="K75" s="230">
        <v>2.1720694685078432</v>
      </c>
      <c r="L75" s="230">
        <v>2.6826772752462582</v>
      </c>
      <c r="M75" s="230">
        <v>2.1183789884168318</v>
      </c>
      <c r="N75" s="230">
        <v>2.001065740565541</v>
      </c>
      <c r="O75" s="230">
        <v>1.7913464172778291</v>
      </c>
      <c r="P75" s="230">
        <v>1.6321259436498949</v>
      </c>
      <c r="Q75" s="230">
        <v>6.4862707267558708</v>
      </c>
      <c r="R75" s="230">
        <v>1.7342924234384069</v>
      </c>
      <c r="S75" s="230">
        <v>1.8673673010116729</v>
      </c>
      <c r="T75" s="230">
        <v>0.84900394716883032</v>
      </c>
      <c r="U75" s="230">
        <v>0.85518731603627252</v>
      </c>
      <c r="V75" s="230">
        <v>0.82725242208170069</v>
      </c>
      <c r="W75" s="230">
        <v>1.544494960433662</v>
      </c>
      <c r="X75" s="230">
        <v>1.706443195361895</v>
      </c>
      <c r="Y75" s="230">
        <v>0.82073158723985429</v>
      </c>
      <c r="DA75" s="71" t="s">
        <v>320</v>
      </c>
    </row>
    <row r="76" spans="1:105" ht="12" customHeight="1" x14ac:dyDescent="0.25">
      <c r="A76" s="59" t="s">
        <v>32</v>
      </c>
      <c r="B76" s="230">
        <v>0.90223385107896181</v>
      </c>
      <c r="C76" s="230">
        <v>0.56571074159203394</v>
      </c>
      <c r="D76" s="230">
        <v>0.5104761235315789</v>
      </c>
      <c r="E76" s="230">
        <v>0.42333954485054948</v>
      </c>
      <c r="F76" s="230">
        <v>0.45472081366725631</v>
      </c>
      <c r="G76" s="230">
        <v>0.35059680612670491</v>
      </c>
      <c r="H76" s="230">
        <v>0.67571632778247159</v>
      </c>
      <c r="I76" s="230">
        <v>0.50172573714934265</v>
      </c>
      <c r="J76" s="230">
        <v>0.32847261443722953</v>
      </c>
      <c r="K76" s="230">
        <v>0.25334487734050692</v>
      </c>
      <c r="L76" s="230">
        <v>0.26214834167328471</v>
      </c>
      <c r="M76" s="230">
        <v>0.12569932070063811</v>
      </c>
      <c r="N76" s="230">
        <v>0.50083498215283551</v>
      </c>
      <c r="O76" s="230">
        <v>0</v>
      </c>
      <c r="P76" s="230">
        <v>0</v>
      </c>
      <c r="Q76" s="230">
        <v>0</v>
      </c>
      <c r="R76" s="230">
        <v>0</v>
      </c>
      <c r="S76" s="230">
        <v>0.1680173576065479</v>
      </c>
      <c r="T76" s="230">
        <v>0</v>
      </c>
      <c r="U76" s="230">
        <v>0</v>
      </c>
      <c r="V76" s="230">
        <v>0</v>
      </c>
      <c r="W76" s="230">
        <v>0</v>
      </c>
      <c r="X76" s="230">
        <v>0.57635515021619943</v>
      </c>
      <c r="Y76" s="230">
        <v>0.29652364753562632</v>
      </c>
      <c r="DA76" s="71" t="s">
        <v>321</v>
      </c>
    </row>
    <row r="77" spans="1:105" ht="12" customHeight="1" x14ac:dyDescent="0.25">
      <c r="A77" s="59" t="s">
        <v>35</v>
      </c>
      <c r="B77" s="230">
        <v>147.90097390735579</v>
      </c>
      <c r="C77" s="230">
        <v>140.01492721217349</v>
      </c>
      <c r="D77" s="230">
        <v>140.2518940000422</v>
      </c>
      <c r="E77" s="230">
        <v>163.21099948861379</v>
      </c>
      <c r="F77" s="230">
        <v>156.50701573152719</v>
      </c>
      <c r="G77" s="230">
        <v>130.39322935148351</v>
      </c>
      <c r="H77" s="230">
        <v>161.9936497355944</v>
      </c>
      <c r="I77" s="230">
        <v>151.2562253369347</v>
      </c>
      <c r="J77" s="230">
        <v>151.50350095498169</v>
      </c>
      <c r="K77" s="230">
        <v>116.97049744434349</v>
      </c>
      <c r="L77" s="230">
        <v>126.548934924842</v>
      </c>
      <c r="M77" s="230">
        <v>147.80180145132971</v>
      </c>
      <c r="N77" s="230">
        <v>135.18926425314211</v>
      </c>
      <c r="O77" s="230">
        <v>131.80904067916191</v>
      </c>
      <c r="P77" s="230">
        <v>119.94688703183211</v>
      </c>
      <c r="Q77" s="230">
        <v>118.7709840450063</v>
      </c>
      <c r="R77" s="230">
        <v>119.4485592375585</v>
      </c>
      <c r="S77" s="230">
        <v>127.00791092380079</v>
      </c>
      <c r="T77" s="230">
        <v>127.9030078781272</v>
      </c>
      <c r="U77" s="230">
        <v>119.6078037461611</v>
      </c>
      <c r="V77" s="230">
        <v>123.6064094832105</v>
      </c>
      <c r="W77" s="230">
        <v>132.5948807409726</v>
      </c>
      <c r="X77" s="230">
        <v>111.680935039361</v>
      </c>
      <c r="Y77" s="230">
        <v>99.029082731002106</v>
      </c>
      <c r="DA77" s="71" t="s">
        <v>322</v>
      </c>
    </row>
    <row r="78" spans="1:105" ht="12" customHeight="1" x14ac:dyDescent="0.25">
      <c r="A78" s="60" t="s">
        <v>187</v>
      </c>
      <c r="B78" s="262">
        <v>119.2228994007979</v>
      </c>
      <c r="C78" s="262">
        <v>123.29516133402799</v>
      </c>
      <c r="D78" s="262">
        <v>127.938629239653</v>
      </c>
      <c r="E78" s="262">
        <v>134.18242336839899</v>
      </c>
      <c r="F78" s="262">
        <v>142.61292062364899</v>
      </c>
      <c r="G78" s="262">
        <v>152.88353560276181</v>
      </c>
      <c r="H78" s="262">
        <v>164.92662754337999</v>
      </c>
      <c r="I78" s="262">
        <v>153.122428300812</v>
      </c>
      <c r="J78" s="262">
        <v>151.7120508880422</v>
      </c>
      <c r="K78" s="262">
        <v>133.92000525445059</v>
      </c>
      <c r="L78" s="262">
        <v>141.3395281703707</v>
      </c>
      <c r="M78" s="262">
        <v>163.03307647932459</v>
      </c>
      <c r="N78" s="262">
        <v>157.3513061217578</v>
      </c>
      <c r="O78" s="262">
        <v>152.5095904150979</v>
      </c>
      <c r="P78" s="262">
        <v>147.12819478988001</v>
      </c>
      <c r="Q78" s="262">
        <v>141.19466731102881</v>
      </c>
      <c r="R78" s="262">
        <v>147.8614442866662</v>
      </c>
      <c r="S78" s="262">
        <v>148.74933131733411</v>
      </c>
      <c r="T78" s="262">
        <v>147.02254965454549</v>
      </c>
      <c r="U78" s="262">
        <v>136.77788319327769</v>
      </c>
      <c r="V78" s="262">
        <v>130.12280259264409</v>
      </c>
      <c r="W78" s="262">
        <v>148.9634700274691</v>
      </c>
      <c r="X78" s="262">
        <v>134.15120708738419</v>
      </c>
      <c r="Y78" s="262">
        <v>122.90157142141869</v>
      </c>
      <c r="DA78" s="72" t="s">
        <v>323</v>
      </c>
    </row>
    <row r="79" spans="1:105" ht="12" customHeight="1" x14ac:dyDescent="0.25">
      <c r="A79" s="57" t="s">
        <v>189</v>
      </c>
      <c r="B79" s="261">
        <f t="shared" ref="B79:Y79" si="1">B80+B84+B95</f>
        <v>82.250200469053652</v>
      </c>
      <c r="C79" s="261">
        <f t="shared" si="1"/>
        <v>79.338430174571911</v>
      </c>
      <c r="D79" s="261">
        <f t="shared" si="1"/>
        <v>80.53044286287242</v>
      </c>
      <c r="E79" s="261">
        <f t="shared" si="1"/>
        <v>91.336873524050432</v>
      </c>
      <c r="F79" s="261">
        <f t="shared" si="1"/>
        <v>90.373766518827509</v>
      </c>
      <c r="G79" s="261">
        <f t="shared" si="1"/>
        <v>85.155099926575446</v>
      </c>
      <c r="H79" s="261">
        <f t="shared" si="1"/>
        <v>98.838164758454582</v>
      </c>
      <c r="I79" s="261">
        <f t="shared" si="1"/>
        <v>90.182508764052386</v>
      </c>
      <c r="J79" s="261">
        <f t="shared" si="1"/>
        <v>90.801789132943043</v>
      </c>
      <c r="K79" s="261">
        <f t="shared" si="1"/>
        <v>77.884603429165367</v>
      </c>
      <c r="L79" s="261">
        <f t="shared" si="1"/>
        <v>82.099378618460719</v>
      </c>
      <c r="M79" s="261">
        <f t="shared" si="1"/>
        <v>97.119384624376892</v>
      </c>
      <c r="N79" s="261">
        <f t="shared" si="1"/>
        <v>93.04910203678304</v>
      </c>
      <c r="O79" s="261">
        <f t="shared" si="1"/>
        <v>87.017737650106653</v>
      </c>
      <c r="P79" s="261">
        <f t="shared" si="1"/>
        <v>81.025229861565748</v>
      </c>
      <c r="Q79" s="261">
        <f t="shared" si="1"/>
        <v>80.107582302403188</v>
      </c>
      <c r="R79" s="261">
        <f t="shared" si="1"/>
        <v>79.901675721371717</v>
      </c>
      <c r="S79" s="261">
        <f t="shared" si="1"/>
        <v>82.325634858062926</v>
      </c>
      <c r="T79" s="261">
        <f t="shared" si="1"/>
        <v>82.519327275176607</v>
      </c>
      <c r="U79" s="261">
        <f t="shared" si="1"/>
        <v>77.225897290661791</v>
      </c>
      <c r="V79" s="261">
        <f t="shared" si="1"/>
        <v>76.649234310428938</v>
      </c>
      <c r="W79" s="261">
        <f t="shared" si="1"/>
        <v>86.397779681497639</v>
      </c>
      <c r="X79" s="261">
        <f t="shared" si="1"/>
        <v>77.037778501794207</v>
      </c>
      <c r="Y79" s="261">
        <f t="shared" si="1"/>
        <v>69.564544166592157</v>
      </c>
      <c r="DA79" s="70"/>
    </row>
    <row r="80" spans="1:105" ht="12" customHeight="1" x14ac:dyDescent="0.25">
      <c r="A80" s="60" t="s">
        <v>190</v>
      </c>
      <c r="B80" s="262">
        <v>30.42631272462306</v>
      </c>
      <c r="C80" s="262">
        <v>28.680794591215669</v>
      </c>
      <c r="D80" s="262">
        <v>28.62957972784297</v>
      </c>
      <c r="E80" s="262">
        <v>33.535250888901828</v>
      </c>
      <c r="F80" s="262">
        <v>32.072104842384263</v>
      </c>
      <c r="G80" s="262">
        <v>26.602249398523401</v>
      </c>
      <c r="H80" s="262">
        <v>32.937440234971</v>
      </c>
      <c r="I80" s="262">
        <v>30.715363079013059</v>
      </c>
      <c r="J80" s="262">
        <v>31.684301515209761</v>
      </c>
      <c r="K80" s="262">
        <v>24.688857454503971</v>
      </c>
      <c r="L80" s="262">
        <v>26.82596113956858</v>
      </c>
      <c r="M80" s="262">
        <v>30.970278336762089</v>
      </c>
      <c r="N80" s="262">
        <v>28.565627023123572</v>
      </c>
      <c r="O80" s="262">
        <v>26.64946020507951</v>
      </c>
      <c r="P80" s="262">
        <v>24.252244034651518</v>
      </c>
      <c r="Q80" s="262">
        <v>24.98459381557873</v>
      </c>
      <c r="R80" s="262">
        <v>24.17152409160218</v>
      </c>
      <c r="S80" s="262">
        <v>25.723573583747999</v>
      </c>
      <c r="T80" s="262">
        <v>25.680785070511249</v>
      </c>
      <c r="U80" s="262">
        <v>24.028743521021369</v>
      </c>
      <c r="V80" s="262">
        <v>24.82152396831459</v>
      </c>
      <c r="W80" s="262">
        <v>26.757026191693679</v>
      </c>
      <c r="X80" s="262">
        <v>22.67990013714687</v>
      </c>
      <c r="Y80" s="262">
        <v>19.950150777649121</v>
      </c>
      <c r="DA80" s="72" t="s">
        <v>324</v>
      </c>
    </row>
    <row r="81" spans="1:105" ht="12" customHeight="1" x14ac:dyDescent="0.25">
      <c r="A81" s="59" t="s">
        <v>31</v>
      </c>
      <c r="B81" s="230">
        <v>0.24676236006930621</v>
      </c>
      <c r="C81" s="230">
        <v>0.30027644938913961</v>
      </c>
      <c r="D81" s="230">
        <v>0.22525544263831709</v>
      </c>
      <c r="E81" s="230">
        <v>0.20682082968045429</v>
      </c>
      <c r="F81" s="230">
        <v>0.2432636526613603</v>
      </c>
      <c r="G81" s="230">
        <v>3.7887799563071672E-2</v>
      </c>
      <c r="H81" s="230">
        <v>3.8876020645452841E-2</v>
      </c>
      <c r="I81" s="230">
        <v>3.7340510132480138E-2</v>
      </c>
      <c r="J81" s="230">
        <v>0.92184411808442679</v>
      </c>
      <c r="K81" s="230">
        <v>0.91423718433478685</v>
      </c>
      <c r="L81" s="230">
        <v>1.038736707277949</v>
      </c>
      <c r="M81" s="230">
        <v>1.0745484456815531</v>
      </c>
      <c r="N81" s="230">
        <v>1.168116635668857</v>
      </c>
      <c r="O81" s="230">
        <v>2.0138593658137229E-2</v>
      </c>
      <c r="P81" s="230">
        <v>1.9031032160466289E-2</v>
      </c>
      <c r="Q81" s="230">
        <v>1.823111280266982E-2</v>
      </c>
      <c r="R81" s="230">
        <v>1.7274236469454449E-2</v>
      </c>
      <c r="S81" s="230">
        <v>1.7851959981057808E-2</v>
      </c>
      <c r="T81" s="230">
        <v>1.7844973351147E-2</v>
      </c>
      <c r="U81" s="230">
        <v>1.79767786058769E-2</v>
      </c>
      <c r="V81" s="230">
        <v>1.9320365633570771E-2</v>
      </c>
      <c r="W81" s="230">
        <v>2.0272998534583999E-2</v>
      </c>
      <c r="X81" s="230">
        <v>1.889817773282166E-2</v>
      </c>
      <c r="Y81" s="230">
        <v>1.7391382386849459E-2</v>
      </c>
      <c r="DA81" s="71" t="s">
        <v>325</v>
      </c>
    </row>
    <row r="82" spans="1:105" ht="12" customHeight="1" x14ac:dyDescent="0.25">
      <c r="A82" s="59" t="s">
        <v>159</v>
      </c>
      <c r="B82" s="230">
        <v>0.59088547443813111</v>
      </c>
      <c r="C82" s="230">
        <v>0.40571315469427988</v>
      </c>
      <c r="D82" s="230">
        <v>0.38956947129698322</v>
      </c>
      <c r="E82" s="230">
        <v>0.74628643087741697</v>
      </c>
      <c r="F82" s="230">
        <v>0.58047224653727802</v>
      </c>
      <c r="G82" s="230">
        <v>0.53744645285971826</v>
      </c>
      <c r="H82" s="230">
        <v>0.53468409996118593</v>
      </c>
      <c r="I82" s="230">
        <v>0.47250805011971181</v>
      </c>
      <c r="J82" s="230">
        <v>0.52752140298272299</v>
      </c>
      <c r="K82" s="230">
        <v>0.43343137681409172</v>
      </c>
      <c r="L82" s="230">
        <v>0.5353086586049256</v>
      </c>
      <c r="M82" s="230">
        <v>0.42242802709340932</v>
      </c>
      <c r="N82" s="230">
        <v>0.39962160172396072</v>
      </c>
      <c r="O82" s="230">
        <v>0.35705240755571088</v>
      </c>
      <c r="P82" s="230">
        <v>0.32531647256698598</v>
      </c>
      <c r="Q82" s="230">
        <v>1.292847969945236</v>
      </c>
      <c r="R82" s="230">
        <v>0.34568036602061181</v>
      </c>
      <c r="S82" s="230">
        <v>0.37246882932345959</v>
      </c>
      <c r="T82" s="230">
        <v>0.16922405428515011</v>
      </c>
      <c r="U82" s="230">
        <v>0.17045652764687991</v>
      </c>
      <c r="V82" s="230">
        <v>0.16488852525209449</v>
      </c>
      <c r="W82" s="230">
        <v>0.30784980434913373</v>
      </c>
      <c r="X82" s="230">
        <v>0.34104071542843678</v>
      </c>
      <c r="Y82" s="230">
        <v>0.16384051756373619</v>
      </c>
      <c r="DA82" s="71" t="s">
        <v>326</v>
      </c>
    </row>
    <row r="83" spans="1:105" ht="12" customHeight="1" x14ac:dyDescent="0.25">
      <c r="A83" s="59" t="s">
        <v>35</v>
      </c>
      <c r="B83" s="230">
        <v>29.588664890115631</v>
      </c>
      <c r="C83" s="230">
        <v>27.974804987132249</v>
      </c>
      <c r="D83" s="230">
        <v>28.014754813907661</v>
      </c>
      <c r="E83" s="230">
        <v>32.582143628343957</v>
      </c>
      <c r="F83" s="230">
        <v>31.248368943185621</v>
      </c>
      <c r="G83" s="230">
        <v>26.02691514610061</v>
      </c>
      <c r="H83" s="230">
        <v>32.363880114364363</v>
      </c>
      <c r="I83" s="230">
        <v>30.205514518760872</v>
      </c>
      <c r="J83" s="230">
        <v>30.23493599414261</v>
      </c>
      <c r="K83" s="230">
        <v>23.341188893355099</v>
      </c>
      <c r="L83" s="230">
        <v>25.25191577368571</v>
      </c>
      <c r="M83" s="230">
        <v>29.473301863987128</v>
      </c>
      <c r="N83" s="230">
        <v>26.997888785730751</v>
      </c>
      <c r="O83" s="230">
        <v>26.272269203865669</v>
      </c>
      <c r="P83" s="230">
        <v>23.90789652992407</v>
      </c>
      <c r="Q83" s="230">
        <v>23.673514732830832</v>
      </c>
      <c r="R83" s="230">
        <v>23.808569489112109</v>
      </c>
      <c r="S83" s="230">
        <v>25.333252794443482</v>
      </c>
      <c r="T83" s="230">
        <v>25.493716042874951</v>
      </c>
      <c r="U83" s="230">
        <v>23.840310214768611</v>
      </c>
      <c r="V83" s="230">
        <v>24.63731507742893</v>
      </c>
      <c r="W83" s="230">
        <v>26.42890338880996</v>
      </c>
      <c r="X83" s="230">
        <v>22.31996124398561</v>
      </c>
      <c r="Y83" s="230">
        <v>19.768918877698539</v>
      </c>
      <c r="DA83" s="71" t="s">
        <v>327</v>
      </c>
    </row>
    <row r="84" spans="1:105" ht="12" customHeight="1" x14ac:dyDescent="0.25">
      <c r="A84" s="60" t="s">
        <v>195</v>
      </c>
      <c r="B84" s="262">
        <v>27.972480114026009</v>
      </c>
      <c r="C84" s="262">
        <v>26.023418626261989</v>
      </c>
      <c r="D84" s="262">
        <v>26.34563370350935</v>
      </c>
      <c r="E84" s="262">
        <v>31.0145126714391</v>
      </c>
      <c r="F84" s="262">
        <v>29.827403580834321</v>
      </c>
      <c r="G84" s="262">
        <v>28.036796679557799</v>
      </c>
      <c r="H84" s="262">
        <v>32.950879821592508</v>
      </c>
      <c r="I84" s="262">
        <v>28.888954798117201</v>
      </c>
      <c r="J84" s="262">
        <v>28.84093216372392</v>
      </c>
      <c r="K84" s="262">
        <v>26.47232248293373</v>
      </c>
      <c r="L84" s="262">
        <v>27.070146839195491</v>
      </c>
      <c r="M84" s="262">
        <v>33.6385209652029</v>
      </c>
      <c r="N84" s="262">
        <v>33.059729301056009</v>
      </c>
      <c r="O84" s="262">
        <v>29.969960342411401</v>
      </c>
      <c r="P84" s="262">
        <v>27.44729222439943</v>
      </c>
      <c r="Q84" s="262">
        <v>26.979969687568101</v>
      </c>
      <c r="R84" s="262">
        <v>26.258306230125289</v>
      </c>
      <c r="S84" s="262">
        <v>26.932221137134281</v>
      </c>
      <c r="T84" s="262">
        <v>27.533905863634921</v>
      </c>
      <c r="U84" s="262">
        <v>25.934491437277469</v>
      </c>
      <c r="V84" s="262">
        <v>25.891543280579281</v>
      </c>
      <c r="W84" s="262">
        <v>29.94925155686899</v>
      </c>
      <c r="X84" s="262">
        <v>27.547127344618669</v>
      </c>
      <c r="Y84" s="262">
        <v>25.07987152558869</v>
      </c>
      <c r="DA84" s="72" t="s">
        <v>328</v>
      </c>
    </row>
    <row r="85" spans="1:105" ht="12" customHeight="1" x14ac:dyDescent="0.25">
      <c r="A85" s="64" t="s">
        <v>28</v>
      </c>
      <c r="B85" s="229">
        <v>0.85129944016559056</v>
      </c>
      <c r="C85" s="229">
        <v>0.8403889492239216</v>
      </c>
      <c r="D85" s="229">
        <v>1.685200841410512</v>
      </c>
      <c r="E85" s="229">
        <v>4.6570945358220071</v>
      </c>
      <c r="F85" s="229">
        <v>4.5538284108978218</v>
      </c>
      <c r="G85" s="229">
        <v>4.1969259007760238</v>
      </c>
      <c r="H85" s="229">
        <v>4.7400778927927281</v>
      </c>
      <c r="I85" s="229">
        <v>3.9326994548714969</v>
      </c>
      <c r="J85" s="229">
        <v>3.4699556168204619</v>
      </c>
      <c r="K85" s="229">
        <v>3.3834223678652151</v>
      </c>
      <c r="L85" s="229">
        <v>2.8348578677636991</v>
      </c>
      <c r="M85" s="229">
        <v>6.0008120054800127</v>
      </c>
      <c r="N85" s="229">
        <v>4.7474335444870421</v>
      </c>
      <c r="O85" s="229">
        <v>5.1884467738496074</v>
      </c>
      <c r="P85" s="229">
        <v>3.8795912203879319</v>
      </c>
      <c r="Q85" s="229">
        <v>4.6281660521565966</v>
      </c>
      <c r="R85" s="229">
        <v>5.2023037674401014</v>
      </c>
      <c r="S85" s="229">
        <v>4.9102019075791512</v>
      </c>
      <c r="T85" s="229">
        <v>3.907693982588377</v>
      </c>
      <c r="U85" s="229">
        <v>3.6229510218887282</v>
      </c>
      <c r="V85" s="229">
        <v>2.8338853694955368</v>
      </c>
      <c r="W85" s="229">
        <v>3.8769066999107129</v>
      </c>
      <c r="X85" s="229">
        <v>4.8829010971489861</v>
      </c>
      <c r="Y85" s="229">
        <v>3.6911249354057638</v>
      </c>
      <c r="DA85" s="73" t="s">
        <v>329</v>
      </c>
    </row>
    <row r="86" spans="1:105" ht="12" customHeight="1" x14ac:dyDescent="0.25">
      <c r="A86" s="64" t="s">
        <v>30</v>
      </c>
      <c r="B86" s="229">
        <v>0</v>
      </c>
      <c r="C86" s="229">
        <v>0</v>
      </c>
      <c r="D86" s="229">
        <v>0</v>
      </c>
      <c r="E86" s="229">
        <v>0</v>
      </c>
      <c r="F86" s="229">
        <v>0</v>
      </c>
      <c r="G86" s="229">
        <v>0</v>
      </c>
      <c r="H86" s="229">
        <v>0</v>
      </c>
      <c r="I86" s="229">
        <v>0</v>
      </c>
      <c r="J86" s="229">
        <v>0</v>
      </c>
      <c r="K86" s="229">
        <v>0</v>
      </c>
      <c r="L86" s="229">
        <v>0</v>
      </c>
      <c r="M86" s="229">
        <v>0</v>
      </c>
      <c r="N86" s="229">
        <v>0</v>
      </c>
      <c r="O86" s="229">
        <v>0</v>
      </c>
      <c r="P86" s="229">
        <v>0</v>
      </c>
      <c r="Q86" s="229">
        <v>0</v>
      </c>
      <c r="R86" s="229">
        <v>0</v>
      </c>
      <c r="S86" s="229">
        <v>0</v>
      </c>
      <c r="T86" s="229">
        <v>0</v>
      </c>
      <c r="U86" s="229">
        <v>0</v>
      </c>
      <c r="V86" s="229">
        <v>0</v>
      </c>
      <c r="W86" s="229">
        <v>0</v>
      </c>
      <c r="X86" s="229">
        <v>0</v>
      </c>
      <c r="Y86" s="229">
        <v>0</v>
      </c>
      <c r="DA86" s="73" t="s">
        <v>330</v>
      </c>
    </row>
    <row r="87" spans="1:105" ht="12" customHeight="1" x14ac:dyDescent="0.25">
      <c r="A87" s="64" t="s">
        <v>31</v>
      </c>
      <c r="B87" s="229">
        <v>5.4449524843638651E-2</v>
      </c>
      <c r="C87" s="229">
        <v>7.3784288213818799E-2</v>
      </c>
      <c r="D87" s="229">
        <v>5.5168801446879773E-2</v>
      </c>
      <c r="E87" s="229">
        <v>4.5601688644363203E-2</v>
      </c>
      <c r="F87" s="229">
        <v>5.4254675944989388E-2</v>
      </c>
      <c r="G87" s="229">
        <v>8.4489708845677594E-3</v>
      </c>
      <c r="H87" s="229">
        <v>8.9455887861030151E-3</v>
      </c>
      <c r="I87" s="229">
        <v>9.7708754913002419E-3</v>
      </c>
      <c r="J87" s="229">
        <v>0.23763420771119181</v>
      </c>
      <c r="K87" s="229">
        <v>0.2074392940720205</v>
      </c>
      <c r="L87" s="229">
        <v>0.2503598222898295</v>
      </c>
      <c r="M87" s="229">
        <v>0.22052277733400519</v>
      </c>
      <c r="N87" s="229">
        <v>0.2304967275352168</v>
      </c>
      <c r="O87" s="229">
        <v>4.1663810903954986E-3</v>
      </c>
      <c r="P87" s="229">
        <v>4.1779961482505254E-3</v>
      </c>
      <c r="Q87" s="229">
        <v>3.8042344996821399E-3</v>
      </c>
      <c r="R87" s="229">
        <v>3.8613189863704691E-3</v>
      </c>
      <c r="S87" s="229">
        <v>4.0925441839857919E-3</v>
      </c>
      <c r="T87" s="229">
        <v>3.8962292868264621E-3</v>
      </c>
      <c r="U87" s="229">
        <v>3.881839477937367E-3</v>
      </c>
      <c r="V87" s="229">
        <v>4.2929649430308399E-3</v>
      </c>
      <c r="W87" s="229">
        <v>4.1976952573888971E-3</v>
      </c>
      <c r="X87" s="229">
        <v>3.3402735105576438E-3</v>
      </c>
      <c r="Y87" s="229">
        <v>2.9833972249001619E-3</v>
      </c>
      <c r="DA87" s="73" t="s">
        <v>331</v>
      </c>
    </row>
    <row r="88" spans="1:105" ht="12" customHeight="1" x14ac:dyDescent="0.25">
      <c r="A88" s="64" t="s">
        <v>159</v>
      </c>
      <c r="B88" s="229">
        <v>0.13286171559537391</v>
      </c>
      <c r="C88" s="229">
        <v>0.1015881549126397</v>
      </c>
      <c r="D88" s="229">
        <v>9.7226473718180106E-2</v>
      </c>
      <c r="E88" s="229">
        <v>0.16767702400769721</v>
      </c>
      <c r="F88" s="229">
        <v>0.13192368491026329</v>
      </c>
      <c r="G88" s="229">
        <v>0.12212961676619311</v>
      </c>
      <c r="H88" s="229">
        <v>0.12537350259824309</v>
      </c>
      <c r="I88" s="229">
        <v>0.12599224294191649</v>
      </c>
      <c r="J88" s="229">
        <v>0.13857118055065989</v>
      </c>
      <c r="K88" s="229">
        <v>0.1002152594492472</v>
      </c>
      <c r="L88" s="229">
        <v>0.13147548654904251</v>
      </c>
      <c r="M88" s="229">
        <v>8.8340843389425897E-2</v>
      </c>
      <c r="N88" s="229">
        <v>8.0354254126510774E-2</v>
      </c>
      <c r="O88" s="229">
        <v>7.5273685680370045E-2</v>
      </c>
      <c r="P88" s="229">
        <v>7.2776825809199516E-2</v>
      </c>
      <c r="Q88" s="229">
        <v>0.27490517948367232</v>
      </c>
      <c r="R88" s="229">
        <v>7.8739544170997433E-2</v>
      </c>
      <c r="S88" s="229">
        <v>8.7011923482924011E-2</v>
      </c>
      <c r="T88" s="229">
        <v>3.7650613873393593E-2</v>
      </c>
      <c r="U88" s="229">
        <v>3.7507723247085033E-2</v>
      </c>
      <c r="V88" s="229">
        <v>3.7334797294430067E-2</v>
      </c>
      <c r="W88" s="229">
        <v>6.500170718180924E-2</v>
      </c>
      <c r="X88" s="229">
        <v>6.1425640565107117E-2</v>
      </c>
      <c r="Y88" s="229">
        <v>2.864043775201093E-2</v>
      </c>
      <c r="DA88" s="73" t="s">
        <v>332</v>
      </c>
    </row>
    <row r="89" spans="1:105" ht="12" customHeight="1" x14ac:dyDescent="0.25">
      <c r="A89" s="64" t="s">
        <v>32</v>
      </c>
      <c r="B89" s="229">
        <v>3.9346615805114372E-2</v>
      </c>
      <c r="C89" s="229">
        <v>2.743775203314977E-2</v>
      </c>
      <c r="D89" s="229">
        <v>2.4671214731360951E-2</v>
      </c>
      <c r="E89" s="229">
        <v>1.840875720639901E-2</v>
      </c>
      <c r="F89" s="229">
        <v>2.000401077339075E-2</v>
      </c>
      <c r="G89" s="229">
        <v>1.541696170023917E-2</v>
      </c>
      <c r="H89" s="229">
        <v>3.0688303881540081E-2</v>
      </c>
      <c r="I89" s="229">
        <v>2.5900690635831849E-2</v>
      </c>
      <c r="J89" s="229">
        <v>1.6693821827664341E-2</v>
      </c>
      <c r="K89" s="229">
        <v>1.1332080765903521E-2</v>
      </c>
      <c r="L89" s="229">
        <v>1.245549124509975E-2</v>
      </c>
      <c r="M89" s="229">
        <v>5.0819244163300258E-3</v>
      </c>
      <c r="N89" s="229">
        <v>1.9497528464207211E-2</v>
      </c>
      <c r="O89" s="229">
        <v>0</v>
      </c>
      <c r="P89" s="229">
        <v>0</v>
      </c>
      <c r="Q89" s="229">
        <v>0</v>
      </c>
      <c r="R89" s="229">
        <v>0</v>
      </c>
      <c r="S89" s="229">
        <v>7.5899787440136838E-3</v>
      </c>
      <c r="T89" s="229">
        <v>0</v>
      </c>
      <c r="U89" s="229">
        <v>0</v>
      </c>
      <c r="V89" s="229">
        <v>0</v>
      </c>
      <c r="W89" s="229">
        <v>0</v>
      </c>
      <c r="X89" s="229">
        <v>2.0113397021202069E-2</v>
      </c>
      <c r="Y89" s="229">
        <v>1.003171595708427E-2</v>
      </c>
      <c r="DA89" s="73" t="s">
        <v>333</v>
      </c>
    </row>
    <row r="90" spans="1:105" ht="12" customHeight="1" x14ac:dyDescent="0.25">
      <c r="A90" s="64" t="s">
        <v>33</v>
      </c>
      <c r="B90" s="229">
        <v>0</v>
      </c>
      <c r="C90" s="229">
        <v>0</v>
      </c>
      <c r="D90" s="229">
        <v>0</v>
      </c>
      <c r="E90" s="229">
        <v>0.56922720061497001</v>
      </c>
      <c r="F90" s="229">
        <v>0.3622543127119261</v>
      </c>
      <c r="G90" s="229">
        <v>0.1049558423392135</v>
      </c>
      <c r="H90" s="229">
        <v>0.1621103617748596</v>
      </c>
      <c r="I90" s="229">
        <v>0.10631097989543301</v>
      </c>
      <c r="J90" s="229">
        <v>0.37549993436561169</v>
      </c>
      <c r="K90" s="229">
        <v>0.65511542884090623</v>
      </c>
      <c r="L90" s="229">
        <v>0.15139788197018361</v>
      </c>
      <c r="M90" s="229">
        <v>0.28085139123071567</v>
      </c>
      <c r="N90" s="229">
        <v>0.16998660788564751</v>
      </c>
      <c r="O90" s="229">
        <v>0.2232029455860704</v>
      </c>
      <c r="P90" s="229">
        <v>0.15822282237942431</v>
      </c>
      <c r="Q90" s="229">
        <v>0.10366021413214239</v>
      </c>
      <c r="R90" s="229">
        <v>0.1557019780676841</v>
      </c>
      <c r="S90" s="229">
        <v>0.26857624839807143</v>
      </c>
      <c r="T90" s="229">
        <v>0.26790214707336341</v>
      </c>
      <c r="U90" s="229">
        <v>0.21592652562924439</v>
      </c>
      <c r="V90" s="229">
        <v>0.17548804861657599</v>
      </c>
      <c r="W90" s="229">
        <v>3.4551420183319821</v>
      </c>
      <c r="X90" s="229">
        <v>1.348736354735919</v>
      </c>
      <c r="Y90" s="229">
        <v>1.0777627776453871</v>
      </c>
      <c r="DA90" s="73" t="s">
        <v>334</v>
      </c>
    </row>
    <row r="91" spans="1:105" ht="12" customHeight="1" x14ac:dyDescent="0.25">
      <c r="A91" s="64" t="s">
        <v>35</v>
      </c>
      <c r="B91" s="229">
        <v>6.5132231188737917</v>
      </c>
      <c r="C91" s="229">
        <v>6.8574886178896826</v>
      </c>
      <c r="D91" s="229">
        <v>6.8447956850184379</v>
      </c>
      <c r="E91" s="229">
        <v>7.1667410107980203</v>
      </c>
      <c r="F91" s="229">
        <v>6.952527438711714</v>
      </c>
      <c r="G91" s="229">
        <v>5.7900529328377486</v>
      </c>
      <c r="H91" s="229">
        <v>7.4292182636201529</v>
      </c>
      <c r="I91" s="229">
        <v>7.8848761798791864</v>
      </c>
      <c r="J91" s="229">
        <v>7.7752780759621016</v>
      </c>
      <c r="K91" s="229">
        <v>5.2833639126392473</v>
      </c>
      <c r="L91" s="229">
        <v>6.0716802871422093</v>
      </c>
      <c r="M91" s="229">
        <v>6.034088185221905</v>
      </c>
      <c r="N91" s="229">
        <v>5.3145165824875313</v>
      </c>
      <c r="O91" s="229">
        <v>5.422291301409504</v>
      </c>
      <c r="P91" s="229">
        <v>5.2360341119325948</v>
      </c>
      <c r="Q91" s="229">
        <v>4.9280175995489017</v>
      </c>
      <c r="R91" s="229">
        <v>5.3091565284987157</v>
      </c>
      <c r="S91" s="229">
        <v>5.793671093162768</v>
      </c>
      <c r="T91" s="229">
        <v>5.5528655033616516</v>
      </c>
      <c r="U91" s="229">
        <v>5.135621547565032</v>
      </c>
      <c r="V91" s="229">
        <v>5.4612340085902122</v>
      </c>
      <c r="W91" s="229">
        <v>5.4476899632437892</v>
      </c>
      <c r="X91" s="229">
        <v>3.9355999291325019</v>
      </c>
      <c r="Y91" s="229">
        <v>3.383103653501776</v>
      </c>
      <c r="DA91" s="73" t="s">
        <v>335</v>
      </c>
    </row>
    <row r="92" spans="1:105" ht="12" customHeight="1" x14ac:dyDescent="0.25">
      <c r="A92" s="64" t="s">
        <v>36</v>
      </c>
      <c r="B92" s="229">
        <v>20.381299698742499</v>
      </c>
      <c r="C92" s="229">
        <v>18.122730863988771</v>
      </c>
      <c r="D92" s="229">
        <v>17.638570687183979</v>
      </c>
      <c r="E92" s="229">
        <v>17.1422118639736</v>
      </c>
      <c r="F92" s="229">
        <v>16.096962112104929</v>
      </c>
      <c r="G92" s="229">
        <v>16.91835363017298</v>
      </c>
      <c r="H92" s="229">
        <v>19.32938759136724</v>
      </c>
      <c r="I92" s="229">
        <v>15.12631889920894</v>
      </c>
      <c r="J92" s="229">
        <v>15.57349317731941</v>
      </c>
      <c r="K92" s="229">
        <v>13.194626966640991</v>
      </c>
      <c r="L92" s="229">
        <v>14.047041385829219</v>
      </c>
      <c r="M92" s="229">
        <v>15.96799410491473</v>
      </c>
      <c r="N92" s="229">
        <v>15.25327932029551</v>
      </c>
      <c r="O92" s="229">
        <v>14.902772701141959</v>
      </c>
      <c r="P92" s="229">
        <v>13.527657467465961</v>
      </c>
      <c r="Q92" s="229">
        <v>13.858041385234319</v>
      </c>
      <c r="R92" s="229">
        <v>12.89446483192855</v>
      </c>
      <c r="S92" s="229">
        <v>13.2067644924039</v>
      </c>
      <c r="T92" s="229">
        <v>14.89907858446009</v>
      </c>
      <c r="U92" s="229">
        <v>13.94465332732385</v>
      </c>
      <c r="V92" s="229">
        <v>14.018026903646939</v>
      </c>
      <c r="W92" s="229">
        <v>13.730957955976811</v>
      </c>
      <c r="X92" s="229">
        <v>13.144699236151499</v>
      </c>
      <c r="Y92" s="229">
        <v>12.76956698662641</v>
      </c>
      <c r="DA92" s="73" t="s">
        <v>336</v>
      </c>
    </row>
    <row r="93" spans="1:105" ht="12" customHeight="1" x14ac:dyDescent="0.25">
      <c r="A93" s="64" t="s">
        <v>38</v>
      </c>
      <c r="B93" s="229">
        <v>0</v>
      </c>
      <c r="C93" s="229">
        <v>0</v>
      </c>
      <c r="D93" s="229">
        <v>0</v>
      </c>
      <c r="E93" s="229">
        <v>1.120527765638253E-2</v>
      </c>
      <c r="F93" s="229">
        <v>0.784590053189266</v>
      </c>
      <c r="G93" s="229">
        <v>9.7444411721919269E-3</v>
      </c>
      <c r="H93" s="229">
        <v>0</v>
      </c>
      <c r="I93" s="229">
        <v>0</v>
      </c>
      <c r="J93" s="229">
        <v>0</v>
      </c>
      <c r="K93" s="229">
        <v>0</v>
      </c>
      <c r="L93" s="229">
        <v>0</v>
      </c>
      <c r="M93" s="229">
        <v>0</v>
      </c>
      <c r="N93" s="229">
        <v>5.2574466371261442E-3</v>
      </c>
      <c r="O93" s="229">
        <v>5.1774653689334446E-3</v>
      </c>
      <c r="P93" s="229">
        <v>0.30803238915248071</v>
      </c>
      <c r="Q93" s="229">
        <v>9.9163651609381342E-2</v>
      </c>
      <c r="R93" s="229">
        <v>3.1548595008512449E-3</v>
      </c>
      <c r="S93" s="229">
        <v>3.2652355649252542E-3</v>
      </c>
      <c r="T93" s="229">
        <v>6.5082222707800131E-3</v>
      </c>
      <c r="U93" s="229">
        <v>6.5568073058490427E-3</v>
      </c>
      <c r="V93" s="229">
        <v>1.777884084501421E-3</v>
      </c>
      <c r="W93" s="229">
        <v>1.85871685920899E-3</v>
      </c>
      <c r="X93" s="229">
        <v>3.4160882160564239E-3</v>
      </c>
      <c r="Y93" s="229">
        <v>3.1197204992511511E-3</v>
      </c>
      <c r="DA93" s="73" t="s">
        <v>337</v>
      </c>
    </row>
    <row r="94" spans="1:105" ht="12" customHeight="1" x14ac:dyDescent="0.25">
      <c r="A94" s="64" t="s">
        <v>39</v>
      </c>
      <c r="B94" s="229">
        <v>0</v>
      </c>
      <c r="C94" s="229">
        <v>0</v>
      </c>
      <c r="D94" s="229">
        <v>0</v>
      </c>
      <c r="E94" s="229">
        <v>1.236345312715657</v>
      </c>
      <c r="F94" s="229">
        <v>0.87105888159002698</v>
      </c>
      <c r="G94" s="229">
        <v>0.87076838290864411</v>
      </c>
      <c r="H94" s="229">
        <v>1.1250783167716369</v>
      </c>
      <c r="I94" s="229">
        <v>1.677085475193101</v>
      </c>
      <c r="J94" s="229">
        <v>1.253806149166818</v>
      </c>
      <c r="K94" s="229">
        <v>3.6368071726602071</v>
      </c>
      <c r="L94" s="229">
        <v>3.5708786164062052</v>
      </c>
      <c r="M94" s="229">
        <v>5.0408297332157801</v>
      </c>
      <c r="N94" s="229">
        <v>7.2389072891372166</v>
      </c>
      <c r="O94" s="229">
        <v>4.1486290882845562</v>
      </c>
      <c r="P94" s="229">
        <v>4.2607993911235864</v>
      </c>
      <c r="Q94" s="229">
        <v>3.0842113709033989</v>
      </c>
      <c r="R94" s="229">
        <v>2.6109234015320228</v>
      </c>
      <c r="S94" s="229">
        <v>2.6510477136145392</v>
      </c>
      <c r="T94" s="229">
        <v>2.858310580720445</v>
      </c>
      <c r="U94" s="229">
        <v>2.967392644839745</v>
      </c>
      <c r="V94" s="229">
        <v>3.3595033039080522</v>
      </c>
      <c r="W94" s="229">
        <v>3.3674968001072858</v>
      </c>
      <c r="X94" s="229">
        <v>4.1468953281368393</v>
      </c>
      <c r="Y94" s="229">
        <v>4.1135379009760999</v>
      </c>
      <c r="DA94" s="73" t="s">
        <v>338</v>
      </c>
    </row>
    <row r="95" spans="1:105" ht="12" customHeight="1" x14ac:dyDescent="0.25">
      <c r="A95" s="61" t="s">
        <v>207</v>
      </c>
      <c r="B95" s="263">
        <v>23.85140763040458</v>
      </c>
      <c r="C95" s="263">
        <v>24.63421695709425</v>
      </c>
      <c r="D95" s="263">
        <v>25.5552294315201</v>
      </c>
      <c r="E95" s="263">
        <v>26.787109963709511</v>
      </c>
      <c r="F95" s="263">
        <v>28.474258095608921</v>
      </c>
      <c r="G95" s="263">
        <v>30.516053848494249</v>
      </c>
      <c r="H95" s="263">
        <v>32.949844701891067</v>
      </c>
      <c r="I95" s="263">
        <v>30.57819088692213</v>
      </c>
      <c r="J95" s="263">
        <v>30.276555454009362</v>
      </c>
      <c r="K95" s="263">
        <v>26.723423491727662</v>
      </c>
      <c r="L95" s="263">
        <v>28.203270639696651</v>
      </c>
      <c r="M95" s="263">
        <v>32.510585322411899</v>
      </c>
      <c r="N95" s="263">
        <v>31.42374571260347</v>
      </c>
      <c r="O95" s="263">
        <v>30.398317102615749</v>
      </c>
      <c r="P95" s="263">
        <v>29.325693602514811</v>
      </c>
      <c r="Q95" s="263">
        <v>28.14301879925635</v>
      </c>
      <c r="R95" s="263">
        <v>29.471845399644248</v>
      </c>
      <c r="S95" s="263">
        <v>29.66984013718065</v>
      </c>
      <c r="T95" s="263">
        <v>29.304636341030431</v>
      </c>
      <c r="U95" s="263">
        <v>27.26266233236295</v>
      </c>
      <c r="V95" s="263">
        <v>25.936167061535059</v>
      </c>
      <c r="W95" s="263">
        <v>29.691501932934969</v>
      </c>
      <c r="X95" s="263">
        <v>26.810751020028661</v>
      </c>
      <c r="Y95" s="263">
        <v>24.534521863354339</v>
      </c>
      <c r="DA95" s="74" t="s">
        <v>339</v>
      </c>
    </row>
    <row r="96" spans="1:105" ht="12" hidden="1" customHeight="1" x14ac:dyDescent="0.25"/>
    <row r="98" spans="1:105" ht="15" customHeight="1" x14ac:dyDescent="0.25">
      <c r="A98" s="32" t="s">
        <v>340</v>
      </c>
      <c r="B98" s="257"/>
      <c r="C98" s="257"/>
      <c r="D98" s="257"/>
      <c r="E98" s="257"/>
      <c r="F98" s="257"/>
      <c r="G98" s="257"/>
      <c r="H98" s="257"/>
      <c r="I98" s="257"/>
      <c r="J98" s="257"/>
      <c r="K98" s="257"/>
      <c r="L98" s="257"/>
      <c r="M98" s="257"/>
      <c r="N98" s="257"/>
      <c r="O98" s="257"/>
      <c r="P98" s="257"/>
      <c r="Q98" s="257"/>
      <c r="R98" s="257"/>
      <c r="S98" s="257"/>
      <c r="T98" s="257"/>
      <c r="U98" s="257"/>
      <c r="V98" s="257"/>
      <c r="W98" s="257"/>
      <c r="X98" s="257"/>
      <c r="Y98" s="257"/>
      <c r="DA98" s="88"/>
    </row>
    <row r="100" spans="1:105" ht="12" customHeight="1" x14ac:dyDescent="0.25">
      <c r="A100" s="35" t="s">
        <v>43</v>
      </c>
      <c r="B100" s="232">
        <f t="shared" ref="B100:Y100" si="2">SUM(B$101:B$105,B$109:B$110,B$112:B$114,B$107,B$106)</f>
        <v>1</v>
      </c>
      <c r="C100" s="232">
        <f t="shared" si="2"/>
        <v>1</v>
      </c>
      <c r="D100" s="232">
        <f t="shared" si="2"/>
        <v>1</v>
      </c>
      <c r="E100" s="232">
        <f t="shared" si="2"/>
        <v>1</v>
      </c>
      <c r="F100" s="232">
        <f t="shared" si="2"/>
        <v>1.0000000000000002</v>
      </c>
      <c r="G100" s="232">
        <f t="shared" si="2"/>
        <v>1.0000000000000002</v>
      </c>
      <c r="H100" s="232">
        <f t="shared" si="2"/>
        <v>1.0000000000000004</v>
      </c>
      <c r="I100" s="232">
        <f t="shared" si="2"/>
        <v>1.0000000000000002</v>
      </c>
      <c r="J100" s="232">
        <f t="shared" si="2"/>
        <v>0.99999999999999956</v>
      </c>
      <c r="K100" s="232">
        <f t="shared" si="2"/>
        <v>0.99999999999999989</v>
      </c>
      <c r="L100" s="232">
        <f t="shared" si="2"/>
        <v>1</v>
      </c>
      <c r="M100" s="232">
        <f t="shared" si="2"/>
        <v>1</v>
      </c>
      <c r="N100" s="232">
        <f t="shared" si="2"/>
        <v>0.99999999999999989</v>
      </c>
      <c r="O100" s="232">
        <f t="shared" si="2"/>
        <v>0.99999999999999978</v>
      </c>
      <c r="P100" s="232">
        <f t="shared" si="2"/>
        <v>1</v>
      </c>
      <c r="Q100" s="232">
        <f t="shared" si="2"/>
        <v>0.99999999999999989</v>
      </c>
      <c r="R100" s="232">
        <f t="shared" si="2"/>
        <v>1.0000000000000002</v>
      </c>
      <c r="S100" s="232">
        <f t="shared" si="2"/>
        <v>1</v>
      </c>
      <c r="T100" s="232">
        <f t="shared" si="2"/>
        <v>1</v>
      </c>
      <c r="U100" s="232">
        <f t="shared" si="2"/>
        <v>1</v>
      </c>
      <c r="V100" s="232">
        <f t="shared" si="2"/>
        <v>1.0000000000000002</v>
      </c>
      <c r="W100" s="232">
        <f t="shared" si="2"/>
        <v>1</v>
      </c>
      <c r="X100" s="232">
        <f t="shared" si="2"/>
        <v>1</v>
      </c>
      <c r="Y100" s="232">
        <f t="shared" si="2"/>
        <v>1</v>
      </c>
      <c r="DA100" s="95"/>
    </row>
    <row r="101" spans="1:105" ht="12" customHeight="1" x14ac:dyDescent="0.25">
      <c r="A101" s="55" t="s">
        <v>91</v>
      </c>
      <c r="B101" s="266">
        <f t="shared" ref="B101:Y101" si="3">IF(B$6=0,0,B$6/B$5)</f>
        <v>2.0673879533140015E-3</v>
      </c>
      <c r="C101" s="266">
        <f t="shared" si="3"/>
        <v>2.1869831037556967E-3</v>
      </c>
      <c r="D101" s="266">
        <f t="shared" si="3"/>
        <v>2.1912229573461265E-3</v>
      </c>
      <c r="E101" s="266">
        <f t="shared" si="3"/>
        <v>2.1000806628228138E-3</v>
      </c>
      <c r="F101" s="266">
        <f t="shared" si="3"/>
        <v>2.2791979293369526E-3</v>
      </c>
      <c r="G101" s="266">
        <f t="shared" si="3"/>
        <v>2.2678963602391676E-3</v>
      </c>
      <c r="H101" s="266">
        <f t="shared" si="3"/>
        <v>2.1717294790290199E-3</v>
      </c>
      <c r="I101" s="266">
        <f t="shared" si="3"/>
        <v>2.3289112014279168E-3</v>
      </c>
      <c r="J101" s="266">
        <f t="shared" si="3"/>
        <v>2.3867739300830831E-3</v>
      </c>
      <c r="K101" s="266">
        <f t="shared" si="3"/>
        <v>2.2898339162648555E-3</v>
      </c>
      <c r="L101" s="266">
        <f t="shared" si="3"/>
        <v>2.3673880842293802E-3</v>
      </c>
      <c r="M101" s="266">
        <f t="shared" si="3"/>
        <v>2.2354992602968238E-3</v>
      </c>
      <c r="N101" s="266">
        <f t="shared" si="3"/>
        <v>2.2612875332313821E-3</v>
      </c>
      <c r="O101" s="266">
        <f t="shared" si="3"/>
        <v>2.243060674580842E-3</v>
      </c>
      <c r="P101" s="266">
        <f t="shared" si="3"/>
        <v>2.3442539093513253E-3</v>
      </c>
      <c r="Q101" s="266">
        <f t="shared" si="3"/>
        <v>2.3122639781747627E-3</v>
      </c>
      <c r="R101" s="266">
        <f t="shared" si="3"/>
        <v>2.3351598185357789E-3</v>
      </c>
      <c r="S101" s="266">
        <f t="shared" si="3"/>
        <v>2.3710096116237051E-3</v>
      </c>
      <c r="T101" s="266">
        <f t="shared" si="3"/>
        <v>2.3354176974747171E-3</v>
      </c>
      <c r="U101" s="266">
        <f t="shared" si="3"/>
        <v>2.3280592027546351E-3</v>
      </c>
      <c r="V101" s="266">
        <f t="shared" si="3"/>
        <v>2.3236021186874918E-3</v>
      </c>
      <c r="W101" s="266">
        <f t="shared" si="3"/>
        <v>2.3170773600040772E-3</v>
      </c>
      <c r="X101" s="266">
        <f t="shared" si="3"/>
        <v>2.2274474077848875E-3</v>
      </c>
      <c r="Y101" s="266">
        <f t="shared" si="3"/>
        <v>2.1717963515525663E-3</v>
      </c>
      <c r="DA101" s="76"/>
    </row>
    <row r="102" spans="1:105" ht="12" customHeight="1" x14ac:dyDescent="0.25">
      <c r="A102" s="173" t="s">
        <v>92</v>
      </c>
      <c r="B102" s="267">
        <f t="shared" ref="B102:Y102" si="4">IF(B$7=0,0,B$7/B$5)</f>
        <v>2.8596601542245869E-4</v>
      </c>
      <c r="C102" s="267">
        <f t="shared" si="4"/>
        <v>3.0250870088255257E-4</v>
      </c>
      <c r="D102" s="267">
        <f t="shared" si="4"/>
        <v>3.030951675083675E-4</v>
      </c>
      <c r="E102" s="267">
        <f t="shared" si="4"/>
        <v>2.9048814870499687E-4</v>
      </c>
      <c r="F102" s="267">
        <f t="shared" si="4"/>
        <v>3.152640747310254E-4</v>
      </c>
      <c r="G102" s="267">
        <f t="shared" si="4"/>
        <v>3.1370081483211067E-4</v>
      </c>
      <c r="H102" s="267">
        <f t="shared" si="4"/>
        <v>3.0039878325589483E-4</v>
      </c>
      <c r="I102" s="267">
        <f t="shared" si="4"/>
        <v>3.2214053268400742E-4</v>
      </c>
      <c r="J102" s="267">
        <f t="shared" si="4"/>
        <v>3.3014424283839088E-4</v>
      </c>
      <c r="K102" s="267">
        <f t="shared" si="4"/>
        <v>3.1673526972226168E-4</v>
      </c>
      <c r="L102" s="267">
        <f t="shared" si="4"/>
        <v>3.2746274656407476E-4</v>
      </c>
      <c r="M102" s="267">
        <f t="shared" si="4"/>
        <v>3.0921957096740477E-4</v>
      </c>
      <c r="N102" s="267">
        <f t="shared" si="4"/>
        <v>3.1278666617268604E-4</v>
      </c>
      <c r="O102" s="267">
        <f t="shared" si="4"/>
        <v>3.1209991608096443E-4</v>
      </c>
      <c r="P102" s="267">
        <f t="shared" si="4"/>
        <v>3.2426277251016821E-4</v>
      </c>
      <c r="Q102" s="267">
        <f t="shared" si="4"/>
        <v>3.1983784919689445E-4</v>
      </c>
      <c r="R102" s="267">
        <f t="shared" si="4"/>
        <v>3.2657052388692937E-4</v>
      </c>
      <c r="S102" s="267">
        <f t="shared" si="4"/>
        <v>3.2834505756831623E-4</v>
      </c>
      <c r="T102" s="267">
        <f t="shared" si="4"/>
        <v>3.2304052668169107E-4</v>
      </c>
      <c r="U102" s="267">
        <f t="shared" si="4"/>
        <v>3.2202268220250834E-4</v>
      </c>
      <c r="V102" s="267">
        <f t="shared" si="4"/>
        <v>3.214061677408467E-4</v>
      </c>
      <c r="W102" s="267">
        <f t="shared" si="4"/>
        <v>3.2050364761186038E-4</v>
      </c>
      <c r="X102" s="267">
        <f t="shared" si="4"/>
        <v>3.0810581959049631E-4</v>
      </c>
      <c r="Y102" s="267">
        <f t="shared" si="4"/>
        <v>3.061047725481437E-4</v>
      </c>
      <c r="DA102" s="77"/>
    </row>
    <row r="103" spans="1:105" ht="12" customHeight="1" x14ac:dyDescent="0.25">
      <c r="A103" s="173" t="s">
        <v>93</v>
      </c>
      <c r="B103" s="267">
        <f t="shared" ref="B103:Y103" si="5">IF(B$8=0,0,B$8/B$5)</f>
        <v>3.9488898880731524E-2</v>
      </c>
      <c r="C103" s="267">
        <f t="shared" si="5"/>
        <v>4.1773269743417246E-2</v>
      </c>
      <c r="D103" s="267">
        <f t="shared" si="5"/>
        <v>4.1854254615866164E-2</v>
      </c>
      <c r="E103" s="267">
        <f t="shared" si="5"/>
        <v>4.0113357922326107E-2</v>
      </c>
      <c r="F103" s="267">
        <f t="shared" si="5"/>
        <v>4.3534652708257147E-2</v>
      </c>
      <c r="G103" s="267">
        <f t="shared" si="5"/>
        <v>4.3318782958904761E-2</v>
      </c>
      <c r="H103" s="267">
        <f t="shared" si="5"/>
        <v>4.1481912311721443E-2</v>
      </c>
      <c r="I103" s="267">
        <f t="shared" si="5"/>
        <v>4.4484219223571056E-2</v>
      </c>
      <c r="J103" s="267">
        <f t="shared" si="5"/>
        <v>4.5589447411229021E-2</v>
      </c>
      <c r="K103" s="267">
        <f t="shared" si="5"/>
        <v>4.3737809262216661E-2</v>
      </c>
      <c r="L103" s="267">
        <f t="shared" si="5"/>
        <v>4.5219160980272878E-2</v>
      </c>
      <c r="M103" s="267">
        <f t="shared" si="5"/>
        <v>4.2699970315829498E-2</v>
      </c>
      <c r="N103" s="267">
        <f t="shared" si="5"/>
        <v>4.3192548644241019E-2</v>
      </c>
      <c r="O103" s="267">
        <f t="shared" si="5"/>
        <v>4.2712241461294209E-2</v>
      </c>
      <c r="P103" s="267">
        <f t="shared" si="5"/>
        <v>4.4775757040691415E-2</v>
      </c>
      <c r="Q103" s="267">
        <f t="shared" si="5"/>
        <v>4.4166242854097225E-2</v>
      </c>
      <c r="R103" s="267">
        <f t="shared" si="5"/>
        <v>4.4468296297617803E-2</v>
      </c>
      <c r="S103" s="267">
        <f t="shared" si="5"/>
        <v>4.5029912499341768E-2</v>
      </c>
      <c r="T103" s="267">
        <f t="shared" si="5"/>
        <v>4.4585769928726558E-2</v>
      </c>
      <c r="U103" s="267">
        <f t="shared" si="5"/>
        <v>4.4467945311651547E-2</v>
      </c>
      <c r="V103" s="267">
        <f t="shared" si="5"/>
        <v>4.4382811149121404E-2</v>
      </c>
      <c r="W103" s="267">
        <f t="shared" si="5"/>
        <v>4.4258182612199957E-2</v>
      </c>
      <c r="X103" s="267">
        <f t="shared" si="5"/>
        <v>4.2546172965343493E-2</v>
      </c>
      <c r="Y103" s="267">
        <f t="shared" si="5"/>
        <v>4.135981915879372E-2</v>
      </c>
      <c r="DA103" s="77"/>
    </row>
    <row r="104" spans="1:105" ht="12" customHeight="1" x14ac:dyDescent="0.25">
      <c r="A104" s="173" t="s">
        <v>94</v>
      </c>
      <c r="B104" s="267">
        <f t="shared" ref="B104:Y104" si="6">IF(B$9=0,0,B$9/B$5)</f>
        <v>6.8211381741931651E-4</v>
      </c>
      <c r="C104" s="267">
        <f t="shared" si="6"/>
        <v>7.2157303187485853E-4</v>
      </c>
      <c r="D104" s="267">
        <f t="shared" si="6"/>
        <v>7.2297192883236008E-4</v>
      </c>
      <c r="E104" s="267">
        <f t="shared" si="6"/>
        <v>6.9290044740286138E-4</v>
      </c>
      <c r="F104" s="267">
        <f t="shared" si="6"/>
        <v>7.519983841165884E-4</v>
      </c>
      <c r="G104" s="267">
        <f t="shared" si="6"/>
        <v>7.4826954530442366E-4</v>
      </c>
      <c r="H104" s="267">
        <f t="shared" si="6"/>
        <v>7.1654025214180613E-4</v>
      </c>
      <c r="I104" s="267">
        <f t="shared" si="6"/>
        <v>7.6840077716914265E-4</v>
      </c>
      <c r="J104" s="267">
        <f t="shared" si="6"/>
        <v>7.8749200127442272E-4</v>
      </c>
      <c r="K104" s="267">
        <f t="shared" si="6"/>
        <v>7.5550762080038732E-4</v>
      </c>
      <c r="L104" s="267">
        <f t="shared" si="6"/>
        <v>7.8109583683031087E-4</v>
      </c>
      <c r="M104" s="267">
        <f t="shared" si="6"/>
        <v>7.3758044871780439E-4</v>
      </c>
      <c r="N104" s="267">
        <f t="shared" si="6"/>
        <v>7.4608902944540544E-4</v>
      </c>
      <c r="O104" s="267">
        <f t="shared" si="6"/>
        <v>7.4445092665901224E-4</v>
      </c>
      <c r="P104" s="267">
        <f t="shared" si="6"/>
        <v>7.7346294900506262E-4</v>
      </c>
      <c r="Q104" s="267">
        <f t="shared" si="6"/>
        <v>7.6290819364874512E-4</v>
      </c>
      <c r="R104" s="267">
        <f t="shared" si="6"/>
        <v>7.7896762094634836E-4</v>
      </c>
      <c r="S104" s="267">
        <f t="shared" si="6"/>
        <v>7.8320041043275545E-4</v>
      </c>
      <c r="T104" s="267">
        <f t="shared" si="6"/>
        <v>7.7054752995900627E-4</v>
      </c>
      <c r="U104" s="267">
        <f t="shared" si="6"/>
        <v>7.681196687944244E-4</v>
      </c>
      <c r="V104" s="267">
        <f t="shared" si="6"/>
        <v>7.6664909883065731E-4</v>
      </c>
      <c r="W104" s="267">
        <f t="shared" si="6"/>
        <v>7.6449632046791699E-4</v>
      </c>
      <c r="X104" s="267">
        <f t="shared" si="6"/>
        <v>7.3492382113834575E-4</v>
      </c>
      <c r="Y104" s="267">
        <f t="shared" si="6"/>
        <v>7.3175219704615805E-4</v>
      </c>
      <c r="DA104" s="77"/>
    </row>
    <row r="105" spans="1:105" ht="12" customHeight="1" x14ac:dyDescent="0.25">
      <c r="A105" s="56" t="s">
        <v>95</v>
      </c>
      <c r="B105" s="268">
        <f t="shared" ref="B105:Y105" si="7">IF(B$10=0,0,B$10/B$5)</f>
        <v>2.295451534662615E-3</v>
      </c>
      <c r="C105" s="268">
        <f t="shared" si="7"/>
        <v>2.3982100909942291E-3</v>
      </c>
      <c r="D105" s="268">
        <f t="shared" si="7"/>
        <v>2.4011393651776633E-3</v>
      </c>
      <c r="E105" s="268">
        <f t="shared" si="7"/>
        <v>2.3275040443227644E-3</v>
      </c>
      <c r="F105" s="268">
        <f t="shared" si="7"/>
        <v>2.487844733857012E-3</v>
      </c>
      <c r="G105" s="268">
        <f t="shared" si="7"/>
        <v>2.4762250243435683E-3</v>
      </c>
      <c r="H105" s="268">
        <f t="shared" si="7"/>
        <v>2.3881897068718364E-3</v>
      </c>
      <c r="I105" s="268">
        <f t="shared" si="7"/>
        <v>2.5244185888114051E-3</v>
      </c>
      <c r="J105" s="268">
        <f t="shared" si="7"/>
        <v>2.577800960330208E-3</v>
      </c>
      <c r="K105" s="268">
        <f t="shared" si="7"/>
        <v>2.5047457194409578E-3</v>
      </c>
      <c r="L105" s="268">
        <f t="shared" si="7"/>
        <v>2.5560358613031819E-3</v>
      </c>
      <c r="M105" s="268">
        <f t="shared" si="7"/>
        <v>2.4529485740761841E-3</v>
      </c>
      <c r="N105" s="268">
        <f t="shared" si="7"/>
        <v>2.4767992554547203E-3</v>
      </c>
      <c r="O105" s="268">
        <f t="shared" si="7"/>
        <v>2.4697953224531648E-3</v>
      </c>
      <c r="P105" s="268">
        <f t="shared" si="7"/>
        <v>2.5413831413965619E-3</v>
      </c>
      <c r="Q105" s="268">
        <f t="shared" si="7"/>
        <v>2.5146354532639362E-3</v>
      </c>
      <c r="R105" s="268">
        <f t="shared" si="7"/>
        <v>2.5565012732711853E-3</v>
      </c>
      <c r="S105" s="268">
        <f t="shared" si="7"/>
        <v>2.566028896726291E-3</v>
      </c>
      <c r="T105" s="268">
        <f t="shared" si="7"/>
        <v>2.7378100546203731E-3</v>
      </c>
      <c r="U105" s="268">
        <f t="shared" si="7"/>
        <v>2.7452391091866354E-3</v>
      </c>
      <c r="V105" s="268">
        <f t="shared" si="7"/>
        <v>2.7444512615760579E-3</v>
      </c>
      <c r="W105" s="268">
        <f t="shared" si="7"/>
        <v>2.7594689927212071E-3</v>
      </c>
      <c r="X105" s="268">
        <f t="shared" si="7"/>
        <v>2.6830197931032129E-3</v>
      </c>
      <c r="Y105" s="268">
        <f t="shared" si="7"/>
        <v>2.7396585167089346E-3</v>
      </c>
      <c r="DA105" s="78"/>
    </row>
    <row r="106" spans="1:105" ht="12" customHeight="1" x14ac:dyDescent="0.25">
      <c r="A106" s="174" t="s">
        <v>165</v>
      </c>
      <c r="B106" s="269">
        <f t="shared" ref="B106:Y106" si="8">IF(B$16=0,0,B$16/B$5)</f>
        <v>0.17887041993072925</v>
      </c>
      <c r="C106" s="269">
        <f t="shared" si="8"/>
        <v>0.17943552810278257</v>
      </c>
      <c r="D106" s="269">
        <f t="shared" si="8"/>
        <v>0.17930562625035545</v>
      </c>
      <c r="E106" s="269">
        <f t="shared" si="8"/>
        <v>0.17807341381794983</v>
      </c>
      <c r="F106" s="269">
        <f t="shared" si="8"/>
        <v>0.18439629814158295</v>
      </c>
      <c r="G106" s="269">
        <f t="shared" si="8"/>
        <v>0.18393741331618685</v>
      </c>
      <c r="H106" s="269">
        <f t="shared" si="8"/>
        <v>0.17949463842163485</v>
      </c>
      <c r="I106" s="269">
        <f t="shared" si="8"/>
        <v>0.18093975771735424</v>
      </c>
      <c r="J106" s="269">
        <f t="shared" si="8"/>
        <v>0.18393345033868519</v>
      </c>
      <c r="K106" s="269">
        <f t="shared" si="8"/>
        <v>0.18294721077554024</v>
      </c>
      <c r="L106" s="269">
        <f t="shared" si="8"/>
        <v>0.18303614768525092</v>
      </c>
      <c r="M106" s="269">
        <f t="shared" si="8"/>
        <v>0.18352984915703507</v>
      </c>
      <c r="N106" s="269">
        <f t="shared" si="8"/>
        <v>0.18445713130286967</v>
      </c>
      <c r="O106" s="269">
        <f t="shared" si="8"/>
        <v>0.18416427647163269</v>
      </c>
      <c r="P106" s="269">
        <f t="shared" si="8"/>
        <v>0.18418945257545338</v>
      </c>
      <c r="Q106" s="269">
        <f t="shared" si="8"/>
        <v>0.18542564599535136</v>
      </c>
      <c r="R106" s="269">
        <f t="shared" si="8"/>
        <v>0.18494841990143768</v>
      </c>
      <c r="S106" s="269">
        <f t="shared" si="8"/>
        <v>0.1847947350635844</v>
      </c>
      <c r="T106" s="269">
        <f t="shared" si="8"/>
        <v>0.18521187315508131</v>
      </c>
      <c r="U106" s="269">
        <f t="shared" si="8"/>
        <v>0.18524571132268794</v>
      </c>
      <c r="V106" s="269">
        <f t="shared" si="8"/>
        <v>0.18517456304434968</v>
      </c>
      <c r="W106" s="269">
        <f t="shared" si="8"/>
        <v>0.18458133888109257</v>
      </c>
      <c r="X106" s="269">
        <f t="shared" si="8"/>
        <v>0.18634869259789272</v>
      </c>
      <c r="Y106" s="269">
        <f t="shared" si="8"/>
        <v>0.18681487439856143</v>
      </c>
      <c r="DA106" s="79"/>
    </row>
    <row r="107" spans="1:105" ht="12" customHeight="1" x14ac:dyDescent="0.25">
      <c r="A107" s="174" t="s">
        <v>172</v>
      </c>
      <c r="B107" s="269">
        <f t="shared" ref="B107:Y107" si="9">IF(B$22=0,0,B$22/B$5)</f>
        <v>0.43191872912625845</v>
      </c>
      <c r="C107" s="269">
        <f t="shared" si="9"/>
        <v>0.41570030004782765</v>
      </c>
      <c r="D107" s="269">
        <f t="shared" si="9"/>
        <v>0.41552311536706638</v>
      </c>
      <c r="E107" s="269">
        <f t="shared" si="9"/>
        <v>0.42728118117465841</v>
      </c>
      <c r="F107" s="269">
        <f t="shared" si="9"/>
        <v>0.39501591572994038</v>
      </c>
      <c r="G107" s="269">
        <f t="shared" si="9"/>
        <v>0.39780513839137266</v>
      </c>
      <c r="H107" s="269">
        <f t="shared" si="9"/>
        <v>0.41663737787497396</v>
      </c>
      <c r="I107" s="269">
        <f t="shared" si="9"/>
        <v>0.39404792567567432</v>
      </c>
      <c r="J107" s="269">
        <f t="shared" si="9"/>
        <v>0.38189071840673905</v>
      </c>
      <c r="K107" s="269">
        <f t="shared" si="9"/>
        <v>0.39141121370546683</v>
      </c>
      <c r="L107" s="269">
        <f t="shared" si="9"/>
        <v>0.38399031108525528</v>
      </c>
      <c r="M107" s="269">
        <f t="shared" si="9"/>
        <v>0.39847307425146239</v>
      </c>
      <c r="N107" s="269">
        <f t="shared" si="9"/>
        <v>0.39157159693232535</v>
      </c>
      <c r="O107" s="269">
        <f t="shared" si="9"/>
        <v>0.396199239376405</v>
      </c>
      <c r="P107" s="269">
        <f t="shared" si="9"/>
        <v>0.38428305631506593</v>
      </c>
      <c r="Q107" s="269">
        <f t="shared" si="9"/>
        <v>0.38794555894055044</v>
      </c>
      <c r="R107" s="269">
        <f t="shared" si="9"/>
        <v>0.38368379574175165</v>
      </c>
      <c r="S107" s="269">
        <f t="shared" si="9"/>
        <v>0.38199929429975604</v>
      </c>
      <c r="T107" s="269">
        <f t="shared" si="9"/>
        <v>0.38576518177531277</v>
      </c>
      <c r="U107" s="269">
        <f t="shared" si="9"/>
        <v>0.38630404421955822</v>
      </c>
      <c r="V107" s="269">
        <f t="shared" si="9"/>
        <v>0.38590463347980203</v>
      </c>
      <c r="W107" s="269">
        <f t="shared" si="9"/>
        <v>0.38506539634365827</v>
      </c>
      <c r="X107" s="269">
        <f t="shared" si="9"/>
        <v>0.39540882670235661</v>
      </c>
      <c r="Y107" s="269">
        <f t="shared" si="9"/>
        <v>0.39667201550846659</v>
      </c>
      <c r="DA107" s="79"/>
    </row>
    <row r="108" spans="1:105" ht="12" customHeight="1" x14ac:dyDescent="0.25">
      <c r="A108" s="174" t="s">
        <v>179</v>
      </c>
      <c r="B108" s="269">
        <f t="shared" ref="B108:Y108" si="10">IF(B$28=0,0,B$28/B$5)</f>
        <v>0.2184193079422595</v>
      </c>
      <c r="C108" s="269">
        <f t="shared" si="10"/>
        <v>0.22820416970655177</v>
      </c>
      <c r="D108" s="269">
        <f t="shared" si="10"/>
        <v>0.22844782897704355</v>
      </c>
      <c r="E108" s="269">
        <f t="shared" si="10"/>
        <v>0.22150058270961762</v>
      </c>
      <c r="F108" s="269">
        <f t="shared" si="10"/>
        <v>0.23672412941449672</v>
      </c>
      <c r="G108" s="269">
        <f t="shared" si="10"/>
        <v>0.23549523158201344</v>
      </c>
      <c r="H108" s="269">
        <f t="shared" si="10"/>
        <v>0.22712473856531981</v>
      </c>
      <c r="I108" s="269">
        <f t="shared" si="10"/>
        <v>0.24008706865615226</v>
      </c>
      <c r="J108" s="269">
        <f t="shared" si="10"/>
        <v>0.24551464511423093</v>
      </c>
      <c r="K108" s="269">
        <f t="shared" si="10"/>
        <v>0.23853739415152622</v>
      </c>
      <c r="L108" s="269">
        <f t="shared" si="10"/>
        <v>0.24347002994318365</v>
      </c>
      <c r="M108" s="269">
        <f t="shared" si="10"/>
        <v>0.23358432221901046</v>
      </c>
      <c r="N108" s="269">
        <f t="shared" si="10"/>
        <v>0.23583686766695527</v>
      </c>
      <c r="O108" s="269">
        <f t="shared" si="10"/>
        <v>0.23490787816483233</v>
      </c>
      <c r="P108" s="269">
        <f t="shared" si="10"/>
        <v>0.2417028037385032</v>
      </c>
      <c r="Q108" s="269">
        <f t="shared" si="10"/>
        <v>0.23927885102489452</v>
      </c>
      <c r="R108" s="269">
        <f t="shared" si="10"/>
        <v>0.24314021538683919</v>
      </c>
      <c r="S108" s="269">
        <f t="shared" si="10"/>
        <v>0.24403566009452216</v>
      </c>
      <c r="T108" s="269">
        <f t="shared" si="10"/>
        <v>0.24074471735395794</v>
      </c>
      <c r="U108" s="269">
        <f t="shared" si="10"/>
        <v>0.24019521966828389</v>
      </c>
      <c r="V108" s="269">
        <f t="shared" si="10"/>
        <v>0.24031198551537192</v>
      </c>
      <c r="W108" s="269">
        <f t="shared" si="10"/>
        <v>0.23998818622895382</v>
      </c>
      <c r="X108" s="269">
        <f t="shared" si="10"/>
        <v>0.23213838912068865</v>
      </c>
      <c r="Y108" s="269">
        <f t="shared" si="10"/>
        <v>0.23175278669284383</v>
      </c>
      <c r="DA108" s="79"/>
    </row>
    <row r="109" spans="1:105" ht="12" customHeight="1" x14ac:dyDescent="0.25">
      <c r="A109" s="62" t="s">
        <v>181</v>
      </c>
      <c r="B109" s="270">
        <f t="shared" ref="B109:Y109" si="11">IF(B$29=0,0,B$29/B$5)</f>
        <v>0.1227568337859689</v>
      </c>
      <c r="C109" s="270">
        <f t="shared" si="11"/>
        <v>0.12298542980575557</v>
      </c>
      <c r="D109" s="270">
        <f t="shared" si="11"/>
        <v>0.12090714872080549</v>
      </c>
      <c r="E109" s="270">
        <f t="shared" si="11"/>
        <v>0.12327731484759046</v>
      </c>
      <c r="F109" s="270">
        <f t="shared" si="11"/>
        <v>0.12556218292728183</v>
      </c>
      <c r="G109" s="270">
        <f t="shared" si="11"/>
        <v>0.10983338747452463</v>
      </c>
      <c r="H109" s="270">
        <f t="shared" si="11"/>
        <v>0.11377323749121245</v>
      </c>
      <c r="I109" s="270">
        <f t="shared" si="11"/>
        <v>0.12050765669533005</v>
      </c>
      <c r="J109" s="270">
        <f t="shared" si="11"/>
        <v>0.12567314698079521</v>
      </c>
      <c r="K109" s="270">
        <f t="shared" si="11"/>
        <v>0.11467061218208043</v>
      </c>
      <c r="L109" s="270">
        <f t="shared" si="11"/>
        <v>0.11880664994556951</v>
      </c>
      <c r="M109" s="270">
        <f t="shared" si="11"/>
        <v>0.11400551911802827</v>
      </c>
      <c r="N109" s="270">
        <f t="shared" si="11"/>
        <v>0.11250598425580521</v>
      </c>
      <c r="O109" s="270">
        <f t="shared" si="11"/>
        <v>0.10973553127667465</v>
      </c>
      <c r="P109" s="270">
        <f t="shared" si="11"/>
        <v>0.10940763378804232</v>
      </c>
      <c r="Q109" s="270">
        <f t="shared" si="11"/>
        <v>0.11252688775715886</v>
      </c>
      <c r="R109" s="270">
        <f t="shared" si="11"/>
        <v>0.10955817335112315</v>
      </c>
      <c r="S109" s="270">
        <f t="shared" si="11"/>
        <v>0.11340422442303778</v>
      </c>
      <c r="T109" s="270">
        <f t="shared" si="11"/>
        <v>0.11243913722065678</v>
      </c>
      <c r="U109" s="270">
        <f t="shared" si="11"/>
        <v>0.1125254656673397</v>
      </c>
      <c r="V109" s="270">
        <f t="shared" si="11"/>
        <v>0.117517357218539</v>
      </c>
      <c r="W109" s="270">
        <f t="shared" si="11"/>
        <v>0.11375620229544153</v>
      </c>
      <c r="X109" s="270">
        <f t="shared" si="11"/>
        <v>0.10667322720987246</v>
      </c>
      <c r="Y109" s="270">
        <f t="shared" si="11"/>
        <v>0.10410460054929767</v>
      </c>
      <c r="DA109" s="80"/>
    </row>
    <row r="110" spans="1:105" ht="12" customHeight="1" x14ac:dyDescent="0.25">
      <c r="A110" s="62" t="s">
        <v>187</v>
      </c>
      <c r="B110" s="270">
        <f t="shared" ref="B110:Y110" si="12">IF(B$34=0,0,B$34/B$5)</f>
        <v>9.5662474156290603E-2</v>
      </c>
      <c r="C110" s="270">
        <f t="shared" si="12"/>
        <v>0.10521873990079617</v>
      </c>
      <c r="D110" s="270">
        <f t="shared" si="12"/>
        <v>0.10754068025623806</v>
      </c>
      <c r="E110" s="270">
        <f t="shared" si="12"/>
        <v>9.8223267862027147E-2</v>
      </c>
      <c r="F110" s="270">
        <f t="shared" si="12"/>
        <v>0.11116194648721489</v>
      </c>
      <c r="G110" s="270">
        <f t="shared" si="12"/>
        <v>0.12566184410748882</v>
      </c>
      <c r="H110" s="270">
        <f t="shared" si="12"/>
        <v>0.11335150107410741</v>
      </c>
      <c r="I110" s="270">
        <f t="shared" si="12"/>
        <v>0.1195794119608222</v>
      </c>
      <c r="J110" s="270">
        <f t="shared" si="12"/>
        <v>0.1198414981334357</v>
      </c>
      <c r="K110" s="270">
        <f t="shared" si="12"/>
        <v>0.12386678196944582</v>
      </c>
      <c r="L110" s="270">
        <f t="shared" si="12"/>
        <v>0.12466337999761415</v>
      </c>
      <c r="M110" s="270">
        <f t="shared" si="12"/>
        <v>0.11957880310098219</v>
      </c>
      <c r="N110" s="270">
        <f t="shared" si="12"/>
        <v>0.12333088341115006</v>
      </c>
      <c r="O110" s="270">
        <f t="shared" si="12"/>
        <v>0.12517234688815765</v>
      </c>
      <c r="P110" s="270">
        <f t="shared" si="12"/>
        <v>0.13229516995046087</v>
      </c>
      <c r="Q110" s="270">
        <f t="shared" si="12"/>
        <v>0.12675196326773566</v>
      </c>
      <c r="R110" s="270">
        <f t="shared" si="12"/>
        <v>0.133582042035716</v>
      </c>
      <c r="S110" s="270">
        <f t="shared" si="12"/>
        <v>0.13063143567148441</v>
      </c>
      <c r="T110" s="270">
        <f t="shared" si="12"/>
        <v>0.12830558013330115</v>
      </c>
      <c r="U110" s="270">
        <f t="shared" si="12"/>
        <v>0.12766975400094419</v>
      </c>
      <c r="V110" s="270">
        <f t="shared" si="12"/>
        <v>0.12279462829683291</v>
      </c>
      <c r="W110" s="270">
        <f t="shared" si="12"/>
        <v>0.12623198393351232</v>
      </c>
      <c r="X110" s="270">
        <f t="shared" si="12"/>
        <v>0.12546516191081619</v>
      </c>
      <c r="Y110" s="270">
        <f t="shared" si="12"/>
        <v>0.1276481861435462</v>
      </c>
      <c r="DA110" s="80"/>
    </row>
    <row r="111" spans="1:105" ht="12" customHeight="1" x14ac:dyDescent="0.25">
      <c r="A111" s="174" t="s">
        <v>189</v>
      </c>
      <c r="B111" s="269">
        <f t="shared" ref="B111:Y111" si="13">IF(B$35=0,0,B$35/B$5)</f>
        <v>0.12597172479920296</v>
      </c>
      <c r="C111" s="269">
        <f t="shared" si="13"/>
        <v>0.12927745747191341</v>
      </c>
      <c r="D111" s="269">
        <f t="shared" si="13"/>
        <v>0.12925074537080405</v>
      </c>
      <c r="E111" s="269">
        <f t="shared" si="13"/>
        <v>0.12762049107219461</v>
      </c>
      <c r="F111" s="269">
        <f t="shared" si="13"/>
        <v>0.13449469888368137</v>
      </c>
      <c r="G111" s="269">
        <f t="shared" si="13"/>
        <v>0.13363734200680313</v>
      </c>
      <c r="H111" s="269">
        <f t="shared" si="13"/>
        <v>0.12968447460505156</v>
      </c>
      <c r="I111" s="269">
        <f t="shared" si="13"/>
        <v>0.13449715762715589</v>
      </c>
      <c r="J111" s="269">
        <f t="shared" si="13"/>
        <v>0.13698952759458935</v>
      </c>
      <c r="K111" s="269">
        <f t="shared" si="13"/>
        <v>0.13749954957902152</v>
      </c>
      <c r="L111" s="269">
        <f t="shared" si="13"/>
        <v>0.13825236777711031</v>
      </c>
      <c r="M111" s="269">
        <f t="shared" si="13"/>
        <v>0.13597753620260453</v>
      </c>
      <c r="N111" s="269">
        <f t="shared" si="13"/>
        <v>0.13914489296930443</v>
      </c>
      <c r="O111" s="269">
        <f t="shared" si="13"/>
        <v>0.13624695768606157</v>
      </c>
      <c r="P111" s="269">
        <f t="shared" si="13"/>
        <v>0.13906556755802296</v>
      </c>
      <c r="Q111" s="269">
        <f t="shared" si="13"/>
        <v>0.13727405571082199</v>
      </c>
      <c r="R111" s="269">
        <f t="shared" si="13"/>
        <v>0.13776207343571353</v>
      </c>
      <c r="S111" s="269">
        <f t="shared" si="13"/>
        <v>0.13809181406644452</v>
      </c>
      <c r="T111" s="269">
        <f t="shared" si="13"/>
        <v>0.13752564197818554</v>
      </c>
      <c r="U111" s="269">
        <f t="shared" si="13"/>
        <v>0.13762363881488018</v>
      </c>
      <c r="V111" s="269">
        <f t="shared" si="13"/>
        <v>0.13806989816452014</v>
      </c>
      <c r="W111" s="269">
        <f t="shared" si="13"/>
        <v>0.13994534961329025</v>
      </c>
      <c r="X111" s="269">
        <f t="shared" si="13"/>
        <v>0.13760442177210144</v>
      </c>
      <c r="Y111" s="269">
        <f t="shared" si="13"/>
        <v>0.13745119240347856</v>
      </c>
      <c r="DA111" s="79"/>
    </row>
    <row r="112" spans="1:105" ht="12" customHeight="1" x14ac:dyDescent="0.25">
      <c r="A112" s="62" t="s">
        <v>190</v>
      </c>
      <c r="B112" s="270">
        <f t="shared" ref="B112:Y112" si="14">IF(B$36=0,0,B$36/B$5)</f>
        <v>4.7016585955218564E-2</v>
      </c>
      <c r="C112" s="270">
        <f t="shared" si="14"/>
        <v>4.7136580987209013E-2</v>
      </c>
      <c r="D112" s="270">
        <f t="shared" si="14"/>
        <v>4.6345321011371544E-2</v>
      </c>
      <c r="E112" s="270">
        <f t="shared" si="14"/>
        <v>4.7275936807376052E-2</v>
      </c>
      <c r="F112" s="270">
        <f t="shared" si="14"/>
        <v>4.814426574023542E-2</v>
      </c>
      <c r="G112" s="270">
        <f t="shared" si="14"/>
        <v>4.2109579786966368E-2</v>
      </c>
      <c r="H112" s="270">
        <f t="shared" si="14"/>
        <v>4.359595318738229E-2</v>
      </c>
      <c r="I112" s="270">
        <f t="shared" si="14"/>
        <v>4.6194800393593798E-2</v>
      </c>
      <c r="J112" s="270">
        <f t="shared" si="14"/>
        <v>4.8200453404151453E-2</v>
      </c>
      <c r="K112" s="270">
        <f t="shared" si="14"/>
        <v>4.3977468402677265E-2</v>
      </c>
      <c r="L112" s="270">
        <f t="shared" si="14"/>
        <v>4.5566994827577235E-2</v>
      </c>
      <c r="M112" s="270">
        <f t="shared" si="14"/>
        <v>4.3746511096154309E-2</v>
      </c>
      <c r="N112" s="270">
        <f t="shared" si="14"/>
        <v>4.3118643276475951E-2</v>
      </c>
      <c r="O112" s="270">
        <f t="shared" si="14"/>
        <v>4.212301927408419E-2</v>
      </c>
      <c r="P112" s="270">
        <f t="shared" si="14"/>
        <v>4.1997152728646327E-2</v>
      </c>
      <c r="Q112" s="270">
        <f t="shared" si="14"/>
        <v>4.3194507801640726E-2</v>
      </c>
      <c r="R112" s="270">
        <f t="shared" si="14"/>
        <v>4.2054938760603261E-2</v>
      </c>
      <c r="S112" s="270">
        <f t="shared" si="14"/>
        <v>4.3505465047293579E-2</v>
      </c>
      <c r="T112" s="270">
        <f t="shared" si="14"/>
        <v>4.3160823930087112E-2</v>
      </c>
      <c r="U112" s="270">
        <f t="shared" si="14"/>
        <v>4.3193961919043102E-2</v>
      </c>
      <c r="V112" s="270">
        <f t="shared" si="14"/>
        <v>4.511014660033056E-2</v>
      </c>
      <c r="W112" s="270">
        <f t="shared" si="14"/>
        <v>4.3666391788418295E-2</v>
      </c>
      <c r="X112" s="270">
        <f t="shared" si="14"/>
        <v>4.0849762925383441E-2</v>
      </c>
      <c r="Y112" s="270">
        <f t="shared" si="14"/>
        <v>3.9904624665823729E-2</v>
      </c>
      <c r="DA112" s="80"/>
    </row>
    <row r="113" spans="1:105" ht="12" customHeight="1" x14ac:dyDescent="0.25">
      <c r="A113" s="62" t="s">
        <v>195</v>
      </c>
      <c r="B113" s="270">
        <f t="shared" ref="B113:Y113" si="15">IF(B$40=0,0,B$40/B$5)</f>
        <v>4.2098495478837185E-2</v>
      </c>
      <c r="C113" s="270">
        <f t="shared" si="15"/>
        <v>4.1654802817477861E-2</v>
      </c>
      <c r="D113" s="270">
        <f t="shared" si="15"/>
        <v>4.1536835550871509E-2</v>
      </c>
      <c r="E113" s="270">
        <f t="shared" si="15"/>
        <v>4.2581732030628483E-2</v>
      </c>
      <c r="F113" s="270">
        <f t="shared" si="15"/>
        <v>4.3606988170062207E-2</v>
      </c>
      <c r="G113" s="270">
        <f t="shared" si="15"/>
        <v>4.3222892016347221E-2</v>
      </c>
      <c r="H113" s="270">
        <f t="shared" si="15"/>
        <v>4.2476149693955613E-2</v>
      </c>
      <c r="I113" s="270">
        <f t="shared" si="15"/>
        <v>4.2313858879012803E-2</v>
      </c>
      <c r="J113" s="270">
        <f t="shared" si="15"/>
        <v>4.2730186015212057E-2</v>
      </c>
      <c r="K113" s="270">
        <f t="shared" si="15"/>
        <v>4.5920505672718846E-2</v>
      </c>
      <c r="L113" s="270">
        <f t="shared" si="15"/>
        <v>4.4778858783141293E-2</v>
      </c>
      <c r="M113" s="270">
        <f t="shared" si="15"/>
        <v>4.6308781008916021E-2</v>
      </c>
      <c r="N113" s="270">
        <f t="shared" si="15"/>
        <v>4.8593393389845155E-2</v>
      </c>
      <c r="O113" s="270">
        <f t="shared" si="15"/>
        <v>4.6075351785478176E-2</v>
      </c>
      <c r="P113" s="270">
        <f t="shared" si="15"/>
        <v>4.6285665351076775E-2</v>
      </c>
      <c r="Q113" s="270">
        <f t="shared" si="15"/>
        <v>4.5424610628263092E-2</v>
      </c>
      <c r="R113" s="270">
        <f t="shared" si="15"/>
        <v>4.4430407202446731E-2</v>
      </c>
      <c r="S113" s="270">
        <f t="shared" si="15"/>
        <v>4.4406688372683821E-2</v>
      </c>
      <c r="T113" s="270">
        <f t="shared" si="15"/>
        <v>4.5113510271576979E-2</v>
      </c>
      <c r="U113" s="270">
        <f t="shared" si="15"/>
        <v>4.5422436980624051E-2</v>
      </c>
      <c r="V113" s="270">
        <f t="shared" si="15"/>
        <v>4.5823874657919414E-2</v>
      </c>
      <c r="W113" s="270">
        <f t="shared" si="15"/>
        <v>4.7823619518531958E-2</v>
      </c>
      <c r="X113" s="270">
        <f t="shared" si="15"/>
        <v>4.8464639208323328E-2</v>
      </c>
      <c r="Y113" s="270">
        <f t="shared" si="15"/>
        <v>4.847220748723223E-2</v>
      </c>
      <c r="DA113" s="80"/>
    </row>
    <row r="114" spans="1:105" ht="12" customHeight="1" x14ac:dyDescent="0.25">
      <c r="A114" s="63" t="s">
        <v>207</v>
      </c>
      <c r="B114" s="271">
        <f t="shared" ref="B114:Y114" si="16">IF(B$51=0,0,B$51/B$5)</f>
        <v>3.6856643365147206E-2</v>
      </c>
      <c r="C114" s="271">
        <f t="shared" si="16"/>
        <v>4.0486073667226549E-2</v>
      </c>
      <c r="D114" s="271">
        <f t="shared" si="16"/>
        <v>4.136858880856098E-2</v>
      </c>
      <c r="E114" s="271">
        <f t="shared" si="16"/>
        <v>3.7762822234190065E-2</v>
      </c>
      <c r="F114" s="271">
        <f t="shared" si="16"/>
        <v>4.274344497338374E-2</v>
      </c>
      <c r="G114" s="271">
        <f t="shared" si="16"/>
        <v>4.8304870203489558E-2</v>
      </c>
      <c r="H114" s="271">
        <f t="shared" si="16"/>
        <v>4.3612371723713676E-2</v>
      </c>
      <c r="I114" s="271">
        <f t="shared" si="16"/>
        <v>4.5988498354549295E-2</v>
      </c>
      <c r="J114" s="271">
        <f t="shared" si="16"/>
        <v>4.6058888175225847E-2</v>
      </c>
      <c r="K114" s="271">
        <f t="shared" si="16"/>
        <v>4.7601575503625412E-2</v>
      </c>
      <c r="L114" s="271">
        <f t="shared" si="16"/>
        <v>4.7906514166391773E-2</v>
      </c>
      <c r="M114" s="271">
        <f t="shared" si="16"/>
        <v>4.5922244097534176E-2</v>
      </c>
      <c r="N114" s="271">
        <f t="shared" si="16"/>
        <v>4.7432856302983349E-2</v>
      </c>
      <c r="O114" s="271">
        <f t="shared" si="16"/>
        <v>4.804858662649919E-2</v>
      </c>
      <c r="P114" s="271">
        <f t="shared" si="16"/>
        <v>5.0782749478299874E-2</v>
      </c>
      <c r="Q114" s="271">
        <f t="shared" si="16"/>
        <v>4.865493728091818E-2</v>
      </c>
      <c r="R114" s="271">
        <f t="shared" si="16"/>
        <v>5.1276727472663541E-2</v>
      </c>
      <c r="S114" s="271">
        <f t="shared" si="16"/>
        <v>5.0179660646467138E-2</v>
      </c>
      <c r="T114" s="271">
        <f t="shared" si="16"/>
        <v>4.9251307776521439E-2</v>
      </c>
      <c r="U114" s="271">
        <f t="shared" si="16"/>
        <v>4.9007239915213024E-2</v>
      </c>
      <c r="V114" s="271">
        <f t="shared" si="16"/>
        <v>4.713587690627017E-2</v>
      </c>
      <c r="W114" s="271">
        <f t="shared" si="16"/>
        <v>4.8455338306339982E-2</v>
      </c>
      <c r="X114" s="271">
        <f t="shared" si="16"/>
        <v>4.8290019638394688E-2</v>
      </c>
      <c r="Y114" s="271">
        <f t="shared" si="16"/>
        <v>4.9074360250422611E-2</v>
      </c>
      <c r="DA114" s="81"/>
    </row>
    <row r="115" spans="1:105" ht="12" hidden="1" customHeight="1" x14ac:dyDescent="0.2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spans="1:105" ht="12" customHeight="1" x14ac:dyDescent="0.25">
      <c r="A117" s="35" t="s">
        <v>44</v>
      </c>
      <c r="B117" s="232">
        <f t="shared" ref="B117:Y117" si="17">SUM(B$118:B$122,B$126:B$127,B$129:B$131,B$124,B$123)</f>
        <v>1.0000000000000002</v>
      </c>
      <c r="C117" s="232">
        <f t="shared" si="17"/>
        <v>1</v>
      </c>
      <c r="D117" s="232">
        <f t="shared" si="17"/>
        <v>1</v>
      </c>
      <c r="E117" s="232">
        <f t="shared" si="17"/>
        <v>0.99999999999999978</v>
      </c>
      <c r="F117" s="232">
        <f t="shared" si="17"/>
        <v>1</v>
      </c>
      <c r="G117" s="232">
        <f t="shared" si="17"/>
        <v>1</v>
      </c>
      <c r="H117" s="232">
        <f t="shared" si="17"/>
        <v>0.99999999999999989</v>
      </c>
      <c r="I117" s="232">
        <f t="shared" si="17"/>
        <v>0.99999999999999978</v>
      </c>
      <c r="J117" s="232">
        <f t="shared" si="17"/>
        <v>1</v>
      </c>
      <c r="K117" s="232">
        <f t="shared" si="17"/>
        <v>0.99999999999999989</v>
      </c>
      <c r="L117" s="232">
        <f t="shared" si="17"/>
        <v>1</v>
      </c>
      <c r="M117" s="232">
        <f t="shared" si="17"/>
        <v>1</v>
      </c>
      <c r="N117" s="232">
        <f t="shared" si="17"/>
        <v>1</v>
      </c>
      <c r="O117" s="232">
        <f t="shared" si="17"/>
        <v>1</v>
      </c>
      <c r="P117" s="232">
        <f t="shared" si="17"/>
        <v>1.0000000000000002</v>
      </c>
      <c r="Q117" s="232">
        <f t="shared" si="17"/>
        <v>0.99999999999999989</v>
      </c>
      <c r="R117" s="232">
        <f t="shared" si="17"/>
        <v>1</v>
      </c>
      <c r="S117" s="232">
        <f t="shared" si="17"/>
        <v>1</v>
      </c>
      <c r="T117" s="232">
        <f t="shared" si="17"/>
        <v>1</v>
      </c>
      <c r="U117" s="232">
        <f t="shared" si="17"/>
        <v>0.99999999999999989</v>
      </c>
      <c r="V117" s="232">
        <f t="shared" si="17"/>
        <v>1</v>
      </c>
      <c r="W117" s="232">
        <f t="shared" si="17"/>
        <v>1</v>
      </c>
      <c r="X117" s="232">
        <f t="shared" si="17"/>
        <v>0.99999999999999989</v>
      </c>
      <c r="Y117" s="232">
        <f t="shared" si="17"/>
        <v>1</v>
      </c>
      <c r="DA117" s="95"/>
    </row>
    <row r="118" spans="1:105" ht="12" customHeight="1" x14ac:dyDescent="0.25">
      <c r="A118" s="55" t="s">
        <v>91</v>
      </c>
      <c r="B118" s="266">
        <f t="shared" ref="B118:Y118" si="18">IF(B$55=0,0,B$55/B$54)</f>
        <v>2.0169495981571489E-3</v>
      </c>
      <c r="C118" s="266">
        <f t="shared" si="18"/>
        <v>2.0456868748064978E-3</v>
      </c>
      <c r="D118" s="266">
        <f t="shared" si="18"/>
        <v>2.047314446521576E-3</v>
      </c>
      <c r="E118" s="266">
        <f t="shared" si="18"/>
        <v>2.0238125188383528E-3</v>
      </c>
      <c r="F118" s="266">
        <f t="shared" si="18"/>
        <v>2.0532697381656609E-3</v>
      </c>
      <c r="G118" s="266">
        <f t="shared" si="18"/>
        <v>2.0522775494888471E-3</v>
      </c>
      <c r="H118" s="266">
        <f t="shared" si="18"/>
        <v>2.0393803124038653E-3</v>
      </c>
      <c r="I118" s="266">
        <f t="shared" si="18"/>
        <v>2.0735216542427711E-3</v>
      </c>
      <c r="J118" s="266">
        <f t="shared" si="18"/>
        <v>2.0787657496603015E-3</v>
      </c>
      <c r="K118" s="266">
        <f t="shared" si="18"/>
        <v>2.050065730329348E-3</v>
      </c>
      <c r="L118" s="266">
        <f t="shared" si="18"/>
        <v>2.0742534815243463E-3</v>
      </c>
      <c r="M118" s="266">
        <f t="shared" si="18"/>
        <v>2.0340902321257523E-3</v>
      </c>
      <c r="N118" s="266">
        <f t="shared" si="18"/>
        <v>2.0386148881167427E-3</v>
      </c>
      <c r="O118" s="266">
        <f t="shared" si="18"/>
        <v>2.0434784263083103E-3</v>
      </c>
      <c r="P118" s="266">
        <f t="shared" si="18"/>
        <v>2.0645056635684353E-3</v>
      </c>
      <c r="Q118" s="266">
        <f t="shared" si="18"/>
        <v>2.0564174189283101E-3</v>
      </c>
      <c r="R118" s="266">
        <f t="shared" si="18"/>
        <v>2.0695349360957548E-3</v>
      </c>
      <c r="S118" s="266">
        <f t="shared" si="18"/>
        <v>2.0476269565753106E-3</v>
      </c>
      <c r="T118" s="266">
        <f t="shared" si="18"/>
        <v>2.0548077995076524E-3</v>
      </c>
      <c r="U118" s="266">
        <f t="shared" si="18"/>
        <v>2.0617300322219941E-3</v>
      </c>
      <c r="V118" s="266">
        <f t="shared" si="18"/>
        <v>2.0580614766679724E-3</v>
      </c>
      <c r="W118" s="266">
        <f t="shared" si="18"/>
        <v>2.0205573959310736E-3</v>
      </c>
      <c r="X118" s="266">
        <f t="shared" si="18"/>
        <v>2.004452350895209E-3</v>
      </c>
      <c r="Y118" s="266">
        <f t="shared" si="18"/>
        <v>2.0184868092651092E-3</v>
      </c>
      <c r="DA118" s="76"/>
    </row>
    <row r="119" spans="1:105" ht="12" customHeight="1" x14ac:dyDescent="0.25">
      <c r="A119" s="173" t="s">
        <v>92</v>
      </c>
      <c r="B119" s="267">
        <f t="shared" ref="B119:Y119" si="19">IF(B$56=0,0,B$56/B$54)</f>
        <v>3.8674142178375903E-4</v>
      </c>
      <c r="C119" s="267">
        <f t="shared" si="19"/>
        <v>3.922516711423531E-4</v>
      </c>
      <c r="D119" s="267">
        <f t="shared" si="19"/>
        <v>3.9256375102760167E-4</v>
      </c>
      <c r="E119" s="267">
        <f t="shared" si="19"/>
        <v>3.8805735734519432E-4</v>
      </c>
      <c r="F119" s="267">
        <f t="shared" si="19"/>
        <v>3.937056526198251E-4</v>
      </c>
      <c r="G119" s="267">
        <f t="shared" si="19"/>
        <v>3.9351540470292161E-4</v>
      </c>
      <c r="H119" s="267">
        <f t="shared" si="19"/>
        <v>3.9104241489103659E-4</v>
      </c>
      <c r="I119" s="267">
        <f t="shared" si="19"/>
        <v>3.9758887053695241E-4</v>
      </c>
      <c r="J119" s="267">
        <f t="shared" si="19"/>
        <v>3.9859440330762699E-4</v>
      </c>
      <c r="K119" s="267">
        <f t="shared" si="19"/>
        <v>3.9309129787979861E-4</v>
      </c>
      <c r="L119" s="267">
        <f t="shared" si="19"/>
        <v>3.9772919527468269E-4</v>
      </c>
      <c r="M119" s="267">
        <f t="shared" si="19"/>
        <v>3.9092431954843905E-4</v>
      </c>
      <c r="N119" s="267">
        <f t="shared" si="19"/>
        <v>3.9089564807180617E-4</v>
      </c>
      <c r="O119" s="267">
        <f t="shared" si="19"/>
        <v>3.9182821062905835E-4</v>
      </c>
      <c r="P119" s="267">
        <f t="shared" si="19"/>
        <v>3.9586009305269228E-4</v>
      </c>
      <c r="Q119" s="267">
        <f t="shared" si="19"/>
        <v>3.9430920688542532E-4</v>
      </c>
      <c r="R119" s="267">
        <f t="shared" si="19"/>
        <v>3.9682443445692524E-4</v>
      </c>
      <c r="S119" s="267">
        <f t="shared" si="19"/>
        <v>3.9839409543881765E-4</v>
      </c>
      <c r="T119" s="267">
        <f t="shared" si="19"/>
        <v>3.9592123673591042E-4</v>
      </c>
      <c r="U119" s="267">
        <f t="shared" si="19"/>
        <v>3.9532787766453833E-4</v>
      </c>
      <c r="V119" s="267">
        <f t="shared" si="19"/>
        <v>3.9462444789507302E-4</v>
      </c>
      <c r="W119" s="267">
        <f t="shared" si="19"/>
        <v>3.9472311579930524E-4</v>
      </c>
      <c r="X119" s="267">
        <f t="shared" si="19"/>
        <v>3.8996044236980551E-4</v>
      </c>
      <c r="Y119" s="267">
        <f t="shared" si="19"/>
        <v>3.9014392697013316E-4</v>
      </c>
      <c r="DA119" s="77"/>
    </row>
    <row r="120" spans="1:105" ht="12" customHeight="1" x14ac:dyDescent="0.25">
      <c r="A120" s="173" t="s">
        <v>93</v>
      </c>
      <c r="B120" s="267">
        <f t="shared" ref="B120:Y120" si="20">IF(B$57=0,0,B$57/B$54)</f>
        <v>5.3500103731721316E-2</v>
      </c>
      <c r="C120" s="267">
        <f t="shared" si="20"/>
        <v>5.4262367341636052E-2</v>
      </c>
      <c r="D120" s="267">
        <f t="shared" si="20"/>
        <v>5.4305539097473252E-2</v>
      </c>
      <c r="E120" s="267">
        <f t="shared" si="20"/>
        <v>5.3682144457321238E-2</v>
      </c>
      <c r="F120" s="267">
        <f t="shared" si="20"/>
        <v>5.4463504730824855E-2</v>
      </c>
      <c r="G120" s="267">
        <f t="shared" si="20"/>
        <v>5.443718667251566E-2</v>
      </c>
      <c r="H120" s="267">
        <f t="shared" si="20"/>
        <v>5.4095084161610289E-2</v>
      </c>
      <c r="I120" s="267">
        <f t="shared" si="20"/>
        <v>5.5000691982247218E-2</v>
      </c>
      <c r="J120" s="267">
        <f t="shared" si="20"/>
        <v>5.513979295386956E-2</v>
      </c>
      <c r="K120" s="267">
        <f t="shared" si="20"/>
        <v>5.4378517603850207E-2</v>
      </c>
      <c r="L120" s="267">
        <f t="shared" si="20"/>
        <v>5.5020103887985339E-2</v>
      </c>
      <c r="M120" s="267">
        <f t="shared" si="20"/>
        <v>5.3775352513775028E-2</v>
      </c>
      <c r="N120" s="267">
        <f t="shared" si="20"/>
        <v>5.4074781086710821E-2</v>
      </c>
      <c r="O120" s="267">
        <f t="shared" si="20"/>
        <v>5.420378768062363E-2</v>
      </c>
      <c r="P120" s="267">
        <f t="shared" si="20"/>
        <v>5.4761540524639191E-2</v>
      </c>
      <c r="Q120" s="267">
        <f t="shared" si="20"/>
        <v>5.4546997767770306E-2</v>
      </c>
      <c r="R120" s="267">
        <f t="shared" si="20"/>
        <v>5.4894943264178452E-2</v>
      </c>
      <c r="S120" s="267">
        <f t="shared" si="20"/>
        <v>5.4135594690621826E-2</v>
      </c>
      <c r="T120" s="267">
        <f t="shared" si="20"/>
        <v>5.4167759938313784E-2</v>
      </c>
      <c r="U120" s="267">
        <f t="shared" si="20"/>
        <v>5.4417452848689048E-2</v>
      </c>
      <c r="V120" s="267">
        <f t="shared" si="20"/>
        <v>5.4590606819624306E-2</v>
      </c>
      <c r="W120" s="267">
        <f t="shared" si="20"/>
        <v>5.3423878495619775E-2</v>
      </c>
      <c r="X120" s="267">
        <f t="shared" si="20"/>
        <v>5.2846911449106609E-2</v>
      </c>
      <c r="Y120" s="267">
        <f t="shared" si="20"/>
        <v>5.3081817528325165E-2</v>
      </c>
      <c r="DA120" s="77"/>
    </row>
    <row r="121" spans="1:105" ht="12" customHeight="1" x14ac:dyDescent="0.25">
      <c r="A121" s="173" t="s">
        <v>94</v>
      </c>
      <c r="B121" s="267">
        <f t="shared" ref="B121:Y121" si="21">IF(B$58=0,0,B$58/B$54)</f>
        <v>9.2243806640187405E-4</v>
      </c>
      <c r="C121" s="267">
        <f t="shared" si="21"/>
        <v>9.3558086279614257E-4</v>
      </c>
      <c r="D121" s="267">
        <f t="shared" si="21"/>
        <v>9.3632522155808666E-4</v>
      </c>
      <c r="E121" s="267">
        <f t="shared" si="21"/>
        <v>9.2557677610925748E-4</v>
      </c>
      <c r="F121" s="267">
        <f t="shared" si="21"/>
        <v>9.3904883334989685E-4</v>
      </c>
      <c r="G121" s="267">
        <f t="shared" si="21"/>
        <v>9.3859506266302263E-4</v>
      </c>
      <c r="H121" s="267">
        <f t="shared" si="21"/>
        <v>9.3269659973193783E-4</v>
      </c>
      <c r="I121" s="267">
        <f t="shared" si="21"/>
        <v>9.483109082793704E-4</v>
      </c>
      <c r="J121" s="267">
        <f t="shared" si="21"/>
        <v>9.5070925935437684E-4</v>
      </c>
      <c r="K121" s="267">
        <f t="shared" si="21"/>
        <v>9.3758350233916384E-4</v>
      </c>
      <c r="L121" s="267">
        <f t="shared" si="21"/>
        <v>9.4864560446770042E-4</v>
      </c>
      <c r="M121" s="267">
        <f t="shared" si="21"/>
        <v>9.3241492408681489E-4</v>
      </c>
      <c r="N121" s="267">
        <f t="shared" si="21"/>
        <v>9.3234653818353075E-4</v>
      </c>
      <c r="O121" s="267">
        <f t="shared" si="21"/>
        <v>9.3457084402111853E-4</v>
      </c>
      <c r="P121" s="267">
        <f t="shared" si="21"/>
        <v>9.4418750677646203E-4</v>
      </c>
      <c r="Q121" s="267">
        <f t="shared" si="21"/>
        <v>9.404884035597831E-4</v>
      </c>
      <c r="R121" s="267">
        <f t="shared" si="21"/>
        <v>9.4648761007589375E-4</v>
      </c>
      <c r="S121" s="267">
        <f t="shared" si="21"/>
        <v>9.5023149412732321E-4</v>
      </c>
      <c r="T121" s="267">
        <f t="shared" si="21"/>
        <v>9.4433334391141432E-4</v>
      </c>
      <c r="U121" s="267">
        <f t="shared" si="21"/>
        <v>9.4291809081555012E-4</v>
      </c>
      <c r="V121" s="267">
        <f t="shared" si="21"/>
        <v>9.4124030209200883E-4</v>
      </c>
      <c r="W121" s="267">
        <f t="shared" si="21"/>
        <v>9.4353864970194714E-4</v>
      </c>
      <c r="X121" s="267">
        <f t="shared" si="21"/>
        <v>9.3011592803718857E-4</v>
      </c>
      <c r="Y121" s="267">
        <f t="shared" si="21"/>
        <v>9.3055356716867886E-4</v>
      </c>
      <c r="DA121" s="77"/>
    </row>
    <row r="122" spans="1:105" ht="12" customHeight="1" x14ac:dyDescent="0.25">
      <c r="A122" s="56" t="s">
        <v>95</v>
      </c>
      <c r="B122" s="268">
        <f t="shared" ref="B122:Y122" si="22">IF(B$59=0,0,B$59/B$54)</f>
        <v>2.2405455046914935E-3</v>
      </c>
      <c r="C122" s="268">
        <f t="shared" si="22"/>
        <v>2.2443652388330292E-3</v>
      </c>
      <c r="D122" s="268">
        <f t="shared" si="22"/>
        <v>2.2445429804187778E-3</v>
      </c>
      <c r="E122" s="268">
        <f t="shared" si="22"/>
        <v>2.2440747695400614E-3</v>
      </c>
      <c r="F122" s="268">
        <f t="shared" si="22"/>
        <v>2.2423314798341054E-3</v>
      </c>
      <c r="G122" s="268">
        <f t="shared" si="22"/>
        <v>2.241896583405411E-3</v>
      </c>
      <c r="H122" s="268">
        <f t="shared" si="22"/>
        <v>2.2437470492536176E-3</v>
      </c>
      <c r="I122" s="268">
        <f t="shared" si="22"/>
        <v>2.2486900154949294E-3</v>
      </c>
      <c r="J122" s="268">
        <f t="shared" si="22"/>
        <v>2.2462403527710993E-3</v>
      </c>
      <c r="K122" s="268">
        <f t="shared" si="22"/>
        <v>2.2435720545216056E-3</v>
      </c>
      <c r="L122" s="268">
        <f t="shared" si="22"/>
        <v>2.2406389937386197E-3</v>
      </c>
      <c r="M122" s="268">
        <f t="shared" si="22"/>
        <v>2.2381723930556992E-3</v>
      </c>
      <c r="N122" s="268">
        <f t="shared" si="22"/>
        <v>2.2339980425431687E-3</v>
      </c>
      <c r="O122" s="268">
        <f t="shared" si="22"/>
        <v>2.2379088223686274E-3</v>
      </c>
      <c r="P122" s="268">
        <f t="shared" si="22"/>
        <v>2.239206525014839E-3</v>
      </c>
      <c r="Q122" s="268">
        <f t="shared" si="22"/>
        <v>2.2374918974915193E-3</v>
      </c>
      <c r="R122" s="268">
        <f t="shared" si="22"/>
        <v>2.2420578389887266E-3</v>
      </c>
      <c r="S122" s="268">
        <f t="shared" si="22"/>
        <v>2.247104803565931E-3</v>
      </c>
      <c r="T122" s="268">
        <f t="shared" si="22"/>
        <v>2.4217788242768285E-3</v>
      </c>
      <c r="U122" s="268">
        <f t="shared" si="22"/>
        <v>2.4323749985553614E-3</v>
      </c>
      <c r="V122" s="268">
        <f t="shared" si="22"/>
        <v>2.4320062066106461E-3</v>
      </c>
      <c r="W122" s="268">
        <f t="shared" si="22"/>
        <v>2.4605348080756094E-3</v>
      </c>
      <c r="X122" s="268">
        <f t="shared" si="22"/>
        <v>2.4508904810299761E-3</v>
      </c>
      <c r="Y122" s="268">
        <f t="shared" si="22"/>
        <v>2.5005454721878321E-3</v>
      </c>
      <c r="DA122" s="78"/>
    </row>
    <row r="123" spans="1:105" ht="12" customHeight="1" x14ac:dyDescent="0.25">
      <c r="A123" s="174" t="s">
        <v>220</v>
      </c>
      <c r="B123" s="269">
        <f t="shared" ref="B123:Y123" si="23">IF(B$65=0,0,B$65/B$54)</f>
        <v>0.10832691643040518</v>
      </c>
      <c r="C123" s="269">
        <f t="shared" si="23"/>
        <v>0.10293323824986962</v>
      </c>
      <c r="D123" s="269">
        <f t="shared" si="23"/>
        <v>0.10272810649596609</v>
      </c>
      <c r="E123" s="269">
        <f t="shared" si="23"/>
        <v>0.10613351620026033</v>
      </c>
      <c r="F123" s="269">
        <f t="shared" si="23"/>
        <v>0.10134501069878717</v>
      </c>
      <c r="G123" s="269">
        <f t="shared" si="23"/>
        <v>0.10200069953001467</v>
      </c>
      <c r="H123" s="269">
        <f t="shared" si="23"/>
        <v>0.10391125247185742</v>
      </c>
      <c r="I123" s="269">
        <f t="shared" si="23"/>
        <v>9.7185367107412712E-2</v>
      </c>
      <c r="J123" s="269">
        <f t="shared" si="23"/>
        <v>9.6260964849708572E-2</v>
      </c>
      <c r="K123" s="269">
        <f t="shared" si="23"/>
        <v>9.9966557806306158E-2</v>
      </c>
      <c r="L123" s="269">
        <f t="shared" si="23"/>
        <v>9.654743952325355E-2</v>
      </c>
      <c r="M123" s="269">
        <f t="shared" si="23"/>
        <v>0.10292041352853176</v>
      </c>
      <c r="N123" s="269">
        <f t="shared" si="23"/>
        <v>0.10206778543534811</v>
      </c>
      <c r="O123" s="269">
        <f t="shared" si="23"/>
        <v>0.10243366526513775</v>
      </c>
      <c r="P123" s="269">
        <f t="shared" si="23"/>
        <v>9.8345372025431199E-2</v>
      </c>
      <c r="Q123" s="269">
        <f t="shared" si="23"/>
        <v>0.10057821951544356</v>
      </c>
      <c r="R123" s="269">
        <f t="shared" si="23"/>
        <v>9.8178413172323328E-2</v>
      </c>
      <c r="S123" s="269">
        <f t="shared" si="23"/>
        <v>9.7678474758491063E-2</v>
      </c>
      <c r="T123" s="269">
        <f t="shared" si="23"/>
        <v>9.9489844836189806E-2</v>
      </c>
      <c r="U123" s="269">
        <f t="shared" si="23"/>
        <v>9.9781619691536524E-2</v>
      </c>
      <c r="V123" s="269">
        <f t="shared" si="23"/>
        <v>9.9768902294923717E-2</v>
      </c>
      <c r="W123" s="269">
        <f t="shared" si="23"/>
        <v>0.10017222089146345</v>
      </c>
      <c r="X123" s="269">
        <f t="shared" si="23"/>
        <v>0.10506324793419564</v>
      </c>
      <c r="Y123" s="269">
        <f t="shared" si="23"/>
        <v>0.10520261465859636</v>
      </c>
      <c r="DA123" s="79"/>
    </row>
    <row r="124" spans="1:105" ht="12" customHeight="1" x14ac:dyDescent="0.25">
      <c r="A124" s="174" t="s">
        <v>226</v>
      </c>
      <c r="B124" s="269">
        <f t="shared" ref="B124:Y124" si="24">IF(B$71=0,0,B$71/B$54)</f>
        <v>0.39685689477543651</v>
      </c>
      <c r="C124" s="269">
        <f t="shared" si="24"/>
        <v>0.40251126828372019</v>
      </c>
      <c r="D124" s="269">
        <f t="shared" si="24"/>
        <v>0.40283151082099578</v>
      </c>
      <c r="E124" s="269">
        <f t="shared" si="24"/>
        <v>0.39820724948589681</v>
      </c>
      <c r="F124" s="269">
        <f t="shared" si="24"/>
        <v>0.40400327959078186</v>
      </c>
      <c r="G124" s="269">
        <f t="shared" si="24"/>
        <v>0.40380805561608674</v>
      </c>
      <c r="H124" s="269">
        <f t="shared" si="24"/>
        <v>0.40127038315000008</v>
      </c>
      <c r="I124" s="269">
        <f t="shared" si="24"/>
        <v>0.40798806559384193</v>
      </c>
      <c r="J124" s="269">
        <f t="shared" si="24"/>
        <v>0.40901989872700972</v>
      </c>
      <c r="K124" s="269">
        <f t="shared" si="24"/>
        <v>0.40337285600363953</v>
      </c>
      <c r="L124" s="269">
        <f t="shared" si="24"/>
        <v>0.4081320606161985</v>
      </c>
      <c r="M124" s="269">
        <f t="shared" si="24"/>
        <v>0.40114919894703938</v>
      </c>
      <c r="N124" s="269">
        <f t="shared" si="24"/>
        <v>0.40111977754931921</v>
      </c>
      <c r="O124" s="269">
        <f t="shared" si="24"/>
        <v>0.40207673188575421</v>
      </c>
      <c r="P124" s="269">
        <f t="shared" si="24"/>
        <v>0.40621407081201394</v>
      </c>
      <c r="Q124" s="269">
        <f t="shared" si="24"/>
        <v>0.40462262021007678</v>
      </c>
      <c r="R124" s="269">
        <f t="shared" si="24"/>
        <v>0.40720363519180575</v>
      </c>
      <c r="S124" s="269">
        <f t="shared" si="24"/>
        <v>0.4077266568224463</v>
      </c>
      <c r="T124" s="269">
        <f t="shared" si="24"/>
        <v>0.40627681374796626</v>
      </c>
      <c r="U124" s="269">
        <f t="shared" si="24"/>
        <v>0.40566793498482395</v>
      </c>
      <c r="V124" s="269">
        <f t="shared" si="24"/>
        <v>0.40494610655301289</v>
      </c>
      <c r="W124" s="269">
        <f t="shared" si="24"/>
        <v>0.40222927678829257</v>
      </c>
      <c r="X124" s="269">
        <f t="shared" si="24"/>
        <v>0.40016011093496884</v>
      </c>
      <c r="Y124" s="269">
        <f t="shared" si="24"/>
        <v>0.40034839469415151</v>
      </c>
      <c r="DA124" s="79"/>
    </row>
    <row r="125" spans="1:105" ht="12" customHeight="1" x14ac:dyDescent="0.25">
      <c r="A125" s="174" t="s">
        <v>179</v>
      </c>
      <c r="B125" s="269">
        <f t="shared" ref="B125:Y125" si="25">IF(B$72=0,0,B$72/B$54)</f>
        <v>0.33463747158919854</v>
      </c>
      <c r="C125" s="269">
        <f t="shared" si="25"/>
        <v>0.33521835113692028</v>
      </c>
      <c r="D125" s="269">
        <f t="shared" si="25"/>
        <v>0.33519342865376472</v>
      </c>
      <c r="E125" s="269">
        <f t="shared" si="25"/>
        <v>0.33521207481836901</v>
      </c>
      <c r="F125" s="269">
        <f t="shared" si="25"/>
        <v>0.33490140681282382</v>
      </c>
      <c r="G125" s="269">
        <f t="shared" si="25"/>
        <v>0.33466129489060148</v>
      </c>
      <c r="H125" s="269">
        <f t="shared" si="25"/>
        <v>0.33494030807216646</v>
      </c>
      <c r="I125" s="269">
        <f t="shared" si="25"/>
        <v>0.33568728660830016</v>
      </c>
      <c r="J125" s="269">
        <f t="shared" si="25"/>
        <v>0.33580112701353682</v>
      </c>
      <c r="K125" s="269">
        <f t="shared" si="25"/>
        <v>0.33537505108806998</v>
      </c>
      <c r="L125" s="269">
        <f t="shared" si="25"/>
        <v>0.33500273956918714</v>
      </c>
      <c r="M125" s="269">
        <f t="shared" si="25"/>
        <v>0.33453894578268334</v>
      </c>
      <c r="N125" s="269">
        <f t="shared" si="25"/>
        <v>0.33388859162679796</v>
      </c>
      <c r="O125" s="269">
        <f t="shared" si="25"/>
        <v>0.33410033346166523</v>
      </c>
      <c r="P125" s="269">
        <f t="shared" si="25"/>
        <v>0.33427476872843259</v>
      </c>
      <c r="Q125" s="269">
        <f t="shared" si="25"/>
        <v>0.33418630931610832</v>
      </c>
      <c r="R125" s="269">
        <f t="shared" si="25"/>
        <v>0.33469983493452465</v>
      </c>
      <c r="S125" s="269">
        <f t="shared" si="25"/>
        <v>0.33543855667778544</v>
      </c>
      <c r="T125" s="269">
        <f t="shared" si="25"/>
        <v>0.33426109534701126</v>
      </c>
      <c r="U125" s="269">
        <f t="shared" si="25"/>
        <v>0.334050876670201</v>
      </c>
      <c r="V125" s="269">
        <f t="shared" si="25"/>
        <v>0.33425852351665214</v>
      </c>
      <c r="W125" s="269">
        <f t="shared" si="25"/>
        <v>0.33588589033033811</v>
      </c>
      <c r="X125" s="269">
        <f t="shared" si="25"/>
        <v>0.33284719193042789</v>
      </c>
      <c r="Y125" s="269">
        <f t="shared" si="25"/>
        <v>0.3320176644192343</v>
      </c>
      <c r="DA125" s="79"/>
    </row>
    <row r="126" spans="1:105" ht="12" customHeight="1" x14ac:dyDescent="0.25">
      <c r="A126" s="62" t="s">
        <v>181</v>
      </c>
      <c r="B126" s="270">
        <f t="shared" ref="B126:Y126" si="26">IF(B$73=0,0,B$73/B$54)</f>
        <v>0.1880741994168923</v>
      </c>
      <c r="C126" s="270">
        <f t="shared" si="26"/>
        <v>0.18065828089979549</v>
      </c>
      <c r="D126" s="270">
        <f t="shared" si="26"/>
        <v>0.17740278780478141</v>
      </c>
      <c r="E126" s="270">
        <f t="shared" si="26"/>
        <v>0.18656404413289088</v>
      </c>
      <c r="F126" s="270">
        <f t="shared" si="26"/>
        <v>0.17763694731433938</v>
      </c>
      <c r="G126" s="270">
        <f t="shared" si="26"/>
        <v>0.15608377047602601</v>
      </c>
      <c r="H126" s="270">
        <f t="shared" si="26"/>
        <v>0.16778112087827457</v>
      </c>
      <c r="I126" s="270">
        <f t="shared" si="26"/>
        <v>0.16849257445645971</v>
      </c>
      <c r="J126" s="270">
        <f t="shared" si="26"/>
        <v>0.17188866420515933</v>
      </c>
      <c r="K126" s="270">
        <f t="shared" si="26"/>
        <v>0.16122278251449332</v>
      </c>
      <c r="L126" s="270">
        <f t="shared" si="26"/>
        <v>0.16347208410041716</v>
      </c>
      <c r="M126" s="270">
        <f t="shared" si="26"/>
        <v>0.16327845044066372</v>
      </c>
      <c r="N126" s="270">
        <f t="shared" si="26"/>
        <v>0.15928156188796316</v>
      </c>
      <c r="O126" s="270">
        <f t="shared" si="26"/>
        <v>0.15607257567753519</v>
      </c>
      <c r="P126" s="270">
        <f t="shared" si="26"/>
        <v>0.1513106629958258</v>
      </c>
      <c r="Q126" s="270">
        <f t="shared" si="26"/>
        <v>0.15715950305395138</v>
      </c>
      <c r="R126" s="270">
        <f t="shared" si="26"/>
        <v>0.15081463376187251</v>
      </c>
      <c r="S126" s="270">
        <f t="shared" si="26"/>
        <v>0.15587947002046082</v>
      </c>
      <c r="T126" s="270">
        <f t="shared" si="26"/>
        <v>0.15611569624595847</v>
      </c>
      <c r="U126" s="270">
        <f t="shared" si="26"/>
        <v>0.15649449854084999</v>
      </c>
      <c r="V126" s="270">
        <f t="shared" si="26"/>
        <v>0.16345908934673231</v>
      </c>
      <c r="W126" s="270">
        <f t="shared" si="26"/>
        <v>0.15921243411602828</v>
      </c>
      <c r="X126" s="270">
        <f t="shared" si="26"/>
        <v>0.15295136778304705</v>
      </c>
      <c r="Y126" s="270">
        <f t="shared" si="26"/>
        <v>0.14914412388700063</v>
      </c>
      <c r="DA126" s="80"/>
    </row>
    <row r="127" spans="1:105" ht="12" customHeight="1" x14ac:dyDescent="0.25">
      <c r="A127" s="62" t="s">
        <v>187</v>
      </c>
      <c r="B127" s="270">
        <f t="shared" ref="B127:Y127" si="27">IF(B$78=0,0,B$78/B$54)</f>
        <v>0.14656327217230625</v>
      </c>
      <c r="C127" s="270">
        <f t="shared" si="27"/>
        <v>0.15456007023712476</v>
      </c>
      <c r="D127" s="270">
        <f t="shared" si="27"/>
        <v>0.15779064084898345</v>
      </c>
      <c r="E127" s="270">
        <f t="shared" si="27"/>
        <v>0.14864803068547816</v>
      </c>
      <c r="F127" s="270">
        <f t="shared" si="27"/>
        <v>0.1572644594984843</v>
      </c>
      <c r="G127" s="270">
        <f t="shared" si="27"/>
        <v>0.17857752441457556</v>
      </c>
      <c r="H127" s="270">
        <f t="shared" si="27"/>
        <v>0.16715918719389183</v>
      </c>
      <c r="I127" s="270">
        <f t="shared" si="27"/>
        <v>0.16719471215184034</v>
      </c>
      <c r="J127" s="270">
        <f t="shared" si="27"/>
        <v>0.16391246280837751</v>
      </c>
      <c r="K127" s="270">
        <f t="shared" si="27"/>
        <v>0.17415226857357671</v>
      </c>
      <c r="L127" s="270">
        <f t="shared" si="27"/>
        <v>0.17153065546877003</v>
      </c>
      <c r="M127" s="270">
        <f t="shared" si="27"/>
        <v>0.17126049534201954</v>
      </c>
      <c r="N127" s="270">
        <f t="shared" si="27"/>
        <v>0.17460702973883482</v>
      </c>
      <c r="O127" s="270">
        <f t="shared" si="27"/>
        <v>0.17802775778413008</v>
      </c>
      <c r="P127" s="270">
        <f t="shared" si="27"/>
        <v>0.1829641057326068</v>
      </c>
      <c r="Q127" s="270">
        <f t="shared" si="27"/>
        <v>0.17702680626215697</v>
      </c>
      <c r="R127" s="270">
        <f t="shared" si="27"/>
        <v>0.18388520117265209</v>
      </c>
      <c r="S127" s="270">
        <f t="shared" si="27"/>
        <v>0.17955908665732462</v>
      </c>
      <c r="T127" s="270">
        <f t="shared" si="27"/>
        <v>0.17814539910105268</v>
      </c>
      <c r="U127" s="270">
        <f t="shared" si="27"/>
        <v>0.17755637812935088</v>
      </c>
      <c r="V127" s="270">
        <f t="shared" si="27"/>
        <v>0.1707994341699198</v>
      </c>
      <c r="W127" s="270">
        <f t="shared" si="27"/>
        <v>0.1766734562143098</v>
      </c>
      <c r="X127" s="270">
        <f t="shared" si="27"/>
        <v>0.17989582414738084</v>
      </c>
      <c r="Y127" s="270">
        <f t="shared" si="27"/>
        <v>0.18287354053223367</v>
      </c>
      <c r="DA127" s="80"/>
    </row>
    <row r="128" spans="1:105" ht="12" customHeight="1" x14ac:dyDescent="0.25">
      <c r="A128" s="174" t="s">
        <v>189</v>
      </c>
      <c r="B128" s="269">
        <f t="shared" ref="B128:Y128" si="28">IF(B$79=0,0,B$79/B$54)</f>
        <v>0.10111193888220422</v>
      </c>
      <c r="C128" s="269">
        <f t="shared" si="28"/>
        <v>9.9456890340275952E-2</v>
      </c>
      <c r="D128" s="269">
        <f t="shared" si="28"/>
        <v>9.9320668532274087E-2</v>
      </c>
      <c r="E128" s="269">
        <f t="shared" si="28"/>
        <v>0.10118349361631955</v>
      </c>
      <c r="F128" s="269">
        <f t="shared" si="28"/>
        <v>9.9658442462812899E-2</v>
      </c>
      <c r="G128" s="269">
        <f t="shared" si="28"/>
        <v>9.9466478690521207E-2</v>
      </c>
      <c r="H128" s="269">
        <f t="shared" si="28"/>
        <v>0.10017610576808524</v>
      </c>
      <c r="I128" s="269">
        <f t="shared" si="28"/>
        <v>9.8470477259643877E-2</v>
      </c>
      <c r="J128" s="269">
        <f t="shared" si="28"/>
        <v>9.8103906690782006E-2</v>
      </c>
      <c r="K128" s="269">
        <f t="shared" si="28"/>
        <v>0.10128270491306417</v>
      </c>
      <c r="L128" s="269">
        <f t="shared" si="28"/>
        <v>9.9636389128370154E-2</v>
      </c>
      <c r="M128" s="269">
        <f t="shared" si="28"/>
        <v>0.10202048735915388</v>
      </c>
      <c r="N128" s="269">
        <f t="shared" si="28"/>
        <v>0.10325320918490863</v>
      </c>
      <c r="O128" s="269">
        <f t="shared" si="28"/>
        <v>0.10157769540349218</v>
      </c>
      <c r="P128" s="269">
        <f t="shared" si="28"/>
        <v>0.10076048812107072</v>
      </c>
      <c r="Q128" s="269">
        <f t="shared" si="28"/>
        <v>0.10043714626373586</v>
      </c>
      <c r="R128" s="269">
        <f t="shared" si="28"/>
        <v>9.9368268617550673E-2</v>
      </c>
      <c r="S128" s="269">
        <f t="shared" si="28"/>
        <v>9.9377359700947895E-2</v>
      </c>
      <c r="T128" s="269">
        <f t="shared" si="28"/>
        <v>9.9987644926087207E-2</v>
      </c>
      <c r="U128" s="269">
        <f t="shared" si="28"/>
        <v>0.10024976480549209</v>
      </c>
      <c r="V128" s="269">
        <f t="shared" si="28"/>
        <v>0.1006099283825212</v>
      </c>
      <c r="W128" s="269">
        <f t="shared" si="28"/>
        <v>0.10246937952477823</v>
      </c>
      <c r="X128" s="269">
        <f t="shared" si="28"/>
        <v>0.10330711854896868</v>
      </c>
      <c r="Y128" s="269">
        <f t="shared" si="28"/>
        <v>0.10350977892410093</v>
      </c>
      <c r="DA128" s="79"/>
    </row>
    <row r="129" spans="1:105" ht="12" customHeight="1" x14ac:dyDescent="0.25">
      <c r="A129" s="62" t="s">
        <v>190</v>
      </c>
      <c r="B129" s="270">
        <f t="shared" ref="B129:Y129" si="29">IF(B$80=0,0,B$80/B$54)</f>
        <v>3.740372005269979E-2</v>
      </c>
      <c r="C129" s="270">
        <f t="shared" si="29"/>
        <v>3.5953605790460266E-2</v>
      </c>
      <c r="D129" s="270">
        <f t="shared" si="29"/>
        <v>3.5309739985030814E-2</v>
      </c>
      <c r="E129" s="270">
        <f t="shared" si="29"/>
        <v>3.71505363969502E-2</v>
      </c>
      <c r="F129" s="270">
        <f t="shared" si="29"/>
        <v>3.5367077617929989E-2</v>
      </c>
      <c r="G129" s="270">
        <f t="shared" si="29"/>
        <v>3.1073089870127402E-2</v>
      </c>
      <c r="H129" s="270">
        <f t="shared" si="29"/>
        <v>3.3383303957251989E-2</v>
      </c>
      <c r="I129" s="270">
        <f t="shared" si="29"/>
        <v>3.3538171681461115E-2</v>
      </c>
      <c r="J129" s="270">
        <f t="shared" si="29"/>
        <v>3.4232296401778994E-2</v>
      </c>
      <c r="K129" s="270">
        <f t="shared" si="29"/>
        <v>3.2105886839103433E-2</v>
      </c>
      <c r="L129" s="270">
        <f t="shared" si="29"/>
        <v>3.2556177011595314E-2</v>
      </c>
      <c r="M129" s="270">
        <f t="shared" si="29"/>
        <v>3.2533184819748706E-2</v>
      </c>
      <c r="N129" s="270">
        <f t="shared" si="29"/>
        <v>3.1698238864795267E-2</v>
      </c>
      <c r="O129" s="270">
        <f t="shared" si="29"/>
        <v>3.1108493790814321E-2</v>
      </c>
      <c r="P129" s="270">
        <f t="shared" si="29"/>
        <v>3.0159346059713734E-2</v>
      </c>
      <c r="Q129" s="270">
        <f t="shared" si="29"/>
        <v>3.1325140907666998E-2</v>
      </c>
      <c r="R129" s="270">
        <f t="shared" si="29"/>
        <v>3.0060477169535492E-2</v>
      </c>
      <c r="S129" s="270">
        <f t="shared" si="29"/>
        <v>3.1051577424617449E-2</v>
      </c>
      <c r="T129" s="270">
        <f t="shared" si="29"/>
        <v>3.1117088612353141E-2</v>
      </c>
      <c r="U129" s="270">
        <f t="shared" si="29"/>
        <v>3.1192591747913133E-2</v>
      </c>
      <c r="V129" s="270">
        <f t="shared" si="29"/>
        <v>3.2580778807041279E-2</v>
      </c>
      <c r="W129" s="270">
        <f t="shared" si="29"/>
        <v>3.1734332547648229E-2</v>
      </c>
      <c r="X129" s="270">
        <f t="shared" si="29"/>
        <v>3.0413586395049468E-2</v>
      </c>
      <c r="Y129" s="270">
        <f t="shared" si="29"/>
        <v>2.9685175418552635E-2</v>
      </c>
      <c r="DA129" s="80"/>
    </row>
    <row r="130" spans="1:105" ht="12" customHeight="1" x14ac:dyDescent="0.25">
      <c r="A130" s="62" t="s">
        <v>195</v>
      </c>
      <c r="B130" s="270">
        <f t="shared" ref="B130:Y130" si="30">IF(B$84=0,0,B$84/B$54)</f>
        <v>3.4387170894947888E-2</v>
      </c>
      <c r="C130" s="270">
        <f t="shared" si="30"/>
        <v>3.2622378422364574E-2</v>
      </c>
      <c r="D130" s="270">
        <f t="shared" si="30"/>
        <v>3.2492879205875354E-2</v>
      </c>
      <c r="E130" s="270">
        <f t="shared" si="30"/>
        <v>3.4358048659039048E-2</v>
      </c>
      <c r="F130" s="270">
        <f t="shared" si="30"/>
        <v>3.2891763816841765E-2</v>
      </c>
      <c r="G130" s="270">
        <f t="shared" si="30"/>
        <v>3.2748730749917181E-2</v>
      </c>
      <c r="H130" s="270">
        <f t="shared" si="30"/>
        <v>3.3396925471311519E-2</v>
      </c>
      <c r="I130" s="270">
        <f t="shared" si="30"/>
        <v>3.1543912511300731E-2</v>
      </c>
      <c r="J130" s="270">
        <f t="shared" si="30"/>
        <v>3.1160268370071478E-2</v>
      </c>
      <c r="K130" s="270">
        <f t="shared" si="30"/>
        <v>3.4425140635670613E-2</v>
      </c>
      <c r="L130" s="270">
        <f t="shared" si="30"/>
        <v>3.2852522511366729E-2</v>
      </c>
      <c r="M130" s="270">
        <f t="shared" si="30"/>
        <v>3.5336079570357282E-2</v>
      </c>
      <c r="N130" s="270">
        <f t="shared" si="30"/>
        <v>3.6685180946388896E-2</v>
      </c>
      <c r="O130" s="270">
        <f t="shared" si="30"/>
        <v>3.4984585730751576E-2</v>
      </c>
      <c r="P130" s="270">
        <f t="shared" si="30"/>
        <v>3.413260989024379E-2</v>
      </c>
      <c r="Q130" s="270">
        <f t="shared" si="30"/>
        <v>3.3826899824189856E-2</v>
      </c>
      <c r="R130" s="270">
        <f t="shared" si="30"/>
        <v>3.2655665896367259E-2</v>
      </c>
      <c r="S130" s="270">
        <f t="shared" si="30"/>
        <v>3.2510566509507274E-2</v>
      </c>
      <c r="T130" s="270">
        <f t="shared" si="30"/>
        <v>3.3362492083107528E-2</v>
      </c>
      <c r="U130" s="270">
        <f t="shared" si="30"/>
        <v>3.3666512894651723E-2</v>
      </c>
      <c r="V130" s="270">
        <f t="shared" si="30"/>
        <v>3.3985288158548496E-2</v>
      </c>
      <c r="W130" s="270">
        <f t="shared" si="30"/>
        <v>3.5520371421316456E-2</v>
      </c>
      <c r="X130" s="270">
        <f t="shared" si="30"/>
        <v>3.6940503810189422E-2</v>
      </c>
      <c r="Y130" s="270">
        <f t="shared" si="30"/>
        <v>3.7318033031908435E-2</v>
      </c>
      <c r="DA130" s="80"/>
    </row>
    <row r="131" spans="1:105" ht="12" customHeight="1" x14ac:dyDescent="0.25">
      <c r="A131" s="63" t="s">
        <v>207</v>
      </c>
      <c r="B131" s="271">
        <f t="shared" ref="B131:Y131" si="31">IF(B$95=0,0,B$95/B$54)</f>
        <v>2.9321047934556546E-2</v>
      </c>
      <c r="C131" s="271">
        <f t="shared" si="31"/>
        <v>3.0880906127451101E-2</v>
      </c>
      <c r="D131" s="271">
        <f t="shared" si="31"/>
        <v>3.1518049341367919E-2</v>
      </c>
      <c r="E131" s="271">
        <f t="shared" si="31"/>
        <v>2.967490856033031E-2</v>
      </c>
      <c r="F131" s="271">
        <f t="shared" si="31"/>
        <v>3.1399601028041138E-2</v>
      </c>
      <c r="G131" s="271">
        <f t="shared" si="31"/>
        <v>3.564465807047662E-2</v>
      </c>
      <c r="H131" s="271">
        <f t="shared" si="31"/>
        <v>3.3395876339521714E-2</v>
      </c>
      <c r="I131" s="271">
        <f t="shared" si="31"/>
        <v>3.3388393066882037E-2</v>
      </c>
      <c r="J131" s="271">
        <f t="shared" si="31"/>
        <v>3.2711341918931533E-2</v>
      </c>
      <c r="K131" s="271">
        <f t="shared" si="31"/>
        <v>3.4751677438290121E-2</v>
      </c>
      <c r="L131" s="271">
        <f t="shared" si="31"/>
        <v>3.4227689605408104E-2</v>
      </c>
      <c r="M131" s="271">
        <f t="shared" si="31"/>
        <v>3.4151222969047892E-2</v>
      </c>
      <c r="N131" s="271">
        <f t="shared" si="31"/>
        <v>3.4869789373724473E-2</v>
      </c>
      <c r="O131" s="271">
        <f t="shared" si="31"/>
        <v>3.5484615881926286E-2</v>
      </c>
      <c r="P131" s="271">
        <f t="shared" si="31"/>
        <v>3.6468532171113212E-2</v>
      </c>
      <c r="Q131" s="271">
        <f t="shared" si="31"/>
        <v>3.5285105531878982E-2</v>
      </c>
      <c r="R131" s="271">
        <f t="shared" si="31"/>
        <v>3.6652125551647922E-2</v>
      </c>
      <c r="S131" s="271">
        <f t="shared" si="31"/>
        <v>3.5815215766823172E-2</v>
      </c>
      <c r="T131" s="271">
        <f t="shared" si="31"/>
        <v>3.5508064230626524E-2</v>
      </c>
      <c r="U131" s="271">
        <f t="shared" si="31"/>
        <v>3.5390660162927232E-2</v>
      </c>
      <c r="V131" s="271">
        <f t="shared" si="31"/>
        <v>3.4043861416931422E-2</v>
      </c>
      <c r="W131" s="271">
        <f t="shared" si="31"/>
        <v>3.5214675555813556E-2</v>
      </c>
      <c r="X131" s="271">
        <f t="shared" si="31"/>
        <v>3.5953028343729779E-2</v>
      </c>
      <c r="Y131" s="271">
        <f t="shared" si="31"/>
        <v>3.6506570473639845E-2</v>
      </c>
      <c r="DA131" s="81"/>
    </row>
    <row r="132" spans="1:105" ht="12" hidden="1" customHeight="1" x14ac:dyDescent="0.25">
      <c r="A132" s="6"/>
    </row>
    <row r="133" spans="1:105" ht="12" customHeight="1" x14ac:dyDescent="0.25">
      <c r="A133" s="6"/>
    </row>
    <row r="134" spans="1:105" ht="15" customHeight="1" x14ac:dyDescent="0.25">
      <c r="A134" s="32" t="s">
        <v>341</v>
      </c>
      <c r="B134" s="257"/>
      <c r="C134" s="257"/>
      <c r="D134" s="257"/>
      <c r="E134" s="257"/>
      <c r="F134" s="257"/>
      <c r="G134" s="257"/>
      <c r="H134" s="257"/>
      <c r="I134" s="257"/>
      <c r="J134" s="257"/>
      <c r="K134" s="257"/>
      <c r="L134" s="257"/>
      <c r="M134" s="257"/>
      <c r="N134" s="257"/>
      <c r="O134" s="257"/>
      <c r="P134" s="257"/>
      <c r="Q134" s="257"/>
      <c r="R134" s="257"/>
      <c r="S134" s="257"/>
      <c r="T134" s="257"/>
      <c r="U134" s="257"/>
      <c r="V134" s="257"/>
      <c r="W134" s="257"/>
      <c r="X134" s="257"/>
      <c r="Y134" s="257"/>
      <c r="DA134" s="88"/>
    </row>
    <row r="136" spans="1:105" ht="12" customHeight="1" x14ac:dyDescent="0.25">
      <c r="A136" s="35" t="s">
        <v>43</v>
      </c>
      <c r="B136" s="272">
        <f>IF(B$5=0,0,B$5/ISI_fec!B$5)</f>
        <v>0.53595314135417838</v>
      </c>
      <c r="C136" s="272">
        <f>IF(C$5=0,0,C$5/ISI_fec!C$5)</f>
        <v>0.53831628754537775</v>
      </c>
      <c r="D136" s="272">
        <f>IF(D$5=0,0,D$5/ISI_fec!D$5)</f>
        <v>0.53781373879026695</v>
      </c>
      <c r="E136" s="272">
        <f>IF(E$5=0,0,E$5/ISI_fec!E$5)</f>
        <v>0.53531896346277208</v>
      </c>
      <c r="F136" s="272">
        <f>IF(F$5=0,0,F$5/ISI_fec!F$5)</f>
        <v>0.53599419528334125</v>
      </c>
      <c r="G136" s="272">
        <f>IF(G$5=0,0,G$5/ISI_fec!G$5)</f>
        <v>0.53870032515716315</v>
      </c>
      <c r="H136" s="272">
        <f>IF(H$5=0,0,H$5/ISI_fec!H$5)</f>
        <v>0.54234701959705822</v>
      </c>
      <c r="I136" s="272">
        <f>IF(I$5=0,0,I$5/ISI_fec!I$5)</f>
        <v>0.54461257526985096</v>
      </c>
      <c r="J136" s="272">
        <f>IF(J$5=0,0,J$5/ISI_fec!J$5)</f>
        <v>0.54423294855229409</v>
      </c>
      <c r="K136" s="272">
        <f>IF(K$5=0,0,K$5/ISI_fec!K$5)</f>
        <v>0.54357880968387839</v>
      </c>
      <c r="L136" s="272">
        <f>IF(L$5=0,0,L$5/ISI_fec!L$5)</f>
        <v>0.54522247729522477</v>
      </c>
      <c r="M136" s="272">
        <f>IF(M$5=0,0,M$5/ISI_fec!M$5)</f>
        <v>0.54012162888349291</v>
      </c>
      <c r="N136" s="272">
        <f>IF(N$5=0,0,N$5/ISI_fec!N$5)</f>
        <v>0.54139936874116701</v>
      </c>
      <c r="O136" s="272">
        <f>IF(O$5=0,0,O$5/ISI_fec!O$5)</f>
        <v>0.55154223626830245</v>
      </c>
      <c r="P136" s="272">
        <f>IF(P$5=0,0,P$5/ISI_fec!P$5)</f>
        <v>0.55469460213093058</v>
      </c>
      <c r="Q136" s="272">
        <f>IF(Q$5=0,0,Q$5/ISI_fec!Q$5)</f>
        <v>0.55144481281287938</v>
      </c>
      <c r="R136" s="272">
        <f>IF(R$5=0,0,R$5/ISI_fec!R$5)</f>
        <v>0.56468490954299899</v>
      </c>
      <c r="S136" s="272">
        <f>IF(S$5=0,0,S$5/ISI_fec!S$5)</f>
        <v>0.56527148586553566</v>
      </c>
      <c r="T136" s="272">
        <f>IF(T$5=0,0,T$5/ISI_fec!T$5)</f>
        <v>0.56618446393951682</v>
      </c>
      <c r="U136" s="272">
        <f>IF(U$5=0,0,U$5/ISI_fec!U$5)</f>
        <v>0.56606900099289148</v>
      </c>
      <c r="V136" s="272">
        <f>IF(V$5=0,0,V$5/ISI_fec!V$5)</f>
        <v>0.56676306441259228</v>
      </c>
      <c r="W136" s="272">
        <f>IF(W$5=0,0,W$5/ISI_fec!W$5)</f>
        <v>0.56552222802715957</v>
      </c>
      <c r="X136" s="272">
        <f>IF(X$5=0,0,X$5/ISI_fec!X$5)</f>
        <v>0.56175066403118956</v>
      </c>
      <c r="Y136" s="272">
        <f>IF(Y$5=0,0,Y$5/ISI_fec!Y$5)</f>
        <v>0.58242644333074778</v>
      </c>
      <c r="DA136" s="111"/>
    </row>
    <row r="137" spans="1:105" ht="12" customHeight="1" x14ac:dyDescent="0.25">
      <c r="A137" s="55" t="s">
        <v>91</v>
      </c>
      <c r="B137" s="273">
        <f>IF(B$6=0,0,B$6/ISI_fec!B$6)</f>
        <v>0.48009625421718016</v>
      </c>
      <c r="C137" s="273">
        <f>IF(C$6=0,0,C$6/ISI_fec!C$6)</f>
        <v>0.48009625421718027</v>
      </c>
      <c r="D137" s="273">
        <f>IF(D$6=0,0,D$6/ISI_fec!D$6)</f>
        <v>0.48009625421718</v>
      </c>
      <c r="E137" s="273">
        <f>IF(E$6=0,0,E$6/ISI_fec!E$6)</f>
        <v>0.48202261295340648</v>
      </c>
      <c r="F137" s="273">
        <f>IF(F$6=0,0,F$6/ISI_fec!F$6)</f>
        <v>0.4820226129534067</v>
      </c>
      <c r="G137" s="273">
        <f>IF(G$6=0,0,G$6/ISI_fec!G$6)</f>
        <v>0.48202261295340648</v>
      </c>
      <c r="H137" s="273">
        <f>IF(H$6=0,0,H$6/ISI_fec!H$6)</f>
        <v>0.48579804610257726</v>
      </c>
      <c r="I137" s="273">
        <f>IF(I$6=0,0,I$6/ISI_fec!I$6)</f>
        <v>0.48579804610257721</v>
      </c>
      <c r="J137" s="273">
        <f>IF(J$6=0,0,J$6/ISI_fec!J$6)</f>
        <v>0.48579804610257732</v>
      </c>
      <c r="K137" s="273">
        <f>IF(K$6=0,0,K$6/ISI_fec!K$6)</f>
        <v>0.48579804610257715</v>
      </c>
      <c r="L137" s="273">
        <f>IF(L$6=0,0,L$6/ISI_fec!L$6)</f>
        <v>0.48579804610257726</v>
      </c>
      <c r="M137" s="273">
        <f>IF(M$6=0,0,M$6/ISI_fec!M$6)</f>
        <v>0.48579804610257743</v>
      </c>
      <c r="N137" s="273">
        <f>IF(N$6=0,0,N$6/ISI_fec!N$6)</f>
        <v>0.48579804610257737</v>
      </c>
      <c r="O137" s="273">
        <f>IF(O$6=0,0,O$6/ISI_fec!O$6)</f>
        <v>0.49221824149231974</v>
      </c>
      <c r="P137" s="273">
        <f>IF(P$6=0,0,P$6/ISI_fec!P$6)</f>
        <v>0.49512846224504731</v>
      </c>
      <c r="Q137" s="273">
        <f>IF(Q$6=0,0,Q$6/ISI_fec!Q$6)</f>
        <v>0.49512846224504725</v>
      </c>
      <c r="R137" s="273">
        <f>IF(R$6=0,0,R$6/ISI_fec!R$6)</f>
        <v>0.50061561602054272</v>
      </c>
      <c r="S137" s="273">
        <f>IF(S$6=0,0,S$6/ISI_fec!S$6)</f>
        <v>0.50555405441848844</v>
      </c>
      <c r="T137" s="273">
        <f>IF(T$6=0,0,T$6/ISI_fec!T$6)</f>
        <v>0.50614193819203357</v>
      </c>
      <c r="U137" s="273">
        <f>IF(U$6=0,0,U$6/ISI_fec!U$6)</f>
        <v>0.50614193819203368</v>
      </c>
      <c r="V137" s="273">
        <f>IF(V$6=0,0,V$6/ISI_fec!V$6)</f>
        <v>0.50614193819203357</v>
      </c>
      <c r="W137" s="273">
        <f>IF(W$6=0,0,W$6/ISI_fec!W$6)</f>
        <v>0.50614193819203357</v>
      </c>
      <c r="X137" s="273">
        <f>IF(X$6=0,0,X$6/ISI_fec!X$6)</f>
        <v>0.50614193819203379</v>
      </c>
      <c r="Y137" s="273">
        <f>IF(Y$6=0,0,Y$6/ISI_fec!Y$6)</f>
        <v>0.51052774437283033</v>
      </c>
      <c r="DA137" s="76"/>
    </row>
    <row r="138" spans="1:105" ht="12" customHeight="1" x14ac:dyDescent="0.25">
      <c r="A138" s="173" t="s">
        <v>92</v>
      </c>
      <c r="B138" s="274">
        <f>IF(B$7=0,0,B$7/ISI_fec!B$7)</f>
        <v>0.12451510305944732</v>
      </c>
      <c r="C138" s="274">
        <f>IF(C$7=0,0,C$7/ISI_fec!C$7)</f>
        <v>0.12451510305944725</v>
      </c>
      <c r="D138" s="274">
        <f>IF(D$7=0,0,D$7/ISI_fec!D$7)</f>
        <v>0.12451510305944737</v>
      </c>
      <c r="E138" s="274">
        <f>IF(E$7=0,0,E$7/ISI_fec!E$7)</f>
        <v>0.12501471278242224</v>
      </c>
      <c r="F138" s="274">
        <f>IF(F$7=0,0,F$7/ISI_fec!F$7)</f>
        <v>0.12501471278242215</v>
      </c>
      <c r="G138" s="274">
        <f>IF(G$7=0,0,G$7/ISI_fec!G$7)</f>
        <v>0.12501471278242218</v>
      </c>
      <c r="H138" s="274">
        <f>IF(H$7=0,0,H$7/ISI_fec!H$7)</f>
        <v>0.12599388819471433</v>
      </c>
      <c r="I138" s="274">
        <f>IF(I$7=0,0,I$7/ISI_fec!I$7)</f>
        <v>0.12599388819471433</v>
      </c>
      <c r="J138" s="274">
        <f>IF(J$7=0,0,J$7/ISI_fec!J$7)</f>
        <v>0.12599388819471433</v>
      </c>
      <c r="K138" s="274">
        <f>IF(K$7=0,0,K$7/ISI_fec!K$7)</f>
        <v>0.12599388819471435</v>
      </c>
      <c r="L138" s="274">
        <f>IF(L$7=0,0,L$7/ISI_fec!L$7)</f>
        <v>0.12599388819471433</v>
      </c>
      <c r="M138" s="274">
        <f>IF(M$7=0,0,M$7/ISI_fec!M$7)</f>
        <v>0.12599388819471433</v>
      </c>
      <c r="N138" s="274">
        <f>IF(N$7=0,0,N$7/ISI_fec!N$7)</f>
        <v>0.12599388819471435</v>
      </c>
      <c r="O138" s="274">
        <f>IF(O$7=0,0,O$7/ISI_fec!O$7)</f>
        <v>0.12841377320186054</v>
      </c>
      <c r="P138" s="274">
        <f>IF(P$7=0,0,P$7/ISI_fec!P$7)</f>
        <v>0.12841377320186051</v>
      </c>
      <c r="Q138" s="274">
        <f>IF(Q$7=0,0,Q$7/ISI_fec!Q$7)</f>
        <v>0.12841377320186045</v>
      </c>
      <c r="R138" s="274">
        <f>IF(R$7=0,0,R$7/ISI_fec!R$7)</f>
        <v>0.13127016726979129</v>
      </c>
      <c r="S138" s="274">
        <f>IF(S$7=0,0,S$7/ISI_fec!S$7)</f>
        <v>0.13127016726979129</v>
      </c>
      <c r="T138" s="274">
        <f>IF(T$7=0,0,T$7/ISI_fec!T$7)</f>
        <v>0.13127016726979138</v>
      </c>
      <c r="U138" s="274">
        <f>IF(U$7=0,0,U$7/ISI_fec!U$7)</f>
        <v>0.13127016726979127</v>
      </c>
      <c r="V138" s="274">
        <f>IF(V$7=0,0,V$7/ISI_fec!V$7)</f>
        <v>0.13127016726979132</v>
      </c>
      <c r="W138" s="274">
        <f>IF(W$7=0,0,W$7/ISI_fec!W$7)</f>
        <v>0.13127016726979127</v>
      </c>
      <c r="X138" s="274">
        <f>IF(X$7=0,0,X$7/ISI_fec!X$7)</f>
        <v>0.13127016726979132</v>
      </c>
      <c r="Y138" s="274">
        <f>IF(Y$7=0,0,Y$7/ISI_fec!Y$7)</f>
        <v>0.13491853669806969</v>
      </c>
      <c r="DA138" s="77"/>
    </row>
    <row r="139" spans="1:105" ht="12" customHeight="1" x14ac:dyDescent="0.25">
      <c r="A139" s="173" t="s">
        <v>93</v>
      </c>
      <c r="B139" s="274">
        <f>IF(B$8=0,0,B$8/ISI_fec!B$8)</f>
        <v>0.68776904228630475</v>
      </c>
      <c r="C139" s="274">
        <f>IF(C$8=0,0,C$8/ISI_fec!C$8)</f>
        <v>0.68776904228630498</v>
      </c>
      <c r="D139" s="274">
        <f>IF(D$8=0,0,D$8/ISI_fec!D$8)</f>
        <v>0.68776904228630498</v>
      </c>
      <c r="E139" s="274">
        <f>IF(E$8=0,0,E$8/ISI_fec!E$8)</f>
        <v>0.69052867619612301</v>
      </c>
      <c r="F139" s="274">
        <f>IF(F$8=0,0,F$8/ISI_fec!F$8)</f>
        <v>0.69052867619612279</v>
      </c>
      <c r="G139" s="274">
        <f>IF(G$8=0,0,G$8/ISI_fec!G$8)</f>
        <v>0.6905286761961229</v>
      </c>
      <c r="H139" s="274">
        <f>IF(H$8=0,0,H$8/ISI_fec!H$8)</f>
        <v>0.69593722920692525</v>
      </c>
      <c r="I139" s="274">
        <f>IF(I$8=0,0,I$8/ISI_fec!I$8)</f>
        <v>0.6959372292069248</v>
      </c>
      <c r="J139" s="274">
        <f>IF(J$8=0,0,J$8/ISI_fec!J$8)</f>
        <v>0.69593722920692502</v>
      </c>
      <c r="K139" s="274">
        <f>IF(K$8=0,0,K$8/ISI_fec!K$8)</f>
        <v>0.6959372292069248</v>
      </c>
      <c r="L139" s="274">
        <f>IF(L$8=0,0,L$8/ISI_fec!L$8)</f>
        <v>0.69593722920692491</v>
      </c>
      <c r="M139" s="274">
        <f>IF(M$8=0,0,M$8/ISI_fec!M$8)</f>
        <v>0.69593722920692491</v>
      </c>
      <c r="N139" s="274">
        <f>IF(N$8=0,0,N$8/ISI_fec!N$8)</f>
        <v>0.69593722920692502</v>
      </c>
      <c r="O139" s="274">
        <f>IF(O$8=0,0,O$8/ISI_fec!O$8)</f>
        <v>0.70295950820196562</v>
      </c>
      <c r="P139" s="274">
        <f>IF(P$8=0,0,P$8/ISI_fec!P$8)</f>
        <v>0.70927955929750208</v>
      </c>
      <c r="Q139" s="274">
        <f>IF(Q$8=0,0,Q$8/ISI_fec!Q$8)</f>
        <v>0.70930365587255828</v>
      </c>
      <c r="R139" s="274">
        <f>IF(R$8=0,0,R$8/ISI_fec!R$8)</f>
        <v>0.7149892922010358</v>
      </c>
      <c r="S139" s="274">
        <f>IF(S$8=0,0,S$8/ISI_fec!S$8)</f>
        <v>0.7201063648966648</v>
      </c>
      <c r="T139" s="274">
        <f>IF(T$8=0,0,T$8/ISI_fec!T$8)</f>
        <v>0.72471173032273117</v>
      </c>
      <c r="U139" s="274">
        <f>IF(U$8=0,0,U$8/ISI_fec!U$8)</f>
        <v>0.72508117493829882</v>
      </c>
      <c r="V139" s="274">
        <f>IF(V$8=0,0,V$8/ISI_fec!V$8)</f>
        <v>0.72508117493829882</v>
      </c>
      <c r="W139" s="274">
        <f>IF(W$8=0,0,W$8/ISI_fec!W$8)</f>
        <v>0.7250811749382986</v>
      </c>
      <c r="X139" s="274">
        <f>IF(X$8=0,0,X$8/ISI_fec!X$8)</f>
        <v>0.72508117493829893</v>
      </c>
      <c r="Y139" s="274">
        <f>IF(Y$8=0,0,Y$8/ISI_fec!Y$8)</f>
        <v>0.72918905936020195</v>
      </c>
      <c r="DA139" s="77"/>
    </row>
    <row r="140" spans="1:105" ht="12" customHeight="1" x14ac:dyDescent="0.25">
      <c r="A140" s="173" t="s">
        <v>94</v>
      </c>
      <c r="B140" s="274">
        <f>IF(B$9=0,0,B$9/ISI_fec!B$9)</f>
        <v>0.47520876016692631</v>
      </c>
      <c r="C140" s="274">
        <f>IF(C$9=0,0,C$9/ISI_fec!C$9)</f>
        <v>0.47520876016692604</v>
      </c>
      <c r="D140" s="274">
        <f>IF(D$9=0,0,D$9/ISI_fec!D$9)</f>
        <v>0.47520876016692604</v>
      </c>
      <c r="E140" s="274">
        <f>IF(E$9=0,0,E$9/ISI_fec!E$9)</f>
        <v>0.47711550811306769</v>
      </c>
      <c r="F140" s="274">
        <f>IF(F$9=0,0,F$9/ISI_fec!F$9)</f>
        <v>0.47711550811306785</v>
      </c>
      <c r="G140" s="274">
        <f>IF(G$9=0,0,G$9/ISI_fec!G$9)</f>
        <v>0.47711550811306769</v>
      </c>
      <c r="H140" s="274">
        <f>IF(H$9=0,0,H$9/ISI_fec!H$9)</f>
        <v>0.48085250645486066</v>
      </c>
      <c r="I140" s="274">
        <f>IF(I$9=0,0,I$9/ISI_fec!I$9)</f>
        <v>0.48085250645486061</v>
      </c>
      <c r="J140" s="274">
        <f>IF(J$9=0,0,J$9/ISI_fec!J$9)</f>
        <v>0.48085250645486061</v>
      </c>
      <c r="K140" s="274">
        <f>IF(K$9=0,0,K$9/ISI_fec!K$9)</f>
        <v>0.4808525064548605</v>
      </c>
      <c r="L140" s="274">
        <f>IF(L$9=0,0,L$9/ISI_fec!L$9)</f>
        <v>0.4808525064548605</v>
      </c>
      <c r="M140" s="274">
        <f>IF(M$9=0,0,M$9/ISI_fec!M$9)</f>
        <v>0.4808525064548605</v>
      </c>
      <c r="N140" s="274">
        <f>IF(N$9=0,0,N$9/ISI_fec!N$9)</f>
        <v>0.48085250645486055</v>
      </c>
      <c r="O140" s="274">
        <f>IF(O$9=0,0,O$9/ISI_fec!O$9)</f>
        <v>0.4900879367419273</v>
      </c>
      <c r="P140" s="274">
        <f>IF(P$9=0,0,P$9/ISI_fec!P$9)</f>
        <v>0.49008793674192752</v>
      </c>
      <c r="Q140" s="274">
        <f>IF(Q$9=0,0,Q$9/ISI_fec!Q$9)</f>
        <v>0.49008793674192719</v>
      </c>
      <c r="R140" s="274">
        <f>IF(R$9=0,0,R$9/ISI_fec!R$9)</f>
        <v>0.50098929288441474</v>
      </c>
      <c r="S140" s="274">
        <f>IF(S$9=0,0,S$9/ISI_fec!S$9)</f>
        <v>0.50098929288441485</v>
      </c>
      <c r="T140" s="274">
        <f>IF(T$9=0,0,T$9/ISI_fec!T$9)</f>
        <v>0.50098929288441485</v>
      </c>
      <c r="U140" s="274">
        <f>IF(U$9=0,0,U$9/ISI_fec!U$9)</f>
        <v>0.50098929288441463</v>
      </c>
      <c r="V140" s="274">
        <f>IF(V$9=0,0,V$9/ISI_fec!V$9)</f>
        <v>0.50098929288441474</v>
      </c>
      <c r="W140" s="274">
        <f>IF(W$9=0,0,W$9/ISI_fec!W$9)</f>
        <v>0.50098929288441452</v>
      </c>
      <c r="X140" s="274">
        <f>IF(X$9=0,0,X$9/ISI_fec!X$9)</f>
        <v>0.50098929288441463</v>
      </c>
      <c r="Y140" s="274">
        <f>IF(Y$9=0,0,Y$9/ISI_fec!Y$9)</f>
        <v>0.51604258152120153</v>
      </c>
      <c r="DA140" s="77"/>
    </row>
    <row r="141" spans="1:105" ht="12" customHeight="1" x14ac:dyDescent="0.25">
      <c r="A141" s="56" t="s">
        <v>95</v>
      </c>
      <c r="B141" s="275">
        <f>IF(B$10=0,0,B$10/ISI_fec!B$10)</f>
        <v>0.74537321285452807</v>
      </c>
      <c r="C141" s="275">
        <f>IF(C$10=0,0,C$10/ISI_fec!C$10)</f>
        <v>0.74941792174420474</v>
      </c>
      <c r="D141" s="275">
        <f>IF(D$10=0,0,D$10/ISI_fec!D$10)</f>
        <v>0.75091299910433762</v>
      </c>
      <c r="E141" s="275">
        <f>IF(E$10=0,0,E$10/ISI_fec!E$10)</f>
        <v>0.74890995578106334</v>
      </c>
      <c r="F141" s="275">
        <f>IF(F$10=0,0,F$10/ISI_fec!F$10)</f>
        <v>0.75348526550604411</v>
      </c>
      <c r="G141" s="275">
        <f>IF(G$10=0,0,G$10/ISI_fec!G$10)</f>
        <v>0.76388025342039678</v>
      </c>
      <c r="H141" s="275">
        <f>IF(H$10=0,0,H$10/ISI_fec!H$10)</f>
        <v>0.76420958760501934</v>
      </c>
      <c r="I141" s="275">
        <f>IF(I$10=0,0,I$10/ISI_fec!I$10)</f>
        <v>0.76404400665899819</v>
      </c>
      <c r="J141" s="275">
        <f>IF(J$10=0,0,J$10/ISI_fec!J$10)</f>
        <v>0.76343298929284464</v>
      </c>
      <c r="K141" s="275">
        <f>IF(K$10=0,0,K$10/ISI_fec!K$10)</f>
        <v>0.7690189023884606</v>
      </c>
      <c r="L141" s="275">
        <f>IF(L$10=0,0,L$10/ISI_fec!L$10)</f>
        <v>0.76774611597825759</v>
      </c>
      <c r="M141" s="275">
        <f>IF(M$10=0,0,M$10/ISI_fec!M$10)</f>
        <v>0.76778582458083078</v>
      </c>
      <c r="N141" s="275">
        <f>IF(N$10=0,0,N$10/ISI_fec!N$10)</f>
        <v>0.77003171883663513</v>
      </c>
      <c r="O141" s="275">
        <f>IF(O$10=0,0,O$10/ISI_fec!O$10)</f>
        <v>0.78466579975675621</v>
      </c>
      <c r="P141" s="275">
        <f>IF(P$10=0,0,P$10/ISI_fec!P$10)</f>
        <v>0.78719920239565888</v>
      </c>
      <c r="Q141" s="275">
        <f>IF(Q$10=0,0,Q$10/ISI_fec!Q$10)</f>
        <v>0.7824779967368003</v>
      </c>
      <c r="R141" s="275">
        <f>IF(R$10=0,0,R$10/ISI_fec!R$10)</f>
        <v>0.80503766643282282</v>
      </c>
      <c r="S141" s="275">
        <f>IF(S$10=0,0,S$10/ISI_fec!S$10)</f>
        <v>0.80256254491248002</v>
      </c>
      <c r="T141" s="275">
        <f>IF(T$10=0,0,T$10/ISI_fec!T$10)</f>
        <v>0.82383426568650575</v>
      </c>
      <c r="U141" s="275">
        <f>IF(U$10=0,0,U$10/ISI_fec!U$10)</f>
        <v>0.82490074835351046</v>
      </c>
      <c r="V141" s="275">
        <f>IF(V$10=0,0,V$10/ISI_fec!V$10)</f>
        <v>0.82132889063480208</v>
      </c>
      <c r="W141" s="275">
        <f>IF(W$10=0,0,W$10/ISI_fec!W$10)</f>
        <v>0.82541012325668806</v>
      </c>
      <c r="X141" s="275">
        <f>IF(X$10=0,0,X$10/ISI_fec!X$10)</f>
        <v>0.82913532190199069</v>
      </c>
      <c r="Y141" s="275">
        <f>IF(Y$10=0,0,Y$10/ISI_fec!Y$10)</f>
        <v>0.86682728796962238</v>
      </c>
      <c r="DA141" s="78"/>
    </row>
    <row r="142" spans="1:105" ht="12" customHeight="1" x14ac:dyDescent="0.25">
      <c r="A142" s="174" t="s">
        <v>165</v>
      </c>
      <c r="B142" s="276">
        <f>IF(B$16=0,0,B$16/ISI_fec!B$16)</f>
        <v>0.46383391672079027</v>
      </c>
      <c r="C142" s="276">
        <f>IF(C$16=0,0,C$16/ISI_fec!C$16)</f>
        <v>0.46893584955691142</v>
      </c>
      <c r="D142" s="276">
        <f>IF(D$16=0,0,D$16/ISI_fec!D$16)</f>
        <v>0.4679734088094224</v>
      </c>
      <c r="E142" s="276">
        <f>IF(E$16=0,0,E$16/ISI_fec!E$16)</f>
        <v>0.46257652684795553</v>
      </c>
      <c r="F142" s="276">
        <f>IF(F$16=0,0,F$16/ISI_fec!F$16)</f>
        <v>0.46492247549699284</v>
      </c>
      <c r="G142" s="276">
        <f>IF(G$16=0,0,G$16/ISI_fec!G$16)</f>
        <v>0.46582813149330321</v>
      </c>
      <c r="H142" s="276">
        <f>IF(H$16=0,0,H$16/ISI_fec!H$16)</f>
        <v>0.46940137743451493</v>
      </c>
      <c r="I142" s="276">
        <f>IF(I$16=0,0,I$16/ISI_fec!I$16)</f>
        <v>0.47645036432801136</v>
      </c>
      <c r="J142" s="276">
        <f>IF(J$16=0,0,J$16/ISI_fec!J$16)</f>
        <v>0.4765018509150119</v>
      </c>
      <c r="K142" s="276">
        <f>IF(K$16=0,0,K$16/ISI_fec!K$16)</f>
        <v>0.47261210196098435</v>
      </c>
      <c r="L142" s="276">
        <f>IF(L$16=0,0,L$16/ISI_fec!L$16)</f>
        <v>0.47617107850027207</v>
      </c>
      <c r="M142" s="276">
        <f>IF(M$16=0,0,M$16/ISI_fec!M$16)</f>
        <v>0.46608021164784447</v>
      </c>
      <c r="N142" s="276">
        <f>IF(N$16=0,0,N$16/ISI_fec!N$16)</f>
        <v>0.46740865712119617</v>
      </c>
      <c r="O142" s="276">
        <f>IF(O$16=0,0,O$16/ISI_fec!O$16)</f>
        <v>0.47607180537431859</v>
      </c>
      <c r="P142" s="276">
        <f>IF(P$16=0,0,P$16/ISI_fec!P$16)</f>
        <v>0.48128131102700378</v>
      </c>
      <c r="Q142" s="276">
        <f>IF(Q$16=0,0,Q$16/ISI_fec!Q$16)</f>
        <v>0.47658819059458657</v>
      </c>
      <c r="R142" s="276">
        <f>IF(R$16=0,0,R$16/ISI_fec!R$16)</f>
        <v>0.48964005760914764</v>
      </c>
      <c r="S142" s="276">
        <f>IF(S$16=0,0,S$16/ISI_fec!S$16)</f>
        <v>0.49112943589477398</v>
      </c>
      <c r="T142" s="276">
        <f>IF(T$16=0,0,T$16/ISI_fec!T$16)</f>
        <v>0.49037643972592121</v>
      </c>
      <c r="U142" s="276">
        <f>IF(U$16=0,0,U$16/ISI_fec!U$16)</f>
        <v>0.49004004392523393</v>
      </c>
      <c r="V142" s="276">
        <f>IF(V$16=0,0,V$16/ISI_fec!V$16)</f>
        <v>0.49195488264454373</v>
      </c>
      <c r="W142" s="276">
        <f>IF(W$16=0,0,W$16/ISI_fec!W$16)</f>
        <v>0.49078184311589546</v>
      </c>
      <c r="X142" s="276">
        <f>IF(X$16=0,0,X$16/ISI_fec!X$16)</f>
        <v>0.48167692041797316</v>
      </c>
      <c r="Y142" s="276">
        <f>IF(Y$16=0,0,Y$16/ISI_fec!Y$16)</f>
        <v>0.49966996872224173</v>
      </c>
      <c r="DA142" s="79"/>
    </row>
    <row r="143" spans="1:105" ht="12" customHeight="1" x14ac:dyDescent="0.25">
      <c r="A143" s="174" t="s">
        <v>172</v>
      </c>
      <c r="B143" s="276">
        <f>IF(B$22=0,0,B$22/ISI_fec!B$22)</f>
        <v>0.55938250137022238</v>
      </c>
      <c r="C143" s="276">
        <f>IF(C$22=0,0,C$22/ISI_fec!C$22)</f>
        <v>0.5601624323351585</v>
      </c>
      <c r="D143" s="276">
        <f>IF(D$22=0,0,D$22/ISI_fec!D$22)</f>
        <v>0.55876781198810932</v>
      </c>
      <c r="E143" s="276">
        <f>IF(E$22=0,0,E$22/ISI_fec!E$22)</f>
        <v>0.55688184619096537</v>
      </c>
      <c r="F143" s="276">
        <f>IF(F$22=0,0,F$22/ISI_fec!F$22)</f>
        <v>0.55648487611705821</v>
      </c>
      <c r="G143" s="276">
        <f>IF(G$22=0,0,G$22/ISI_fec!G$22)</f>
        <v>0.55627735090002162</v>
      </c>
      <c r="H143" s="276">
        <f>IF(H$22=0,0,H$22/ISI_fec!H$22)</f>
        <v>0.56142626218493485</v>
      </c>
      <c r="I143" s="276">
        <f>IF(I$22=0,0,I$22/ISI_fec!I$22)</f>
        <v>0.56255677974922558</v>
      </c>
      <c r="J143" s="276">
        <f>IF(J$22=0,0,J$22/ISI_fec!J$22)</f>
        <v>0.56354391920821911</v>
      </c>
      <c r="K143" s="276">
        <f>IF(K$22=0,0,K$22/ISI_fec!K$22)</f>
        <v>0.56118648033525931</v>
      </c>
      <c r="L143" s="276">
        <f>IF(L$22=0,0,L$22/ISI_fec!L$22)</f>
        <v>0.56332494937989575</v>
      </c>
      <c r="M143" s="276">
        <f>IF(M$22=0,0,M$22/ISI_fec!M$22)</f>
        <v>0.55764503424467382</v>
      </c>
      <c r="N143" s="276">
        <f>IF(N$22=0,0,N$22/ISI_fec!N$22)</f>
        <v>0.55867442544215817</v>
      </c>
      <c r="O143" s="276">
        <f>IF(O$22=0,0,O$22/ISI_fec!O$22)</f>
        <v>0.56876292955675412</v>
      </c>
      <c r="P143" s="276">
        <f>IF(P$22=0,0,P$22/ISI_fec!P$22)</f>
        <v>0.57074820232577594</v>
      </c>
      <c r="Q143" s="276">
        <f>IF(Q$22=0,0,Q$22/ISI_fec!Q$22)</f>
        <v>0.56874805606421763</v>
      </c>
      <c r="R143" s="276">
        <f>IF(R$22=0,0,R$22/ISI_fec!R$22)</f>
        <v>0.58029887973093819</v>
      </c>
      <c r="S143" s="276">
        <f>IF(S$22=0,0,S$22/ISI_fec!S$22)</f>
        <v>0.58162257468760703</v>
      </c>
      <c r="T143" s="276">
        <f>IF(T$22=0,0,T$22/ISI_fec!T$22)</f>
        <v>0.5839966646330913</v>
      </c>
      <c r="U143" s="276">
        <f>IF(U$22=0,0,U$22/ISI_fec!U$22)</f>
        <v>0.58400897420493803</v>
      </c>
      <c r="V143" s="276">
        <f>IF(V$22=0,0,V$22/ISI_fec!V$22)</f>
        <v>0.58638114493987215</v>
      </c>
      <c r="W143" s="276">
        <f>IF(W$22=0,0,W$22/ISI_fec!W$22)</f>
        <v>0.58374660157184133</v>
      </c>
      <c r="X143" s="276">
        <f>IF(X$22=0,0,X$22/ISI_fec!X$22)</f>
        <v>0.5792636196164791</v>
      </c>
      <c r="Y143" s="276">
        <f>IF(Y$22=0,0,Y$22/ISI_fec!Y$22)</f>
        <v>0.60206281527582217</v>
      </c>
      <c r="DA143" s="79"/>
    </row>
    <row r="144" spans="1:105" ht="12" customHeight="1" x14ac:dyDescent="0.25">
      <c r="A144" s="174" t="s">
        <v>179</v>
      </c>
      <c r="B144" s="276">
        <f>IF(B$28=0,0,B$28/ISI_fec!B$28)</f>
        <v>0.55073776704614319</v>
      </c>
      <c r="C144" s="276">
        <f>IF(C$28=0,0,C$28/ISI_fec!C$28)</f>
        <v>0.55370822282428733</v>
      </c>
      <c r="D144" s="276">
        <f>IF(D$28=0,0,D$28/ISI_fec!D$28)</f>
        <v>0.55492904486544814</v>
      </c>
      <c r="E144" s="276">
        <f>IF(E$28=0,0,E$28/ISI_fec!E$28)</f>
        <v>0.5537252970724692</v>
      </c>
      <c r="F144" s="276">
        <f>IF(F$28=0,0,F$28/ISI_fec!F$28)</f>
        <v>0.55693653522295705</v>
      </c>
      <c r="G144" s="276">
        <f>IF(G$28=0,0,G$28/ISI_fec!G$28)</f>
        <v>0.56477321379521839</v>
      </c>
      <c r="H144" s="276">
        <f>IF(H$28=0,0,H$28/ISI_fec!H$28)</f>
        <v>0.56495439674633308</v>
      </c>
      <c r="I144" s="276">
        <f>IF(I$28=0,0,I$28/ISI_fec!I$28)</f>
        <v>0.56489440044378814</v>
      </c>
      <c r="J144" s="276">
        <f>IF(J$28=0,0,J$28/ISI_fec!J$28)</f>
        <v>0.56339379624724661</v>
      </c>
      <c r="K144" s="276">
        <f>IF(K$28=0,0,K$28/ISI_fec!K$28)</f>
        <v>0.56713159329303409</v>
      </c>
      <c r="L144" s="276">
        <f>IF(L$28=0,0,L$28/ISI_fec!L$28)</f>
        <v>0.56615713021002279</v>
      </c>
      <c r="M144" s="276">
        <f>IF(M$28=0,0,M$28/ISI_fec!M$28)</f>
        <v>0.56640379111300965</v>
      </c>
      <c r="N144" s="276">
        <f>IF(N$28=0,0,N$28/ISI_fec!N$28)</f>
        <v>0.56756779555746695</v>
      </c>
      <c r="O144" s="276">
        <f>IF(O$28=0,0,O$28/ISI_fec!O$28)</f>
        <v>0.58033788976683298</v>
      </c>
      <c r="P144" s="276">
        <f>IF(P$28=0,0,P$28/ISI_fec!P$28)</f>
        <v>0.58217659960515522</v>
      </c>
      <c r="Q144" s="276">
        <f>IF(Q$28=0,0,Q$28/ISI_fec!Q$28)</f>
        <v>0.57897820326389149</v>
      </c>
      <c r="R144" s="276">
        <f>IF(R$28=0,0,R$28/ISI_fec!R$28)</f>
        <v>0.59537291241982671</v>
      </c>
      <c r="S144" s="276">
        <f>IF(S$28=0,0,S$28/ISI_fec!S$28)</f>
        <v>0.59347135546666097</v>
      </c>
      <c r="T144" s="276">
        <f>IF(T$28=0,0,T$28/ISI_fec!T$28)</f>
        <v>0.59343409468356689</v>
      </c>
      <c r="U144" s="276">
        <f>IF(U$28=0,0,U$28/ISI_fec!U$28)</f>
        <v>0.59323632898820267</v>
      </c>
      <c r="V144" s="276">
        <f>IF(V$28=0,0,V$28/ISI_fec!V$28)</f>
        <v>0.59060920643113668</v>
      </c>
      <c r="W144" s="276">
        <f>IF(W$28=0,0,W$28/ISI_fec!W$28)</f>
        <v>0.59240903273100876</v>
      </c>
      <c r="X144" s="276">
        <f>IF(X$28=0,0,X$28/ISI_fec!X$28)</f>
        <v>0.59394473491567101</v>
      </c>
      <c r="Y144" s="276">
        <f>IF(Y$28=0,0,Y$28/ISI_fec!Y$28)</f>
        <v>0.61691845279435242</v>
      </c>
      <c r="DA144" s="79"/>
    </row>
    <row r="145" spans="1:105" ht="12" customHeight="1" x14ac:dyDescent="0.25">
      <c r="A145" s="41" t="s">
        <v>189</v>
      </c>
      <c r="B145" s="277">
        <f>IF(B$35=0,0,B$35/ISI_fec!B$35)</f>
        <v>0.51853555872062085</v>
      </c>
      <c r="C145" s="277">
        <f>IF(C$35=0,0,C$35/ISI_fec!C$35)</f>
        <v>0.52061975893771351</v>
      </c>
      <c r="D145" s="277">
        <f>IF(D$35=0,0,D$35/ISI_fec!D$35)</f>
        <v>0.52045518487355991</v>
      </c>
      <c r="E145" s="277">
        <f>IF(E$35=0,0,E$35/ISI_fec!E$35)</f>
        <v>0.5178129291350847</v>
      </c>
      <c r="F145" s="277">
        <f>IF(F$35=0,0,F$35/ISI_fec!F$35)</f>
        <v>0.51925868407170728</v>
      </c>
      <c r="G145" s="277">
        <f>IF(G$35=0,0,G$35/ISI_fec!G$35)</f>
        <v>0.52487425345330518</v>
      </c>
      <c r="H145" s="277">
        <f>IF(H$35=0,0,H$35/ISI_fec!H$35)</f>
        <v>0.52665174342843335</v>
      </c>
      <c r="I145" s="277">
        <f>IF(I$35=0,0,I$35/ISI_fec!I$35)</f>
        <v>0.52794185976138996</v>
      </c>
      <c r="J145" s="277">
        <f>IF(J$35=0,0,J$35/ISI_fec!J$35)</f>
        <v>0.52698880573494356</v>
      </c>
      <c r="K145" s="277">
        <f>IF(K$35=0,0,K$35/ISI_fec!K$35)</f>
        <v>0.52969097231484963</v>
      </c>
      <c r="L145" s="277">
        <f>IF(L$35=0,0,L$35/ISI_fec!L$35)</f>
        <v>0.53045280229240821</v>
      </c>
      <c r="M145" s="277">
        <f>IF(M$35=0,0,M$35/ISI_fec!M$35)</f>
        <v>0.52794911045625437</v>
      </c>
      <c r="N145" s="277">
        <f>IF(N$35=0,0,N$35/ISI_fec!N$35)</f>
        <v>0.53100183236160414</v>
      </c>
      <c r="O145" s="277">
        <f>IF(O$35=0,0,O$35/ISI_fec!O$35)</f>
        <v>0.53966512643612563</v>
      </c>
      <c r="P145" s="277">
        <f>IF(P$35=0,0,P$35/ISI_fec!P$35)</f>
        <v>0.54232544916422387</v>
      </c>
      <c r="Q145" s="277">
        <f>IF(Q$35=0,0,Q$35/ISI_fec!Q$35)</f>
        <v>0.53881808182683033</v>
      </c>
      <c r="R145" s="277">
        <f>IF(R$35=0,0,R$35/ISI_fec!R$35)</f>
        <v>0.55208056789925819</v>
      </c>
      <c r="S145" s="277">
        <f>IF(S$35=0,0,S$35/ISI_fec!S$35)</f>
        <v>0.55163908639269155</v>
      </c>
      <c r="T145" s="277">
        <f>IF(T$35=0,0,T$35/ISI_fec!T$35)</f>
        <v>0.55272039233546222</v>
      </c>
      <c r="U145" s="277">
        <f>IF(U$35=0,0,U$35/ISI_fec!U$35)</f>
        <v>0.55282437250256133</v>
      </c>
      <c r="V145" s="277">
        <f>IF(V$35=0,0,V$35/ISI_fec!V$35)</f>
        <v>0.5525497976946131</v>
      </c>
      <c r="W145" s="277">
        <f>IF(W$35=0,0,W$35/ISI_fec!W$35)</f>
        <v>0.54987761880304675</v>
      </c>
      <c r="X145" s="277">
        <f>IF(X$35=0,0,X$35/ISI_fec!X$35)</f>
        <v>0.5510834376617042</v>
      </c>
      <c r="Y145" s="277">
        <f>IF(Y$35=0,0,Y$35/ISI_fec!Y$35)</f>
        <v>0.57095293173694972</v>
      </c>
      <c r="DA145" s="82"/>
    </row>
    <row r="146" spans="1:105" ht="12" customHeight="1" x14ac:dyDescent="0.25">
      <c r="A146" s="172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DA146" s="176"/>
    </row>
    <row r="147" spans="1:105" ht="12" customHeight="1" x14ac:dyDescent="0.25">
      <c r="A147" s="35" t="s">
        <v>44</v>
      </c>
      <c r="B147" s="272">
        <f>IF(B$54=0,0,B$54/ISI_fec!B$54)</f>
        <v>0.58341792046127683</v>
      </c>
      <c r="C147" s="272">
        <f>IF(C$54=0,0,C$54/ISI_fec!C$54)</f>
        <v>0.5866242071452844</v>
      </c>
      <c r="D147" s="272">
        <f>IF(D$54=0,0,D$54/ISI_fec!D$54)</f>
        <v>0.58872018865394737</v>
      </c>
      <c r="E147" s="272">
        <f>IF(E$54=0,0,E$54/ISI_fec!E$54)</f>
        <v>0.58481626232965911</v>
      </c>
      <c r="F147" s="272">
        <f>IF(F$54=0,0,F$54/ISI_fec!F$54)</f>
        <v>0.5909930164032573</v>
      </c>
      <c r="G147" s="272">
        <f>IF(G$54=0,0,G$54/ISI_fec!G$54)</f>
        <v>0.59431016143326243</v>
      </c>
      <c r="H147" s="272">
        <f>IF(H$54=0,0,H$54/ISI_fec!H$54)</f>
        <v>0.59667297547317222</v>
      </c>
      <c r="I147" s="272">
        <f>IF(I$54=0,0,I$54/ISI_fec!I$54)</f>
        <v>0.59930624641125385</v>
      </c>
      <c r="J147" s="272">
        <f>IF(J$54=0,0,J$54/ISI_fec!J$54)</f>
        <v>0.59900180596243269</v>
      </c>
      <c r="K147" s="272">
        <f>IF(K$54=0,0,K$54/ISI_fec!K$54)</f>
        <v>0.59877843430571165</v>
      </c>
      <c r="L147" s="272">
        <f>IF(L$54=0,0,L$54/ISI_fec!L$54)</f>
        <v>0.60013531047445923</v>
      </c>
      <c r="M147" s="272">
        <f>IF(M$54=0,0,M$54/ISI_fec!M$54)</f>
        <v>0.6055651586910662</v>
      </c>
      <c r="N147" s="272">
        <f>IF(N$54=0,0,N$54/ISI_fec!N$54)</f>
        <v>0.60687883214485361</v>
      </c>
      <c r="O147" s="272">
        <f>IF(O$54=0,0,O$54/ISI_fec!O$54)</f>
        <v>0.60742418322565261</v>
      </c>
      <c r="P147" s="272">
        <f>IF(P$54=0,0,P$54/ISI_fec!P$54)</f>
        <v>0.61007273263690065</v>
      </c>
      <c r="Q147" s="272">
        <f>IF(Q$54=0,0,Q$54/ISI_fec!Q$54)</f>
        <v>0.60749590883696625</v>
      </c>
      <c r="R147" s="272">
        <f>IF(R$54=0,0,R$54/ISI_fec!R$54)</f>
        <v>0.60970949937086283</v>
      </c>
      <c r="S147" s="272">
        <f>IF(S$54=0,0,S$54/ISI_fec!S$54)</f>
        <v>0.6238171143115292</v>
      </c>
      <c r="T147" s="272">
        <f>IF(T$54=0,0,T$54/ISI_fec!T$54)</f>
        <v>0.62451409891698817</v>
      </c>
      <c r="U147" s="272">
        <f>IF(U$54=0,0,U$54/ISI_fec!U$54)</f>
        <v>0.62454688216915544</v>
      </c>
      <c r="V147" s="272">
        <f>IF(V$54=0,0,V$54/ISI_fec!V$54)</f>
        <v>0.62400418219193832</v>
      </c>
      <c r="W147" s="272">
        <f>IF(W$54=0,0,W$54/ISI_fec!W$54)</f>
        <v>0.6391636242144042</v>
      </c>
      <c r="X147" s="272">
        <f>IF(X$54=0,0,X$54/ISI_fec!X$54)</f>
        <v>0.64019873961227491</v>
      </c>
      <c r="Y147" s="272">
        <f>IF(Y$54=0,0,Y$54/ISI_fec!Y$54)</f>
        <v>0.64148342864557673</v>
      </c>
      <c r="DA147" s="111"/>
    </row>
    <row r="148" spans="1:105" ht="12" customHeight="1" x14ac:dyDescent="0.25">
      <c r="A148" s="55" t="s">
        <v>91</v>
      </c>
      <c r="B148" s="273">
        <f>IF(B$55=0,0,B$55/ISI_fec!B$55)</f>
        <v>0.4802978852609936</v>
      </c>
      <c r="C148" s="273">
        <f>IF(C$55=0,0,C$55/ISI_fec!C$55)</f>
        <v>0.48029788526099365</v>
      </c>
      <c r="D148" s="273">
        <f>IF(D$55=0,0,D$55/ISI_fec!D$55)</f>
        <v>0.48180278901907597</v>
      </c>
      <c r="E148" s="273">
        <f>IF(E$55=0,0,E$55/ISI_fec!E$55)</f>
        <v>0.48180278901907597</v>
      </c>
      <c r="F148" s="273">
        <f>IF(F$55=0,0,F$55/ISI_fec!F$55)</f>
        <v>0.4844362590114964</v>
      </c>
      <c r="G148" s="273">
        <f>IF(G$55=0,0,G$55/ISI_fec!G$55)</f>
        <v>0.48443625901149645</v>
      </c>
      <c r="H148" s="273">
        <f>IF(H$55=0,0,H$55/ISI_fec!H$55)</f>
        <v>0.48827635032890426</v>
      </c>
      <c r="I148" s="273">
        <f>IF(I$55=0,0,I$55/ISI_fec!I$55)</f>
        <v>0.48827635032890426</v>
      </c>
      <c r="J148" s="273">
        <f>IF(J$55=0,0,J$55/ISI_fec!J$55)</f>
        <v>0.48827635032890426</v>
      </c>
      <c r="K148" s="273">
        <f>IF(K$55=0,0,K$55/ISI_fec!K$55)</f>
        <v>0.48827635032890448</v>
      </c>
      <c r="L148" s="273">
        <f>IF(L$55=0,0,L$55/ISI_fec!L$55)</f>
        <v>0.48827635032890432</v>
      </c>
      <c r="M148" s="273">
        <f>IF(M$55=0,0,M$55/ISI_fec!M$55)</f>
        <v>0.49444871529601375</v>
      </c>
      <c r="N148" s="273">
        <f>IF(N$55=0,0,N$55/ISI_fec!N$55)</f>
        <v>0.49558492083647004</v>
      </c>
      <c r="O148" s="273">
        <f>IF(O$55=0,0,O$55/ISI_fec!O$55)</f>
        <v>0.49558492083646999</v>
      </c>
      <c r="P148" s="273">
        <f>IF(P$55=0,0,P$55/ISI_fec!P$55)</f>
        <v>0.49558492083647004</v>
      </c>
      <c r="Q148" s="273">
        <f>IF(Q$55=0,0,Q$55/ISI_fec!Q$55)</f>
        <v>0.49558492083647016</v>
      </c>
      <c r="R148" s="273">
        <f>IF(R$55=0,0,R$55/ISI_fec!R$55)</f>
        <v>0.49558492083646982</v>
      </c>
      <c r="S148" s="273">
        <f>IF(S$55=0,0,S$55/ISI_fec!S$55)</f>
        <v>0.50102642875282311</v>
      </c>
      <c r="T148" s="273">
        <f>IF(T$55=0,0,T$55/ISI_fec!T$55)</f>
        <v>0.50592378587754061</v>
      </c>
      <c r="U148" s="273">
        <f>IF(U$55=0,0,U$55/ISI_fec!U$55)</f>
        <v>0.50839005478359711</v>
      </c>
      <c r="V148" s="273">
        <f>IF(V$55=0,0,V$55/ISI_fec!V$55)</f>
        <v>0.50839005478359733</v>
      </c>
      <c r="W148" s="273">
        <f>IF(W$55=0,0,W$55/ISI_fec!W$55)</f>
        <v>0.51255104930523765</v>
      </c>
      <c r="X148" s="273">
        <f>IF(X$55=0,0,X$55/ISI_fec!X$55)</f>
        <v>0.51629594437471382</v>
      </c>
      <c r="Y148" s="273">
        <f>IF(Y$55=0,0,Y$55/ISI_fec!Y$55)</f>
        <v>0.51966634993724248</v>
      </c>
      <c r="DA148" s="76"/>
    </row>
    <row r="149" spans="1:105" ht="12" customHeight="1" x14ac:dyDescent="0.25">
      <c r="A149" s="173" t="s">
        <v>92</v>
      </c>
      <c r="B149" s="274">
        <f>IF(B$56=0,0,B$56/ISI_fec!B$56)</f>
        <v>0.12463905758611708</v>
      </c>
      <c r="C149" s="274">
        <f>IF(C$56=0,0,C$56/ISI_fec!C$56)</f>
        <v>0.1246390575861171</v>
      </c>
      <c r="D149" s="274">
        <f>IF(D$56=0,0,D$56/ISI_fec!D$56)</f>
        <v>0.12502958561449534</v>
      </c>
      <c r="E149" s="274">
        <f>IF(E$56=0,0,E$56/ISI_fec!E$56)</f>
        <v>0.12502958561449531</v>
      </c>
      <c r="F149" s="274">
        <f>IF(F$56=0,0,F$56/ISI_fec!F$56)</f>
        <v>0.125712980707643</v>
      </c>
      <c r="G149" s="274">
        <f>IF(G$56=0,0,G$56/ISI_fec!G$56)</f>
        <v>0.12571298070764311</v>
      </c>
      <c r="H149" s="274">
        <f>IF(H$56=0,0,H$56/ISI_fec!H$56)</f>
        <v>0.12670949844701693</v>
      </c>
      <c r="I149" s="274">
        <f>IF(I$56=0,0,I$56/ISI_fec!I$56)</f>
        <v>0.1267094984470169</v>
      </c>
      <c r="J149" s="274">
        <f>IF(J$56=0,0,J$56/ISI_fec!J$56)</f>
        <v>0.12670949844701698</v>
      </c>
      <c r="K149" s="274">
        <f>IF(K$56=0,0,K$56/ISI_fec!K$56)</f>
        <v>0.12670949844701695</v>
      </c>
      <c r="L149" s="274">
        <f>IF(L$56=0,0,L$56/ISI_fec!L$56)</f>
        <v>0.1267094984470169</v>
      </c>
      <c r="M149" s="274">
        <f>IF(M$56=0,0,M$56/ISI_fec!M$56)</f>
        <v>0.12860609921982624</v>
      </c>
      <c r="N149" s="274">
        <f>IF(N$56=0,0,N$56/ISI_fec!N$56)</f>
        <v>0.12860609921982624</v>
      </c>
      <c r="O149" s="274">
        <f>IF(O$56=0,0,O$56/ISI_fec!O$56)</f>
        <v>0.12860609921982621</v>
      </c>
      <c r="P149" s="274">
        <f>IF(P$56=0,0,P$56/ISI_fec!P$56)</f>
        <v>0.12860609921982624</v>
      </c>
      <c r="Q149" s="274">
        <f>IF(Q$56=0,0,Q$56/ISI_fec!Q$56)</f>
        <v>0.12860609921982624</v>
      </c>
      <c r="R149" s="274">
        <f>IF(R$56=0,0,R$56/ISI_fec!R$56)</f>
        <v>0.1286060992198263</v>
      </c>
      <c r="S149" s="274">
        <f>IF(S$56=0,0,S$56/ISI_fec!S$56)</f>
        <v>0.13192907830512177</v>
      </c>
      <c r="T149" s="274">
        <f>IF(T$56=0,0,T$56/ISI_fec!T$56)</f>
        <v>0.13192907830512168</v>
      </c>
      <c r="U149" s="274">
        <f>IF(U$56=0,0,U$56/ISI_fec!U$56)</f>
        <v>0.13192907830512174</v>
      </c>
      <c r="V149" s="274">
        <f>IF(V$56=0,0,V$56/ISI_fec!V$56)</f>
        <v>0.13192907830512171</v>
      </c>
      <c r="W149" s="274">
        <f>IF(W$56=0,0,W$56/ISI_fec!W$56)</f>
        <v>0.13551155662986697</v>
      </c>
      <c r="X149" s="274">
        <f>IF(X$56=0,0,X$56/ISI_fec!X$56)</f>
        <v>0.13593815444593463</v>
      </c>
      <c r="Y149" s="274">
        <f>IF(Y$56=0,0,Y$56/ISI_fec!Y$56)</f>
        <v>0.13593815444593463</v>
      </c>
      <c r="DA149" s="77"/>
    </row>
    <row r="150" spans="1:105" ht="12" customHeight="1" x14ac:dyDescent="0.25">
      <c r="A150" s="173" t="s">
        <v>93</v>
      </c>
      <c r="B150" s="274">
        <f>IF(B$57=0,0,B$57/ISI_fec!B$57)</f>
        <v>0.6896807152567882</v>
      </c>
      <c r="C150" s="274">
        <f>IF(C$57=0,0,C$57/ISI_fec!C$57)</f>
        <v>0.6896807152567882</v>
      </c>
      <c r="D150" s="274">
        <f>IF(D$57=0,0,D$57/ISI_fec!D$57)</f>
        <v>0.69184167230473148</v>
      </c>
      <c r="E150" s="274">
        <f>IF(E$57=0,0,E$57/ISI_fec!E$57)</f>
        <v>0.69184167230473137</v>
      </c>
      <c r="F150" s="274">
        <f>IF(F$57=0,0,F$57/ISI_fec!F$57)</f>
        <v>0.69562318690997016</v>
      </c>
      <c r="G150" s="274">
        <f>IF(G$57=0,0,G$57/ISI_fec!G$57)</f>
        <v>0.69562318690997027</v>
      </c>
      <c r="H150" s="274">
        <f>IF(H$57=0,0,H$57/ISI_fec!H$57)</f>
        <v>0.70113734178700449</v>
      </c>
      <c r="I150" s="274">
        <f>IF(I$57=0,0,I$57/ISI_fec!I$57)</f>
        <v>0.7011373417870046</v>
      </c>
      <c r="J150" s="274">
        <f>IF(J$57=0,0,J$57/ISI_fec!J$57)</f>
        <v>0.70113734178700471</v>
      </c>
      <c r="K150" s="274">
        <f>IF(K$57=0,0,K$57/ISI_fec!K$57)</f>
        <v>0.7011373417870046</v>
      </c>
      <c r="L150" s="274">
        <f>IF(L$57=0,0,L$57/ISI_fec!L$57)</f>
        <v>0.7011373417870046</v>
      </c>
      <c r="M150" s="274">
        <f>IF(M$57=0,0,M$57/ISI_fec!M$57)</f>
        <v>0.70763960952403715</v>
      </c>
      <c r="N150" s="274">
        <f>IF(N$57=0,0,N$57/ISI_fec!N$57)</f>
        <v>0.71163203745368131</v>
      </c>
      <c r="O150" s="274">
        <f>IF(O$57=0,0,O$57/ISI_fec!O$57)</f>
        <v>0.71163203745368153</v>
      </c>
      <c r="P150" s="274">
        <f>IF(P$57=0,0,P$57/ISI_fec!P$57)</f>
        <v>0.71163203745368142</v>
      </c>
      <c r="Q150" s="274">
        <f>IF(Q$57=0,0,Q$57/ISI_fec!Q$57)</f>
        <v>0.71163203745368142</v>
      </c>
      <c r="R150" s="274">
        <f>IF(R$57=0,0,R$57/ISI_fec!R$57)</f>
        <v>0.71163203745368153</v>
      </c>
      <c r="S150" s="274">
        <f>IF(S$57=0,0,S$57/ISI_fec!S$57)</f>
        <v>0.71708483562404646</v>
      </c>
      <c r="T150" s="274">
        <f>IF(T$57=0,0,T$57/ISI_fec!T$57)</f>
        <v>0.72199235397737482</v>
      </c>
      <c r="U150" s="274">
        <f>IF(U$57=0,0,U$57/ISI_fec!U$57)</f>
        <v>0.72640912049537043</v>
      </c>
      <c r="V150" s="274">
        <f>IF(V$57=0,0,V$57/ISI_fec!V$57)</f>
        <v>0.7300194886805691</v>
      </c>
      <c r="W150" s="274">
        <f>IF(W$57=0,0,W$57/ISI_fec!W$57)</f>
        <v>0.73363354172824502</v>
      </c>
      <c r="X150" s="274">
        <f>IF(X$57=0,0,X$57/ISI_fec!X$57)</f>
        <v>0.73688618947115347</v>
      </c>
      <c r="Y150" s="274">
        <f>IF(Y$57=0,0,Y$57/ISI_fec!Y$57)</f>
        <v>0.73981357243977119</v>
      </c>
      <c r="DA150" s="77"/>
    </row>
    <row r="151" spans="1:105" ht="12" customHeight="1" x14ac:dyDescent="0.25">
      <c r="A151" s="173" t="s">
        <v>94</v>
      </c>
      <c r="B151" s="274">
        <f>IF(B$58=0,0,B$58/ISI_fec!B$58)</f>
        <v>0.4756534668465876</v>
      </c>
      <c r="C151" s="274">
        <f>IF(C$58=0,0,C$58/ISI_fec!C$58)</f>
        <v>0.47565346684658782</v>
      </c>
      <c r="D151" s="274">
        <f>IF(D$58=0,0,D$58/ISI_fec!D$58)</f>
        <v>0.47714381838001879</v>
      </c>
      <c r="E151" s="274">
        <f>IF(E$58=0,0,E$58/ISI_fec!E$58)</f>
        <v>0.47714381838001879</v>
      </c>
      <c r="F151" s="274">
        <f>IF(F$58=0,0,F$58/ISI_fec!F$58)</f>
        <v>0.47975182305830405</v>
      </c>
      <c r="G151" s="274">
        <f>IF(G$58=0,0,G$58/ISI_fec!G$58)</f>
        <v>0.47975182305830394</v>
      </c>
      <c r="H151" s="274">
        <f>IF(H$58=0,0,H$58/ISI_fec!H$58)</f>
        <v>0.48355478118946471</v>
      </c>
      <c r="I151" s="274">
        <f>IF(I$58=0,0,I$58/ISI_fec!I$58)</f>
        <v>0.48355478118946477</v>
      </c>
      <c r="J151" s="274">
        <f>IF(J$58=0,0,J$58/ISI_fec!J$58)</f>
        <v>0.48355478118946454</v>
      </c>
      <c r="K151" s="274">
        <f>IF(K$58=0,0,K$58/ISI_fec!K$58)</f>
        <v>0.48355478118946482</v>
      </c>
      <c r="L151" s="274">
        <f>IF(L$58=0,0,L$58/ISI_fec!L$58)</f>
        <v>0.48355478118946477</v>
      </c>
      <c r="M151" s="274">
        <f>IF(M$58=0,0,M$58/ISI_fec!M$58)</f>
        <v>0.49079267876573079</v>
      </c>
      <c r="N151" s="274">
        <f>IF(N$58=0,0,N$58/ISI_fec!N$58)</f>
        <v>0.49079267876573085</v>
      </c>
      <c r="O151" s="274">
        <f>IF(O$58=0,0,O$58/ISI_fec!O$58)</f>
        <v>0.49079267876573107</v>
      </c>
      <c r="P151" s="274">
        <f>IF(P$58=0,0,P$58/ISI_fec!P$58)</f>
        <v>0.49079267876573096</v>
      </c>
      <c r="Q151" s="274">
        <f>IF(Q$58=0,0,Q$58/ISI_fec!Q$58)</f>
        <v>0.49079267876573091</v>
      </c>
      <c r="R151" s="274">
        <f>IF(R$58=0,0,R$58/ISI_fec!R$58)</f>
        <v>0.49079267876573085</v>
      </c>
      <c r="S151" s="274">
        <f>IF(S$58=0,0,S$58/ISI_fec!S$58)</f>
        <v>0.50347398872418769</v>
      </c>
      <c r="T151" s="274">
        <f>IF(T$58=0,0,T$58/ISI_fec!T$58)</f>
        <v>0.5034739887241878</v>
      </c>
      <c r="U151" s="274">
        <f>IF(U$58=0,0,U$58/ISI_fec!U$58)</f>
        <v>0.5034739887241878</v>
      </c>
      <c r="V151" s="274">
        <f>IF(V$58=0,0,V$58/ISI_fec!V$58)</f>
        <v>0.5034739887241878</v>
      </c>
      <c r="W151" s="274">
        <f>IF(W$58=0,0,W$58/ISI_fec!W$58)</f>
        <v>0.51827880777699775</v>
      </c>
      <c r="X151" s="274">
        <f>IF(X$58=0,0,X$58/ISI_fec!X$58)</f>
        <v>0.51877361471752459</v>
      </c>
      <c r="Y151" s="274">
        <f>IF(Y$58=0,0,Y$58/ISI_fec!Y$58)</f>
        <v>0.51877361471752459</v>
      </c>
      <c r="DA151" s="77"/>
    </row>
    <row r="152" spans="1:105" ht="12" customHeight="1" x14ac:dyDescent="0.25">
      <c r="A152" s="56" t="s">
        <v>95</v>
      </c>
      <c r="B152" s="275">
        <f>IF(B$59=0,0,B$59/ISI_fec!B$59)</f>
        <v>0.74605133977719895</v>
      </c>
      <c r="C152" s="275">
        <f>IF(C$59=0,0,C$59/ISI_fec!C$59)</f>
        <v>0.75009972846908068</v>
      </c>
      <c r="D152" s="275">
        <f>IF(D$59=0,0,D$59/ISI_fec!D$59)</f>
        <v>0.75395112099916295</v>
      </c>
      <c r="E152" s="275">
        <f>IF(E$59=0,0,E$59/ISI_fec!E$59)</f>
        <v>0.74893491508204546</v>
      </c>
      <c r="F152" s="275">
        <f>IF(F$59=0,0,F$59/ISI_fec!F$59)</f>
        <v>0.75762896483895192</v>
      </c>
      <c r="G152" s="275">
        <f>IF(G$59=0,0,G$59/ISI_fec!G$59)</f>
        <v>0.76808111870791329</v>
      </c>
      <c r="H152" s="275">
        <f>IF(H$59=0,0,H$59/ISI_fec!H$59)</f>
        <v>0.76848427389194529</v>
      </c>
      <c r="I152" s="275">
        <f>IF(I$59=0,0,I$59/ISI_fec!I$59)</f>
        <v>0.76831776675157848</v>
      </c>
      <c r="J152" s="275">
        <f>IF(J$59=0,0,J$59/ISI_fec!J$59)</f>
        <v>0.76770333159585713</v>
      </c>
      <c r="K152" s="275">
        <f>IF(K$59=0,0,K$59/ISI_fec!K$59)</f>
        <v>0.7733204900808226</v>
      </c>
      <c r="L152" s="275">
        <f>IF(L$59=0,0,L$59/ISI_fec!L$59)</f>
        <v>0.77204058420666388</v>
      </c>
      <c r="M152" s="275">
        <f>IF(M$59=0,0,M$59/ISI_fec!M$59)</f>
        <v>0.78363709528422254</v>
      </c>
      <c r="N152" s="275">
        <f>IF(N$59=0,0,N$59/ISI_fec!N$59)</f>
        <v>0.78592935699912847</v>
      </c>
      <c r="O152" s="275">
        <f>IF(O$59=0,0,O$59/ISI_fec!O$59)</f>
        <v>0.78577370574312388</v>
      </c>
      <c r="P152" s="275">
        <f>IF(P$59=0,0,P$59/ISI_fec!P$59)</f>
        <v>0.78831068541055327</v>
      </c>
      <c r="Q152" s="275">
        <f>IF(Q$59=0,0,Q$59/ISI_fec!Q$59)</f>
        <v>0.7835828136627504</v>
      </c>
      <c r="R152" s="275">
        <f>IF(R$59=0,0,R$59/ISI_fec!R$59)</f>
        <v>0.78863225780030999</v>
      </c>
      <c r="S152" s="275">
        <f>IF(S$59=0,0,S$59/ISI_fec!S$59)</f>
        <v>0.80652194107716446</v>
      </c>
      <c r="T152" s="275">
        <f>IF(T$59=0,0,T$59/ISI_fec!T$59)</f>
        <v>0.82789860466241727</v>
      </c>
      <c r="U152" s="275">
        <f>IF(U$59=0,0,U$59/ISI_fec!U$59)</f>
        <v>0.82897034876033326</v>
      </c>
      <c r="V152" s="275">
        <f>IF(V$59=0,0,V$59/ISI_fec!V$59)</f>
        <v>0.8253808694869661</v>
      </c>
      <c r="W152" s="275">
        <f>IF(W$59=0,0,W$59/ISI_fec!W$59)</f>
        <v>0.85468863909672099</v>
      </c>
      <c r="X152" s="275">
        <f>IF(X$59=0,0,X$59/ISI_fec!X$59)</f>
        <v>0.85854597603845462</v>
      </c>
      <c r="Y152" s="275">
        <f>IF(Y$59=0,0,Y$59/ISI_fec!Y$59)</f>
        <v>0.86650151843716394</v>
      </c>
      <c r="DA152" s="78"/>
    </row>
    <row r="153" spans="1:105" ht="12" customHeight="1" x14ac:dyDescent="0.25">
      <c r="A153" s="174" t="s">
        <v>220</v>
      </c>
      <c r="B153" s="276">
        <f>IF(B$65=0,0,B$65/ISI_fec!B$65)</f>
        <v>0.44992835808505821</v>
      </c>
      <c r="C153" s="276">
        <f>IF(C$65=0,0,C$65/ISI_fec!C$65)</f>
        <v>0.45129178473974835</v>
      </c>
      <c r="D153" s="276">
        <f>IF(D$65=0,0,D$65/ISI_fec!D$65)</f>
        <v>0.45119297997443136</v>
      </c>
      <c r="E153" s="276">
        <f>IF(E$65=0,0,E$65/ISI_fec!E$65)</f>
        <v>0.44661963861732695</v>
      </c>
      <c r="F153" s="276">
        <f>IF(F$65=0,0,F$65/ISI_fec!F$65)</f>
        <v>0.44909201613510386</v>
      </c>
      <c r="G153" s="276">
        <f>IF(G$65=0,0,G$65/ISI_fec!G$65)</f>
        <v>0.44778745119837954</v>
      </c>
      <c r="H153" s="276">
        <f>IF(H$65=0,0,H$65/ISI_fec!H$65)</f>
        <v>0.45249814805718186</v>
      </c>
      <c r="I153" s="276">
        <f>IF(I$65=0,0,I$65/ISI_fec!I$65)</f>
        <v>0.45530156040919256</v>
      </c>
      <c r="J153" s="276">
        <f>IF(J$65=0,0,J$65/ISI_fec!J$65)</f>
        <v>0.45587198544762575</v>
      </c>
      <c r="K153" s="276">
        <f>IF(K$65=0,0,K$65/ISI_fec!K$65)</f>
        <v>0.4526043348363275</v>
      </c>
      <c r="L153" s="276">
        <f>IF(L$65=0,0,L$65/ISI_fec!L$65)</f>
        <v>0.45494053044502603</v>
      </c>
      <c r="M153" s="276">
        <f>IF(M$65=0,0,M$65/ISI_fec!M$65)</f>
        <v>0.45574437093111531</v>
      </c>
      <c r="N153" s="276">
        <f>IF(N$65=0,0,N$65/ISI_fec!N$65)</f>
        <v>0.45655560273579904</v>
      </c>
      <c r="O153" s="276">
        <f>IF(O$65=0,0,O$65/ISI_fec!O$65)</f>
        <v>0.45605381353961577</v>
      </c>
      <c r="P153" s="276">
        <f>IF(P$65=0,0,P$65/ISI_fec!P$65)</f>
        <v>0.45822523455435188</v>
      </c>
      <c r="Q153" s="276">
        <f>IF(Q$65=0,0,Q$65/ISI_fec!Q$65)</f>
        <v>0.45618930352536557</v>
      </c>
      <c r="R153" s="276">
        <f>IF(R$65=0,0,R$65/ISI_fec!R$65)</f>
        <v>0.45595029767698597</v>
      </c>
      <c r="S153" s="276">
        <f>IF(S$65=0,0,S$65/ISI_fec!S$65)</f>
        <v>0.46915760461651496</v>
      </c>
      <c r="T153" s="276">
        <f>IF(T$65=0,0,T$65/ISI_fec!T$65)</f>
        <v>0.47036815605474458</v>
      </c>
      <c r="U153" s="276">
        <f>IF(U$65=0,0,U$65/ISI_fec!U$65)</f>
        <v>0.47031999637401178</v>
      </c>
      <c r="V153" s="276">
        <f>IF(V$65=0,0,V$65/ISI_fec!V$65)</f>
        <v>0.47259489246674702</v>
      </c>
      <c r="W153" s="276">
        <f>IF(W$65=0,0,W$65/ISI_fec!W$65)</f>
        <v>0.48477141505304988</v>
      </c>
      <c r="X153" s="276">
        <f>IF(X$65=0,0,X$65/ISI_fec!X$65)</f>
        <v>0.47960589336030846</v>
      </c>
      <c r="Y153" s="276">
        <f>IF(Y$65=0,0,Y$65/ISI_fec!Y$65)</f>
        <v>0.48072962864785573</v>
      </c>
      <c r="DA153" s="79"/>
    </row>
    <row r="154" spans="1:105" ht="12" customHeight="1" x14ac:dyDescent="0.25">
      <c r="A154" s="174" t="s">
        <v>226</v>
      </c>
      <c r="B154" s="276">
        <f>IF(B$71=0,0,B$71/ISI_fec!B$71)</f>
        <v>0.68882767839398273</v>
      </c>
      <c r="C154" s="276">
        <f>IF(C$71=0,0,C$71/ISI_fec!C$71)</f>
        <v>0.68882767839398273</v>
      </c>
      <c r="D154" s="276">
        <f>IF(D$71=0,0,D$71/ISI_fec!D$71)</f>
        <v>0.69098596264568857</v>
      </c>
      <c r="E154" s="276">
        <f>IF(E$71=0,0,E$71/ISI_fec!E$71)</f>
        <v>0.69098596264568846</v>
      </c>
      <c r="F154" s="276">
        <f>IF(F$71=0,0,F$71/ISI_fec!F$71)</f>
        <v>0.69476280005569158</v>
      </c>
      <c r="G154" s="276">
        <f>IF(G$71=0,0,G$71/ISI_fec!G$71)</f>
        <v>0.69476280005569147</v>
      </c>
      <c r="H154" s="276">
        <f>IF(H$71=0,0,H$71/ISI_fec!H$71)</f>
        <v>0.70027013470813038</v>
      </c>
      <c r="I154" s="276">
        <f>IF(I$71=0,0,I$71/ISI_fec!I$71)</f>
        <v>0.70027013470813027</v>
      </c>
      <c r="J154" s="276">
        <f>IF(J$71=0,0,J$71/ISI_fec!J$71)</f>
        <v>0.70027013470813049</v>
      </c>
      <c r="K154" s="276">
        <f>IF(K$71=0,0,K$71/ISI_fec!K$71)</f>
        <v>0.70027013470813038</v>
      </c>
      <c r="L154" s="276">
        <f>IF(L$71=0,0,L$71/ISI_fec!L$71)</f>
        <v>0.70027013470813049</v>
      </c>
      <c r="M154" s="276">
        <f>IF(M$71=0,0,M$71/ISI_fec!M$71)</f>
        <v>0.71075184993027729</v>
      </c>
      <c r="N154" s="276">
        <f>IF(N$71=0,0,N$71/ISI_fec!N$71)</f>
        <v>0.71075184993027718</v>
      </c>
      <c r="O154" s="276">
        <f>IF(O$71=0,0,O$71/ISI_fec!O$71)</f>
        <v>0.71075184993027762</v>
      </c>
      <c r="P154" s="276">
        <f>IF(P$71=0,0,P$71/ISI_fec!P$71)</f>
        <v>0.7107518499302774</v>
      </c>
      <c r="Q154" s="276">
        <f>IF(Q$71=0,0,Q$71/ISI_fec!Q$71)</f>
        <v>0.7107518499302774</v>
      </c>
      <c r="R154" s="276">
        <f>IF(R$71=0,0,R$71/ISI_fec!R$71)</f>
        <v>0.71075184993027751</v>
      </c>
      <c r="S154" s="276">
        <f>IF(S$71=0,0,S$71/ISI_fec!S$71)</f>
        <v>0.72717666493724964</v>
      </c>
      <c r="T154" s="276">
        <f>IF(T$71=0,0,T$71/ISI_fec!T$71)</f>
        <v>0.7291165584976087</v>
      </c>
      <c r="U154" s="276">
        <f>IF(U$71=0,0,U$71/ISI_fec!U$71)</f>
        <v>0.72911655849760859</v>
      </c>
      <c r="V154" s="276">
        <f>IF(V$71=0,0,V$71/ISI_fec!V$71)</f>
        <v>0.72911655849760881</v>
      </c>
      <c r="W154" s="276">
        <f>IF(W$71=0,0,W$71/ISI_fec!W$71)</f>
        <v>0.74370490264784805</v>
      </c>
      <c r="X154" s="276">
        <f>IF(X$71=0,0,X$71/ISI_fec!X$71)</f>
        <v>0.75127303708517157</v>
      </c>
      <c r="Y154" s="276">
        <f>IF(Y$71=0,0,Y$71/ISI_fec!Y$71)</f>
        <v>0.75127303708517157</v>
      </c>
      <c r="DA154" s="79"/>
    </row>
    <row r="155" spans="1:105" ht="12" customHeight="1" x14ac:dyDescent="0.25">
      <c r="A155" s="174" t="s">
        <v>179</v>
      </c>
      <c r="B155" s="276">
        <f>IF(B$72=0,0,B$72/ISI_fec!B$72)</f>
        <v>0.54634619121658723</v>
      </c>
      <c r="C155" s="276">
        <f>IF(C$72=0,0,C$72/ISI_fec!C$72)</f>
        <v>0.54929296061878485</v>
      </c>
      <c r="D155" s="276">
        <f>IF(D$72=0,0,D$72/ISI_fec!D$72)</f>
        <v>0.55222892657928735</v>
      </c>
      <c r="E155" s="276">
        <f>IF(E$72=0,0,E$72/ISI_fec!E$72)</f>
        <v>0.54882889135397883</v>
      </c>
      <c r="F155" s="276">
        <f>IF(F$72=0,0,F$72/ISI_fec!F$72)</f>
        <v>0.55502895636022376</v>
      </c>
      <c r="G155" s="276">
        <f>IF(G$72=0,0,G$72/ISI_fec!G$72)</f>
        <v>0.56283879330610043</v>
      </c>
      <c r="H155" s="276">
        <f>IF(H$72=0,0,H$72/ISI_fec!H$72)</f>
        <v>0.5630721176575203</v>
      </c>
      <c r="I155" s="276">
        <f>IF(I$72=0,0,I$72/ISI_fec!I$72)</f>
        <v>0.56301232124683642</v>
      </c>
      <c r="J155" s="276">
        <f>IF(J$72=0,0,J$72/ISI_fec!J$72)</f>
        <v>0.56151671666781411</v>
      </c>
      <c r="K155" s="276">
        <f>IF(K$72=0,0,K$72/ISI_fec!K$72)</f>
        <v>0.5652420603593874</v>
      </c>
      <c r="L155" s="276">
        <f>IF(L$72=0,0,L$72/ISI_fec!L$72)</f>
        <v>0.56427084393043281</v>
      </c>
      <c r="M155" s="276">
        <f>IF(M$72=0,0,M$72/ISI_fec!M$72)</f>
        <v>0.57296642665373232</v>
      </c>
      <c r="N155" s="276">
        <f>IF(N$72=0,0,N$72/ISI_fec!N$72)</f>
        <v>0.57414391783160601</v>
      </c>
      <c r="O155" s="276">
        <f>IF(O$72=0,0,O$72/ISI_fec!O$72)</f>
        <v>0.57599912148481502</v>
      </c>
      <c r="P155" s="276">
        <f>IF(P$72=0,0,P$72/ISI_fec!P$72)</f>
        <v>0.57782408461442325</v>
      </c>
      <c r="Q155" s="276">
        <f>IF(Q$72=0,0,Q$72/ISI_fec!Q$72)</f>
        <v>0.57464960037823398</v>
      </c>
      <c r="R155" s="276">
        <f>IF(R$72=0,0,R$72/ISI_fec!R$72)</f>
        <v>0.57806348262825324</v>
      </c>
      <c r="S155" s="276">
        <f>IF(S$72=0,0,S$72/ISI_fec!S$72)</f>
        <v>0.59110575545861055</v>
      </c>
      <c r="T155" s="276">
        <f>IF(T$72=0,0,T$72/ISI_fec!T$72)</f>
        <v>0.59106864319845343</v>
      </c>
      <c r="U155" s="276">
        <f>IF(U$72=0,0,U$72/ISI_fec!U$72)</f>
        <v>0.59087166580487716</v>
      </c>
      <c r="V155" s="276">
        <f>IF(V$72=0,0,V$72/ISI_fec!V$72)</f>
        <v>0.58825501506095734</v>
      </c>
      <c r="W155" s="276">
        <f>IF(W$72=0,0,W$72/ISI_fec!W$72)</f>
        <v>0.60797810416338272</v>
      </c>
      <c r="X155" s="276">
        <f>IF(X$72=0,0,X$72/ISI_fec!X$72)</f>
        <v>0.6095541660584658</v>
      </c>
      <c r="Y155" s="276">
        <f>IF(Y$72=0,0,Y$72/ISI_fec!Y$72)</f>
        <v>0.6112130820810715</v>
      </c>
      <c r="DA155" s="79"/>
    </row>
    <row r="156" spans="1:105" ht="12" customHeight="1" x14ac:dyDescent="0.25">
      <c r="A156" s="41" t="s">
        <v>189</v>
      </c>
      <c r="B156" s="277">
        <f>IF(B$79=0,0,B$79/ISI_fec!B$79)</f>
        <v>0.5189998818161784</v>
      </c>
      <c r="C156" s="277">
        <f>IF(C$79=0,0,C$79/ISI_fec!C$79)</f>
        <v>0.52092045001330523</v>
      </c>
      <c r="D156" s="277">
        <f>IF(D$79=0,0,D$79/ISI_fec!D$79)</f>
        <v>0.52237572635819995</v>
      </c>
      <c r="E156" s="277">
        <f>IF(E$79=0,0,E$79/ISI_fec!E$79)</f>
        <v>0.51782117323796495</v>
      </c>
      <c r="F156" s="277">
        <f>IF(F$79=0,0,F$79/ISI_fec!F$79)</f>
        <v>0.52197297901965911</v>
      </c>
      <c r="G156" s="277">
        <f>IF(G$79=0,0,G$79/ISI_fec!G$79)</f>
        <v>0.52760704168364225</v>
      </c>
      <c r="H156" s="277">
        <f>IF(H$79=0,0,H$79/ISI_fec!H$79)</f>
        <v>0.52950147545722903</v>
      </c>
      <c r="I156" s="277">
        <f>IF(I$79=0,0,I$79/ISI_fec!I$79)</f>
        <v>0.53061970675917158</v>
      </c>
      <c r="J156" s="277">
        <f>IF(J$79=0,0,J$79/ISI_fec!J$79)</f>
        <v>0.52962203217122461</v>
      </c>
      <c r="K156" s="277">
        <f>IF(K$79=0,0,K$79/ISI_fec!K$79)</f>
        <v>0.53266329482670138</v>
      </c>
      <c r="L156" s="277">
        <f>IF(L$79=0,0,L$79/ISI_fec!L$79)</f>
        <v>0.53328548855290736</v>
      </c>
      <c r="M156" s="277">
        <f>IF(M$79=0,0,M$79/ISI_fec!M$79)</f>
        <v>0.53880566595331791</v>
      </c>
      <c r="N156" s="277">
        <f>IF(N$79=0,0,N$79/ISI_fec!N$79)</f>
        <v>0.5422072051075737</v>
      </c>
      <c r="O156" s="277">
        <f>IF(O$79=0,0,O$79/ISI_fec!O$79)</f>
        <v>0.54072605915040317</v>
      </c>
      <c r="P156" s="277">
        <f>IF(P$79=0,0,P$79/ISI_fec!P$79)</f>
        <v>0.54308706194035772</v>
      </c>
      <c r="Q156" s="277">
        <f>IF(Q$79=0,0,Q$79/ISI_fec!Q$79)</f>
        <v>0.53954099971063085</v>
      </c>
      <c r="R156" s="277">
        <f>IF(R$79=0,0,R$79/ISI_fec!R$79)</f>
        <v>0.54091386207988534</v>
      </c>
      <c r="S156" s="277">
        <f>IF(S$79=0,0,S$79/ISI_fec!S$79)</f>
        <v>0.55398770173294509</v>
      </c>
      <c r="T156" s="277">
        <f>IF(T$79=0,0,T$79/ISI_fec!T$79)</f>
        <v>0.55516789376499975</v>
      </c>
      <c r="U156" s="277">
        <f>IF(U$79=0,0,U$79/ISI_fec!U$79)</f>
        <v>0.55541104667853047</v>
      </c>
      <c r="V156" s="277">
        <f>IF(V$79=0,0,V$79/ISI_fec!V$79)</f>
        <v>0.55525370167442523</v>
      </c>
      <c r="W156" s="277">
        <f>IF(W$79=0,0,W$79/ISI_fec!W$79)</f>
        <v>0.56857254391699863</v>
      </c>
      <c r="X156" s="277">
        <f>IF(X$79=0,0,X$79/ISI_fec!X$79)</f>
        <v>0.57030002338083796</v>
      </c>
      <c r="Y156" s="277">
        <f>IF(Y$79=0,0,Y$79/ISI_fec!Y$79)</f>
        <v>0.572639982252652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CO2 emissions"</f>
        <v>DE: Iron and steel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2"/>
    </row>
    <row r="3" spans="1:105" ht="15" customHeight="1" x14ac:dyDescent="0.25">
      <c r="A3" s="32" t="s">
        <v>342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2"/>
      <c r="B4" s="258"/>
      <c r="C4" s="258"/>
      <c r="D4" s="258"/>
      <c r="E4" s="258"/>
      <c r="F4" s="258"/>
      <c r="G4" s="258"/>
      <c r="H4" s="258"/>
      <c r="I4" s="258"/>
      <c r="J4" s="258"/>
      <c r="K4" s="258"/>
      <c r="L4" s="258"/>
      <c r="M4" s="258"/>
      <c r="N4" s="258"/>
      <c r="O4" s="258"/>
      <c r="P4" s="258"/>
      <c r="Q4" s="258"/>
      <c r="R4" s="258"/>
      <c r="S4" s="258"/>
      <c r="T4" s="258"/>
      <c r="U4" s="258"/>
      <c r="V4" s="258"/>
      <c r="W4" s="258"/>
      <c r="X4" s="258"/>
      <c r="Y4" s="258"/>
    </row>
    <row r="5" spans="1:105" ht="15" customHeight="1" x14ac:dyDescent="0.25">
      <c r="A5" s="34" t="s">
        <v>43</v>
      </c>
      <c r="B5" s="223">
        <f t="shared" ref="B5:Y5" si="0">SUM(B6:B10)+B16+B22+B28+B35+B52</f>
        <v>52670.751451612552</v>
      </c>
      <c r="C5" s="223">
        <f t="shared" si="0"/>
        <v>46930.936579971734</v>
      </c>
      <c r="D5" s="223">
        <f t="shared" si="0"/>
        <v>45549.976878894173</v>
      </c>
      <c r="E5" s="223">
        <f t="shared" si="0"/>
        <v>50210.110031088196</v>
      </c>
      <c r="F5" s="223">
        <f t="shared" si="0"/>
        <v>48342.016170418981</v>
      </c>
      <c r="G5" s="223">
        <f t="shared" si="0"/>
        <v>45578.732618720242</v>
      </c>
      <c r="H5" s="223">
        <f t="shared" si="0"/>
        <v>50023.177078159693</v>
      </c>
      <c r="I5" s="223">
        <f t="shared" si="0"/>
        <v>43944.047913777802</v>
      </c>
      <c r="J5" s="223">
        <f t="shared" si="0"/>
        <v>42666.934610400116</v>
      </c>
      <c r="K5" s="223">
        <f t="shared" si="0"/>
        <v>32217.681649027327</v>
      </c>
      <c r="L5" s="223">
        <f t="shared" si="0"/>
        <v>41330.923637747204</v>
      </c>
      <c r="M5" s="223">
        <f t="shared" si="0"/>
        <v>43596.157341265643</v>
      </c>
      <c r="N5" s="223">
        <f t="shared" si="0"/>
        <v>39038.669524284487</v>
      </c>
      <c r="O5" s="223">
        <f t="shared" si="0"/>
        <v>39078.924583935033</v>
      </c>
      <c r="P5" s="223">
        <f t="shared" si="0"/>
        <v>39455.382216087077</v>
      </c>
      <c r="Q5" s="223">
        <f t="shared" si="0"/>
        <v>41336.393891506254</v>
      </c>
      <c r="R5" s="223">
        <f t="shared" si="0"/>
        <v>40527.900252751773</v>
      </c>
      <c r="S5" s="223">
        <f t="shared" si="0"/>
        <v>44255.664062389587</v>
      </c>
      <c r="T5" s="223">
        <f t="shared" si="0"/>
        <v>45362.610587997362</v>
      </c>
      <c r="U5" s="223">
        <f t="shared" si="0"/>
        <v>40769.044896031817</v>
      </c>
      <c r="V5" s="223">
        <f t="shared" si="0"/>
        <v>35784.755822100895</v>
      </c>
      <c r="W5" s="223">
        <f t="shared" si="0"/>
        <v>38290.364940014122</v>
      </c>
      <c r="X5" s="223">
        <f t="shared" si="0"/>
        <v>37266.844559479432</v>
      </c>
      <c r="Y5" s="223">
        <f t="shared" si="0"/>
        <v>37946.927770365568</v>
      </c>
      <c r="DA5" s="89"/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343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344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345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346</v>
      </c>
    </row>
    <row r="10" spans="1:105" ht="12" customHeight="1" x14ac:dyDescent="0.25">
      <c r="A10" s="56" t="s">
        <v>95</v>
      </c>
      <c r="B10" s="260">
        <v>16.978600910590998</v>
      </c>
      <c r="C10" s="260">
        <v>16.046737929673888</v>
      </c>
      <c r="D10" s="260">
        <v>16.04396335828471</v>
      </c>
      <c r="E10" s="260">
        <v>18.421577648932669</v>
      </c>
      <c r="F10" s="260">
        <v>17.586322242298831</v>
      </c>
      <c r="G10" s="260">
        <v>14.406753217630699</v>
      </c>
      <c r="H10" s="260">
        <v>17.231485453682559</v>
      </c>
      <c r="I10" s="260">
        <v>16.376576525533761</v>
      </c>
      <c r="J10" s="260">
        <v>16.472618796735659</v>
      </c>
      <c r="K10" s="260">
        <v>11.27961317057769</v>
      </c>
      <c r="L10" s="260">
        <v>14.87182854673145</v>
      </c>
      <c r="M10" s="260">
        <v>15.17070457715101</v>
      </c>
      <c r="N10" s="260">
        <v>13.83721001788334</v>
      </c>
      <c r="O10" s="260">
        <v>13.444996431085389</v>
      </c>
      <c r="P10" s="260">
        <v>13.09489667382902</v>
      </c>
      <c r="Q10" s="260">
        <v>14.28154136166175</v>
      </c>
      <c r="R10" s="260">
        <v>13.577263067907539</v>
      </c>
      <c r="S10" s="260">
        <v>13.94143165722314</v>
      </c>
      <c r="T10" s="260">
        <v>13.201976164583829</v>
      </c>
      <c r="U10" s="260">
        <v>12.206746146777769</v>
      </c>
      <c r="V10" s="260">
        <v>11.48102981300562</v>
      </c>
      <c r="W10" s="260">
        <v>11.62808705711983</v>
      </c>
      <c r="X10" s="260">
        <v>10.875570896478299</v>
      </c>
      <c r="Y10" s="260">
        <v>10.402500940319969</v>
      </c>
      <c r="DA10" s="68" t="s">
        <v>347</v>
      </c>
    </row>
    <row r="11" spans="1:105" ht="12" customHeight="1" x14ac:dyDescent="0.25">
      <c r="A11" s="37" t="s">
        <v>159</v>
      </c>
      <c r="B11" s="226">
        <v>0.47149134146179311</v>
      </c>
      <c r="C11" s="226">
        <v>0.32609715397489808</v>
      </c>
      <c r="D11" s="226">
        <v>0.31288258710037831</v>
      </c>
      <c r="E11" s="226">
        <v>0.58435643744814214</v>
      </c>
      <c r="F11" s="226">
        <v>0.45516162208821059</v>
      </c>
      <c r="G11" s="226">
        <v>0.41329698899022871</v>
      </c>
      <c r="H11" s="226">
        <v>0.39777839763314771</v>
      </c>
      <c r="I11" s="226">
        <v>0.3583941814201359</v>
      </c>
      <c r="J11" s="226">
        <v>0.40106398797907927</v>
      </c>
      <c r="K11" s="226">
        <v>0.29183148102693968</v>
      </c>
      <c r="L11" s="226">
        <v>0.39726886203764589</v>
      </c>
      <c r="M11" s="226">
        <v>0.26009242500292429</v>
      </c>
      <c r="N11" s="226">
        <v>0.28687579243403383</v>
      </c>
      <c r="O11" s="226">
        <v>0.25637362471479408</v>
      </c>
      <c r="P11" s="226">
        <v>0.24999151591839511</v>
      </c>
      <c r="Q11" s="226">
        <v>1.0347271189125899</v>
      </c>
      <c r="R11" s="226">
        <v>0.27622096496537712</v>
      </c>
      <c r="S11" s="226">
        <v>0.28714248158623262</v>
      </c>
      <c r="T11" s="226">
        <v>0.1241620443551459</v>
      </c>
      <c r="U11" s="226">
        <v>0.1235684615972729</v>
      </c>
      <c r="V11" s="226">
        <v>0.1088592067892183</v>
      </c>
      <c r="W11" s="226">
        <v>0.19249151449833249</v>
      </c>
      <c r="X11" s="226">
        <v>0.23526268938906281</v>
      </c>
      <c r="Y11" s="226">
        <v>0.12358864044201209</v>
      </c>
      <c r="DA11" s="69" t="s">
        <v>348</v>
      </c>
    </row>
    <row r="12" spans="1:105" ht="12" customHeight="1" x14ac:dyDescent="0.25">
      <c r="A12" s="37" t="s">
        <v>35</v>
      </c>
      <c r="B12" s="226">
        <v>16.507109569129209</v>
      </c>
      <c r="C12" s="226">
        <v>15.720640775698991</v>
      </c>
      <c r="D12" s="226">
        <v>15.731080771184329</v>
      </c>
      <c r="E12" s="226">
        <v>17.837221211484529</v>
      </c>
      <c r="F12" s="226">
        <v>17.131160620210629</v>
      </c>
      <c r="G12" s="226">
        <v>13.993456228640481</v>
      </c>
      <c r="H12" s="226">
        <v>16.833707056049409</v>
      </c>
      <c r="I12" s="226">
        <v>16.018182344113619</v>
      </c>
      <c r="J12" s="226">
        <v>16.071554808756581</v>
      </c>
      <c r="K12" s="226">
        <v>10.987781689550751</v>
      </c>
      <c r="L12" s="226">
        <v>14.47455968469381</v>
      </c>
      <c r="M12" s="226">
        <v>14.910612152148079</v>
      </c>
      <c r="N12" s="226">
        <v>13.55033422544931</v>
      </c>
      <c r="O12" s="226">
        <v>13.18862280637059</v>
      </c>
      <c r="P12" s="226">
        <v>12.84490515791062</v>
      </c>
      <c r="Q12" s="226">
        <v>13.24681424274916</v>
      </c>
      <c r="R12" s="226">
        <v>13.30104210294216</v>
      </c>
      <c r="S12" s="226">
        <v>13.65428917563691</v>
      </c>
      <c r="T12" s="226">
        <v>13.07781412022868</v>
      </c>
      <c r="U12" s="226">
        <v>12.0831776851805</v>
      </c>
      <c r="V12" s="226">
        <v>11.372170606216409</v>
      </c>
      <c r="W12" s="226">
        <v>11.435595542621501</v>
      </c>
      <c r="X12" s="226">
        <v>10.640308207089239</v>
      </c>
      <c r="Y12" s="226">
        <v>10.27891229987795</v>
      </c>
      <c r="DA12" s="69" t="s">
        <v>349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350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351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352</v>
      </c>
    </row>
    <row r="16" spans="1:105" ht="12" customHeight="1" x14ac:dyDescent="0.25">
      <c r="A16" s="57" t="s">
        <v>165</v>
      </c>
      <c r="B16" s="261">
        <v>8581.676867007518</v>
      </c>
      <c r="C16" s="261">
        <v>7638.6487922079568</v>
      </c>
      <c r="D16" s="261">
        <v>7675.2512661104938</v>
      </c>
      <c r="E16" s="261">
        <v>8332.7377916888872</v>
      </c>
      <c r="F16" s="261">
        <v>7923.0200077032387</v>
      </c>
      <c r="G16" s="261">
        <v>7526.1051054231812</v>
      </c>
      <c r="H16" s="261">
        <v>8429.9322976093699</v>
      </c>
      <c r="I16" s="261">
        <v>6812.1758493298894</v>
      </c>
      <c r="J16" s="261">
        <v>6931.7001409625354</v>
      </c>
      <c r="K16" s="261">
        <v>5437.4871432821556</v>
      </c>
      <c r="L16" s="261">
        <v>6938.2908420940394</v>
      </c>
      <c r="M16" s="261">
        <v>7554.2789184685553</v>
      </c>
      <c r="N16" s="261">
        <v>6943.6906134479241</v>
      </c>
      <c r="O16" s="261">
        <v>6860.4944713243049</v>
      </c>
      <c r="P16" s="261">
        <v>6409.7127505723056</v>
      </c>
      <c r="Q16" s="261">
        <v>7024.5218506267311</v>
      </c>
      <c r="R16" s="261">
        <v>6284.7212269127695</v>
      </c>
      <c r="S16" s="261">
        <v>6452.1365586624743</v>
      </c>
      <c r="T16" s="261">
        <v>7340.9864092220496</v>
      </c>
      <c r="U16" s="261">
        <v>6553.117450737037</v>
      </c>
      <c r="V16" s="261">
        <v>5764.7530062686619</v>
      </c>
      <c r="W16" s="261">
        <v>5947.7137237337793</v>
      </c>
      <c r="X16" s="261">
        <v>6316.0373592002697</v>
      </c>
      <c r="Y16" s="261">
        <v>6586.4864931642878</v>
      </c>
      <c r="DA16" s="70" t="s">
        <v>353</v>
      </c>
    </row>
    <row r="17" spans="1:105" ht="12" customHeight="1" x14ac:dyDescent="0.25">
      <c r="A17" s="18" t="s">
        <v>28</v>
      </c>
      <c r="B17" s="230">
        <v>183.90951645656841</v>
      </c>
      <c r="C17" s="230">
        <v>176.71329278647411</v>
      </c>
      <c r="D17" s="230">
        <v>354.90025849344192</v>
      </c>
      <c r="E17" s="230">
        <v>1006.244346547652</v>
      </c>
      <c r="F17" s="230">
        <v>991.17974662177403</v>
      </c>
      <c r="G17" s="230">
        <v>857.62177066520962</v>
      </c>
      <c r="H17" s="230">
        <v>943.9241808163207</v>
      </c>
      <c r="I17" s="230">
        <v>789.56477385900791</v>
      </c>
      <c r="J17" s="230">
        <v>704.85074650095532</v>
      </c>
      <c r="K17" s="230">
        <v>636.65152854205598</v>
      </c>
      <c r="L17" s="230">
        <v>643.61309403661414</v>
      </c>
      <c r="M17" s="230">
        <v>1245.175793019001</v>
      </c>
      <c r="N17" s="230">
        <v>1006.975370708</v>
      </c>
      <c r="O17" s="230">
        <v>1069.891117427997</v>
      </c>
      <c r="P17" s="230">
        <v>851.96963686232425</v>
      </c>
      <c r="Q17" s="230">
        <v>1062.250853925814</v>
      </c>
      <c r="R17" s="230">
        <v>1148.6915810590131</v>
      </c>
      <c r="S17" s="230">
        <v>1054.8851350140901</v>
      </c>
      <c r="T17" s="230">
        <v>850.62204952165644</v>
      </c>
      <c r="U17" s="230">
        <v>796.88427992403854</v>
      </c>
      <c r="V17" s="230">
        <v>572.73954636527105</v>
      </c>
      <c r="W17" s="230">
        <v>786.42340389354774</v>
      </c>
      <c r="X17" s="230">
        <v>1095.761966491797</v>
      </c>
      <c r="Y17" s="230">
        <v>930.12095756470171</v>
      </c>
      <c r="DA17" s="71" t="s">
        <v>354</v>
      </c>
    </row>
    <row r="18" spans="1:105" ht="12" customHeight="1" x14ac:dyDescent="0.25">
      <c r="A18" s="18" t="s">
        <v>32</v>
      </c>
      <c r="B18" s="230">
        <v>6.6729154137878508</v>
      </c>
      <c r="C18" s="230">
        <v>4.5610152957308507</v>
      </c>
      <c r="D18" s="230">
        <v>4.0850039628148638</v>
      </c>
      <c r="E18" s="230">
        <v>3.1411571505519098</v>
      </c>
      <c r="F18" s="230">
        <v>3.40816207873578</v>
      </c>
      <c r="G18" s="230">
        <v>2.467030302163443</v>
      </c>
      <c r="H18" s="230">
        <v>4.7789544824905503</v>
      </c>
      <c r="I18" s="230">
        <v>4.0641915805754696</v>
      </c>
      <c r="J18" s="230">
        <v>2.6325525759910779</v>
      </c>
      <c r="K18" s="230">
        <v>1.664266486422028</v>
      </c>
      <c r="L18" s="230">
        <v>2.1917674021877369</v>
      </c>
      <c r="M18" s="230">
        <v>0.81693444087854572</v>
      </c>
      <c r="N18" s="230">
        <v>3.213868375799307</v>
      </c>
      <c r="O18" s="230">
        <v>0</v>
      </c>
      <c r="P18" s="230">
        <v>0</v>
      </c>
      <c r="Q18" s="230">
        <v>0</v>
      </c>
      <c r="R18" s="230">
        <v>0</v>
      </c>
      <c r="S18" s="230">
        <v>1.251125269704092</v>
      </c>
      <c r="T18" s="230">
        <v>0</v>
      </c>
      <c r="U18" s="230">
        <v>0</v>
      </c>
      <c r="V18" s="230">
        <v>0</v>
      </c>
      <c r="W18" s="230">
        <v>0</v>
      </c>
      <c r="X18" s="230">
        <v>3.4539245411285431</v>
      </c>
      <c r="Y18" s="230">
        <v>1.92421846502395</v>
      </c>
      <c r="DA18" s="71" t="s">
        <v>355</v>
      </c>
    </row>
    <row r="19" spans="1:105" ht="12" customHeight="1" x14ac:dyDescent="0.25">
      <c r="A19" s="18" t="s">
        <v>35</v>
      </c>
      <c r="B19" s="230">
        <v>682.53363247818891</v>
      </c>
      <c r="C19" s="230">
        <v>704.36531673730633</v>
      </c>
      <c r="D19" s="230">
        <v>700.29706103023068</v>
      </c>
      <c r="E19" s="230">
        <v>755.62578735888337</v>
      </c>
      <c r="F19" s="230">
        <v>731.92357758695618</v>
      </c>
      <c r="G19" s="230">
        <v>572.50342633200989</v>
      </c>
      <c r="H19" s="230">
        <v>714.86328338889928</v>
      </c>
      <c r="I19" s="230">
        <v>764.50014255044675</v>
      </c>
      <c r="J19" s="230">
        <v>757.62984676223471</v>
      </c>
      <c r="K19" s="230">
        <v>479.45030347402673</v>
      </c>
      <c r="L19" s="230">
        <v>660.18000020180796</v>
      </c>
      <c r="M19" s="230">
        <v>599.36381890803398</v>
      </c>
      <c r="N19" s="230">
        <v>541.2926816477011</v>
      </c>
      <c r="O19" s="230">
        <v>531.12249059735461</v>
      </c>
      <c r="P19" s="230">
        <v>548.02222953159787</v>
      </c>
      <c r="Q19" s="230">
        <v>538.04079309965778</v>
      </c>
      <c r="R19" s="230">
        <v>558.44247108175887</v>
      </c>
      <c r="S19" s="230">
        <v>590.10501500776832</v>
      </c>
      <c r="T19" s="230">
        <v>573.5841765191318</v>
      </c>
      <c r="U19" s="230">
        <v>529.18432133862177</v>
      </c>
      <c r="V19" s="230">
        <v>516.02527727863912</v>
      </c>
      <c r="W19" s="230">
        <v>517.23784569339227</v>
      </c>
      <c r="X19" s="230">
        <v>412.75934703015582</v>
      </c>
      <c r="Y19" s="230">
        <v>395.31751957159048</v>
      </c>
      <c r="DA19" s="71" t="s">
        <v>356</v>
      </c>
    </row>
    <row r="20" spans="1:105" ht="12" customHeight="1" x14ac:dyDescent="0.25">
      <c r="A20" s="18" t="s">
        <v>36</v>
      </c>
      <c r="B20" s="230">
        <v>7708.5608026589734</v>
      </c>
      <c r="C20" s="230">
        <v>6753.0091673884453</v>
      </c>
      <c r="D20" s="230">
        <v>6615.9689426240066</v>
      </c>
      <c r="E20" s="230">
        <v>6567.7265006318012</v>
      </c>
      <c r="F20" s="230">
        <v>6196.5085214157734</v>
      </c>
      <c r="G20" s="230">
        <v>6093.5128781237981</v>
      </c>
      <c r="H20" s="230">
        <v>6766.3658789216597</v>
      </c>
      <c r="I20" s="230">
        <v>5254.0467413398592</v>
      </c>
      <c r="J20" s="230">
        <v>5466.5869951233544</v>
      </c>
      <c r="K20" s="230">
        <v>4319.7210447796524</v>
      </c>
      <c r="L20" s="230">
        <v>5632.3059804534296</v>
      </c>
      <c r="M20" s="230">
        <v>5708.922372100642</v>
      </c>
      <c r="N20" s="230">
        <v>5392.2086927164237</v>
      </c>
      <c r="O20" s="230">
        <v>5259.4808632989534</v>
      </c>
      <c r="P20" s="230">
        <v>5009.720884178384</v>
      </c>
      <c r="Q20" s="230">
        <v>5424.2302036012588</v>
      </c>
      <c r="R20" s="230">
        <v>4577.5871747719966</v>
      </c>
      <c r="S20" s="230">
        <v>4805.8952833709118</v>
      </c>
      <c r="T20" s="230">
        <v>5916.7801831812621</v>
      </c>
      <c r="U20" s="230">
        <v>5227.0488494743768</v>
      </c>
      <c r="V20" s="230">
        <v>4675.988182624752</v>
      </c>
      <c r="W20" s="230">
        <v>4644.0524741468389</v>
      </c>
      <c r="X20" s="230">
        <v>4804.0621211371881</v>
      </c>
      <c r="Y20" s="230">
        <v>5259.123797562972</v>
      </c>
      <c r="DA20" s="71" t="s">
        <v>357</v>
      </c>
    </row>
    <row r="21" spans="1:105" ht="12" customHeight="1" x14ac:dyDescent="0.25">
      <c r="A21" s="18" t="s">
        <v>40</v>
      </c>
      <c r="B21" s="230">
        <v>0</v>
      </c>
      <c r="C21" s="230">
        <v>0</v>
      </c>
      <c r="D21" s="230">
        <v>0</v>
      </c>
      <c r="E21" s="230">
        <v>0</v>
      </c>
      <c r="F21" s="230">
        <v>0</v>
      </c>
      <c r="G21" s="230">
        <v>0</v>
      </c>
      <c r="H21" s="230">
        <v>0</v>
      </c>
      <c r="I21" s="230">
        <v>0</v>
      </c>
      <c r="J21" s="230">
        <v>0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DA21" s="71" t="s">
        <v>358</v>
      </c>
    </row>
    <row r="22" spans="1:105" ht="12" customHeight="1" x14ac:dyDescent="0.25">
      <c r="A22" s="57" t="s">
        <v>172</v>
      </c>
      <c r="B22" s="261">
        <v>17467.673540979449</v>
      </c>
      <c r="C22" s="261">
        <v>15946.61758983905</v>
      </c>
      <c r="D22" s="261">
        <v>16097.070664861119</v>
      </c>
      <c r="E22" s="261">
        <v>17491.893988745582</v>
      </c>
      <c r="F22" s="261">
        <v>16297.38161811855</v>
      </c>
      <c r="G22" s="261">
        <v>15802.38321195388</v>
      </c>
      <c r="H22" s="261">
        <v>17901.341228517482</v>
      </c>
      <c r="I22" s="261">
        <v>14809.792501011691</v>
      </c>
      <c r="J22" s="261">
        <v>14739.562662580791</v>
      </c>
      <c r="K22" s="261">
        <v>11625.934003266661</v>
      </c>
      <c r="L22" s="261">
        <v>14832.90928535843</v>
      </c>
      <c r="M22" s="261">
        <v>15776.677129046629</v>
      </c>
      <c r="N22" s="261">
        <v>14505.688448356081</v>
      </c>
      <c r="O22" s="261">
        <v>14324.142911699209</v>
      </c>
      <c r="P22" s="261">
        <v>13649.945274885071</v>
      </c>
      <c r="Q22" s="261">
        <v>14648.793570344211</v>
      </c>
      <c r="R22" s="261">
        <v>13332.38861850932</v>
      </c>
      <c r="S22" s="261">
        <v>13681.724008293981</v>
      </c>
      <c r="T22" s="261">
        <v>15403.814173745761</v>
      </c>
      <c r="U22" s="261">
        <v>13728.44931170077</v>
      </c>
      <c r="V22" s="261">
        <v>12071.244658909331</v>
      </c>
      <c r="W22" s="261">
        <v>12544.411302083059</v>
      </c>
      <c r="X22" s="261">
        <v>12949.635793535799</v>
      </c>
      <c r="Y22" s="261">
        <v>13466.647063380509</v>
      </c>
      <c r="DA22" s="70" t="s">
        <v>359</v>
      </c>
    </row>
    <row r="23" spans="1:105" ht="12" customHeight="1" x14ac:dyDescent="0.25">
      <c r="A23" s="18" t="s">
        <v>28</v>
      </c>
      <c r="B23" s="230">
        <v>273.70000759696927</v>
      </c>
      <c r="C23" s="230">
        <v>287.31543021177532</v>
      </c>
      <c r="D23" s="230">
        <v>578.85809962508802</v>
      </c>
      <c r="E23" s="230">
        <v>1523.2392983791749</v>
      </c>
      <c r="F23" s="230">
        <v>1908.3775767560051</v>
      </c>
      <c r="G23" s="230">
        <v>1676.4004431158189</v>
      </c>
      <c r="H23" s="230">
        <v>1568.6839215702109</v>
      </c>
      <c r="I23" s="230">
        <v>1473.12814977117</v>
      </c>
      <c r="J23" s="230">
        <v>1453.227293965552</v>
      </c>
      <c r="K23" s="230">
        <v>1280.844524456093</v>
      </c>
      <c r="L23" s="230">
        <v>1311.294346137174</v>
      </c>
      <c r="M23" s="230">
        <v>2407.5066175787611</v>
      </c>
      <c r="N23" s="230">
        <v>2060.5867877515452</v>
      </c>
      <c r="O23" s="230">
        <v>2122.844272936984</v>
      </c>
      <c r="P23" s="230">
        <v>1795.719384603952</v>
      </c>
      <c r="Q23" s="230">
        <v>2215.1961101370589</v>
      </c>
      <c r="R23" s="230">
        <v>2436.830848742627</v>
      </c>
      <c r="S23" s="230">
        <v>2236.8787682179191</v>
      </c>
      <c r="T23" s="230">
        <v>1784.886015653434</v>
      </c>
      <c r="U23" s="230">
        <v>1669.432224657884</v>
      </c>
      <c r="V23" s="230">
        <v>1199.3018924644141</v>
      </c>
      <c r="W23" s="230">
        <v>1658.657274753936</v>
      </c>
      <c r="X23" s="230">
        <v>2246.6172341124388</v>
      </c>
      <c r="Y23" s="230">
        <v>1901.713557718052</v>
      </c>
      <c r="DA23" s="71" t="s">
        <v>360</v>
      </c>
    </row>
    <row r="24" spans="1:105" ht="12" customHeight="1" x14ac:dyDescent="0.25">
      <c r="A24" s="18" t="s">
        <v>42</v>
      </c>
      <c r="B24" s="230">
        <v>4696.1483423398204</v>
      </c>
      <c r="C24" s="230">
        <v>3527.055771013202</v>
      </c>
      <c r="D24" s="230">
        <v>3578.394626399252</v>
      </c>
      <c r="E24" s="230">
        <v>4877.9064310139911</v>
      </c>
      <c r="F24" s="230">
        <v>1042.7178959997741</v>
      </c>
      <c r="G24" s="230">
        <v>1091.0426592513479</v>
      </c>
      <c r="H24" s="230">
        <v>3891.848173949254</v>
      </c>
      <c r="I24" s="230">
        <v>2099.9954874088899</v>
      </c>
      <c r="J24" s="230">
        <v>448.11743330633158</v>
      </c>
      <c r="K24" s="230">
        <v>686.54986289968724</v>
      </c>
      <c r="L24" s="230">
        <v>696.86755874982214</v>
      </c>
      <c r="M24" s="230">
        <v>1170.726235033994</v>
      </c>
      <c r="N24" s="230">
        <v>296.72410571751601</v>
      </c>
      <c r="O24" s="230">
        <v>711.7657634733871</v>
      </c>
      <c r="P24" s="230">
        <v>140.02081521116921</v>
      </c>
      <c r="Q24" s="230">
        <v>0</v>
      </c>
      <c r="R24" s="230">
        <v>0</v>
      </c>
      <c r="S24" s="230">
        <v>0</v>
      </c>
      <c r="T24" s="230">
        <v>0</v>
      </c>
      <c r="U24" s="230">
        <v>0</v>
      </c>
      <c r="V24" s="230">
        <v>0</v>
      </c>
      <c r="W24" s="230">
        <v>0</v>
      </c>
      <c r="X24" s="230">
        <v>0</v>
      </c>
      <c r="Y24" s="230">
        <v>0</v>
      </c>
      <c r="DA24" s="71" t="s">
        <v>361</v>
      </c>
    </row>
    <row r="25" spans="1:105" ht="12" customHeight="1" x14ac:dyDescent="0.25">
      <c r="A25" s="18" t="s">
        <v>32</v>
      </c>
      <c r="B25" s="230">
        <v>9.9308455301114353</v>
      </c>
      <c r="C25" s="230">
        <v>7.4156847582419179</v>
      </c>
      <c r="D25" s="230">
        <v>6.6628230729216611</v>
      </c>
      <c r="E25" s="230">
        <v>4.7550418847285796</v>
      </c>
      <c r="F25" s="230">
        <v>6.5619380452205647</v>
      </c>
      <c r="G25" s="230">
        <v>4.8223247510602398</v>
      </c>
      <c r="H25" s="230">
        <v>7.9420245936655398</v>
      </c>
      <c r="I25" s="230">
        <v>7.5827534632108788</v>
      </c>
      <c r="J25" s="230">
        <v>5.4276700070493211</v>
      </c>
      <c r="K25" s="230">
        <v>3.348247072069384</v>
      </c>
      <c r="L25" s="230">
        <v>4.465496785516053</v>
      </c>
      <c r="M25" s="230">
        <v>1.579515987677967</v>
      </c>
      <c r="N25" s="230">
        <v>6.5765806248948762</v>
      </c>
      <c r="O25" s="230">
        <v>0</v>
      </c>
      <c r="P25" s="230">
        <v>0</v>
      </c>
      <c r="Q25" s="230">
        <v>0</v>
      </c>
      <c r="R25" s="230">
        <v>0</v>
      </c>
      <c r="S25" s="230">
        <v>2.6530050138061911</v>
      </c>
      <c r="T25" s="230">
        <v>0</v>
      </c>
      <c r="U25" s="230">
        <v>0</v>
      </c>
      <c r="V25" s="230">
        <v>0</v>
      </c>
      <c r="W25" s="230">
        <v>0</v>
      </c>
      <c r="X25" s="230">
        <v>7.0815073316211654</v>
      </c>
      <c r="Y25" s="230">
        <v>3.9342327610040049</v>
      </c>
      <c r="DA25" s="71" t="s">
        <v>362</v>
      </c>
    </row>
    <row r="26" spans="1:105" ht="12" customHeight="1" x14ac:dyDescent="0.25">
      <c r="A26" s="18" t="s">
        <v>35</v>
      </c>
      <c r="B26" s="230">
        <v>1015.768319083063</v>
      </c>
      <c r="C26" s="230">
        <v>1145.216756552469</v>
      </c>
      <c r="D26" s="230">
        <v>1142.2156400838021</v>
      </c>
      <c r="E26" s="230">
        <v>1143.856259290051</v>
      </c>
      <c r="F26" s="230">
        <v>1409.216187201798</v>
      </c>
      <c r="G26" s="230">
        <v>1119.077232430662</v>
      </c>
      <c r="H26" s="230">
        <v>1188.01336120371</v>
      </c>
      <c r="I26" s="230">
        <v>1426.363887779321</v>
      </c>
      <c r="J26" s="230">
        <v>1562.0446988294791</v>
      </c>
      <c r="K26" s="230">
        <v>964.57994432185365</v>
      </c>
      <c r="L26" s="230">
        <v>1345.047684266382</v>
      </c>
      <c r="M26" s="230">
        <v>1158.850315311543</v>
      </c>
      <c r="N26" s="230">
        <v>1107.65424910605</v>
      </c>
      <c r="O26" s="230">
        <v>1053.8365250691061</v>
      </c>
      <c r="P26" s="230">
        <v>1155.0812355097969</v>
      </c>
      <c r="Q26" s="230">
        <v>1122.0192175554221</v>
      </c>
      <c r="R26" s="230">
        <v>1184.6781705542789</v>
      </c>
      <c r="S26" s="230">
        <v>1251.3147974847161</v>
      </c>
      <c r="T26" s="230">
        <v>1203.5690540173621</v>
      </c>
      <c r="U26" s="230">
        <v>1108.61436356935</v>
      </c>
      <c r="V26" s="230">
        <v>1080.5436703772759</v>
      </c>
      <c r="W26" s="230">
        <v>1090.9140181864791</v>
      </c>
      <c r="X26" s="230">
        <v>846.27162735702348</v>
      </c>
      <c r="Y26" s="230">
        <v>808.26120566202746</v>
      </c>
      <c r="DA26" s="71" t="s">
        <v>363</v>
      </c>
    </row>
    <row r="27" spans="1:105" ht="12" customHeight="1" x14ac:dyDescent="0.25">
      <c r="A27" s="18" t="s">
        <v>36</v>
      </c>
      <c r="B27" s="230">
        <v>11472.126026429491</v>
      </c>
      <c r="C27" s="230">
        <v>10979.613947303371</v>
      </c>
      <c r="D27" s="230">
        <v>10790.93947568005</v>
      </c>
      <c r="E27" s="230">
        <v>9942.1369581776326</v>
      </c>
      <c r="F27" s="230">
        <v>11930.508020115751</v>
      </c>
      <c r="G27" s="230">
        <v>11911.040552404989</v>
      </c>
      <c r="H27" s="230">
        <v>11244.853747200639</v>
      </c>
      <c r="I27" s="230">
        <v>9802.7222225890982</v>
      </c>
      <c r="J27" s="230">
        <v>11270.74556647238</v>
      </c>
      <c r="K27" s="230">
        <v>8690.6114245169538</v>
      </c>
      <c r="L27" s="230">
        <v>11475.23419941953</v>
      </c>
      <c r="M27" s="230">
        <v>11038.01444513466</v>
      </c>
      <c r="N27" s="230">
        <v>11034.14672515607</v>
      </c>
      <c r="O27" s="230">
        <v>10435.69635021973</v>
      </c>
      <c r="P27" s="230">
        <v>10559.12383956015</v>
      </c>
      <c r="Q27" s="230">
        <v>11311.57824265172</v>
      </c>
      <c r="R27" s="230">
        <v>9710.8795992124105</v>
      </c>
      <c r="S27" s="230">
        <v>10190.877437577539</v>
      </c>
      <c r="T27" s="230">
        <v>12415.359104074971</v>
      </c>
      <c r="U27" s="230">
        <v>10950.40272347354</v>
      </c>
      <c r="V27" s="230">
        <v>9791.3990960676365</v>
      </c>
      <c r="W27" s="230">
        <v>9794.8400091426447</v>
      </c>
      <c r="X27" s="230">
        <v>9849.6654247347178</v>
      </c>
      <c r="Y27" s="230">
        <v>10752.73806723943</v>
      </c>
      <c r="DA27" s="71" t="s">
        <v>364</v>
      </c>
    </row>
    <row r="28" spans="1:105" ht="12" customHeight="1" x14ac:dyDescent="0.25">
      <c r="A28" s="57" t="s">
        <v>179</v>
      </c>
      <c r="B28" s="261">
        <v>2207.182901406547</v>
      </c>
      <c r="C28" s="261">
        <v>2085.9488419397749</v>
      </c>
      <c r="D28" s="261">
        <v>2081.3841672380681</v>
      </c>
      <c r="E28" s="261">
        <v>2384.0502099347709</v>
      </c>
      <c r="F28" s="261">
        <v>2279.333133410621</v>
      </c>
      <c r="G28" s="261">
        <v>1859.5742257186571</v>
      </c>
      <c r="H28" s="261">
        <v>2226.8825076067551</v>
      </c>
      <c r="I28" s="261">
        <v>2114.5941790148108</v>
      </c>
      <c r="J28" s="261">
        <v>2166.3291699439419</v>
      </c>
      <c r="K28" s="261">
        <v>1493.1311467539369</v>
      </c>
      <c r="L28" s="261">
        <v>1970.6255014848739</v>
      </c>
      <c r="M28" s="261">
        <v>2001.887668328211</v>
      </c>
      <c r="N28" s="261">
        <v>1839.901089658659</v>
      </c>
      <c r="O28" s="261">
        <v>1729.8330213312149</v>
      </c>
      <c r="P28" s="261">
        <v>1684.8433376925309</v>
      </c>
      <c r="Q28" s="261">
        <v>1837.3999259323521</v>
      </c>
      <c r="R28" s="261">
        <v>1746.8169358070529</v>
      </c>
      <c r="S28" s="261">
        <v>1796.0782407307479</v>
      </c>
      <c r="T28" s="261">
        <v>1789.8632401608129</v>
      </c>
      <c r="U28" s="261">
        <v>1660.62407383751</v>
      </c>
      <c r="V28" s="261">
        <v>1560.5463662520319</v>
      </c>
      <c r="W28" s="261">
        <v>1588.328519042977</v>
      </c>
      <c r="X28" s="261">
        <v>1499.20876135248</v>
      </c>
      <c r="Y28" s="261">
        <v>1453.970515497668</v>
      </c>
      <c r="DA28" s="70" t="s">
        <v>365</v>
      </c>
    </row>
    <row r="29" spans="1:105" ht="12" customHeight="1" x14ac:dyDescent="0.25">
      <c r="A29" s="60" t="s">
        <v>181</v>
      </c>
      <c r="B29" s="262">
        <v>2207.182901406547</v>
      </c>
      <c r="C29" s="262">
        <v>2085.9488419397749</v>
      </c>
      <c r="D29" s="262">
        <v>2081.3841672380681</v>
      </c>
      <c r="E29" s="262">
        <v>2384.0502099347709</v>
      </c>
      <c r="F29" s="262">
        <v>2279.333133410621</v>
      </c>
      <c r="G29" s="262">
        <v>1859.5742257186571</v>
      </c>
      <c r="H29" s="262">
        <v>2226.8825076067551</v>
      </c>
      <c r="I29" s="262">
        <v>2114.5941790148108</v>
      </c>
      <c r="J29" s="262">
        <v>2166.3291699439419</v>
      </c>
      <c r="K29" s="262">
        <v>1493.1311467539369</v>
      </c>
      <c r="L29" s="262">
        <v>1970.6255014848739</v>
      </c>
      <c r="M29" s="262">
        <v>2001.887668328211</v>
      </c>
      <c r="N29" s="262">
        <v>1839.901089658659</v>
      </c>
      <c r="O29" s="262">
        <v>1729.8330213312149</v>
      </c>
      <c r="P29" s="262">
        <v>1684.8433376925309</v>
      </c>
      <c r="Q29" s="262">
        <v>1837.3999259323521</v>
      </c>
      <c r="R29" s="262">
        <v>1746.8169358070529</v>
      </c>
      <c r="S29" s="262">
        <v>1796.0782407307479</v>
      </c>
      <c r="T29" s="262">
        <v>1789.8632401608129</v>
      </c>
      <c r="U29" s="262">
        <v>1660.62407383751</v>
      </c>
      <c r="V29" s="262">
        <v>1560.5463662520319</v>
      </c>
      <c r="W29" s="262">
        <v>1588.328519042977</v>
      </c>
      <c r="X29" s="262">
        <v>1499.20876135248</v>
      </c>
      <c r="Y29" s="262">
        <v>1453.970515497668</v>
      </c>
      <c r="DA29" s="72" t="s">
        <v>366</v>
      </c>
    </row>
    <row r="30" spans="1:105" ht="12" customHeight="1" x14ac:dyDescent="0.25">
      <c r="A30" s="59" t="s">
        <v>31</v>
      </c>
      <c r="B30" s="230">
        <v>20.448757489993088</v>
      </c>
      <c r="C30" s="230">
        <v>25.072638921561179</v>
      </c>
      <c r="D30" s="230">
        <v>18.824430698011501</v>
      </c>
      <c r="E30" s="230">
        <v>16.871676145465042</v>
      </c>
      <c r="F30" s="230">
        <v>19.859134495088551</v>
      </c>
      <c r="G30" s="230">
        <v>3.043550608091639</v>
      </c>
      <c r="H30" s="230">
        <v>3.0186739072618338</v>
      </c>
      <c r="I30" s="230">
        <v>2.9573843048634649</v>
      </c>
      <c r="J30" s="230">
        <v>72.279904223537088</v>
      </c>
      <c r="K30" s="230">
        <v>63.303285620487088</v>
      </c>
      <c r="L30" s="230">
        <v>87.495976955019984</v>
      </c>
      <c r="M30" s="230">
        <v>80.070830233655329</v>
      </c>
      <c r="N30" s="230">
        <v>86.019545919794624</v>
      </c>
      <c r="O30" s="230">
        <v>1.513094433493821</v>
      </c>
      <c r="P30" s="230">
        <v>1.530299515102977</v>
      </c>
      <c r="Q30" s="230">
        <v>1.5268318034489139</v>
      </c>
      <c r="R30" s="230">
        <v>1.444404257991027</v>
      </c>
      <c r="S30" s="230">
        <v>1.4391112529591339</v>
      </c>
      <c r="T30" s="230">
        <v>1.443793800224072</v>
      </c>
      <c r="U30" s="230">
        <v>1.441889919998373</v>
      </c>
      <c r="V30" s="230">
        <v>1.410020395051589</v>
      </c>
      <c r="W30" s="230">
        <v>1.4082170843905939</v>
      </c>
      <c r="X30" s="230">
        <v>1.449598427058542</v>
      </c>
      <c r="Y30" s="230">
        <v>1.4839318848631631</v>
      </c>
      <c r="DA30" s="71" t="s">
        <v>367</v>
      </c>
    </row>
    <row r="31" spans="1:105" ht="12" customHeight="1" x14ac:dyDescent="0.25">
      <c r="A31" s="59" t="s">
        <v>159</v>
      </c>
      <c r="B31" s="230">
        <v>60.153271597757957</v>
      </c>
      <c r="C31" s="230">
        <v>41.616523036628003</v>
      </c>
      <c r="D31" s="230">
        <v>39.994419990106152</v>
      </c>
      <c r="E31" s="230">
        <v>74.788948812513283</v>
      </c>
      <c r="F31" s="230">
        <v>58.214675784346113</v>
      </c>
      <c r="G31" s="230">
        <v>53.037650199955749</v>
      </c>
      <c r="H31" s="230">
        <v>51.003454911721491</v>
      </c>
      <c r="I31" s="230">
        <v>45.973191957266813</v>
      </c>
      <c r="J31" s="230">
        <v>50.812211094280983</v>
      </c>
      <c r="K31" s="230">
        <v>36.868515171075288</v>
      </c>
      <c r="L31" s="230">
        <v>50.141727122167282</v>
      </c>
      <c r="M31" s="230">
        <v>32.904291208158597</v>
      </c>
      <c r="N31" s="230">
        <v>36.151624902978519</v>
      </c>
      <c r="O31" s="230">
        <v>32.956174186935549</v>
      </c>
      <c r="P31" s="230">
        <v>32.135723454786643</v>
      </c>
      <c r="Q31" s="230">
        <v>133.01279107566219</v>
      </c>
      <c r="R31" s="230">
        <v>35.50851762076411</v>
      </c>
      <c r="S31" s="230">
        <v>36.88640478540259</v>
      </c>
      <c r="T31" s="230">
        <v>16.819740609767159</v>
      </c>
      <c r="U31" s="230">
        <v>16.795842848784918</v>
      </c>
      <c r="V31" s="230">
        <v>14.783198776643401</v>
      </c>
      <c r="W31" s="230">
        <v>26.269900699197311</v>
      </c>
      <c r="X31" s="230">
        <v>32.136748944579352</v>
      </c>
      <c r="Y31" s="230">
        <v>17.173906850304679</v>
      </c>
      <c r="DA31" s="71" t="s">
        <v>368</v>
      </c>
    </row>
    <row r="32" spans="1:105" ht="12" customHeight="1" x14ac:dyDescent="0.25">
      <c r="A32" s="59" t="s">
        <v>32</v>
      </c>
      <c r="B32" s="230">
        <v>20.589610364216469</v>
      </c>
      <c r="C32" s="230">
        <v>12.99129947682548</v>
      </c>
      <c r="D32" s="230">
        <v>11.72969577702127</v>
      </c>
      <c r="E32" s="230">
        <v>9.4900759565324435</v>
      </c>
      <c r="F32" s="230">
        <v>10.20253600636101</v>
      </c>
      <c r="G32" s="230">
        <v>7.7382618373829679</v>
      </c>
      <c r="H32" s="230">
        <v>14.429393246494939</v>
      </c>
      <c r="I32" s="230">
        <v>10.92329197412047</v>
      </c>
      <c r="J32" s="230">
        <v>7.0750953568117296</v>
      </c>
      <c r="K32" s="230">
        <v>4.8185103947779133</v>
      </c>
      <c r="L32" s="230">
        <v>6.0652991257440672</v>
      </c>
      <c r="M32" s="230">
        <v>2.571088304229614</v>
      </c>
      <c r="N32" s="230">
        <v>10.13864362893835</v>
      </c>
      <c r="O32" s="230">
        <v>0</v>
      </c>
      <c r="P32" s="230">
        <v>0</v>
      </c>
      <c r="Q32" s="230">
        <v>0</v>
      </c>
      <c r="R32" s="230">
        <v>0</v>
      </c>
      <c r="S32" s="230">
        <v>3.7188568816111132</v>
      </c>
      <c r="T32" s="230">
        <v>0</v>
      </c>
      <c r="U32" s="230">
        <v>0</v>
      </c>
      <c r="V32" s="230">
        <v>0</v>
      </c>
      <c r="W32" s="230">
        <v>0</v>
      </c>
      <c r="X32" s="230">
        <v>12.16239262281549</v>
      </c>
      <c r="Y32" s="230">
        <v>6.9525804850214126</v>
      </c>
      <c r="DA32" s="71" t="s">
        <v>369</v>
      </c>
    </row>
    <row r="33" spans="1:105" ht="12" customHeight="1" x14ac:dyDescent="0.25">
      <c r="A33" s="59" t="s">
        <v>35</v>
      </c>
      <c r="B33" s="230">
        <v>2105.9912619545789</v>
      </c>
      <c r="C33" s="230">
        <v>2006.2683805047609</v>
      </c>
      <c r="D33" s="230">
        <v>2010.8356207729289</v>
      </c>
      <c r="E33" s="230">
        <v>2282.8995090202602</v>
      </c>
      <c r="F33" s="230">
        <v>2191.056787124825</v>
      </c>
      <c r="G33" s="230">
        <v>1795.7547630732261</v>
      </c>
      <c r="H33" s="230">
        <v>2158.4309855412762</v>
      </c>
      <c r="I33" s="230">
        <v>2054.7403107785599</v>
      </c>
      <c r="J33" s="230">
        <v>2036.161959269313</v>
      </c>
      <c r="K33" s="230">
        <v>1388.1408355675969</v>
      </c>
      <c r="L33" s="230">
        <v>1826.922498281943</v>
      </c>
      <c r="M33" s="230">
        <v>1886.341458582167</v>
      </c>
      <c r="N33" s="230">
        <v>1707.591275206948</v>
      </c>
      <c r="O33" s="230">
        <v>1695.363752710786</v>
      </c>
      <c r="P33" s="230">
        <v>1651.177314722642</v>
      </c>
      <c r="Q33" s="230">
        <v>1702.8603030532411</v>
      </c>
      <c r="R33" s="230">
        <v>1709.864013928297</v>
      </c>
      <c r="S33" s="230">
        <v>1754.0338678107751</v>
      </c>
      <c r="T33" s="230">
        <v>1771.5997057508209</v>
      </c>
      <c r="U33" s="230">
        <v>1642.386341068727</v>
      </c>
      <c r="V33" s="230">
        <v>1544.3531470803371</v>
      </c>
      <c r="W33" s="230">
        <v>1560.65040125939</v>
      </c>
      <c r="X33" s="230">
        <v>1453.460021358027</v>
      </c>
      <c r="Y33" s="230">
        <v>1428.3600962774781</v>
      </c>
      <c r="DA33" s="71" t="s">
        <v>370</v>
      </c>
    </row>
    <row r="34" spans="1:105" ht="12" customHeight="1" x14ac:dyDescent="0.25">
      <c r="A34" s="60" t="s">
        <v>187</v>
      </c>
      <c r="B34" s="262">
        <v>0</v>
      </c>
      <c r="C34" s="262">
        <v>0</v>
      </c>
      <c r="D34" s="262">
        <v>0</v>
      </c>
      <c r="E34" s="262">
        <v>0</v>
      </c>
      <c r="F34" s="262">
        <v>0</v>
      </c>
      <c r="G34" s="262">
        <v>0</v>
      </c>
      <c r="H34" s="262">
        <v>0</v>
      </c>
      <c r="I34" s="262">
        <v>0</v>
      </c>
      <c r="J34" s="262">
        <v>0</v>
      </c>
      <c r="K34" s="262">
        <v>0</v>
      </c>
      <c r="L34" s="262">
        <v>0</v>
      </c>
      <c r="M34" s="262">
        <v>0</v>
      </c>
      <c r="N34" s="262">
        <v>0</v>
      </c>
      <c r="O34" s="262">
        <v>0</v>
      </c>
      <c r="P34" s="262">
        <v>0</v>
      </c>
      <c r="Q34" s="262">
        <v>0</v>
      </c>
      <c r="R34" s="262">
        <v>0</v>
      </c>
      <c r="S34" s="262">
        <v>0</v>
      </c>
      <c r="T34" s="262">
        <v>0</v>
      </c>
      <c r="U34" s="262">
        <v>0</v>
      </c>
      <c r="V34" s="262">
        <v>0</v>
      </c>
      <c r="W34" s="262">
        <v>0</v>
      </c>
      <c r="X34" s="262">
        <v>0</v>
      </c>
      <c r="Y34" s="262">
        <v>0</v>
      </c>
      <c r="DA34" s="72" t="s">
        <v>371</v>
      </c>
    </row>
    <row r="35" spans="1:105" ht="12" customHeight="1" x14ac:dyDescent="0.25">
      <c r="A35" s="57" t="s">
        <v>189</v>
      </c>
      <c r="B35" s="261">
        <f t="shared" ref="B35:Y35" si="1">B36+B40+B51</f>
        <v>2989.3324098466887</v>
      </c>
      <c r="C35" s="261">
        <f t="shared" si="1"/>
        <v>2761.0626938160458</v>
      </c>
      <c r="D35" s="261">
        <f t="shared" si="1"/>
        <v>2776.6889265441946</v>
      </c>
      <c r="E35" s="261">
        <f t="shared" si="1"/>
        <v>2984.1792426211041</v>
      </c>
      <c r="F35" s="261">
        <f t="shared" si="1"/>
        <v>2837.0641055653432</v>
      </c>
      <c r="G35" s="261">
        <f t="shared" si="1"/>
        <v>2643.3232915291551</v>
      </c>
      <c r="H35" s="261">
        <f t="shared" si="1"/>
        <v>3006.6616276331852</v>
      </c>
      <c r="I35" s="261">
        <f t="shared" si="1"/>
        <v>2577.2212867148673</v>
      </c>
      <c r="J35" s="261">
        <f t="shared" si="1"/>
        <v>2621.8495200787484</v>
      </c>
      <c r="K35" s="261">
        <f t="shared" si="1"/>
        <v>1916.5226762516322</v>
      </c>
      <c r="L35" s="261">
        <f t="shared" si="1"/>
        <v>2470.4993077360914</v>
      </c>
      <c r="M35" s="261">
        <f t="shared" si="1"/>
        <v>2574.3039509321366</v>
      </c>
      <c r="N35" s="261">
        <f t="shared" si="1"/>
        <v>2305.1635384607985</v>
      </c>
      <c r="O35" s="261">
        <f t="shared" si="1"/>
        <v>2331.2838241955847</v>
      </c>
      <c r="P35" s="261">
        <f t="shared" si="1"/>
        <v>2206.7658871195035</v>
      </c>
      <c r="Q35" s="261">
        <f t="shared" si="1"/>
        <v>2416.0548319796517</v>
      </c>
      <c r="R35" s="261">
        <f t="shared" si="1"/>
        <v>2254.337355094498</v>
      </c>
      <c r="S35" s="261">
        <f t="shared" si="1"/>
        <v>2313.9490463802222</v>
      </c>
      <c r="T35" s="261">
        <f t="shared" si="1"/>
        <v>2507.5199777850758</v>
      </c>
      <c r="U35" s="261">
        <f t="shared" si="1"/>
        <v>2252.9049845142335</v>
      </c>
      <c r="V35" s="261">
        <f t="shared" si="1"/>
        <v>2010.0482752306314</v>
      </c>
      <c r="W35" s="261">
        <f t="shared" si="1"/>
        <v>2104.2259166804752</v>
      </c>
      <c r="X35" s="261">
        <f t="shared" si="1"/>
        <v>2077.5195121404531</v>
      </c>
      <c r="Y35" s="261">
        <f t="shared" si="1"/>
        <v>2105.0329276575821</v>
      </c>
      <c r="DA35" s="70"/>
    </row>
    <row r="36" spans="1:105" ht="12" customHeight="1" x14ac:dyDescent="0.25">
      <c r="A36" s="60" t="s">
        <v>190</v>
      </c>
      <c r="B36" s="262">
        <v>887.49681299340955</v>
      </c>
      <c r="C36" s="262">
        <v>840.28689688652912</v>
      </c>
      <c r="D36" s="262">
        <v>838.72655338592756</v>
      </c>
      <c r="E36" s="262">
        <v>961.74039387529888</v>
      </c>
      <c r="F36" s="262">
        <v>919.17349064770622</v>
      </c>
      <c r="G36" s="262">
        <v>749.91946176660429</v>
      </c>
      <c r="H36" s="262">
        <v>896.77011112141599</v>
      </c>
      <c r="I36" s="262">
        <v>852.30538401295257</v>
      </c>
      <c r="J36" s="262">
        <v>874.24788065885923</v>
      </c>
      <c r="K36" s="262">
        <v>602.53913683618714</v>
      </c>
      <c r="L36" s="262">
        <v>795.3268331826614</v>
      </c>
      <c r="M36" s="262">
        <v>808.86321962131649</v>
      </c>
      <c r="N36" s="262">
        <v>741.35592852183356</v>
      </c>
      <c r="O36" s="262">
        <v>699.52143211462362</v>
      </c>
      <c r="P36" s="262">
        <v>681.32820332246149</v>
      </c>
      <c r="Q36" s="262">
        <v>743.02005552326864</v>
      </c>
      <c r="R36" s="262">
        <v>706.38950089961395</v>
      </c>
      <c r="S36" s="262">
        <v>725.32013486226003</v>
      </c>
      <c r="T36" s="262">
        <v>723.79685299514199</v>
      </c>
      <c r="U36" s="262">
        <v>671.53425562478776</v>
      </c>
      <c r="V36" s="262">
        <v>631.06416373171737</v>
      </c>
      <c r="W36" s="262">
        <v>642.29889625670626</v>
      </c>
      <c r="X36" s="262">
        <v>602.95286215432532</v>
      </c>
      <c r="Y36" s="262">
        <v>586.05521166361791</v>
      </c>
      <c r="DA36" s="72" t="s">
        <v>372</v>
      </c>
    </row>
    <row r="37" spans="1:105" ht="12" customHeight="1" x14ac:dyDescent="0.25">
      <c r="A37" s="59" t="s">
        <v>31</v>
      </c>
      <c r="B37" s="230">
        <v>8.2997634614496096</v>
      </c>
      <c r="C37" s="230">
        <v>10.16335816078665</v>
      </c>
      <c r="D37" s="230">
        <v>7.6285921618837644</v>
      </c>
      <c r="E37" s="230">
        <v>6.8333381956899064</v>
      </c>
      <c r="F37" s="230">
        <v>8.0444862873799359</v>
      </c>
      <c r="G37" s="230">
        <v>1.232516204672778</v>
      </c>
      <c r="H37" s="230">
        <v>1.223554306160866</v>
      </c>
      <c r="I37" s="230">
        <v>1.198188643080166</v>
      </c>
      <c r="J37" s="230">
        <v>29.26499193650254</v>
      </c>
      <c r="K37" s="230">
        <v>25.628155096479539</v>
      </c>
      <c r="L37" s="230">
        <v>35.421616596068148</v>
      </c>
      <c r="M37" s="230">
        <v>32.394244207072717</v>
      </c>
      <c r="N37" s="230">
        <v>34.852119997745348</v>
      </c>
      <c r="O37" s="230">
        <v>0.6118752341932544</v>
      </c>
      <c r="P37" s="230">
        <v>0.61883274002096977</v>
      </c>
      <c r="Q37" s="230">
        <v>0.6174304436186594</v>
      </c>
      <c r="R37" s="230">
        <v>0.58409784218640015</v>
      </c>
      <c r="S37" s="230">
        <v>0.58237001880532091</v>
      </c>
      <c r="T37" s="230">
        <v>0.58385098119685941</v>
      </c>
      <c r="U37" s="230">
        <v>0.58308107739364068</v>
      </c>
      <c r="V37" s="230">
        <v>0.57019346601342169</v>
      </c>
      <c r="W37" s="230">
        <v>0.56946423120256384</v>
      </c>
      <c r="X37" s="230">
        <v>0.58776884093803949</v>
      </c>
      <c r="Y37" s="230">
        <v>0.60100569166080953</v>
      </c>
      <c r="DA37" s="71" t="s">
        <v>373</v>
      </c>
    </row>
    <row r="38" spans="1:105" ht="12" customHeight="1" x14ac:dyDescent="0.25">
      <c r="A38" s="59" t="s">
        <v>159</v>
      </c>
      <c r="B38" s="230">
        <v>24.415073920165831</v>
      </c>
      <c r="C38" s="230">
        <v>16.869529783087639</v>
      </c>
      <c r="D38" s="230">
        <v>16.207720900045089</v>
      </c>
      <c r="E38" s="230">
        <v>30.290895589138721</v>
      </c>
      <c r="F38" s="230">
        <v>23.58144868736651</v>
      </c>
      <c r="G38" s="230">
        <v>21.47812596098079</v>
      </c>
      <c r="H38" s="230">
        <v>20.673149470101229</v>
      </c>
      <c r="I38" s="230">
        <v>18.626106995548099</v>
      </c>
      <c r="J38" s="230">
        <v>20.57306195856534</v>
      </c>
      <c r="K38" s="230">
        <v>14.926113482416699</v>
      </c>
      <c r="L38" s="230">
        <v>20.299230837769151</v>
      </c>
      <c r="M38" s="230">
        <v>13.31208433517282</v>
      </c>
      <c r="N38" s="230">
        <v>14.64737759028494</v>
      </c>
      <c r="O38" s="230">
        <v>13.327037858557579</v>
      </c>
      <c r="P38" s="230">
        <v>12.995258511039619</v>
      </c>
      <c r="Q38" s="230">
        <v>53.788600954794049</v>
      </c>
      <c r="R38" s="230">
        <v>14.35917154548774</v>
      </c>
      <c r="S38" s="230">
        <v>14.926946199861019</v>
      </c>
      <c r="T38" s="230">
        <v>6.8016790603790893</v>
      </c>
      <c r="U38" s="230">
        <v>6.7920151241606836</v>
      </c>
      <c r="V38" s="230">
        <v>5.978128670196484</v>
      </c>
      <c r="W38" s="230">
        <v>10.623197922577351</v>
      </c>
      <c r="X38" s="230">
        <v>13.03049129061268</v>
      </c>
      <c r="Y38" s="230">
        <v>6.9555859472872399</v>
      </c>
      <c r="DA38" s="71" t="s">
        <v>374</v>
      </c>
    </row>
    <row r="39" spans="1:105" ht="12" customHeight="1" x14ac:dyDescent="0.25">
      <c r="A39" s="59" t="s">
        <v>35</v>
      </c>
      <c r="B39" s="230">
        <v>854.78197561179411</v>
      </c>
      <c r="C39" s="230">
        <v>813.25400894265488</v>
      </c>
      <c r="D39" s="230">
        <v>814.89024032399868</v>
      </c>
      <c r="E39" s="230">
        <v>924.6161600904702</v>
      </c>
      <c r="F39" s="230">
        <v>887.54755567295979</v>
      </c>
      <c r="G39" s="230">
        <v>727.20881960095073</v>
      </c>
      <c r="H39" s="230">
        <v>874.87340734515385</v>
      </c>
      <c r="I39" s="230">
        <v>832.48108837432426</v>
      </c>
      <c r="J39" s="230">
        <v>824.40982676379133</v>
      </c>
      <c r="K39" s="230">
        <v>561.98486825729094</v>
      </c>
      <c r="L39" s="230">
        <v>739.60598574882408</v>
      </c>
      <c r="M39" s="230">
        <v>763.15689107907099</v>
      </c>
      <c r="N39" s="230">
        <v>691.85643093380327</v>
      </c>
      <c r="O39" s="230">
        <v>685.58251902187283</v>
      </c>
      <c r="P39" s="230">
        <v>667.7141120714009</v>
      </c>
      <c r="Q39" s="230">
        <v>688.61402412485597</v>
      </c>
      <c r="R39" s="230">
        <v>691.4462315119398</v>
      </c>
      <c r="S39" s="230">
        <v>709.81081864359373</v>
      </c>
      <c r="T39" s="230">
        <v>716.41132295356601</v>
      </c>
      <c r="U39" s="230">
        <v>664.1591594232334</v>
      </c>
      <c r="V39" s="230">
        <v>624.51584159550748</v>
      </c>
      <c r="W39" s="230">
        <v>631.10623410292635</v>
      </c>
      <c r="X39" s="230">
        <v>589.33460202277456</v>
      </c>
      <c r="Y39" s="230">
        <v>578.49862002466989</v>
      </c>
      <c r="DA39" s="71" t="s">
        <v>375</v>
      </c>
    </row>
    <row r="40" spans="1:105" ht="12" customHeight="1" x14ac:dyDescent="0.25">
      <c r="A40" s="60" t="s">
        <v>195</v>
      </c>
      <c r="B40" s="262">
        <v>2101.8355968532792</v>
      </c>
      <c r="C40" s="262">
        <v>1920.7757969295169</v>
      </c>
      <c r="D40" s="262">
        <v>1937.9623731582669</v>
      </c>
      <c r="E40" s="262">
        <v>2022.438848745805</v>
      </c>
      <c r="F40" s="262">
        <v>1917.8906149176371</v>
      </c>
      <c r="G40" s="262">
        <v>1893.4038297625509</v>
      </c>
      <c r="H40" s="262">
        <v>2109.8915165117692</v>
      </c>
      <c r="I40" s="262">
        <v>1724.915902701915</v>
      </c>
      <c r="J40" s="262">
        <v>1747.6016394198889</v>
      </c>
      <c r="K40" s="262">
        <v>1313.983539415445</v>
      </c>
      <c r="L40" s="262">
        <v>1675.17247455343</v>
      </c>
      <c r="M40" s="262">
        <v>1765.44073131082</v>
      </c>
      <c r="N40" s="262">
        <v>1563.807609938965</v>
      </c>
      <c r="O40" s="262">
        <v>1631.762392080961</v>
      </c>
      <c r="P40" s="262">
        <v>1525.4376837970419</v>
      </c>
      <c r="Q40" s="262">
        <v>1673.034776456383</v>
      </c>
      <c r="R40" s="262">
        <v>1547.947854194884</v>
      </c>
      <c r="S40" s="262">
        <v>1588.628911517962</v>
      </c>
      <c r="T40" s="262">
        <v>1783.723124789934</v>
      </c>
      <c r="U40" s="262">
        <v>1581.3707288894459</v>
      </c>
      <c r="V40" s="262">
        <v>1378.984111498914</v>
      </c>
      <c r="W40" s="262">
        <v>1461.9270204237689</v>
      </c>
      <c r="X40" s="262">
        <v>1474.5666499861279</v>
      </c>
      <c r="Y40" s="262">
        <v>1518.977715993964</v>
      </c>
      <c r="DA40" s="72" t="s">
        <v>376</v>
      </c>
    </row>
    <row r="41" spans="1:105" ht="12" customHeight="1" x14ac:dyDescent="0.25">
      <c r="A41" s="64" t="s">
        <v>28</v>
      </c>
      <c r="B41" s="229">
        <v>44.906666064269338</v>
      </c>
      <c r="C41" s="229">
        <v>44.299642571266851</v>
      </c>
      <c r="D41" s="229">
        <v>89.372008233476521</v>
      </c>
      <c r="E41" s="229">
        <v>239.88602275744111</v>
      </c>
      <c r="F41" s="229">
        <v>236.8636390627492</v>
      </c>
      <c r="G41" s="229">
        <v>214.65519686577079</v>
      </c>
      <c r="H41" s="229">
        <v>234.88030127031331</v>
      </c>
      <c r="I41" s="229">
        <v>198.79155686200261</v>
      </c>
      <c r="J41" s="229">
        <v>174.7007825442266</v>
      </c>
      <c r="K41" s="229">
        <v>149.6149830922021</v>
      </c>
      <c r="L41" s="229">
        <v>153.56145313283781</v>
      </c>
      <c r="M41" s="229">
        <v>287.50245823002138</v>
      </c>
      <c r="N41" s="229">
        <v>224.409564473795</v>
      </c>
      <c r="O41" s="229">
        <v>252.4611814450125</v>
      </c>
      <c r="P41" s="229">
        <v>201.36422831461499</v>
      </c>
      <c r="Q41" s="229">
        <v>250.66978135277819</v>
      </c>
      <c r="R41" s="229">
        <v>280.91851551438481</v>
      </c>
      <c r="S41" s="229">
        <v>257.03134357100589</v>
      </c>
      <c r="T41" s="229">
        <v>204.9701651617151</v>
      </c>
      <c r="U41" s="229">
        <v>190.8298429701839</v>
      </c>
      <c r="V41" s="229">
        <v>136.09174673112261</v>
      </c>
      <c r="W41" s="229">
        <v>175.89112584864881</v>
      </c>
      <c r="X41" s="229">
        <v>244.3450128836929</v>
      </c>
      <c r="Y41" s="229">
        <v>206.3159508473388</v>
      </c>
      <c r="DA41" s="73" t="s">
        <v>377</v>
      </c>
    </row>
    <row r="42" spans="1:105" ht="12" customHeight="1" x14ac:dyDescent="0.25">
      <c r="A42" s="64" t="s">
        <v>30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378</v>
      </c>
    </row>
    <row r="43" spans="1:105" ht="12" customHeight="1" x14ac:dyDescent="0.25">
      <c r="A43" s="64" t="s">
        <v>31</v>
      </c>
      <c r="B43" s="229">
        <v>1.6182329025392059</v>
      </c>
      <c r="C43" s="229">
        <v>2.206683173847181</v>
      </c>
      <c r="D43" s="229">
        <v>1.6509076723135689</v>
      </c>
      <c r="E43" s="229">
        <v>1.33131154189486</v>
      </c>
      <c r="F43" s="229">
        <v>1.5853253304611401</v>
      </c>
      <c r="G43" s="229">
        <v>0.24286067685730001</v>
      </c>
      <c r="H43" s="229">
        <v>0.2487771619129471</v>
      </c>
      <c r="I43" s="229">
        <v>0.27703750288897078</v>
      </c>
      <c r="J43" s="229">
        <v>6.6659186701221662</v>
      </c>
      <c r="K43" s="229">
        <v>5.1381836287326621</v>
      </c>
      <c r="L43" s="229">
        <v>7.5437565787538841</v>
      </c>
      <c r="M43" s="229">
        <v>5.8742907438131304</v>
      </c>
      <c r="N43" s="229">
        <v>6.0767012895255244</v>
      </c>
      <c r="O43" s="229">
        <v>0.11185434538873611</v>
      </c>
      <c r="P43" s="229">
        <v>0.1200436266159014</v>
      </c>
      <c r="Q43" s="229">
        <v>0.11384193625871079</v>
      </c>
      <c r="R43" s="229">
        <v>0.1153672537700608</v>
      </c>
      <c r="S43" s="229">
        <v>0.1179686511797966</v>
      </c>
      <c r="T43" s="229">
        <v>0.1126395093247369</v>
      </c>
      <c r="U43" s="229">
        <v>0.1112537818688666</v>
      </c>
      <c r="V43" s="229">
        <v>0.1119500701382882</v>
      </c>
      <c r="W43" s="229">
        <v>0.1043858841029615</v>
      </c>
      <c r="X43" s="229">
        <v>9.1797064287245586E-2</v>
      </c>
      <c r="Y43" s="229">
        <v>9.1099437418460535E-2</v>
      </c>
      <c r="DA43" s="73" t="s">
        <v>379</v>
      </c>
    </row>
    <row r="44" spans="1:105" ht="12" customHeight="1" x14ac:dyDescent="0.25">
      <c r="A44" s="64" t="s">
        <v>159</v>
      </c>
      <c r="B44" s="229">
        <v>4.7602893888543028</v>
      </c>
      <c r="C44" s="229">
        <v>3.662736955062901</v>
      </c>
      <c r="D44" s="229">
        <v>3.507521468809792</v>
      </c>
      <c r="E44" s="229">
        <v>5.9014522269054872</v>
      </c>
      <c r="F44" s="229">
        <v>4.6471914548104341</v>
      </c>
      <c r="G44" s="229">
        <v>4.2321489881709047</v>
      </c>
      <c r="H44" s="229">
        <v>4.2033340302737301</v>
      </c>
      <c r="I44" s="229">
        <v>4.3066091473913177</v>
      </c>
      <c r="J44" s="229">
        <v>4.6860890345958586</v>
      </c>
      <c r="K44" s="229">
        <v>2.9925334713810301</v>
      </c>
      <c r="L44" s="229">
        <v>4.3231357259132741</v>
      </c>
      <c r="M44" s="229">
        <v>2.4139798814596838</v>
      </c>
      <c r="N44" s="229">
        <v>2.553868697135492</v>
      </c>
      <c r="O44" s="229">
        <v>2.436259897992608</v>
      </c>
      <c r="P44" s="229">
        <v>2.5208717309033961</v>
      </c>
      <c r="Q44" s="229">
        <v>9.917551919618111</v>
      </c>
      <c r="R44" s="229">
        <v>2.8361313259011571</v>
      </c>
      <c r="S44" s="229">
        <v>3.0236991132258928</v>
      </c>
      <c r="T44" s="229">
        <v>1.3122146174609519</v>
      </c>
      <c r="U44" s="229">
        <v>1.2959387611258071</v>
      </c>
      <c r="V44" s="229">
        <v>1.173727802605957</v>
      </c>
      <c r="W44" s="229">
        <v>1.9472898320711729</v>
      </c>
      <c r="X44" s="229">
        <v>2.035087203312401</v>
      </c>
      <c r="Y44" s="229">
        <v>1.0543160830350859</v>
      </c>
      <c r="DA44" s="73" t="s">
        <v>380</v>
      </c>
    </row>
    <row r="45" spans="1:105" ht="12" customHeight="1" x14ac:dyDescent="0.25">
      <c r="A45" s="64" t="s">
        <v>32</v>
      </c>
      <c r="B45" s="229">
        <v>1.6293794357990889</v>
      </c>
      <c r="C45" s="229">
        <v>1.143385108029763</v>
      </c>
      <c r="D45" s="229">
        <v>1.028697497568096</v>
      </c>
      <c r="E45" s="229">
        <v>0.74884365640141337</v>
      </c>
      <c r="F45" s="229">
        <v>0.81445335746258674</v>
      </c>
      <c r="G45" s="229">
        <v>0.61747601716542799</v>
      </c>
      <c r="H45" s="229">
        <v>1.189165709934197</v>
      </c>
      <c r="I45" s="229">
        <v>1.023256100622737</v>
      </c>
      <c r="J45" s="229">
        <v>0.65249132159901535</v>
      </c>
      <c r="K45" s="229">
        <v>0.39110752281890088</v>
      </c>
      <c r="L45" s="229">
        <v>0.52293993134637329</v>
      </c>
      <c r="M45" s="229">
        <v>0.18862449887167529</v>
      </c>
      <c r="N45" s="229">
        <v>0.71622685466689917</v>
      </c>
      <c r="O45" s="229">
        <v>0</v>
      </c>
      <c r="P45" s="229">
        <v>0</v>
      </c>
      <c r="Q45" s="229">
        <v>0</v>
      </c>
      <c r="R45" s="229">
        <v>0</v>
      </c>
      <c r="S45" s="229">
        <v>0.30484684860345912</v>
      </c>
      <c r="T45" s="229">
        <v>0</v>
      </c>
      <c r="U45" s="229">
        <v>0</v>
      </c>
      <c r="V45" s="229">
        <v>0</v>
      </c>
      <c r="W45" s="229">
        <v>0</v>
      </c>
      <c r="X45" s="229">
        <v>0.77019394933313223</v>
      </c>
      <c r="Y45" s="229">
        <v>0.42682294063007048</v>
      </c>
      <c r="DA45" s="73" t="s">
        <v>381</v>
      </c>
    </row>
    <row r="46" spans="1:105" ht="12" customHeight="1" x14ac:dyDescent="0.25">
      <c r="A46" s="64" t="s">
        <v>33</v>
      </c>
      <c r="B46" s="229">
        <v>0</v>
      </c>
      <c r="C46" s="229">
        <v>0</v>
      </c>
      <c r="D46" s="229">
        <v>0</v>
      </c>
      <c r="E46" s="229">
        <v>28.703170066753529</v>
      </c>
      <c r="F46" s="229">
        <v>18.282695953488201</v>
      </c>
      <c r="G46" s="229">
        <v>5.2108125846914648</v>
      </c>
      <c r="H46" s="229">
        <v>7.7867781366692244</v>
      </c>
      <c r="I46" s="229">
        <v>5.206293570633985</v>
      </c>
      <c r="J46" s="229">
        <v>18.19308570222147</v>
      </c>
      <c r="K46" s="229">
        <v>28.027339245771628</v>
      </c>
      <c r="L46" s="229">
        <v>7.8793116489760644</v>
      </c>
      <c r="M46" s="229">
        <v>12.92182964420431</v>
      </c>
      <c r="N46" s="229">
        <v>7.74039777401235</v>
      </c>
      <c r="O46" s="229">
        <v>10.349973504223181</v>
      </c>
      <c r="P46" s="229">
        <v>7.8520968303958742</v>
      </c>
      <c r="Q46" s="229">
        <v>5.3578745768529972</v>
      </c>
      <c r="R46" s="229">
        <v>8.0350105530190081</v>
      </c>
      <c r="S46" s="229">
        <v>13.37168962313438</v>
      </c>
      <c r="T46" s="229">
        <v>13.3772820827307</v>
      </c>
      <c r="U46" s="229">
        <v>10.68879270547413</v>
      </c>
      <c r="V46" s="229">
        <v>7.9042382097305763</v>
      </c>
      <c r="W46" s="229">
        <v>129.61220920889181</v>
      </c>
      <c r="X46" s="229">
        <v>64.020531339828196</v>
      </c>
      <c r="Y46" s="229">
        <v>56.842509276577523</v>
      </c>
      <c r="DA46" s="73" t="s">
        <v>382</v>
      </c>
    </row>
    <row r="47" spans="1:105" ht="12" customHeight="1" x14ac:dyDescent="0.25">
      <c r="A47" s="64" t="s">
        <v>35</v>
      </c>
      <c r="B47" s="229">
        <v>166.65972757624581</v>
      </c>
      <c r="C47" s="229">
        <v>176.57489869063309</v>
      </c>
      <c r="D47" s="229">
        <v>176.35082873694131</v>
      </c>
      <c r="E47" s="229">
        <v>180.13921314876029</v>
      </c>
      <c r="F47" s="229">
        <v>174.90882223325721</v>
      </c>
      <c r="G47" s="229">
        <v>143.2925794203035</v>
      </c>
      <c r="H47" s="229">
        <v>177.88219306370681</v>
      </c>
      <c r="I47" s="229">
        <v>192.48094468049891</v>
      </c>
      <c r="J47" s="229">
        <v>187.78234649716089</v>
      </c>
      <c r="K47" s="229">
        <v>112.67223250384311</v>
      </c>
      <c r="L47" s="229">
        <v>157.5141977370329</v>
      </c>
      <c r="M47" s="229">
        <v>138.3889506014221</v>
      </c>
      <c r="N47" s="229">
        <v>120.62981724767241</v>
      </c>
      <c r="O47" s="229">
        <v>125.3284650035893</v>
      </c>
      <c r="P47" s="229">
        <v>129.5258288256552</v>
      </c>
      <c r="Q47" s="229">
        <v>126.96677763705119</v>
      </c>
      <c r="R47" s="229">
        <v>136.57001806511289</v>
      </c>
      <c r="S47" s="229">
        <v>143.7838868147567</v>
      </c>
      <c r="T47" s="229">
        <v>138.21372660323871</v>
      </c>
      <c r="U47" s="229">
        <v>126.7237458278869</v>
      </c>
      <c r="V47" s="229">
        <v>122.6155619739133</v>
      </c>
      <c r="W47" s="229">
        <v>115.6851977702019</v>
      </c>
      <c r="X47" s="229">
        <v>92.041603059876834</v>
      </c>
      <c r="Y47" s="229">
        <v>87.687853148229507</v>
      </c>
      <c r="DA47" s="73" t="s">
        <v>383</v>
      </c>
    </row>
    <row r="48" spans="1:105" ht="12" customHeight="1" x14ac:dyDescent="0.25">
      <c r="A48" s="64" t="s">
        <v>36</v>
      </c>
      <c r="B48" s="229">
        <v>1882.261301485571</v>
      </c>
      <c r="C48" s="229">
        <v>1692.888450430677</v>
      </c>
      <c r="D48" s="229">
        <v>1666.052409549158</v>
      </c>
      <c r="E48" s="229">
        <v>1565.7288353476481</v>
      </c>
      <c r="F48" s="229">
        <v>1480.788487525409</v>
      </c>
      <c r="G48" s="229">
        <v>1525.152755209592</v>
      </c>
      <c r="H48" s="229">
        <v>1683.700967138959</v>
      </c>
      <c r="I48" s="229">
        <v>1322.830204837876</v>
      </c>
      <c r="J48" s="229">
        <v>1354.920925649963</v>
      </c>
      <c r="K48" s="229">
        <v>1015.147159950695</v>
      </c>
      <c r="L48" s="229">
        <v>1343.8276797985691</v>
      </c>
      <c r="M48" s="229">
        <v>1318.150597711028</v>
      </c>
      <c r="N48" s="229">
        <v>1201.681033602157</v>
      </c>
      <c r="O48" s="229">
        <v>1241.0746578847541</v>
      </c>
      <c r="P48" s="229">
        <v>1184.0546144688569</v>
      </c>
      <c r="Q48" s="229">
        <v>1280.008949033823</v>
      </c>
      <c r="R48" s="229">
        <v>1119.472811482696</v>
      </c>
      <c r="S48" s="229">
        <v>1170.9954768960561</v>
      </c>
      <c r="T48" s="229">
        <v>1425.737096815463</v>
      </c>
      <c r="U48" s="229">
        <v>1251.721154842907</v>
      </c>
      <c r="V48" s="229">
        <v>1111.0868867114029</v>
      </c>
      <c r="W48" s="229">
        <v>1038.686811879852</v>
      </c>
      <c r="X48" s="229">
        <v>1071.262424485798</v>
      </c>
      <c r="Y48" s="229">
        <v>1166.559164260734</v>
      </c>
      <c r="DA48" s="73" t="s">
        <v>384</v>
      </c>
    </row>
    <row r="49" spans="1:105" ht="12" customHeight="1" x14ac:dyDescent="0.25">
      <c r="A49" s="64" t="s">
        <v>38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0</v>
      </c>
      <c r="H49" s="229">
        <v>0</v>
      </c>
      <c r="I49" s="229">
        <v>0</v>
      </c>
      <c r="J49" s="229">
        <v>0</v>
      </c>
      <c r="K49" s="229">
        <v>0</v>
      </c>
      <c r="L49" s="229">
        <v>0</v>
      </c>
      <c r="M49" s="229">
        <v>0</v>
      </c>
      <c r="N49" s="229">
        <v>0</v>
      </c>
      <c r="O49" s="229">
        <v>0</v>
      </c>
      <c r="P49" s="229">
        <v>0</v>
      </c>
      <c r="Q49" s="229">
        <v>0</v>
      </c>
      <c r="R49" s="229">
        <v>0</v>
      </c>
      <c r="S49" s="229">
        <v>0</v>
      </c>
      <c r="T49" s="229">
        <v>0</v>
      </c>
      <c r="U49" s="229">
        <v>0</v>
      </c>
      <c r="V49" s="229">
        <v>0</v>
      </c>
      <c r="W49" s="229">
        <v>0</v>
      </c>
      <c r="X49" s="229">
        <v>0</v>
      </c>
      <c r="Y49" s="229">
        <v>0</v>
      </c>
      <c r="DA49" s="73" t="s">
        <v>385</v>
      </c>
    </row>
    <row r="50" spans="1:105" ht="12" customHeight="1" x14ac:dyDescent="0.25">
      <c r="A50" s="64" t="s">
        <v>39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386</v>
      </c>
    </row>
    <row r="51" spans="1:105" ht="12" customHeight="1" x14ac:dyDescent="0.25">
      <c r="A51" s="101" t="s">
        <v>207</v>
      </c>
      <c r="B51" s="278">
        <v>0</v>
      </c>
      <c r="C51" s="278">
        <v>0</v>
      </c>
      <c r="D51" s="278">
        <v>0</v>
      </c>
      <c r="E51" s="278">
        <v>0</v>
      </c>
      <c r="F51" s="278">
        <v>0</v>
      </c>
      <c r="G51" s="278">
        <v>0</v>
      </c>
      <c r="H51" s="278">
        <v>0</v>
      </c>
      <c r="I51" s="278">
        <v>0</v>
      </c>
      <c r="J51" s="278">
        <v>0</v>
      </c>
      <c r="K51" s="278">
        <v>0</v>
      </c>
      <c r="L51" s="278">
        <v>0</v>
      </c>
      <c r="M51" s="278">
        <v>0</v>
      </c>
      <c r="N51" s="278">
        <v>0</v>
      </c>
      <c r="O51" s="278">
        <v>0</v>
      </c>
      <c r="P51" s="278">
        <v>0</v>
      </c>
      <c r="Q51" s="278">
        <v>0</v>
      </c>
      <c r="R51" s="278">
        <v>0</v>
      </c>
      <c r="S51" s="278">
        <v>0</v>
      </c>
      <c r="T51" s="278">
        <v>0</v>
      </c>
      <c r="U51" s="278">
        <v>0</v>
      </c>
      <c r="V51" s="278">
        <v>0</v>
      </c>
      <c r="W51" s="278">
        <v>0</v>
      </c>
      <c r="X51" s="278">
        <v>0</v>
      </c>
      <c r="Y51" s="278">
        <v>0</v>
      </c>
      <c r="DA51" s="102" t="s">
        <v>387</v>
      </c>
    </row>
    <row r="52" spans="1:105" ht="12" customHeight="1" x14ac:dyDescent="0.25">
      <c r="A52" s="100" t="s">
        <v>105</v>
      </c>
      <c r="B52" s="279">
        <v>21407.907131461761</v>
      </c>
      <c r="C52" s="279">
        <v>18482.611924239231</v>
      </c>
      <c r="D52" s="279">
        <v>16903.537890782009</v>
      </c>
      <c r="E52" s="279">
        <v>18998.827220448919</v>
      </c>
      <c r="F52" s="279">
        <v>18987.630983378931</v>
      </c>
      <c r="G52" s="279">
        <v>17732.94003087774</v>
      </c>
      <c r="H52" s="279">
        <v>18441.127931339219</v>
      </c>
      <c r="I52" s="279">
        <v>17613.887521181008</v>
      </c>
      <c r="J52" s="279">
        <v>16191.02049803736</v>
      </c>
      <c r="K52" s="279">
        <v>11733.32706630236</v>
      </c>
      <c r="L52" s="279">
        <v>15103.726872527041</v>
      </c>
      <c r="M52" s="279">
        <v>15673.83896991296</v>
      </c>
      <c r="N52" s="279">
        <v>13430.388624343141</v>
      </c>
      <c r="O52" s="279">
        <v>13819.72535895363</v>
      </c>
      <c r="P52" s="279">
        <v>15491.02006914384</v>
      </c>
      <c r="Q52" s="279">
        <v>15395.342171261649</v>
      </c>
      <c r="R52" s="279">
        <v>16896.058853360231</v>
      </c>
      <c r="S52" s="279">
        <v>19997.834776664939</v>
      </c>
      <c r="T52" s="279">
        <v>18307.22481091908</v>
      </c>
      <c r="U52" s="279">
        <v>16561.74232909549</v>
      </c>
      <c r="V52" s="279">
        <v>14366.68248562724</v>
      </c>
      <c r="W52" s="279">
        <v>16094.057391416711</v>
      </c>
      <c r="X52" s="279">
        <v>14413.56756235395</v>
      </c>
      <c r="Y52" s="279">
        <v>14324.388269725199</v>
      </c>
      <c r="DA52" s="105" t="s">
        <v>388</v>
      </c>
    </row>
    <row r="54" spans="1:105" ht="15" customHeight="1" x14ac:dyDescent="0.25">
      <c r="A54" s="34" t="s">
        <v>44</v>
      </c>
      <c r="B54" s="223">
        <f t="shared" ref="B54:Y54" si="2">SUM(B55:B59)+B65+B71+B72+B79+B96</f>
        <v>3026.1432754155003</v>
      </c>
      <c r="C54" s="223">
        <f t="shared" si="2"/>
        <v>2766.3837542595588</v>
      </c>
      <c r="D54" s="223">
        <f t="shared" si="2"/>
        <v>2732.4780869996657</v>
      </c>
      <c r="E54" s="223">
        <f t="shared" si="2"/>
        <v>3065.658430568983</v>
      </c>
      <c r="F54" s="223">
        <f t="shared" si="2"/>
        <v>2949.7922196637523</v>
      </c>
      <c r="G54" s="223">
        <f t="shared" si="2"/>
        <v>2751.0082704577576</v>
      </c>
      <c r="H54" s="223">
        <f t="shared" si="2"/>
        <v>3173.2575870000887</v>
      </c>
      <c r="I54" s="223">
        <f t="shared" si="2"/>
        <v>2745.7950937628921</v>
      </c>
      <c r="J54" s="223">
        <f t="shared" si="2"/>
        <v>2791.241816131349</v>
      </c>
      <c r="K54" s="223">
        <f t="shared" si="2"/>
        <v>2347.639748744381</v>
      </c>
      <c r="L54" s="223">
        <f t="shared" si="2"/>
        <v>2488.1907099941473</v>
      </c>
      <c r="M54" s="223">
        <f t="shared" si="2"/>
        <v>2884.0538082280814</v>
      </c>
      <c r="N54" s="223">
        <f t="shared" si="2"/>
        <v>2646.6848336484559</v>
      </c>
      <c r="O54" s="223">
        <f t="shared" si="2"/>
        <v>2556.8621212674748</v>
      </c>
      <c r="P54" s="223">
        <f t="shared" si="2"/>
        <v>2344.5614137006964</v>
      </c>
      <c r="Q54" s="223">
        <f t="shared" si="2"/>
        <v>2404.5916376084369</v>
      </c>
      <c r="R54" s="223">
        <f t="shared" si="2"/>
        <v>2297.3595160134014</v>
      </c>
      <c r="S54" s="223">
        <f t="shared" si="2"/>
        <v>2443.8250527163636</v>
      </c>
      <c r="T54" s="223">
        <f t="shared" si="2"/>
        <v>2552.7073286351902</v>
      </c>
      <c r="U54" s="223">
        <f t="shared" si="2"/>
        <v>2323.5554194287183</v>
      </c>
      <c r="V54" s="223">
        <f t="shared" si="2"/>
        <v>2285.5039037608231</v>
      </c>
      <c r="W54" s="223">
        <f t="shared" si="2"/>
        <v>2435.3027101228399</v>
      </c>
      <c r="X54" s="223">
        <f t="shared" si="2"/>
        <v>2151.3314140542711</v>
      </c>
      <c r="Y54" s="223">
        <f t="shared" si="2"/>
        <v>1960.9007715739256</v>
      </c>
      <c r="DA54" s="89"/>
    </row>
    <row r="55" spans="1:105" ht="12" customHeight="1" x14ac:dyDescent="0.25">
      <c r="A55" s="55" t="s">
        <v>91</v>
      </c>
      <c r="B55" s="259">
        <v>0</v>
      </c>
      <c r="C55" s="259">
        <v>0</v>
      </c>
      <c r="D55" s="259">
        <v>0</v>
      </c>
      <c r="E55" s="259">
        <v>0</v>
      </c>
      <c r="F55" s="259">
        <v>0</v>
      </c>
      <c r="G55" s="259">
        <v>0</v>
      </c>
      <c r="H55" s="259">
        <v>0</v>
      </c>
      <c r="I55" s="259">
        <v>0</v>
      </c>
      <c r="J55" s="259">
        <v>0</v>
      </c>
      <c r="K55" s="259">
        <v>0</v>
      </c>
      <c r="L55" s="259">
        <v>0</v>
      </c>
      <c r="M55" s="259">
        <v>0</v>
      </c>
      <c r="N55" s="259">
        <v>0</v>
      </c>
      <c r="O55" s="259">
        <v>0</v>
      </c>
      <c r="P55" s="259">
        <v>0</v>
      </c>
      <c r="Q55" s="259">
        <v>0</v>
      </c>
      <c r="R55" s="259">
        <v>0</v>
      </c>
      <c r="S55" s="259">
        <v>0</v>
      </c>
      <c r="T55" s="259">
        <v>0</v>
      </c>
      <c r="U55" s="259">
        <v>0</v>
      </c>
      <c r="V55" s="259">
        <v>0</v>
      </c>
      <c r="W55" s="259">
        <v>0</v>
      </c>
      <c r="X55" s="259">
        <v>0</v>
      </c>
      <c r="Y55" s="259">
        <v>0</v>
      </c>
      <c r="DA55" s="67" t="s">
        <v>389</v>
      </c>
    </row>
    <row r="56" spans="1:105" ht="12" customHeight="1" x14ac:dyDescent="0.25">
      <c r="A56" s="173" t="s">
        <v>92</v>
      </c>
      <c r="B56" s="224">
        <v>0</v>
      </c>
      <c r="C56" s="224">
        <v>0</v>
      </c>
      <c r="D56" s="224">
        <v>0</v>
      </c>
      <c r="E56" s="224">
        <v>0</v>
      </c>
      <c r="F56" s="224">
        <v>0</v>
      </c>
      <c r="G56" s="224">
        <v>0</v>
      </c>
      <c r="H56" s="224">
        <v>0</v>
      </c>
      <c r="I56" s="224">
        <v>0</v>
      </c>
      <c r="J56" s="224">
        <v>0</v>
      </c>
      <c r="K56" s="224">
        <v>0</v>
      </c>
      <c r="L56" s="224">
        <v>0</v>
      </c>
      <c r="M56" s="224">
        <v>0</v>
      </c>
      <c r="N56" s="224">
        <v>0</v>
      </c>
      <c r="O56" s="224">
        <v>0</v>
      </c>
      <c r="P56" s="224">
        <v>0</v>
      </c>
      <c r="Q56" s="224">
        <v>0</v>
      </c>
      <c r="R56" s="224">
        <v>0</v>
      </c>
      <c r="S56" s="224">
        <v>0</v>
      </c>
      <c r="T56" s="224">
        <v>0</v>
      </c>
      <c r="U56" s="224">
        <v>0</v>
      </c>
      <c r="V56" s="224">
        <v>0</v>
      </c>
      <c r="W56" s="224">
        <v>0</v>
      </c>
      <c r="X56" s="224">
        <v>0</v>
      </c>
      <c r="Y56" s="224">
        <v>0</v>
      </c>
      <c r="DA56" s="177" t="s">
        <v>390</v>
      </c>
    </row>
    <row r="57" spans="1:105" ht="12" customHeight="1" x14ac:dyDescent="0.25">
      <c r="A57" s="173" t="s">
        <v>93</v>
      </c>
      <c r="B57" s="224">
        <v>0</v>
      </c>
      <c r="C57" s="224">
        <v>0</v>
      </c>
      <c r="D57" s="224">
        <v>0</v>
      </c>
      <c r="E57" s="224">
        <v>0</v>
      </c>
      <c r="F57" s="224">
        <v>0</v>
      </c>
      <c r="G57" s="224">
        <v>0</v>
      </c>
      <c r="H57" s="224">
        <v>0</v>
      </c>
      <c r="I57" s="224">
        <v>0</v>
      </c>
      <c r="J57" s="224">
        <v>0</v>
      </c>
      <c r="K57" s="224">
        <v>0</v>
      </c>
      <c r="L57" s="224">
        <v>0</v>
      </c>
      <c r="M57" s="224">
        <v>0</v>
      </c>
      <c r="N57" s="224">
        <v>0</v>
      </c>
      <c r="O57" s="224">
        <v>0</v>
      </c>
      <c r="P57" s="224">
        <v>0</v>
      </c>
      <c r="Q57" s="224">
        <v>0</v>
      </c>
      <c r="R57" s="224">
        <v>0</v>
      </c>
      <c r="S57" s="224">
        <v>0</v>
      </c>
      <c r="T57" s="224">
        <v>0</v>
      </c>
      <c r="U57" s="224">
        <v>0</v>
      </c>
      <c r="V57" s="224">
        <v>0</v>
      </c>
      <c r="W57" s="224">
        <v>0</v>
      </c>
      <c r="X57" s="224">
        <v>0</v>
      </c>
      <c r="Y57" s="224">
        <v>0</v>
      </c>
      <c r="DA57" s="177" t="s">
        <v>391</v>
      </c>
    </row>
    <row r="58" spans="1:105" ht="12" customHeight="1" x14ac:dyDescent="0.25">
      <c r="A58" s="173" t="s">
        <v>94</v>
      </c>
      <c r="B58" s="224">
        <v>0</v>
      </c>
      <c r="C58" s="224">
        <v>0</v>
      </c>
      <c r="D58" s="224">
        <v>0</v>
      </c>
      <c r="E58" s="224">
        <v>0</v>
      </c>
      <c r="F58" s="224">
        <v>0</v>
      </c>
      <c r="G58" s="224">
        <v>0</v>
      </c>
      <c r="H58" s="224">
        <v>0</v>
      </c>
      <c r="I58" s="224">
        <v>0</v>
      </c>
      <c r="J58" s="224">
        <v>0</v>
      </c>
      <c r="K58" s="224">
        <v>0</v>
      </c>
      <c r="L58" s="224">
        <v>0</v>
      </c>
      <c r="M58" s="224">
        <v>0</v>
      </c>
      <c r="N58" s="224">
        <v>0</v>
      </c>
      <c r="O58" s="224">
        <v>0</v>
      </c>
      <c r="P58" s="224">
        <v>0</v>
      </c>
      <c r="Q58" s="224">
        <v>0</v>
      </c>
      <c r="R58" s="224">
        <v>0</v>
      </c>
      <c r="S58" s="224">
        <v>0</v>
      </c>
      <c r="T58" s="224">
        <v>0</v>
      </c>
      <c r="U58" s="224">
        <v>0</v>
      </c>
      <c r="V58" s="224">
        <v>0</v>
      </c>
      <c r="W58" s="224">
        <v>0</v>
      </c>
      <c r="X58" s="224">
        <v>0</v>
      </c>
      <c r="Y58" s="224">
        <v>0</v>
      </c>
      <c r="DA58" s="177" t="s">
        <v>392</v>
      </c>
    </row>
    <row r="59" spans="1:105" ht="12" customHeight="1" x14ac:dyDescent="0.25">
      <c r="A59" s="56" t="s">
        <v>95</v>
      </c>
      <c r="B59" s="260">
        <v>3.5320238402087689</v>
      </c>
      <c r="C59" s="260">
        <v>3.3172585914409649</v>
      </c>
      <c r="D59" s="260">
        <v>3.304398743776261</v>
      </c>
      <c r="E59" s="260">
        <v>3.8890011603190109</v>
      </c>
      <c r="F59" s="260">
        <v>3.6892364722910358</v>
      </c>
      <c r="G59" s="260">
        <v>3.072241994356959</v>
      </c>
      <c r="H59" s="260">
        <v>3.7682072692427782</v>
      </c>
      <c r="I59" s="260">
        <v>3.5126241099984932</v>
      </c>
      <c r="J59" s="260">
        <v>3.5712910011102101</v>
      </c>
      <c r="K59" s="260">
        <v>2.7694227439534629</v>
      </c>
      <c r="L59" s="260">
        <v>3.0016149664277281</v>
      </c>
      <c r="M59" s="260">
        <v>3.4124399438086508</v>
      </c>
      <c r="N59" s="260">
        <v>3.1448986783902182</v>
      </c>
      <c r="O59" s="260">
        <v>3.0007379592800221</v>
      </c>
      <c r="P59" s="260">
        <v>2.7308148368820691</v>
      </c>
      <c r="Q59" s="260">
        <v>2.8595739882799949</v>
      </c>
      <c r="R59" s="260">
        <v>2.7228681285388361</v>
      </c>
      <c r="S59" s="260">
        <v>2.8249868100219762</v>
      </c>
      <c r="T59" s="260">
        <v>2.6673191818200368</v>
      </c>
      <c r="U59" s="260">
        <v>2.487740003720611</v>
      </c>
      <c r="V59" s="260">
        <v>2.5715566969809909</v>
      </c>
      <c r="W59" s="260">
        <v>2.6557129192808291</v>
      </c>
      <c r="X59" s="260">
        <v>2.2432968526037058</v>
      </c>
      <c r="Y59" s="260">
        <v>1.93114372079664</v>
      </c>
      <c r="DA59" s="68" t="s">
        <v>393</v>
      </c>
    </row>
    <row r="60" spans="1:105" ht="12" customHeight="1" x14ac:dyDescent="0.25">
      <c r="A60" s="37" t="s">
        <v>159</v>
      </c>
      <c r="B60" s="226">
        <v>9.8083385507710785E-2</v>
      </c>
      <c r="C60" s="226">
        <v>6.7412366950125799E-2</v>
      </c>
      <c r="D60" s="226">
        <v>6.4440986598868155E-2</v>
      </c>
      <c r="E60" s="226">
        <v>0.1233641822966981</v>
      </c>
      <c r="F60" s="226">
        <v>9.5483230311573991E-2</v>
      </c>
      <c r="G60" s="226">
        <v>8.8135636568215353E-2</v>
      </c>
      <c r="H60" s="226">
        <v>8.6986780886533319E-2</v>
      </c>
      <c r="I60" s="226">
        <v>7.6872235205978842E-2</v>
      </c>
      <c r="J60" s="226">
        <v>8.6951335960187309E-2</v>
      </c>
      <c r="K60" s="226">
        <v>7.1651813651357463E-2</v>
      </c>
      <c r="L60" s="226">
        <v>8.0181677608836335E-2</v>
      </c>
      <c r="M60" s="226">
        <v>5.8504189811908677E-2</v>
      </c>
      <c r="N60" s="226">
        <v>6.520066540306417E-2</v>
      </c>
      <c r="O60" s="226">
        <v>5.7219060740039809E-2</v>
      </c>
      <c r="P60" s="226">
        <v>5.2133327797001541E-2</v>
      </c>
      <c r="Q60" s="226">
        <v>0.20718203163653889</v>
      </c>
      <c r="R60" s="226">
        <v>5.539505702855764E-2</v>
      </c>
      <c r="S60" s="226">
        <v>5.8184391891905267E-2</v>
      </c>
      <c r="T60" s="226">
        <v>2.5085623427415941E-2</v>
      </c>
      <c r="U60" s="226">
        <v>2.5183304495514251E-2</v>
      </c>
      <c r="V60" s="226">
        <v>2.438262305788472E-2</v>
      </c>
      <c r="W60" s="226">
        <v>4.3962708517231767E-2</v>
      </c>
      <c r="X60" s="226">
        <v>4.8527480135545559E-2</v>
      </c>
      <c r="Y60" s="226">
        <v>2.2943273768552441E-2</v>
      </c>
      <c r="DA60" s="69" t="s">
        <v>394</v>
      </c>
    </row>
    <row r="61" spans="1:105" ht="12" customHeight="1" x14ac:dyDescent="0.25">
      <c r="A61" s="37" t="s">
        <v>35</v>
      </c>
      <c r="B61" s="226">
        <v>3.4339404547010579</v>
      </c>
      <c r="C61" s="226">
        <v>3.249846224490839</v>
      </c>
      <c r="D61" s="226">
        <v>3.2399577571773932</v>
      </c>
      <c r="E61" s="226">
        <v>3.7656369780223131</v>
      </c>
      <c r="F61" s="226">
        <v>3.5937532419794622</v>
      </c>
      <c r="G61" s="226">
        <v>2.9841063577887441</v>
      </c>
      <c r="H61" s="226">
        <v>3.681220488356244</v>
      </c>
      <c r="I61" s="226">
        <v>3.4357518747925142</v>
      </c>
      <c r="J61" s="226">
        <v>3.484339665150022</v>
      </c>
      <c r="K61" s="226">
        <v>2.6977709303021058</v>
      </c>
      <c r="L61" s="226">
        <v>2.921433288818891</v>
      </c>
      <c r="M61" s="226">
        <v>3.3539357539967418</v>
      </c>
      <c r="N61" s="226">
        <v>3.0796980129871541</v>
      </c>
      <c r="O61" s="226">
        <v>2.9435188985399821</v>
      </c>
      <c r="P61" s="226">
        <v>2.678681509085068</v>
      </c>
      <c r="Q61" s="226">
        <v>2.6523919566434562</v>
      </c>
      <c r="R61" s="226">
        <v>2.6674730715102779</v>
      </c>
      <c r="S61" s="226">
        <v>2.7668024181300712</v>
      </c>
      <c r="T61" s="226">
        <v>2.642233558392622</v>
      </c>
      <c r="U61" s="226">
        <v>2.4625566992250971</v>
      </c>
      <c r="V61" s="226">
        <v>2.5471740739231059</v>
      </c>
      <c r="W61" s="226">
        <v>2.611750210763597</v>
      </c>
      <c r="X61" s="226">
        <v>2.1947693724681612</v>
      </c>
      <c r="Y61" s="226">
        <v>1.9082004470280871</v>
      </c>
      <c r="DA61" s="69" t="s">
        <v>395</v>
      </c>
    </row>
    <row r="62" spans="1:105" ht="12" customHeight="1" x14ac:dyDescent="0.25">
      <c r="A62" s="37" t="s">
        <v>96</v>
      </c>
      <c r="B62" s="226">
        <v>0</v>
      </c>
      <c r="C62" s="226">
        <v>0</v>
      </c>
      <c r="D62" s="226">
        <v>0</v>
      </c>
      <c r="E62" s="226">
        <v>0</v>
      </c>
      <c r="F62" s="226">
        <v>0</v>
      </c>
      <c r="G62" s="226">
        <v>0</v>
      </c>
      <c r="H62" s="226">
        <v>0</v>
      </c>
      <c r="I62" s="226">
        <v>0</v>
      </c>
      <c r="J62" s="226">
        <v>0</v>
      </c>
      <c r="K62" s="226">
        <v>0</v>
      </c>
      <c r="L62" s="226">
        <v>0</v>
      </c>
      <c r="M62" s="226">
        <v>0</v>
      </c>
      <c r="N62" s="226">
        <v>0</v>
      </c>
      <c r="O62" s="226">
        <v>0</v>
      </c>
      <c r="P62" s="226">
        <v>0</v>
      </c>
      <c r="Q62" s="226">
        <v>0</v>
      </c>
      <c r="R62" s="226">
        <v>0</v>
      </c>
      <c r="S62" s="226">
        <v>0</v>
      </c>
      <c r="T62" s="226">
        <v>0</v>
      </c>
      <c r="U62" s="226">
        <v>0</v>
      </c>
      <c r="V62" s="226">
        <v>0</v>
      </c>
      <c r="W62" s="226">
        <v>0</v>
      </c>
      <c r="X62" s="226">
        <v>0</v>
      </c>
      <c r="Y62" s="226">
        <v>0</v>
      </c>
      <c r="DA62" s="69" t="s">
        <v>396</v>
      </c>
    </row>
    <row r="63" spans="1:105" ht="12" customHeight="1" x14ac:dyDescent="0.25">
      <c r="A63" s="37" t="s">
        <v>78</v>
      </c>
      <c r="B63" s="226">
        <v>0</v>
      </c>
      <c r="C63" s="226">
        <v>0</v>
      </c>
      <c r="D63" s="226">
        <v>0</v>
      </c>
      <c r="E63" s="226">
        <v>0</v>
      </c>
      <c r="F63" s="226">
        <v>0</v>
      </c>
      <c r="G63" s="226">
        <v>0</v>
      </c>
      <c r="H63" s="226">
        <v>0</v>
      </c>
      <c r="I63" s="226">
        <v>0</v>
      </c>
      <c r="J63" s="226">
        <v>0</v>
      </c>
      <c r="K63" s="226">
        <v>0</v>
      </c>
      <c r="L63" s="226">
        <v>0</v>
      </c>
      <c r="M63" s="226">
        <v>0</v>
      </c>
      <c r="N63" s="226">
        <v>0</v>
      </c>
      <c r="O63" s="226">
        <v>0</v>
      </c>
      <c r="P63" s="226">
        <v>0</v>
      </c>
      <c r="Q63" s="226">
        <v>0</v>
      </c>
      <c r="R63" s="226">
        <v>0</v>
      </c>
      <c r="S63" s="226">
        <v>0</v>
      </c>
      <c r="T63" s="226">
        <v>0</v>
      </c>
      <c r="U63" s="226">
        <v>0</v>
      </c>
      <c r="V63" s="226">
        <v>0</v>
      </c>
      <c r="W63" s="226">
        <v>0</v>
      </c>
      <c r="X63" s="226">
        <v>0</v>
      </c>
      <c r="Y63" s="226">
        <v>0</v>
      </c>
      <c r="DA63" s="69" t="s">
        <v>397</v>
      </c>
    </row>
    <row r="64" spans="1:105" ht="12" customHeight="1" x14ac:dyDescent="0.25">
      <c r="A64" s="37" t="s">
        <v>40</v>
      </c>
      <c r="B64" s="226">
        <v>0</v>
      </c>
      <c r="C64" s="226">
        <v>0</v>
      </c>
      <c r="D64" s="226">
        <v>0</v>
      </c>
      <c r="E64" s="226">
        <v>0</v>
      </c>
      <c r="F64" s="226">
        <v>0</v>
      </c>
      <c r="G64" s="226">
        <v>0</v>
      </c>
      <c r="H64" s="226">
        <v>0</v>
      </c>
      <c r="I64" s="226">
        <v>0</v>
      </c>
      <c r="J64" s="226">
        <v>0</v>
      </c>
      <c r="K64" s="226">
        <v>0</v>
      </c>
      <c r="L64" s="226">
        <v>0</v>
      </c>
      <c r="M64" s="226">
        <v>0</v>
      </c>
      <c r="N64" s="226">
        <v>0</v>
      </c>
      <c r="O64" s="226">
        <v>0</v>
      </c>
      <c r="P64" s="226">
        <v>0</v>
      </c>
      <c r="Q64" s="226">
        <v>0</v>
      </c>
      <c r="R64" s="226">
        <v>0</v>
      </c>
      <c r="S64" s="226">
        <v>0</v>
      </c>
      <c r="T64" s="226">
        <v>0</v>
      </c>
      <c r="U64" s="226">
        <v>0</v>
      </c>
      <c r="V64" s="226">
        <v>0</v>
      </c>
      <c r="W64" s="226">
        <v>0</v>
      </c>
      <c r="X64" s="226">
        <v>0</v>
      </c>
      <c r="Y64" s="226">
        <v>0</v>
      </c>
      <c r="DA64" s="69" t="s">
        <v>398</v>
      </c>
    </row>
    <row r="65" spans="1:105" ht="12" customHeight="1" x14ac:dyDescent="0.25">
      <c r="A65" s="57" t="s">
        <v>220</v>
      </c>
      <c r="B65" s="261">
        <v>1311.1775372988129</v>
      </c>
      <c r="C65" s="261">
        <v>1190.0732749698991</v>
      </c>
      <c r="D65" s="261">
        <v>1195.4571626865029</v>
      </c>
      <c r="E65" s="261">
        <v>1300.9954709173201</v>
      </c>
      <c r="F65" s="261">
        <v>1239.480281842717</v>
      </c>
      <c r="G65" s="261">
        <v>1225.9982109768609</v>
      </c>
      <c r="H65" s="261">
        <v>1402.043614681457</v>
      </c>
      <c r="I65" s="261">
        <v>1137.2757881838249</v>
      </c>
      <c r="J65" s="261">
        <v>1160.0825627446029</v>
      </c>
      <c r="K65" s="261">
        <v>1035.730843076019</v>
      </c>
      <c r="L65" s="261">
        <v>1088.0225211238439</v>
      </c>
      <c r="M65" s="261">
        <v>1285.7616513876189</v>
      </c>
      <c r="N65" s="261">
        <v>1198.997994152053</v>
      </c>
      <c r="O65" s="261">
        <v>1165.35584592193</v>
      </c>
      <c r="P65" s="261">
        <v>1035.910232153487</v>
      </c>
      <c r="Q65" s="261">
        <v>1066.995116896424</v>
      </c>
      <c r="R65" s="261">
        <v>972.65014716781934</v>
      </c>
      <c r="S65" s="261">
        <v>1008.51925130285</v>
      </c>
      <c r="T65" s="261">
        <v>1132.1360812823709</v>
      </c>
      <c r="U65" s="261">
        <v>1017.796324785996</v>
      </c>
      <c r="V65" s="261">
        <v>983.56174434750938</v>
      </c>
      <c r="W65" s="261">
        <v>1042.215322382636</v>
      </c>
      <c r="X65" s="261">
        <v>971.68736207344273</v>
      </c>
      <c r="Y65" s="261">
        <v>909.43282963326192</v>
      </c>
      <c r="DA65" s="70" t="s">
        <v>399</v>
      </c>
    </row>
    <row r="66" spans="1:105" ht="12" customHeight="1" x14ac:dyDescent="0.25">
      <c r="A66" s="18" t="s">
        <v>28</v>
      </c>
      <c r="B66" s="230">
        <v>28.099173461121609</v>
      </c>
      <c r="C66" s="230">
        <v>27.531278475800409</v>
      </c>
      <c r="D66" s="230">
        <v>55.27741585850103</v>
      </c>
      <c r="E66" s="230">
        <v>157.10554804693061</v>
      </c>
      <c r="F66" s="230">
        <v>155.06053884820199</v>
      </c>
      <c r="G66" s="230">
        <v>139.70609522483329</v>
      </c>
      <c r="H66" s="230">
        <v>156.9909251622644</v>
      </c>
      <c r="I66" s="230">
        <v>131.81587210509511</v>
      </c>
      <c r="J66" s="230">
        <v>117.9631322366653</v>
      </c>
      <c r="K66" s="230">
        <v>121.26918317722679</v>
      </c>
      <c r="L66" s="230">
        <v>100.9276718343344</v>
      </c>
      <c r="M66" s="230">
        <v>211.93277362130581</v>
      </c>
      <c r="N66" s="230">
        <v>173.87892359447881</v>
      </c>
      <c r="O66" s="230">
        <v>181.73673536303949</v>
      </c>
      <c r="P66" s="230">
        <v>137.69167178840749</v>
      </c>
      <c r="Q66" s="230">
        <v>161.35140557029899</v>
      </c>
      <c r="R66" s="230">
        <v>177.77638737308331</v>
      </c>
      <c r="S66" s="230">
        <v>164.88677152168901</v>
      </c>
      <c r="T66" s="230">
        <v>131.18399355542209</v>
      </c>
      <c r="U66" s="230">
        <v>123.76794670377831</v>
      </c>
      <c r="V66" s="230">
        <v>97.718793271326831</v>
      </c>
      <c r="W66" s="230">
        <v>137.80463544295</v>
      </c>
      <c r="X66" s="230">
        <v>168.5769089269032</v>
      </c>
      <c r="Y66" s="230">
        <v>128.42697471818329</v>
      </c>
      <c r="DA66" s="71" t="s">
        <v>400</v>
      </c>
    </row>
    <row r="67" spans="1:105" ht="12" customHeight="1" x14ac:dyDescent="0.25">
      <c r="A67" s="18" t="s">
        <v>32</v>
      </c>
      <c r="B67" s="230">
        <v>1.019541627405111</v>
      </c>
      <c r="C67" s="230">
        <v>0.71058934084195058</v>
      </c>
      <c r="D67" s="230">
        <v>0.63625894158179241</v>
      </c>
      <c r="E67" s="230">
        <v>0.49043079579242449</v>
      </c>
      <c r="F67" s="230">
        <v>0.53317417977108683</v>
      </c>
      <c r="G67" s="230">
        <v>0.40187782319152449</v>
      </c>
      <c r="H67" s="230">
        <v>0.79482282662333292</v>
      </c>
      <c r="I67" s="230">
        <v>0.67850666003927473</v>
      </c>
      <c r="J67" s="230">
        <v>0.44058142689530178</v>
      </c>
      <c r="K67" s="230">
        <v>0.31700895756869357</v>
      </c>
      <c r="L67" s="230">
        <v>0.34370024966056878</v>
      </c>
      <c r="M67" s="230">
        <v>0.1390447701383469</v>
      </c>
      <c r="N67" s="230">
        <v>0.55495297105967223</v>
      </c>
      <c r="O67" s="230">
        <v>0</v>
      </c>
      <c r="P67" s="230">
        <v>0</v>
      </c>
      <c r="Q67" s="230">
        <v>0</v>
      </c>
      <c r="R67" s="230">
        <v>0</v>
      </c>
      <c r="S67" s="230">
        <v>0.1955606346542694</v>
      </c>
      <c r="T67" s="230">
        <v>0</v>
      </c>
      <c r="U67" s="230">
        <v>0</v>
      </c>
      <c r="V67" s="230">
        <v>0</v>
      </c>
      <c r="W67" s="230">
        <v>0</v>
      </c>
      <c r="X67" s="230">
        <v>0.53136715875836249</v>
      </c>
      <c r="Y67" s="230">
        <v>0.26568754757114671</v>
      </c>
      <c r="DA67" s="71" t="s">
        <v>401</v>
      </c>
    </row>
    <row r="68" spans="1:105" ht="12" customHeight="1" x14ac:dyDescent="0.25">
      <c r="A68" s="18" t="s">
        <v>35</v>
      </c>
      <c r="B68" s="230">
        <v>104.2829718742871</v>
      </c>
      <c r="C68" s="230">
        <v>109.7375153731188</v>
      </c>
      <c r="D68" s="230">
        <v>109.0746229134388</v>
      </c>
      <c r="E68" s="230">
        <v>117.9763184247506</v>
      </c>
      <c r="F68" s="230">
        <v>114.50240455694561</v>
      </c>
      <c r="G68" s="230">
        <v>93.260480239028155</v>
      </c>
      <c r="H68" s="230">
        <v>118.8941341948688</v>
      </c>
      <c r="I68" s="230">
        <v>127.6313943468199</v>
      </c>
      <c r="J68" s="230">
        <v>126.7961908868274</v>
      </c>
      <c r="K68" s="230">
        <v>91.325543204955849</v>
      </c>
      <c r="L68" s="230">
        <v>103.5255979552342</v>
      </c>
      <c r="M68" s="230">
        <v>102.0135769275265</v>
      </c>
      <c r="N68" s="230">
        <v>93.46741893825687</v>
      </c>
      <c r="O68" s="230">
        <v>90.21896335684464</v>
      </c>
      <c r="P68" s="230">
        <v>88.56899788039027</v>
      </c>
      <c r="Q68" s="230">
        <v>81.72611761143483</v>
      </c>
      <c r="R68" s="230">
        <v>86.426928430245354</v>
      </c>
      <c r="S68" s="230">
        <v>92.238014883098273</v>
      </c>
      <c r="T68" s="230">
        <v>88.458867199941068</v>
      </c>
      <c r="U68" s="230">
        <v>82.190173065224656</v>
      </c>
      <c r="V68" s="230">
        <v>88.042405510813268</v>
      </c>
      <c r="W68" s="230">
        <v>90.635365644233843</v>
      </c>
      <c r="X68" s="230">
        <v>63.500739194119049</v>
      </c>
      <c r="Y68" s="230">
        <v>54.583689012451821</v>
      </c>
      <c r="DA68" s="71" t="s">
        <v>402</v>
      </c>
    </row>
    <row r="69" spans="1:105" ht="12" customHeight="1" x14ac:dyDescent="0.25">
      <c r="A69" s="18" t="s">
        <v>36</v>
      </c>
      <c r="B69" s="230">
        <v>1177.7758503359989</v>
      </c>
      <c r="C69" s="230">
        <v>1052.0938917801379</v>
      </c>
      <c r="D69" s="230">
        <v>1030.468864972981</v>
      </c>
      <c r="E69" s="230">
        <v>1025.4231736498471</v>
      </c>
      <c r="F69" s="230">
        <v>969.38416425779849</v>
      </c>
      <c r="G69" s="230">
        <v>992.62975768980823</v>
      </c>
      <c r="H69" s="230">
        <v>1125.363732497701</v>
      </c>
      <c r="I69" s="230">
        <v>877.15001507187083</v>
      </c>
      <c r="J69" s="230">
        <v>914.88265819421531</v>
      </c>
      <c r="K69" s="230">
        <v>822.81910773626726</v>
      </c>
      <c r="L69" s="230">
        <v>883.22555108461484</v>
      </c>
      <c r="M69" s="230">
        <v>971.67625606864863</v>
      </c>
      <c r="N69" s="230">
        <v>931.09669864825719</v>
      </c>
      <c r="O69" s="230">
        <v>893.40014720204579</v>
      </c>
      <c r="P69" s="230">
        <v>809.64956248468945</v>
      </c>
      <c r="Q69" s="230">
        <v>823.91759371469016</v>
      </c>
      <c r="R69" s="230">
        <v>708.44683136449066</v>
      </c>
      <c r="S69" s="230">
        <v>751.19890426340874</v>
      </c>
      <c r="T69" s="230">
        <v>912.49322052700779</v>
      </c>
      <c r="U69" s="230">
        <v>811.83820501699302</v>
      </c>
      <c r="V69" s="230">
        <v>797.80054556536925</v>
      </c>
      <c r="W69" s="230">
        <v>813.77532129545216</v>
      </c>
      <c r="X69" s="230">
        <v>739.07834679366215</v>
      </c>
      <c r="Y69" s="230">
        <v>726.1564783550557</v>
      </c>
      <c r="DA69" s="71" t="s">
        <v>403</v>
      </c>
    </row>
    <row r="70" spans="1:105" ht="12" hidden="1" customHeight="1" x14ac:dyDescent="0.25">
      <c r="A70" s="54"/>
      <c r="B70" s="265"/>
      <c r="C70" s="265"/>
      <c r="D70" s="265"/>
      <c r="E70" s="265"/>
      <c r="F70" s="265"/>
      <c r="G70" s="265"/>
      <c r="H70" s="265"/>
      <c r="I70" s="265"/>
      <c r="J70" s="265"/>
      <c r="K70" s="265"/>
      <c r="L70" s="265"/>
      <c r="M70" s="265"/>
      <c r="N70" s="265"/>
      <c r="O70" s="265"/>
      <c r="P70" s="265"/>
      <c r="Q70" s="265"/>
      <c r="R70" s="265"/>
      <c r="S70" s="265"/>
      <c r="T70" s="265"/>
      <c r="U70" s="265"/>
      <c r="V70" s="265"/>
      <c r="W70" s="265"/>
      <c r="X70" s="265"/>
      <c r="Y70" s="265"/>
      <c r="DA70" s="176"/>
    </row>
    <row r="71" spans="1:105" ht="12" customHeight="1" x14ac:dyDescent="0.25">
      <c r="A71" s="57" t="s">
        <v>226</v>
      </c>
      <c r="B71" s="261">
        <v>0</v>
      </c>
      <c r="C71" s="261">
        <v>0</v>
      </c>
      <c r="D71" s="261">
        <v>0</v>
      </c>
      <c r="E71" s="261">
        <v>0</v>
      </c>
      <c r="F71" s="261">
        <v>0</v>
      </c>
      <c r="G71" s="261">
        <v>0</v>
      </c>
      <c r="H71" s="261">
        <v>0</v>
      </c>
      <c r="I71" s="261">
        <v>0</v>
      </c>
      <c r="J71" s="261">
        <v>0</v>
      </c>
      <c r="K71" s="261">
        <v>0</v>
      </c>
      <c r="L71" s="261">
        <v>0</v>
      </c>
      <c r="M71" s="261">
        <v>0</v>
      </c>
      <c r="N71" s="261">
        <v>0</v>
      </c>
      <c r="O71" s="261">
        <v>0</v>
      </c>
      <c r="P71" s="261">
        <v>0</v>
      </c>
      <c r="Q71" s="261">
        <v>0</v>
      </c>
      <c r="R71" s="261">
        <v>0</v>
      </c>
      <c r="S71" s="261">
        <v>0</v>
      </c>
      <c r="T71" s="261">
        <v>0</v>
      </c>
      <c r="U71" s="261">
        <v>0</v>
      </c>
      <c r="V71" s="261">
        <v>0</v>
      </c>
      <c r="W71" s="261">
        <v>0</v>
      </c>
      <c r="X71" s="261">
        <v>0</v>
      </c>
      <c r="Y71" s="261">
        <v>0</v>
      </c>
      <c r="DA71" s="70" t="s">
        <v>404</v>
      </c>
    </row>
    <row r="72" spans="1:105" ht="12" customHeight="1" x14ac:dyDescent="0.25">
      <c r="A72" s="57" t="s">
        <v>179</v>
      </c>
      <c r="B72" s="261">
        <v>727.15973854180345</v>
      </c>
      <c r="C72" s="261">
        <v>682.91396909710011</v>
      </c>
      <c r="D72" s="261">
        <v>678.89531110759378</v>
      </c>
      <c r="E72" s="261">
        <v>797.06992937534051</v>
      </c>
      <c r="F72" s="261">
        <v>757.24958860193885</v>
      </c>
      <c r="G72" s="261">
        <v>628.0187324231556</v>
      </c>
      <c r="H72" s="261">
        <v>771.22152925623209</v>
      </c>
      <c r="I72" s="261">
        <v>718.29917386393981</v>
      </c>
      <c r="J72" s="261">
        <v>743.8010967221594</v>
      </c>
      <c r="K72" s="261">
        <v>580.58094659969754</v>
      </c>
      <c r="L72" s="261">
        <v>629.88967047555218</v>
      </c>
      <c r="M72" s="261">
        <v>713.13006359838221</v>
      </c>
      <c r="N72" s="261">
        <v>662.25062619544087</v>
      </c>
      <c r="O72" s="261">
        <v>611.422391905116</v>
      </c>
      <c r="P72" s="261">
        <v>556.44145605382721</v>
      </c>
      <c r="Q72" s="261">
        <v>582.6392340963331</v>
      </c>
      <c r="R72" s="261">
        <v>554.79373114936618</v>
      </c>
      <c r="S72" s="261">
        <v>576.37359608425163</v>
      </c>
      <c r="T72" s="261">
        <v>572.69800221892808</v>
      </c>
      <c r="U72" s="261">
        <v>535.97703508766506</v>
      </c>
      <c r="V72" s="261">
        <v>553.55619016132198</v>
      </c>
      <c r="W72" s="261">
        <v>574.49064523746608</v>
      </c>
      <c r="X72" s="261">
        <v>489.74112026762452</v>
      </c>
      <c r="Y72" s="261">
        <v>427.46662070113968</v>
      </c>
      <c r="DA72" s="70" t="s">
        <v>405</v>
      </c>
    </row>
    <row r="73" spans="1:105" ht="12" customHeight="1" x14ac:dyDescent="0.25">
      <c r="A73" s="60" t="s">
        <v>181</v>
      </c>
      <c r="B73" s="262">
        <v>727.15973854180345</v>
      </c>
      <c r="C73" s="262">
        <v>682.91396909710011</v>
      </c>
      <c r="D73" s="262">
        <v>678.89531110759378</v>
      </c>
      <c r="E73" s="262">
        <v>797.06992937534051</v>
      </c>
      <c r="F73" s="262">
        <v>757.24958860193885</v>
      </c>
      <c r="G73" s="262">
        <v>628.0187324231556</v>
      </c>
      <c r="H73" s="262">
        <v>771.22152925623209</v>
      </c>
      <c r="I73" s="262">
        <v>718.29917386393981</v>
      </c>
      <c r="J73" s="262">
        <v>743.8010967221594</v>
      </c>
      <c r="K73" s="262">
        <v>580.58094659969754</v>
      </c>
      <c r="L73" s="262">
        <v>629.88967047555218</v>
      </c>
      <c r="M73" s="262">
        <v>713.13006359838221</v>
      </c>
      <c r="N73" s="262">
        <v>662.25062619544087</v>
      </c>
      <c r="O73" s="262">
        <v>611.422391905116</v>
      </c>
      <c r="P73" s="262">
        <v>556.44145605382721</v>
      </c>
      <c r="Q73" s="262">
        <v>582.6392340963331</v>
      </c>
      <c r="R73" s="262">
        <v>554.79373114936618</v>
      </c>
      <c r="S73" s="262">
        <v>576.37359608425163</v>
      </c>
      <c r="T73" s="262">
        <v>572.69800221892808</v>
      </c>
      <c r="U73" s="262">
        <v>535.97703508766506</v>
      </c>
      <c r="V73" s="262">
        <v>553.55619016132198</v>
      </c>
      <c r="W73" s="262">
        <v>574.49064523746608</v>
      </c>
      <c r="X73" s="262">
        <v>489.74112026762452</v>
      </c>
      <c r="Y73" s="262">
        <v>427.46662070113968</v>
      </c>
      <c r="DA73" s="72" t="s">
        <v>406</v>
      </c>
    </row>
    <row r="74" spans="1:105" ht="12" customHeight="1" x14ac:dyDescent="0.25">
      <c r="A74" s="59" t="s">
        <v>31</v>
      </c>
      <c r="B74" s="230">
        <v>6.736874021836794</v>
      </c>
      <c r="C74" s="230">
        <v>8.208473293975505</v>
      </c>
      <c r="D74" s="230">
        <v>6.1400571486561626</v>
      </c>
      <c r="E74" s="230">
        <v>5.6407812459945559</v>
      </c>
      <c r="F74" s="230">
        <v>6.5976847376821004</v>
      </c>
      <c r="G74" s="230">
        <v>1.027873353224579</v>
      </c>
      <c r="H74" s="230">
        <v>1.045437421656495</v>
      </c>
      <c r="I74" s="230">
        <v>1.004583633144831</v>
      </c>
      <c r="J74" s="230">
        <v>24.817037400567671</v>
      </c>
      <c r="K74" s="230">
        <v>24.61450326604842</v>
      </c>
      <c r="L74" s="230">
        <v>27.96716679582515</v>
      </c>
      <c r="M74" s="230">
        <v>28.52353664008891</v>
      </c>
      <c r="N74" s="230">
        <v>30.96171770896661</v>
      </c>
      <c r="O74" s="230">
        <v>0.53481452041721034</v>
      </c>
      <c r="P74" s="230">
        <v>0.50540134582991203</v>
      </c>
      <c r="Q74" s="230">
        <v>0.48415813019258291</v>
      </c>
      <c r="R74" s="230">
        <v>0.45874665579003038</v>
      </c>
      <c r="S74" s="230">
        <v>0.46182048711636031</v>
      </c>
      <c r="T74" s="230">
        <v>0.4619670410852787</v>
      </c>
      <c r="U74" s="230">
        <v>0.46537918871525269</v>
      </c>
      <c r="V74" s="230">
        <v>0.50016169645065389</v>
      </c>
      <c r="W74" s="230">
        <v>0.50934522156249562</v>
      </c>
      <c r="X74" s="230">
        <v>0.47353509124732562</v>
      </c>
      <c r="Y74" s="230">
        <v>0.43627524864629652</v>
      </c>
      <c r="DA74" s="71" t="s">
        <v>407</v>
      </c>
    </row>
    <row r="75" spans="1:105" ht="12" customHeight="1" x14ac:dyDescent="0.25">
      <c r="A75" s="59" t="s">
        <v>159</v>
      </c>
      <c r="B75" s="230">
        <v>19.81758612735964</v>
      </c>
      <c r="C75" s="230">
        <v>13.62473726850156</v>
      </c>
      <c r="D75" s="230">
        <v>13.045176680564831</v>
      </c>
      <c r="E75" s="230">
        <v>25.004516221861341</v>
      </c>
      <c r="F75" s="230">
        <v>19.340323115616201</v>
      </c>
      <c r="G75" s="230">
        <v>17.911970056697459</v>
      </c>
      <c r="H75" s="230">
        <v>17.663690095910209</v>
      </c>
      <c r="I75" s="230">
        <v>15.61647437154029</v>
      </c>
      <c r="J75" s="230">
        <v>17.446184477948961</v>
      </c>
      <c r="K75" s="230">
        <v>14.33575174175621</v>
      </c>
      <c r="L75" s="230">
        <v>16.027274563461461</v>
      </c>
      <c r="M75" s="230">
        <v>11.721456529840969</v>
      </c>
      <c r="N75" s="230">
        <v>13.01234961191412</v>
      </c>
      <c r="O75" s="230">
        <v>11.64860573300362</v>
      </c>
      <c r="P75" s="230">
        <v>10.61324121387708</v>
      </c>
      <c r="Q75" s="230">
        <v>42.178335605414993</v>
      </c>
      <c r="R75" s="230">
        <v>11.27760017354373</v>
      </c>
      <c r="S75" s="230">
        <v>11.837095562235589</v>
      </c>
      <c r="T75" s="230">
        <v>5.3817697514078073</v>
      </c>
      <c r="U75" s="230">
        <v>5.4209656440106242</v>
      </c>
      <c r="V75" s="230">
        <v>5.2438885317135204</v>
      </c>
      <c r="W75" s="230">
        <v>9.5016944051973358</v>
      </c>
      <c r="X75" s="230">
        <v>10.497995899970171</v>
      </c>
      <c r="Y75" s="230">
        <v>5.0491202175603336</v>
      </c>
      <c r="DA75" s="71" t="s">
        <v>408</v>
      </c>
    </row>
    <row r="76" spans="1:105" ht="12" customHeight="1" x14ac:dyDescent="0.25">
      <c r="A76" s="59" t="s">
        <v>32</v>
      </c>
      <c r="B76" s="230">
        <v>6.783278213862685</v>
      </c>
      <c r="C76" s="230">
        <v>4.2531915026246416</v>
      </c>
      <c r="D76" s="230">
        <v>3.8259325640519539</v>
      </c>
      <c r="E76" s="230">
        <v>3.1728585836482419</v>
      </c>
      <c r="F76" s="230">
        <v>3.3895291917916972</v>
      </c>
      <c r="G76" s="230">
        <v>2.6133796237112339</v>
      </c>
      <c r="H76" s="230">
        <v>4.9972365797425873</v>
      </c>
      <c r="I76" s="230">
        <v>3.7104952235047191</v>
      </c>
      <c r="J76" s="230">
        <v>2.4292077856047141</v>
      </c>
      <c r="K76" s="230">
        <v>1.8736032211788469</v>
      </c>
      <c r="L76" s="230">
        <v>1.9387089351943569</v>
      </c>
      <c r="M76" s="230">
        <v>0.91589572927611151</v>
      </c>
      <c r="N76" s="230">
        <v>3.6492848065449488</v>
      </c>
      <c r="O76" s="230">
        <v>0</v>
      </c>
      <c r="P76" s="230">
        <v>0</v>
      </c>
      <c r="Q76" s="230">
        <v>0</v>
      </c>
      <c r="R76" s="230">
        <v>0</v>
      </c>
      <c r="S76" s="230">
        <v>1.19340620334267</v>
      </c>
      <c r="T76" s="230">
        <v>0</v>
      </c>
      <c r="U76" s="230">
        <v>0</v>
      </c>
      <c r="V76" s="230">
        <v>0</v>
      </c>
      <c r="W76" s="230">
        <v>0</v>
      </c>
      <c r="X76" s="230">
        <v>3.9730449432932109</v>
      </c>
      <c r="Y76" s="230">
        <v>2.04405526343671</v>
      </c>
      <c r="DA76" s="71" t="s">
        <v>409</v>
      </c>
    </row>
    <row r="77" spans="1:105" ht="12" customHeight="1" x14ac:dyDescent="0.25">
      <c r="A77" s="59" t="s">
        <v>35</v>
      </c>
      <c r="B77" s="230">
        <v>693.82200017874436</v>
      </c>
      <c r="C77" s="230">
        <v>656.82756703199846</v>
      </c>
      <c r="D77" s="230">
        <v>655.88414471432088</v>
      </c>
      <c r="E77" s="230">
        <v>763.25177332383635</v>
      </c>
      <c r="F77" s="230">
        <v>727.92205155684883</v>
      </c>
      <c r="G77" s="230">
        <v>606.46550938952237</v>
      </c>
      <c r="H77" s="230">
        <v>747.51516515892274</v>
      </c>
      <c r="I77" s="230">
        <v>697.96762063575</v>
      </c>
      <c r="J77" s="230">
        <v>699.10866705803801</v>
      </c>
      <c r="K77" s="230">
        <v>539.75708837071409</v>
      </c>
      <c r="L77" s="230">
        <v>583.95652018107126</v>
      </c>
      <c r="M77" s="230">
        <v>671.96917469917616</v>
      </c>
      <c r="N77" s="230">
        <v>614.62727406801514</v>
      </c>
      <c r="O77" s="230">
        <v>599.23897165169512</v>
      </c>
      <c r="P77" s="230">
        <v>545.32281349412017</v>
      </c>
      <c r="Q77" s="230">
        <v>539.97674036072556</v>
      </c>
      <c r="R77" s="230">
        <v>543.05738432003238</v>
      </c>
      <c r="S77" s="230">
        <v>562.881273831557</v>
      </c>
      <c r="T77" s="230">
        <v>566.85426542643495</v>
      </c>
      <c r="U77" s="230">
        <v>530.0906902549392</v>
      </c>
      <c r="V77" s="230">
        <v>547.81213993315782</v>
      </c>
      <c r="W77" s="230">
        <v>564.47960561070624</v>
      </c>
      <c r="X77" s="230">
        <v>474.79654433311379</v>
      </c>
      <c r="Y77" s="230">
        <v>419.93716997149642</v>
      </c>
      <c r="DA77" s="71" t="s">
        <v>410</v>
      </c>
    </row>
    <row r="78" spans="1:105" ht="12" customHeight="1" x14ac:dyDescent="0.25">
      <c r="A78" s="60" t="s">
        <v>187</v>
      </c>
      <c r="B78" s="262">
        <v>0</v>
      </c>
      <c r="C78" s="262">
        <v>0</v>
      </c>
      <c r="D78" s="262">
        <v>0</v>
      </c>
      <c r="E78" s="262">
        <v>0</v>
      </c>
      <c r="F78" s="262">
        <v>0</v>
      </c>
      <c r="G78" s="262">
        <v>0</v>
      </c>
      <c r="H78" s="262">
        <v>0</v>
      </c>
      <c r="I78" s="262">
        <v>0</v>
      </c>
      <c r="J78" s="262">
        <v>0</v>
      </c>
      <c r="K78" s="262">
        <v>0</v>
      </c>
      <c r="L78" s="262">
        <v>0</v>
      </c>
      <c r="M78" s="262">
        <v>0</v>
      </c>
      <c r="N78" s="262">
        <v>0</v>
      </c>
      <c r="O78" s="262">
        <v>0</v>
      </c>
      <c r="P78" s="262">
        <v>0</v>
      </c>
      <c r="Q78" s="262">
        <v>0</v>
      </c>
      <c r="R78" s="262">
        <v>0</v>
      </c>
      <c r="S78" s="262">
        <v>0</v>
      </c>
      <c r="T78" s="262">
        <v>0</v>
      </c>
      <c r="U78" s="262">
        <v>0</v>
      </c>
      <c r="V78" s="262">
        <v>0</v>
      </c>
      <c r="W78" s="262">
        <v>0</v>
      </c>
      <c r="X78" s="262">
        <v>0</v>
      </c>
      <c r="Y78" s="262">
        <v>0</v>
      </c>
      <c r="DA78" s="72" t="s">
        <v>411</v>
      </c>
    </row>
    <row r="79" spans="1:105" ht="12" customHeight="1" x14ac:dyDescent="0.25">
      <c r="A79" s="57" t="s">
        <v>189</v>
      </c>
      <c r="B79" s="261">
        <f t="shared" ref="B79:Y79" si="3">B80+B84+B95</f>
        <v>511.38251719642932</v>
      </c>
      <c r="C79" s="261">
        <f t="shared" si="3"/>
        <v>469.37372584034244</v>
      </c>
      <c r="D79" s="261">
        <f t="shared" si="3"/>
        <v>470.28156524380557</v>
      </c>
      <c r="E79" s="261">
        <f t="shared" si="3"/>
        <v>518.0671995649285</v>
      </c>
      <c r="F79" s="261">
        <f t="shared" si="3"/>
        <v>489.4186961257322</v>
      </c>
      <c r="G79" s="261">
        <f t="shared" si="3"/>
        <v>463.54246594112414</v>
      </c>
      <c r="H79" s="261">
        <f t="shared" si="3"/>
        <v>540.68778713237168</v>
      </c>
      <c r="I79" s="261">
        <f t="shared" si="3"/>
        <v>454.57987878613562</v>
      </c>
      <c r="J79" s="261">
        <f t="shared" si="3"/>
        <v>467.43399370083364</v>
      </c>
      <c r="K79" s="261">
        <f t="shared" si="3"/>
        <v>386.95365262706559</v>
      </c>
      <c r="L79" s="261">
        <f t="shared" si="3"/>
        <v>410.03911595536374</v>
      </c>
      <c r="M79" s="261">
        <f t="shared" si="3"/>
        <v>476.17767321123068</v>
      </c>
      <c r="N79" s="261">
        <f t="shared" si="3"/>
        <v>430.83383896571434</v>
      </c>
      <c r="O79" s="261">
        <f t="shared" si="3"/>
        <v>427.87062443478248</v>
      </c>
      <c r="P79" s="261">
        <f t="shared" si="3"/>
        <v>378.43942980034478</v>
      </c>
      <c r="Q79" s="261">
        <f t="shared" si="3"/>
        <v>397.81667388904748</v>
      </c>
      <c r="R79" s="261">
        <f t="shared" si="3"/>
        <v>371.77760292790919</v>
      </c>
      <c r="S79" s="261">
        <f t="shared" si="3"/>
        <v>385.57847518418134</v>
      </c>
      <c r="T79" s="261">
        <f t="shared" si="3"/>
        <v>416.61066687114601</v>
      </c>
      <c r="U79" s="261">
        <f t="shared" si="3"/>
        <v>377.5703586468253</v>
      </c>
      <c r="V79" s="261">
        <f t="shared" si="3"/>
        <v>370.23006818225019</v>
      </c>
      <c r="W79" s="261">
        <f t="shared" si="3"/>
        <v>395.1983810001617</v>
      </c>
      <c r="X79" s="261">
        <f t="shared" si="3"/>
        <v>352.39499721455422</v>
      </c>
      <c r="Y79" s="261">
        <f t="shared" si="3"/>
        <v>321.3554472439339</v>
      </c>
      <c r="DA79" s="70"/>
    </row>
    <row r="80" spans="1:105" ht="12" customHeight="1" x14ac:dyDescent="0.25">
      <c r="A80" s="60" t="s">
        <v>190</v>
      </c>
      <c r="B80" s="262">
        <v>151.8233143752837</v>
      </c>
      <c r="C80" s="262">
        <v>142.8466627903114</v>
      </c>
      <c r="D80" s="262">
        <v>142.05323202292749</v>
      </c>
      <c r="E80" s="262">
        <v>166.962542144694</v>
      </c>
      <c r="F80" s="262">
        <v>158.56557150882361</v>
      </c>
      <c r="G80" s="262">
        <v>131.50851342267521</v>
      </c>
      <c r="H80" s="262">
        <v>161.2661173749625</v>
      </c>
      <c r="I80" s="262">
        <v>150.33279452974011</v>
      </c>
      <c r="J80" s="262">
        <v>155.86446712951931</v>
      </c>
      <c r="K80" s="262">
        <v>121.6550801817434</v>
      </c>
      <c r="L80" s="262">
        <v>132.00372513872171</v>
      </c>
      <c r="M80" s="262">
        <v>149.6181543465209</v>
      </c>
      <c r="N80" s="262">
        <v>138.55902863114139</v>
      </c>
      <c r="O80" s="262">
        <v>128.38620028072859</v>
      </c>
      <c r="P80" s="262">
        <v>116.8413279710457</v>
      </c>
      <c r="Q80" s="262">
        <v>122.3423256826198</v>
      </c>
      <c r="R80" s="262">
        <v>116.495339432856</v>
      </c>
      <c r="S80" s="262">
        <v>120.861706984459</v>
      </c>
      <c r="T80" s="262">
        <v>120.254870261053</v>
      </c>
      <c r="U80" s="262">
        <v>112.5442180130601</v>
      </c>
      <c r="V80" s="262">
        <v>116.2354811299051</v>
      </c>
      <c r="W80" s="262">
        <v>120.63128863999511</v>
      </c>
      <c r="X80" s="262">
        <v>102.2746457675705</v>
      </c>
      <c r="Y80" s="262">
        <v>89.467500569395156</v>
      </c>
      <c r="DA80" s="72" t="s">
        <v>412</v>
      </c>
    </row>
    <row r="81" spans="1:105" ht="12" customHeight="1" x14ac:dyDescent="0.25">
      <c r="A81" s="59" t="s">
        <v>31</v>
      </c>
      <c r="B81" s="230">
        <v>1.419833377201676</v>
      </c>
      <c r="C81" s="230">
        <v>1.727745370528011</v>
      </c>
      <c r="D81" s="230">
        <v>1.292037515690442</v>
      </c>
      <c r="E81" s="230">
        <v>1.1862988429648469</v>
      </c>
      <c r="F81" s="230">
        <v>1.3877451630534321</v>
      </c>
      <c r="G81" s="230">
        <v>0.21613837499835489</v>
      </c>
      <c r="H81" s="230">
        <v>0.22003170032644381</v>
      </c>
      <c r="I81" s="230">
        <v>0.21134097058021309</v>
      </c>
      <c r="J81" s="230">
        <v>5.2174817630613681</v>
      </c>
      <c r="K81" s="230">
        <v>5.1744278048780306</v>
      </c>
      <c r="L81" s="230">
        <v>5.8790740435670488</v>
      </c>
      <c r="M81" s="230">
        <v>5.9920724692881873</v>
      </c>
      <c r="N81" s="230">
        <v>6.5138426858636151</v>
      </c>
      <c r="O81" s="230">
        <v>0.1123001137027073</v>
      </c>
      <c r="P81" s="230">
        <v>0.1061239484633372</v>
      </c>
      <c r="Q81" s="230">
        <v>0.1016633075487595</v>
      </c>
      <c r="R81" s="230">
        <v>9.6327417523683415E-2</v>
      </c>
      <c r="S81" s="230">
        <v>9.7041611264175182E-2</v>
      </c>
      <c r="T81" s="230">
        <v>9.7003632587067956E-2</v>
      </c>
      <c r="U81" s="230">
        <v>9.7720113819697155E-2</v>
      </c>
      <c r="V81" s="230">
        <v>0.10502372923108071</v>
      </c>
      <c r="W81" s="230">
        <v>0.1069520817250387</v>
      </c>
      <c r="X81" s="230">
        <v>9.9699087231080105E-2</v>
      </c>
      <c r="Y81" s="230">
        <v>9.1749848803897693E-2</v>
      </c>
      <c r="DA81" s="71" t="s">
        <v>413</v>
      </c>
    </row>
    <row r="82" spans="1:105" ht="12" customHeight="1" x14ac:dyDescent="0.25">
      <c r="A82" s="59" t="s">
        <v>159</v>
      </c>
      <c r="B82" s="230">
        <v>4.1766656386907526</v>
      </c>
      <c r="C82" s="230">
        <v>2.8677777093568602</v>
      </c>
      <c r="D82" s="230">
        <v>2.7450652757831069</v>
      </c>
      <c r="E82" s="230">
        <v>5.2586383639594292</v>
      </c>
      <c r="F82" s="230">
        <v>4.0680088429045043</v>
      </c>
      <c r="G82" s="230">
        <v>3.766479682471064</v>
      </c>
      <c r="H82" s="230">
        <v>3.7176512771890389</v>
      </c>
      <c r="I82" s="230">
        <v>3.2853420480189439</v>
      </c>
      <c r="J82" s="230">
        <v>3.6678491424855131</v>
      </c>
      <c r="K82" s="230">
        <v>3.0136424698315949</v>
      </c>
      <c r="L82" s="230">
        <v>3.369148350387583</v>
      </c>
      <c r="M82" s="230">
        <v>2.4623810805320741</v>
      </c>
      <c r="N82" s="230">
        <v>2.737587079056667</v>
      </c>
      <c r="O82" s="230">
        <v>2.445969019827344</v>
      </c>
      <c r="P82" s="230">
        <v>2.2285636413590191</v>
      </c>
      <c r="Q82" s="230">
        <v>8.856588038380087</v>
      </c>
      <c r="R82" s="230">
        <v>2.3680654384526632</v>
      </c>
      <c r="S82" s="230">
        <v>2.487310238703063</v>
      </c>
      <c r="T82" s="230">
        <v>1.1300616044108409</v>
      </c>
      <c r="U82" s="230">
        <v>1.138291940401984</v>
      </c>
      <c r="V82" s="230">
        <v>1.1011093675922581</v>
      </c>
      <c r="W82" s="230">
        <v>1.9951615398168989</v>
      </c>
      <c r="X82" s="230">
        <v>2.2102704283767451</v>
      </c>
      <c r="Y82" s="230">
        <v>1.061843453166974</v>
      </c>
      <c r="DA82" s="71" t="s">
        <v>414</v>
      </c>
    </row>
    <row r="83" spans="1:105" ht="12" customHeight="1" x14ac:dyDescent="0.25">
      <c r="A83" s="59" t="s">
        <v>35</v>
      </c>
      <c r="B83" s="230">
        <v>146.22681535939131</v>
      </c>
      <c r="C83" s="230">
        <v>138.25113971042649</v>
      </c>
      <c r="D83" s="230">
        <v>138.01612923145399</v>
      </c>
      <c r="E83" s="230">
        <v>160.51760493776979</v>
      </c>
      <c r="F83" s="230">
        <v>153.1098175028657</v>
      </c>
      <c r="G83" s="230">
        <v>127.5258953652058</v>
      </c>
      <c r="H83" s="230">
        <v>157.32843439744701</v>
      </c>
      <c r="I83" s="230">
        <v>146.8361115111409</v>
      </c>
      <c r="J83" s="230">
        <v>146.97913622397249</v>
      </c>
      <c r="K83" s="230">
        <v>113.4670099070338</v>
      </c>
      <c r="L83" s="230">
        <v>122.7555027447671</v>
      </c>
      <c r="M83" s="230">
        <v>141.1637007967006</v>
      </c>
      <c r="N83" s="230">
        <v>129.3075988662211</v>
      </c>
      <c r="O83" s="230">
        <v>125.8279311471985</v>
      </c>
      <c r="P83" s="230">
        <v>114.50664038122331</v>
      </c>
      <c r="Q83" s="230">
        <v>113.384074336691</v>
      </c>
      <c r="R83" s="230">
        <v>114.0309465768797</v>
      </c>
      <c r="S83" s="230">
        <v>118.2773551344917</v>
      </c>
      <c r="T83" s="230">
        <v>119.0278050240551</v>
      </c>
      <c r="U83" s="230">
        <v>111.3082059588384</v>
      </c>
      <c r="V83" s="230">
        <v>115.0293480330818</v>
      </c>
      <c r="W83" s="230">
        <v>118.5291750184532</v>
      </c>
      <c r="X83" s="230">
        <v>99.9646762519627</v>
      </c>
      <c r="Y83" s="230">
        <v>88.313907267424284</v>
      </c>
      <c r="DA83" s="71" t="s">
        <v>415</v>
      </c>
    </row>
    <row r="84" spans="1:105" ht="12" customHeight="1" x14ac:dyDescent="0.25">
      <c r="A84" s="60" t="s">
        <v>195</v>
      </c>
      <c r="B84" s="262">
        <v>359.55920282114562</v>
      </c>
      <c r="C84" s="262">
        <v>326.52706305003102</v>
      </c>
      <c r="D84" s="262">
        <v>328.22833322087808</v>
      </c>
      <c r="E84" s="262">
        <v>351.1046574202345</v>
      </c>
      <c r="F84" s="262">
        <v>330.85312461690859</v>
      </c>
      <c r="G84" s="262">
        <v>332.03395251844893</v>
      </c>
      <c r="H84" s="262">
        <v>379.42166975740918</v>
      </c>
      <c r="I84" s="262">
        <v>304.24708425639551</v>
      </c>
      <c r="J84" s="262">
        <v>311.56952657131433</v>
      </c>
      <c r="K84" s="262">
        <v>265.29857244532218</v>
      </c>
      <c r="L84" s="262">
        <v>278.03539081664201</v>
      </c>
      <c r="M84" s="262">
        <v>326.55951886470979</v>
      </c>
      <c r="N84" s="262">
        <v>292.27481033457292</v>
      </c>
      <c r="O84" s="262">
        <v>299.4844241540539</v>
      </c>
      <c r="P84" s="262">
        <v>261.59810182929908</v>
      </c>
      <c r="Q84" s="262">
        <v>275.47434820642769</v>
      </c>
      <c r="R84" s="262">
        <v>255.2822634950532</v>
      </c>
      <c r="S84" s="262">
        <v>264.71676819972231</v>
      </c>
      <c r="T84" s="262">
        <v>296.35579661009302</v>
      </c>
      <c r="U84" s="262">
        <v>265.02614063376518</v>
      </c>
      <c r="V84" s="262">
        <v>253.99458705234511</v>
      </c>
      <c r="W84" s="262">
        <v>274.56709236016661</v>
      </c>
      <c r="X84" s="262">
        <v>250.1203514469837</v>
      </c>
      <c r="Y84" s="262">
        <v>231.88794667453871</v>
      </c>
      <c r="DA84" s="72" t="s">
        <v>416</v>
      </c>
    </row>
    <row r="85" spans="1:105" ht="12" customHeight="1" x14ac:dyDescent="0.25">
      <c r="A85" s="64" t="s">
        <v>28</v>
      </c>
      <c r="B85" s="229">
        <v>7.6821446337656676</v>
      </c>
      <c r="C85" s="229">
        <v>7.5308280154743548</v>
      </c>
      <c r="D85" s="229">
        <v>15.13673624698437</v>
      </c>
      <c r="E85" s="229">
        <v>41.645313475057741</v>
      </c>
      <c r="F85" s="229">
        <v>40.861076477715429</v>
      </c>
      <c r="G85" s="229">
        <v>37.64269001869814</v>
      </c>
      <c r="H85" s="229">
        <v>42.23851103418022</v>
      </c>
      <c r="I85" s="229">
        <v>35.063594378899822</v>
      </c>
      <c r="J85" s="229">
        <v>31.146365900075011</v>
      </c>
      <c r="K85" s="229">
        <v>30.207868089771061</v>
      </c>
      <c r="L85" s="229">
        <v>25.48723745448471</v>
      </c>
      <c r="M85" s="229">
        <v>53.180298135699708</v>
      </c>
      <c r="N85" s="229">
        <v>41.942028211771188</v>
      </c>
      <c r="O85" s="229">
        <v>46.335294840255372</v>
      </c>
      <c r="P85" s="229">
        <v>34.53205625044297</v>
      </c>
      <c r="Q85" s="229">
        <v>41.2741537742952</v>
      </c>
      <c r="R85" s="229">
        <v>46.328120358732541</v>
      </c>
      <c r="S85" s="229">
        <v>42.829704346205858</v>
      </c>
      <c r="T85" s="229">
        <v>34.054666743728042</v>
      </c>
      <c r="U85" s="229">
        <v>31.981682647972541</v>
      </c>
      <c r="V85" s="229">
        <v>25.066689836354271</v>
      </c>
      <c r="W85" s="229">
        <v>33.034422595336309</v>
      </c>
      <c r="X85" s="229">
        <v>41.446522947851797</v>
      </c>
      <c r="Y85" s="229">
        <v>31.496302878207981</v>
      </c>
      <c r="DA85" s="73" t="s">
        <v>417</v>
      </c>
    </row>
    <row r="86" spans="1:105" ht="12" customHeight="1" x14ac:dyDescent="0.25">
      <c r="A86" s="64" t="s">
        <v>30</v>
      </c>
      <c r="B86" s="229">
        <v>0</v>
      </c>
      <c r="C86" s="229">
        <v>0</v>
      </c>
      <c r="D86" s="229">
        <v>0</v>
      </c>
      <c r="E86" s="229">
        <v>0</v>
      </c>
      <c r="F86" s="229">
        <v>0</v>
      </c>
      <c r="G86" s="229">
        <v>0</v>
      </c>
      <c r="H86" s="229">
        <v>0</v>
      </c>
      <c r="I86" s="229">
        <v>0</v>
      </c>
      <c r="J86" s="229">
        <v>0</v>
      </c>
      <c r="K86" s="229">
        <v>0</v>
      </c>
      <c r="L86" s="229">
        <v>0</v>
      </c>
      <c r="M86" s="229">
        <v>0</v>
      </c>
      <c r="N86" s="229">
        <v>0</v>
      </c>
      <c r="O86" s="229">
        <v>0</v>
      </c>
      <c r="P86" s="229">
        <v>0</v>
      </c>
      <c r="Q86" s="229">
        <v>0</v>
      </c>
      <c r="R86" s="229">
        <v>0</v>
      </c>
      <c r="S86" s="229">
        <v>0</v>
      </c>
      <c r="T86" s="229">
        <v>0</v>
      </c>
      <c r="U86" s="229">
        <v>0</v>
      </c>
      <c r="V86" s="229">
        <v>0</v>
      </c>
      <c r="W86" s="229">
        <v>0</v>
      </c>
      <c r="X86" s="229">
        <v>0</v>
      </c>
      <c r="Y86" s="229">
        <v>0</v>
      </c>
      <c r="DA86" s="73" t="s">
        <v>418</v>
      </c>
    </row>
    <row r="87" spans="1:105" ht="12" customHeight="1" x14ac:dyDescent="0.25">
      <c r="A87" s="64" t="s">
        <v>31</v>
      </c>
      <c r="B87" s="229">
        <v>0.27682970698900122</v>
      </c>
      <c r="C87" s="229">
        <v>0.37513059930788017</v>
      </c>
      <c r="D87" s="229">
        <v>0.27961052344992521</v>
      </c>
      <c r="E87" s="229">
        <v>0.23112178799693789</v>
      </c>
      <c r="F87" s="229">
        <v>0.27348266634065888</v>
      </c>
      <c r="G87" s="229">
        <v>4.258890215636027E-2</v>
      </c>
      <c r="H87" s="229">
        <v>4.4737582682248388E-2</v>
      </c>
      <c r="I87" s="229">
        <v>4.8864905443571673E-2</v>
      </c>
      <c r="J87" s="229">
        <v>1.18842708622216</v>
      </c>
      <c r="K87" s="229">
        <v>1.0374199834125251</v>
      </c>
      <c r="L87" s="229">
        <v>1.2520688707940879</v>
      </c>
      <c r="M87" s="229">
        <v>1.0865873461221851</v>
      </c>
      <c r="N87" s="229">
        <v>1.135732238139733</v>
      </c>
      <c r="O87" s="229">
        <v>2.0529112804931131E-2</v>
      </c>
      <c r="P87" s="229">
        <v>2.0586343967363981E-2</v>
      </c>
      <c r="Q87" s="229">
        <v>1.8744698933186608E-2</v>
      </c>
      <c r="R87" s="229">
        <v>1.9025972739209251E-2</v>
      </c>
      <c r="S87" s="229">
        <v>1.9657378675902962E-2</v>
      </c>
      <c r="T87" s="229">
        <v>1.8714435582391008E-2</v>
      </c>
      <c r="U87" s="229">
        <v>1.8645318204620561E-2</v>
      </c>
      <c r="V87" s="229">
        <v>2.062004311590503E-2</v>
      </c>
      <c r="W87" s="229">
        <v>1.960489701687539E-2</v>
      </c>
      <c r="X87" s="229">
        <v>1.557088923823363E-2</v>
      </c>
      <c r="Y87" s="229">
        <v>1.3907288608476469E-2</v>
      </c>
      <c r="DA87" s="73" t="s">
        <v>419</v>
      </c>
    </row>
    <row r="88" spans="1:105" ht="12" customHeight="1" x14ac:dyDescent="0.25">
      <c r="A88" s="64" t="s">
        <v>159</v>
      </c>
      <c r="B88" s="229">
        <v>0.8143386002296793</v>
      </c>
      <c r="C88" s="229">
        <v>0.62265608644869308</v>
      </c>
      <c r="D88" s="229">
        <v>0.59406103100323904</v>
      </c>
      <c r="E88" s="229">
        <v>1.0245191659043129</v>
      </c>
      <c r="F88" s="229">
        <v>0.80168170257356308</v>
      </c>
      <c r="G88" s="229">
        <v>0.74216452618328421</v>
      </c>
      <c r="H88" s="229">
        <v>0.7558853162987742</v>
      </c>
      <c r="I88" s="229">
        <v>0.75961574362745066</v>
      </c>
      <c r="J88" s="229">
        <v>0.83545500819323792</v>
      </c>
      <c r="K88" s="229">
        <v>0.60420456888327734</v>
      </c>
      <c r="L88" s="229">
        <v>0.71752894067108663</v>
      </c>
      <c r="M88" s="229">
        <v>0.44652199003772491</v>
      </c>
      <c r="N88" s="229">
        <v>0.47731670080810762</v>
      </c>
      <c r="O88" s="229">
        <v>0.44713733824288932</v>
      </c>
      <c r="P88" s="229">
        <v>0.43230560432857912</v>
      </c>
      <c r="Q88" s="229">
        <v>1.6329792956526941</v>
      </c>
      <c r="R88" s="229">
        <v>0.46772507386681111</v>
      </c>
      <c r="S88" s="229">
        <v>0.50384570711149002</v>
      </c>
      <c r="T88" s="229">
        <v>0.21801724879630471</v>
      </c>
      <c r="U88" s="229">
        <v>0.21718983542845549</v>
      </c>
      <c r="V88" s="229">
        <v>0.21618850141116461</v>
      </c>
      <c r="W88" s="229">
        <v>0.36572393813428311</v>
      </c>
      <c r="X88" s="229">
        <v>0.34519750363440371</v>
      </c>
      <c r="Y88" s="229">
        <v>0.16095245444793621</v>
      </c>
      <c r="DA88" s="73" t="s">
        <v>420</v>
      </c>
    </row>
    <row r="89" spans="1:105" ht="12" customHeight="1" x14ac:dyDescent="0.25">
      <c r="A89" s="64" t="s">
        <v>32</v>
      </c>
      <c r="B89" s="229">
        <v>0.27873653482041821</v>
      </c>
      <c r="C89" s="229">
        <v>0.1943725977060512</v>
      </c>
      <c r="D89" s="229">
        <v>0.17422818404105819</v>
      </c>
      <c r="E89" s="229">
        <v>0.13000269234601719</v>
      </c>
      <c r="F89" s="229">
        <v>0.1405004206576197</v>
      </c>
      <c r="G89" s="229">
        <v>0.1082827653256085</v>
      </c>
      <c r="H89" s="229">
        <v>0.21384760104985759</v>
      </c>
      <c r="I89" s="229">
        <v>0.1804857179265259</v>
      </c>
      <c r="J89" s="229">
        <v>0.1163288060487172</v>
      </c>
      <c r="K89" s="229">
        <v>7.8966185164420555E-2</v>
      </c>
      <c r="L89" s="229">
        <v>8.6794530350838478E-2</v>
      </c>
      <c r="M89" s="229">
        <v>3.4890508927986563E-2</v>
      </c>
      <c r="N89" s="229">
        <v>0.13386241809660071</v>
      </c>
      <c r="O89" s="229">
        <v>0</v>
      </c>
      <c r="P89" s="229">
        <v>0</v>
      </c>
      <c r="Q89" s="229">
        <v>0</v>
      </c>
      <c r="R89" s="229">
        <v>0</v>
      </c>
      <c r="S89" s="229">
        <v>5.0797308278287157E-2</v>
      </c>
      <c r="T89" s="229">
        <v>0</v>
      </c>
      <c r="U89" s="229">
        <v>0</v>
      </c>
      <c r="V89" s="229">
        <v>0</v>
      </c>
      <c r="W89" s="229">
        <v>0</v>
      </c>
      <c r="X89" s="229">
        <v>0.13064257305110999</v>
      </c>
      <c r="Y89" s="229">
        <v>6.5159017314174311E-2</v>
      </c>
      <c r="DA89" s="73" t="s">
        <v>421</v>
      </c>
    </row>
    <row r="90" spans="1:105" ht="12" customHeight="1" x14ac:dyDescent="0.25">
      <c r="A90" s="64" t="s">
        <v>33</v>
      </c>
      <c r="B90" s="229">
        <v>0</v>
      </c>
      <c r="C90" s="229">
        <v>0</v>
      </c>
      <c r="D90" s="229">
        <v>0</v>
      </c>
      <c r="E90" s="229">
        <v>4.9830019332410878</v>
      </c>
      <c r="F90" s="229">
        <v>3.153927046507941</v>
      </c>
      <c r="G90" s="229">
        <v>0.91378641530737725</v>
      </c>
      <c r="H90" s="229">
        <v>1.4002958633295419</v>
      </c>
      <c r="I90" s="229">
        <v>0.91830542936442605</v>
      </c>
      <c r="J90" s="229">
        <v>3.2435372977757702</v>
      </c>
      <c r="K90" s="229">
        <v>5.6588327542153758</v>
      </c>
      <c r="L90" s="229">
        <v>1.3077623510219081</v>
      </c>
      <c r="M90" s="229">
        <v>2.3901943557912531</v>
      </c>
      <c r="N90" s="229">
        <v>1.4466762259853101</v>
      </c>
      <c r="O90" s="229">
        <v>1.899575495773655</v>
      </c>
      <c r="P90" s="229">
        <v>1.346560169602256</v>
      </c>
      <c r="Q90" s="229">
        <v>0.88220342314495126</v>
      </c>
      <c r="R90" s="229">
        <v>1.325106446979246</v>
      </c>
      <c r="S90" s="229">
        <v>2.2281543768605099</v>
      </c>
      <c r="T90" s="229">
        <v>2.2225619172664288</v>
      </c>
      <c r="U90" s="229">
        <v>1.791363294523324</v>
      </c>
      <c r="V90" s="229">
        <v>1.4558787902651389</v>
      </c>
      <c r="W90" s="229">
        <v>24.342697631067349</v>
      </c>
      <c r="X90" s="229">
        <v>10.859351660157991</v>
      </c>
      <c r="Y90" s="229">
        <v>8.677607723394912</v>
      </c>
      <c r="DA90" s="73" t="s">
        <v>422</v>
      </c>
    </row>
    <row r="91" spans="1:105" ht="12" customHeight="1" x14ac:dyDescent="0.25">
      <c r="A91" s="64" t="s">
        <v>35</v>
      </c>
      <c r="B91" s="229">
        <v>28.510335860434701</v>
      </c>
      <c r="C91" s="229">
        <v>30.01728945667514</v>
      </c>
      <c r="D91" s="229">
        <v>29.86814366478913</v>
      </c>
      <c r="E91" s="229">
        <v>31.272993376174782</v>
      </c>
      <c r="F91" s="229">
        <v>30.173321621588791</v>
      </c>
      <c r="G91" s="229">
        <v>25.128290522922299</v>
      </c>
      <c r="H91" s="229">
        <v>31.988544521912161</v>
      </c>
      <c r="I91" s="229">
        <v>33.950505124468378</v>
      </c>
      <c r="J91" s="229">
        <v>33.478600315339712</v>
      </c>
      <c r="K91" s="229">
        <v>22.748977853097809</v>
      </c>
      <c r="L91" s="229">
        <v>26.143291029576279</v>
      </c>
      <c r="M91" s="229">
        <v>25.598270348638529</v>
      </c>
      <c r="N91" s="229">
        <v>22.545648667187209</v>
      </c>
      <c r="O91" s="229">
        <v>23.00207637696872</v>
      </c>
      <c r="P91" s="229">
        <v>22.21245175634871</v>
      </c>
      <c r="Q91" s="229">
        <v>20.90577602189429</v>
      </c>
      <c r="R91" s="229">
        <v>22.522660077174042</v>
      </c>
      <c r="S91" s="229">
        <v>23.959028795735659</v>
      </c>
      <c r="T91" s="229">
        <v>22.96345126700998</v>
      </c>
      <c r="U91" s="229">
        <v>21.237970748962191</v>
      </c>
      <c r="V91" s="229">
        <v>22.584516217451618</v>
      </c>
      <c r="W91" s="229">
        <v>21.727041047280121</v>
      </c>
      <c r="X91" s="229">
        <v>15.61236862728229</v>
      </c>
      <c r="Y91" s="229">
        <v>13.3864743377988</v>
      </c>
      <c r="DA91" s="73" t="s">
        <v>423</v>
      </c>
    </row>
    <row r="92" spans="1:105" ht="12" customHeight="1" x14ac:dyDescent="0.25">
      <c r="A92" s="64" t="s">
        <v>36</v>
      </c>
      <c r="B92" s="229">
        <v>321.9968174849061</v>
      </c>
      <c r="C92" s="229">
        <v>287.78678629441879</v>
      </c>
      <c r="D92" s="229">
        <v>282.17555357061048</v>
      </c>
      <c r="E92" s="229">
        <v>271.81770498951357</v>
      </c>
      <c r="F92" s="229">
        <v>255.4491346815247</v>
      </c>
      <c r="G92" s="229">
        <v>267.4561493678558</v>
      </c>
      <c r="H92" s="229">
        <v>302.77984783795642</v>
      </c>
      <c r="I92" s="229">
        <v>233.3257129566654</v>
      </c>
      <c r="J92" s="229">
        <v>241.56081215765971</v>
      </c>
      <c r="K92" s="229">
        <v>204.96230301077779</v>
      </c>
      <c r="L92" s="229">
        <v>223.04070763974309</v>
      </c>
      <c r="M92" s="229">
        <v>243.8227561794925</v>
      </c>
      <c r="N92" s="229">
        <v>224.59354587258471</v>
      </c>
      <c r="O92" s="229">
        <v>227.77981099000829</v>
      </c>
      <c r="P92" s="229">
        <v>203.05414170460929</v>
      </c>
      <c r="Q92" s="229">
        <v>210.76049099250741</v>
      </c>
      <c r="R92" s="229">
        <v>184.61962556556139</v>
      </c>
      <c r="S92" s="229">
        <v>195.12558028685461</v>
      </c>
      <c r="T92" s="229">
        <v>236.8783849977099</v>
      </c>
      <c r="U92" s="229">
        <v>209.77928878867411</v>
      </c>
      <c r="V92" s="229">
        <v>204.65069366374701</v>
      </c>
      <c r="W92" s="229">
        <v>195.0776022513316</v>
      </c>
      <c r="X92" s="229">
        <v>181.7106972457679</v>
      </c>
      <c r="Y92" s="229">
        <v>178.08754297476651</v>
      </c>
      <c r="DA92" s="73" t="s">
        <v>424</v>
      </c>
    </row>
    <row r="93" spans="1:105" ht="12" customHeight="1" x14ac:dyDescent="0.25">
      <c r="A93" s="64" t="s">
        <v>38</v>
      </c>
      <c r="B93" s="229">
        <v>0</v>
      </c>
      <c r="C93" s="229">
        <v>0</v>
      </c>
      <c r="D93" s="229">
        <v>0</v>
      </c>
      <c r="E93" s="229">
        <v>0</v>
      </c>
      <c r="F93" s="229">
        <v>0</v>
      </c>
      <c r="G93" s="229">
        <v>0</v>
      </c>
      <c r="H93" s="229">
        <v>0</v>
      </c>
      <c r="I93" s="229">
        <v>0</v>
      </c>
      <c r="J93" s="229">
        <v>0</v>
      </c>
      <c r="K93" s="229">
        <v>0</v>
      </c>
      <c r="L93" s="229">
        <v>0</v>
      </c>
      <c r="M93" s="229">
        <v>0</v>
      </c>
      <c r="N93" s="229">
        <v>0</v>
      </c>
      <c r="O93" s="229">
        <v>0</v>
      </c>
      <c r="P93" s="229">
        <v>0</v>
      </c>
      <c r="Q93" s="229">
        <v>0</v>
      </c>
      <c r="R93" s="229">
        <v>0</v>
      </c>
      <c r="S93" s="229">
        <v>0</v>
      </c>
      <c r="T93" s="229">
        <v>0</v>
      </c>
      <c r="U93" s="229">
        <v>0</v>
      </c>
      <c r="V93" s="229">
        <v>0</v>
      </c>
      <c r="W93" s="229">
        <v>0</v>
      </c>
      <c r="X93" s="229">
        <v>0</v>
      </c>
      <c r="Y93" s="229">
        <v>0</v>
      </c>
      <c r="DA93" s="73" t="s">
        <v>425</v>
      </c>
    </row>
    <row r="94" spans="1:105" ht="12" customHeight="1" x14ac:dyDescent="0.25">
      <c r="A94" s="64" t="s">
        <v>39</v>
      </c>
      <c r="B94" s="229">
        <v>0</v>
      </c>
      <c r="C94" s="229">
        <v>0</v>
      </c>
      <c r="D94" s="229">
        <v>0</v>
      </c>
      <c r="E94" s="229">
        <v>0</v>
      </c>
      <c r="F94" s="229">
        <v>0</v>
      </c>
      <c r="G94" s="229">
        <v>0</v>
      </c>
      <c r="H94" s="229">
        <v>0</v>
      </c>
      <c r="I94" s="229">
        <v>0</v>
      </c>
      <c r="J94" s="229">
        <v>0</v>
      </c>
      <c r="K94" s="229">
        <v>0</v>
      </c>
      <c r="L94" s="229">
        <v>0</v>
      </c>
      <c r="M94" s="229">
        <v>0</v>
      </c>
      <c r="N94" s="229">
        <v>0</v>
      </c>
      <c r="O94" s="229">
        <v>0</v>
      </c>
      <c r="P94" s="229">
        <v>0</v>
      </c>
      <c r="Q94" s="229">
        <v>0</v>
      </c>
      <c r="R94" s="229">
        <v>0</v>
      </c>
      <c r="S94" s="229">
        <v>0</v>
      </c>
      <c r="T94" s="229">
        <v>0</v>
      </c>
      <c r="U94" s="229">
        <v>0</v>
      </c>
      <c r="V94" s="229">
        <v>0</v>
      </c>
      <c r="W94" s="229">
        <v>0</v>
      </c>
      <c r="X94" s="229">
        <v>0</v>
      </c>
      <c r="Y94" s="229">
        <v>0</v>
      </c>
      <c r="DA94" s="73" t="s">
        <v>426</v>
      </c>
    </row>
    <row r="95" spans="1:105" ht="12" customHeight="1" x14ac:dyDescent="0.25">
      <c r="A95" s="101" t="s">
        <v>207</v>
      </c>
      <c r="B95" s="278">
        <v>0</v>
      </c>
      <c r="C95" s="278">
        <v>0</v>
      </c>
      <c r="D95" s="278">
        <v>0</v>
      </c>
      <c r="E95" s="278">
        <v>0</v>
      </c>
      <c r="F95" s="278">
        <v>0</v>
      </c>
      <c r="G95" s="278">
        <v>0</v>
      </c>
      <c r="H95" s="278">
        <v>0</v>
      </c>
      <c r="I95" s="278">
        <v>0</v>
      </c>
      <c r="J95" s="278">
        <v>0</v>
      </c>
      <c r="K95" s="278">
        <v>0</v>
      </c>
      <c r="L95" s="278">
        <v>0</v>
      </c>
      <c r="M95" s="278">
        <v>0</v>
      </c>
      <c r="N95" s="278">
        <v>0</v>
      </c>
      <c r="O95" s="278">
        <v>0</v>
      </c>
      <c r="P95" s="278">
        <v>0</v>
      </c>
      <c r="Q95" s="278">
        <v>0</v>
      </c>
      <c r="R95" s="278">
        <v>0</v>
      </c>
      <c r="S95" s="278">
        <v>0</v>
      </c>
      <c r="T95" s="278">
        <v>0</v>
      </c>
      <c r="U95" s="278">
        <v>0</v>
      </c>
      <c r="V95" s="278">
        <v>0</v>
      </c>
      <c r="W95" s="278">
        <v>0</v>
      </c>
      <c r="X95" s="278">
        <v>0</v>
      </c>
      <c r="Y95" s="278">
        <v>0</v>
      </c>
      <c r="DA95" s="102" t="s">
        <v>427</v>
      </c>
    </row>
    <row r="96" spans="1:105" ht="12" customHeight="1" x14ac:dyDescent="0.25">
      <c r="A96" s="100" t="s">
        <v>105</v>
      </c>
      <c r="B96" s="279">
        <v>472.8914585382459</v>
      </c>
      <c r="C96" s="279">
        <v>420.70552576077642</v>
      </c>
      <c r="D96" s="279">
        <v>384.53964921798729</v>
      </c>
      <c r="E96" s="279">
        <v>445.63682955107532</v>
      </c>
      <c r="F96" s="279">
        <v>459.95441662107288</v>
      </c>
      <c r="G96" s="279">
        <v>430.37661912225991</v>
      </c>
      <c r="H96" s="279">
        <v>455.53644866078508</v>
      </c>
      <c r="I96" s="279">
        <v>432.12762881899312</v>
      </c>
      <c r="J96" s="279">
        <v>416.35287196264289</v>
      </c>
      <c r="K96" s="279">
        <v>341.60488369764562</v>
      </c>
      <c r="L96" s="279">
        <v>357.23778747295972</v>
      </c>
      <c r="M96" s="279">
        <v>405.57198008704057</v>
      </c>
      <c r="N96" s="279">
        <v>351.45747565685741</v>
      </c>
      <c r="O96" s="279">
        <v>349.21252104636602</v>
      </c>
      <c r="P96" s="279">
        <v>371.03948085615559</v>
      </c>
      <c r="Q96" s="279">
        <v>354.28103873835261</v>
      </c>
      <c r="R96" s="279">
        <v>395.41516663976802</v>
      </c>
      <c r="S96" s="279">
        <v>470.52874333505861</v>
      </c>
      <c r="T96" s="279">
        <v>428.59525908092502</v>
      </c>
      <c r="U96" s="279">
        <v>389.72396090451122</v>
      </c>
      <c r="V96" s="279">
        <v>375.5843443727602</v>
      </c>
      <c r="W96" s="279">
        <v>420.74264858329542</v>
      </c>
      <c r="X96" s="279">
        <v>335.26463764604591</v>
      </c>
      <c r="Y96" s="279">
        <v>300.71473027479351</v>
      </c>
      <c r="DA96" s="105" t="s">
        <v>428</v>
      </c>
    </row>
    <row r="98" spans="1:105" ht="15" customHeight="1" x14ac:dyDescent="0.25">
      <c r="A98" s="32" t="s">
        <v>429</v>
      </c>
      <c r="B98" s="257"/>
      <c r="C98" s="257"/>
      <c r="D98" s="257"/>
      <c r="E98" s="257"/>
      <c r="F98" s="257"/>
      <c r="G98" s="257"/>
      <c r="H98" s="257"/>
      <c r="I98" s="257"/>
      <c r="J98" s="257"/>
      <c r="K98" s="257"/>
      <c r="L98" s="257"/>
      <c r="M98" s="257"/>
      <c r="N98" s="257"/>
      <c r="O98" s="257"/>
      <c r="P98" s="257"/>
      <c r="Q98" s="257"/>
      <c r="R98" s="257"/>
      <c r="S98" s="257"/>
      <c r="T98" s="257"/>
      <c r="U98" s="257"/>
      <c r="V98" s="257"/>
      <c r="W98" s="257"/>
      <c r="X98" s="257"/>
      <c r="Y98" s="257"/>
      <c r="DA98" s="88"/>
    </row>
    <row r="100" spans="1:105" ht="12" customHeight="1" x14ac:dyDescent="0.25">
      <c r="A100" s="35" t="s">
        <v>43</v>
      </c>
      <c r="B100" s="232">
        <f t="shared" ref="B100:Y100" si="4">SUM(B$101:B$105,B$109:B$110,B$112:B$114,B$107,B$106,B115)</f>
        <v>1</v>
      </c>
      <c r="C100" s="232">
        <f t="shared" si="4"/>
        <v>1</v>
      </c>
      <c r="D100" s="232">
        <f t="shared" si="4"/>
        <v>1</v>
      </c>
      <c r="E100" s="232">
        <f t="shared" si="4"/>
        <v>1</v>
      </c>
      <c r="F100" s="232">
        <f t="shared" si="4"/>
        <v>1</v>
      </c>
      <c r="G100" s="232">
        <f t="shared" si="4"/>
        <v>1</v>
      </c>
      <c r="H100" s="232">
        <f t="shared" si="4"/>
        <v>1</v>
      </c>
      <c r="I100" s="232">
        <f t="shared" si="4"/>
        <v>1</v>
      </c>
      <c r="J100" s="232">
        <f t="shared" si="4"/>
        <v>1</v>
      </c>
      <c r="K100" s="232">
        <f t="shared" si="4"/>
        <v>0.99999999999999978</v>
      </c>
      <c r="L100" s="232">
        <f t="shared" si="4"/>
        <v>1</v>
      </c>
      <c r="M100" s="232">
        <f t="shared" si="4"/>
        <v>1</v>
      </c>
      <c r="N100" s="232">
        <f t="shared" si="4"/>
        <v>1</v>
      </c>
      <c r="O100" s="232">
        <f t="shared" si="4"/>
        <v>1</v>
      </c>
      <c r="P100" s="232">
        <f t="shared" si="4"/>
        <v>1</v>
      </c>
      <c r="Q100" s="232">
        <f t="shared" si="4"/>
        <v>1</v>
      </c>
      <c r="R100" s="232">
        <f t="shared" si="4"/>
        <v>1.0000000000000002</v>
      </c>
      <c r="S100" s="232">
        <f t="shared" si="4"/>
        <v>1</v>
      </c>
      <c r="T100" s="232">
        <f t="shared" si="4"/>
        <v>1</v>
      </c>
      <c r="U100" s="232">
        <f t="shared" si="4"/>
        <v>1</v>
      </c>
      <c r="V100" s="232">
        <f t="shared" si="4"/>
        <v>1.0000000000000002</v>
      </c>
      <c r="W100" s="232">
        <f t="shared" si="4"/>
        <v>1</v>
      </c>
      <c r="X100" s="232">
        <f t="shared" si="4"/>
        <v>1</v>
      </c>
      <c r="Y100" s="232">
        <f t="shared" si="4"/>
        <v>1</v>
      </c>
      <c r="DA100" s="95"/>
    </row>
    <row r="101" spans="1:105" ht="12" customHeight="1" x14ac:dyDescent="0.25">
      <c r="A101" s="55" t="s">
        <v>91</v>
      </c>
      <c r="B101" s="266">
        <f t="shared" ref="B101:Y101" si="5">IF(B$6=0,0,B$6/B$5)</f>
        <v>0</v>
      </c>
      <c r="C101" s="266">
        <f t="shared" si="5"/>
        <v>0</v>
      </c>
      <c r="D101" s="266">
        <f t="shared" si="5"/>
        <v>0</v>
      </c>
      <c r="E101" s="266">
        <f t="shared" si="5"/>
        <v>0</v>
      </c>
      <c r="F101" s="266">
        <f t="shared" si="5"/>
        <v>0</v>
      </c>
      <c r="G101" s="266">
        <f t="shared" si="5"/>
        <v>0</v>
      </c>
      <c r="H101" s="266">
        <f t="shared" si="5"/>
        <v>0</v>
      </c>
      <c r="I101" s="266">
        <f t="shared" si="5"/>
        <v>0</v>
      </c>
      <c r="J101" s="266">
        <f t="shared" si="5"/>
        <v>0</v>
      </c>
      <c r="K101" s="266">
        <f t="shared" si="5"/>
        <v>0</v>
      </c>
      <c r="L101" s="266">
        <f t="shared" si="5"/>
        <v>0</v>
      </c>
      <c r="M101" s="266">
        <f t="shared" si="5"/>
        <v>0</v>
      </c>
      <c r="N101" s="266">
        <f t="shared" si="5"/>
        <v>0</v>
      </c>
      <c r="O101" s="266">
        <f t="shared" si="5"/>
        <v>0</v>
      </c>
      <c r="P101" s="266">
        <f t="shared" si="5"/>
        <v>0</v>
      </c>
      <c r="Q101" s="266">
        <f t="shared" si="5"/>
        <v>0</v>
      </c>
      <c r="R101" s="266">
        <f t="shared" si="5"/>
        <v>0</v>
      </c>
      <c r="S101" s="266">
        <f t="shared" si="5"/>
        <v>0</v>
      </c>
      <c r="T101" s="266">
        <f t="shared" si="5"/>
        <v>0</v>
      </c>
      <c r="U101" s="266">
        <f t="shared" si="5"/>
        <v>0</v>
      </c>
      <c r="V101" s="266">
        <f t="shared" si="5"/>
        <v>0</v>
      </c>
      <c r="W101" s="266">
        <f t="shared" si="5"/>
        <v>0</v>
      </c>
      <c r="X101" s="266">
        <f t="shared" si="5"/>
        <v>0</v>
      </c>
      <c r="Y101" s="266">
        <f t="shared" si="5"/>
        <v>0</v>
      </c>
      <c r="DA101" s="76"/>
    </row>
    <row r="102" spans="1:105" ht="12" customHeight="1" x14ac:dyDescent="0.25">
      <c r="A102" s="173" t="s">
        <v>92</v>
      </c>
      <c r="B102" s="267">
        <f t="shared" ref="B102:Y102" si="6">IF(B$7=0,0,B$7/B$5)</f>
        <v>0</v>
      </c>
      <c r="C102" s="267">
        <f t="shared" si="6"/>
        <v>0</v>
      </c>
      <c r="D102" s="267">
        <f t="shared" si="6"/>
        <v>0</v>
      </c>
      <c r="E102" s="267">
        <f t="shared" si="6"/>
        <v>0</v>
      </c>
      <c r="F102" s="267">
        <f t="shared" si="6"/>
        <v>0</v>
      </c>
      <c r="G102" s="267">
        <f t="shared" si="6"/>
        <v>0</v>
      </c>
      <c r="H102" s="267">
        <f t="shared" si="6"/>
        <v>0</v>
      </c>
      <c r="I102" s="267">
        <f t="shared" si="6"/>
        <v>0</v>
      </c>
      <c r="J102" s="267">
        <f t="shared" si="6"/>
        <v>0</v>
      </c>
      <c r="K102" s="267">
        <f t="shared" si="6"/>
        <v>0</v>
      </c>
      <c r="L102" s="267">
        <f t="shared" si="6"/>
        <v>0</v>
      </c>
      <c r="M102" s="267">
        <f t="shared" si="6"/>
        <v>0</v>
      </c>
      <c r="N102" s="267">
        <f t="shared" si="6"/>
        <v>0</v>
      </c>
      <c r="O102" s="267">
        <f t="shared" si="6"/>
        <v>0</v>
      </c>
      <c r="P102" s="267">
        <f t="shared" si="6"/>
        <v>0</v>
      </c>
      <c r="Q102" s="267">
        <f t="shared" si="6"/>
        <v>0</v>
      </c>
      <c r="R102" s="267">
        <f t="shared" si="6"/>
        <v>0</v>
      </c>
      <c r="S102" s="267">
        <f t="shared" si="6"/>
        <v>0</v>
      </c>
      <c r="T102" s="267">
        <f t="shared" si="6"/>
        <v>0</v>
      </c>
      <c r="U102" s="267">
        <f t="shared" si="6"/>
        <v>0</v>
      </c>
      <c r="V102" s="267">
        <f t="shared" si="6"/>
        <v>0</v>
      </c>
      <c r="W102" s="267">
        <f t="shared" si="6"/>
        <v>0</v>
      </c>
      <c r="X102" s="267">
        <f t="shared" si="6"/>
        <v>0</v>
      </c>
      <c r="Y102" s="267">
        <f t="shared" si="6"/>
        <v>0</v>
      </c>
      <c r="DA102" s="77"/>
    </row>
    <row r="103" spans="1:105" ht="12" customHeight="1" x14ac:dyDescent="0.25">
      <c r="A103" s="173" t="s">
        <v>93</v>
      </c>
      <c r="B103" s="267">
        <f t="shared" ref="B103:Y103" si="7">IF(B$8=0,0,B$8/B$5)</f>
        <v>0</v>
      </c>
      <c r="C103" s="267">
        <f t="shared" si="7"/>
        <v>0</v>
      </c>
      <c r="D103" s="267">
        <f t="shared" si="7"/>
        <v>0</v>
      </c>
      <c r="E103" s="267">
        <f t="shared" si="7"/>
        <v>0</v>
      </c>
      <c r="F103" s="267">
        <f t="shared" si="7"/>
        <v>0</v>
      </c>
      <c r="G103" s="267">
        <f t="shared" si="7"/>
        <v>0</v>
      </c>
      <c r="H103" s="267">
        <f t="shared" si="7"/>
        <v>0</v>
      </c>
      <c r="I103" s="267">
        <f t="shared" si="7"/>
        <v>0</v>
      </c>
      <c r="J103" s="267">
        <f t="shared" si="7"/>
        <v>0</v>
      </c>
      <c r="K103" s="267">
        <f t="shared" si="7"/>
        <v>0</v>
      </c>
      <c r="L103" s="267">
        <f t="shared" si="7"/>
        <v>0</v>
      </c>
      <c r="M103" s="267">
        <f t="shared" si="7"/>
        <v>0</v>
      </c>
      <c r="N103" s="267">
        <f t="shared" si="7"/>
        <v>0</v>
      </c>
      <c r="O103" s="267">
        <f t="shared" si="7"/>
        <v>0</v>
      </c>
      <c r="P103" s="267">
        <f t="shared" si="7"/>
        <v>0</v>
      </c>
      <c r="Q103" s="267">
        <f t="shared" si="7"/>
        <v>0</v>
      </c>
      <c r="R103" s="267">
        <f t="shared" si="7"/>
        <v>0</v>
      </c>
      <c r="S103" s="267">
        <f t="shared" si="7"/>
        <v>0</v>
      </c>
      <c r="T103" s="267">
        <f t="shared" si="7"/>
        <v>0</v>
      </c>
      <c r="U103" s="267">
        <f t="shared" si="7"/>
        <v>0</v>
      </c>
      <c r="V103" s="267">
        <f t="shared" si="7"/>
        <v>0</v>
      </c>
      <c r="W103" s="267">
        <f t="shared" si="7"/>
        <v>0</v>
      </c>
      <c r="X103" s="267">
        <f t="shared" si="7"/>
        <v>0</v>
      </c>
      <c r="Y103" s="267">
        <f t="shared" si="7"/>
        <v>0</v>
      </c>
      <c r="DA103" s="77"/>
    </row>
    <row r="104" spans="1:105" ht="12" customHeight="1" x14ac:dyDescent="0.25">
      <c r="A104" s="173" t="s">
        <v>94</v>
      </c>
      <c r="B104" s="267">
        <f t="shared" ref="B104:Y104" si="8">IF(B$9=0,0,B$9/B$5)</f>
        <v>0</v>
      </c>
      <c r="C104" s="267">
        <f t="shared" si="8"/>
        <v>0</v>
      </c>
      <c r="D104" s="267">
        <f t="shared" si="8"/>
        <v>0</v>
      </c>
      <c r="E104" s="267">
        <f t="shared" si="8"/>
        <v>0</v>
      </c>
      <c r="F104" s="267">
        <f t="shared" si="8"/>
        <v>0</v>
      </c>
      <c r="G104" s="267">
        <f t="shared" si="8"/>
        <v>0</v>
      </c>
      <c r="H104" s="267">
        <f t="shared" si="8"/>
        <v>0</v>
      </c>
      <c r="I104" s="267">
        <f t="shared" si="8"/>
        <v>0</v>
      </c>
      <c r="J104" s="267">
        <f t="shared" si="8"/>
        <v>0</v>
      </c>
      <c r="K104" s="267">
        <f t="shared" si="8"/>
        <v>0</v>
      </c>
      <c r="L104" s="267">
        <f t="shared" si="8"/>
        <v>0</v>
      </c>
      <c r="M104" s="267">
        <f t="shared" si="8"/>
        <v>0</v>
      </c>
      <c r="N104" s="267">
        <f t="shared" si="8"/>
        <v>0</v>
      </c>
      <c r="O104" s="267">
        <f t="shared" si="8"/>
        <v>0</v>
      </c>
      <c r="P104" s="267">
        <f t="shared" si="8"/>
        <v>0</v>
      </c>
      <c r="Q104" s="267">
        <f t="shared" si="8"/>
        <v>0</v>
      </c>
      <c r="R104" s="267">
        <f t="shared" si="8"/>
        <v>0</v>
      </c>
      <c r="S104" s="267">
        <f t="shared" si="8"/>
        <v>0</v>
      </c>
      <c r="T104" s="267">
        <f t="shared" si="8"/>
        <v>0</v>
      </c>
      <c r="U104" s="267">
        <f t="shared" si="8"/>
        <v>0</v>
      </c>
      <c r="V104" s="267">
        <f t="shared" si="8"/>
        <v>0</v>
      </c>
      <c r="W104" s="267">
        <f t="shared" si="8"/>
        <v>0</v>
      </c>
      <c r="X104" s="267">
        <f t="shared" si="8"/>
        <v>0</v>
      </c>
      <c r="Y104" s="267">
        <f t="shared" si="8"/>
        <v>0</v>
      </c>
      <c r="DA104" s="77"/>
    </row>
    <row r="105" spans="1:105" ht="12" customHeight="1" x14ac:dyDescent="0.25">
      <c r="A105" s="56" t="s">
        <v>95</v>
      </c>
      <c r="B105" s="268">
        <f t="shared" ref="B105:Y105" si="9">IF(B$10=0,0,B$10/B$5)</f>
        <v>3.2235349682050503E-4</v>
      </c>
      <c r="C105" s="268">
        <f t="shared" si="9"/>
        <v>3.4192238849377663E-4</v>
      </c>
      <c r="D105" s="268">
        <f t="shared" si="9"/>
        <v>3.5222769488866125E-4</v>
      </c>
      <c r="E105" s="268">
        <f t="shared" si="9"/>
        <v>3.6688980839768578E-4</v>
      </c>
      <c r="F105" s="268">
        <f t="shared" si="9"/>
        <v>3.6378958999769848E-4</v>
      </c>
      <c r="G105" s="268">
        <f t="shared" si="9"/>
        <v>3.1608498942143715E-4</v>
      </c>
      <c r="H105" s="268">
        <f t="shared" si="9"/>
        <v>3.4447003289612906E-4</v>
      </c>
      <c r="I105" s="268">
        <f t="shared" si="9"/>
        <v>3.7266882098950207E-4</v>
      </c>
      <c r="J105" s="268">
        <f t="shared" si="9"/>
        <v>3.8607457852668042E-4</v>
      </c>
      <c r="K105" s="268">
        <f t="shared" si="9"/>
        <v>3.5010629546394529E-4</v>
      </c>
      <c r="L105" s="268">
        <f t="shared" si="9"/>
        <v>3.5982328091862739E-4</v>
      </c>
      <c r="M105" s="268">
        <f t="shared" si="9"/>
        <v>3.4798260907254971E-4</v>
      </c>
      <c r="N105" s="268">
        <f t="shared" si="9"/>
        <v>3.544488115629999E-4</v>
      </c>
      <c r="O105" s="268">
        <f t="shared" si="9"/>
        <v>3.4404724731377324E-4</v>
      </c>
      <c r="P105" s="268">
        <f t="shared" si="9"/>
        <v>3.3189126396271124E-4</v>
      </c>
      <c r="Q105" s="268">
        <f t="shared" si="9"/>
        <v>3.4549557949215069E-4</v>
      </c>
      <c r="R105" s="268">
        <f t="shared" si="9"/>
        <v>3.3501027645728247E-4</v>
      </c>
      <c r="S105" s="268">
        <f t="shared" si="9"/>
        <v>3.1502027938320288E-4</v>
      </c>
      <c r="T105" s="268">
        <f t="shared" si="9"/>
        <v>2.9103210757621127E-4</v>
      </c>
      <c r="U105" s="268">
        <f t="shared" si="9"/>
        <v>2.9941211960954941E-4</v>
      </c>
      <c r="V105" s="268">
        <f t="shared" si="9"/>
        <v>3.2083577348080886E-4</v>
      </c>
      <c r="W105" s="268">
        <f t="shared" si="9"/>
        <v>3.0368180285919051E-4</v>
      </c>
      <c r="X105" s="268">
        <f t="shared" si="9"/>
        <v>2.9182966857095821E-4</v>
      </c>
      <c r="Y105" s="268">
        <f t="shared" si="9"/>
        <v>2.7413288905152794E-4</v>
      </c>
      <c r="DA105" s="78"/>
    </row>
    <row r="106" spans="1:105" ht="12" customHeight="1" x14ac:dyDescent="0.25">
      <c r="A106" s="174" t="s">
        <v>165</v>
      </c>
      <c r="B106" s="269">
        <f t="shared" ref="B106:Y106" si="10">IF(B$16=0,0,B$16/B$5)</f>
        <v>0.16293059488417047</v>
      </c>
      <c r="C106" s="269">
        <f t="shared" si="10"/>
        <v>0.16276361285037363</v>
      </c>
      <c r="D106" s="269">
        <f t="shared" si="10"/>
        <v>0.1685017598695393</v>
      </c>
      <c r="E106" s="269">
        <f t="shared" si="10"/>
        <v>0.16595736967175678</v>
      </c>
      <c r="F106" s="269">
        <f t="shared" si="10"/>
        <v>0.16389510896219969</v>
      </c>
      <c r="G106" s="269">
        <f t="shared" si="10"/>
        <v>0.16512317638099563</v>
      </c>
      <c r="H106" s="269">
        <f t="shared" si="10"/>
        <v>0.16852052968242814</v>
      </c>
      <c r="I106" s="269">
        <f t="shared" si="10"/>
        <v>0.15501930688533735</v>
      </c>
      <c r="J106" s="269">
        <f t="shared" si="10"/>
        <v>0.16246070181177077</v>
      </c>
      <c r="K106" s="269">
        <f t="shared" si="10"/>
        <v>0.16877338358845931</v>
      </c>
      <c r="L106" s="269">
        <f t="shared" si="10"/>
        <v>0.16787166197653888</v>
      </c>
      <c r="M106" s="269">
        <f t="shared" si="10"/>
        <v>0.17327854974314685</v>
      </c>
      <c r="N106" s="269">
        <f t="shared" si="10"/>
        <v>0.17786698927145853</v>
      </c>
      <c r="O106" s="269">
        <f t="shared" si="10"/>
        <v>0.17555484303538352</v>
      </c>
      <c r="P106" s="269">
        <f t="shared" si="10"/>
        <v>0.16245471189375232</v>
      </c>
      <c r="Q106" s="269">
        <f t="shared" si="10"/>
        <v>0.1699355262837797</v>
      </c>
      <c r="R106" s="269">
        <f t="shared" si="10"/>
        <v>0.15507147391594875</v>
      </c>
      <c r="S106" s="269">
        <f t="shared" si="10"/>
        <v>0.14579233405167191</v>
      </c>
      <c r="T106" s="269">
        <f t="shared" si="10"/>
        <v>0.16182901103060468</v>
      </c>
      <c r="U106" s="269">
        <f t="shared" si="10"/>
        <v>0.160737575958638</v>
      </c>
      <c r="V106" s="269">
        <f t="shared" si="10"/>
        <v>0.16109521705072843</v>
      </c>
      <c r="W106" s="269">
        <f t="shared" si="10"/>
        <v>0.15533186306924726</v>
      </c>
      <c r="X106" s="269">
        <f t="shared" si="10"/>
        <v>0.16948140991973742</v>
      </c>
      <c r="Y106" s="269">
        <f t="shared" si="10"/>
        <v>0.17357100772484579</v>
      </c>
      <c r="DA106" s="79"/>
    </row>
    <row r="107" spans="1:105" ht="12" customHeight="1" x14ac:dyDescent="0.25">
      <c r="A107" s="174" t="s">
        <v>172</v>
      </c>
      <c r="B107" s="269">
        <f t="shared" ref="B107:Y107" si="11">IF(B$22=0,0,B$22/B$5)</f>
        <v>0.33163896583147501</v>
      </c>
      <c r="C107" s="269">
        <f t="shared" si="11"/>
        <v>0.33978903367218194</v>
      </c>
      <c r="D107" s="269">
        <f t="shared" si="11"/>
        <v>0.35339360780926726</v>
      </c>
      <c r="E107" s="269">
        <f t="shared" si="11"/>
        <v>0.34837394257680904</v>
      </c>
      <c r="F107" s="269">
        <f t="shared" si="11"/>
        <v>0.33712664280831339</v>
      </c>
      <c r="G107" s="269">
        <f t="shared" si="11"/>
        <v>0.34670519130370631</v>
      </c>
      <c r="H107" s="269">
        <f t="shared" si="11"/>
        <v>0.35786094115028283</v>
      </c>
      <c r="I107" s="269">
        <f t="shared" si="11"/>
        <v>0.33701475408159581</v>
      </c>
      <c r="J107" s="269">
        <f t="shared" si="11"/>
        <v>0.34545633046223118</v>
      </c>
      <c r="K107" s="269">
        <f t="shared" si="11"/>
        <v>0.3608556981199687</v>
      </c>
      <c r="L107" s="269">
        <f t="shared" si="11"/>
        <v>0.35888163098807818</v>
      </c>
      <c r="M107" s="269">
        <f t="shared" si="11"/>
        <v>0.36188228713711251</v>
      </c>
      <c r="N107" s="269">
        <f t="shared" si="11"/>
        <v>0.37157230574501615</v>
      </c>
      <c r="O107" s="269">
        <f t="shared" si="11"/>
        <v>0.36654393804858504</v>
      </c>
      <c r="P107" s="269">
        <f t="shared" si="11"/>
        <v>0.34595901771088666</v>
      </c>
      <c r="Q107" s="269">
        <f t="shared" si="11"/>
        <v>0.3543800557153638</v>
      </c>
      <c r="R107" s="269">
        <f t="shared" si="11"/>
        <v>0.32896815614334901</v>
      </c>
      <c r="S107" s="269">
        <f t="shared" si="11"/>
        <v>0.30915193112922495</v>
      </c>
      <c r="T107" s="269">
        <f t="shared" si="11"/>
        <v>0.33957071636925379</v>
      </c>
      <c r="U107" s="269">
        <f t="shared" si="11"/>
        <v>0.33673708439112843</v>
      </c>
      <c r="V107" s="269">
        <f t="shared" si="11"/>
        <v>0.33732924485833859</v>
      </c>
      <c r="W107" s="269">
        <f t="shared" si="11"/>
        <v>0.3276127381323003</v>
      </c>
      <c r="X107" s="269">
        <f t="shared" si="11"/>
        <v>0.34748409602717084</v>
      </c>
      <c r="Y107" s="269">
        <f t="shared" si="11"/>
        <v>0.35488108931699103</v>
      </c>
      <c r="DA107" s="79"/>
    </row>
    <row r="108" spans="1:105" ht="12" customHeight="1" x14ac:dyDescent="0.25">
      <c r="A108" s="174" t="s">
        <v>179</v>
      </c>
      <c r="B108" s="269">
        <f t="shared" ref="B108:Y108" si="12">IF(B$28=0,0,B$28/B$5)</f>
        <v>4.1905285961872728E-2</v>
      </c>
      <c r="C108" s="269">
        <f t="shared" si="12"/>
        <v>4.4447202505435941E-2</v>
      </c>
      <c r="D108" s="269">
        <f t="shared" si="12"/>
        <v>4.5694516437888438E-2</v>
      </c>
      <c r="E108" s="269">
        <f t="shared" si="12"/>
        <v>4.7481477504404145E-2</v>
      </c>
      <c r="F108" s="269">
        <f t="shared" si="12"/>
        <v>4.7150146269765436E-2</v>
      </c>
      <c r="G108" s="269">
        <f t="shared" si="12"/>
        <v>4.0799164848977984E-2</v>
      </c>
      <c r="H108" s="269">
        <f t="shared" si="12"/>
        <v>4.4517014665568302E-2</v>
      </c>
      <c r="I108" s="269">
        <f t="shared" si="12"/>
        <v>4.8120150040884622E-2</v>
      </c>
      <c r="J108" s="269">
        <f t="shared" si="12"/>
        <v>5.0773021069479327E-2</v>
      </c>
      <c r="K108" s="269">
        <f t="shared" si="12"/>
        <v>4.6345083517175284E-2</v>
      </c>
      <c r="L108" s="269">
        <f t="shared" si="12"/>
        <v>4.7679203077018034E-2</v>
      </c>
      <c r="M108" s="269">
        <f t="shared" si="12"/>
        <v>4.5918901811865379E-2</v>
      </c>
      <c r="N108" s="269">
        <f t="shared" si="12"/>
        <v>4.7130220165780133E-2</v>
      </c>
      <c r="O108" s="269">
        <f t="shared" si="12"/>
        <v>4.426511322275057E-2</v>
      </c>
      <c r="P108" s="269">
        <f t="shared" si="12"/>
        <v>4.2702496923362018E-2</v>
      </c>
      <c r="Q108" s="269">
        <f t="shared" si="12"/>
        <v>4.4449932685344827E-2</v>
      </c>
      <c r="R108" s="269">
        <f t="shared" si="12"/>
        <v>4.3101589890249668E-2</v>
      </c>
      <c r="S108" s="269">
        <f t="shared" si="12"/>
        <v>4.0584143945930171E-2</v>
      </c>
      <c r="T108" s="269">
        <f t="shared" si="12"/>
        <v>3.9456795298161228E-2</v>
      </c>
      <c r="U108" s="269">
        <f t="shared" si="12"/>
        <v>4.0732474309182157E-2</v>
      </c>
      <c r="V108" s="269">
        <f t="shared" si="12"/>
        <v>4.3609250095489778E-2</v>
      </c>
      <c r="W108" s="269">
        <f t="shared" si="12"/>
        <v>4.1481153849832988E-2</v>
      </c>
      <c r="X108" s="269">
        <f t="shared" si="12"/>
        <v>4.0229023387254599E-2</v>
      </c>
      <c r="Y108" s="269">
        <f t="shared" si="12"/>
        <v>3.8315895407826345E-2</v>
      </c>
      <c r="DA108" s="79"/>
    </row>
    <row r="109" spans="1:105" ht="12" customHeight="1" x14ac:dyDescent="0.25">
      <c r="A109" s="62" t="s">
        <v>181</v>
      </c>
      <c r="B109" s="270">
        <f t="shared" ref="B109:Y109" si="13">IF(B$29=0,0,B$29/B$5)</f>
        <v>4.1905285961872728E-2</v>
      </c>
      <c r="C109" s="270">
        <f t="shared" si="13"/>
        <v>4.4447202505435941E-2</v>
      </c>
      <c r="D109" s="270">
        <f t="shared" si="13"/>
        <v>4.5694516437888438E-2</v>
      </c>
      <c r="E109" s="270">
        <f t="shared" si="13"/>
        <v>4.7481477504404145E-2</v>
      </c>
      <c r="F109" s="270">
        <f t="shared" si="13"/>
        <v>4.7150146269765436E-2</v>
      </c>
      <c r="G109" s="270">
        <f t="shared" si="13"/>
        <v>4.0799164848977984E-2</v>
      </c>
      <c r="H109" s="270">
        <f t="shared" si="13"/>
        <v>4.4517014665568302E-2</v>
      </c>
      <c r="I109" s="270">
        <f t="shared" si="13"/>
        <v>4.8120150040884622E-2</v>
      </c>
      <c r="J109" s="270">
        <f t="shared" si="13"/>
        <v>5.0773021069479327E-2</v>
      </c>
      <c r="K109" s="270">
        <f t="shared" si="13"/>
        <v>4.6345083517175284E-2</v>
      </c>
      <c r="L109" s="270">
        <f t="shared" si="13"/>
        <v>4.7679203077018034E-2</v>
      </c>
      <c r="M109" s="270">
        <f t="shared" si="13"/>
        <v>4.5918901811865379E-2</v>
      </c>
      <c r="N109" s="270">
        <f t="shared" si="13"/>
        <v>4.7130220165780133E-2</v>
      </c>
      <c r="O109" s="270">
        <f t="shared" si="13"/>
        <v>4.426511322275057E-2</v>
      </c>
      <c r="P109" s="270">
        <f t="shared" si="13"/>
        <v>4.2702496923362018E-2</v>
      </c>
      <c r="Q109" s="270">
        <f t="shared" si="13"/>
        <v>4.4449932685344827E-2</v>
      </c>
      <c r="R109" s="270">
        <f t="shared" si="13"/>
        <v>4.3101589890249668E-2</v>
      </c>
      <c r="S109" s="270">
        <f t="shared" si="13"/>
        <v>4.0584143945930171E-2</v>
      </c>
      <c r="T109" s="270">
        <f t="shared" si="13"/>
        <v>3.9456795298161228E-2</v>
      </c>
      <c r="U109" s="270">
        <f t="shared" si="13"/>
        <v>4.0732474309182157E-2</v>
      </c>
      <c r="V109" s="270">
        <f t="shared" si="13"/>
        <v>4.3609250095489778E-2</v>
      </c>
      <c r="W109" s="270">
        <f t="shared" si="13"/>
        <v>4.1481153849832988E-2</v>
      </c>
      <c r="X109" s="270">
        <f t="shared" si="13"/>
        <v>4.0229023387254599E-2</v>
      </c>
      <c r="Y109" s="270">
        <f t="shared" si="13"/>
        <v>3.8315895407826345E-2</v>
      </c>
      <c r="DA109" s="80"/>
    </row>
    <row r="110" spans="1:105" ht="12" customHeight="1" x14ac:dyDescent="0.25">
      <c r="A110" s="62" t="s">
        <v>187</v>
      </c>
      <c r="B110" s="270">
        <f t="shared" ref="B110:Y110" si="14">IF(B$34=0,0,B$34/B$5)</f>
        <v>0</v>
      </c>
      <c r="C110" s="270">
        <f t="shared" si="14"/>
        <v>0</v>
      </c>
      <c r="D110" s="270">
        <f t="shared" si="14"/>
        <v>0</v>
      </c>
      <c r="E110" s="270">
        <f t="shared" si="14"/>
        <v>0</v>
      </c>
      <c r="F110" s="270">
        <f t="shared" si="14"/>
        <v>0</v>
      </c>
      <c r="G110" s="270">
        <f t="shared" si="14"/>
        <v>0</v>
      </c>
      <c r="H110" s="270">
        <f t="shared" si="14"/>
        <v>0</v>
      </c>
      <c r="I110" s="270">
        <f t="shared" si="14"/>
        <v>0</v>
      </c>
      <c r="J110" s="270">
        <f t="shared" si="14"/>
        <v>0</v>
      </c>
      <c r="K110" s="270">
        <f t="shared" si="14"/>
        <v>0</v>
      </c>
      <c r="L110" s="270">
        <f t="shared" si="14"/>
        <v>0</v>
      </c>
      <c r="M110" s="270">
        <f t="shared" si="14"/>
        <v>0</v>
      </c>
      <c r="N110" s="270">
        <f t="shared" si="14"/>
        <v>0</v>
      </c>
      <c r="O110" s="270">
        <f t="shared" si="14"/>
        <v>0</v>
      </c>
      <c r="P110" s="270">
        <f t="shared" si="14"/>
        <v>0</v>
      </c>
      <c r="Q110" s="270">
        <f t="shared" si="14"/>
        <v>0</v>
      </c>
      <c r="R110" s="270">
        <f t="shared" si="14"/>
        <v>0</v>
      </c>
      <c r="S110" s="270">
        <f t="shared" si="14"/>
        <v>0</v>
      </c>
      <c r="T110" s="270">
        <f t="shared" si="14"/>
        <v>0</v>
      </c>
      <c r="U110" s="270">
        <f t="shared" si="14"/>
        <v>0</v>
      </c>
      <c r="V110" s="270">
        <f t="shared" si="14"/>
        <v>0</v>
      </c>
      <c r="W110" s="270">
        <f t="shared" si="14"/>
        <v>0</v>
      </c>
      <c r="X110" s="270">
        <f t="shared" si="14"/>
        <v>0</v>
      </c>
      <c r="Y110" s="270">
        <f t="shared" si="14"/>
        <v>0</v>
      </c>
      <c r="DA110" s="80"/>
    </row>
    <row r="111" spans="1:105" ht="12" customHeight="1" x14ac:dyDescent="0.25">
      <c r="A111" s="174" t="s">
        <v>189</v>
      </c>
      <c r="B111" s="269">
        <f t="shared" ref="B111:Y111" si="15">IF(B$35=0,0,B$35/B$5)</f>
        <v>5.6755074257729583E-2</v>
      </c>
      <c r="C111" s="269">
        <f t="shared" si="15"/>
        <v>5.8832465214307232E-2</v>
      </c>
      <c r="D111" s="269">
        <f t="shared" si="15"/>
        <v>6.0959173128159995E-2</v>
      </c>
      <c r="E111" s="269">
        <f t="shared" si="15"/>
        <v>5.9433831966777477E-2</v>
      </c>
      <c r="F111" s="269">
        <f t="shared" si="15"/>
        <v>5.8687335165416091E-2</v>
      </c>
      <c r="G111" s="269">
        <f t="shared" si="15"/>
        <v>5.7994664170268766E-2</v>
      </c>
      <c r="H111" s="269">
        <f t="shared" si="15"/>
        <v>6.0105371214934387E-2</v>
      </c>
      <c r="I111" s="269">
        <f t="shared" si="15"/>
        <v>5.8647789838833432E-2</v>
      </c>
      <c r="J111" s="269">
        <f t="shared" si="15"/>
        <v>6.1449212230017328E-2</v>
      </c>
      <c r="K111" s="269">
        <f t="shared" si="15"/>
        <v>5.9486672477859479E-2</v>
      </c>
      <c r="L111" s="269">
        <f t="shared" si="15"/>
        <v>5.9773629290002218E-2</v>
      </c>
      <c r="M111" s="269">
        <f t="shared" si="15"/>
        <v>5.9048872834841497E-2</v>
      </c>
      <c r="N111" s="269">
        <f t="shared" si="15"/>
        <v>5.9048209545841286E-2</v>
      </c>
      <c r="O111" s="269">
        <f t="shared" si="15"/>
        <v>5.9655782471402831E-2</v>
      </c>
      <c r="P111" s="269">
        <f t="shared" si="15"/>
        <v>5.593066809069569E-2</v>
      </c>
      <c r="Q111" s="269">
        <f t="shared" si="15"/>
        <v>5.8448611611379563E-2</v>
      </c>
      <c r="R111" s="269">
        <f t="shared" si="15"/>
        <v>5.562433141207291E-2</v>
      </c>
      <c r="S111" s="269">
        <f t="shared" si="15"/>
        <v>5.2285941142316245E-2</v>
      </c>
      <c r="T111" s="269">
        <f t="shared" si="15"/>
        <v>5.5277241439198571E-2</v>
      </c>
      <c r="U111" s="269">
        <f t="shared" si="15"/>
        <v>5.5260185522116957E-2</v>
      </c>
      <c r="V111" s="269">
        <f t="shared" si="15"/>
        <v>5.6170518117360263E-2</v>
      </c>
      <c r="W111" s="269">
        <f t="shared" si="15"/>
        <v>5.495444924531187E-2</v>
      </c>
      <c r="X111" s="269">
        <f t="shared" si="15"/>
        <v>5.5747126881768742E-2</v>
      </c>
      <c r="Y111" s="269">
        <f t="shared" si="15"/>
        <v>5.54730791487551E-2</v>
      </c>
      <c r="DA111" s="79"/>
    </row>
    <row r="112" spans="1:105" ht="12" customHeight="1" x14ac:dyDescent="0.25">
      <c r="A112" s="62" t="s">
        <v>190</v>
      </c>
      <c r="B112" s="270">
        <f t="shared" ref="B112:Y112" si="16">IF(B$36=0,0,B$36/B$5)</f>
        <v>1.6849898445225966E-2</v>
      </c>
      <c r="C112" s="270">
        <f t="shared" si="16"/>
        <v>1.790475447799033E-2</v>
      </c>
      <c r="D112" s="270">
        <f t="shared" si="16"/>
        <v>1.8413325557022533E-2</v>
      </c>
      <c r="E112" s="270">
        <f t="shared" si="16"/>
        <v>1.9154317592210528E-2</v>
      </c>
      <c r="F112" s="270">
        <f t="shared" si="16"/>
        <v>1.9013966802860795E-2</v>
      </c>
      <c r="G112" s="270">
        <f t="shared" si="16"/>
        <v>1.6453275874077179E-2</v>
      </c>
      <c r="H112" s="270">
        <f t="shared" si="16"/>
        <v>1.792709227005394E-2</v>
      </c>
      <c r="I112" s="270">
        <f t="shared" si="16"/>
        <v>1.9395240640672266E-2</v>
      </c>
      <c r="J112" s="270">
        <f t="shared" si="16"/>
        <v>2.0490056026798799E-2</v>
      </c>
      <c r="K112" s="270">
        <f t="shared" si="16"/>
        <v>1.8702125851267706E-2</v>
      </c>
      <c r="L112" s="270">
        <f t="shared" si="16"/>
        <v>1.9242900065661629E-2</v>
      </c>
      <c r="M112" s="270">
        <f t="shared" si="16"/>
        <v>1.8553543911900981E-2</v>
      </c>
      <c r="N112" s="270">
        <f t="shared" si="16"/>
        <v>1.8990296994129473E-2</v>
      </c>
      <c r="O112" s="270">
        <f t="shared" si="16"/>
        <v>1.7900222167377404E-2</v>
      </c>
      <c r="P112" s="270">
        <f t="shared" si="16"/>
        <v>1.7268320950257193E-2</v>
      </c>
      <c r="Q112" s="270">
        <f t="shared" si="16"/>
        <v>1.79749606962194E-2</v>
      </c>
      <c r="R112" s="270">
        <f t="shared" si="16"/>
        <v>1.7429708830070743E-2</v>
      </c>
      <c r="S112" s="270">
        <f t="shared" si="16"/>
        <v>1.638931762134983E-2</v>
      </c>
      <c r="T112" s="270">
        <f t="shared" si="16"/>
        <v>1.5955802446401834E-2</v>
      </c>
      <c r="U112" s="270">
        <f t="shared" si="16"/>
        <v>1.6471670046166578E-2</v>
      </c>
      <c r="V112" s="270">
        <f t="shared" si="16"/>
        <v>1.7634999854937338E-2</v>
      </c>
      <c r="W112" s="270">
        <f t="shared" si="16"/>
        <v>1.6774426079848935E-2</v>
      </c>
      <c r="X112" s="270">
        <f t="shared" si="16"/>
        <v>1.6179337673518011E-2</v>
      </c>
      <c r="Y112" s="270">
        <f t="shared" si="16"/>
        <v>1.5444075346760859E-2</v>
      </c>
      <c r="DA112" s="80"/>
    </row>
    <row r="113" spans="1:105" ht="12" customHeight="1" x14ac:dyDescent="0.25">
      <c r="A113" s="62" t="s">
        <v>195</v>
      </c>
      <c r="B113" s="270">
        <f t="shared" ref="B113:Y113" si="17">IF(B$40=0,0,B$40/B$5)</f>
        <v>3.9905175812503621E-2</v>
      </c>
      <c r="C113" s="270">
        <f t="shared" si="17"/>
        <v>4.0927710736316902E-2</v>
      </c>
      <c r="D113" s="270">
        <f t="shared" si="17"/>
        <v>4.2545847571137455E-2</v>
      </c>
      <c r="E113" s="270">
        <f t="shared" si="17"/>
        <v>4.0279514374566949E-2</v>
      </c>
      <c r="F113" s="270">
        <f t="shared" si="17"/>
        <v>3.9673368362555299E-2</v>
      </c>
      <c r="G113" s="270">
        <f t="shared" si="17"/>
        <v>4.1541388296191591E-2</v>
      </c>
      <c r="H113" s="270">
        <f t="shared" si="17"/>
        <v>4.2178278944880444E-2</v>
      </c>
      <c r="I113" s="270">
        <f t="shared" si="17"/>
        <v>3.9252549198161173E-2</v>
      </c>
      <c r="J113" s="270">
        <f t="shared" si="17"/>
        <v>4.0959156203218522E-2</v>
      </c>
      <c r="K113" s="270">
        <f t="shared" si="17"/>
        <v>4.0784546626591769E-2</v>
      </c>
      <c r="L113" s="270">
        <f t="shared" si="17"/>
        <v>4.0530729224340589E-2</v>
      </c>
      <c r="M113" s="270">
        <f t="shared" si="17"/>
        <v>4.0495328922940513E-2</v>
      </c>
      <c r="N113" s="270">
        <f t="shared" si="17"/>
        <v>4.0057912551711816E-2</v>
      </c>
      <c r="O113" s="270">
        <f t="shared" si="17"/>
        <v>4.1755560304025427E-2</v>
      </c>
      <c r="P113" s="270">
        <f t="shared" si="17"/>
        <v>3.8662347140438494E-2</v>
      </c>
      <c r="Q113" s="270">
        <f t="shared" si="17"/>
        <v>4.0473650915160163E-2</v>
      </c>
      <c r="R113" s="270">
        <f t="shared" si="17"/>
        <v>3.8194622582002159E-2</v>
      </c>
      <c r="S113" s="270">
        <f t="shared" si="17"/>
        <v>3.5896623520966411E-2</v>
      </c>
      <c r="T113" s="270">
        <f t="shared" si="17"/>
        <v>3.9321438992796748E-2</v>
      </c>
      <c r="U113" s="270">
        <f t="shared" si="17"/>
        <v>3.8788515475950379E-2</v>
      </c>
      <c r="V113" s="270">
        <f t="shared" si="17"/>
        <v>3.8535518262422921E-2</v>
      </c>
      <c r="W113" s="270">
        <f t="shared" si="17"/>
        <v>3.8180023165462935E-2</v>
      </c>
      <c r="X113" s="270">
        <f t="shared" si="17"/>
        <v>3.9567789208250735E-2</v>
      </c>
      <c r="Y113" s="270">
        <f t="shared" si="17"/>
        <v>4.0029003801994235E-2</v>
      </c>
      <c r="DA113" s="80"/>
    </row>
    <row r="114" spans="1:105" ht="12" customHeight="1" x14ac:dyDescent="0.25">
      <c r="A114" s="103" t="s">
        <v>207</v>
      </c>
      <c r="B114" s="280">
        <f t="shared" ref="B114:Y114" si="18">IF(B$51=0,0,B$51/B$5)</f>
        <v>0</v>
      </c>
      <c r="C114" s="280">
        <f t="shared" si="18"/>
        <v>0</v>
      </c>
      <c r="D114" s="280">
        <f t="shared" si="18"/>
        <v>0</v>
      </c>
      <c r="E114" s="280">
        <f t="shared" si="18"/>
        <v>0</v>
      </c>
      <c r="F114" s="280">
        <f t="shared" si="18"/>
        <v>0</v>
      </c>
      <c r="G114" s="280">
        <f t="shared" si="18"/>
        <v>0</v>
      </c>
      <c r="H114" s="280">
        <f t="shared" si="18"/>
        <v>0</v>
      </c>
      <c r="I114" s="280">
        <f t="shared" si="18"/>
        <v>0</v>
      </c>
      <c r="J114" s="280">
        <f t="shared" si="18"/>
        <v>0</v>
      </c>
      <c r="K114" s="280">
        <f t="shared" si="18"/>
        <v>0</v>
      </c>
      <c r="L114" s="280">
        <f t="shared" si="18"/>
        <v>0</v>
      </c>
      <c r="M114" s="280">
        <f t="shared" si="18"/>
        <v>0</v>
      </c>
      <c r="N114" s="280">
        <f t="shared" si="18"/>
        <v>0</v>
      </c>
      <c r="O114" s="280">
        <f t="shared" si="18"/>
        <v>0</v>
      </c>
      <c r="P114" s="280">
        <f t="shared" si="18"/>
        <v>0</v>
      </c>
      <c r="Q114" s="280">
        <f t="shared" si="18"/>
        <v>0</v>
      </c>
      <c r="R114" s="280">
        <f t="shared" si="18"/>
        <v>0</v>
      </c>
      <c r="S114" s="280">
        <f t="shared" si="18"/>
        <v>0</v>
      </c>
      <c r="T114" s="280">
        <f t="shared" si="18"/>
        <v>0</v>
      </c>
      <c r="U114" s="280">
        <f t="shared" si="18"/>
        <v>0</v>
      </c>
      <c r="V114" s="280">
        <f t="shared" si="18"/>
        <v>0</v>
      </c>
      <c r="W114" s="280">
        <f t="shared" si="18"/>
        <v>0</v>
      </c>
      <c r="X114" s="280">
        <f t="shared" si="18"/>
        <v>0</v>
      </c>
      <c r="Y114" s="280">
        <f t="shared" si="18"/>
        <v>0</v>
      </c>
      <c r="DA114" s="104"/>
    </row>
    <row r="115" spans="1:105" ht="12" customHeight="1" x14ac:dyDescent="0.25">
      <c r="A115" s="100" t="s">
        <v>105</v>
      </c>
      <c r="B115" s="281">
        <f t="shared" ref="B115:Y115" si="19">IF(B$52=0,0,B$52/B$5)</f>
        <v>0.40644772556793174</v>
      </c>
      <c r="C115" s="281">
        <f t="shared" si="19"/>
        <v>0.39382576336920744</v>
      </c>
      <c r="D115" s="281">
        <f t="shared" si="19"/>
        <v>0.37109871506025627</v>
      </c>
      <c r="E115" s="281">
        <f t="shared" si="19"/>
        <v>0.37838648847185485</v>
      </c>
      <c r="F115" s="281">
        <f t="shared" si="19"/>
        <v>0.39277697720430771</v>
      </c>
      <c r="G115" s="281">
        <f t="shared" si="19"/>
        <v>0.38906171830662994</v>
      </c>
      <c r="H115" s="281">
        <f t="shared" si="19"/>
        <v>0.36865167325389026</v>
      </c>
      <c r="I115" s="281">
        <f t="shared" si="19"/>
        <v>0.40082533033235923</v>
      </c>
      <c r="J115" s="281">
        <f t="shared" si="19"/>
        <v>0.37947465984797463</v>
      </c>
      <c r="K115" s="281">
        <f t="shared" si="19"/>
        <v>0.36418905600107315</v>
      </c>
      <c r="L115" s="281">
        <f t="shared" si="19"/>
        <v>0.36543405138744411</v>
      </c>
      <c r="M115" s="281">
        <f t="shared" si="19"/>
        <v>0.3595234058639612</v>
      </c>
      <c r="N115" s="281">
        <f t="shared" si="19"/>
        <v>0.34402782646034086</v>
      </c>
      <c r="O115" s="281">
        <f t="shared" si="19"/>
        <v>0.35363627597456421</v>
      </c>
      <c r="P115" s="281">
        <f t="shared" si="19"/>
        <v>0.39262121411734069</v>
      </c>
      <c r="Q115" s="281">
        <f t="shared" si="19"/>
        <v>0.37244037812464004</v>
      </c>
      <c r="R115" s="281">
        <f t="shared" si="19"/>
        <v>0.4168994383619225</v>
      </c>
      <c r="S115" s="281">
        <f t="shared" si="19"/>
        <v>0.45187062945147349</v>
      </c>
      <c r="T115" s="281">
        <f t="shared" si="19"/>
        <v>0.40357520375520556</v>
      </c>
      <c r="U115" s="281">
        <f t="shared" si="19"/>
        <v>0.40623326769932494</v>
      </c>
      <c r="V115" s="281">
        <f t="shared" si="19"/>
        <v>0.40147493410460228</v>
      </c>
      <c r="W115" s="281">
        <f t="shared" si="19"/>
        <v>0.42031611390044837</v>
      </c>
      <c r="X115" s="281">
        <f t="shared" si="19"/>
        <v>0.3867665141154974</v>
      </c>
      <c r="Y115" s="281">
        <f t="shared" si="19"/>
        <v>0.37748479551253017</v>
      </c>
      <c r="DA115" s="106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spans="1:105" ht="12" customHeight="1" x14ac:dyDescent="0.25">
      <c r="A117" s="35" t="s">
        <v>44</v>
      </c>
      <c r="B117" s="232">
        <f t="shared" ref="B117:Y117" si="20">SUM(B$118:B$122,B$126:B$127,B$129:B$131,B$124,B$123,B132)</f>
        <v>1</v>
      </c>
      <c r="C117" s="232">
        <f t="shared" si="20"/>
        <v>1</v>
      </c>
      <c r="D117" s="232">
        <f t="shared" si="20"/>
        <v>1</v>
      </c>
      <c r="E117" s="232">
        <f t="shared" si="20"/>
        <v>1.0000000000000002</v>
      </c>
      <c r="F117" s="232">
        <f t="shared" si="20"/>
        <v>0.99999999999999978</v>
      </c>
      <c r="G117" s="232">
        <f t="shared" si="20"/>
        <v>1</v>
      </c>
      <c r="H117" s="232">
        <f t="shared" si="20"/>
        <v>1</v>
      </c>
      <c r="I117" s="232">
        <f t="shared" si="20"/>
        <v>1</v>
      </c>
      <c r="J117" s="232">
        <f t="shared" si="20"/>
        <v>1</v>
      </c>
      <c r="K117" s="232">
        <f t="shared" si="20"/>
        <v>1</v>
      </c>
      <c r="L117" s="232">
        <f t="shared" si="20"/>
        <v>1</v>
      </c>
      <c r="M117" s="232">
        <f t="shared" si="20"/>
        <v>0.99999999999999989</v>
      </c>
      <c r="N117" s="232">
        <f t="shared" si="20"/>
        <v>1</v>
      </c>
      <c r="O117" s="232">
        <f t="shared" si="20"/>
        <v>0.99999999999999989</v>
      </c>
      <c r="P117" s="232">
        <f t="shared" si="20"/>
        <v>1</v>
      </c>
      <c r="Q117" s="232">
        <f t="shared" si="20"/>
        <v>1</v>
      </c>
      <c r="R117" s="232">
        <f t="shared" si="20"/>
        <v>1.0000000000000002</v>
      </c>
      <c r="S117" s="232">
        <f t="shared" si="20"/>
        <v>0.99999999999999989</v>
      </c>
      <c r="T117" s="232">
        <f t="shared" si="20"/>
        <v>1</v>
      </c>
      <c r="U117" s="232">
        <f t="shared" si="20"/>
        <v>1</v>
      </c>
      <c r="V117" s="232">
        <f t="shared" si="20"/>
        <v>0.99999999999999978</v>
      </c>
      <c r="W117" s="232">
        <f t="shared" si="20"/>
        <v>1.0000000000000002</v>
      </c>
      <c r="X117" s="232">
        <f t="shared" si="20"/>
        <v>1</v>
      </c>
      <c r="Y117" s="232">
        <f t="shared" si="20"/>
        <v>1</v>
      </c>
      <c r="DA117" s="95"/>
    </row>
    <row r="118" spans="1:105" ht="12" customHeight="1" x14ac:dyDescent="0.25">
      <c r="A118" s="55" t="s">
        <v>91</v>
      </c>
      <c r="B118" s="266">
        <f t="shared" ref="B118:Y118" si="21">IF(B$55=0,0,B$55/B$54)</f>
        <v>0</v>
      </c>
      <c r="C118" s="266">
        <f t="shared" si="21"/>
        <v>0</v>
      </c>
      <c r="D118" s="266">
        <f t="shared" si="21"/>
        <v>0</v>
      </c>
      <c r="E118" s="266">
        <f t="shared" si="21"/>
        <v>0</v>
      </c>
      <c r="F118" s="266">
        <f t="shared" si="21"/>
        <v>0</v>
      </c>
      <c r="G118" s="266">
        <f t="shared" si="21"/>
        <v>0</v>
      </c>
      <c r="H118" s="266">
        <f t="shared" si="21"/>
        <v>0</v>
      </c>
      <c r="I118" s="266">
        <f t="shared" si="21"/>
        <v>0</v>
      </c>
      <c r="J118" s="266">
        <f t="shared" si="21"/>
        <v>0</v>
      </c>
      <c r="K118" s="266">
        <f t="shared" si="21"/>
        <v>0</v>
      </c>
      <c r="L118" s="266">
        <f t="shared" si="21"/>
        <v>0</v>
      </c>
      <c r="M118" s="266">
        <f t="shared" si="21"/>
        <v>0</v>
      </c>
      <c r="N118" s="266">
        <f t="shared" si="21"/>
        <v>0</v>
      </c>
      <c r="O118" s="266">
        <f t="shared" si="21"/>
        <v>0</v>
      </c>
      <c r="P118" s="266">
        <f t="shared" si="21"/>
        <v>0</v>
      </c>
      <c r="Q118" s="266">
        <f t="shared" si="21"/>
        <v>0</v>
      </c>
      <c r="R118" s="266">
        <f t="shared" si="21"/>
        <v>0</v>
      </c>
      <c r="S118" s="266">
        <f t="shared" si="21"/>
        <v>0</v>
      </c>
      <c r="T118" s="266">
        <f t="shared" si="21"/>
        <v>0</v>
      </c>
      <c r="U118" s="266">
        <f t="shared" si="21"/>
        <v>0</v>
      </c>
      <c r="V118" s="266">
        <f t="shared" si="21"/>
        <v>0</v>
      </c>
      <c r="W118" s="266">
        <f t="shared" si="21"/>
        <v>0</v>
      </c>
      <c r="X118" s="266">
        <f t="shared" si="21"/>
        <v>0</v>
      </c>
      <c r="Y118" s="266">
        <f t="shared" si="21"/>
        <v>0</v>
      </c>
      <c r="DA118" s="76"/>
    </row>
    <row r="119" spans="1:105" ht="12" customHeight="1" x14ac:dyDescent="0.25">
      <c r="A119" s="173" t="s">
        <v>92</v>
      </c>
      <c r="B119" s="267">
        <f t="shared" ref="B119:Y119" si="22">IF(B$56=0,0,B$56/B$54)</f>
        <v>0</v>
      </c>
      <c r="C119" s="267">
        <f t="shared" si="22"/>
        <v>0</v>
      </c>
      <c r="D119" s="267">
        <f t="shared" si="22"/>
        <v>0</v>
      </c>
      <c r="E119" s="267">
        <f t="shared" si="22"/>
        <v>0</v>
      </c>
      <c r="F119" s="267">
        <f t="shared" si="22"/>
        <v>0</v>
      </c>
      <c r="G119" s="267">
        <f t="shared" si="22"/>
        <v>0</v>
      </c>
      <c r="H119" s="267">
        <f t="shared" si="22"/>
        <v>0</v>
      </c>
      <c r="I119" s="267">
        <f t="shared" si="22"/>
        <v>0</v>
      </c>
      <c r="J119" s="267">
        <f t="shared" si="22"/>
        <v>0</v>
      </c>
      <c r="K119" s="267">
        <f t="shared" si="22"/>
        <v>0</v>
      </c>
      <c r="L119" s="267">
        <f t="shared" si="22"/>
        <v>0</v>
      </c>
      <c r="M119" s="267">
        <f t="shared" si="22"/>
        <v>0</v>
      </c>
      <c r="N119" s="267">
        <f t="shared" si="22"/>
        <v>0</v>
      </c>
      <c r="O119" s="267">
        <f t="shared" si="22"/>
        <v>0</v>
      </c>
      <c r="P119" s="267">
        <f t="shared" si="22"/>
        <v>0</v>
      </c>
      <c r="Q119" s="267">
        <f t="shared" si="22"/>
        <v>0</v>
      </c>
      <c r="R119" s="267">
        <f t="shared" si="22"/>
        <v>0</v>
      </c>
      <c r="S119" s="267">
        <f t="shared" si="22"/>
        <v>0</v>
      </c>
      <c r="T119" s="267">
        <f t="shared" si="22"/>
        <v>0</v>
      </c>
      <c r="U119" s="267">
        <f t="shared" si="22"/>
        <v>0</v>
      </c>
      <c r="V119" s="267">
        <f t="shared" si="22"/>
        <v>0</v>
      </c>
      <c r="W119" s="267">
        <f t="shared" si="22"/>
        <v>0</v>
      </c>
      <c r="X119" s="267">
        <f t="shared" si="22"/>
        <v>0</v>
      </c>
      <c r="Y119" s="267">
        <f t="shared" si="22"/>
        <v>0</v>
      </c>
      <c r="DA119" s="77"/>
    </row>
    <row r="120" spans="1:105" ht="12" customHeight="1" x14ac:dyDescent="0.25">
      <c r="A120" s="173" t="s">
        <v>93</v>
      </c>
      <c r="B120" s="267">
        <f t="shared" ref="B120:Y120" si="23">IF(B$57=0,0,B$57/B$54)</f>
        <v>0</v>
      </c>
      <c r="C120" s="267">
        <f t="shared" si="23"/>
        <v>0</v>
      </c>
      <c r="D120" s="267">
        <f t="shared" si="23"/>
        <v>0</v>
      </c>
      <c r="E120" s="267">
        <f t="shared" si="23"/>
        <v>0</v>
      </c>
      <c r="F120" s="267">
        <f t="shared" si="23"/>
        <v>0</v>
      </c>
      <c r="G120" s="267">
        <f t="shared" si="23"/>
        <v>0</v>
      </c>
      <c r="H120" s="267">
        <f t="shared" si="23"/>
        <v>0</v>
      </c>
      <c r="I120" s="267">
        <f t="shared" si="23"/>
        <v>0</v>
      </c>
      <c r="J120" s="267">
        <f t="shared" si="23"/>
        <v>0</v>
      </c>
      <c r="K120" s="267">
        <f t="shared" si="23"/>
        <v>0</v>
      </c>
      <c r="L120" s="267">
        <f t="shared" si="23"/>
        <v>0</v>
      </c>
      <c r="M120" s="267">
        <f t="shared" si="23"/>
        <v>0</v>
      </c>
      <c r="N120" s="267">
        <f t="shared" si="23"/>
        <v>0</v>
      </c>
      <c r="O120" s="267">
        <f t="shared" si="23"/>
        <v>0</v>
      </c>
      <c r="P120" s="267">
        <f t="shared" si="23"/>
        <v>0</v>
      </c>
      <c r="Q120" s="267">
        <f t="shared" si="23"/>
        <v>0</v>
      </c>
      <c r="R120" s="267">
        <f t="shared" si="23"/>
        <v>0</v>
      </c>
      <c r="S120" s="267">
        <f t="shared" si="23"/>
        <v>0</v>
      </c>
      <c r="T120" s="267">
        <f t="shared" si="23"/>
        <v>0</v>
      </c>
      <c r="U120" s="267">
        <f t="shared" si="23"/>
        <v>0</v>
      </c>
      <c r="V120" s="267">
        <f t="shared" si="23"/>
        <v>0</v>
      </c>
      <c r="W120" s="267">
        <f t="shared" si="23"/>
        <v>0</v>
      </c>
      <c r="X120" s="267">
        <f t="shared" si="23"/>
        <v>0</v>
      </c>
      <c r="Y120" s="267">
        <f t="shared" si="23"/>
        <v>0</v>
      </c>
      <c r="DA120" s="77"/>
    </row>
    <row r="121" spans="1:105" ht="12" customHeight="1" x14ac:dyDescent="0.25">
      <c r="A121" s="173" t="s">
        <v>94</v>
      </c>
      <c r="B121" s="267">
        <f t="shared" ref="B121:Y121" si="24">IF(B$58=0,0,B$58/B$54)</f>
        <v>0</v>
      </c>
      <c r="C121" s="267">
        <f t="shared" si="24"/>
        <v>0</v>
      </c>
      <c r="D121" s="267">
        <f t="shared" si="24"/>
        <v>0</v>
      </c>
      <c r="E121" s="267">
        <f t="shared" si="24"/>
        <v>0</v>
      </c>
      <c r="F121" s="267">
        <f t="shared" si="24"/>
        <v>0</v>
      </c>
      <c r="G121" s="267">
        <f t="shared" si="24"/>
        <v>0</v>
      </c>
      <c r="H121" s="267">
        <f t="shared" si="24"/>
        <v>0</v>
      </c>
      <c r="I121" s="267">
        <f t="shared" si="24"/>
        <v>0</v>
      </c>
      <c r="J121" s="267">
        <f t="shared" si="24"/>
        <v>0</v>
      </c>
      <c r="K121" s="267">
        <f t="shared" si="24"/>
        <v>0</v>
      </c>
      <c r="L121" s="267">
        <f t="shared" si="24"/>
        <v>0</v>
      </c>
      <c r="M121" s="267">
        <f t="shared" si="24"/>
        <v>0</v>
      </c>
      <c r="N121" s="267">
        <f t="shared" si="24"/>
        <v>0</v>
      </c>
      <c r="O121" s="267">
        <f t="shared" si="24"/>
        <v>0</v>
      </c>
      <c r="P121" s="267">
        <f t="shared" si="24"/>
        <v>0</v>
      </c>
      <c r="Q121" s="267">
        <f t="shared" si="24"/>
        <v>0</v>
      </c>
      <c r="R121" s="267">
        <f t="shared" si="24"/>
        <v>0</v>
      </c>
      <c r="S121" s="267">
        <f t="shared" si="24"/>
        <v>0</v>
      </c>
      <c r="T121" s="267">
        <f t="shared" si="24"/>
        <v>0</v>
      </c>
      <c r="U121" s="267">
        <f t="shared" si="24"/>
        <v>0</v>
      </c>
      <c r="V121" s="267">
        <f t="shared" si="24"/>
        <v>0</v>
      </c>
      <c r="W121" s="267">
        <f t="shared" si="24"/>
        <v>0</v>
      </c>
      <c r="X121" s="267">
        <f t="shared" si="24"/>
        <v>0</v>
      </c>
      <c r="Y121" s="267">
        <f t="shared" si="24"/>
        <v>0</v>
      </c>
      <c r="DA121" s="77"/>
    </row>
    <row r="122" spans="1:105" ht="12" customHeight="1" x14ac:dyDescent="0.25">
      <c r="A122" s="56" t="s">
        <v>95</v>
      </c>
      <c r="B122" s="268">
        <f t="shared" ref="B122:Y122" si="25">IF(B$59=0,0,B$59/B$54)</f>
        <v>1.1671700639236289E-3</v>
      </c>
      <c r="C122" s="268">
        <f t="shared" si="25"/>
        <v>1.1991317496472399E-3</v>
      </c>
      <c r="D122" s="268">
        <f t="shared" si="25"/>
        <v>1.2093047550857322E-3</v>
      </c>
      <c r="E122" s="268">
        <f t="shared" si="25"/>
        <v>1.2685696232626986E-3</v>
      </c>
      <c r="F122" s="268">
        <f t="shared" si="25"/>
        <v>1.2506767248547334E-3</v>
      </c>
      <c r="G122" s="268">
        <f t="shared" si="25"/>
        <v>1.1167694504407104E-3</v>
      </c>
      <c r="H122" s="268">
        <f t="shared" si="25"/>
        <v>1.1874886188502393E-3</v>
      </c>
      <c r="I122" s="268">
        <f t="shared" si="25"/>
        <v>1.2792739407166481E-3</v>
      </c>
      <c r="J122" s="268">
        <f t="shared" si="25"/>
        <v>1.2794631337459707E-3</v>
      </c>
      <c r="K122" s="268">
        <f t="shared" si="25"/>
        <v>1.1796625719234263E-3</v>
      </c>
      <c r="L122" s="268">
        <f t="shared" si="25"/>
        <v>1.2063444149885074E-3</v>
      </c>
      <c r="M122" s="268">
        <f t="shared" si="25"/>
        <v>1.1832095275313888E-3</v>
      </c>
      <c r="N122" s="268">
        <f t="shared" si="25"/>
        <v>1.188240714726496E-3</v>
      </c>
      <c r="O122" s="268">
        <f t="shared" si="25"/>
        <v>1.1736017888178153E-3</v>
      </c>
      <c r="P122" s="268">
        <f t="shared" si="25"/>
        <v>1.1647444255135564E-3</v>
      </c>
      <c r="Q122" s="268">
        <f t="shared" si="25"/>
        <v>1.189213978604731E-3</v>
      </c>
      <c r="R122" s="268">
        <f t="shared" si="25"/>
        <v>1.1852163797435667E-3</v>
      </c>
      <c r="S122" s="268">
        <f t="shared" si="25"/>
        <v>1.1559693304894895E-3</v>
      </c>
      <c r="T122" s="268">
        <f t="shared" si="25"/>
        <v>1.0448981565176624E-3</v>
      </c>
      <c r="U122" s="268">
        <f t="shared" si="25"/>
        <v>1.0706609289019068E-3</v>
      </c>
      <c r="V122" s="268">
        <f t="shared" si="25"/>
        <v>1.125159616988387E-3</v>
      </c>
      <c r="W122" s="268">
        <f t="shared" si="25"/>
        <v>1.0905062882909005E-3</v>
      </c>
      <c r="X122" s="268">
        <f t="shared" si="25"/>
        <v>1.0427481502611083E-3</v>
      </c>
      <c r="Y122" s="268">
        <f t="shared" si="25"/>
        <v>9.8482480541154521E-4</v>
      </c>
      <c r="DA122" s="78"/>
    </row>
    <row r="123" spans="1:105" ht="12" customHeight="1" x14ac:dyDescent="0.25">
      <c r="A123" s="174" t="s">
        <v>220</v>
      </c>
      <c r="B123" s="269">
        <f t="shared" ref="B123:Y123" si="26">IF(B$65=0,0,B$65/B$54)</f>
        <v>0.4332833636632038</v>
      </c>
      <c r="C123" s="269">
        <f t="shared" si="26"/>
        <v>0.43019095710690008</v>
      </c>
      <c r="D123" s="269">
        <f t="shared" si="26"/>
        <v>0.43749926792611427</v>
      </c>
      <c r="E123" s="269">
        <f t="shared" si="26"/>
        <v>0.42437717716512097</v>
      </c>
      <c r="F123" s="269">
        <f t="shared" si="26"/>
        <v>0.42019240324120377</v>
      </c>
      <c r="G123" s="269">
        <f t="shared" si="26"/>
        <v>0.44565413493753669</v>
      </c>
      <c r="H123" s="269">
        <f t="shared" si="26"/>
        <v>0.44183101315985851</v>
      </c>
      <c r="I123" s="269">
        <f t="shared" si="26"/>
        <v>0.41418814927856823</v>
      </c>
      <c r="J123" s="269">
        <f t="shared" si="26"/>
        <v>0.41561521328613266</v>
      </c>
      <c r="K123" s="269">
        <f t="shared" si="26"/>
        <v>0.4411796331315197</v>
      </c>
      <c r="L123" s="269">
        <f t="shared" si="26"/>
        <v>0.43727456933009901</v>
      </c>
      <c r="M123" s="269">
        <f t="shared" si="26"/>
        <v>0.44581749748198052</v>
      </c>
      <c r="N123" s="269">
        <f t="shared" si="26"/>
        <v>0.45301880258226057</v>
      </c>
      <c r="O123" s="269">
        <f t="shared" si="26"/>
        <v>0.4557757871371827</v>
      </c>
      <c r="P123" s="269">
        <f t="shared" si="26"/>
        <v>0.4418354008984513</v>
      </c>
      <c r="Q123" s="269">
        <f t="shared" si="26"/>
        <v>0.44373235779761666</v>
      </c>
      <c r="R123" s="269">
        <f t="shared" si="26"/>
        <v>0.42337742107323939</v>
      </c>
      <c r="S123" s="269">
        <f t="shared" si="26"/>
        <v>0.41268062547352125</v>
      </c>
      <c r="T123" s="269">
        <f t="shared" si="26"/>
        <v>0.44350406667562225</v>
      </c>
      <c r="U123" s="269">
        <f t="shared" si="26"/>
        <v>0.4380340216013599</v>
      </c>
      <c r="V123" s="269">
        <f t="shared" si="26"/>
        <v>0.43034787327601898</v>
      </c>
      <c r="W123" s="269">
        <f t="shared" si="26"/>
        <v>0.42796130355805556</v>
      </c>
      <c r="X123" s="269">
        <f t="shared" si="26"/>
        <v>0.45166790933539086</v>
      </c>
      <c r="Y123" s="269">
        <f t="shared" si="26"/>
        <v>0.4637831974043754</v>
      </c>
      <c r="DA123" s="79"/>
    </row>
    <row r="124" spans="1:105" ht="12" customHeight="1" x14ac:dyDescent="0.25">
      <c r="A124" s="174" t="s">
        <v>226</v>
      </c>
      <c r="B124" s="269">
        <f t="shared" ref="B124:Y124" si="27">IF(B$71=0,0,B$71/B$54)</f>
        <v>0</v>
      </c>
      <c r="C124" s="269">
        <f t="shared" si="27"/>
        <v>0</v>
      </c>
      <c r="D124" s="269">
        <f t="shared" si="27"/>
        <v>0</v>
      </c>
      <c r="E124" s="269">
        <f t="shared" si="27"/>
        <v>0</v>
      </c>
      <c r="F124" s="269">
        <f t="shared" si="27"/>
        <v>0</v>
      </c>
      <c r="G124" s="269">
        <f t="shared" si="27"/>
        <v>0</v>
      </c>
      <c r="H124" s="269">
        <f t="shared" si="27"/>
        <v>0</v>
      </c>
      <c r="I124" s="269">
        <f t="shared" si="27"/>
        <v>0</v>
      </c>
      <c r="J124" s="269">
        <f t="shared" si="27"/>
        <v>0</v>
      </c>
      <c r="K124" s="269">
        <f t="shared" si="27"/>
        <v>0</v>
      </c>
      <c r="L124" s="269">
        <f t="shared" si="27"/>
        <v>0</v>
      </c>
      <c r="M124" s="269">
        <f t="shared" si="27"/>
        <v>0</v>
      </c>
      <c r="N124" s="269">
        <f t="shared" si="27"/>
        <v>0</v>
      </c>
      <c r="O124" s="269">
        <f t="shared" si="27"/>
        <v>0</v>
      </c>
      <c r="P124" s="269">
        <f t="shared" si="27"/>
        <v>0</v>
      </c>
      <c r="Q124" s="269">
        <f t="shared" si="27"/>
        <v>0</v>
      </c>
      <c r="R124" s="269">
        <f t="shared" si="27"/>
        <v>0</v>
      </c>
      <c r="S124" s="269">
        <f t="shared" si="27"/>
        <v>0</v>
      </c>
      <c r="T124" s="269">
        <f t="shared" si="27"/>
        <v>0</v>
      </c>
      <c r="U124" s="269">
        <f t="shared" si="27"/>
        <v>0</v>
      </c>
      <c r="V124" s="269">
        <f t="shared" si="27"/>
        <v>0</v>
      </c>
      <c r="W124" s="269">
        <f t="shared" si="27"/>
        <v>0</v>
      </c>
      <c r="X124" s="269">
        <f t="shared" si="27"/>
        <v>0</v>
      </c>
      <c r="Y124" s="269">
        <f t="shared" si="27"/>
        <v>0</v>
      </c>
      <c r="DA124" s="79"/>
    </row>
    <row r="125" spans="1:105" ht="12" customHeight="1" x14ac:dyDescent="0.25">
      <c r="A125" s="174" t="s">
        <v>179</v>
      </c>
      <c r="B125" s="269">
        <f t="shared" ref="B125:Y125" si="28">IF(B$72=0,0,B$72/B$54)</f>
        <v>0.24029256791946238</v>
      </c>
      <c r="C125" s="269">
        <f t="shared" si="28"/>
        <v>0.24686161782347749</v>
      </c>
      <c r="D125" s="269">
        <f t="shared" si="28"/>
        <v>0.24845407336936379</v>
      </c>
      <c r="E125" s="269">
        <f t="shared" si="28"/>
        <v>0.2599995881561421</v>
      </c>
      <c r="F125" s="269">
        <f t="shared" si="28"/>
        <v>0.25671285711379965</v>
      </c>
      <c r="G125" s="269">
        <f t="shared" si="28"/>
        <v>0.22828674823236922</v>
      </c>
      <c r="H125" s="269">
        <f t="shared" si="28"/>
        <v>0.24303779573889681</v>
      </c>
      <c r="I125" s="269">
        <f t="shared" si="28"/>
        <v>0.26159970039117825</v>
      </c>
      <c r="J125" s="269">
        <f t="shared" si="28"/>
        <v>0.26647676758908156</v>
      </c>
      <c r="K125" s="269">
        <f t="shared" si="28"/>
        <v>0.24730410486115567</v>
      </c>
      <c r="L125" s="269">
        <f t="shared" si="28"/>
        <v>0.25315168485499001</v>
      </c>
      <c r="M125" s="269">
        <f t="shared" si="28"/>
        <v>0.24726655985538579</v>
      </c>
      <c r="N125" s="269">
        <f t="shared" si="28"/>
        <v>0.25021892209301255</v>
      </c>
      <c r="O125" s="269">
        <f t="shared" si="28"/>
        <v>0.23912998155802972</v>
      </c>
      <c r="P125" s="269">
        <f t="shared" si="28"/>
        <v>0.23733285586046149</v>
      </c>
      <c r="Q125" s="269">
        <f t="shared" si="28"/>
        <v>0.24230277814482273</v>
      </c>
      <c r="R125" s="269">
        <f t="shared" si="28"/>
        <v>0.24149190724493025</v>
      </c>
      <c r="S125" s="269">
        <f t="shared" si="28"/>
        <v>0.23584895958227456</v>
      </c>
      <c r="T125" s="269">
        <f t="shared" si="28"/>
        <v>0.22434926080034492</v>
      </c>
      <c r="U125" s="269">
        <f t="shared" si="28"/>
        <v>0.23067107872961481</v>
      </c>
      <c r="V125" s="269">
        <f t="shared" si="28"/>
        <v>0.24220312608105324</v>
      </c>
      <c r="W125" s="269">
        <f t="shared" si="28"/>
        <v>0.23590112344123659</v>
      </c>
      <c r="X125" s="269">
        <f t="shared" si="28"/>
        <v>0.22764559521988645</v>
      </c>
      <c r="Y125" s="269">
        <f t="shared" si="28"/>
        <v>0.21799502906923318</v>
      </c>
      <c r="DA125" s="79"/>
    </row>
    <row r="126" spans="1:105" ht="12" customHeight="1" x14ac:dyDescent="0.25">
      <c r="A126" s="62" t="s">
        <v>181</v>
      </c>
      <c r="B126" s="270">
        <f t="shared" ref="B126:Y126" si="29">IF(B$73=0,0,B$73/B$54)</f>
        <v>0.24029256791946238</v>
      </c>
      <c r="C126" s="270">
        <f t="shared" si="29"/>
        <v>0.24686161782347749</v>
      </c>
      <c r="D126" s="270">
        <f t="shared" si="29"/>
        <v>0.24845407336936379</v>
      </c>
      <c r="E126" s="270">
        <f t="shared" si="29"/>
        <v>0.2599995881561421</v>
      </c>
      <c r="F126" s="270">
        <f t="shared" si="29"/>
        <v>0.25671285711379965</v>
      </c>
      <c r="G126" s="270">
        <f t="shared" si="29"/>
        <v>0.22828674823236922</v>
      </c>
      <c r="H126" s="270">
        <f t="shared" si="29"/>
        <v>0.24303779573889681</v>
      </c>
      <c r="I126" s="270">
        <f t="shared" si="29"/>
        <v>0.26159970039117825</v>
      </c>
      <c r="J126" s="270">
        <f t="shared" si="29"/>
        <v>0.26647676758908156</v>
      </c>
      <c r="K126" s="270">
        <f t="shared" si="29"/>
        <v>0.24730410486115567</v>
      </c>
      <c r="L126" s="270">
        <f t="shared" si="29"/>
        <v>0.25315168485499001</v>
      </c>
      <c r="M126" s="270">
        <f t="shared" si="29"/>
        <v>0.24726655985538579</v>
      </c>
      <c r="N126" s="270">
        <f t="shared" si="29"/>
        <v>0.25021892209301255</v>
      </c>
      <c r="O126" s="270">
        <f t="shared" si="29"/>
        <v>0.23912998155802972</v>
      </c>
      <c r="P126" s="270">
        <f t="shared" si="29"/>
        <v>0.23733285586046149</v>
      </c>
      <c r="Q126" s="270">
        <f t="shared" si="29"/>
        <v>0.24230277814482273</v>
      </c>
      <c r="R126" s="270">
        <f t="shared" si="29"/>
        <v>0.24149190724493025</v>
      </c>
      <c r="S126" s="270">
        <f t="shared" si="29"/>
        <v>0.23584895958227456</v>
      </c>
      <c r="T126" s="270">
        <f t="shared" si="29"/>
        <v>0.22434926080034492</v>
      </c>
      <c r="U126" s="270">
        <f t="shared" si="29"/>
        <v>0.23067107872961481</v>
      </c>
      <c r="V126" s="270">
        <f t="shared" si="29"/>
        <v>0.24220312608105324</v>
      </c>
      <c r="W126" s="270">
        <f t="shared" si="29"/>
        <v>0.23590112344123659</v>
      </c>
      <c r="X126" s="270">
        <f t="shared" si="29"/>
        <v>0.22764559521988645</v>
      </c>
      <c r="Y126" s="270">
        <f t="shared" si="29"/>
        <v>0.21799502906923318</v>
      </c>
      <c r="DA126" s="80"/>
    </row>
    <row r="127" spans="1:105" ht="12" customHeight="1" x14ac:dyDescent="0.25">
      <c r="A127" s="62" t="s">
        <v>187</v>
      </c>
      <c r="B127" s="270">
        <f t="shared" ref="B127:Y127" si="30">IF(B$78=0,0,B$78/B$54)</f>
        <v>0</v>
      </c>
      <c r="C127" s="270">
        <f t="shared" si="30"/>
        <v>0</v>
      </c>
      <c r="D127" s="270">
        <f t="shared" si="30"/>
        <v>0</v>
      </c>
      <c r="E127" s="270">
        <f t="shared" si="30"/>
        <v>0</v>
      </c>
      <c r="F127" s="270">
        <f t="shared" si="30"/>
        <v>0</v>
      </c>
      <c r="G127" s="270">
        <f t="shared" si="30"/>
        <v>0</v>
      </c>
      <c r="H127" s="270">
        <f t="shared" si="30"/>
        <v>0</v>
      </c>
      <c r="I127" s="270">
        <f t="shared" si="30"/>
        <v>0</v>
      </c>
      <c r="J127" s="270">
        <f t="shared" si="30"/>
        <v>0</v>
      </c>
      <c r="K127" s="270">
        <f t="shared" si="30"/>
        <v>0</v>
      </c>
      <c r="L127" s="270">
        <f t="shared" si="30"/>
        <v>0</v>
      </c>
      <c r="M127" s="270">
        <f t="shared" si="30"/>
        <v>0</v>
      </c>
      <c r="N127" s="270">
        <f t="shared" si="30"/>
        <v>0</v>
      </c>
      <c r="O127" s="270">
        <f t="shared" si="30"/>
        <v>0</v>
      </c>
      <c r="P127" s="270">
        <f t="shared" si="30"/>
        <v>0</v>
      </c>
      <c r="Q127" s="270">
        <f t="shared" si="30"/>
        <v>0</v>
      </c>
      <c r="R127" s="270">
        <f t="shared" si="30"/>
        <v>0</v>
      </c>
      <c r="S127" s="270">
        <f t="shared" si="30"/>
        <v>0</v>
      </c>
      <c r="T127" s="270">
        <f t="shared" si="30"/>
        <v>0</v>
      </c>
      <c r="U127" s="270">
        <f t="shared" si="30"/>
        <v>0</v>
      </c>
      <c r="V127" s="270">
        <f t="shared" si="30"/>
        <v>0</v>
      </c>
      <c r="W127" s="270">
        <f t="shared" si="30"/>
        <v>0</v>
      </c>
      <c r="X127" s="270">
        <f t="shared" si="30"/>
        <v>0</v>
      </c>
      <c r="Y127" s="270">
        <f t="shared" si="30"/>
        <v>0</v>
      </c>
      <c r="DA127" s="80"/>
    </row>
    <row r="128" spans="1:105" ht="12" customHeight="1" x14ac:dyDescent="0.25">
      <c r="A128" s="174" t="s">
        <v>189</v>
      </c>
      <c r="B128" s="269">
        <f t="shared" ref="B128:Y128" si="31">IF(B$79=0,0,B$79/B$54)</f>
        <v>0.16898820401232148</v>
      </c>
      <c r="C128" s="269">
        <f t="shared" si="31"/>
        <v>0.16967050399917255</v>
      </c>
      <c r="D128" s="269">
        <f t="shared" si="31"/>
        <v>0.17210808294539237</v>
      </c>
      <c r="E128" s="269">
        <f t="shared" si="31"/>
        <v>0.1689905158379878</v>
      </c>
      <c r="F128" s="269">
        <f t="shared" si="31"/>
        <v>0.1659163289072344</v>
      </c>
      <c r="G128" s="269">
        <f t="shared" si="31"/>
        <v>0.16849911754863331</v>
      </c>
      <c r="H128" s="269">
        <f t="shared" si="31"/>
        <v>0.17038887399100908</v>
      </c>
      <c r="I128" s="269">
        <f t="shared" si="31"/>
        <v>0.1655549169778617</v>
      </c>
      <c r="J128" s="269">
        <f t="shared" si="31"/>
        <v>0.16746452815352825</v>
      </c>
      <c r="K128" s="269">
        <f t="shared" si="31"/>
        <v>0.16482667446486418</v>
      </c>
      <c r="L128" s="269">
        <f t="shared" si="31"/>
        <v>0.16479408684727717</v>
      </c>
      <c r="M128" s="269">
        <f t="shared" si="31"/>
        <v>0.16510706972689493</v>
      </c>
      <c r="N128" s="269">
        <f t="shared" si="31"/>
        <v>0.16278244900501046</v>
      </c>
      <c r="O128" s="269">
        <f t="shared" si="31"/>
        <v>0.16734207952624391</v>
      </c>
      <c r="P128" s="269">
        <f t="shared" si="31"/>
        <v>0.16141160883604641</v>
      </c>
      <c r="Q128" s="269">
        <f t="shared" si="31"/>
        <v>0.16544042974577949</v>
      </c>
      <c r="R128" s="269">
        <f t="shared" si="31"/>
        <v>0.16182822076235301</v>
      </c>
      <c r="S128" s="269">
        <f t="shared" si="31"/>
        <v>0.15777662756816518</v>
      </c>
      <c r="T128" s="269">
        <f t="shared" si="31"/>
        <v>0.16320345940084235</v>
      </c>
      <c r="U128" s="269">
        <f t="shared" si="31"/>
        <v>0.16249681651219525</v>
      </c>
      <c r="V128" s="269">
        <f t="shared" si="31"/>
        <v>0.16199056478224882</v>
      </c>
      <c r="W128" s="269">
        <f t="shared" si="31"/>
        <v>0.16227895585934257</v>
      </c>
      <c r="X128" s="269">
        <f t="shared" si="31"/>
        <v>0.16380321270466255</v>
      </c>
      <c r="Y128" s="269">
        <f t="shared" si="31"/>
        <v>0.16388154459544454</v>
      </c>
      <c r="DA128" s="79"/>
    </row>
    <row r="129" spans="1:105" ht="12" customHeight="1" x14ac:dyDescent="0.25">
      <c r="A129" s="62" t="s">
        <v>190</v>
      </c>
      <c r="B129" s="270">
        <f t="shared" ref="B129:Y129" si="32">IF(B$80=0,0,B$80/B$54)</f>
        <v>5.0170563835725136E-2</v>
      </c>
      <c r="C129" s="270">
        <f t="shared" si="32"/>
        <v>5.1636604129980973E-2</v>
      </c>
      <c r="D129" s="270">
        <f t="shared" si="32"/>
        <v>5.1986961102735048E-2</v>
      </c>
      <c r="E129" s="270">
        <f t="shared" si="32"/>
        <v>5.4462212906643326E-2</v>
      </c>
      <c r="F129" s="270">
        <f t="shared" si="32"/>
        <v>5.3754827357602342E-2</v>
      </c>
      <c r="G129" s="270">
        <f t="shared" si="32"/>
        <v>4.7803750659314692E-2</v>
      </c>
      <c r="H129" s="270">
        <f t="shared" si="32"/>
        <v>5.0820367698992598E-2</v>
      </c>
      <c r="I129" s="270">
        <f t="shared" si="32"/>
        <v>5.4750186884382941E-2</v>
      </c>
      <c r="J129" s="270">
        <f t="shared" si="32"/>
        <v>5.5840546035365327E-2</v>
      </c>
      <c r="K129" s="270">
        <f t="shared" si="32"/>
        <v>5.1820165443531012E-2</v>
      </c>
      <c r="L129" s="270">
        <f t="shared" si="32"/>
        <v>5.3052093076511889E-2</v>
      </c>
      <c r="M129" s="270">
        <f t="shared" si="32"/>
        <v>5.1877726386264617E-2</v>
      </c>
      <c r="N129" s="270">
        <f t="shared" si="32"/>
        <v>5.2351918471583839E-2</v>
      </c>
      <c r="O129" s="270">
        <f t="shared" si="32"/>
        <v>5.021240653253748E-2</v>
      </c>
      <c r="P129" s="270">
        <f t="shared" si="32"/>
        <v>4.9835046882658246E-2</v>
      </c>
      <c r="Q129" s="270">
        <f t="shared" si="32"/>
        <v>5.0878628940213423E-2</v>
      </c>
      <c r="R129" s="270">
        <f t="shared" si="32"/>
        <v>5.0708362631465657E-2</v>
      </c>
      <c r="S129" s="270">
        <f t="shared" si="32"/>
        <v>4.9455957107125421E-2</v>
      </c>
      <c r="T129" s="270">
        <f t="shared" si="32"/>
        <v>4.7108757401244074E-2</v>
      </c>
      <c r="U129" s="270">
        <f t="shared" si="32"/>
        <v>4.843620990143236E-2</v>
      </c>
      <c r="V129" s="270">
        <f t="shared" si="32"/>
        <v>5.0857704044450884E-2</v>
      </c>
      <c r="W129" s="270">
        <f t="shared" si="32"/>
        <v>4.953441234987592E-2</v>
      </c>
      <c r="X129" s="270">
        <f t="shared" si="32"/>
        <v>4.7540162849586155E-2</v>
      </c>
      <c r="Y129" s="270">
        <f t="shared" si="32"/>
        <v>4.5625715419339491E-2</v>
      </c>
      <c r="DA129" s="80"/>
    </row>
    <row r="130" spans="1:105" ht="12" customHeight="1" x14ac:dyDescent="0.25">
      <c r="A130" s="62" t="s">
        <v>195</v>
      </c>
      <c r="B130" s="270">
        <f t="shared" ref="B130:Y130" si="33">IF(B$84=0,0,B$84/B$54)</f>
        <v>0.11881764017659635</v>
      </c>
      <c r="C130" s="270">
        <f t="shared" si="33"/>
        <v>0.11803389986919156</v>
      </c>
      <c r="D130" s="270">
        <f t="shared" si="33"/>
        <v>0.12012112184265734</v>
      </c>
      <c r="E130" s="270">
        <f t="shared" si="33"/>
        <v>0.11452830293134446</v>
      </c>
      <c r="F130" s="270">
        <f t="shared" si="33"/>
        <v>0.11216150154963207</v>
      </c>
      <c r="G130" s="270">
        <f t="shared" si="33"/>
        <v>0.12069536688931862</v>
      </c>
      <c r="H130" s="270">
        <f t="shared" si="33"/>
        <v>0.11956850629201649</v>
      </c>
      <c r="I130" s="270">
        <f t="shared" si="33"/>
        <v>0.11080473009347878</v>
      </c>
      <c r="J130" s="270">
        <f t="shared" si="33"/>
        <v>0.11162398211816293</v>
      </c>
      <c r="K130" s="270">
        <f t="shared" si="33"/>
        <v>0.11300650902133315</v>
      </c>
      <c r="L130" s="270">
        <f t="shared" si="33"/>
        <v>0.11174199377076527</v>
      </c>
      <c r="M130" s="270">
        <f t="shared" si="33"/>
        <v>0.11322934334063031</v>
      </c>
      <c r="N130" s="270">
        <f t="shared" si="33"/>
        <v>0.11043053053342661</v>
      </c>
      <c r="O130" s="270">
        <f t="shared" si="33"/>
        <v>0.11712967299370644</v>
      </c>
      <c r="P130" s="270">
        <f t="shared" si="33"/>
        <v>0.11157656195338816</v>
      </c>
      <c r="Q130" s="270">
        <f t="shared" si="33"/>
        <v>0.11456180080556608</v>
      </c>
      <c r="R130" s="270">
        <f t="shared" si="33"/>
        <v>0.11111985813088736</v>
      </c>
      <c r="S130" s="270">
        <f t="shared" si="33"/>
        <v>0.10832067046103974</v>
      </c>
      <c r="T130" s="270">
        <f t="shared" si="33"/>
        <v>0.11609470199959829</v>
      </c>
      <c r="U130" s="270">
        <f t="shared" si="33"/>
        <v>0.11406060661076288</v>
      </c>
      <c r="V130" s="270">
        <f t="shared" si="33"/>
        <v>0.11113286073779795</v>
      </c>
      <c r="W130" s="270">
        <f t="shared" si="33"/>
        <v>0.11274454350946667</v>
      </c>
      <c r="X130" s="270">
        <f t="shared" si="33"/>
        <v>0.11626304985507639</v>
      </c>
      <c r="Y130" s="270">
        <f t="shared" si="33"/>
        <v>0.11825582917610504</v>
      </c>
      <c r="DA130" s="80"/>
    </row>
    <row r="131" spans="1:105" ht="12" customHeight="1" x14ac:dyDescent="0.25">
      <c r="A131" s="103" t="s">
        <v>207</v>
      </c>
      <c r="B131" s="280">
        <f t="shared" ref="B131:Y131" si="34">IF(B$95=0,0,B$95/B$54)</f>
        <v>0</v>
      </c>
      <c r="C131" s="280">
        <f t="shared" si="34"/>
        <v>0</v>
      </c>
      <c r="D131" s="280">
        <f t="shared" si="34"/>
        <v>0</v>
      </c>
      <c r="E131" s="280">
        <f t="shared" si="34"/>
        <v>0</v>
      </c>
      <c r="F131" s="280">
        <f t="shared" si="34"/>
        <v>0</v>
      </c>
      <c r="G131" s="280">
        <f t="shared" si="34"/>
        <v>0</v>
      </c>
      <c r="H131" s="280">
        <f t="shared" si="34"/>
        <v>0</v>
      </c>
      <c r="I131" s="280">
        <f t="shared" si="34"/>
        <v>0</v>
      </c>
      <c r="J131" s="280">
        <f t="shared" si="34"/>
        <v>0</v>
      </c>
      <c r="K131" s="280">
        <f t="shared" si="34"/>
        <v>0</v>
      </c>
      <c r="L131" s="280">
        <f t="shared" si="34"/>
        <v>0</v>
      </c>
      <c r="M131" s="280">
        <f t="shared" si="34"/>
        <v>0</v>
      </c>
      <c r="N131" s="280">
        <f t="shared" si="34"/>
        <v>0</v>
      </c>
      <c r="O131" s="280">
        <f t="shared" si="34"/>
        <v>0</v>
      </c>
      <c r="P131" s="280">
        <f t="shared" si="34"/>
        <v>0</v>
      </c>
      <c r="Q131" s="280">
        <f t="shared" si="34"/>
        <v>0</v>
      </c>
      <c r="R131" s="280">
        <f t="shared" si="34"/>
        <v>0</v>
      </c>
      <c r="S131" s="280">
        <f t="shared" si="34"/>
        <v>0</v>
      </c>
      <c r="T131" s="280">
        <f t="shared" si="34"/>
        <v>0</v>
      </c>
      <c r="U131" s="280">
        <f t="shared" si="34"/>
        <v>0</v>
      </c>
      <c r="V131" s="280">
        <f t="shared" si="34"/>
        <v>0</v>
      </c>
      <c r="W131" s="280">
        <f t="shared" si="34"/>
        <v>0</v>
      </c>
      <c r="X131" s="280">
        <f t="shared" si="34"/>
        <v>0</v>
      </c>
      <c r="Y131" s="280">
        <f t="shared" si="34"/>
        <v>0</v>
      </c>
      <c r="DA131" s="104"/>
    </row>
    <row r="132" spans="1:105" ht="12" customHeight="1" x14ac:dyDescent="0.25">
      <c r="A132" s="100" t="s">
        <v>105</v>
      </c>
      <c r="B132" s="281">
        <f t="shared" ref="B132:Y132" si="35">IF(B$96=0,0,B$96/B$54)</f>
        <v>0.15626869434108873</v>
      </c>
      <c r="C132" s="281">
        <f t="shared" si="35"/>
        <v>0.15207778932080271</v>
      </c>
      <c r="D132" s="281">
        <f t="shared" si="35"/>
        <v>0.14072927100404387</v>
      </c>
      <c r="E132" s="281">
        <f t="shared" si="35"/>
        <v>0.14536414921748655</v>
      </c>
      <c r="F132" s="281">
        <f t="shared" si="35"/>
        <v>0.15592773401290727</v>
      </c>
      <c r="G132" s="281">
        <f t="shared" si="35"/>
        <v>0.15644322983102005</v>
      </c>
      <c r="H132" s="281">
        <f t="shared" si="35"/>
        <v>0.14355482849138534</v>
      </c>
      <c r="I132" s="281">
        <f t="shared" si="35"/>
        <v>0.15737795941167512</v>
      </c>
      <c r="J132" s="281">
        <f t="shared" si="35"/>
        <v>0.14916402783751156</v>
      </c>
      <c r="K132" s="281">
        <f t="shared" si="35"/>
        <v>0.14550992497053716</v>
      </c>
      <c r="L132" s="281">
        <f t="shared" si="35"/>
        <v>0.14357331455264538</v>
      </c>
      <c r="M132" s="281">
        <f t="shared" si="35"/>
        <v>0.14062566340820729</v>
      </c>
      <c r="N132" s="281">
        <f t="shared" si="35"/>
        <v>0.13279158560498991</v>
      </c>
      <c r="O132" s="281">
        <f t="shared" si="35"/>
        <v>0.13657854998972574</v>
      </c>
      <c r="P132" s="281">
        <f t="shared" si="35"/>
        <v>0.15825538997952732</v>
      </c>
      <c r="Q132" s="281">
        <f t="shared" si="35"/>
        <v>0.14733522033317645</v>
      </c>
      <c r="R132" s="281">
        <f t="shared" si="35"/>
        <v>0.17211723453973385</v>
      </c>
      <c r="S132" s="281">
        <f t="shared" si="35"/>
        <v>0.19253781804554948</v>
      </c>
      <c r="T132" s="281">
        <f t="shared" si="35"/>
        <v>0.16789831496667276</v>
      </c>
      <c r="U132" s="281">
        <f t="shared" si="35"/>
        <v>0.16772742222792811</v>
      </c>
      <c r="V132" s="281">
        <f t="shared" si="35"/>
        <v>0.16433327624369043</v>
      </c>
      <c r="W132" s="281">
        <f t="shared" si="35"/>
        <v>0.17276811085307445</v>
      </c>
      <c r="X132" s="281">
        <f t="shared" si="35"/>
        <v>0.15584053458979905</v>
      </c>
      <c r="Y132" s="281">
        <f t="shared" si="35"/>
        <v>0.15335540412553539</v>
      </c>
      <c r="DA132" s="106"/>
    </row>
    <row r="133" spans="1:105" ht="12" customHeight="1" x14ac:dyDescent="0.25">
      <c r="A133" s="6"/>
    </row>
    <row r="134" spans="1:105" ht="15" customHeight="1" x14ac:dyDescent="0.25">
      <c r="A134" s="32" t="s">
        <v>430</v>
      </c>
      <c r="B134" s="257"/>
      <c r="C134" s="257"/>
      <c r="D134" s="257"/>
      <c r="E134" s="257"/>
      <c r="F134" s="257"/>
      <c r="G134" s="257"/>
      <c r="H134" s="257"/>
      <c r="I134" s="257"/>
      <c r="J134" s="257"/>
      <c r="K134" s="257"/>
      <c r="L134" s="257"/>
      <c r="M134" s="257"/>
      <c r="N134" s="257"/>
      <c r="O134" s="257"/>
      <c r="P134" s="257"/>
      <c r="Q134" s="257"/>
      <c r="R134" s="257"/>
      <c r="S134" s="257"/>
      <c r="T134" s="257"/>
      <c r="U134" s="257"/>
      <c r="V134" s="257"/>
      <c r="W134" s="257"/>
      <c r="X134" s="257"/>
      <c r="Y134" s="257"/>
      <c r="DA134" s="88"/>
    </row>
    <row r="136" spans="1:105" ht="12" customHeight="1" x14ac:dyDescent="0.25">
      <c r="A136" s="35" t="s">
        <v>431</v>
      </c>
      <c r="B136" s="272">
        <f>IF(B$5=0,0,(B$5-B$52)/ISI_fec!B$5)</f>
        <v>4.3939165104084168</v>
      </c>
      <c r="C136" s="272">
        <f>IF(C$5=0,0,(C$5-C$52)/ISI_fec!C$5)</f>
        <v>4.2445014135970514</v>
      </c>
      <c r="D136" s="272">
        <f>IF(D$5=0,0,(D$5-D$52)/ISI_fec!D$5)</f>
        <v>4.2034499379258365</v>
      </c>
      <c r="E136" s="272">
        <f>IF(E$5=0,0,(E$5-E$52)/ISI_fec!E$5)</f>
        <v>4.0529068564937152</v>
      </c>
      <c r="F136" s="272">
        <f>IF(F$5=0,0,(F$5-F$52)/ISI_fec!F$5)</f>
        <v>4.0604252413160182</v>
      </c>
      <c r="G136" s="272">
        <f>IF(G$5=0,0,(G$5-G$52)/ISI_fec!G$5)</f>
        <v>4.1497176226292281</v>
      </c>
      <c r="H136" s="272">
        <f>IF(H$5=0,0,(H$5-H$52)/ISI_fec!H$5)</f>
        <v>4.0633715028383151</v>
      </c>
      <c r="I136" s="272">
        <f>IF(I$5=0,0,(I$5-I$52)/ISI_fec!I$5)</f>
        <v>3.7912964087341803</v>
      </c>
      <c r="J136" s="272">
        <f>IF(J$5=0,0,(J$5-J$52)/ISI_fec!J$5)</f>
        <v>3.8949863588057152</v>
      </c>
      <c r="K136" s="272">
        <f>IF(K$5=0,0,(K$5-K$52)/ISI_fec!K$5)</f>
        <v>3.9912566393912647</v>
      </c>
      <c r="L136" s="272">
        <f>IF(L$5=0,0,(L$5-L$52)/ISI_fec!L$5)</f>
        <v>4.0180182414430892</v>
      </c>
      <c r="M136" s="272">
        <f>IF(M$5=0,0,(M$5-M$52)/ISI_fec!M$5)</f>
        <v>3.9861495305342274</v>
      </c>
      <c r="N136" s="272">
        <f>IF(N$5=0,0,(N$5-N$52)/ISI_fec!N$5)</f>
        <v>3.9566768735314821</v>
      </c>
      <c r="O136" s="272">
        <f>IF(O$5=0,0,(O$5-O$52)/ISI_fec!O$5)</f>
        <v>4.0113231095035351</v>
      </c>
      <c r="P136" s="272">
        <f>IF(P$5=0,0,(P$5-P$52)/ISI_fec!P$5)</f>
        <v>3.9180389048601079</v>
      </c>
      <c r="Q136" s="272">
        <f>IF(Q$5=0,0,(Q$5-Q$52)/ISI_fec!Q$5)</f>
        <v>4.0416896500954307</v>
      </c>
      <c r="R136" s="272">
        <f>IF(R$5=0,0,(R$5-R$52)/ISI_fec!R$5)</f>
        <v>3.7176413838689979</v>
      </c>
      <c r="S136" s="272">
        <f>IF(S$5=0,0,(S$5-S$52)/ISI_fec!S$5)</f>
        <v>3.8489825641985442</v>
      </c>
      <c r="T136" s="272">
        <f>IF(T$5=0,0,(T$5-T$52)/ISI_fec!T$5)</f>
        <v>4.260342543880494</v>
      </c>
      <c r="U136" s="272">
        <f>IF(U$5=0,0,(U$5-U$52)/ISI_fec!U$5)</f>
        <v>4.1117641237141562</v>
      </c>
      <c r="V136" s="272">
        <f>IF(V$5=0,0,(V$5-V$52)/ISI_fec!V$5)</f>
        <v>4.0472344405430265</v>
      </c>
      <c r="W136" s="272">
        <f>IF(W$5=0,0,(W$5-W$52)/ISI_fec!W$5)</f>
        <v>3.9484708412267708</v>
      </c>
      <c r="X136" s="272">
        <f>IF(X$5=0,0,(X$5-X$52)/ISI_fec!X$5)</f>
        <v>4.0252362063904927</v>
      </c>
      <c r="Y136" s="272">
        <f>IF(Y$5=0,0,(Y$5-Y$52)/ISI_fec!Y$5)</f>
        <v>4.1623286577026528</v>
      </c>
      <c r="DA136" s="111"/>
    </row>
    <row r="137" spans="1:105" ht="12" customHeight="1" x14ac:dyDescent="0.25">
      <c r="A137" s="55" t="s">
        <v>91</v>
      </c>
      <c r="B137" s="273">
        <f>IF(B$6=0,0,B$6/ISI_fec!B$6)</f>
        <v>0</v>
      </c>
      <c r="C137" s="273">
        <f>IF(C$6=0,0,C$6/ISI_fec!C$6)</f>
        <v>0</v>
      </c>
      <c r="D137" s="273">
        <f>IF(D$6=0,0,D$6/ISI_fec!D$6)</f>
        <v>0</v>
      </c>
      <c r="E137" s="273">
        <f>IF(E$6=0,0,E$6/ISI_fec!E$6)</f>
        <v>0</v>
      </c>
      <c r="F137" s="273">
        <f>IF(F$6=0,0,F$6/ISI_fec!F$6)</f>
        <v>0</v>
      </c>
      <c r="G137" s="273">
        <f>IF(G$6=0,0,G$6/ISI_fec!G$6)</f>
        <v>0</v>
      </c>
      <c r="H137" s="273">
        <f>IF(H$6=0,0,H$6/ISI_fec!H$6)</f>
        <v>0</v>
      </c>
      <c r="I137" s="273">
        <f>IF(I$6=0,0,I$6/ISI_fec!I$6)</f>
        <v>0</v>
      </c>
      <c r="J137" s="273">
        <f>IF(J$6=0,0,J$6/ISI_fec!J$6)</f>
        <v>0</v>
      </c>
      <c r="K137" s="273">
        <f>IF(K$6=0,0,K$6/ISI_fec!K$6)</f>
        <v>0</v>
      </c>
      <c r="L137" s="273">
        <f>IF(L$6=0,0,L$6/ISI_fec!L$6)</f>
        <v>0</v>
      </c>
      <c r="M137" s="273">
        <f>IF(M$6=0,0,M$6/ISI_fec!M$6)</f>
        <v>0</v>
      </c>
      <c r="N137" s="273">
        <f>IF(N$6=0,0,N$6/ISI_fec!N$6)</f>
        <v>0</v>
      </c>
      <c r="O137" s="273">
        <f>IF(O$6=0,0,O$6/ISI_fec!O$6)</f>
        <v>0</v>
      </c>
      <c r="P137" s="273">
        <f>IF(P$6=0,0,P$6/ISI_fec!P$6)</f>
        <v>0</v>
      </c>
      <c r="Q137" s="273">
        <f>IF(Q$6=0,0,Q$6/ISI_fec!Q$6)</f>
        <v>0</v>
      </c>
      <c r="R137" s="273">
        <f>IF(R$6=0,0,R$6/ISI_fec!R$6)</f>
        <v>0</v>
      </c>
      <c r="S137" s="273">
        <f>IF(S$6=0,0,S$6/ISI_fec!S$6)</f>
        <v>0</v>
      </c>
      <c r="T137" s="273">
        <f>IF(T$6=0,0,T$6/ISI_fec!T$6)</f>
        <v>0</v>
      </c>
      <c r="U137" s="273">
        <f>IF(U$6=0,0,U$6/ISI_fec!U$6)</f>
        <v>0</v>
      </c>
      <c r="V137" s="273">
        <f>IF(V$6=0,0,V$6/ISI_fec!V$6)</f>
        <v>0</v>
      </c>
      <c r="W137" s="273">
        <f>IF(W$6=0,0,W$6/ISI_fec!W$6)</f>
        <v>0</v>
      </c>
      <c r="X137" s="273">
        <f>IF(X$6=0,0,X$6/ISI_fec!X$6)</f>
        <v>0</v>
      </c>
      <c r="Y137" s="273">
        <f>IF(Y$6=0,0,Y$6/ISI_fec!Y$6)</f>
        <v>0</v>
      </c>
      <c r="DA137" s="76"/>
    </row>
    <row r="138" spans="1:105" ht="12" customHeight="1" x14ac:dyDescent="0.25">
      <c r="A138" s="173" t="s">
        <v>92</v>
      </c>
      <c r="B138" s="274">
        <f>IF(B$7=0,0,B$7/ISI_fec!B$7)</f>
        <v>0</v>
      </c>
      <c r="C138" s="274">
        <f>IF(C$7=0,0,C$7/ISI_fec!C$7)</f>
        <v>0</v>
      </c>
      <c r="D138" s="274">
        <f>IF(D$7=0,0,D$7/ISI_fec!D$7)</f>
        <v>0</v>
      </c>
      <c r="E138" s="274">
        <f>IF(E$7=0,0,E$7/ISI_fec!E$7)</f>
        <v>0</v>
      </c>
      <c r="F138" s="274">
        <f>IF(F$7=0,0,F$7/ISI_fec!F$7)</f>
        <v>0</v>
      </c>
      <c r="G138" s="274">
        <f>IF(G$7=0,0,G$7/ISI_fec!G$7)</f>
        <v>0</v>
      </c>
      <c r="H138" s="274">
        <f>IF(H$7=0,0,H$7/ISI_fec!H$7)</f>
        <v>0</v>
      </c>
      <c r="I138" s="274">
        <f>IF(I$7=0,0,I$7/ISI_fec!I$7)</f>
        <v>0</v>
      </c>
      <c r="J138" s="274">
        <f>IF(J$7=0,0,J$7/ISI_fec!J$7)</f>
        <v>0</v>
      </c>
      <c r="K138" s="274">
        <f>IF(K$7=0,0,K$7/ISI_fec!K$7)</f>
        <v>0</v>
      </c>
      <c r="L138" s="274">
        <f>IF(L$7=0,0,L$7/ISI_fec!L$7)</f>
        <v>0</v>
      </c>
      <c r="M138" s="274">
        <f>IF(M$7=0,0,M$7/ISI_fec!M$7)</f>
        <v>0</v>
      </c>
      <c r="N138" s="274">
        <f>IF(N$7=0,0,N$7/ISI_fec!N$7)</f>
        <v>0</v>
      </c>
      <c r="O138" s="274">
        <f>IF(O$7=0,0,O$7/ISI_fec!O$7)</f>
        <v>0</v>
      </c>
      <c r="P138" s="274">
        <f>IF(P$7=0,0,P$7/ISI_fec!P$7)</f>
        <v>0</v>
      </c>
      <c r="Q138" s="274">
        <f>IF(Q$7=0,0,Q$7/ISI_fec!Q$7)</f>
        <v>0</v>
      </c>
      <c r="R138" s="274">
        <f>IF(R$7=0,0,R$7/ISI_fec!R$7)</f>
        <v>0</v>
      </c>
      <c r="S138" s="274">
        <f>IF(S$7=0,0,S$7/ISI_fec!S$7)</f>
        <v>0</v>
      </c>
      <c r="T138" s="274">
        <f>IF(T$7=0,0,T$7/ISI_fec!T$7)</f>
        <v>0</v>
      </c>
      <c r="U138" s="274">
        <f>IF(U$7=0,0,U$7/ISI_fec!U$7)</f>
        <v>0</v>
      </c>
      <c r="V138" s="274">
        <f>IF(V$7=0,0,V$7/ISI_fec!V$7)</f>
        <v>0</v>
      </c>
      <c r="W138" s="274">
        <f>IF(W$7=0,0,W$7/ISI_fec!W$7)</f>
        <v>0</v>
      </c>
      <c r="X138" s="274">
        <f>IF(X$7=0,0,X$7/ISI_fec!X$7)</f>
        <v>0</v>
      </c>
      <c r="Y138" s="274">
        <f>IF(Y$7=0,0,Y$7/ISI_fec!Y$7)</f>
        <v>0</v>
      </c>
      <c r="DA138" s="77"/>
    </row>
    <row r="139" spans="1:105" ht="12" customHeight="1" x14ac:dyDescent="0.25">
      <c r="A139" s="173" t="s">
        <v>93</v>
      </c>
      <c r="B139" s="274">
        <f>IF(B$8=0,0,B$8/ISI_fec!B$8)</f>
        <v>0</v>
      </c>
      <c r="C139" s="274">
        <f>IF(C$8=0,0,C$8/ISI_fec!C$8)</f>
        <v>0</v>
      </c>
      <c r="D139" s="274">
        <f>IF(D$8=0,0,D$8/ISI_fec!D$8)</f>
        <v>0</v>
      </c>
      <c r="E139" s="274">
        <f>IF(E$8=0,0,E$8/ISI_fec!E$8)</f>
        <v>0</v>
      </c>
      <c r="F139" s="274">
        <f>IF(F$8=0,0,F$8/ISI_fec!F$8)</f>
        <v>0</v>
      </c>
      <c r="G139" s="274">
        <f>IF(G$8=0,0,G$8/ISI_fec!G$8)</f>
        <v>0</v>
      </c>
      <c r="H139" s="274">
        <f>IF(H$8=0,0,H$8/ISI_fec!H$8)</f>
        <v>0</v>
      </c>
      <c r="I139" s="274">
        <f>IF(I$8=0,0,I$8/ISI_fec!I$8)</f>
        <v>0</v>
      </c>
      <c r="J139" s="274">
        <f>IF(J$8=0,0,J$8/ISI_fec!J$8)</f>
        <v>0</v>
      </c>
      <c r="K139" s="274">
        <f>IF(K$8=0,0,K$8/ISI_fec!K$8)</f>
        <v>0</v>
      </c>
      <c r="L139" s="274">
        <f>IF(L$8=0,0,L$8/ISI_fec!L$8)</f>
        <v>0</v>
      </c>
      <c r="M139" s="274">
        <f>IF(M$8=0,0,M$8/ISI_fec!M$8)</f>
        <v>0</v>
      </c>
      <c r="N139" s="274">
        <f>IF(N$8=0,0,N$8/ISI_fec!N$8)</f>
        <v>0</v>
      </c>
      <c r="O139" s="274">
        <f>IF(O$8=0,0,O$8/ISI_fec!O$8)</f>
        <v>0</v>
      </c>
      <c r="P139" s="274">
        <f>IF(P$8=0,0,P$8/ISI_fec!P$8)</f>
        <v>0</v>
      </c>
      <c r="Q139" s="274">
        <f>IF(Q$8=0,0,Q$8/ISI_fec!Q$8)</f>
        <v>0</v>
      </c>
      <c r="R139" s="274">
        <f>IF(R$8=0,0,R$8/ISI_fec!R$8)</f>
        <v>0</v>
      </c>
      <c r="S139" s="274">
        <f>IF(S$8=0,0,S$8/ISI_fec!S$8)</f>
        <v>0</v>
      </c>
      <c r="T139" s="274">
        <f>IF(T$8=0,0,T$8/ISI_fec!T$8)</f>
        <v>0</v>
      </c>
      <c r="U139" s="274">
        <f>IF(U$8=0,0,U$8/ISI_fec!U$8)</f>
        <v>0</v>
      </c>
      <c r="V139" s="274">
        <f>IF(V$8=0,0,V$8/ISI_fec!V$8)</f>
        <v>0</v>
      </c>
      <c r="W139" s="274">
        <f>IF(W$8=0,0,W$8/ISI_fec!W$8)</f>
        <v>0</v>
      </c>
      <c r="X139" s="274">
        <f>IF(X$8=0,0,X$8/ISI_fec!X$8)</f>
        <v>0</v>
      </c>
      <c r="Y139" s="274">
        <f>IF(Y$8=0,0,Y$8/ISI_fec!Y$8)</f>
        <v>0</v>
      </c>
      <c r="DA139" s="77"/>
    </row>
    <row r="140" spans="1:105" ht="12" customHeight="1" x14ac:dyDescent="0.25">
      <c r="A140" s="173" t="s">
        <v>94</v>
      </c>
      <c r="B140" s="274">
        <f>IF(B$9=0,0,B$9/ISI_fec!B$9)</f>
        <v>0</v>
      </c>
      <c r="C140" s="274">
        <f>IF(C$9=0,0,C$9/ISI_fec!C$9)</f>
        <v>0</v>
      </c>
      <c r="D140" s="274">
        <f>IF(D$9=0,0,D$9/ISI_fec!D$9)</f>
        <v>0</v>
      </c>
      <c r="E140" s="274">
        <f>IF(E$9=0,0,E$9/ISI_fec!E$9)</f>
        <v>0</v>
      </c>
      <c r="F140" s="274">
        <f>IF(F$9=0,0,F$9/ISI_fec!F$9)</f>
        <v>0</v>
      </c>
      <c r="G140" s="274">
        <f>IF(G$9=0,0,G$9/ISI_fec!G$9)</f>
        <v>0</v>
      </c>
      <c r="H140" s="274">
        <f>IF(H$9=0,0,H$9/ISI_fec!H$9)</f>
        <v>0</v>
      </c>
      <c r="I140" s="274">
        <f>IF(I$9=0,0,I$9/ISI_fec!I$9)</f>
        <v>0</v>
      </c>
      <c r="J140" s="274">
        <f>IF(J$9=0,0,J$9/ISI_fec!J$9)</f>
        <v>0</v>
      </c>
      <c r="K140" s="274">
        <f>IF(K$9=0,0,K$9/ISI_fec!K$9)</f>
        <v>0</v>
      </c>
      <c r="L140" s="274">
        <f>IF(L$9=0,0,L$9/ISI_fec!L$9)</f>
        <v>0</v>
      </c>
      <c r="M140" s="274">
        <f>IF(M$9=0,0,M$9/ISI_fec!M$9)</f>
        <v>0</v>
      </c>
      <c r="N140" s="274">
        <f>IF(N$9=0,0,N$9/ISI_fec!N$9)</f>
        <v>0</v>
      </c>
      <c r="O140" s="274">
        <f>IF(O$9=0,0,O$9/ISI_fec!O$9)</f>
        <v>0</v>
      </c>
      <c r="P140" s="274">
        <f>IF(P$9=0,0,P$9/ISI_fec!P$9)</f>
        <v>0</v>
      </c>
      <c r="Q140" s="274">
        <f>IF(Q$9=0,0,Q$9/ISI_fec!Q$9)</f>
        <v>0</v>
      </c>
      <c r="R140" s="274">
        <f>IF(R$9=0,0,R$9/ISI_fec!R$9)</f>
        <v>0</v>
      </c>
      <c r="S140" s="274">
        <f>IF(S$9=0,0,S$9/ISI_fec!S$9)</f>
        <v>0</v>
      </c>
      <c r="T140" s="274">
        <f>IF(T$9=0,0,T$9/ISI_fec!T$9)</f>
        <v>0</v>
      </c>
      <c r="U140" s="274">
        <f>IF(U$9=0,0,U$9/ISI_fec!U$9)</f>
        <v>0</v>
      </c>
      <c r="V140" s="274">
        <f>IF(V$9=0,0,V$9/ISI_fec!V$9)</f>
        <v>0</v>
      </c>
      <c r="W140" s="274">
        <f>IF(W$9=0,0,W$9/ISI_fec!W$9)</f>
        <v>0</v>
      </c>
      <c r="X140" s="274">
        <f>IF(X$9=0,0,X$9/ISI_fec!X$9)</f>
        <v>0</v>
      </c>
      <c r="Y140" s="274">
        <f>IF(Y$9=0,0,Y$9/ISI_fec!Y$9)</f>
        <v>0</v>
      </c>
      <c r="DA140" s="77"/>
    </row>
    <row r="141" spans="1:105" ht="12" customHeight="1" x14ac:dyDescent="0.25">
      <c r="A141" s="56" t="s">
        <v>95</v>
      </c>
      <c r="B141" s="275">
        <f>IF(B$10=0,0,B$10/ISI_fec!B$10)</f>
        <v>1.4457861011207025</v>
      </c>
      <c r="C141" s="275">
        <f>IF(C$10=0,0,C$10/ISI_fec!C$10)</f>
        <v>1.3898120581965629</v>
      </c>
      <c r="D141" s="275">
        <f>IF(D$10=0,0,D$10/ISI_fec!D$10)</f>
        <v>1.3689489731033528</v>
      </c>
      <c r="E141" s="275">
        <f>IF(E$10=0,0,E$10/ISI_fec!E$10)</f>
        <v>1.4378327001410285</v>
      </c>
      <c r="F141" s="275">
        <f>IF(F$10=0,0,F$10/ISI_fec!F$10)</f>
        <v>1.3745639885831686</v>
      </c>
      <c r="G141" s="275">
        <f>IF(G$10=0,0,G$10/ISI_fec!G$10)</f>
        <v>1.2294560707900248</v>
      </c>
      <c r="H141" s="275">
        <f>IF(H$10=0,0,H$10/ISI_fec!H$10)</f>
        <v>1.3080831310836232</v>
      </c>
      <c r="I141" s="275">
        <f>IF(I$10=0,0,I$10/ISI_fec!I$10)</f>
        <v>1.3104688209455306</v>
      </c>
      <c r="J141" s="275">
        <f>IF(J$10=0,0,J$10/ISI_fec!J$10)</f>
        <v>1.3187252937334177</v>
      </c>
      <c r="K141" s="275">
        <f>IF(K$10=0,0,K$10/ISI_fec!K$10)</f>
        <v>1.2413447978887724</v>
      </c>
      <c r="L141" s="275">
        <f>IF(L$10=0,0,L$10/ISI_fec!L$10)</f>
        <v>1.2551664814396193</v>
      </c>
      <c r="M141" s="275">
        <f>IF(M$10=0,0,M$10/ISI_fec!M$10)</f>
        <v>1.2550699758107573</v>
      </c>
      <c r="N141" s="275">
        <f>IF(N$10=0,0,N$10/ISI_fec!N$10)</f>
        <v>1.2277183682761597</v>
      </c>
      <c r="O141" s="275">
        <f>IF(O$10=0,0,O$10/ISI_fec!O$10)</f>
        <v>1.2299111622701735</v>
      </c>
      <c r="P141" s="275">
        <f>IF(P$10=0,0,P$10/ISI_fec!P$10)</f>
        <v>1.1955438427817833</v>
      </c>
      <c r="Q141" s="275">
        <f>IF(Q$10=0,0,Q$10/ISI_fec!Q$10)</f>
        <v>1.2555832359366743</v>
      </c>
      <c r="R141" s="275">
        <f>IF(R$10=0,0,R$10/ISI_fec!R$10)</f>
        <v>1.1910943620600132</v>
      </c>
      <c r="S141" s="275">
        <f>IF(S$10=0,0,S$10/ISI_fec!S$10)</f>
        <v>1.2239442842975072</v>
      </c>
      <c r="T141" s="275">
        <f>IF(T$10=0,0,T$10/ISI_fec!T$10)</f>
        <v>1.1048627247251719</v>
      </c>
      <c r="U141" s="275">
        <f>IF(U$10=0,0,U$10/ISI_fec!U$10)</f>
        <v>1.1006110150656134</v>
      </c>
      <c r="V141" s="275">
        <f>IF(V$10=0,0,V$10/ISI_fec!V$10)</f>
        <v>1.1455626428825736</v>
      </c>
      <c r="W141" s="275">
        <f>IF(W$10=0,0,W$10/ISI_fec!W$10)</f>
        <v>1.0940850128642072</v>
      </c>
      <c r="X141" s="275">
        <f>IF(X$10=0,0,X$10/ISI_fec!X$10)</f>
        <v>1.0537871454393344</v>
      </c>
      <c r="Y141" s="275">
        <f>IF(Y$10=0,0,Y$10/ISI_fec!Y$10)</f>
        <v>0.99573232292945757</v>
      </c>
      <c r="DA141" s="78"/>
    </row>
    <row r="142" spans="1:105" ht="12" customHeight="1" x14ac:dyDescent="0.25">
      <c r="A142" s="174" t="s">
        <v>165</v>
      </c>
      <c r="B142" s="276">
        <f>IF(B$16=0,0,B$16/ISI_fec!B$16)</f>
        <v>5.8356955304625071</v>
      </c>
      <c r="C142" s="276">
        <f>IF(C$16=0,0,C$16/ISI_fec!C$16)</f>
        <v>5.5329151158386791</v>
      </c>
      <c r="D142" s="276">
        <f>IF(D$16=0,0,D$16/ISI_fec!D$16)</f>
        <v>5.4654157671127406</v>
      </c>
      <c r="E142" s="276">
        <f>IF(E$16=0,0,E$16/ISI_fec!E$16)</f>
        <v>5.2506684761881965</v>
      </c>
      <c r="F142" s="276">
        <f>IF(F$16=0,0,F$16/ISI_fec!F$16)</f>
        <v>5.1553426958917417</v>
      </c>
      <c r="G142" s="276">
        <f>IF(G$16=0,0,G$16/ISI_fec!G$16)</f>
        <v>5.2727555808756712</v>
      </c>
      <c r="H142" s="276">
        <f>IF(H$16=0,0,H$16/ISI_fec!H$16)</f>
        <v>5.2298102682513079</v>
      </c>
      <c r="I142" s="276">
        <f>IF(I$16=0,0,I$16/ISI_fec!I$16)</f>
        <v>4.7425954351512241</v>
      </c>
      <c r="J142" s="276">
        <f>IF(J$16=0,0,J$16/ISI_fec!J$16)</f>
        <v>4.854156655579775</v>
      </c>
      <c r="K142" s="276">
        <f>IF(K$16=0,0,K$16/ISI_fec!K$16)</f>
        <v>5.0350308931271517</v>
      </c>
      <c r="L142" s="276">
        <f>IF(L$16=0,0,L$16/ISI_fec!L$16)</f>
        <v>5.0718327746797014</v>
      </c>
      <c r="M142" s="276">
        <f>IF(M$16=0,0,M$16/ISI_fec!M$16)</f>
        <v>5.0705785559565104</v>
      </c>
      <c r="N142" s="276">
        <f>IF(N$16=0,0,N$16/ISI_fec!N$16)</f>
        <v>5.0213914440583842</v>
      </c>
      <c r="O142" s="276">
        <f>IF(O$16=0,0,O$16/ISI_fec!O$16)</f>
        <v>5.1063641326445053</v>
      </c>
      <c r="P142" s="276">
        <f>IF(P$16=0,0,P$16/ISI_fec!P$16)</f>
        <v>4.9365295163545886</v>
      </c>
      <c r="Q142" s="276">
        <f>IF(Q$16=0,0,Q$16/ISI_fec!Q$16)</f>
        <v>5.1010968663967402</v>
      </c>
      <c r="R142" s="276">
        <f>IF(R$16=0,0,R$16/ISI_fec!R$16)</f>
        <v>4.6352811605172004</v>
      </c>
      <c r="S142" s="276">
        <f>IF(S$16=0,0,S$16/ISI_fec!S$16)</f>
        <v>4.8133434453243868</v>
      </c>
      <c r="T142" s="276">
        <f>IF(T$16=0,0,T$16/ISI_fec!T$16)</f>
        <v>5.4056513600714649</v>
      </c>
      <c r="U142" s="276">
        <f>IF(U$16=0,0,U$16/ISI_fec!U$16)</f>
        <v>5.2016817945416278</v>
      </c>
      <c r="V142" s="276">
        <f>IF(V$16=0,0,V$16/ISI_fec!V$16)</f>
        <v>5.1062382234933628</v>
      </c>
      <c r="W142" s="276">
        <f>IF(W$16=0,0,W$16/ISI_fec!W$16)</f>
        <v>4.9744981537730517</v>
      </c>
      <c r="X142" s="276">
        <f>IF(X$16=0,0,X$16/ISI_fec!X$16)</f>
        <v>5.1188625714223353</v>
      </c>
      <c r="Y142" s="276">
        <f>IF(Y$16=0,0,Y$16/ISI_fec!Y$16)</f>
        <v>5.3295961563817125</v>
      </c>
      <c r="DA142" s="79"/>
    </row>
    <row r="143" spans="1:105" ht="12" customHeight="1" x14ac:dyDescent="0.25">
      <c r="A143" s="174" t="s">
        <v>172</v>
      </c>
      <c r="B143" s="276">
        <f>IF(B$22=0,0,B$22/ISI_fec!B$22)</f>
        <v>5.9325089010934278</v>
      </c>
      <c r="C143" s="276">
        <f>IF(C$22=0,0,C$22/ISI_fec!C$22)</f>
        <v>5.9557257037425364</v>
      </c>
      <c r="D143" s="276">
        <f>IF(D$22=0,0,D$22/ISI_fec!D$22)</f>
        <v>5.9059040483645093</v>
      </c>
      <c r="E143" s="276">
        <f>IF(E$22=0,0,E$22/ISI_fec!E$22)</f>
        <v>5.5300429874791366</v>
      </c>
      <c r="F143" s="276">
        <f>IF(F$22=0,0,F$22/ISI_fec!F$22)</f>
        <v>5.9250913478756226</v>
      </c>
      <c r="G143" s="276">
        <f>IF(G$22=0,0,G$22/ISI_fec!G$22)</f>
        <v>6.1130127569516031</v>
      </c>
      <c r="H143" s="276">
        <f>IF(H$22=0,0,H$22/ISI_fec!H$22)</f>
        <v>5.722542585998931</v>
      </c>
      <c r="I143" s="276">
        <f>IF(I$22=0,0,I$22/ISI_fec!I$22)</f>
        <v>5.5900135522949492</v>
      </c>
      <c r="J143" s="276">
        <f>IF(J$22=0,0,J$22/ISI_fec!J$22)</f>
        <v>5.8795408070616189</v>
      </c>
      <c r="K143" s="276">
        <f>IF(K$22=0,0,K$22/ISI_fec!K$22)</f>
        <v>5.9748449571556694</v>
      </c>
      <c r="L143" s="276">
        <f>IF(L$22=0,0,L$22/ISI_fec!L$22)</f>
        <v>6.1143646904726463</v>
      </c>
      <c r="M143" s="276">
        <f>IF(M$22=0,0,M$22/ISI_fec!M$22)</f>
        <v>5.835592256555663</v>
      </c>
      <c r="N143" s="276">
        <f>IF(N$22=0,0,N$22/ISI_fec!N$22)</f>
        <v>5.9063389822557975</v>
      </c>
      <c r="O143" s="276">
        <f>IF(O$22=0,0,O$22/ISI_fec!O$22)</f>
        <v>5.9207344348677617</v>
      </c>
      <c r="P143" s="276">
        <f>IF(P$22=0,0,P$22/ISI_fec!P$22)</f>
        <v>5.9754849485592922</v>
      </c>
      <c r="Q143" s="276">
        <f>IF(Q$22=0,0,Q$22/ISI_fec!Q$22)</f>
        <v>6.0677031612821528</v>
      </c>
      <c r="R143" s="276">
        <f>IF(R$22=0,0,R$22/ISI_fec!R$22)</f>
        <v>5.6175893295692587</v>
      </c>
      <c r="S143" s="276">
        <f>IF(S$22=0,0,S$22/ISI_fec!S$22)</f>
        <v>5.8473144443456633</v>
      </c>
      <c r="T143" s="276">
        <f>IF(T$22=0,0,T$22/ISI_fec!T$22)</f>
        <v>6.4855744762617897</v>
      </c>
      <c r="U143" s="276">
        <f>IF(U$22=0,0,U$22/ISI_fec!U$22)</f>
        <v>6.2276496468932283</v>
      </c>
      <c r="V143" s="276">
        <f>IF(V$22=0,0,V$22/ISI_fec!V$22)</f>
        <v>6.1154508111587305</v>
      </c>
      <c r="W143" s="276">
        <f>IF(W$22=0,0,W$22/ISI_fec!W$22)</f>
        <v>5.9818935360530494</v>
      </c>
      <c r="X143" s="276">
        <f>IF(X$22=0,0,X$22/ISI_fec!X$22)</f>
        <v>5.9482161303613532</v>
      </c>
      <c r="Y143" s="276">
        <f>IF(Y$22=0,0,Y$22/ISI_fec!Y$22)</f>
        <v>6.1835577488014684</v>
      </c>
      <c r="DA143" s="79"/>
    </row>
    <row r="144" spans="1:105" ht="12" customHeight="1" x14ac:dyDescent="0.25">
      <c r="A144" s="174" t="s">
        <v>179</v>
      </c>
      <c r="B144" s="276">
        <f>IF(B$28=0,0,B$28/ISI_fec!B$28)</f>
        <v>1.4594480735240658</v>
      </c>
      <c r="C144" s="276">
        <f>IF(C$28=0,0,C$28/ISI_fec!C$28)</f>
        <v>1.4027927653830985</v>
      </c>
      <c r="D144" s="276">
        <f>IF(D$28=0,0,D$28/ISI_fec!D$28)</f>
        <v>1.3794501537677308</v>
      </c>
      <c r="E144" s="276">
        <f>IF(E$28=0,0,E$28/ISI_fec!E$28)</f>
        <v>1.4456969511942797</v>
      </c>
      <c r="F144" s="276">
        <f>IF(F$28=0,0,F$28/ISI_fec!F$28)</f>
        <v>1.38391503647547</v>
      </c>
      <c r="G144" s="276">
        <f>IF(G$28=0,0,G$28/ISI_fec!G$28)</f>
        <v>1.2337217310227397</v>
      </c>
      <c r="H144" s="276">
        <f>IF(H$28=0,0,H$28/ISI_fec!H$28)</f>
        <v>1.3140600856810949</v>
      </c>
      <c r="I144" s="276">
        <f>IF(I$28=0,0,I$28/ISI_fec!I$28)</f>
        <v>1.3154432074804403</v>
      </c>
      <c r="J144" s="276">
        <f>IF(J$28=0,0,J$28/ISI_fec!J$28)</f>
        <v>1.3437833365033915</v>
      </c>
      <c r="K144" s="276">
        <f>IF(K$28=0,0,K$28/ISI_fec!K$28)</f>
        <v>1.2724776893532763</v>
      </c>
      <c r="L144" s="276">
        <f>IF(L$28=0,0,L$28/ISI_fec!L$28)</f>
        <v>1.2876026105773124</v>
      </c>
      <c r="M144" s="276">
        <f>IF(M$28=0,0,M$28/ISI_fec!M$28)</f>
        <v>1.2830178790047138</v>
      </c>
      <c r="N144" s="276">
        <f>IF(N$28=0,0,N$28/ISI_fec!N$28)</f>
        <v>1.2636678553902359</v>
      </c>
      <c r="O144" s="276">
        <f>IF(O$28=0,0,O$28/ISI_fec!O$28)</f>
        <v>1.2304864026663018</v>
      </c>
      <c r="P144" s="276">
        <f>IF(P$28=0,0,P$28/ISI_fec!P$28)</f>
        <v>1.1961386186423912</v>
      </c>
      <c r="Q144" s="276">
        <f>IF(Q$28=0,0,Q$28/ISI_fec!Q$28)</f>
        <v>1.2561309629703417</v>
      </c>
      <c r="R144" s="276">
        <f>IF(R$28=0,0,R$28/ISI_fec!R$28)</f>
        <v>1.1916354572860242</v>
      </c>
      <c r="S144" s="276">
        <f>IF(S$28=0,0,S$28/ISI_fec!S$28)</f>
        <v>1.2260513227763588</v>
      </c>
      <c r="T144" s="276">
        <f>IF(T$28=0,0,T$28/ISI_fec!T$28)</f>
        <v>1.2270673961221641</v>
      </c>
      <c r="U144" s="276">
        <f>IF(U$28=0,0,U$28/ISI_fec!U$28)</f>
        <v>1.2306856313341608</v>
      </c>
      <c r="V144" s="276">
        <f>IF(V$28=0,0,V$28/ISI_fec!V$28)</f>
        <v>1.2787271273923908</v>
      </c>
      <c r="W144" s="276">
        <f>IF(W$28=0,0,W$28/ISI_fec!W$28)</f>
        <v>1.2333054879339789</v>
      </c>
      <c r="X144" s="276">
        <f>IF(X$28=0,0,X$28/ISI_fec!X$28)</f>
        <v>1.2027087604882187</v>
      </c>
      <c r="Y144" s="276">
        <f>IF(Y$28=0,0,Y$28/ISI_fec!Y$28)</f>
        <v>1.1709196550856762</v>
      </c>
      <c r="DA144" s="79"/>
    </row>
    <row r="145" spans="1:105" ht="12" customHeight="1" x14ac:dyDescent="0.25">
      <c r="A145" s="41" t="s">
        <v>189</v>
      </c>
      <c r="B145" s="277">
        <f>IF(B$35=0,0,B$35/ISI_fec!B$35)</f>
        <v>3.2268306274543987</v>
      </c>
      <c r="C145" s="277">
        <f>IF(C$35=0,0,C$35/ISI_fec!C$35)</f>
        <v>3.0818151046242583</v>
      </c>
      <c r="D145" s="277">
        <f>IF(D$35=0,0,D$35/ISI_fec!D$35)</f>
        <v>3.0505690209033274</v>
      </c>
      <c r="E145" s="277">
        <f>IF(E$35=0,0,E$35/ISI_fec!E$35)</f>
        <v>2.937106939884246</v>
      </c>
      <c r="F145" s="277">
        <f>IF(F$35=0,0,F$35/ISI_fec!F$35)</f>
        <v>2.8267421470305227</v>
      </c>
      <c r="G145" s="277">
        <f>IF(G$35=0,0,G$35/ISI_fec!G$35)</f>
        <v>2.8720331414185947</v>
      </c>
      <c r="H145" s="277">
        <f>IF(H$35=0,0,H$35/ISI_fec!H$35)</f>
        <v>2.8966035715854925</v>
      </c>
      <c r="I145" s="277">
        <f>IF(I$35=0,0,I$35/ISI_fec!I$35)</f>
        <v>2.6746765563065282</v>
      </c>
      <c r="J145" s="277">
        <f>IF(J$35=0,0,J$35/ISI_fec!J$35)</f>
        <v>2.7264147988019154</v>
      </c>
      <c r="K145" s="277">
        <f>IF(K$35=0,0,K$35/ISI_fec!K$35)</f>
        <v>2.6464281575371746</v>
      </c>
      <c r="L145" s="277">
        <f>IF(L$35=0,0,L$35/ISI_fec!L$35)</f>
        <v>2.6634539013293956</v>
      </c>
      <c r="M145" s="277">
        <f>IF(M$35=0,0,M$35/ISI_fec!M$35)</f>
        <v>2.6417715610430283</v>
      </c>
      <c r="N145" s="277">
        <f>IF(N$35=0,0,N$35/ISI_fec!N$35)</f>
        <v>2.5105154867482971</v>
      </c>
      <c r="O145" s="277">
        <f>IF(O$35=0,0,O$35/ISI_fec!O$35)</f>
        <v>2.6587774265877906</v>
      </c>
      <c r="P145" s="277">
        <f>IF(P$35=0,0,P$35/ISI_fec!P$35)</f>
        <v>2.5365624806470843</v>
      </c>
      <c r="Q145" s="277">
        <f>IF(Q$35=0,0,Q$35/ISI_fec!Q$35)</f>
        <v>2.6793769049401894</v>
      </c>
      <c r="R145" s="277">
        <f>IF(R$35=0,0,R$35/ISI_fec!R$35)</f>
        <v>2.5168390677537218</v>
      </c>
      <c r="S145" s="277">
        <f>IF(S$35=0,0,S$35/ISI_fec!S$35)</f>
        <v>2.5946442280494293</v>
      </c>
      <c r="T145" s="277">
        <f>IF(T$35=0,0,T$35/ISI_fec!T$35)</f>
        <v>2.8028447890226809</v>
      </c>
      <c r="U145" s="277">
        <f>IF(U$35=0,0,U$35/ISI_fec!U$35)</f>
        <v>2.7154977209462507</v>
      </c>
      <c r="V145" s="277">
        <f>IF(V$35=0,0,V$35/ISI_fec!V$35)</f>
        <v>2.6819787265819968</v>
      </c>
      <c r="W145" s="277">
        <f>IF(W$35=0,0,W$35/ISI_fec!W$35)</f>
        <v>2.6007491125985616</v>
      </c>
      <c r="X145" s="277">
        <f>IF(X$35=0,0,X$35/ISI_fec!X$35)</f>
        <v>2.6087314439638196</v>
      </c>
      <c r="Y145" s="277">
        <f>IF(Y$35=0,0,Y$35/ISI_fec!Y$35)</f>
        <v>2.6453271535262073</v>
      </c>
      <c r="DA145" s="82"/>
    </row>
    <row r="146" spans="1:105" ht="12" customHeight="1" x14ac:dyDescent="0.25">
      <c r="A146" s="172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DA146" s="176"/>
    </row>
    <row r="147" spans="1:105" ht="12" customHeight="1" x14ac:dyDescent="0.25">
      <c r="A147" s="35" t="s">
        <v>432</v>
      </c>
      <c r="B147" s="272">
        <f>IF(B$54=0,0,(B$54-B$96)/ISI_fec!B$54)</f>
        <v>1.8312131052228631</v>
      </c>
      <c r="C147" s="272">
        <f>IF(C$54=0,0,(C$54-C$96)/ISI_fec!C$54)</f>
        <v>1.7249626281877193</v>
      </c>
      <c r="D147" s="272">
        <f>IF(D$54=0,0,(D$54-D$96)/ISI_fec!D$54)</f>
        <v>1.7048068489922628</v>
      </c>
      <c r="E147" s="272">
        <f>IF(E$54=0,0,(E$54-E$96)/ISI_fec!E$54)</f>
        <v>1.6974142413949118</v>
      </c>
      <c r="F147" s="272">
        <f>IF(F$54=0,0,(F$54-F$96)/ISI_fec!F$54)</f>
        <v>1.6226509863454188</v>
      </c>
      <c r="G147" s="272">
        <f>IF(G$54=0,0,(G$54-G$96)/ISI_fec!G$54)</f>
        <v>1.6109625614298193</v>
      </c>
      <c r="H147" s="272">
        <f>IF(H$54=0,0,(H$54-H$96)/ISI_fec!H$54)</f>
        <v>1.6435417198902202</v>
      </c>
      <c r="I147" s="272">
        <f>IF(I$54=0,0,(I$54-I$96)/ISI_fec!I$54)</f>
        <v>1.5140264904636065</v>
      </c>
      <c r="J147" s="272">
        <f>IF(J$54=0,0,(J$54-J$96)/ISI_fec!J$54)</f>
        <v>1.5369627211184402</v>
      </c>
      <c r="K147" s="272">
        <f>IF(K$54=0,0,(K$54-K$96)/ISI_fec!K$54)</f>
        <v>1.5620261695210322</v>
      </c>
      <c r="L147" s="272">
        <f>IF(L$54=0,0,(L$54-L$96)/ISI_fec!L$54)</f>
        <v>1.5520336948607942</v>
      </c>
      <c r="M147" s="272">
        <f>IF(M$54=0,0,(M$54-M$96)/ISI_fec!M$54)</f>
        <v>1.5766238464751885</v>
      </c>
      <c r="N147" s="272">
        <f>IF(N$54=0,0,(N$54-N$96)/ISI_fec!N$54)</f>
        <v>1.5456781718258836</v>
      </c>
      <c r="O147" s="272">
        <f>IF(O$54=0,0,(O$54-O$96)/ISI_fec!O$54)</f>
        <v>1.5653547977773896</v>
      </c>
      <c r="P147" s="272">
        <f>IF(P$54=0,0,(P$54-P$96)/ISI_fec!P$54)</f>
        <v>1.4972473834147624</v>
      </c>
      <c r="Q147" s="272">
        <f>IF(Q$54=0,0,(Q$54-Q$96)/ISI_fec!Q$54)</f>
        <v>1.5616501748807743</v>
      </c>
      <c r="R147" s="272">
        <f>IF(R$54=0,0,(R$54-R$96)/ISI_fec!R$54)</f>
        <v>1.4421571984684103</v>
      </c>
      <c r="S147" s="272">
        <f>IF(S$54=0,0,(S$54-S$96)/ISI_fec!S$54)</f>
        <v>1.4859423298742276</v>
      </c>
      <c r="T147" s="272">
        <f>IF(T$54=0,0,(T$54-T$96)/ISI_fec!T$54)</f>
        <v>1.6073495557603927</v>
      </c>
      <c r="U147" s="272">
        <f>IF(U$54=0,0,(U$54-U$96)/ISI_fec!U$54)</f>
        <v>1.5678483914793229</v>
      </c>
      <c r="V147" s="272">
        <f>IF(V$54=0,0,(V$54-V$96)/ISI_fec!V$54)</f>
        <v>1.5643560128103968</v>
      </c>
      <c r="W147" s="272">
        <f>IF(W$54=0,0,(W$54-W$96)/ISI_fec!W$54)</f>
        <v>1.5271573797944855</v>
      </c>
      <c r="X147" s="272">
        <f>IF(X$54=0,0,(X$54-X$96)/ISI_fec!X$54)</f>
        <v>1.5590969636563883</v>
      </c>
      <c r="Y147" s="272">
        <f>IF(Y$54=0,0,(Y$54-Y$96)/ISI_fec!Y$54)</f>
        <v>1.5846583272019765</v>
      </c>
      <c r="DA147" s="111"/>
    </row>
    <row r="148" spans="1:105" ht="12" customHeight="1" x14ac:dyDescent="0.25">
      <c r="A148" s="55" t="s">
        <v>91</v>
      </c>
      <c r="B148" s="273">
        <f>IF(B$55=0,0,B$55/ISI_fec!B$55)</f>
        <v>0</v>
      </c>
      <c r="C148" s="273">
        <f>IF(C$55=0,0,C$55/ISI_fec!C$55)</f>
        <v>0</v>
      </c>
      <c r="D148" s="273">
        <f>IF(D$55=0,0,D$55/ISI_fec!D$55)</f>
        <v>0</v>
      </c>
      <c r="E148" s="273">
        <f>IF(E$55=0,0,E$55/ISI_fec!E$55)</f>
        <v>0</v>
      </c>
      <c r="F148" s="273">
        <f>IF(F$55=0,0,F$55/ISI_fec!F$55)</f>
        <v>0</v>
      </c>
      <c r="G148" s="273">
        <f>IF(G$55=0,0,G$55/ISI_fec!G$55)</f>
        <v>0</v>
      </c>
      <c r="H148" s="273">
        <f>IF(H$55=0,0,H$55/ISI_fec!H$55)</f>
        <v>0</v>
      </c>
      <c r="I148" s="273">
        <f>IF(I$55=0,0,I$55/ISI_fec!I$55)</f>
        <v>0</v>
      </c>
      <c r="J148" s="273">
        <f>IF(J$55=0,0,J$55/ISI_fec!J$55)</f>
        <v>0</v>
      </c>
      <c r="K148" s="273">
        <f>IF(K$55=0,0,K$55/ISI_fec!K$55)</f>
        <v>0</v>
      </c>
      <c r="L148" s="273">
        <f>IF(L$55=0,0,L$55/ISI_fec!L$55)</f>
        <v>0</v>
      </c>
      <c r="M148" s="273">
        <f>IF(M$55=0,0,M$55/ISI_fec!M$55)</f>
        <v>0</v>
      </c>
      <c r="N148" s="273">
        <f>IF(N$55=0,0,N$55/ISI_fec!N$55)</f>
        <v>0</v>
      </c>
      <c r="O148" s="273">
        <f>IF(O$55=0,0,O$55/ISI_fec!O$55)</f>
        <v>0</v>
      </c>
      <c r="P148" s="273">
        <f>IF(P$55=0,0,P$55/ISI_fec!P$55)</f>
        <v>0</v>
      </c>
      <c r="Q148" s="273">
        <f>IF(Q$55=0,0,Q$55/ISI_fec!Q$55)</f>
        <v>0</v>
      </c>
      <c r="R148" s="273">
        <f>IF(R$55=0,0,R$55/ISI_fec!R$55)</f>
        <v>0</v>
      </c>
      <c r="S148" s="273">
        <f>IF(S$55=0,0,S$55/ISI_fec!S$55)</f>
        <v>0</v>
      </c>
      <c r="T148" s="273">
        <f>IF(T$55=0,0,T$55/ISI_fec!T$55)</f>
        <v>0</v>
      </c>
      <c r="U148" s="273">
        <f>IF(U$55=0,0,U$55/ISI_fec!U$55)</f>
        <v>0</v>
      </c>
      <c r="V148" s="273">
        <f>IF(V$55=0,0,V$55/ISI_fec!V$55)</f>
        <v>0</v>
      </c>
      <c r="W148" s="273">
        <f>IF(W$55=0,0,W$55/ISI_fec!W$55)</f>
        <v>0</v>
      </c>
      <c r="X148" s="273">
        <f>IF(X$55=0,0,X$55/ISI_fec!X$55)</f>
        <v>0</v>
      </c>
      <c r="Y148" s="273">
        <f>IF(Y$55=0,0,Y$55/ISI_fec!Y$55)</f>
        <v>0</v>
      </c>
      <c r="DA148" s="76"/>
    </row>
    <row r="149" spans="1:105" ht="12" customHeight="1" x14ac:dyDescent="0.25">
      <c r="A149" s="173" t="s">
        <v>92</v>
      </c>
      <c r="B149" s="274">
        <f>IF(B$56=0,0,B$56/ISI_fec!B$56)</f>
        <v>0</v>
      </c>
      <c r="C149" s="274">
        <f>IF(C$56=0,0,C$56/ISI_fec!C$56)</f>
        <v>0</v>
      </c>
      <c r="D149" s="274">
        <f>IF(D$56=0,0,D$56/ISI_fec!D$56)</f>
        <v>0</v>
      </c>
      <c r="E149" s="274">
        <f>IF(E$56=0,0,E$56/ISI_fec!E$56)</f>
        <v>0</v>
      </c>
      <c r="F149" s="274">
        <f>IF(F$56=0,0,F$56/ISI_fec!F$56)</f>
        <v>0</v>
      </c>
      <c r="G149" s="274">
        <f>IF(G$56=0,0,G$56/ISI_fec!G$56)</f>
        <v>0</v>
      </c>
      <c r="H149" s="274">
        <f>IF(H$56=0,0,H$56/ISI_fec!H$56)</f>
        <v>0</v>
      </c>
      <c r="I149" s="274">
        <f>IF(I$56=0,0,I$56/ISI_fec!I$56)</f>
        <v>0</v>
      </c>
      <c r="J149" s="274">
        <f>IF(J$56=0,0,J$56/ISI_fec!J$56)</f>
        <v>0</v>
      </c>
      <c r="K149" s="274">
        <f>IF(K$56=0,0,K$56/ISI_fec!K$56)</f>
        <v>0</v>
      </c>
      <c r="L149" s="274">
        <f>IF(L$56=0,0,L$56/ISI_fec!L$56)</f>
        <v>0</v>
      </c>
      <c r="M149" s="274">
        <f>IF(M$56=0,0,M$56/ISI_fec!M$56)</f>
        <v>0</v>
      </c>
      <c r="N149" s="274">
        <f>IF(N$56=0,0,N$56/ISI_fec!N$56)</f>
        <v>0</v>
      </c>
      <c r="O149" s="274">
        <f>IF(O$56=0,0,O$56/ISI_fec!O$56)</f>
        <v>0</v>
      </c>
      <c r="P149" s="274">
        <f>IF(P$56=0,0,P$56/ISI_fec!P$56)</f>
        <v>0</v>
      </c>
      <c r="Q149" s="274">
        <f>IF(Q$56=0,0,Q$56/ISI_fec!Q$56)</f>
        <v>0</v>
      </c>
      <c r="R149" s="274">
        <f>IF(R$56=0,0,R$56/ISI_fec!R$56)</f>
        <v>0</v>
      </c>
      <c r="S149" s="274">
        <f>IF(S$56=0,0,S$56/ISI_fec!S$56)</f>
        <v>0</v>
      </c>
      <c r="T149" s="274">
        <f>IF(T$56=0,0,T$56/ISI_fec!T$56)</f>
        <v>0</v>
      </c>
      <c r="U149" s="274">
        <f>IF(U$56=0,0,U$56/ISI_fec!U$56)</f>
        <v>0</v>
      </c>
      <c r="V149" s="274">
        <f>IF(V$56=0,0,V$56/ISI_fec!V$56)</f>
        <v>0</v>
      </c>
      <c r="W149" s="274">
        <f>IF(W$56=0,0,W$56/ISI_fec!W$56)</f>
        <v>0</v>
      </c>
      <c r="X149" s="274">
        <f>IF(X$56=0,0,X$56/ISI_fec!X$56)</f>
        <v>0</v>
      </c>
      <c r="Y149" s="274">
        <f>IF(Y$56=0,0,Y$56/ISI_fec!Y$56)</f>
        <v>0</v>
      </c>
      <c r="DA149" s="77"/>
    </row>
    <row r="150" spans="1:105" ht="12" customHeight="1" x14ac:dyDescent="0.25">
      <c r="A150" s="173" t="s">
        <v>93</v>
      </c>
      <c r="B150" s="274">
        <f>IF(B$57=0,0,B$57/ISI_fec!B$57)</f>
        <v>0</v>
      </c>
      <c r="C150" s="274">
        <f>IF(C$57=0,0,C$57/ISI_fec!C$57)</f>
        <v>0</v>
      </c>
      <c r="D150" s="274">
        <f>IF(D$57=0,0,D$57/ISI_fec!D$57)</f>
        <v>0</v>
      </c>
      <c r="E150" s="274">
        <f>IF(E$57=0,0,E$57/ISI_fec!E$57)</f>
        <v>0</v>
      </c>
      <c r="F150" s="274">
        <f>IF(F$57=0,0,F$57/ISI_fec!F$57)</f>
        <v>0</v>
      </c>
      <c r="G150" s="274">
        <f>IF(G$57=0,0,G$57/ISI_fec!G$57)</f>
        <v>0</v>
      </c>
      <c r="H150" s="274">
        <f>IF(H$57=0,0,H$57/ISI_fec!H$57)</f>
        <v>0</v>
      </c>
      <c r="I150" s="274">
        <f>IF(I$57=0,0,I$57/ISI_fec!I$57)</f>
        <v>0</v>
      </c>
      <c r="J150" s="274">
        <f>IF(J$57=0,0,J$57/ISI_fec!J$57)</f>
        <v>0</v>
      </c>
      <c r="K150" s="274">
        <f>IF(K$57=0,0,K$57/ISI_fec!K$57)</f>
        <v>0</v>
      </c>
      <c r="L150" s="274">
        <f>IF(L$57=0,0,L$57/ISI_fec!L$57)</f>
        <v>0</v>
      </c>
      <c r="M150" s="274">
        <f>IF(M$57=0,0,M$57/ISI_fec!M$57)</f>
        <v>0</v>
      </c>
      <c r="N150" s="274">
        <f>IF(N$57=0,0,N$57/ISI_fec!N$57)</f>
        <v>0</v>
      </c>
      <c r="O150" s="274">
        <f>IF(O$57=0,0,O$57/ISI_fec!O$57)</f>
        <v>0</v>
      </c>
      <c r="P150" s="274">
        <f>IF(P$57=0,0,P$57/ISI_fec!P$57)</f>
        <v>0</v>
      </c>
      <c r="Q150" s="274">
        <f>IF(Q$57=0,0,Q$57/ISI_fec!Q$57)</f>
        <v>0</v>
      </c>
      <c r="R150" s="274">
        <f>IF(R$57=0,0,R$57/ISI_fec!R$57)</f>
        <v>0</v>
      </c>
      <c r="S150" s="274">
        <f>IF(S$57=0,0,S$57/ISI_fec!S$57)</f>
        <v>0</v>
      </c>
      <c r="T150" s="274">
        <f>IF(T$57=0,0,T$57/ISI_fec!T$57)</f>
        <v>0</v>
      </c>
      <c r="U150" s="274">
        <f>IF(U$57=0,0,U$57/ISI_fec!U$57)</f>
        <v>0</v>
      </c>
      <c r="V150" s="274">
        <f>IF(V$57=0,0,V$57/ISI_fec!V$57)</f>
        <v>0</v>
      </c>
      <c r="W150" s="274">
        <f>IF(W$57=0,0,W$57/ISI_fec!W$57)</f>
        <v>0</v>
      </c>
      <c r="X150" s="274">
        <f>IF(X$57=0,0,X$57/ISI_fec!X$57)</f>
        <v>0</v>
      </c>
      <c r="Y150" s="274">
        <f>IF(Y$57=0,0,Y$57/ISI_fec!Y$57)</f>
        <v>0</v>
      </c>
      <c r="DA150" s="77"/>
    </row>
    <row r="151" spans="1:105" ht="12" customHeight="1" x14ac:dyDescent="0.25">
      <c r="A151" s="173" t="s">
        <v>94</v>
      </c>
      <c r="B151" s="274">
        <f>IF(B$58=0,0,B$58/ISI_fec!B$58)</f>
        <v>0</v>
      </c>
      <c r="C151" s="274">
        <f>IF(C$58=0,0,C$58/ISI_fec!C$58)</f>
        <v>0</v>
      </c>
      <c r="D151" s="274">
        <f>IF(D$58=0,0,D$58/ISI_fec!D$58)</f>
        <v>0</v>
      </c>
      <c r="E151" s="274">
        <f>IF(E$58=0,0,E$58/ISI_fec!E$58)</f>
        <v>0</v>
      </c>
      <c r="F151" s="274">
        <f>IF(F$58=0,0,F$58/ISI_fec!F$58)</f>
        <v>0</v>
      </c>
      <c r="G151" s="274">
        <f>IF(G$58=0,0,G$58/ISI_fec!G$58)</f>
        <v>0</v>
      </c>
      <c r="H151" s="274">
        <f>IF(H$58=0,0,H$58/ISI_fec!H$58)</f>
        <v>0</v>
      </c>
      <c r="I151" s="274">
        <f>IF(I$58=0,0,I$58/ISI_fec!I$58)</f>
        <v>0</v>
      </c>
      <c r="J151" s="274">
        <f>IF(J$58=0,0,J$58/ISI_fec!J$58)</f>
        <v>0</v>
      </c>
      <c r="K151" s="274">
        <f>IF(K$58=0,0,K$58/ISI_fec!K$58)</f>
        <v>0</v>
      </c>
      <c r="L151" s="274">
        <f>IF(L$58=0,0,L$58/ISI_fec!L$58)</f>
        <v>0</v>
      </c>
      <c r="M151" s="274">
        <f>IF(M$58=0,0,M$58/ISI_fec!M$58)</f>
        <v>0</v>
      </c>
      <c r="N151" s="274">
        <f>IF(N$58=0,0,N$58/ISI_fec!N$58)</f>
        <v>0</v>
      </c>
      <c r="O151" s="274">
        <f>IF(O$58=0,0,O$58/ISI_fec!O$58)</f>
        <v>0</v>
      </c>
      <c r="P151" s="274">
        <f>IF(P$58=0,0,P$58/ISI_fec!P$58)</f>
        <v>0</v>
      </c>
      <c r="Q151" s="274">
        <f>IF(Q$58=0,0,Q$58/ISI_fec!Q$58)</f>
        <v>0</v>
      </c>
      <c r="R151" s="274">
        <f>IF(R$58=0,0,R$58/ISI_fec!R$58)</f>
        <v>0</v>
      </c>
      <c r="S151" s="274">
        <f>IF(S$58=0,0,S$58/ISI_fec!S$58)</f>
        <v>0</v>
      </c>
      <c r="T151" s="274">
        <f>IF(T$58=0,0,T$58/ISI_fec!T$58)</f>
        <v>0</v>
      </c>
      <c r="U151" s="274">
        <f>IF(U$58=0,0,U$58/ISI_fec!U$58)</f>
        <v>0</v>
      </c>
      <c r="V151" s="274">
        <f>IF(V$58=0,0,V$58/ISI_fec!V$58)</f>
        <v>0</v>
      </c>
      <c r="W151" s="274">
        <f>IF(W$58=0,0,W$58/ISI_fec!W$58)</f>
        <v>0</v>
      </c>
      <c r="X151" s="274">
        <f>IF(X$58=0,0,X$58/ISI_fec!X$58)</f>
        <v>0</v>
      </c>
      <c r="Y151" s="274">
        <f>IF(Y$58=0,0,Y$58/ISI_fec!Y$58)</f>
        <v>0</v>
      </c>
      <c r="DA151" s="77"/>
    </row>
    <row r="152" spans="1:105" ht="12" customHeight="1" x14ac:dyDescent="0.25">
      <c r="A152" s="56" t="s">
        <v>95</v>
      </c>
      <c r="B152" s="275">
        <f>IF(B$59=0,0,B$59/ISI_fec!B$59)</f>
        <v>1.4457861011207025</v>
      </c>
      <c r="C152" s="275">
        <f>IF(C$59=0,0,C$59/ISI_fec!C$59)</f>
        <v>1.3898120581965623</v>
      </c>
      <c r="D152" s="275">
        <f>IF(D$59=0,0,D$59/ISI_fec!D$59)</f>
        <v>1.3689489731033535</v>
      </c>
      <c r="E152" s="275">
        <f>IF(E$59=0,0,E$59/ISI_fec!E$59)</f>
        <v>1.4378327001410283</v>
      </c>
      <c r="F152" s="275">
        <f>IF(F$59=0,0,F$59/ISI_fec!F$59)</f>
        <v>1.3745639885831693</v>
      </c>
      <c r="G152" s="275">
        <f>IF(G$59=0,0,G$59/ISI_fec!G$59)</f>
        <v>1.2294560707900255</v>
      </c>
      <c r="H152" s="275">
        <f>IF(H$59=0,0,H$59/ISI_fec!H$59)</f>
        <v>1.3080831310836223</v>
      </c>
      <c r="I152" s="275">
        <f>IF(I$59=0,0,I$59/ISI_fec!I$59)</f>
        <v>1.3104688209455309</v>
      </c>
      <c r="J152" s="275">
        <f>IF(J$59=0,0,J$59/ISI_fec!J$59)</f>
        <v>1.3187252937334177</v>
      </c>
      <c r="K152" s="275">
        <f>IF(K$59=0,0,K$59/ISI_fec!K$59)</f>
        <v>1.2413447978887726</v>
      </c>
      <c r="L152" s="275">
        <f>IF(L$59=0,0,L$59/ISI_fec!L$59)</f>
        <v>1.2551664814396195</v>
      </c>
      <c r="M152" s="275">
        <f>IF(M$59=0,0,M$59/ISI_fec!M$59)</f>
        <v>1.2550699758107575</v>
      </c>
      <c r="N152" s="275">
        <f>IF(N$59=0,0,N$59/ISI_fec!N$59)</f>
        <v>1.2277183682761599</v>
      </c>
      <c r="O152" s="275">
        <f>IF(O$59=0,0,O$59/ISI_fec!O$59)</f>
        <v>1.2299111622701733</v>
      </c>
      <c r="P152" s="275">
        <f>IF(P$59=0,0,P$59/ISI_fec!P$59)</f>
        <v>1.1955438427817835</v>
      </c>
      <c r="Q152" s="275">
        <f>IF(Q$59=0,0,Q$59/ISI_fec!Q$59)</f>
        <v>1.2555832359366741</v>
      </c>
      <c r="R152" s="275">
        <f>IF(R$59=0,0,R$59/ISI_fec!R$59)</f>
        <v>1.1910943620600138</v>
      </c>
      <c r="S152" s="275">
        <f>IF(S$59=0,0,S$59/ISI_fec!S$59)</f>
        <v>1.2239442842975075</v>
      </c>
      <c r="T152" s="275">
        <f>IF(T$59=0,0,T$59/ISI_fec!T$59)</f>
        <v>1.1048627247251714</v>
      </c>
      <c r="U152" s="275">
        <f>IF(U$59=0,0,U$59/ISI_fec!U$59)</f>
        <v>1.1006110150656139</v>
      </c>
      <c r="V152" s="275">
        <f>IF(V$59=0,0,V$59/ISI_fec!V$59)</f>
        <v>1.1455626428825745</v>
      </c>
      <c r="W152" s="275">
        <f>IF(W$59=0,0,W$59/ISI_fec!W$59)</f>
        <v>1.0940850128642075</v>
      </c>
      <c r="X152" s="275">
        <f>IF(X$59=0,0,X$59/ISI_fec!X$59)</f>
        <v>1.0537871454393346</v>
      </c>
      <c r="Y152" s="275">
        <f>IF(Y$59=0,0,Y$59/ISI_fec!Y$59)</f>
        <v>0.99573232292945801</v>
      </c>
      <c r="DA152" s="78"/>
    </row>
    <row r="153" spans="1:105" ht="12" customHeight="1" x14ac:dyDescent="0.25">
      <c r="A153" s="174" t="s">
        <v>220</v>
      </c>
      <c r="B153" s="276">
        <f>IF(B$65=0,0,B$65/ISI_fec!B$65)</f>
        <v>6.6947437642212311</v>
      </c>
      <c r="C153" s="276">
        <f>IF(C$65=0,0,C$65/ISI_fec!C$65)</f>
        <v>6.5407382197722592</v>
      </c>
      <c r="D153" s="276">
        <f>IF(D$65=0,0,D$65/ISI_fec!D$65)</f>
        <v>6.475698433829792</v>
      </c>
      <c r="E153" s="276">
        <f>IF(E$65=0,0,E$65/ISI_fec!E$65)</f>
        <v>6.0649130192473448</v>
      </c>
      <c r="F153" s="276">
        <f>IF(F$65=0,0,F$65/ISI_fec!F$65)</f>
        <v>6.0568148265821744</v>
      </c>
      <c r="G153" s="276">
        <f>IF(G$65=0,0,G$65/ISI_fec!G$65)</f>
        <v>6.2867282131049373</v>
      </c>
      <c r="H153" s="276">
        <f>IF(H$65=0,0,H$65/ISI_fec!H$65)</f>
        <v>6.1880700684706014</v>
      </c>
      <c r="I153" s="276">
        <f>IF(I$65=0,0,I$65/ISI_fec!I$65)</f>
        <v>5.8176525856167922</v>
      </c>
      <c r="J153" s="276">
        <f>IF(J$65=0,0,J$65/ISI_fec!J$65)</f>
        <v>5.935721136544033</v>
      </c>
      <c r="K153" s="276">
        <f>IF(K$65=0,0,K$65/ISI_fec!K$65)</f>
        <v>6.0981002367073165</v>
      </c>
      <c r="L153" s="276">
        <f>IF(L$65=0,0,L$65/ISI_fec!L$65)</f>
        <v>6.221997954794773</v>
      </c>
      <c r="M153" s="276">
        <f>IF(M$65=0,0,M$65/ISI_fec!M$65)</f>
        <v>5.9808337599957362</v>
      </c>
      <c r="N153" s="276">
        <f>IF(N$65=0,0,N$65/ISI_fec!N$65)</f>
        <v>5.9513407046384836</v>
      </c>
      <c r="O153" s="276">
        <f>IF(O$65=0,0,O$65/ISI_fec!O$65)</f>
        <v>6.0565109290887555</v>
      </c>
      <c r="P153" s="276">
        <f>IF(P$65=0,0,P$65/ISI_fec!P$65)</f>
        <v>6.0022929567487395</v>
      </c>
      <c r="Q153" s="276">
        <f>IF(Q$65=0,0,Q$65/ISI_fec!Q$65)</f>
        <v>6.067703161282151</v>
      </c>
      <c r="R153" s="276">
        <f>IF(R$65=0,0,R$65/ISI_fec!R$65)</f>
        <v>5.6175893295692578</v>
      </c>
      <c r="S153" s="276">
        <f>IF(S$65=0,0,S$65/ISI_fec!S$65)</f>
        <v>5.8473144443456624</v>
      </c>
      <c r="T153" s="276">
        <f>IF(T$65=0,0,T$65/ISI_fec!T$65)</f>
        <v>6.4855744762617906</v>
      </c>
      <c r="U153" s="276">
        <f>IF(U$65=0,0,U$65/ISI_fec!U$65)</f>
        <v>6.2276496468932292</v>
      </c>
      <c r="V153" s="276">
        <f>IF(V$65=0,0,V$65/ISI_fec!V$65)</f>
        <v>6.1154508111587287</v>
      </c>
      <c r="W153" s="276">
        <f>IF(W$65=0,0,W$65/ISI_fec!W$65)</f>
        <v>5.9818935360530476</v>
      </c>
      <c r="X153" s="276">
        <f>IF(X$65=0,0,X$65/ISI_fec!X$65)</f>
        <v>5.948216130361355</v>
      </c>
      <c r="Y153" s="276">
        <f>IF(Y$65=0,0,Y$65/ISI_fec!Y$65)</f>
        <v>6.1835577488014684</v>
      </c>
      <c r="DA153" s="79"/>
    </row>
    <row r="154" spans="1:105" ht="12" customHeight="1" x14ac:dyDescent="0.25">
      <c r="A154" s="174" t="s">
        <v>226</v>
      </c>
      <c r="B154" s="276">
        <f>IF(B$71=0,0,B$71/ISI_fec!B$71)</f>
        <v>0</v>
      </c>
      <c r="C154" s="276">
        <f>IF(C$71=0,0,C$71/ISI_fec!C$71)</f>
        <v>0</v>
      </c>
      <c r="D154" s="276">
        <f>IF(D$71=0,0,D$71/ISI_fec!D$71)</f>
        <v>0</v>
      </c>
      <c r="E154" s="276">
        <f>IF(E$71=0,0,E$71/ISI_fec!E$71)</f>
        <v>0</v>
      </c>
      <c r="F154" s="276">
        <f>IF(F$71=0,0,F$71/ISI_fec!F$71)</f>
        <v>0</v>
      </c>
      <c r="G154" s="276">
        <f>IF(G$71=0,0,G$71/ISI_fec!G$71)</f>
        <v>0</v>
      </c>
      <c r="H154" s="276">
        <f>IF(H$71=0,0,H$71/ISI_fec!H$71)</f>
        <v>0</v>
      </c>
      <c r="I154" s="276">
        <f>IF(I$71=0,0,I$71/ISI_fec!I$71)</f>
        <v>0</v>
      </c>
      <c r="J154" s="276">
        <f>IF(J$71=0,0,J$71/ISI_fec!J$71)</f>
        <v>0</v>
      </c>
      <c r="K154" s="276">
        <f>IF(K$71=0,0,K$71/ISI_fec!K$71)</f>
        <v>0</v>
      </c>
      <c r="L154" s="276">
        <f>IF(L$71=0,0,L$71/ISI_fec!L$71)</f>
        <v>0</v>
      </c>
      <c r="M154" s="276">
        <f>IF(M$71=0,0,M$71/ISI_fec!M$71)</f>
        <v>0</v>
      </c>
      <c r="N154" s="276">
        <f>IF(N$71=0,0,N$71/ISI_fec!N$71)</f>
        <v>0</v>
      </c>
      <c r="O154" s="276">
        <f>IF(O$71=0,0,O$71/ISI_fec!O$71)</f>
        <v>0</v>
      </c>
      <c r="P154" s="276">
        <f>IF(P$71=0,0,P$71/ISI_fec!P$71)</f>
        <v>0</v>
      </c>
      <c r="Q154" s="276">
        <f>IF(Q$71=0,0,Q$71/ISI_fec!Q$71)</f>
        <v>0</v>
      </c>
      <c r="R154" s="276">
        <f>IF(R$71=0,0,R$71/ISI_fec!R$71)</f>
        <v>0</v>
      </c>
      <c r="S154" s="276">
        <f>IF(S$71=0,0,S$71/ISI_fec!S$71)</f>
        <v>0</v>
      </c>
      <c r="T154" s="276">
        <f>IF(T$71=0,0,T$71/ISI_fec!T$71)</f>
        <v>0</v>
      </c>
      <c r="U154" s="276">
        <f>IF(U$71=0,0,U$71/ISI_fec!U$71)</f>
        <v>0</v>
      </c>
      <c r="V154" s="276">
        <f>IF(V$71=0,0,V$71/ISI_fec!V$71)</f>
        <v>0</v>
      </c>
      <c r="W154" s="276">
        <f>IF(W$71=0,0,W$71/ISI_fec!W$71)</f>
        <v>0</v>
      </c>
      <c r="X154" s="276">
        <f>IF(X$71=0,0,X$71/ISI_fec!X$71)</f>
        <v>0</v>
      </c>
      <c r="Y154" s="276">
        <f>IF(Y$71=0,0,Y$71/ISI_fec!Y$71)</f>
        <v>0</v>
      </c>
      <c r="DA154" s="79"/>
    </row>
    <row r="155" spans="1:105" ht="12" customHeight="1" x14ac:dyDescent="0.25">
      <c r="A155" s="174" t="s">
        <v>179</v>
      </c>
      <c r="B155" s="276">
        <f>IF(B$72=0,0,B$72/ISI_fec!B$72)</f>
        <v>1.4594480735240656</v>
      </c>
      <c r="C155" s="276">
        <f>IF(C$72=0,0,C$72/ISI_fec!C$72)</f>
        <v>1.4027927653830985</v>
      </c>
      <c r="D155" s="276">
        <f>IF(D$72=0,0,D$72/ISI_fec!D$72)</f>
        <v>1.3794501537677306</v>
      </c>
      <c r="E155" s="276">
        <f>IF(E$72=0,0,E$72/ISI_fec!E$72)</f>
        <v>1.4456969511942799</v>
      </c>
      <c r="F155" s="276">
        <f>IF(F$72=0,0,F$72/ISI_fec!F$72)</f>
        <v>1.3839150364754698</v>
      </c>
      <c r="G155" s="276">
        <f>IF(G$72=0,0,G$72/ISI_fec!G$72)</f>
        <v>1.2337217310227397</v>
      </c>
      <c r="H155" s="276">
        <f>IF(H$72=0,0,H$72/ISI_fec!H$72)</f>
        <v>1.3140600856810949</v>
      </c>
      <c r="I155" s="276">
        <f>IF(I$72=0,0,I$72/ISI_fec!I$72)</f>
        <v>1.3154432074804405</v>
      </c>
      <c r="J155" s="276">
        <f>IF(J$72=0,0,J$72/ISI_fec!J$72)</f>
        <v>1.3437833365033915</v>
      </c>
      <c r="K155" s="276">
        <f>IF(K$72=0,0,K$72/ISI_fec!K$72)</f>
        <v>1.2724776893532763</v>
      </c>
      <c r="L155" s="276">
        <f>IF(L$72=0,0,L$72/ISI_fec!L$72)</f>
        <v>1.2876026105773126</v>
      </c>
      <c r="M155" s="276">
        <f>IF(M$72=0,0,M$72/ISI_fec!M$72)</f>
        <v>1.2830178790047142</v>
      </c>
      <c r="N155" s="276">
        <f>IF(N$72=0,0,N$72/ISI_fec!N$72)</f>
        <v>1.2636678553902361</v>
      </c>
      <c r="O155" s="276">
        <f>IF(O$72=0,0,O$72/ISI_fec!O$72)</f>
        <v>1.230486402666302</v>
      </c>
      <c r="P155" s="276">
        <f>IF(P$72=0,0,P$72/ISI_fec!P$72)</f>
        <v>1.1961386186423912</v>
      </c>
      <c r="Q155" s="276">
        <f>IF(Q$72=0,0,Q$72/ISI_fec!Q$72)</f>
        <v>1.2561309629703421</v>
      </c>
      <c r="R155" s="276">
        <f>IF(R$72=0,0,R$72/ISI_fec!R$72)</f>
        <v>1.1916354572860242</v>
      </c>
      <c r="S155" s="276">
        <f>IF(S$72=0,0,S$72/ISI_fec!S$72)</f>
        <v>1.2260513227763588</v>
      </c>
      <c r="T155" s="276">
        <f>IF(T$72=0,0,T$72/ISI_fec!T$72)</f>
        <v>1.2270673961221639</v>
      </c>
      <c r="U155" s="276">
        <f>IF(U$72=0,0,U$72/ISI_fec!U$72)</f>
        <v>1.2306856313341603</v>
      </c>
      <c r="V155" s="276">
        <f>IF(V$72=0,0,V$72/ISI_fec!V$72)</f>
        <v>1.2787271273923906</v>
      </c>
      <c r="W155" s="276">
        <f>IF(W$72=0,0,W$72/ISI_fec!W$72)</f>
        <v>1.2333054879339793</v>
      </c>
      <c r="X155" s="276">
        <f>IF(X$72=0,0,X$72/ISI_fec!X$72)</f>
        <v>1.2027087604882192</v>
      </c>
      <c r="Y155" s="276">
        <f>IF(Y$72=0,0,Y$72/ISI_fec!Y$72)</f>
        <v>1.1709196550856764</v>
      </c>
      <c r="DA155" s="79"/>
    </row>
    <row r="156" spans="1:105" ht="12" customHeight="1" x14ac:dyDescent="0.25">
      <c r="A156" s="41" t="s">
        <v>189</v>
      </c>
      <c r="B156" s="277">
        <f>IF(B$79=0,0,B$79/ISI_fec!B$79)</f>
        <v>3.2268306274544005</v>
      </c>
      <c r="C156" s="277">
        <f>IF(C$79=0,0,C$79/ISI_fec!C$79)</f>
        <v>3.081815104624261</v>
      </c>
      <c r="D156" s="277">
        <f>IF(D$79=0,0,D$79/ISI_fec!D$79)</f>
        <v>3.0505690209033283</v>
      </c>
      <c r="E156" s="277">
        <f>IF(E$79=0,0,E$79/ISI_fec!E$79)</f>
        <v>2.937106939884246</v>
      </c>
      <c r="F156" s="277">
        <f>IF(F$79=0,0,F$79/ISI_fec!F$79)</f>
        <v>2.8267421470305236</v>
      </c>
      <c r="G156" s="277">
        <f>IF(G$79=0,0,G$79/ISI_fec!G$79)</f>
        <v>2.8720331414185964</v>
      </c>
      <c r="H156" s="277">
        <f>IF(H$79=0,0,H$79/ISI_fec!H$79)</f>
        <v>2.8966035715854934</v>
      </c>
      <c r="I156" s="277">
        <f>IF(I$79=0,0,I$79/ISI_fec!I$79)</f>
        <v>2.6746765563065296</v>
      </c>
      <c r="J156" s="277">
        <f>IF(J$79=0,0,J$79/ISI_fec!J$79)</f>
        <v>2.7264147988019163</v>
      </c>
      <c r="K156" s="277">
        <f>IF(K$79=0,0,K$79/ISI_fec!K$79)</f>
        <v>2.6464281575371746</v>
      </c>
      <c r="L156" s="277">
        <f>IF(L$79=0,0,L$79/ISI_fec!L$79)</f>
        <v>2.6634539013293961</v>
      </c>
      <c r="M156" s="277">
        <f>IF(M$79=0,0,M$79/ISI_fec!M$79)</f>
        <v>2.6417715610430297</v>
      </c>
      <c r="N156" s="277">
        <f>IF(N$79=0,0,N$79/ISI_fec!N$79)</f>
        <v>2.5105154867482984</v>
      </c>
      <c r="O156" s="277">
        <f>IF(O$79=0,0,O$79/ISI_fec!O$79)</f>
        <v>2.658777426587791</v>
      </c>
      <c r="P156" s="277">
        <f>IF(P$79=0,0,P$79/ISI_fec!P$79)</f>
        <v>2.5365624806470852</v>
      </c>
      <c r="Q156" s="277">
        <f>IF(Q$79=0,0,Q$79/ISI_fec!Q$79)</f>
        <v>2.6793769049401912</v>
      </c>
      <c r="R156" s="277">
        <f>IF(R$79=0,0,R$79/ISI_fec!R$79)</f>
        <v>2.5168390677537227</v>
      </c>
      <c r="S156" s="277">
        <f>IF(S$79=0,0,S$79/ISI_fec!S$79)</f>
        <v>2.5946442280494311</v>
      </c>
      <c r="T156" s="277">
        <f>IF(T$79=0,0,T$79/ISI_fec!T$79)</f>
        <v>2.8028447890226826</v>
      </c>
      <c r="U156" s="277">
        <f>IF(U$79=0,0,U$79/ISI_fec!U$79)</f>
        <v>2.7154977209462516</v>
      </c>
      <c r="V156" s="277">
        <f>IF(V$79=0,0,V$79/ISI_fec!V$79)</f>
        <v>2.6819787265819963</v>
      </c>
      <c r="W156" s="277">
        <f>IF(W$79=0,0,W$79/ISI_fec!W$79)</f>
        <v>2.6007491125985633</v>
      </c>
      <c r="X156" s="277">
        <f>IF(X$79=0,0,X$79/ISI_fec!X$79)</f>
        <v>2.6087314439638205</v>
      </c>
      <c r="Y156" s="277">
        <f>IF(Y$79=0,0,Y$79/ISI_fec!Y$79)</f>
        <v>2.6453271535262073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theme="4" tint="0.79998168889431442"/>
    <pageSetUpPr fitToPage="1"/>
  </sheetPr>
  <dimension ref="A1:DA10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metals"</f>
        <v>DE: Non-ferrous metals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0.15" customHeight="1" x14ac:dyDescent="0.25"/>
    <row r="3" spans="1:105" ht="12" customHeight="1" x14ac:dyDescent="0.25">
      <c r="A3" s="30" t="s">
        <v>57</v>
      </c>
      <c r="B3" s="203">
        <f t="shared" ref="B3:Y3" si="0">SUM(B4:B5,B8)</f>
        <v>7521.3336342720877</v>
      </c>
      <c r="C3" s="203">
        <f t="shared" si="0"/>
        <v>7572.240350682001</v>
      </c>
      <c r="D3" s="203">
        <f t="shared" si="0"/>
        <v>7471.1296835745234</v>
      </c>
      <c r="E3" s="203">
        <f t="shared" si="0"/>
        <v>7314.0386439022077</v>
      </c>
      <c r="F3" s="203">
        <f t="shared" si="0"/>
        <v>7946.0490598075294</v>
      </c>
      <c r="G3" s="203">
        <f t="shared" si="0"/>
        <v>8555.1361736197723</v>
      </c>
      <c r="H3" s="203">
        <f t="shared" si="0"/>
        <v>9209.1813756510419</v>
      </c>
      <c r="I3" s="203">
        <f t="shared" si="0"/>
        <v>10640.419958345265</v>
      </c>
      <c r="J3" s="203">
        <f t="shared" si="0"/>
        <v>10362.466322694278</v>
      </c>
      <c r="K3" s="203">
        <f t="shared" si="0"/>
        <v>8565.0303099798839</v>
      </c>
      <c r="L3" s="203">
        <f t="shared" si="0"/>
        <v>8497.5733577609899</v>
      </c>
      <c r="M3" s="203">
        <f t="shared" si="0"/>
        <v>9367.4215471196439</v>
      </c>
      <c r="N3" s="203">
        <f t="shared" si="0"/>
        <v>10184.04010207737</v>
      </c>
      <c r="O3" s="203">
        <f t="shared" si="0"/>
        <v>9695.3128258730867</v>
      </c>
      <c r="P3" s="203">
        <f t="shared" si="0"/>
        <v>9435.0307263197974</v>
      </c>
      <c r="Q3" s="203">
        <f t="shared" si="0"/>
        <v>10083.980753250613</v>
      </c>
      <c r="R3" s="203">
        <f t="shared" si="0"/>
        <v>10172.338500154374</v>
      </c>
      <c r="S3" s="203">
        <f t="shared" si="0"/>
        <v>9763.5211272262241</v>
      </c>
      <c r="T3" s="203">
        <f t="shared" si="0"/>
        <v>10558.569373388389</v>
      </c>
      <c r="U3" s="203">
        <f t="shared" si="0"/>
        <v>10181.567884561879</v>
      </c>
      <c r="V3" s="203">
        <f t="shared" si="0"/>
        <v>9231.8878625536872</v>
      </c>
      <c r="W3" s="203">
        <f t="shared" si="0"/>
        <v>8216.1293610576904</v>
      </c>
      <c r="X3" s="203">
        <f t="shared" si="0"/>
        <v>8717.6507166194096</v>
      </c>
      <c r="Y3" s="203">
        <f t="shared" si="0"/>
        <v>10614.081435193535</v>
      </c>
      <c r="DA3" s="112"/>
    </row>
    <row r="4" spans="1:105" ht="12" customHeight="1" x14ac:dyDescent="0.25">
      <c r="A4" s="50" t="s">
        <v>45</v>
      </c>
      <c r="B4" s="241">
        <v>579.16145331147152</v>
      </c>
      <c r="C4" s="241">
        <v>583.08139747203052</v>
      </c>
      <c r="D4" s="241">
        <v>575.29562386395321</v>
      </c>
      <c r="E4" s="241">
        <v>563.19922191413684</v>
      </c>
      <c r="F4" s="241">
        <v>611.86560061535749</v>
      </c>
      <c r="G4" s="241">
        <v>658.76682786864478</v>
      </c>
      <c r="H4" s="241">
        <v>709.12994007174882</v>
      </c>
      <c r="I4" s="241">
        <v>819.33888145038259</v>
      </c>
      <c r="J4" s="241">
        <v>797.93575809426579</v>
      </c>
      <c r="K4" s="241">
        <v>730.69450038406308</v>
      </c>
      <c r="L4" s="241">
        <v>747.1687649382776</v>
      </c>
      <c r="M4" s="241">
        <v>829.86445611412114</v>
      </c>
      <c r="N4" s="241">
        <v>859.24994430872221</v>
      </c>
      <c r="O4" s="241">
        <v>857.6359311846187</v>
      </c>
      <c r="P4" s="241">
        <v>833.51537873597385</v>
      </c>
      <c r="Q4" s="241">
        <v>884.39069960237202</v>
      </c>
      <c r="R4" s="241">
        <v>895.46642705138663</v>
      </c>
      <c r="S4" s="241">
        <v>856.23150060305727</v>
      </c>
      <c r="T4" s="241">
        <v>928.90241153584668</v>
      </c>
      <c r="U4" s="241">
        <v>876.97900247136181</v>
      </c>
      <c r="V4" s="241">
        <v>763.47687260576208</v>
      </c>
      <c r="W4" s="241">
        <v>682.94407949264985</v>
      </c>
      <c r="X4" s="241">
        <v>630.7204435810562</v>
      </c>
      <c r="Y4" s="241">
        <v>629.88496631549651</v>
      </c>
      <c r="DA4" s="83" t="s">
        <v>433</v>
      </c>
    </row>
    <row r="5" spans="1:105" ht="12" customHeight="1" x14ac:dyDescent="0.25">
      <c r="A5" s="107" t="s">
        <v>58</v>
      </c>
      <c r="B5" s="282">
        <f t="shared" ref="B5:Y5" si="1">SUM(B6:B7)</f>
        <v>3281.91490209834</v>
      </c>
      <c r="C5" s="282">
        <f t="shared" si="1"/>
        <v>3304.1279190081741</v>
      </c>
      <c r="D5" s="282">
        <f t="shared" si="1"/>
        <v>3260.0085352290698</v>
      </c>
      <c r="E5" s="282">
        <f t="shared" si="1"/>
        <v>3191.4622575134426</v>
      </c>
      <c r="F5" s="282">
        <f t="shared" si="1"/>
        <v>3467.238403487027</v>
      </c>
      <c r="G5" s="282">
        <f t="shared" si="1"/>
        <v>3733.012024588988</v>
      </c>
      <c r="H5" s="282">
        <f t="shared" si="1"/>
        <v>4018.4029937399109</v>
      </c>
      <c r="I5" s="282">
        <f t="shared" si="1"/>
        <v>4642.9203282188346</v>
      </c>
      <c r="J5" s="282">
        <f t="shared" si="1"/>
        <v>4521.6359625341738</v>
      </c>
      <c r="K5" s="282">
        <f t="shared" si="1"/>
        <v>4140.6021688430246</v>
      </c>
      <c r="L5" s="282">
        <f t="shared" si="1"/>
        <v>4233.9563346502409</v>
      </c>
      <c r="M5" s="282">
        <f t="shared" si="1"/>
        <v>4702.5652513133537</v>
      </c>
      <c r="N5" s="282">
        <f t="shared" si="1"/>
        <v>4869.0830177494272</v>
      </c>
      <c r="O5" s="282">
        <f t="shared" si="1"/>
        <v>4859.9369433795055</v>
      </c>
      <c r="P5" s="282">
        <f t="shared" si="1"/>
        <v>4723.2538128371862</v>
      </c>
      <c r="Q5" s="282">
        <f t="shared" si="1"/>
        <v>5011.5472977467753</v>
      </c>
      <c r="R5" s="282">
        <f t="shared" si="1"/>
        <v>5074.3097532911906</v>
      </c>
      <c r="S5" s="282">
        <f t="shared" si="1"/>
        <v>4851.9785034173237</v>
      </c>
      <c r="T5" s="282">
        <f t="shared" si="1"/>
        <v>5263.7803320364637</v>
      </c>
      <c r="U5" s="282">
        <f t="shared" si="1"/>
        <v>4969.5476806710503</v>
      </c>
      <c r="V5" s="282">
        <f t="shared" si="1"/>
        <v>4326.3689447659863</v>
      </c>
      <c r="W5" s="282">
        <f t="shared" si="1"/>
        <v>3870.016450458349</v>
      </c>
      <c r="X5" s="282">
        <f t="shared" si="1"/>
        <v>3574.082513625985</v>
      </c>
      <c r="Y5" s="282">
        <f t="shared" si="1"/>
        <v>3569.3481424544798</v>
      </c>
      <c r="DA5" s="94"/>
    </row>
    <row r="6" spans="1:105" ht="12" customHeight="1" x14ac:dyDescent="0.25">
      <c r="A6" s="99" t="s">
        <v>46</v>
      </c>
      <c r="B6" s="282">
        <v>1908.5822199951031</v>
      </c>
      <c r="C6" s="282">
        <v>1863.448995573965</v>
      </c>
      <c r="D6" s="282">
        <v>1786.841029802396</v>
      </c>
      <c r="E6" s="282">
        <v>1743.3032727704269</v>
      </c>
      <c r="F6" s="282">
        <v>1871.360816756033</v>
      </c>
      <c r="G6" s="282">
        <v>1963.826365574271</v>
      </c>
      <c r="H6" s="282">
        <v>1774.321481886431</v>
      </c>
      <c r="I6" s="282">
        <v>2037.408872107276</v>
      </c>
      <c r="J6" s="282">
        <v>2287.5400395127922</v>
      </c>
      <c r="K6" s="282">
        <v>1591.4989974386081</v>
      </c>
      <c r="L6" s="282">
        <v>1875.016617775507</v>
      </c>
      <c r="M6" s="282">
        <v>2121.28656584178</v>
      </c>
      <c r="N6" s="282">
        <v>2127.7969691754961</v>
      </c>
      <c r="O6" s="282">
        <v>2421.5394687680282</v>
      </c>
      <c r="P6" s="282">
        <v>2443.0791987300681</v>
      </c>
      <c r="Q6" s="282">
        <v>2570.6546199777122</v>
      </c>
      <c r="R6" s="282">
        <v>2424.9002336491289</v>
      </c>
      <c r="S6" s="282">
        <v>2263.3718456088832</v>
      </c>
      <c r="T6" s="282">
        <v>2401.2062400724299</v>
      </c>
      <c r="U6" s="282">
        <v>2335.607057903791</v>
      </c>
      <c r="V6" s="282">
        <v>2332.046442892442</v>
      </c>
      <c r="W6" s="282">
        <v>2045.48466239868</v>
      </c>
      <c r="X6" s="282">
        <v>1661.9960220811511</v>
      </c>
      <c r="Y6" s="282">
        <v>1147.869394036441</v>
      </c>
      <c r="DA6" s="94" t="s">
        <v>434</v>
      </c>
    </row>
    <row r="7" spans="1:105" ht="12" customHeight="1" x14ac:dyDescent="0.25">
      <c r="A7" s="99" t="s">
        <v>80</v>
      </c>
      <c r="B7" s="282">
        <v>1373.3326821032369</v>
      </c>
      <c r="C7" s="282">
        <v>1440.6789234342091</v>
      </c>
      <c r="D7" s="282">
        <v>1473.1675054266741</v>
      </c>
      <c r="E7" s="282">
        <v>1448.1589847430159</v>
      </c>
      <c r="F7" s="282">
        <v>1595.8775867309939</v>
      </c>
      <c r="G7" s="282">
        <v>1769.185659014717</v>
      </c>
      <c r="H7" s="282">
        <v>2244.0815118534802</v>
      </c>
      <c r="I7" s="282">
        <v>2605.5114561115588</v>
      </c>
      <c r="J7" s="282">
        <v>2234.0959230213812</v>
      </c>
      <c r="K7" s="282">
        <v>2549.103171404417</v>
      </c>
      <c r="L7" s="282">
        <v>2358.9397168747341</v>
      </c>
      <c r="M7" s="282">
        <v>2581.2786854715732</v>
      </c>
      <c r="N7" s="282">
        <v>2741.2860485739311</v>
      </c>
      <c r="O7" s="282">
        <v>2438.3974746114768</v>
      </c>
      <c r="P7" s="282">
        <v>2280.174614107118</v>
      </c>
      <c r="Q7" s="282">
        <v>2440.8926777690631</v>
      </c>
      <c r="R7" s="282">
        <v>2649.4095196420622</v>
      </c>
      <c r="S7" s="282">
        <v>2588.606657808441</v>
      </c>
      <c r="T7" s="282">
        <v>2862.5740919640339</v>
      </c>
      <c r="U7" s="282">
        <v>2633.9406227672589</v>
      </c>
      <c r="V7" s="282">
        <v>1994.3225018735441</v>
      </c>
      <c r="W7" s="282">
        <v>1824.531788059669</v>
      </c>
      <c r="X7" s="282">
        <v>1912.086491544834</v>
      </c>
      <c r="Y7" s="282">
        <v>2421.4787484180388</v>
      </c>
      <c r="DA7" s="94" t="s">
        <v>435</v>
      </c>
    </row>
    <row r="8" spans="1:105" ht="12" customHeight="1" x14ac:dyDescent="0.25">
      <c r="A8" s="49" t="s">
        <v>47</v>
      </c>
      <c r="B8" s="242">
        <v>3660.2572788622761</v>
      </c>
      <c r="C8" s="242">
        <v>3685.031034201797</v>
      </c>
      <c r="D8" s="242">
        <v>3635.8255244815</v>
      </c>
      <c r="E8" s="242">
        <v>3559.377164474628</v>
      </c>
      <c r="F8" s="242">
        <v>3866.945055705145</v>
      </c>
      <c r="G8" s="242">
        <v>4163.3573211621388</v>
      </c>
      <c r="H8" s="242">
        <v>4481.648441839382</v>
      </c>
      <c r="I8" s="242">
        <v>5178.1607486760486</v>
      </c>
      <c r="J8" s="242">
        <v>5042.8946020658377</v>
      </c>
      <c r="K8" s="242">
        <v>3693.733640752796</v>
      </c>
      <c r="L8" s="242">
        <v>3516.4482581724719</v>
      </c>
      <c r="M8" s="242">
        <v>3834.9918396921698</v>
      </c>
      <c r="N8" s="242">
        <v>4455.7071400192199</v>
      </c>
      <c r="O8" s="242">
        <v>3977.7399513089622</v>
      </c>
      <c r="P8" s="242">
        <v>3878.2615347466381</v>
      </c>
      <c r="Q8" s="242">
        <v>4188.0427559014661</v>
      </c>
      <c r="R8" s="242">
        <v>4202.5623198117964</v>
      </c>
      <c r="S8" s="242">
        <v>4055.3111232058432</v>
      </c>
      <c r="T8" s="242">
        <v>4365.8866298160783</v>
      </c>
      <c r="U8" s="242">
        <v>4335.0412014194662</v>
      </c>
      <c r="V8" s="242">
        <v>4142.0420451819391</v>
      </c>
      <c r="W8" s="242">
        <v>3663.1688311066928</v>
      </c>
      <c r="X8" s="242">
        <v>4512.8477594123697</v>
      </c>
      <c r="Y8" s="242">
        <v>6414.8483264235583</v>
      </c>
      <c r="DA8" s="84" t="s">
        <v>436</v>
      </c>
    </row>
    <row r="9" spans="1:105" ht="12" customHeight="1" x14ac:dyDescent="0.25">
      <c r="A9" s="4"/>
      <c r="B9" s="243"/>
      <c r="C9" s="243"/>
      <c r="D9" s="243"/>
      <c r="E9" s="243"/>
      <c r="F9" s="243"/>
      <c r="G9" s="243"/>
      <c r="H9" s="243"/>
      <c r="I9" s="243"/>
      <c r="J9" s="243"/>
      <c r="K9" s="243"/>
      <c r="L9" s="243"/>
      <c r="M9" s="243"/>
      <c r="N9" s="243"/>
      <c r="O9" s="243"/>
      <c r="P9" s="243"/>
      <c r="Q9" s="243"/>
      <c r="R9" s="243"/>
      <c r="S9" s="243"/>
      <c r="T9" s="243"/>
      <c r="U9" s="243"/>
      <c r="V9" s="243"/>
      <c r="W9" s="243"/>
      <c r="X9" s="243"/>
      <c r="Y9" s="243"/>
    </row>
    <row r="10" spans="1:105" ht="12" customHeight="1" x14ac:dyDescent="0.25">
      <c r="A10" s="30" t="s">
        <v>437</v>
      </c>
      <c r="B10" s="203"/>
      <c r="C10" s="203"/>
      <c r="D10" s="203"/>
      <c r="E10" s="203"/>
      <c r="F10" s="203"/>
      <c r="G10" s="203"/>
      <c r="H10" s="203"/>
      <c r="I10" s="203"/>
      <c r="J10" s="203"/>
      <c r="K10" s="203"/>
      <c r="L10" s="203"/>
      <c r="M10" s="203"/>
      <c r="N10" s="203"/>
      <c r="O10" s="203"/>
      <c r="P10" s="203"/>
      <c r="Q10" s="203"/>
      <c r="R10" s="203"/>
      <c r="S10" s="203"/>
      <c r="T10" s="203"/>
      <c r="U10" s="203"/>
      <c r="V10" s="203"/>
      <c r="W10" s="203"/>
      <c r="X10" s="203"/>
      <c r="Y10" s="203"/>
      <c r="DA10" s="112"/>
    </row>
    <row r="11" spans="1:105" ht="12" customHeight="1" x14ac:dyDescent="0.25">
      <c r="A11" s="50" t="s">
        <v>438</v>
      </c>
      <c r="B11" s="241">
        <v>652</v>
      </c>
      <c r="C11" s="241">
        <v>715</v>
      </c>
      <c r="D11" s="241">
        <v>720</v>
      </c>
      <c r="E11" s="241">
        <v>830</v>
      </c>
      <c r="F11" s="241">
        <v>1174</v>
      </c>
      <c r="G11" s="241">
        <v>1255</v>
      </c>
      <c r="H11" s="241">
        <v>1393</v>
      </c>
      <c r="I11" s="241">
        <v>1388</v>
      </c>
      <c r="J11" s="241">
        <v>1395</v>
      </c>
      <c r="K11" s="241">
        <v>1154</v>
      </c>
      <c r="L11" s="241">
        <v>1485</v>
      </c>
      <c r="M11" s="241">
        <v>2355</v>
      </c>
      <c r="N11" s="241">
        <v>1854</v>
      </c>
      <c r="O11" s="241">
        <v>2244</v>
      </c>
      <c r="P11" s="241">
        <v>1910</v>
      </c>
      <c r="Q11" s="241">
        <v>1910</v>
      </c>
      <c r="R11" s="241">
        <v>1900</v>
      </c>
      <c r="S11" s="241">
        <v>1900</v>
      </c>
      <c r="T11" s="241">
        <v>1000</v>
      </c>
      <c r="U11" s="241">
        <v>889</v>
      </c>
      <c r="V11" s="241">
        <v>919</v>
      </c>
      <c r="W11" s="241">
        <v>964</v>
      </c>
      <c r="X11" s="241">
        <v>1000</v>
      </c>
      <c r="Y11" s="241">
        <v>452</v>
      </c>
      <c r="DA11" s="83" t="s">
        <v>439</v>
      </c>
    </row>
    <row r="12" spans="1:105" ht="12" customHeight="1" x14ac:dyDescent="0.25">
      <c r="A12" s="107" t="s">
        <v>440</v>
      </c>
      <c r="B12" s="282">
        <f t="shared" ref="B12:Y12" si="2">SUM(B13:B14)</f>
        <v>1215.7570000000001</v>
      </c>
      <c r="C12" s="282">
        <f t="shared" si="2"/>
        <v>1274.499</v>
      </c>
      <c r="D12" s="282">
        <f t="shared" si="2"/>
        <v>1318.9929999999999</v>
      </c>
      <c r="E12" s="282">
        <f t="shared" si="2"/>
        <v>1341.1779999999999</v>
      </c>
      <c r="F12" s="282">
        <f t="shared" si="2"/>
        <v>1371.595</v>
      </c>
      <c r="G12" s="282">
        <f t="shared" si="2"/>
        <v>1366.2249999999999</v>
      </c>
      <c r="H12" s="282">
        <f t="shared" si="2"/>
        <v>1311.2069999999999</v>
      </c>
      <c r="I12" s="282">
        <f t="shared" si="2"/>
        <v>1408.6489999999999</v>
      </c>
      <c r="J12" s="282">
        <f t="shared" si="2"/>
        <v>1326.7739999999999</v>
      </c>
      <c r="K12" s="282">
        <f t="shared" si="2"/>
        <v>852.505</v>
      </c>
      <c r="L12" s="282">
        <f t="shared" si="2"/>
        <v>1013.615</v>
      </c>
      <c r="M12" s="282">
        <f t="shared" si="2"/>
        <v>1066.472</v>
      </c>
      <c r="N12" s="282">
        <f t="shared" si="2"/>
        <v>1045</v>
      </c>
      <c r="O12" s="282">
        <f t="shared" si="2"/>
        <v>1089</v>
      </c>
      <c r="P12" s="282">
        <f t="shared" si="2"/>
        <v>1130</v>
      </c>
      <c r="Q12" s="282">
        <f t="shared" si="2"/>
        <v>1161</v>
      </c>
      <c r="R12" s="282">
        <f t="shared" si="2"/>
        <v>1270</v>
      </c>
      <c r="S12" s="282">
        <f t="shared" si="2"/>
        <v>1313</v>
      </c>
      <c r="T12" s="282">
        <f t="shared" si="2"/>
        <v>1291</v>
      </c>
      <c r="U12" s="282">
        <f t="shared" si="2"/>
        <v>1200</v>
      </c>
      <c r="V12" s="282">
        <f t="shared" si="2"/>
        <v>1077</v>
      </c>
      <c r="W12" s="282">
        <f t="shared" si="2"/>
        <v>1084.5</v>
      </c>
      <c r="X12" s="282">
        <f t="shared" si="2"/>
        <v>813.8</v>
      </c>
      <c r="Y12" s="282">
        <f t="shared" si="2"/>
        <v>667.7</v>
      </c>
      <c r="DA12" s="94"/>
    </row>
    <row r="13" spans="1:105" ht="12" customHeight="1" x14ac:dyDescent="0.25">
      <c r="A13" s="99" t="s">
        <v>46</v>
      </c>
      <c r="B13" s="282">
        <v>643.5</v>
      </c>
      <c r="C13" s="282">
        <v>651.59199999999998</v>
      </c>
      <c r="D13" s="282">
        <v>652.84500000000003</v>
      </c>
      <c r="E13" s="282">
        <v>660.79300000000001</v>
      </c>
      <c r="F13" s="282">
        <v>667.83900000000006</v>
      </c>
      <c r="G13" s="282">
        <v>647.93399999999997</v>
      </c>
      <c r="H13" s="282">
        <v>515.53899999999999</v>
      </c>
      <c r="I13" s="282">
        <v>551.03</v>
      </c>
      <c r="J13" s="282">
        <v>605.87599999999998</v>
      </c>
      <c r="K13" s="282">
        <v>291.75</v>
      </c>
      <c r="L13" s="282">
        <v>402.476</v>
      </c>
      <c r="M13" s="282">
        <v>432.47199999999998</v>
      </c>
      <c r="N13" s="282">
        <v>410</v>
      </c>
      <c r="O13" s="282">
        <v>492</v>
      </c>
      <c r="P13" s="282">
        <v>531</v>
      </c>
      <c r="Q13" s="282">
        <v>541</v>
      </c>
      <c r="R13" s="282">
        <v>547</v>
      </c>
      <c r="S13" s="282">
        <v>550</v>
      </c>
      <c r="T13" s="282">
        <v>529</v>
      </c>
      <c r="U13" s="282">
        <v>508</v>
      </c>
      <c r="V13" s="282">
        <v>529</v>
      </c>
      <c r="W13" s="282">
        <v>520</v>
      </c>
      <c r="X13" s="282">
        <v>341</v>
      </c>
      <c r="Y13" s="282">
        <v>189.5</v>
      </c>
      <c r="DA13" s="94" t="s">
        <v>441</v>
      </c>
    </row>
    <row r="14" spans="1:105" ht="12" customHeight="1" x14ac:dyDescent="0.25">
      <c r="A14" s="99" t="s">
        <v>80</v>
      </c>
      <c r="B14" s="282">
        <v>572.25699999999995</v>
      </c>
      <c r="C14" s="282">
        <v>622.90700000000004</v>
      </c>
      <c r="D14" s="282">
        <v>666.14800000000002</v>
      </c>
      <c r="E14" s="282">
        <v>680.38499999999999</v>
      </c>
      <c r="F14" s="282">
        <v>703.75599999999997</v>
      </c>
      <c r="G14" s="282">
        <v>718.29100000000005</v>
      </c>
      <c r="H14" s="282">
        <v>795.66800000000001</v>
      </c>
      <c r="I14" s="282">
        <v>857.61900000000003</v>
      </c>
      <c r="J14" s="282">
        <v>720.89800000000002</v>
      </c>
      <c r="K14" s="282">
        <v>560.755</v>
      </c>
      <c r="L14" s="282">
        <v>611.13900000000001</v>
      </c>
      <c r="M14" s="282">
        <v>634</v>
      </c>
      <c r="N14" s="282">
        <v>635</v>
      </c>
      <c r="O14" s="282">
        <v>597</v>
      </c>
      <c r="P14" s="282">
        <v>599</v>
      </c>
      <c r="Q14" s="282">
        <v>620</v>
      </c>
      <c r="R14" s="282">
        <v>723</v>
      </c>
      <c r="S14" s="282">
        <v>763</v>
      </c>
      <c r="T14" s="282">
        <v>762</v>
      </c>
      <c r="U14" s="282">
        <v>692</v>
      </c>
      <c r="V14" s="282">
        <v>548</v>
      </c>
      <c r="W14" s="282">
        <v>564.5</v>
      </c>
      <c r="X14" s="282">
        <v>472.8</v>
      </c>
      <c r="Y14" s="282">
        <v>478.2</v>
      </c>
      <c r="DA14" s="94" t="s">
        <v>442</v>
      </c>
    </row>
    <row r="15" spans="1:105" ht="12" customHeight="1" x14ac:dyDescent="0.25">
      <c r="A15" s="49" t="s">
        <v>443</v>
      </c>
      <c r="B15" s="242">
        <v>3306.8816666666671</v>
      </c>
      <c r="C15" s="242">
        <v>3290.81</v>
      </c>
      <c r="D15" s="242">
        <v>3350.5839999999998</v>
      </c>
      <c r="E15" s="242">
        <v>3055.2280000000001</v>
      </c>
      <c r="F15" s="242">
        <v>3208.4789999999998</v>
      </c>
      <c r="G15" s="242">
        <v>3137.2126666666668</v>
      </c>
      <c r="H15" s="242">
        <v>3165.2846666666669</v>
      </c>
      <c r="I15" s="242">
        <v>3089.3470000000002</v>
      </c>
      <c r="J15" s="242">
        <v>3166.4059999999999</v>
      </c>
      <c r="K15" s="242">
        <v>2754.6</v>
      </c>
      <c r="L15" s="242">
        <v>2901.9</v>
      </c>
      <c r="M15" s="242">
        <v>2362.6133333333328</v>
      </c>
      <c r="N15" s="242">
        <v>2301.0933333333328</v>
      </c>
      <c r="O15" s="242">
        <v>2256.106666666667</v>
      </c>
      <c r="P15" s="242">
        <v>2257.6</v>
      </c>
      <c r="Q15" s="242">
        <v>2946.9650000000011</v>
      </c>
      <c r="R15" s="242">
        <v>2882.46</v>
      </c>
      <c r="S15" s="242">
        <v>2985.36</v>
      </c>
      <c r="T15" s="242">
        <v>2614.59</v>
      </c>
      <c r="U15" s="242">
        <v>2611.3020000000001</v>
      </c>
      <c r="V15" s="242">
        <v>2639.666666666667</v>
      </c>
      <c r="W15" s="242">
        <v>2540</v>
      </c>
      <c r="X15" s="242">
        <v>2383.6422366992401</v>
      </c>
      <c r="Y15" s="242">
        <v>2629.668013213372</v>
      </c>
      <c r="DA15" s="84" t="s">
        <v>444</v>
      </c>
    </row>
    <row r="16" spans="1:105" ht="12" customHeight="1" x14ac:dyDescent="0.25">
      <c r="A16" s="4"/>
      <c r="B16" s="243"/>
      <c r="C16" s="243"/>
      <c r="D16" s="243"/>
      <c r="E16" s="243"/>
      <c r="F16" s="243"/>
      <c r="G16" s="243"/>
      <c r="H16" s="243"/>
      <c r="I16" s="243"/>
      <c r="J16" s="243"/>
      <c r="K16" s="243"/>
      <c r="L16" s="243"/>
      <c r="M16" s="243"/>
      <c r="N16" s="243"/>
      <c r="O16" s="243"/>
      <c r="P16" s="243"/>
      <c r="Q16" s="243"/>
      <c r="R16" s="243"/>
      <c r="S16" s="243"/>
      <c r="T16" s="243"/>
      <c r="U16" s="243"/>
      <c r="V16" s="243"/>
      <c r="W16" s="243"/>
      <c r="X16" s="243"/>
      <c r="Y16" s="243"/>
    </row>
    <row r="17" spans="1:105" ht="12" customHeight="1" x14ac:dyDescent="0.25">
      <c r="A17" s="30" t="s">
        <v>445</v>
      </c>
      <c r="B17" s="203"/>
      <c r="C17" s="203"/>
      <c r="D17" s="203"/>
      <c r="E17" s="203"/>
      <c r="F17" s="203"/>
      <c r="G17" s="203"/>
      <c r="H17" s="203"/>
      <c r="I17" s="203"/>
      <c r="J17" s="203"/>
      <c r="K17" s="203"/>
      <c r="L17" s="203"/>
      <c r="M17" s="203"/>
      <c r="N17" s="203"/>
      <c r="O17" s="203"/>
      <c r="P17" s="203"/>
      <c r="Q17" s="203"/>
      <c r="R17" s="203"/>
      <c r="S17" s="203"/>
      <c r="T17" s="203"/>
      <c r="U17" s="203"/>
      <c r="V17" s="203"/>
      <c r="W17" s="203"/>
      <c r="X17" s="203"/>
      <c r="Y17" s="203"/>
      <c r="DA17" s="112"/>
    </row>
    <row r="18" spans="1:105" ht="12" customHeight="1" x14ac:dyDescent="0.25">
      <c r="A18" s="50" t="s">
        <v>438</v>
      </c>
      <c r="B18" s="241">
        <v>749.42528735632186</v>
      </c>
      <c r="C18" s="241">
        <v>818.35453816686527</v>
      </c>
      <c r="D18" s="241">
        <v>818.35453816686527</v>
      </c>
      <c r="E18" s="241">
        <v>887.28378897740868</v>
      </c>
      <c r="F18" s="241">
        <v>1300.8592938406689</v>
      </c>
      <c r="G18" s="241">
        <v>1369.7885446512121</v>
      </c>
      <c r="H18" s="241">
        <v>1507.6470462722989</v>
      </c>
      <c r="I18" s="241">
        <v>1507.6470462722989</v>
      </c>
      <c r="J18" s="241">
        <v>1507.6470462722989</v>
      </c>
      <c r="K18" s="241">
        <v>1438.717795461755</v>
      </c>
      <c r="L18" s="241">
        <v>1576.5762970828421</v>
      </c>
      <c r="M18" s="241">
        <v>2541.5858084304491</v>
      </c>
      <c r="N18" s="241">
        <v>2541.5858084304491</v>
      </c>
      <c r="O18" s="241">
        <v>2541.5858084304491</v>
      </c>
      <c r="P18" s="241">
        <v>2472.656557619905</v>
      </c>
      <c r="Q18" s="241">
        <v>2472.656557619905</v>
      </c>
      <c r="R18" s="241">
        <v>2472.656557619905</v>
      </c>
      <c r="S18" s="241">
        <v>2403.7273068093618</v>
      </c>
      <c r="T18" s="241">
        <v>2403.7273068093618</v>
      </c>
      <c r="U18" s="241">
        <v>2403.7273068093618</v>
      </c>
      <c r="V18" s="241">
        <v>2334.7980559988191</v>
      </c>
      <c r="W18" s="241">
        <v>2334.7980559988191</v>
      </c>
      <c r="X18" s="241">
        <v>2265.8688051882759</v>
      </c>
      <c r="Y18" s="241">
        <v>2265.8688051882759</v>
      </c>
      <c r="DA18" s="83" t="s">
        <v>446</v>
      </c>
    </row>
    <row r="19" spans="1:105" ht="12" customHeight="1" x14ac:dyDescent="0.25">
      <c r="A19" s="107" t="s">
        <v>440</v>
      </c>
      <c r="B19" s="282">
        <f t="shared" ref="B19:Y19" si="3">SUM(B20:B21)</f>
        <v>1327.8697594501718</v>
      </c>
      <c r="C19" s="282">
        <f t="shared" si="3"/>
        <v>1327.8697594501718</v>
      </c>
      <c r="D19" s="282">
        <f t="shared" si="3"/>
        <v>1379.3616326185811</v>
      </c>
      <c r="E19" s="282">
        <f t="shared" si="3"/>
        <v>1497.1609863206177</v>
      </c>
      <c r="F19" s="282">
        <f t="shared" si="3"/>
        <v>1497.1609863206177</v>
      </c>
      <c r="G19" s="282">
        <f t="shared" si="3"/>
        <v>1497.1609863206177</v>
      </c>
      <c r="H19" s="282">
        <f t="shared" si="3"/>
        <v>1600.1447326574362</v>
      </c>
      <c r="I19" s="282">
        <f t="shared" si="3"/>
        <v>1585.3291252922177</v>
      </c>
      <c r="J19" s="282">
        <f t="shared" si="3"/>
        <v>1533.8372521238084</v>
      </c>
      <c r="K19" s="282">
        <f t="shared" si="3"/>
        <v>1467.5297715901809</v>
      </c>
      <c r="L19" s="282">
        <f t="shared" si="3"/>
        <v>1416.0378984217718</v>
      </c>
      <c r="M19" s="282">
        <f t="shared" si="3"/>
        <v>1416.0378984217718</v>
      </c>
      <c r="N19" s="282">
        <f t="shared" si="3"/>
        <v>1298.2385447197348</v>
      </c>
      <c r="O19" s="282">
        <f t="shared" si="3"/>
        <v>1298.2385447197348</v>
      </c>
      <c r="P19" s="282">
        <f t="shared" si="3"/>
        <v>1313.0541520849533</v>
      </c>
      <c r="Q19" s="282">
        <f t="shared" si="3"/>
        <v>1313.0541520849533</v>
      </c>
      <c r="R19" s="282">
        <f t="shared" si="3"/>
        <v>1416.0378984217718</v>
      </c>
      <c r="S19" s="282">
        <f t="shared" si="3"/>
        <v>1416.0378984217718</v>
      </c>
      <c r="T19" s="282">
        <f t="shared" si="3"/>
        <v>1416.0378984217718</v>
      </c>
      <c r="U19" s="282">
        <f t="shared" si="3"/>
        <v>1349.7304178881441</v>
      </c>
      <c r="V19" s="282">
        <f t="shared" si="3"/>
        <v>1364.5460252533626</v>
      </c>
      <c r="W19" s="282">
        <f t="shared" si="3"/>
        <v>1313.0541520849536</v>
      </c>
      <c r="X19" s="282">
        <f t="shared" si="3"/>
        <v>1246.746671551326</v>
      </c>
      <c r="Y19" s="282">
        <f t="shared" si="3"/>
        <v>1195.2547983829168</v>
      </c>
      <c r="DA19" s="94"/>
    </row>
    <row r="20" spans="1:105" ht="12" customHeight="1" x14ac:dyDescent="0.25">
      <c r="A20" s="99" t="s">
        <v>46</v>
      </c>
      <c r="B20" s="282">
        <v>670.10309278350519</v>
      </c>
      <c r="C20" s="282">
        <v>670.10309278350519</v>
      </c>
      <c r="D20" s="282">
        <v>670.10309278350519</v>
      </c>
      <c r="E20" s="282">
        <v>736.41057331713284</v>
      </c>
      <c r="F20" s="282">
        <v>736.41057331713284</v>
      </c>
      <c r="G20" s="282">
        <v>736.41057331713284</v>
      </c>
      <c r="H20" s="282">
        <v>736.41057331713284</v>
      </c>
      <c r="I20" s="282">
        <v>670.10309278350519</v>
      </c>
      <c r="J20" s="282">
        <v>670.10309278350519</v>
      </c>
      <c r="K20" s="282">
        <v>603.79561224987754</v>
      </c>
      <c r="L20" s="282">
        <v>603.79561224987754</v>
      </c>
      <c r="M20" s="282">
        <v>603.79561224987754</v>
      </c>
      <c r="N20" s="282">
        <v>537.48813171624988</v>
      </c>
      <c r="O20" s="282">
        <v>537.48813171624988</v>
      </c>
      <c r="P20" s="282">
        <v>603.79561224987754</v>
      </c>
      <c r="Q20" s="282">
        <v>603.79561224987754</v>
      </c>
      <c r="R20" s="282">
        <v>603.79561224987754</v>
      </c>
      <c r="S20" s="282">
        <v>603.79561224987754</v>
      </c>
      <c r="T20" s="282">
        <v>603.79561224987754</v>
      </c>
      <c r="U20" s="282">
        <v>537.48813171624988</v>
      </c>
      <c r="V20" s="282">
        <v>603.79561224987754</v>
      </c>
      <c r="W20" s="282">
        <v>603.79561224987754</v>
      </c>
      <c r="X20" s="282">
        <v>537.48813171624988</v>
      </c>
      <c r="Y20" s="282">
        <v>537.48813171624988</v>
      </c>
      <c r="DA20" s="94" t="s">
        <v>447</v>
      </c>
    </row>
    <row r="21" spans="1:105" ht="12" customHeight="1" x14ac:dyDescent="0.25">
      <c r="A21" s="99" t="s">
        <v>80</v>
      </c>
      <c r="B21" s="282">
        <v>657.76666666666665</v>
      </c>
      <c r="C21" s="282">
        <v>657.76666666666665</v>
      </c>
      <c r="D21" s="282">
        <v>709.25853983507579</v>
      </c>
      <c r="E21" s="282">
        <v>760.75041300348494</v>
      </c>
      <c r="F21" s="282">
        <v>760.75041300348494</v>
      </c>
      <c r="G21" s="282">
        <v>760.75041300348494</v>
      </c>
      <c r="H21" s="282">
        <v>863.73415934030334</v>
      </c>
      <c r="I21" s="282">
        <v>915.22603250871248</v>
      </c>
      <c r="J21" s="282">
        <v>863.73415934030334</v>
      </c>
      <c r="K21" s="282">
        <v>863.73415934030334</v>
      </c>
      <c r="L21" s="282">
        <v>812.24228617189419</v>
      </c>
      <c r="M21" s="282">
        <v>812.24228617189419</v>
      </c>
      <c r="N21" s="282">
        <v>760.75041300348505</v>
      </c>
      <c r="O21" s="282">
        <v>760.75041300348505</v>
      </c>
      <c r="P21" s="282">
        <v>709.25853983507591</v>
      </c>
      <c r="Q21" s="282">
        <v>709.25853983507591</v>
      </c>
      <c r="R21" s="282">
        <v>812.24228617189431</v>
      </c>
      <c r="S21" s="282">
        <v>812.24228617189431</v>
      </c>
      <c r="T21" s="282">
        <v>812.24228617189431</v>
      </c>
      <c r="U21" s="282">
        <v>812.24228617189431</v>
      </c>
      <c r="V21" s="282">
        <v>760.75041300348516</v>
      </c>
      <c r="W21" s="282">
        <v>709.25853983507602</v>
      </c>
      <c r="X21" s="282">
        <v>709.25853983507602</v>
      </c>
      <c r="Y21" s="282">
        <v>657.76666666666688</v>
      </c>
      <c r="DA21" s="94" t="s">
        <v>448</v>
      </c>
    </row>
    <row r="22" spans="1:105" ht="12" customHeight="1" x14ac:dyDescent="0.25">
      <c r="A22" s="49" t="s">
        <v>443</v>
      </c>
      <c r="B22" s="242">
        <v>4022.988505747127</v>
      </c>
      <c r="C22" s="242">
        <v>3636.6365475809462</v>
      </c>
      <c r="D22" s="242">
        <v>3636.6365475809462</v>
      </c>
      <c r="E22" s="242">
        <v>3250.2845894147649</v>
      </c>
      <c r="F22" s="242">
        <v>3636.6365475809462</v>
      </c>
      <c r="G22" s="242">
        <v>3636.6365475809462</v>
      </c>
      <c r="H22" s="242">
        <v>3636.6365475809462</v>
      </c>
      <c r="I22" s="242">
        <v>3636.6365475809462</v>
      </c>
      <c r="J22" s="242">
        <v>3636.6365475809462</v>
      </c>
      <c r="K22" s="242">
        <v>3636.6365475809462</v>
      </c>
      <c r="L22" s="242">
        <v>3250.2845894147649</v>
      </c>
      <c r="M22" s="242">
        <v>3250.2845894147649</v>
      </c>
      <c r="N22" s="242">
        <v>3250.2845894147649</v>
      </c>
      <c r="O22" s="242">
        <v>2863.9326312485841</v>
      </c>
      <c r="P22" s="242">
        <v>2863.9326312485841</v>
      </c>
      <c r="Q22" s="242">
        <v>3250.2845894147649</v>
      </c>
      <c r="R22" s="242">
        <v>3250.2845894147649</v>
      </c>
      <c r="S22" s="242">
        <v>3250.2845894147649</v>
      </c>
      <c r="T22" s="242">
        <v>2863.9326312485841</v>
      </c>
      <c r="U22" s="242">
        <v>2863.9326312485841</v>
      </c>
      <c r="V22" s="242">
        <v>2863.9326312485841</v>
      </c>
      <c r="W22" s="242">
        <v>2863.9326312485841</v>
      </c>
      <c r="X22" s="242">
        <v>2863.9326312485841</v>
      </c>
      <c r="Y22" s="242">
        <v>2863.9326312485841</v>
      </c>
      <c r="DA22" s="84" t="s">
        <v>449</v>
      </c>
    </row>
    <row r="23" spans="1:105" ht="12" customHeight="1" x14ac:dyDescent="0.25">
      <c r="A23" s="108" t="s">
        <v>450</v>
      </c>
      <c r="B23" s="245"/>
      <c r="C23" s="210"/>
      <c r="D23" s="210"/>
      <c r="E23" s="210"/>
      <c r="F23" s="210"/>
      <c r="G23" s="210"/>
      <c r="H23" s="210"/>
      <c r="I23" s="210"/>
      <c r="J23" s="210"/>
      <c r="K23" s="210"/>
      <c r="L23" s="210"/>
      <c r="M23" s="210"/>
      <c r="N23" s="210"/>
      <c r="O23" s="210"/>
      <c r="P23" s="210"/>
      <c r="Q23" s="210"/>
      <c r="R23" s="210"/>
      <c r="S23" s="210"/>
      <c r="T23" s="210"/>
      <c r="U23" s="210"/>
      <c r="V23" s="210"/>
      <c r="W23" s="210"/>
      <c r="X23" s="210"/>
      <c r="Y23" s="210"/>
      <c r="DA23" s="109"/>
    </row>
    <row r="24" spans="1:105" ht="12" customHeight="1" x14ac:dyDescent="0.25">
      <c r="A24" s="51" t="s">
        <v>438</v>
      </c>
      <c r="B24" s="246">
        <v>0</v>
      </c>
      <c r="C24" s="241">
        <v>68.929250810543351</v>
      </c>
      <c r="D24" s="241">
        <v>0</v>
      </c>
      <c r="E24" s="241">
        <v>137.8585016210867</v>
      </c>
      <c r="F24" s="241">
        <v>413.57550486326011</v>
      </c>
      <c r="G24" s="241">
        <v>68.929250810543351</v>
      </c>
      <c r="H24" s="241">
        <v>206.78775243163011</v>
      </c>
      <c r="I24" s="241">
        <v>0</v>
      </c>
      <c r="J24" s="241">
        <v>0</v>
      </c>
      <c r="K24" s="241">
        <v>0</v>
      </c>
      <c r="L24" s="241">
        <v>137.8585016210867</v>
      </c>
      <c r="M24" s="241">
        <v>1033.93876215815</v>
      </c>
      <c r="N24" s="241">
        <v>0</v>
      </c>
      <c r="O24" s="241">
        <v>0</v>
      </c>
      <c r="P24" s="241">
        <v>0</v>
      </c>
      <c r="Q24" s="241">
        <v>0</v>
      </c>
      <c r="R24" s="241">
        <v>0</v>
      </c>
      <c r="S24" s="241">
        <v>0</v>
      </c>
      <c r="T24" s="241">
        <v>0</v>
      </c>
      <c r="U24" s="241">
        <v>0</v>
      </c>
      <c r="V24" s="241">
        <v>0</v>
      </c>
      <c r="W24" s="241">
        <v>0</v>
      </c>
      <c r="X24" s="241">
        <v>0</v>
      </c>
      <c r="Y24" s="241">
        <v>0</v>
      </c>
      <c r="DA24" s="83" t="s">
        <v>451</v>
      </c>
    </row>
    <row r="25" spans="1:105" ht="12" customHeight="1" x14ac:dyDescent="0.25">
      <c r="A25" s="99" t="s">
        <v>440</v>
      </c>
      <c r="B25" s="283"/>
      <c r="C25" s="282">
        <f t="shared" ref="C25:Y25" si="4">SUM(C26:C27)</f>
        <v>0</v>
      </c>
      <c r="D25" s="282">
        <f t="shared" si="4"/>
        <v>169.29122687044605</v>
      </c>
      <c r="E25" s="282">
        <f t="shared" si="4"/>
        <v>117.79935370203683</v>
      </c>
      <c r="F25" s="282">
        <f t="shared" si="4"/>
        <v>117.79935370203683</v>
      </c>
      <c r="G25" s="282">
        <f t="shared" si="4"/>
        <v>0</v>
      </c>
      <c r="H25" s="282">
        <f t="shared" si="4"/>
        <v>154.47561950522751</v>
      </c>
      <c r="I25" s="282">
        <f t="shared" si="4"/>
        <v>51.491873168409178</v>
      </c>
      <c r="J25" s="282">
        <f t="shared" si="4"/>
        <v>0</v>
      </c>
      <c r="K25" s="282">
        <f t="shared" si="4"/>
        <v>0</v>
      </c>
      <c r="L25" s="282">
        <f t="shared" si="4"/>
        <v>0</v>
      </c>
      <c r="M25" s="282">
        <f t="shared" si="4"/>
        <v>0</v>
      </c>
      <c r="N25" s="282">
        <f t="shared" si="4"/>
        <v>0</v>
      </c>
      <c r="O25" s="282">
        <f t="shared" si="4"/>
        <v>0</v>
      </c>
      <c r="P25" s="282">
        <f t="shared" si="4"/>
        <v>132.61496106725531</v>
      </c>
      <c r="Q25" s="282">
        <f t="shared" si="4"/>
        <v>0</v>
      </c>
      <c r="R25" s="282">
        <f t="shared" si="4"/>
        <v>154.47561950522751</v>
      </c>
      <c r="S25" s="282">
        <f t="shared" si="4"/>
        <v>66.30748053362764</v>
      </c>
      <c r="T25" s="282">
        <f t="shared" si="4"/>
        <v>51.491873168409178</v>
      </c>
      <c r="U25" s="282">
        <f t="shared" si="4"/>
        <v>0</v>
      </c>
      <c r="V25" s="282">
        <f t="shared" si="4"/>
        <v>66.30748053362764</v>
      </c>
      <c r="W25" s="282">
        <f t="shared" si="4"/>
        <v>0</v>
      </c>
      <c r="X25" s="282">
        <f t="shared" si="4"/>
        <v>0</v>
      </c>
      <c r="Y25" s="282">
        <f t="shared" si="4"/>
        <v>0</v>
      </c>
      <c r="DA25" s="94"/>
    </row>
    <row r="26" spans="1:105" ht="12" customHeight="1" x14ac:dyDescent="0.25">
      <c r="A26" s="44" t="s">
        <v>46</v>
      </c>
      <c r="B26" s="283">
        <v>0</v>
      </c>
      <c r="C26" s="282">
        <v>0</v>
      </c>
      <c r="D26" s="282">
        <v>66.30748053362764</v>
      </c>
      <c r="E26" s="282">
        <v>66.30748053362764</v>
      </c>
      <c r="F26" s="282">
        <v>66.30748053362764</v>
      </c>
      <c r="G26" s="282">
        <v>0</v>
      </c>
      <c r="H26" s="282">
        <v>0</v>
      </c>
      <c r="I26" s="282">
        <v>0</v>
      </c>
      <c r="J26" s="282">
        <v>0</v>
      </c>
      <c r="K26" s="282">
        <v>0</v>
      </c>
      <c r="L26" s="282">
        <v>0</v>
      </c>
      <c r="M26" s="282">
        <v>0</v>
      </c>
      <c r="N26" s="282">
        <v>0</v>
      </c>
      <c r="O26" s="282">
        <v>0</v>
      </c>
      <c r="P26" s="282">
        <v>132.61496106725531</v>
      </c>
      <c r="Q26" s="282">
        <v>0</v>
      </c>
      <c r="R26" s="282">
        <v>0</v>
      </c>
      <c r="S26" s="282">
        <v>66.30748053362764</v>
      </c>
      <c r="T26" s="282">
        <v>0</v>
      </c>
      <c r="U26" s="282">
        <v>0</v>
      </c>
      <c r="V26" s="282">
        <v>66.30748053362764</v>
      </c>
      <c r="W26" s="282">
        <v>0</v>
      </c>
      <c r="X26" s="282">
        <v>0</v>
      </c>
      <c r="Y26" s="282">
        <v>0</v>
      </c>
      <c r="DA26" s="94" t="s">
        <v>452</v>
      </c>
    </row>
    <row r="27" spans="1:105" ht="12" customHeight="1" x14ac:dyDescent="0.25">
      <c r="A27" s="44" t="s">
        <v>80</v>
      </c>
      <c r="B27" s="283">
        <v>0</v>
      </c>
      <c r="C27" s="282">
        <v>0</v>
      </c>
      <c r="D27" s="282">
        <v>102.9837463368184</v>
      </c>
      <c r="E27" s="282">
        <v>51.491873168409178</v>
      </c>
      <c r="F27" s="282">
        <v>51.491873168409178</v>
      </c>
      <c r="G27" s="282">
        <v>0</v>
      </c>
      <c r="H27" s="282">
        <v>154.47561950522751</v>
      </c>
      <c r="I27" s="282">
        <v>51.491873168409178</v>
      </c>
      <c r="J27" s="282">
        <v>0</v>
      </c>
      <c r="K27" s="282">
        <v>0</v>
      </c>
      <c r="L27" s="282">
        <v>0</v>
      </c>
      <c r="M27" s="282">
        <v>0</v>
      </c>
      <c r="N27" s="282">
        <v>0</v>
      </c>
      <c r="O27" s="282">
        <v>0</v>
      </c>
      <c r="P27" s="282">
        <v>0</v>
      </c>
      <c r="Q27" s="282">
        <v>0</v>
      </c>
      <c r="R27" s="282">
        <v>154.47561950522751</v>
      </c>
      <c r="S27" s="282">
        <v>0</v>
      </c>
      <c r="T27" s="282">
        <v>51.491873168409178</v>
      </c>
      <c r="U27" s="282">
        <v>0</v>
      </c>
      <c r="V27" s="282">
        <v>0</v>
      </c>
      <c r="W27" s="282">
        <v>0</v>
      </c>
      <c r="X27" s="282">
        <v>0</v>
      </c>
      <c r="Y27" s="282">
        <v>0</v>
      </c>
      <c r="DA27" s="94" t="s">
        <v>453</v>
      </c>
    </row>
    <row r="28" spans="1:105" ht="12" customHeight="1" x14ac:dyDescent="0.25">
      <c r="A28" s="52" t="s">
        <v>443</v>
      </c>
      <c r="B28" s="247">
        <v>0</v>
      </c>
      <c r="C28" s="242">
        <v>0</v>
      </c>
      <c r="D28" s="242">
        <v>0</v>
      </c>
      <c r="E28" s="242">
        <v>0</v>
      </c>
      <c r="F28" s="242">
        <v>386.35195816618062</v>
      </c>
      <c r="G28" s="242">
        <v>0</v>
      </c>
      <c r="H28" s="242">
        <v>386.35195816618062</v>
      </c>
      <c r="I28" s="242">
        <v>0</v>
      </c>
      <c r="J28" s="242">
        <v>386.35195816618062</v>
      </c>
      <c r="K28" s="242">
        <v>0</v>
      </c>
      <c r="L28" s="242">
        <v>0</v>
      </c>
      <c r="M28" s="242">
        <v>0</v>
      </c>
      <c r="N28" s="242">
        <v>0</v>
      </c>
      <c r="O28" s="242">
        <v>0</v>
      </c>
      <c r="P28" s="242">
        <v>0</v>
      </c>
      <c r="Q28" s="242">
        <v>772.70391633236125</v>
      </c>
      <c r="R28" s="242">
        <v>0</v>
      </c>
      <c r="S28" s="242">
        <v>0</v>
      </c>
      <c r="T28" s="242">
        <v>0</v>
      </c>
      <c r="U28" s="242">
        <v>0</v>
      </c>
      <c r="V28" s="242">
        <v>386.35195816618062</v>
      </c>
      <c r="W28" s="242">
        <v>0</v>
      </c>
      <c r="X28" s="242">
        <v>386.35195816618062</v>
      </c>
      <c r="Y28" s="242">
        <v>0</v>
      </c>
      <c r="DA28" s="84" t="s">
        <v>454</v>
      </c>
    </row>
    <row r="29" spans="1:105" ht="12" customHeight="1" x14ac:dyDescent="0.25">
      <c r="A29" s="108" t="s">
        <v>455</v>
      </c>
      <c r="B29" s="245"/>
      <c r="C29" s="210"/>
      <c r="D29" s="210"/>
      <c r="E29" s="210"/>
      <c r="F29" s="210"/>
      <c r="G29" s="210"/>
      <c r="H29" s="210"/>
      <c r="I29" s="210"/>
      <c r="J29" s="210"/>
      <c r="K29" s="210"/>
      <c r="L29" s="210"/>
      <c r="M29" s="210"/>
      <c r="N29" s="210"/>
      <c r="O29" s="210"/>
      <c r="P29" s="210"/>
      <c r="Q29" s="210"/>
      <c r="R29" s="210"/>
      <c r="S29" s="210"/>
      <c r="T29" s="210"/>
      <c r="U29" s="210"/>
      <c r="V29" s="210"/>
      <c r="W29" s="210"/>
      <c r="X29" s="210"/>
      <c r="Y29" s="210"/>
      <c r="DA29" s="109"/>
    </row>
    <row r="30" spans="1:105" ht="12" customHeight="1" x14ac:dyDescent="0.25">
      <c r="A30" s="51" t="s">
        <v>438</v>
      </c>
      <c r="B30" s="246"/>
      <c r="C30" s="241">
        <f t="shared" ref="C30:Y30" si="5">B18+C24-C18</f>
        <v>0</v>
      </c>
      <c r="D30" s="241">
        <f t="shared" si="5"/>
        <v>0</v>
      </c>
      <c r="E30" s="241">
        <f t="shared" si="5"/>
        <v>68.929250810543294</v>
      </c>
      <c r="F30" s="241">
        <f t="shared" si="5"/>
        <v>0</v>
      </c>
      <c r="G30" s="241">
        <f t="shared" si="5"/>
        <v>0</v>
      </c>
      <c r="H30" s="241">
        <f t="shared" si="5"/>
        <v>68.929250810543408</v>
      </c>
      <c r="I30" s="241">
        <f t="shared" si="5"/>
        <v>0</v>
      </c>
      <c r="J30" s="241">
        <f t="shared" si="5"/>
        <v>0</v>
      </c>
      <c r="K30" s="241">
        <f t="shared" si="5"/>
        <v>68.929250810543863</v>
      </c>
      <c r="L30" s="241">
        <f t="shared" si="5"/>
        <v>0</v>
      </c>
      <c r="M30" s="241">
        <f t="shared" si="5"/>
        <v>68.929250810542726</v>
      </c>
      <c r="N30" s="241">
        <f t="shared" si="5"/>
        <v>0</v>
      </c>
      <c r="O30" s="241">
        <f t="shared" si="5"/>
        <v>0</v>
      </c>
      <c r="P30" s="241">
        <f t="shared" si="5"/>
        <v>68.92925081054409</v>
      </c>
      <c r="Q30" s="241">
        <f t="shared" si="5"/>
        <v>0</v>
      </c>
      <c r="R30" s="241">
        <f t="shared" si="5"/>
        <v>0</v>
      </c>
      <c r="S30" s="241">
        <f t="shared" si="5"/>
        <v>68.929250810543181</v>
      </c>
      <c r="T30" s="241">
        <f t="shared" si="5"/>
        <v>0</v>
      </c>
      <c r="U30" s="241">
        <f t="shared" si="5"/>
        <v>0</v>
      </c>
      <c r="V30" s="241">
        <f t="shared" si="5"/>
        <v>68.929250810542726</v>
      </c>
      <c r="W30" s="241">
        <f t="shared" si="5"/>
        <v>0</v>
      </c>
      <c r="X30" s="241">
        <f t="shared" si="5"/>
        <v>68.929250810543181</v>
      </c>
      <c r="Y30" s="241">
        <f t="shared" si="5"/>
        <v>0</v>
      </c>
      <c r="DA30" s="83"/>
    </row>
    <row r="31" spans="1:105" ht="12" customHeight="1" x14ac:dyDescent="0.25">
      <c r="A31" s="99" t="s">
        <v>440</v>
      </c>
      <c r="B31" s="283"/>
      <c r="C31" s="282">
        <f t="shared" ref="C31:Y31" si="6">SUM(C32:C33)</f>
        <v>0</v>
      </c>
      <c r="D31" s="282">
        <f t="shared" si="6"/>
        <v>117.79935370203691</v>
      </c>
      <c r="E31" s="282">
        <f t="shared" si="6"/>
        <v>0</v>
      </c>
      <c r="F31" s="282">
        <f t="shared" si="6"/>
        <v>117.7993537020368</v>
      </c>
      <c r="G31" s="282">
        <f t="shared" si="6"/>
        <v>0</v>
      </c>
      <c r="H31" s="282">
        <f t="shared" si="6"/>
        <v>51.491873168409143</v>
      </c>
      <c r="I31" s="282">
        <f t="shared" si="6"/>
        <v>66.307480533627654</v>
      </c>
      <c r="J31" s="282">
        <f t="shared" si="6"/>
        <v>51.491873168409143</v>
      </c>
      <c r="K31" s="282">
        <f t="shared" si="6"/>
        <v>66.307480533627654</v>
      </c>
      <c r="L31" s="282">
        <f t="shared" si="6"/>
        <v>51.491873168409143</v>
      </c>
      <c r="M31" s="282">
        <f t="shared" si="6"/>
        <v>0</v>
      </c>
      <c r="N31" s="282">
        <f t="shared" si="6"/>
        <v>117.7993537020368</v>
      </c>
      <c r="O31" s="282">
        <f t="shared" si="6"/>
        <v>0</v>
      </c>
      <c r="P31" s="282">
        <f t="shared" si="6"/>
        <v>117.7993537020368</v>
      </c>
      <c r="Q31" s="282">
        <f t="shared" si="6"/>
        <v>0</v>
      </c>
      <c r="R31" s="282">
        <f t="shared" si="6"/>
        <v>51.491873168409143</v>
      </c>
      <c r="S31" s="282">
        <f t="shared" si="6"/>
        <v>66.307480533627654</v>
      </c>
      <c r="T31" s="282">
        <f t="shared" si="6"/>
        <v>51.491873168409143</v>
      </c>
      <c r="U31" s="282">
        <f t="shared" si="6"/>
        <v>66.307480533627654</v>
      </c>
      <c r="V31" s="282">
        <f t="shared" si="6"/>
        <v>51.491873168409143</v>
      </c>
      <c r="W31" s="282">
        <f t="shared" si="6"/>
        <v>51.491873168409143</v>
      </c>
      <c r="X31" s="282">
        <f t="shared" si="6"/>
        <v>66.307480533627654</v>
      </c>
      <c r="Y31" s="282">
        <f t="shared" si="6"/>
        <v>51.491873168409143</v>
      </c>
      <c r="DA31" s="94"/>
    </row>
    <row r="32" spans="1:105" ht="12" customHeight="1" x14ac:dyDescent="0.25">
      <c r="A32" s="44" t="s">
        <v>46</v>
      </c>
      <c r="B32" s="283"/>
      <c r="C32" s="282">
        <f t="shared" ref="C32:Y32" si="7">B20+C26-C20</f>
        <v>0</v>
      </c>
      <c r="D32" s="282">
        <f t="shared" si="7"/>
        <v>66.307480533627654</v>
      </c>
      <c r="E32" s="282">
        <f t="shared" si="7"/>
        <v>0</v>
      </c>
      <c r="F32" s="282">
        <f t="shared" si="7"/>
        <v>66.307480533627654</v>
      </c>
      <c r="G32" s="282">
        <f t="shared" si="7"/>
        <v>0</v>
      </c>
      <c r="H32" s="282">
        <f t="shared" si="7"/>
        <v>0</v>
      </c>
      <c r="I32" s="282">
        <f t="shared" si="7"/>
        <v>66.307480533627654</v>
      </c>
      <c r="J32" s="282">
        <f t="shared" si="7"/>
        <v>0</v>
      </c>
      <c r="K32" s="282">
        <f t="shared" si="7"/>
        <v>66.307480533627654</v>
      </c>
      <c r="L32" s="282">
        <f t="shared" si="7"/>
        <v>0</v>
      </c>
      <c r="M32" s="282">
        <f t="shared" si="7"/>
        <v>0</v>
      </c>
      <c r="N32" s="282">
        <f t="shared" si="7"/>
        <v>66.307480533627654</v>
      </c>
      <c r="O32" s="282">
        <f t="shared" si="7"/>
        <v>0</v>
      </c>
      <c r="P32" s="282">
        <f t="shared" si="7"/>
        <v>66.307480533627654</v>
      </c>
      <c r="Q32" s="282">
        <f t="shared" si="7"/>
        <v>0</v>
      </c>
      <c r="R32" s="282">
        <f t="shared" si="7"/>
        <v>0</v>
      </c>
      <c r="S32" s="282">
        <f t="shared" si="7"/>
        <v>66.307480533627654</v>
      </c>
      <c r="T32" s="282">
        <f t="shared" si="7"/>
        <v>0</v>
      </c>
      <c r="U32" s="282">
        <f t="shared" si="7"/>
        <v>66.307480533627654</v>
      </c>
      <c r="V32" s="282">
        <f t="shared" si="7"/>
        <v>0</v>
      </c>
      <c r="W32" s="282">
        <f t="shared" si="7"/>
        <v>0</v>
      </c>
      <c r="X32" s="282">
        <f t="shared" si="7"/>
        <v>66.307480533627654</v>
      </c>
      <c r="Y32" s="282">
        <f t="shared" si="7"/>
        <v>0</v>
      </c>
      <c r="DA32" s="94"/>
    </row>
    <row r="33" spans="1:105" ht="12" customHeight="1" x14ac:dyDescent="0.25">
      <c r="A33" s="44" t="s">
        <v>80</v>
      </c>
      <c r="B33" s="283"/>
      <c r="C33" s="282">
        <f t="shared" ref="C33:Y33" si="8">B21+C27-C21</f>
        <v>0</v>
      </c>
      <c r="D33" s="282">
        <f t="shared" si="8"/>
        <v>51.491873168409256</v>
      </c>
      <c r="E33" s="282">
        <f t="shared" si="8"/>
        <v>0</v>
      </c>
      <c r="F33" s="282">
        <f t="shared" si="8"/>
        <v>51.491873168409143</v>
      </c>
      <c r="G33" s="282">
        <f t="shared" si="8"/>
        <v>0</v>
      </c>
      <c r="H33" s="282">
        <f t="shared" si="8"/>
        <v>51.491873168409143</v>
      </c>
      <c r="I33" s="282">
        <f t="shared" si="8"/>
        <v>0</v>
      </c>
      <c r="J33" s="282">
        <f t="shared" si="8"/>
        <v>51.491873168409143</v>
      </c>
      <c r="K33" s="282">
        <f t="shared" si="8"/>
        <v>0</v>
      </c>
      <c r="L33" s="282">
        <f t="shared" si="8"/>
        <v>51.491873168409143</v>
      </c>
      <c r="M33" s="282">
        <f t="shared" si="8"/>
        <v>0</v>
      </c>
      <c r="N33" s="282">
        <f t="shared" si="8"/>
        <v>51.491873168409143</v>
      </c>
      <c r="O33" s="282">
        <f t="shared" si="8"/>
        <v>0</v>
      </c>
      <c r="P33" s="282">
        <f t="shared" si="8"/>
        <v>51.491873168409143</v>
      </c>
      <c r="Q33" s="282">
        <f t="shared" si="8"/>
        <v>0</v>
      </c>
      <c r="R33" s="282">
        <f t="shared" si="8"/>
        <v>51.491873168409143</v>
      </c>
      <c r="S33" s="282">
        <f t="shared" si="8"/>
        <v>0</v>
      </c>
      <c r="T33" s="282">
        <f t="shared" si="8"/>
        <v>51.491873168409143</v>
      </c>
      <c r="U33" s="282">
        <f t="shared" si="8"/>
        <v>0</v>
      </c>
      <c r="V33" s="282">
        <f t="shared" si="8"/>
        <v>51.491873168409143</v>
      </c>
      <c r="W33" s="282">
        <f t="shared" si="8"/>
        <v>51.491873168409143</v>
      </c>
      <c r="X33" s="282">
        <f t="shared" si="8"/>
        <v>0</v>
      </c>
      <c r="Y33" s="282">
        <f t="shared" si="8"/>
        <v>51.491873168409143</v>
      </c>
      <c r="DA33" s="94"/>
    </row>
    <row r="34" spans="1:105" ht="12" customHeight="1" x14ac:dyDescent="0.25">
      <c r="A34" s="52" t="s">
        <v>443</v>
      </c>
      <c r="B34" s="247"/>
      <c r="C34" s="242">
        <f t="shared" ref="C34:Y34" si="9">B22+C28-C22</f>
        <v>386.35195816618079</v>
      </c>
      <c r="D34" s="242">
        <f t="shared" si="9"/>
        <v>0</v>
      </c>
      <c r="E34" s="242">
        <f t="shared" si="9"/>
        <v>386.35195816618125</v>
      </c>
      <c r="F34" s="242">
        <f t="shared" si="9"/>
        <v>0</v>
      </c>
      <c r="G34" s="242">
        <f t="shared" si="9"/>
        <v>0</v>
      </c>
      <c r="H34" s="242">
        <f t="shared" si="9"/>
        <v>386.35195816618079</v>
      </c>
      <c r="I34" s="242">
        <f t="shared" si="9"/>
        <v>0</v>
      </c>
      <c r="J34" s="242">
        <f t="shared" si="9"/>
        <v>386.35195816618079</v>
      </c>
      <c r="K34" s="242">
        <f t="shared" si="9"/>
        <v>0</v>
      </c>
      <c r="L34" s="242">
        <f t="shared" si="9"/>
        <v>386.35195816618125</v>
      </c>
      <c r="M34" s="242">
        <f t="shared" si="9"/>
        <v>0</v>
      </c>
      <c r="N34" s="242">
        <f t="shared" si="9"/>
        <v>0</v>
      </c>
      <c r="O34" s="242">
        <f t="shared" si="9"/>
        <v>386.35195816618079</v>
      </c>
      <c r="P34" s="242">
        <f t="shared" si="9"/>
        <v>0</v>
      </c>
      <c r="Q34" s="242">
        <f t="shared" si="9"/>
        <v>386.35195816618034</v>
      </c>
      <c r="R34" s="242">
        <f t="shared" si="9"/>
        <v>0</v>
      </c>
      <c r="S34" s="242">
        <f t="shared" si="9"/>
        <v>0</v>
      </c>
      <c r="T34" s="242">
        <f t="shared" si="9"/>
        <v>386.35195816618079</v>
      </c>
      <c r="U34" s="242">
        <f t="shared" si="9"/>
        <v>0</v>
      </c>
      <c r="V34" s="242">
        <f t="shared" si="9"/>
        <v>386.35195816618079</v>
      </c>
      <c r="W34" s="242">
        <f t="shared" si="9"/>
        <v>0</v>
      </c>
      <c r="X34" s="242">
        <f t="shared" si="9"/>
        <v>386.35195816618079</v>
      </c>
      <c r="Y34" s="242">
        <f t="shared" si="9"/>
        <v>0</v>
      </c>
      <c r="DA34" s="84"/>
    </row>
    <row r="35" spans="1:105" ht="12" customHeight="1" x14ac:dyDescent="0.25">
      <c r="A35" s="30" t="s">
        <v>456</v>
      </c>
      <c r="B35" s="203"/>
      <c r="C35" s="203"/>
      <c r="D35" s="203"/>
      <c r="E35" s="203"/>
      <c r="F35" s="203"/>
      <c r="G35" s="203"/>
      <c r="H35" s="203"/>
      <c r="I35" s="203"/>
      <c r="J35" s="203"/>
      <c r="K35" s="203"/>
      <c r="L35" s="203"/>
      <c r="M35" s="203"/>
      <c r="N35" s="203"/>
      <c r="O35" s="203"/>
      <c r="P35" s="203"/>
      <c r="Q35" s="203"/>
      <c r="R35" s="203"/>
      <c r="S35" s="203"/>
      <c r="T35" s="203"/>
      <c r="U35" s="203"/>
      <c r="V35" s="203"/>
      <c r="W35" s="203"/>
      <c r="X35" s="203"/>
      <c r="Y35" s="203"/>
      <c r="DA35" s="112"/>
    </row>
    <row r="36" spans="1:105" ht="12" customHeight="1" x14ac:dyDescent="0.25">
      <c r="A36" s="50" t="s">
        <v>438</v>
      </c>
      <c r="B36" s="241">
        <f t="shared" ref="B36:Y36" si="10">B18-B11</f>
        <v>97.42528735632186</v>
      </c>
      <c r="C36" s="241">
        <f t="shared" si="10"/>
        <v>103.35453816686527</v>
      </c>
      <c r="D36" s="241">
        <f t="shared" si="10"/>
        <v>98.354538166865268</v>
      </c>
      <c r="E36" s="241">
        <f t="shared" si="10"/>
        <v>57.283788977408676</v>
      </c>
      <c r="F36" s="241">
        <f t="shared" si="10"/>
        <v>126.8592938406689</v>
      </c>
      <c r="G36" s="241">
        <f t="shared" si="10"/>
        <v>114.78854465121208</v>
      </c>
      <c r="H36" s="241">
        <f t="shared" si="10"/>
        <v>114.64704627229889</v>
      </c>
      <c r="I36" s="241">
        <f t="shared" si="10"/>
        <v>119.64704627229889</v>
      </c>
      <c r="J36" s="241">
        <f t="shared" si="10"/>
        <v>112.64704627229889</v>
      </c>
      <c r="K36" s="241">
        <f t="shared" si="10"/>
        <v>284.71779546175503</v>
      </c>
      <c r="L36" s="241">
        <f t="shared" si="10"/>
        <v>91.576297082842075</v>
      </c>
      <c r="M36" s="241">
        <f t="shared" si="10"/>
        <v>186.58580843044911</v>
      </c>
      <c r="N36" s="241">
        <f t="shared" si="10"/>
        <v>687.58580843044911</v>
      </c>
      <c r="O36" s="241">
        <f t="shared" si="10"/>
        <v>297.58580843044911</v>
      </c>
      <c r="P36" s="241">
        <f t="shared" si="10"/>
        <v>562.65655761990502</v>
      </c>
      <c r="Q36" s="241">
        <f t="shared" si="10"/>
        <v>562.65655761990502</v>
      </c>
      <c r="R36" s="241">
        <f t="shared" si="10"/>
        <v>572.65655761990502</v>
      </c>
      <c r="S36" s="241">
        <f t="shared" si="10"/>
        <v>503.72730680936183</v>
      </c>
      <c r="T36" s="241">
        <f t="shared" si="10"/>
        <v>1403.7273068093618</v>
      </c>
      <c r="U36" s="241">
        <f t="shared" si="10"/>
        <v>1514.7273068093618</v>
      </c>
      <c r="V36" s="241">
        <f t="shared" si="10"/>
        <v>1415.7980559988191</v>
      </c>
      <c r="W36" s="241">
        <f t="shared" si="10"/>
        <v>1370.7980559988191</v>
      </c>
      <c r="X36" s="241">
        <f t="shared" si="10"/>
        <v>1265.8688051882759</v>
      </c>
      <c r="Y36" s="241">
        <f t="shared" si="10"/>
        <v>1813.8688051882759</v>
      </c>
      <c r="DA36" s="83"/>
    </row>
    <row r="37" spans="1:105" ht="12" customHeight="1" x14ac:dyDescent="0.25">
      <c r="A37" s="107" t="s">
        <v>440</v>
      </c>
      <c r="B37" s="282">
        <f t="shared" ref="B37:Y37" si="11">SUM(B38:B39)</f>
        <v>112.11275945017189</v>
      </c>
      <c r="C37" s="282">
        <f t="shared" si="11"/>
        <v>53.370759450171818</v>
      </c>
      <c r="D37" s="282">
        <f t="shared" si="11"/>
        <v>60.368632618580932</v>
      </c>
      <c r="E37" s="282">
        <f t="shared" si="11"/>
        <v>155.98298632061778</v>
      </c>
      <c r="F37" s="282">
        <f t="shared" si="11"/>
        <v>125.56598632061775</v>
      </c>
      <c r="G37" s="282">
        <f t="shared" si="11"/>
        <v>130.93598632061776</v>
      </c>
      <c r="H37" s="282">
        <f t="shared" si="11"/>
        <v>288.93773265743619</v>
      </c>
      <c r="I37" s="282">
        <f t="shared" si="11"/>
        <v>176.68012529221767</v>
      </c>
      <c r="J37" s="282">
        <f t="shared" si="11"/>
        <v>207.06325212380852</v>
      </c>
      <c r="K37" s="282">
        <f t="shared" si="11"/>
        <v>615.02477159018088</v>
      </c>
      <c r="L37" s="282">
        <f t="shared" si="11"/>
        <v>402.42289842177172</v>
      </c>
      <c r="M37" s="282">
        <f t="shared" si="11"/>
        <v>349.56589842177175</v>
      </c>
      <c r="N37" s="282">
        <f t="shared" si="11"/>
        <v>253.23854471973493</v>
      </c>
      <c r="O37" s="282">
        <f t="shared" si="11"/>
        <v>209.23854471973493</v>
      </c>
      <c r="P37" s="282">
        <f t="shared" si="11"/>
        <v>183.05415208495344</v>
      </c>
      <c r="Q37" s="282">
        <f t="shared" si="11"/>
        <v>152.05415208495344</v>
      </c>
      <c r="R37" s="282">
        <f t="shared" si="11"/>
        <v>146.03789842177184</v>
      </c>
      <c r="S37" s="282">
        <f t="shared" si="11"/>
        <v>103.03789842177184</v>
      </c>
      <c r="T37" s="282">
        <f t="shared" si="11"/>
        <v>125.03789842177184</v>
      </c>
      <c r="U37" s="282">
        <f t="shared" si="11"/>
        <v>149.73041788814419</v>
      </c>
      <c r="V37" s="282">
        <f t="shared" si="11"/>
        <v>287.5460252533627</v>
      </c>
      <c r="W37" s="282">
        <f t="shared" si="11"/>
        <v>228.55415208495356</v>
      </c>
      <c r="X37" s="282">
        <f t="shared" si="11"/>
        <v>432.94667155132589</v>
      </c>
      <c r="Y37" s="282">
        <f t="shared" si="11"/>
        <v>527.55479838291672</v>
      </c>
      <c r="DA37" s="94"/>
    </row>
    <row r="38" spans="1:105" ht="12" customHeight="1" x14ac:dyDescent="0.25">
      <c r="A38" s="99" t="s">
        <v>46</v>
      </c>
      <c r="B38" s="282">
        <f t="shared" ref="B38:Y38" si="12">B20-B13</f>
        <v>26.60309278350519</v>
      </c>
      <c r="C38" s="282">
        <f t="shared" si="12"/>
        <v>18.511092783505205</v>
      </c>
      <c r="D38" s="282">
        <f t="shared" si="12"/>
        <v>17.258092783505163</v>
      </c>
      <c r="E38" s="282">
        <f t="shared" si="12"/>
        <v>75.617573317132837</v>
      </c>
      <c r="F38" s="282">
        <f t="shared" si="12"/>
        <v>68.571573317132788</v>
      </c>
      <c r="G38" s="282">
        <f t="shared" si="12"/>
        <v>88.476573317132875</v>
      </c>
      <c r="H38" s="282">
        <f t="shared" si="12"/>
        <v>220.87157331713286</v>
      </c>
      <c r="I38" s="282">
        <f t="shared" si="12"/>
        <v>119.07309278350522</v>
      </c>
      <c r="J38" s="282">
        <f t="shared" si="12"/>
        <v>64.227092783505213</v>
      </c>
      <c r="K38" s="282">
        <f t="shared" si="12"/>
        <v>312.04561224987754</v>
      </c>
      <c r="L38" s="282">
        <f t="shared" si="12"/>
        <v>201.31961224987754</v>
      </c>
      <c r="M38" s="282">
        <f t="shared" si="12"/>
        <v>171.32361224987756</v>
      </c>
      <c r="N38" s="282">
        <f t="shared" si="12"/>
        <v>127.48813171624988</v>
      </c>
      <c r="O38" s="282">
        <f t="shared" si="12"/>
        <v>45.488131716249882</v>
      </c>
      <c r="P38" s="282">
        <f t="shared" si="12"/>
        <v>72.795612249877536</v>
      </c>
      <c r="Q38" s="282">
        <f t="shared" si="12"/>
        <v>62.795612249877536</v>
      </c>
      <c r="R38" s="282">
        <f t="shared" si="12"/>
        <v>56.795612249877536</v>
      </c>
      <c r="S38" s="282">
        <f t="shared" si="12"/>
        <v>53.795612249877536</v>
      </c>
      <c r="T38" s="282">
        <f t="shared" si="12"/>
        <v>74.795612249877536</v>
      </c>
      <c r="U38" s="282">
        <f t="shared" si="12"/>
        <v>29.488131716249882</v>
      </c>
      <c r="V38" s="282">
        <f t="shared" si="12"/>
        <v>74.795612249877536</v>
      </c>
      <c r="W38" s="282">
        <f t="shared" si="12"/>
        <v>83.795612249877536</v>
      </c>
      <c r="X38" s="282">
        <f t="shared" si="12"/>
        <v>196.48813171624988</v>
      </c>
      <c r="Y38" s="282">
        <f t="shared" si="12"/>
        <v>347.98813171624988</v>
      </c>
      <c r="DA38" s="94"/>
    </row>
    <row r="39" spans="1:105" ht="12" customHeight="1" x14ac:dyDescent="0.25">
      <c r="A39" s="99" t="s">
        <v>80</v>
      </c>
      <c r="B39" s="282">
        <f t="shared" ref="B39:Y39" si="13">B21-B14</f>
        <v>85.509666666666703</v>
      </c>
      <c r="C39" s="282">
        <f t="shared" si="13"/>
        <v>34.859666666666612</v>
      </c>
      <c r="D39" s="282">
        <f t="shared" si="13"/>
        <v>43.11053983507577</v>
      </c>
      <c r="E39" s="282">
        <f t="shared" si="13"/>
        <v>80.365413003484946</v>
      </c>
      <c r="F39" s="282">
        <f t="shared" si="13"/>
        <v>56.994413003484965</v>
      </c>
      <c r="G39" s="282">
        <f t="shared" si="13"/>
        <v>42.459413003484883</v>
      </c>
      <c r="H39" s="282">
        <f t="shared" si="13"/>
        <v>68.066159340303329</v>
      </c>
      <c r="I39" s="282">
        <f t="shared" si="13"/>
        <v>57.60703250871245</v>
      </c>
      <c r="J39" s="282">
        <f t="shared" si="13"/>
        <v>142.83615934030331</v>
      </c>
      <c r="K39" s="282">
        <f t="shared" si="13"/>
        <v>302.97915934030334</v>
      </c>
      <c r="L39" s="282">
        <f t="shared" si="13"/>
        <v>201.10328617189418</v>
      </c>
      <c r="M39" s="282">
        <f t="shared" si="13"/>
        <v>178.24228617189419</v>
      </c>
      <c r="N39" s="282">
        <f t="shared" si="13"/>
        <v>125.75041300348505</v>
      </c>
      <c r="O39" s="282">
        <f t="shared" si="13"/>
        <v>163.75041300348505</v>
      </c>
      <c r="P39" s="282">
        <f t="shared" si="13"/>
        <v>110.25853983507591</v>
      </c>
      <c r="Q39" s="282">
        <f t="shared" si="13"/>
        <v>89.258539835075908</v>
      </c>
      <c r="R39" s="282">
        <f t="shared" si="13"/>
        <v>89.242286171894307</v>
      </c>
      <c r="S39" s="282">
        <f t="shared" si="13"/>
        <v>49.242286171894307</v>
      </c>
      <c r="T39" s="282">
        <f t="shared" si="13"/>
        <v>50.242286171894307</v>
      </c>
      <c r="U39" s="282">
        <f t="shared" si="13"/>
        <v>120.24228617189431</v>
      </c>
      <c r="V39" s="282">
        <f t="shared" si="13"/>
        <v>212.75041300348516</v>
      </c>
      <c r="W39" s="282">
        <f t="shared" si="13"/>
        <v>144.75853983507602</v>
      </c>
      <c r="X39" s="282">
        <f t="shared" si="13"/>
        <v>236.45853983507601</v>
      </c>
      <c r="Y39" s="282">
        <f t="shared" si="13"/>
        <v>179.56666666666689</v>
      </c>
      <c r="DA39" s="94"/>
    </row>
    <row r="40" spans="1:105" ht="12" customHeight="1" x14ac:dyDescent="0.25">
      <c r="A40" s="49" t="s">
        <v>443</v>
      </c>
      <c r="B40" s="242">
        <f t="shared" ref="B40:Y40" si="14">B22-B15</f>
        <v>716.10683908045985</v>
      </c>
      <c r="C40" s="242">
        <f t="shared" si="14"/>
        <v>345.82654758094623</v>
      </c>
      <c r="D40" s="242">
        <f t="shared" si="14"/>
        <v>286.05254758094634</v>
      </c>
      <c r="E40" s="242">
        <f t="shared" si="14"/>
        <v>195.05658941476486</v>
      </c>
      <c r="F40" s="242">
        <f t="shared" si="14"/>
        <v>428.15754758094636</v>
      </c>
      <c r="G40" s="242">
        <f t="shared" si="14"/>
        <v>499.42388091427938</v>
      </c>
      <c r="H40" s="242">
        <f t="shared" si="14"/>
        <v>471.35188091427926</v>
      </c>
      <c r="I40" s="242">
        <f t="shared" si="14"/>
        <v>547.28954758094596</v>
      </c>
      <c r="J40" s="242">
        <f t="shared" si="14"/>
        <v>470.23054758094622</v>
      </c>
      <c r="K40" s="242">
        <f t="shared" si="14"/>
        <v>882.03654758094626</v>
      </c>
      <c r="L40" s="242">
        <f t="shared" si="14"/>
        <v>348.38458941476483</v>
      </c>
      <c r="M40" s="242">
        <f t="shared" si="14"/>
        <v>887.67125608143215</v>
      </c>
      <c r="N40" s="242">
        <f t="shared" si="14"/>
        <v>949.19125608143213</v>
      </c>
      <c r="O40" s="242">
        <f t="shared" si="14"/>
        <v>607.82596458191711</v>
      </c>
      <c r="P40" s="242">
        <f t="shared" si="14"/>
        <v>606.33263124858422</v>
      </c>
      <c r="Q40" s="242">
        <f t="shared" si="14"/>
        <v>303.31958941476387</v>
      </c>
      <c r="R40" s="242">
        <f t="shared" si="14"/>
        <v>367.82458941476489</v>
      </c>
      <c r="S40" s="242">
        <f t="shared" si="14"/>
        <v>264.9245894147648</v>
      </c>
      <c r="T40" s="242">
        <f t="shared" si="14"/>
        <v>249.34263124858398</v>
      </c>
      <c r="U40" s="242">
        <f t="shared" si="14"/>
        <v>252.630631248584</v>
      </c>
      <c r="V40" s="242">
        <f t="shared" si="14"/>
        <v>224.26596458191716</v>
      </c>
      <c r="W40" s="242">
        <f t="shared" si="14"/>
        <v>323.93263124858413</v>
      </c>
      <c r="X40" s="242">
        <f t="shared" si="14"/>
        <v>480.290394549344</v>
      </c>
      <c r="Y40" s="242">
        <f t="shared" si="14"/>
        <v>234.26461803521215</v>
      </c>
      <c r="DA40" s="84"/>
    </row>
    <row r="41" spans="1:105" ht="12" customHeight="1" x14ac:dyDescent="0.25">
      <c r="A41" s="4"/>
      <c r="B41" s="243"/>
      <c r="C41" s="243"/>
      <c r="D41" s="243"/>
      <c r="E41" s="243"/>
      <c r="F41" s="243"/>
      <c r="G41" s="243"/>
      <c r="H41" s="243"/>
      <c r="I41" s="243"/>
      <c r="J41" s="243"/>
      <c r="K41" s="243"/>
      <c r="L41" s="243"/>
      <c r="M41" s="243"/>
      <c r="N41" s="243"/>
      <c r="O41" s="243"/>
      <c r="P41" s="243"/>
      <c r="Q41" s="243"/>
      <c r="R41" s="243"/>
      <c r="S41" s="243"/>
      <c r="T41" s="243"/>
      <c r="U41" s="243"/>
      <c r="V41" s="243"/>
      <c r="W41" s="243"/>
      <c r="X41" s="243"/>
      <c r="Y41" s="243"/>
    </row>
    <row r="42" spans="1:105" ht="12" customHeight="1" x14ac:dyDescent="0.25">
      <c r="A42" s="30" t="s">
        <v>69</v>
      </c>
      <c r="B42" s="113"/>
      <c r="C42" s="113"/>
      <c r="D42" s="113"/>
      <c r="E42" s="113"/>
      <c r="F42" s="113"/>
      <c r="G42" s="113"/>
      <c r="H42" s="113"/>
      <c r="I42" s="113"/>
      <c r="J42" s="113"/>
      <c r="K42" s="113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DA42" s="112"/>
    </row>
    <row r="43" spans="1:105" ht="12" customHeight="1" x14ac:dyDescent="0.25">
      <c r="A43" s="31" t="s">
        <v>70</v>
      </c>
      <c r="B43" s="210">
        <v>2636.0675838349098</v>
      </c>
      <c r="C43" s="210">
        <v>2710.0190885640582</v>
      </c>
      <c r="D43" s="210">
        <v>2677.3954428202919</v>
      </c>
      <c r="E43" s="210">
        <v>2595.920206362855</v>
      </c>
      <c r="F43" s="210">
        <v>2678.432588134136</v>
      </c>
      <c r="G43" s="210">
        <v>2673.464660361135</v>
      </c>
      <c r="H43" s="210">
        <v>2342.3404987102322</v>
      </c>
      <c r="I43" s="210">
        <v>2360.7542562338781</v>
      </c>
      <c r="J43" s="210">
        <v>2470.1647463456579</v>
      </c>
      <c r="K43" s="210">
        <v>1777.699742046432</v>
      </c>
      <c r="L43" s="210">
        <v>2136.3843508168529</v>
      </c>
      <c r="M43" s="210">
        <v>2018.1699054170249</v>
      </c>
      <c r="N43" s="210">
        <v>1946.0485812553741</v>
      </c>
      <c r="O43" s="210">
        <v>1955.454084264833</v>
      </c>
      <c r="P43" s="210">
        <v>2002.311693895098</v>
      </c>
      <c r="Q43" s="210">
        <v>2312.9657781599321</v>
      </c>
      <c r="R43" s="210">
        <v>2349.737403267412</v>
      </c>
      <c r="S43" s="210">
        <v>2352.9754084264841</v>
      </c>
      <c r="T43" s="210">
        <v>2322.5496581296088</v>
      </c>
      <c r="U43" s="210">
        <v>2257.4548908841189</v>
      </c>
      <c r="V43" s="210">
        <v>2181.8061068331531</v>
      </c>
      <c r="W43" s="210">
        <v>2227.019786858215</v>
      </c>
      <c r="X43" s="210">
        <v>1945.7496258808619</v>
      </c>
      <c r="Y43" s="210">
        <v>1651.214352080121</v>
      </c>
      <c r="DA43" s="109" t="s">
        <v>457</v>
      </c>
    </row>
    <row r="44" spans="1:105" ht="12" customHeight="1" x14ac:dyDescent="0.25">
      <c r="A44" s="24" t="s">
        <v>28</v>
      </c>
      <c r="B44" s="213">
        <v>103.4770421324162</v>
      </c>
      <c r="C44" s="213">
        <v>108.6432502149613</v>
      </c>
      <c r="D44" s="213">
        <v>106.72098022355971</v>
      </c>
      <c r="E44" s="213">
        <v>95.180481513327592</v>
      </c>
      <c r="F44" s="213">
        <v>91.354944110060188</v>
      </c>
      <c r="G44" s="213">
        <v>87.854944110060202</v>
      </c>
      <c r="H44" s="213">
        <v>29.80576096302665</v>
      </c>
      <c r="I44" s="213">
        <v>31.902149613069628</v>
      </c>
      <c r="J44" s="213">
        <v>27.46491831470335</v>
      </c>
      <c r="K44" s="213">
        <v>25.357093723129839</v>
      </c>
      <c r="L44" s="213">
        <v>24.92760103181427</v>
      </c>
      <c r="M44" s="213">
        <v>30.011435941530522</v>
      </c>
      <c r="N44" s="213">
        <v>29.64987102321582</v>
      </c>
      <c r="O44" s="213">
        <v>32.309974204643147</v>
      </c>
      <c r="P44" s="213">
        <v>31.225881341358551</v>
      </c>
      <c r="Q44" s="213">
        <v>32.078417884780741</v>
      </c>
      <c r="R44" s="213">
        <v>29.242046431642301</v>
      </c>
      <c r="S44" s="213">
        <v>28.92046431642305</v>
      </c>
      <c r="T44" s="213">
        <v>29.061822871883059</v>
      </c>
      <c r="U44" s="213">
        <v>26.215735167669809</v>
      </c>
      <c r="V44" s="213">
        <v>27.740240756663791</v>
      </c>
      <c r="W44" s="213">
        <v>32.402751504729153</v>
      </c>
      <c r="X44" s="213">
        <v>17.119604471195181</v>
      </c>
      <c r="Y44" s="213">
        <v>22.940498710232159</v>
      </c>
      <c r="DA44" s="85" t="s">
        <v>458</v>
      </c>
    </row>
    <row r="45" spans="1:105" ht="12" customHeight="1" x14ac:dyDescent="0.25">
      <c r="A45" s="14" t="s">
        <v>29</v>
      </c>
      <c r="B45" s="204">
        <f t="shared" ref="B45:Y45" si="15">B46+B47+B48+B49+B50</f>
        <v>139.70335339638865</v>
      </c>
      <c r="C45" s="204">
        <f t="shared" si="15"/>
        <v>134.42252794496989</v>
      </c>
      <c r="D45" s="204">
        <f t="shared" si="15"/>
        <v>126.8414445399828</v>
      </c>
      <c r="E45" s="204">
        <f t="shared" si="15"/>
        <v>166.72837489251935</v>
      </c>
      <c r="F45" s="204">
        <f t="shared" si="15"/>
        <v>197.56801375752369</v>
      </c>
      <c r="G45" s="204">
        <f t="shared" si="15"/>
        <v>192.38572656921752</v>
      </c>
      <c r="H45" s="204">
        <f t="shared" si="15"/>
        <v>88.303955288048144</v>
      </c>
      <c r="I45" s="204">
        <f t="shared" si="15"/>
        <v>83.012725709372305</v>
      </c>
      <c r="J45" s="204">
        <f t="shared" si="15"/>
        <v>165.87222699914014</v>
      </c>
      <c r="K45" s="204">
        <f t="shared" si="15"/>
        <v>123.80257953568356</v>
      </c>
      <c r="L45" s="204">
        <f t="shared" si="15"/>
        <v>100.07153912295786</v>
      </c>
      <c r="M45" s="204">
        <f t="shared" si="15"/>
        <v>74.317110920034395</v>
      </c>
      <c r="N45" s="204">
        <f t="shared" si="15"/>
        <v>51.288993981083408</v>
      </c>
      <c r="O45" s="204">
        <f t="shared" si="15"/>
        <v>57.827858985382626</v>
      </c>
      <c r="P45" s="204">
        <f t="shared" si="15"/>
        <v>47.661908856405844</v>
      </c>
      <c r="Q45" s="204">
        <f t="shared" si="15"/>
        <v>74.973516766981945</v>
      </c>
      <c r="R45" s="204">
        <f t="shared" si="15"/>
        <v>74.968873602751501</v>
      </c>
      <c r="S45" s="204">
        <f t="shared" si="15"/>
        <v>60.997764402407562</v>
      </c>
      <c r="T45" s="204">
        <f t="shared" si="15"/>
        <v>41.263370593293203</v>
      </c>
      <c r="U45" s="204">
        <f t="shared" si="15"/>
        <v>38.255546001719686</v>
      </c>
      <c r="V45" s="204">
        <f t="shared" si="15"/>
        <v>80.777987962166804</v>
      </c>
      <c r="W45" s="204">
        <f t="shared" si="15"/>
        <v>48.204385210662068</v>
      </c>
      <c r="X45" s="204">
        <f t="shared" si="15"/>
        <v>54.375666380051591</v>
      </c>
      <c r="Y45" s="204">
        <f t="shared" si="15"/>
        <v>56.37936371453138</v>
      </c>
      <c r="DA45" s="71"/>
    </row>
    <row r="46" spans="1:105" ht="12" customHeight="1" x14ac:dyDescent="0.25">
      <c r="A46" s="18" t="s">
        <v>30</v>
      </c>
      <c r="B46" s="204">
        <v>0</v>
      </c>
      <c r="C46" s="204">
        <v>0</v>
      </c>
      <c r="D46" s="204">
        <v>0</v>
      </c>
      <c r="E46" s="204">
        <v>0</v>
      </c>
      <c r="F46" s="204">
        <v>0</v>
      </c>
      <c r="G46" s="204">
        <v>0</v>
      </c>
      <c r="H46" s="204">
        <v>0</v>
      </c>
      <c r="I46" s="204">
        <v>0</v>
      </c>
      <c r="J46" s="204">
        <v>0</v>
      </c>
      <c r="K46" s="204">
        <v>0</v>
      </c>
      <c r="L46" s="204">
        <v>0</v>
      </c>
      <c r="M46" s="204">
        <v>0</v>
      </c>
      <c r="N46" s="204">
        <v>0</v>
      </c>
      <c r="O46" s="204">
        <v>0</v>
      </c>
      <c r="P46" s="204">
        <v>0</v>
      </c>
      <c r="Q46" s="204">
        <v>0</v>
      </c>
      <c r="R46" s="204">
        <v>0</v>
      </c>
      <c r="S46" s="204">
        <v>0</v>
      </c>
      <c r="T46" s="204">
        <v>0</v>
      </c>
      <c r="U46" s="204">
        <v>0</v>
      </c>
      <c r="V46" s="204">
        <v>0</v>
      </c>
      <c r="W46" s="204">
        <v>0</v>
      </c>
      <c r="X46" s="204">
        <v>0</v>
      </c>
      <c r="Y46" s="204">
        <v>0</v>
      </c>
      <c r="DA46" s="71" t="s">
        <v>459</v>
      </c>
    </row>
    <row r="47" spans="1:105" ht="12" customHeight="1" x14ac:dyDescent="0.25">
      <c r="A47" s="18" t="s">
        <v>31</v>
      </c>
      <c r="B47" s="204">
        <v>32.762510748065353</v>
      </c>
      <c r="C47" s="204">
        <v>33.892261392949273</v>
      </c>
      <c r="D47" s="204">
        <v>31.632760103181429</v>
      </c>
      <c r="E47" s="204">
        <v>11.04402407566638</v>
      </c>
      <c r="F47" s="204">
        <v>10.99097162510748</v>
      </c>
      <c r="G47" s="204">
        <v>9.8886500429922606</v>
      </c>
      <c r="H47" s="204">
        <v>7.6856405846947542</v>
      </c>
      <c r="I47" s="204">
        <v>8.6261392949269133</v>
      </c>
      <c r="J47" s="204">
        <v>4.3981943250214961</v>
      </c>
      <c r="K47" s="204">
        <v>4.3977644024075664</v>
      </c>
      <c r="L47" s="204">
        <v>4.3977644024075664</v>
      </c>
      <c r="M47" s="204">
        <v>3.2982803095442819</v>
      </c>
      <c r="N47" s="204">
        <v>2.1988822012037832</v>
      </c>
      <c r="O47" s="204">
        <v>1.0993981083404989</v>
      </c>
      <c r="P47" s="204">
        <v>2.1963886500429921</v>
      </c>
      <c r="Q47" s="204">
        <v>2.1670679277730009</v>
      </c>
      <c r="R47" s="204">
        <v>4.1152192605331033</v>
      </c>
      <c r="S47" s="204">
        <v>1.028804815133276</v>
      </c>
      <c r="T47" s="204">
        <v>2.0576096302665521</v>
      </c>
      <c r="U47" s="204">
        <v>2.0576096302665521</v>
      </c>
      <c r="V47" s="204">
        <v>2.0576096302665521</v>
      </c>
      <c r="W47" s="204">
        <v>2.0576096302665521</v>
      </c>
      <c r="X47" s="204">
        <v>5.1440240756663798</v>
      </c>
      <c r="Y47" s="204">
        <v>3.0864144453998281</v>
      </c>
      <c r="DA47" s="71" t="s">
        <v>460</v>
      </c>
    </row>
    <row r="48" spans="1:105" ht="12" customHeight="1" x14ac:dyDescent="0.25">
      <c r="A48" s="18" t="s">
        <v>71</v>
      </c>
      <c r="B48" s="204">
        <v>77.027773000859838</v>
      </c>
      <c r="C48" s="204">
        <v>66.757437661220976</v>
      </c>
      <c r="D48" s="204">
        <v>58.54110060189165</v>
      </c>
      <c r="E48" s="204">
        <v>56.326827171109201</v>
      </c>
      <c r="F48" s="204">
        <v>54.27850386930352</v>
      </c>
      <c r="G48" s="204">
        <v>49.156749785038691</v>
      </c>
      <c r="H48" s="204">
        <v>45.064574376612207</v>
      </c>
      <c r="I48" s="204">
        <v>39.958555460017187</v>
      </c>
      <c r="J48" s="204">
        <v>43.019174548581248</v>
      </c>
      <c r="K48" s="204">
        <v>31.759673258813411</v>
      </c>
      <c r="L48" s="204">
        <v>32.784952708512463</v>
      </c>
      <c r="M48" s="204">
        <v>28.690799656061909</v>
      </c>
      <c r="N48" s="204">
        <v>22.54118658641444</v>
      </c>
      <c r="O48" s="204">
        <v>33.811865864144451</v>
      </c>
      <c r="P48" s="204">
        <v>15.58073946689596</v>
      </c>
      <c r="Q48" s="204">
        <v>15.33895098882201</v>
      </c>
      <c r="R48" s="204">
        <v>17.521324161650899</v>
      </c>
      <c r="S48" s="204">
        <v>15.38624247635426</v>
      </c>
      <c r="T48" s="204">
        <v>15.381169389509891</v>
      </c>
      <c r="U48" s="204">
        <v>11.27824591573517</v>
      </c>
      <c r="V48" s="204">
        <v>14.354772141014619</v>
      </c>
      <c r="W48" s="204">
        <v>10.261994840928629</v>
      </c>
      <c r="X48" s="204">
        <v>15.40558899398108</v>
      </c>
      <c r="Y48" s="204">
        <v>15.279449699054171</v>
      </c>
      <c r="DA48" s="71" t="s">
        <v>461</v>
      </c>
    </row>
    <row r="49" spans="1:105" ht="12" customHeight="1" x14ac:dyDescent="0.25">
      <c r="A49" s="18" t="s">
        <v>32</v>
      </c>
      <c r="B49" s="204">
        <v>29.913069647463459</v>
      </c>
      <c r="C49" s="204">
        <v>33.772828890799659</v>
      </c>
      <c r="D49" s="204">
        <v>36.667583834909713</v>
      </c>
      <c r="E49" s="204">
        <v>4.8334479793637142</v>
      </c>
      <c r="F49" s="204">
        <v>28.022012037833189</v>
      </c>
      <c r="G49" s="204">
        <v>26.063026655202059</v>
      </c>
      <c r="H49" s="204">
        <v>25.051074806534821</v>
      </c>
      <c r="I49" s="204">
        <v>23.175150472914869</v>
      </c>
      <c r="J49" s="204">
        <v>29.932330180567501</v>
      </c>
      <c r="K49" s="204">
        <v>23.128718830610492</v>
      </c>
      <c r="L49" s="204">
        <v>23.128718830610492</v>
      </c>
      <c r="M49" s="204">
        <v>4.8184866723989677</v>
      </c>
      <c r="N49" s="204">
        <v>15.41908856405847</v>
      </c>
      <c r="O49" s="204">
        <v>14.4554600171969</v>
      </c>
      <c r="P49" s="204">
        <v>23.124677558039551</v>
      </c>
      <c r="Q49" s="204">
        <v>29.188134135855549</v>
      </c>
      <c r="R49" s="204">
        <v>25.052966466036111</v>
      </c>
      <c r="S49" s="204">
        <v>24.08942390369733</v>
      </c>
      <c r="T49" s="204">
        <v>15.41719690455718</v>
      </c>
      <c r="U49" s="204">
        <v>16.38082545141874</v>
      </c>
      <c r="V49" s="204">
        <v>19.271539122957861</v>
      </c>
      <c r="W49" s="204">
        <v>25.052966466036111</v>
      </c>
      <c r="X49" s="204">
        <v>23.12579535683577</v>
      </c>
      <c r="Y49" s="204">
        <v>21.198710232158209</v>
      </c>
      <c r="DA49" s="71" t="s">
        <v>462</v>
      </c>
    </row>
    <row r="50" spans="1:105" ht="12" customHeight="1" x14ac:dyDescent="0.25">
      <c r="A50" s="18" t="s">
        <v>33</v>
      </c>
      <c r="B50" s="204">
        <v>0</v>
      </c>
      <c r="C50" s="204">
        <v>0</v>
      </c>
      <c r="D50" s="204">
        <v>0</v>
      </c>
      <c r="E50" s="204">
        <v>94.524075666380057</v>
      </c>
      <c r="F50" s="204">
        <v>104.2765262252795</v>
      </c>
      <c r="G50" s="204">
        <v>107.27730008598451</v>
      </c>
      <c r="H50" s="204">
        <v>10.50266552020636</v>
      </c>
      <c r="I50" s="204">
        <v>11.25288048151333</v>
      </c>
      <c r="J50" s="204">
        <v>88.522527944969909</v>
      </c>
      <c r="K50" s="204">
        <v>64.5164230438521</v>
      </c>
      <c r="L50" s="204">
        <v>39.76010318142734</v>
      </c>
      <c r="M50" s="204">
        <v>37.509544282029232</v>
      </c>
      <c r="N50" s="204">
        <v>11.129836629406711</v>
      </c>
      <c r="O50" s="204">
        <v>8.4611349957007747</v>
      </c>
      <c r="P50" s="204">
        <v>6.7601031814273433</v>
      </c>
      <c r="Q50" s="204">
        <v>28.279363714531382</v>
      </c>
      <c r="R50" s="204">
        <v>28.279363714531382</v>
      </c>
      <c r="S50" s="204">
        <v>20.493293207222699</v>
      </c>
      <c r="T50" s="204">
        <v>8.4073946689595864</v>
      </c>
      <c r="U50" s="204">
        <v>8.5388650042992253</v>
      </c>
      <c r="V50" s="204">
        <v>45.094067067927767</v>
      </c>
      <c r="W50" s="204">
        <v>10.83181427343078</v>
      </c>
      <c r="X50" s="204">
        <v>10.700257953568361</v>
      </c>
      <c r="Y50" s="204">
        <v>16.814789337919169</v>
      </c>
      <c r="DA50" s="71" t="s">
        <v>463</v>
      </c>
    </row>
    <row r="51" spans="1:105" ht="12" customHeight="1" x14ac:dyDescent="0.25">
      <c r="A51" s="14" t="s">
        <v>34</v>
      </c>
      <c r="B51" s="204">
        <f t="shared" ref="B51:Y51" si="16">B52+B53</f>
        <v>794.66895958727423</v>
      </c>
      <c r="C51" s="204">
        <f t="shared" si="16"/>
        <v>819.77644024075653</v>
      </c>
      <c r="D51" s="204">
        <f t="shared" si="16"/>
        <v>817.66981943250209</v>
      </c>
      <c r="E51" s="204">
        <f t="shared" si="16"/>
        <v>785.04789337919169</v>
      </c>
      <c r="F51" s="204">
        <f t="shared" si="16"/>
        <v>803.1720550300945</v>
      </c>
      <c r="G51" s="204">
        <f t="shared" si="16"/>
        <v>838.09363714531378</v>
      </c>
      <c r="H51" s="204">
        <f t="shared" si="16"/>
        <v>837.15700773860704</v>
      </c>
      <c r="I51" s="204">
        <f t="shared" si="16"/>
        <v>805.03009458297504</v>
      </c>
      <c r="J51" s="204">
        <f t="shared" si="16"/>
        <v>771.0380051590713</v>
      </c>
      <c r="K51" s="204">
        <f t="shared" si="16"/>
        <v>650.17953568357689</v>
      </c>
      <c r="L51" s="204">
        <f t="shared" si="16"/>
        <v>768.8610490111779</v>
      </c>
      <c r="M51" s="204">
        <f t="shared" si="16"/>
        <v>752.40541702493545</v>
      </c>
      <c r="N51" s="204">
        <f t="shared" si="16"/>
        <v>748.8155631986242</v>
      </c>
      <c r="O51" s="204">
        <f t="shared" si="16"/>
        <v>737.26139294926907</v>
      </c>
      <c r="P51" s="204">
        <f t="shared" si="16"/>
        <v>751.67454858125541</v>
      </c>
      <c r="Q51" s="204">
        <f t="shared" si="16"/>
        <v>808.34049871023205</v>
      </c>
      <c r="R51" s="204">
        <f t="shared" si="16"/>
        <v>833.50773860705067</v>
      </c>
      <c r="S51" s="204">
        <f t="shared" si="16"/>
        <v>834.81607910576088</v>
      </c>
      <c r="T51" s="204">
        <f t="shared" si="16"/>
        <v>862.880309544282</v>
      </c>
      <c r="U51" s="204">
        <f t="shared" si="16"/>
        <v>847.04737747205502</v>
      </c>
      <c r="V51" s="204">
        <f t="shared" si="16"/>
        <v>756.83508168529659</v>
      </c>
      <c r="W51" s="204">
        <f t="shared" si="16"/>
        <v>812.48871921905777</v>
      </c>
      <c r="X51" s="204">
        <f t="shared" si="16"/>
        <v>775.75564804221233</v>
      </c>
      <c r="Y51" s="204">
        <f t="shared" si="16"/>
        <v>733.31518148530733</v>
      </c>
      <c r="DA51" s="71"/>
    </row>
    <row r="52" spans="1:105" ht="12" customHeight="1" x14ac:dyDescent="0.25">
      <c r="A52" s="18" t="s">
        <v>73</v>
      </c>
      <c r="B52" s="204">
        <v>792.77730008598451</v>
      </c>
      <c r="C52" s="204">
        <v>818.12123817712802</v>
      </c>
      <c r="D52" s="204">
        <v>816.10060189165949</v>
      </c>
      <c r="E52" s="204">
        <v>785.04789337919169</v>
      </c>
      <c r="F52" s="204">
        <v>803.1720550300945</v>
      </c>
      <c r="G52" s="204">
        <v>838.09363714531378</v>
      </c>
      <c r="H52" s="204">
        <v>837.15700773860704</v>
      </c>
      <c r="I52" s="204">
        <v>805.03009458297504</v>
      </c>
      <c r="J52" s="204">
        <v>771.0380051590713</v>
      </c>
      <c r="K52" s="204">
        <v>650.17953568357689</v>
      </c>
      <c r="L52" s="204">
        <v>768.8610490111779</v>
      </c>
      <c r="M52" s="204">
        <v>752.40541702493545</v>
      </c>
      <c r="N52" s="204">
        <v>748.8155631986242</v>
      </c>
      <c r="O52" s="204">
        <v>737.26139294926907</v>
      </c>
      <c r="P52" s="204">
        <v>751.67454858125541</v>
      </c>
      <c r="Q52" s="204">
        <v>808.34049871023205</v>
      </c>
      <c r="R52" s="204">
        <v>833.50773860705067</v>
      </c>
      <c r="S52" s="204">
        <v>834.81607910576088</v>
      </c>
      <c r="T52" s="204">
        <v>862.880309544282</v>
      </c>
      <c r="U52" s="204">
        <v>847.04737747205502</v>
      </c>
      <c r="V52" s="204">
        <v>756.83508168529659</v>
      </c>
      <c r="W52" s="204">
        <v>812.48871921905777</v>
      </c>
      <c r="X52" s="204">
        <v>775.75564804221233</v>
      </c>
      <c r="Y52" s="204">
        <v>733.31518148530733</v>
      </c>
      <c r="DA52" s="71" t="s">
        <v>464</v>
      </c>
    </row>
    <row r="53" spans="1:105" ht="12" customHeight="1" x14ac:dyDescent="0.25">
      <c r="A53" s="18" t="s">
        <v>36</v>
      </c>
      <c r="B53" s="204">
        <v>1.8916595012897679</v>
      </c>
      <c r="C53" s="204">
        <v>1.6552020636285469</v>
      </c>
      <c r="D53" s="204">
        <v>1.569217540842649</v>
      </c>
      <c r="E53" s="204">
        <v>0</v>
      </c>
      <c r="F53" s="204">
        <v>0</v>
      </c>
      <c r="G53" s="204">
        <v>0</v>
      </c>
      <c r="H53" s="204">
        <v>0</v>
      </c>
      <c r="I53" s="204">
        <v>0</v>
      </c>
      <c r="J53" s="204">
        <v>0</v>
      </c>
      <c r="K53" s="204">
        <v>0</v>
      </c>
      <c r="L53" s="204">
        <v>0</v>
      </c>
      <c r="M53" s="204">
        <v>0</v>
      </c>
      <c r="N53" s="204">
        <v>0</v>
      </c>
      <c r="O53" s="204">
        <v>0</v>
      </c>
      <c r="P53" s="204">
        <v>0</v>
      </c>
      <c r="Q53" s="204">
        <v>0</v>
      </c>
      <c r="R53" s="204">
        <v>0</v>
      </c>
      <c r="S53" s="204">
        <v>0</v>
      </c>
      <c r="T53" s="204">
        <v>0</v>
      </c>
      <c r="U53" s="204">
        <v>0</v>
      </c>
      <c r="V53" s="204">
        <v>0</v>
      </c>
      <c r="W53" s="204">
        <v>0</v>
      </c>
      <c r="X53" s="204">
        <v>0</v>
      </c>
      <c r="Y53" s="204">
        <v>0</v>
      </c>
      <c r="DA53" s="71" t="s">
        <v>465</v>
      </c>
    </row>
    <row r="54" spans="1:105" ht="12" customHeight="1" x14ac:dyDescent="0.25">
      <c r="A54" s="14" t="s">
        <v>37</v>
      </c>
      <c r="B54" s="204">
        <f t="shared" ref="B54:Y54" si="17">B55+B56+B57+B58+B59+B60</f>
        <v>0</v>
      </c>
      <c r="C54" s="204">
        <f t="shared" si="17"/>
        <v>0</v>
      </c>
      <c r="D54" s="204">
        <f t="shared" si="17"/>
        <v>0</v>
      </c>
      <c r="E54" s="204">
        <f t="shared" si="17"/>
        <v>6.0428202923473764</v>
      </c>
      <c r="F54" s="204">
        <f t="shared" si="17"/>
        <v>4.8481513327601027</v>
      </c>
      <c r="G54" s="204">
        <f t="shared" si="17"/>
        <v>3.8692175408426475</v>
      </c>
      <c r="H54" s="204">
        <f t="shared" si="17"/>
        <v>4.4426483233018059</v>
      </c>
      <c r="I54" s="204">
        <f t="shared" si="17"/>
        <v>5.541272570937231</v>
      </c>
      <c r="J54" s="204">
        <f t="shared" si="17"/>
        <v>7.1414445399828024</v>
      </c>
      <c r="K54" s="204">
        <f t="shared" si="17"/>
        <v>7.2847807394668953</v>
      </c>
      <c r="L54" s="204">
        <f t="shared" si="17"/>
        <v>7.8580395528804807</v>
      </c>
      <c r="M54" s="204">
        <f t="shared" si="17"/>
        <v>7.045915735167668</v>
      </c>
      <c r="N54" s="204">
        <f t="shared" si="17"/>
        <v>6.5205503009458283</v>
      </c>
      <c r="O54" s="204">
        <f t="shared" si="17"/>
        <v>5.9950128976784178</v>
      </c>
      <c r="P54" s="204">
        <f t="shared" si="17"/>
        <v>6.592175408426483</v>
      </c>
      <c r="Q54" s="204">
        <f t="shared" si="17"/>
        <v>6.4249355116079103</v>
      </c>
      <c r="R54" s="204">
        <f t="shared" si="17"/>
        <v>6.5921754084264821</v>
      </c>
      <c r="S54" s="204">
        <f t="shared" si="17"/>
        <v>6.6638005159071367</v>
      </c>
      <c r="T54" s="204">
        <f t="shared" si="17"/>
        <v>7.2384801416475995</v>
      </c>
      <c r="U54" s="204">
        <f t="shared" si="17"/>
        <v>6.3689923458559967</v>
      </c>
      <c r="V54" s="204">
        <f t="shared" si="17"/>
        <v>6.7795376156113569</v>
      </c>
      <c r="W54" s="204">
        <f t="shared" si="17"/>
        <v>14.749382342510581</v>
      </c>
      <c r="X54" s="204">
        <f t="shared" si="17"/>
        <v>16.416935706233545</v>
      </c>
      <c r="Y54" s="204">
        <f t="shared" si="17"/>
        <v>17.551277215622136</v>
      </c>
      <c r="DA54" s="71"/>
    </row>
    <row r="55" spans="1:105" ht="12" customHeight="1" x14ac:dyDescent="0.25">
      <c r="A55" s="18" t="s">
        <v>38</v>
      </c>
      <c r="B55" s="204">
        <v>0</v>
      </c>
      <c r="C55" s="204">
        <v>0</v>
      </c>
      <c r="D55" s="204">
        <v>0</v>
      </c>
      <c r="E55" s="204">
        <v>5.5889939810834042</v>
      </c>
      <c r="F55" s="204">
        <v>3.6304385210662078</v>
      </c>
      <c r="G55" s="204">
        <v>3.773688736027514</v>
      </c>
      <c r="H55" s="204">
        <v>3.964918314703354</v>
      </c>
      <c r="I55" s="204">
        <v>5.0874462596732588</v>
      </c>
      <c r="J55" s="204">
        <v>7.0698194325021486</v>
      </c>
      <c r="K55" s="204">
        <v>7.1176268271711089</v>
      </c>
      <c r="L55" s="204">
        <v>7.452020636285468</v>
      </c>
      <c r="M55" s="204">
        <v>6.8787618228718816</v>
      </c>
      <c r="N55" s="204">
        <v>6.1861564918314693</v>
      </c>
      <c r="O55" s="204">
        <v>5.7800515907136711</v>
      </c>
      <c r="P55" s="204">
        <v>6.257781599312124</v>
      </c>
      <c r="Q55" s="204">
        <v>6.114445399828031</v>
      </c>
      <c r="R55" s="204">
        <v>6.4250214961306957</v>
      </c>
      <c r="S55" s="204">
        <v>6.4010318142734306</v>
      </c>
      <c r="T55" s="204">
        <v>6.4010318142734306</v>
      </c>
      <c r="U55" s="204">
        <v>5.6845227858985394</v>
      </c>
      <c r="V55" s="204">
        <v>6.2099742046431636</v>
      </c>
      <c r="W55" s="204">
        <v>5.732330180567498</v>
      </c>
      <c r="X55" s="204">
        <v>6.7354256233877896</v>
      </c>
      <c r="Y55" s="204">
        <v>6.44883920894239</v>
      </c>
      <c r="DA55" s="71" t="s">
        <v>466</v>
      </c>
    </row>
    <row r="56" spans="1:105" ht="12" customHeight="1" x14ac:dyDescent="0.25">
      <c r="A56" s="18" t="s">
        <v>74</v>
      </c>
      <c r="B56" s="204">
        <v>0</v>
      </c>
      <c r="C56" s="204">
        <v>0</v>
      </c>
      <c r="D56" s="204">
        <v>0</v>
      </c>
      <c r="E56" s="204">
        <v>0.45382631126397238</v>
      </c>
      <c r="F56" s="204">
        <v>0.45382631126397238</v>
      </c>
      <c r="G56" s="204">
        <v>9.5528804815133275E-2</v>
      </c>
      <c r="H56" s="204">
        <v>0.47773000859845233</v>
      </c>
      <c r="I56" s="204">
        <v>0.45382631126397238</v>
      </c>
      <c r="J56" s="204">
        <v>7.1625107480653469E-2</v>
      </c>
      <c r="K56" s="204">
        <v>0.16715391229578669</v>
      </c>
      <c r="L56" s="204">
        <v>0.40601891659501288</v>
      </c>
      <c r="M56" s="204">
        <v>0.16715391229578669</v>
      </c>
      <c r="N56" s="204">
        <v>0.3343938091143594</v>
      </c>
      <c r="O56" s="204">
        <v>0.2149613069647463</v>
      </c>
      <c r="P56" s="204">
        <v>0.3343938091143594</v>
      </c>
      <c r="Q56" s="204">
        <v>0.31049011177987962</v>
      </c>
      <c r="R56" s="204">
        <v>0.16715391229578669</v>
      </c>
      <c r="S56" s="204">
        <v>0.26276870163370591</v>
      </c>
      <c r="T56" s="204">
        <v>0.26276870163370591</v>
      </c>
      <c r="U56" s="204">
        <v>0.23886500429922611</v>
      </c>
      <c r="V56" s="204">
        <v>0.14333619948409279</v>
      </c>
      <c r="W56" s="204">
        <v>8.5459325436249731</v>
      </c>
      <c r="X56" s="204">
        <v>9.2607750016397468</v>
      </c>
      <c r="Y56" s="204">
        <v>10.6567015757417</v>
      </c>
      <c r="DA56" s="71" t="s">
        <v>467</v>
      </c>
    </row>
    <row r="57" spans="1:105" ht="12" customHeight="1" x14ac:dyDescent="0.25">
      <c r="A57" s="18" t="s">
        <v>75</v>
      </c>
      <c r="B57" s="204">
        <v>0</v>
      </c>
      <c r="C57" s="204">
        <v>0</v>
      </c>
      <c r="D57" s="204">
        <v>0</v>
      </c>
      <c r="E57" s="204">
        <v>0</v>
      </c>
      <c r="F57" s="204">
        <v>0.76388650042992257</v>
      </c>
      <c r="G57" s="204">
        <v>0</v>
      </c>
      <c r="H57" s="204">
        <v>0</v>
      </c>
      <c r="I57" s="204">
        <v>0</v>
      </c>
      <c r="J57" s="204">
        <v>0</v>
      </c>
      <c r="K57" s="204">
        <v>0</v>
      </c>
      <c r="L57" s="204">
        <v>0</v>
      </c>
      <c r="M57" s="204">
        <v>0</v>
      </c>
      <c r="N57" s="204">
        <v>0</v>
      </c>
      <c r="O57" s="204">
        <v>0</v>
      </c>
      <c r="P57" s="204">
        <v>0</v>
      </c>
      <c r="Q57" s="204">
        <v>0</v>
      </c>
      <c r="R57" s="204">
        <v>0</v>
      </c>
      <c r="S57" s="204">
        <v>0</v>
      </c>
      <c r="T57" s="204">
        <v>0</v>
      </c>
      <c r="U57" s="204">
        <v>0</v>
      </c>
      <c r="V57" s="204">
        <v>0</v>
      </c>
      <c r="W57" s="204">
        <v>0</v>
      </c>
      <c r="X57" s="204">
        <v>0</v>
      </c>
      <c r="Y57" s="204">
        <v>0</v>
      </c>
      <c r="DA57" s="71" t="s">
        <v>468</v>
      </c>
    </row>
    <row r="58" spans="1:105" ht="12" customHeight="1" x14ac:dyDescent="0.25">
      <c r="A58" s="18" t="s">
        <v>76</v>
      </c>
      <c r="B58" s="204">
        <v>0</v>
      </c>
      <c r="C58" s="204">
        <v>0</v>
      </c>
      <c r="D58" s="204">
        <v>0</v>
      </c>
      <c r="E58" s="204">
        <v>0</v>
      </c>
      <c r="F58" s="204">
        <v>0</v>
      </c>
      <c r="G58" s="204">
        <v>0</v>
      </c>
      <c r="H58" s="204">
        <v>0</v>
      </c>
      <c r="I58" s="204">
        <v>0</v>
      </c>
      <c r="J58" s="204">
        <v>0</v>
      </c>
      <c r="K58" s="204">
        <v>0</v>
      </c>
      <c r="L58" s="204">
        <v>0</v>
      </c>
      <c r="M58" s="204">
        <v>0</v>
      </c>
      <c r="N58" s="204">
        <v>0</v>
      </c>
      <c r="O58" s="204">
        <v>0</v>
      </c>
      <c r="P58" s="204">
        <v>0</v>
      </c>
      <c r="Q58" s="204">
        <v>0</v>
      </c>
      <c r="R58" s="204">
        <v>0</v>
      </c>
      <c r="S58" s="204">
        <v>0</v>
      </c>
      <c r="T58" s="204">
        <v>0.14333619948409279</v>
      </c>
      <c r="U58" s="204">
        <v>0</v>
      </c>
      <c r="V58" s="204">
        <v>0</v>
      </c>
      <c r="W58" s="204">
        <v>0</v>
      </c>
      <c r="X58" s="204">
        <v>0</v>
      </c>
      <c r="Y58" s="204">
        <v>0</v>
      </c>
      <c r="DA58" s="71" t="s">
        <v>469</v>
      </c>
    </row>
    <row r="59" spans="1:105" ht="12" customHeight="1" x14ac:dyDescent="0.25">
      <c r="A59" s="18" t="s">
        <v>77</v>
      </c>
      <c r="B59" s="204">
        <v>0</v>
      </c>
      <c r="C59" s="204">
        <v>0</v>
      </c>
      <c r="D59" s="204">
        <v>0</v>
      </c>
      <c r="E59" s="204">
        <v>0</v>
      </c>
      <c r="F59" s="204">
        <v>0</v>
      </c>
      <c r="G59" s="204">
        <v>0</v>
      </c>
      <c r="H59" s="204">
        <v>0</v>
      </c>
      <c r="I59" s="204">
        <v>0</v>
      </c>
      <c r="J59" s="204">
        <v>0</v>
      </c>
      <c r="K59" s="204">
        <v>0</v>
      </c>
      <c r="L59" s="204">
        <v>0</v>
      </c>
      <c r="M59" s="204">
        <v>0</v>
      </c>
      <c r="N59" s="204">
        <v>0</v>
      </c>
      <c r="O59" s="204">
        <v>0</v>
      </c>
      <c r="P59" s="204">
        <v>0</v>
      </c>
      <c r="Q59" s="204">
        <v>0</v>
      </c>
      <c r="R59" s="204">
        <v>0</v>
      </c>
      <c r="S59" s="204">
        <v>0</v>
      </c>
      <c r="T59" s="204">
        <v>0</v>
      </c>
      <c r="U59" s="204">
        <v>0</v>
      </c>
      <c r="V59" s="204">
        <v>0</v>
      </c>
      <c r="W59" s="204">
        <v>0</v>
      </c>
      <c r="X59" s="204">
        <v>0</v>
      </c>
      <c r="Y59" s="204">
        <v>0</v>
      </c>
      <c r="DA59" s="71" t="s">
        <v>470</v>
      </c>
    </row>
    <row r="60" spans="1:105" ht="12" customHeight="1" x14ac:dyDescent="0.25">
      <c r="A60" s="18" t="s">
        <v>78</v>
      </c>
      <c r="B60" s="204">
        <v>0</v>
      </c>
      <c r="C60" s="204">
        <v>0</v>
      </c>
      <c r="D60" s="204">
        <v>0</v>
      </c>
      <c r="E60" s="204">
        <v>0</v>
      </c>
      <c r="F60" s="204">
        <v>0</v>
      </c>
      <c r="G60" s="204">
        <v>0</v>
      </c>
      <c r="H60" s="204">
        <v>0</v>
      </c>
      <c r="I60" s="204">
        <v>0</v>
      </c>
      <c r="J60" s="204">
        <v>0</v>
      </c>
      <c r="K60" s="204">
        <v>0</v>
      </c>
      <c r="L60" s="204">
        <v>0</v>
      </c>
      <c r="M60" s="204">
        <v>0</v>
      </c>
      <c r="N60" s="204">
        <v>0</v>
      </c>
      <c r="O60" s="204">
        <v>0</v>
      </c>
      <c r="P60" s="204">
        <v>0</v>
      </c>
      <c r="Q60" s="204">
        <v>0</v>
      </c>
      <c r="R60" s="204">
        <v>0</v>
      </c>
      <c r="S60" s="204">
        <v>0</v>
      </c>
      <c r="T60" s="204">
        <v>0.4313434262563699</v>
      </c>
      <c r="U60" s="204">
        <v>0.44560455565823093</v>
      </c>
      <c r="V60" s="204">
        <v>0.4262272114841002</v>
      </c>
      <c r="W60" s="204">
        <v>0.47111961831810911</v>
      </c>
      <c r="X60" s="204">
        <v>0.42073508120600878</v>
      </c>
      <c r="Y60" s="204">
        <v>0.44573643093804632</v>
      </c>
      <c r="DA60" s="71" t="s">
        <v>471</v>
      </c>
    </row>
    <row r="61" spans="1:105" ht="12" customHeight="1" x14ac:dyDescent="0.25">
      <c r="A61" s="14" t="s">
        <v>39</v>
      </c>
      <c r="B61" s="204">
        <v>7.3325881341358556</v>
      </c>
      <c r="C61" s="204">
        <v>7.452020636285468</v>
      </c>
      <c r="D61" s="204">
        <v>7.3325881341358556</v>
      </c>
      <c r="E61" s="204">
        <v>12.826053310404131</v>
      </c>
      <c r="F61" s="204">
        <v>19.752536543422181</v>
      </c>
      <c r="G61" s="204">
        <v>12.39613069647463</v>
      </c>
      <c r="H61" s="204">
        <v>13.75752364574377</v>
      </c>
      <c r="I61" s="204">
        <v>11.106362854686161</v>
      </c>
      <c r="J61" s="204">
        <v>11.201891659501291</v>
      </c>
      <c r="K61" s="204">
        <v>18.367239896818571</v>
      </c>
      <c r="L61" s="204">
        <v>61.407308684436799</v>
      </c>
      <c r="M61" s="204">
        <v>14.66517626827171</v>
      </c>
      <c r="N61" s="204">
        <v>13.90085984522786</v>
      </c>
      <c r="O61" s="204">
        <v>15.95494411006019</v>
      </c>
      <c r="P61" s="204">
        <v>11.416852966466029</v>
      </c>
      <c r="Q61" s="204">
        <v>26.488048151332759</v>
      </c>
      <c r="R61" s="204">
        <v>31.4798796216681</v>
      </c>
      <c r="S61" s="204">
        <v>22.09320722269991</v>
      </c>
      <c r="T61" s="204">
        <v>24.839982803095442</v>
      </c>
      <c r="U61" s="204">
        <v>27.013499570077379</v>
      </c>
      <c r="V61" s="204">
        <v>22.141014617368871</v>
      </c>
      <c r="W61" s="204">
        <v>18.05674978503869</v>
      </c>
      <c r="X61" s="204">
        <v>14.49793637145314</v>
      </c>
      <c r="Y61" s="204">
        <v>13.375408426483229</v>
      </c>
      <c r="DA61" s="71" t="s">
        <v>472</v>
      </c>
    </row>
    <row r="62" spans="1:105" ht="12" customHeight="1" x14ac:dyDescent="0.25">
      <c r="A62" s="21" t="s">
        <v>40</v>
      </c>
      <c r="B62" s="207">
        <v>1590.885640584695</v>
      </c>
      <c r="C62" s="207">
        <v>1639.7248495270851</v>
      </c>
      <c r="D62" s="207">
        <v>1618.8306104901119</v>
      </c>
      <c r="E62" s="207">
        <v>1530.094582975064</v>
      </c>
      <c r="F62" s="207">
        <v>1561.736887360275</v>
      </c>
      <c r="G62" s="207">
        <v>1538.865004299226</v>
      </c>
      <c r="H62" s="207">
        <v>1368.8736027515049</v>
      </c>
      <c r="I62" s="207">
        <v>1424.161650902837</v>
      </c>
      <c r="J62" s="207">
        <v>1487.446259673259</v>
      </c>
      <c r="K62" s="207">
        <v>952.70851246775578</v>
      </c>
      <c r="L62" s="207">
        <v>1173.258813413586</v>
      </c>
      <c r="M62" s="207">
        <v>1139.7248495270851</v>
      </c>
      <c r="N62" s="207">
        <v>1095.8727429062769</v>
      </c>
      <c r="O62" s="207">
        <v>1106.104901117799</v>
      </c>
      <c r="P62" s="207">
        <v>1153.740326741186</v>
      </c>
      <c r="Q62" s="207">
        <v>1364.660361134996</v>
      </c>
      <c r="R62" s="207">
        <v>1373.9466895958731</v>
      </c>
      <c r="S62" s="207">
        <v>1399.484092863285</v>
      </c>
      <c r="T62" s="207">
        <v>1357.265692175408</v>
      </c>
      <c r="U62" s="207">
        <v>1312.553740326741</v>
      </c>
      <c r="V62" s="207">
        <v>1287.532244196045</v>
      </c>
      <c r="W62" s="207">
        <v>1301.1177987962169</v>
      </c>
      <c r="X62" s="207">
        <v>1067.583834909716</v>
      </c>
      <c r="Y62" s="207">
        <v>807.65262252794491</v>
      </c>
      <c r="DA62" s="86" t="s">
        <v>473</v>
      </c>
    </row>
    <row r="63" spans="1:105" ht="12" customHeight="1" x14ac:dyDescent="0.25">
      <c r="A63" s="114" t="s">
        <v>144</v>
      </c>
      <c r="B63" s="284">
        <f t="shared" ref="B63:Y63" si="18">SUM(B64:B65,B68)</f>
        <v>2636.0675838349098</v>
      </c>
      <c r="C63" s="284">
        <f t="shared" si="18"/>
        <v>2710.0190885640577</v>
      </c>
      <c r="D63" s="284">
        <f t="shared" si="18"/>
        <v>2677.3954428202933</v>
      </c>
      <c r="E63" s="284">
        <f t="shared" si="18"/>
        <v>2595.9202063628545</v>
      </c>
      <c r="F63" s="284">
        <f t="shared" si="18"/>
        <v>2678.4325881341369</v>
      </c>
      <c r="G63" s="284">
        <f t="shared" si="18"/>
        <v>2673.4646603611336</v>
      </c>
      <c r="H63" s="284">
        <f t="shared" si="18"/>
        <v>2342.3404987102322</v>
      </c>
      <c r="I63" s="284">
        <f t="shared" si="18"/>
        <v>2360.7542562338776</v>
      </c>
      <c r="J63" s="284">
        <f t="shared" si="18"/>
        <v>2470.1647463456579</v>
      </c>
      <c r="K63" s="284">
        <f t="shared" si="18"/>
        <v>1777.6997420464318</v>
      </c>
      <c r="L63" s="284">
        <f t="shared" si="18"/>
        <v>2136.3843508168529</v>
      </c>
      <c r="M63" s="284">
        <f t="shared" si="18"/>
        <v>2018.1699054170249</v>
      </c>
      <c r="N63" s="284">
        <f t="shared" si="18"/>
        <v>1946.0485812553741</v>
      </c>
      <c r="O63" s="284">
        <f t="shared" si="18"/>
        <v>1955.4540842648328</v>
      </c>
      <c r="P63" s="284">
        <f t="shared" si="18"/>
        <v>2002.3116938950982</v>
      </c>
      <c r="Q63" s="284">
        <f t="shared" si="18"/>
        <v>2312.9657781599317</v>
      </c>
      <c r="R63" s="284">
        <f t="shared" si="18"/>
        <v>2349.7374032674115</v>
      </c>
      <c r="S63" s="284">
        <f t="shared" si="18"/>
        <v>2352.9754084264832</v>
      </c>
      <c r="T63" s="284">
        <f t="shared" si="18"/>
        <v>2322.5496581296084</v>
      </c>
      <c r="U63" s="284">
        <f t="shared" si="18"/>
        <v>2257.4548908841189</v>
      </c>
      <c r="V63" s="284">
        <f t="shared" si="18"/>
        <v>2181.8061068331526</v>
      </c>
      <c r="W63" s="284">
        <f t="shared" si="18"/>
        <v>2227.0197868582154</v>
      </c>
      <c r="X63" s="284">
        <f t="shared" si="18"/>
        <v>1945.7496258808624</v>
      </c>
      <c r="Y63" s="284">
        <f t="shared" si="18"/>
        <v>1651.2143520801203</v>
      </c>
      <c r="DA63" s="118"/>
    </row>
    <row r="64" spans="1:105" ht="12" customHeight="1" x14ac:dyDescent="0.25">
      <c r="A64" s="51" t="s">
        <v>45</v>
      </c>
      <c r="B64" s="241">
        <f>NFM_fec!B5</f>
        <v>248.65746636948739</v>
      </c>
      <c r="C64" s="241">
        <f>NFM_fec!C5</f>
        <v>271.52126919109247</v>
      </c>
      <c r="D64" s="241">
        <f>NFM_fec!D5</f>
        <v>268.87907305019633</v>
      </c>
      <c r="E64" s="241">
        <f>NFM_fec!E5</f>
        <v>301.57453457123779</v>
      </c>
      <c r="F64" s="241">
        <f>NFM_fec!F5</f>
        <v>390.54806501373702</v>
      </c>
      <c r="G64" s="241">
        <f>NFM_fec!G5</f>
        <v>417.44597984574131</v>
      </c>
      <c r="H64" s="241">
        <f>NFM_fec!H5</f>
        <v>419.19509860564199</v>
      </c>
      <c r="I64" s="241">
        <f>NFM_fec!I5</f>
        <v>417.68453400510521</v>
      </c>
      <c r="J64" s="241">
        <f>NFM_fec!J5</f>
        <v>431.66483434949589</v>
      </c>
      <c r="K64" s="241">
        <f>NFM_fec!K5</f>
        <v>344.38765679060629</v>
      </c>
      <c r="L64" s="241">
        <f>NFM_fec!L5</f>
        <v>453.43999279706497</v>
      </c>
      <c r="M64" s="241">
        <f>NFM_fec!M5</f>
        <v>611.77271575150417</v>
      </c>
      <c r="N64" s="241">
        <f>NFM_fec!N5</f>
        <v>508.90171195880538</v>
      </c>
      <c r="O64" s="241">
        <f>NFM_fec!O5</f>
        <v>566.82909557577022</v>
      </c>
      <c r="P64" s="241">
        <f>NFM_fec!P5</f>
        <v>514.43672791621043</v>
      </c>
      <c r="Q64" s="241">
        <f>NFM_fec!Q5</f>
        <v>543.75974348646844</v>
      </c>
      <c r="R64" s="241">
        <f>NFM_fec!R5</f>
        <v>552.02844563302926</v>
      </c>
      <c r="S64" s="241">
        <f>NFM_fec!S5</f>
        <v>547.82035945899349</v>
      </c>
      <c r="T64" s="241">
        <f>NFM_fec!T5</f>
        <v>346.4726150415442</v>
      </c>
      <c r="U64" s="241">
        <f>NFM_fec!U5</f>
        <v>310.06111632094542</v>
      </c>
      <c r="V64" s="241">
        <f>NFM_fec!V5</f>
        <v>323.0059790945192</v>
      </c>
      <c r="W64" s="241">
        <f>NFM_fec!W5</f>
        <v>351.29221654292593</v>
      </c>
      <c r="X64" s="241">
        <f>NFM_fec!X5</f>
        <v>383.90790134121391</v>
      </c>
      <c r="Y64" s="241">
        <f>NFM_fec!Y5</f>
        <v>175.4888266015538</v>
      </c>
      <c r="DA64" s="83"/>
    </row>
    <row r="65" spans="1:105" ht="12" customHeight="1" x14ac:dyDescent="0.25">
      <c r="A65" s="99" t="s">
        <v>58</v>
      </c>
      <c r="B65" s="282">
        <f t="shared" ref="B65:Y65" si="19">SUM(B66:B67)</f>
        <v>949.67985493255856</v>
      </c>
      <c r="C65" s="282">
        <f t="shared" si="19"/>
        <v>985.10538895670356</v>
      </c>
      <c r="D65" s="282">
        <f t="shared" si="19"/>
        <v>953.30094824568368</v>
      </c>
      <c r="E65" s="282">
        <f t="shared" si="19"/>
        <v>954.4481382744948</v>
      </c>
      <c r="F65" s="282">
        <f t="shared" si="19"/>
        <v>937.23065486518703</v>
      </c>
      <c r="G65" s="282">
        <f t="shared" si="19"/>
        <v>923.63063721928256</v>
      </c>
      <c r="H65" s="282">
        <f t="shared" si="19"/>
        <v>713.67866279706902</v>
      </c>
      <c r="I65" s="282">
        <f t="shared" si="19"/>
        <v>762.63576188232435</v>
      </c>
      <c r="J65" s="282">
        <f t="shared" si="19"/>
        <v>826.92974305726898</v>
      </c>
      <c r="K65" s="282">
        <f t="shared" si="19"/>
        <v>416.80637865633537</v>
      </c>
      <c r="L65" s="282">
        <f t="shared" si="19"/>
        <v>571.11457478239629</v>
      </c>
      <c r="M65" s="282">
        <f t="shared" si="19"/>
        <v>566.23030527482479</v>
      </c>
      <c r="N65" s="282">
        <f t="shared" si="19"/>
        <v>572.51322103632117</v>
      </c>
      <c r="O65" s="282">
        <f t="shared" si="19"/>
        <v>608.50280580184699</v>
      </c>
      <c r="P65" s="282">
        <f t="shared" si="19"/>
        <v>655.49941999465739</v>
      </c>
      <c r="Q65" s="282">
        <f t="shared" si="19"/>
        <v>707.48623621756542</v>
      </c>
      <c r="R65" s="282">
        <f t="shared" si="19"/>
        <v>737.88825511734501</v>
      </c>
      <c r="S65" s="282">
        <f t="shared" si="19"/>
        <v>715.86752289056301</v>
      </c>
      <c r="T65" s="282">
        <f t="shared" si="19"/>
        <v>829.68341628341932</v>
      </c>
      <c r="U65" s="282">
        <f t="shared" si="19"/>
        <v>794.83282773779456</v>
      </c>
      <c r="V65" s="282">
        <f t="shared" si="19"/>
        <v>762.06619140126656</v>
      </c>
      <c r="W65" s="282">
        <f t="shared" si="19"/>
        <v>781.56374111028731</v>
      </c>
      <c r="X65" s="282">
        <f t="shared" si="19"/>
        <v>560.43230000454139</v>
      </c>
      <c r="Y65" s="282">
        <f t="shared" si="19"/>
        <v>358.46228393683754</v>
      </c>
      <c r="DA65" s="94"/>
    </row>
    <row r="66" spans="1:105" ht="12" customHeight="1" x14ac:dyDescent="0.25">
      <c r="A66" s="44" t="s">
        <v>46</v>
      </c>
      <c r="B66" s="282">
        <f>NFM_fec!B34</f>
        <v>842.59413086415168</v>
      </c>
      <c r="C66" s="282">
        <f>NFM_fec!C34</f>
        <v>866.69631056669436</v>
      </c>
      <c r="D66" s="282">
        <f>NFM_fec!D34</f>
        <v>833.23126977874483</v>
      </c>
      <c r="E66" s="282">
        <f>NFM_fec!E34</f>
        <v>832.55800139697578</v>
      </c>
      <c r="F66" s="282">
        <f>NFM_fec!F34</f>
        <v>814.36664150374918</v>
      </c>
      <c r="G66" s="282">
        <f>NFM_fec!G34</f>
        <v>797.11479437806508</v>
      </c>
      <c r="H66" s="282">
        <f>NFM_fec!H34</f>
        <v>589.38086184950441</v>
      </c>
      <c r="I66" s="282">
        <f>NFM_fec!I34</f>
        <v>629.94639869685454</v>
      </c>
      <c r="J66" s="282">
        <f>NFM_fec!J34</f>
        <v>712.23881402645952</v>
      </c>
      <c r="K66" s="282">
        <f>NFM_fec!K34</f>
        <v>330.76691177178998</v>
      </c>
      <c r="L66" s="282">
        <f>NFM_fec!L34</f>
        <v>473.75713640195761</v>
      </c>
      <c r="M66" s="282">
        <f>NFM_fec!M34</f>
        <v>472.48803977106428</v>
      </c>
      <c r="N66" s="282">
        <f>NFM_fec!N34</f>
        <v>473.30563053459338</v>
      </c>
      <c r="O66" s="282">
        <f>NFM_fec!O34</f>
        <v>522.67053396338372</v>
      </c>
      <c r="P66" s="282">
        <f>NFM_fec!P34</f>
        <v>563.67199271617369</v>
      </c>
      <c r="Q66" s="282">
        <f>NFM_fec!Q34</f>
        <v>607.02179597843758</v>
      </c>
      <c r="R66" s="282">
        <f>NFM_fec!R34</f>
        <v>626.36649382224562</v>
      </c>
      <c r="S66" s="282">
        <f>NFM_fec!S34</f>
        <v>599.07297448959685</v>
      </c>
      <c r="T66" s="282">
        <f>NFM_fec!T34</f>
        <v>692.39999641993097</v>
      </c>
      <c r="U66" s="282">
        <f>NFM_fec!U34</f>
        <v>669.33221568755471</v>
      </c>
      <c r="V66" s="282">
        <f>NFM_fec!V34</f>
        <v>661.91184233908893</v>
      </c>
      <c r="W66" s="282">
        <f>NFM_fec!W34</f>
        <v>674.59678346355327</v>
      </c>
      <c r="X66" s="282">
        <f>NFM_fec!X34</f>
        <v>466.04822531906149</v>
      </c>
      <c r="Y66" s="282">
        <f>NFM_fec!Y34</f>
        <v>261.92061304367132</v>
      </c>
      <c r="DA66" s="94"/>
    </row>
    <row r="67" spans="1:105" ht="12" customHeight="1" x14ac:dyDescent="0.25">
      <c r="A67" s="44" t="s">
        <v>80</v>
      </c>
      <c r="B67" s="282">
        <f>NFM_fec!B72</f>
        <v>107.0857240684069</v>
      </c>
      <c r="C67" s="282">
        <f>NFM_fec!C72</f>
        <v>118.4090783900092</v>
      </c>
      <c r="D67" s="282">
        <f>NFM_fec!D72</f>
        <v>120.0696784669389</v>
      </c>
      <c r="E67" s="282">
        <f>NFM_fec!E72</f>
        <v>121.890136877519</v>
      </c>
      <c r="F67" s="282">
        <f>NFM_fec!F72</f>
        <v>122.8640133614379</v>
      </c>
      <c r="G67" s="282">
        <f>NFM_fec!G72</f>
        <v>126.51584284121751</v>
      </c>
      <c r="H67" s="282">
        <f>NFM_fec!H72</f>
        <v>124.2978009475646</v>
      </c>
      <c r="I67" s="282">
        <f>NFM_fec!I72</f>
        <v>132.6893631854698</v>
      </c>
      <c r="J67" s="282">
        <f>NFM_fec!J72</f>
        <v>114.6909290308095</v>
      </c>
      <c r="K67" s="282">
        <f>NFM_fec!K72</f>
        <v>86.039466884545362</v>
      </c>
      <c r="L67" s="282">
        <f>NFM_fec!L72</f>
        <v>97.357438380438722</v>
      </c>
      <c r="M67" s="282">
        <f>NFM_fec!M72</f>
        <v>93.742265503760535</v>
      </c>
      <c r="N67" s="282">
        <f>NFM_fec!N72</f>
        <v>99.207590501727807</v>
      </c>
      <c r="O67" s="282">
        <f>NFM_fec!O72</f>
        <v>85.832271838463285</v>
      </c>
      <c r="P67" s="282">
        <f>NFM_fec!P72</f>
        <v>91.827427278483725</v>
      </c>
      <c r="Q67" s="282">
        <f>NFM_fec!Q72</f>
        <v>100.4644402391279</v>
      </c>
      <c r="R67" s="282">
        <f>NFM_fec!R72</f>
        <v>111.5217612950994</v>
      </c>
      <c r="S67" s="282">
        <f>NFM_fec!S72</f>
        <v>116.79454840096621</v>
      </c>
      <c r="T67" s="282">
        <f>NFM_fec!T72</f>
        <v>137.28341986348829</v>
      </c>
      <c r="U67" s="282">
        <f>NFM_fec!U72</f>
        <v>125.50061205023979</v>
      </c>
      <c r="V67" s="282">
        <f>NFM_fec!V72</f>
        <v>100.1543490621776</v>
      </c>
      <c r="W67" s="282">
        <f>NFM_fec!W72</f>
        <v>106.9669576467341</v>
      </c>
      <c r="X67" s="282">
        <f>NFM_fec!X72</f>
        <v>94.384074685479902</v>
      </c>
      <c r="Y67" s="282">
        <f>NFM_fec!Y72</f>
        <v>96.541670893166199</v>
      </c>
      <c r="DA67" s="94"/>
    </row>
    <row r="68" spans="1:105" ht="12" customHeight="1" x14ac:dyDescent="0.25">
      <c r="A68" s="52" t="s">
        <v>47</v>
      </c>
      <c r="B68" s="242">
        <f>NFM_fec!B115</f>
        <v>1437.7302625328639</v>
      </c>
      <c r="C68" s="242">
        <f>NFM_fec!C115</f>
        <v>1453.392430416262</v>
      </c>
      <c r="D68" s="242">
        <f>NFM_fec!D115</f>
        <v>1455.2154215244129</v>
      </c>
      <c r="E68" s="242">
        <f>NFM_fec!E115</f>
        <v>1339.8975335171219</v>
      </c>
      <c r="F68" s="242">
        <f>NFM_fec!F115</f>
        <v>1350.653868255213</v>
      </c>
      <c r="G68" s="242">
        <f>NFM_fec!G115</f>
        <v>1332.38804329611</v>
      </c>
      <c r="H68" s="242">
        <f>NFM_fec!H115</f>
        <v>1209.466737307521</v>
      </c>
      <c r="I68" s="242">
        <f>NFM_fec!I115</f>
        <v>1180.433960346448</v>
      </c>
      <c r="J68" s="242">
        <f>NFM_fec!J115</f>
        <v>1211.5701689388929</v>
      </c>
      <c r="K68" s="242">
        <f>NFM_fec!K115</f>
        <v>1016.5057065994901</v>
      </c>
      <c r="L68" s="242">
        <f>NFM_fec!L115</f>
        <v>1111.8297832373919</v>
      </c>
      <c r="M68" s="242">
        <f>NFM_fec!M115</f>
        <v>840.16688439069594</v>
      </c>
      <c r="N68" s="242">
        <f>NFM_fec!N115</f>
        <v>864.63364826024758</v>
      </c>
      <c r="O68" s="242">
        <f>NFM_fec!O115</f>
        <v>780.12218288721556</v>
      </c>
      <c r="P68" s="242">
        <f>NFM_fec!P115</f>
        <v>832.37554598423026</v>
      </c>
      <c r="Q68" s="242">
        <f>NFM_fec!Q115</f>
        <v>1061.7197984558979</v>
      </c>
      <c r="R68" s="242">
        <f>NFM_fec!R115</f>
        <v>1059.820702517037</v>
      </c>
      <c r="S68" s="242">
        <f>NFM_fec!S115</f>
        <v>1089.287526076927</v>
      </c>
      <c r="T68" s="242">
        <f>NFM_fec!T115</f>
        <v>1146.393626804645</v>
      </c>
      <c r="U68" s="242">
        <f>NFM_fec!U115</f>
        <v>1152.560946825379</v>
      </c>
      <c r="V68" s="242">
        <f>NFM_fec!V115</f>
        <v>1096.7339363373669</v>
      </c>
      <c r="W68" s="242">
        <f>NFM_fec!W115</f>
        <v>1094.163829205002</v>
      </c>
      <c r="X68" s="242">
        <f>NFM_fec!X115</f>
        <v>1001.409424535107</v>
      </c>
      <c r="Y68" s="242">
        <f>NFM_fec!Y115</f>
        <v>1117.263241541729</v>
      </c>
      <c r="DA68" s="84"/>
    </row>
    <row r="69" spans="1:105" ht="12" customHeight="1" x14ac:dyDescent="0.25">
      <c r="A69" s="4"/>
      <c r="B69" s="243"/>
      <c r="C69" s="243"/>
      <c r="D69" s="243"/>
      <c r="E69" s="243"/>
      <c r="F69" s="243"/>
      <c r="G69" s="243"/>
      <c r="H69" s="243"/>
      <c r="I69" s="243"/>
      <c r="J69" s="243"/>
      <c r="K69" s="243"/>
      <c r="L69" s="243"/>
      <c r="M69" s="243"/>
      <c r="N69" s="243"/>
      <c r="O69" s="243"/>
      <c r="P69" s="243"/>
      <c r="Q69" s="243"/>
      <c r="R69" s="285"/>
      <c r="S69" s="285"/>
      <c r="T69" s="285"/>
      <c r="U69" s="285"/>
      <c r="V69" s="285"/>
      <c r="W69" s="285"/>
      <c r="X69" s="285"/>
      <c r="Y69" s="285"/>
    </row>
    <row r="70" spans="1:105" ht="12" customHeight="1" x14ac:dyDescent="0.25">
      <c r="A70" s="30" t="s">
        <v>84</v>
      </c>
      <c r="B70" s="203">
        <f t="shared" ref="B70:Y70" si="20">SUM(B71:B72)</f>
        <v>4329.1928113386148</v>
      </c>
      <c r="C70" s="203">
        <f t="shared" si="20"/>
        <v>4406.0219038067353</v>
      </c>
      <c r="D70" s="203">
        <f t="shared" si="20"/>
        <v>4406.4496122211003</v>
      </c>
      <c r="E70" s="203">
        <f t="shared" si="20"/>
        <v>4526.5001413841637</v>
      </c>
      <c r="F70" s="203">
        <f t="shared" si="20"/>
        <v>4655.1324108748249</v>
      </c>
      <c r="G70" s="203">
        <f t="shared" si="20"/>
        <v>4588.5260060293449</v>
      </c>
      <c r="H70" s="203">
        <f t="shared" si="20"/>
        <v>3746.4897297861899</v>
      </c>
      <c r="I70" s="203">
        <f t="shared" si="20"/>
        <v>3710.6866388971998</v>
      </c>
      <c r="J70" s="203">
        <f t="shared" si="20"/>
        <v>3992.5260861719021</v>
      </c>
      <c r="K70" s="203">
        <f t="shared" si="20"/>
        <v>2870.8492357376163</v>
      </c>
      <c r="L70" s="203">
        <f t="shared" si="20"/>
        <v>3228.6104543823744</v>
      </c>
      <c r="M70" s="203">
        <f t="shared" si="20"/>
        <v>3177.77136981074</v>
      </c>
      <c r="N70" s="203">
        <f t="shared" si="20"/>
        <v>3031.1741988258864</v>
      </c>
      <c r="O70" s="203">
        <f t="shared" si="20"/>
        <v>3126.6643013149414</v>
      </c>
      <c r="P70" s="203">
        <f t="shared" si="20"/>
        <v>3183.4211435566067</v>
      </c>
      <c r="Q70" s="203">
        <f t="shared" si="20"/>
        <v>3446.0057962556893</v>
      </c>
      <c r="R70" s="203">
        <f t="shared" si="20"/>
        <v>3489.1512063380328</v>
      </c>
      <c r="S70" s="203">
        <f t="shared" si="20"/>
        <v>3448.7619601393253</v>
      </c>
      <c r="T70" s="203">
        <f t="shared" si="20"/>
        <v>3415.2700747588688</v>
      </c>
      <c r="U70" s="203">
        <f t="shared" si="20"/>
        <v>3324.2995458592814</v>
      </c>
      <c r="V70" s="203">
        <f t="shared" si="20"/>
        <v>3307.4969246669702</v>
      </c>
      <c r="W70" s="203">
        <f t="shared" si="20"/>
        <v>3278.6834090634784</v>
      </c>
      <c r="X70" s="203">
        <f t="shared" si="20"/>
        <v>2854.3702940442172</v>
      </c>
      <c r="Y70" s="203">
        <f t="shared" si="20"/>
        <v>2371.1319783325853</v>
      </c>
      <c r="DA70" s="112"/>
    </row>
    <row r="71" spans="1:105" ht="12" customHeight="1" x14ac:dyDescent="0.25">
      <c r="A71" s="24" t="s">
        <v>145</v>
      </c>
      <c r="B71" s="213">
        <f>NFM_emi!B5+(NFM_emi!B34-NFM_emi!B70)+NFM_emi!B72+(NFM_emi!B115-NFM_emi!B158)</f>
        <v>2749.187781338615</v>
      </c>
      <c r="C71" s="213">
        <f>NFM_emi!C5+(NFM_emi!C34-NFM_emi!C70)+NFM_emi!C72+(NFM_emi!C115-NFM_emi!C158)</f>
        <v>2814.8897738067353</v>
      </c>
      <c r="D71" s="213">
        <f>NFM_emi!D5+(NFM_emi!D34-NFM_emi!D70)+NFM_emi!D72+(NFM_emi!D115-NFM_emi!D158)</f>
        <v>2776.8153822211002</v>
      </c>
      <c r="E71" s="213">
        <f>NFM_emi!E5+(NFM_emi!E34-NFM_emi!E70)+NFM_emi!E72+(NFM_emi!E115-NFM_emi!E158)</f>
        <v>2877.2783713841632</v>
      </c>
      <c r="F71" s="213">
        <f>NFM_emi!F5+(NFM_emi!F34-NFM_emi!F70)+NFM_emi!F72+(NFM_emi!F115-NFM_emi!F158)</f>
        <v>3006.196330874825</v>
      </c>
      <c r="G71" s="213">
        <f>NFM_emi!G5+(NFM_emi!G34-NFM_emi!G70)+NFM_emi!G72+(NFM_emi!G115-NFM_emi!G158)</f>
        <v>3055.1468960293446</v>
      </c>
      <c r="H71" s="213">
        <f>NFM_emi!H5+(NFM_emi!H34-NFM_emi!H70)+NFM_emi!H72+(NFM_emi!H115-NFM_emi!H158)</f>
        <v>2381.1767497861897</v>
      </c>
      <c r="I71" s="213">
        <f>NFM_emi!I5+(NFM_emi!I34-NFM_emi!I70)+NFM_emi!I72+(NFM_emi!I115-NFM_emi!I158)</f>
        <v>2300.7088588971997</v>
      </c>
      <c r="J71" s="213">
        <f>NFM_emi!J5+(NFM_emi!J34-NFM_emi!J70)+NFM_emi!J72+(NFM_emi!J115-NFM_emi!J158)</f>
        <v>2573.3270461719021</v>
      </c>
      <c r="K71" s="213">
        <f>NFM_emi!K5+(NFM_emi!K34-NFM_emi!K70)+NFM_emi!K72+(NFM_emi!K115-NFM_emi!K158)</f>
        <v>2125.4842157376161</v>
      </c>
      <c r="L71" s="213">
        <f>NFM_emi!L5+(NFM_emi!L34-NFM_emi!L70)+NFM_emi!L72+(NFM_emi!L115-NFM_emi!L158)</f>
        <v>2306.3870043823745</v>
      </c>
      <c r="M71" s="213">
        <f>NFM_emi!M5+(NFM_emi!M34-NFM_emi!M70)+NFM_emi!M72+(NFM_emi!M115-NFM_emi!M158)</f>
        <v>2201.6808698107398</v>
      </c>
      <c r="N71" s="213">
        <f>NFM_emi!N5+(NFM_emi!N34-NFM_emi!N70)+NFM_emi!N72+(NFM_emi!N115-NFM_emi!N158)</f>
        <v>2087.4672388258864</v>
      </c>
      <c r="O71" s="213">
        <f>NFM_emi!O5+(NFM_emi!O34-NFM_emi!O70)+NFM_emi!O72+(NFM_emi!O115-NFM_emi!O158)</f>
        <v>2086.6145713149417</v>
      </c>
      <c r="P71" s="213">
        <f>NFM_emi!P5+(NFM_emi!P34-NFM_emi!P70)+NFM_emi!P72+(NFM_emi!P115-NFM_emi!P158)</f>
        <v>2087.4159335566069</v>
      </c>
      <c r="Q71" s="213">
        <f>NFM_emi!Q5+(NFM_emi!Q34-NFM_emi!Q70)+NFM_emi!Q72+(NFM_emi!Q115-NFM_emi!Q158)</f>
        <v>2329.8144762556894</v>
      </c>
      <c r="R71" s="213">
        <f>NFM_emi!R5+(NFM_emi!R34-NFM_emi!R70)+NFM_emi!R72+(NFM_emi!R115-NFM_emi!R158)</f>
        <v>2376.7712963380327</v>
      </c>
      <c r="S71" s="213">
        <f>NFM_emi!S5+(NFM_emi!S34-NFM_emi!S70)+NFM_emi!S72+(NFM_emi!S115-NFM_emi!S158)</f>
        <v>2317.2166701393253</v>
      </c>
      <c r="T71" s="213">
        <f>NFM_emi!T5+(NFM_emi!T34-NFM_emi!T70)+NFM_emi!T72+(NFM_emi!T115-NFM_emi!T158)</f>
        <v>2319.5648547588689</v>
      </c>
      <c r="U71" s="213">
        <f>NFM_emi!U5+(NFM_emi!U34-NFM_emi!U70)+NFM_emi!U72+(NFM_emi!U115-NFM_emi!U158)</f>
        <v>2254.4323858592816</v>
      </c>
      <c r="V71" s="213">
        <f>NFM_emi!V5+(NFM_emi!V34-NFM_emi!V70)+NFM_emi!V72+(NFM_emi!V115-NFM_emi!V158)</f>
        <v>2226.3913146669702</v>
      </c>
      <c r="W71" s="213">
        <f>NFM_emi!W5+(NFM_emi!W34-NFM_emi!W70)+NFM_emi!W72+(NFM_emi!W115-NFM_emi!W158)</f>
        <v>2229.0800190634782</v>
      </c>
      <c r="X71" s="213">
        <f>NFM_emi!X5+(NFM_emi!X34-NFM_emi!X70)+NFM_emi!X72+(NFM_emi!X115-NFM_emi!X158)</f>
        <v>2108.2308140442169</v>
      </c>
      <c r="Y71" s="213">
        <f>NFM_emi!Y5+(NFM_emi!Y34-NFM_emi!Y70)+NFM_emi!Y72+(NFM_emi!Y115-NFM_emi!Y158)</f>
        <v>2045.7346283325851</v>
      </c>
      <c r="DA71" s="85"/>
    </row>
    <row r="72" spans="1:105" ht="12" customHeight="1" x14ac:dyDescent="0.25">
      <c r="A72" s="14" t="s">
        <v>146</v>
      </c>
      <c r="B72" s="204">
        <f>NFM_emi!B70+NFM_emi!B158</f>
        <v>1580.0050299999998</v>
      </c>
      <c r="C72" s="204">
        <f>NFM_emi!C70+NFM_emi!C158</f>
        <v>1591.13213</v>
      </c>
      <c r="D72" s="204">
        <f>NFM_emi!D70+NFM_emi!D158</f>
        <v>1629.6342300000001</v>
      </c>
      <c r="E72" s="204">
        <f>NFM_emi!E70+NFM_emi!E158</f>
        <v>1649.2217700000001</v>
      </c>
      <c r="F72" s="204">
        <f>NFM_emi!F70+NFM_emi!F158</f>
        <v>1648.9360799999999</v>
      </c>
      <c r="G72" s="204">
        <f>NFM_emi!G70+NFM_emi!G158</f>
        <v>1533.3791100000001</v>
      </c>
      <c r="H72" s="204">
        <f>NFM_emi!H70+NFM_emi!H158</f>
        <v>1365.3129800000002</v>
      </c>
      <c r="I72" s="204">
        <f>NFM_emi!I70+NFM_emi!I158</f>
        <v>1409.9777800000002</v>
      </c>
      <c r="J72" s="204">
        <f>NFM_emi!J70+NFM_emi!J158</f>
        <v>1419.19904</v>
      </c>
      <c r="K72" s="204">
        <f>NFM_emi!K70+NFM_emi!K158</f>
        <v>745.36501999999996</v>
      </c>
      <c r="L72" s="204">
        <f>NFM_emi!L70+NFM_emi!L158</f>
        <v>922.22344999999996</v>
      </c>
      <c r="M72" s="204">
        <f>NFM_emi!M70+NFM_emi!M158</f>
        <v>976.09050000000002</v>
      </c>
      <c r="N72" s="204">
        <f>NFM_emi!N70+NFM_emi!N158</f>
        <v>943.70695999999998</v>
      </c>
      <c r="O72" s="204">
        <f>NFM_emi!O70+NFM_emi!O158</f>
        <v>1040.04973</v>
      </c>
      <c r="P72" s="204">
        <f>NFM_emi!P70+NFM_emi!P158</f>
        <v>1096.00521</v>
      </c>
      <c r="Q72" s="204">
        <f>NFM_emi!Q70+NFM_emi!Q158</f>
        <v>1116.1913200000001</v>
      </c>
      <c r="R72" s="204">
        <f>NFM_emi!R70+NFM_emi!R158</f>
        <v>1112.3799100000001</v>
      </c>
      <c r="S72" s="204">
        <f>NFM_emi!S70+NFM_emi!S158</f>
        <v>1131.54529</v>
      </c>
      <c r="T72" s="204">
        <f>NFM_emi!T70+NFM_emi!T158</f>
        <v>1095.7052200000001</v>
      </c>
      <c r="U72" s="204">
        <f>NFM_emi!U70+NFM_emi!U158</f>
        <v>1069.86716</v>
      </c>
      <c r="V72" s="204">
        <f>NFM_emi!V70+NFM_emi!V158</f>
        <v>1081.1056100000001</v>
      </c>
      <c r="W72" s="204">
        <f>NFM_emi!W70+NFM_emi!W158</f>
        <v>1049.60339</v>
      </c>
      <c r="X72" s="204">
        <f>NFM_emi!X70+NFM_emi!X158</f>
        <v>746.13948000000005</v>
      </c>
      <c r="Y72" s="204">
        <f>NFM_emi!Y70+NFM_emi!Y158</f>
        <v>325.39735000000002</v>
      </c>
      <c r="DA72" s="71"/>
    </row>
    <row r="73" spans="1:105" ht="12" customHeight="1" x14ac:dyDescent="0.25">
      <c r="A73" s="31" t="s">
        <v>144</v>
      </c>
      <c r="B73" s="210">
        <f t="shared" ref="B73:Y73" si="21">SUM(B74:B75,B78)</f>
        <v>4329.1928113386148</v>
      </c>
      <c r="C73" s="210">
        <f t="shared" si="21"/>
        <v>4406.0219038067353</v>
      </c>
      <c r="D73" s="210">
        <f t="shared" si="21"/>
        <v>4406.4496122211003</v>
      </c>
      <c r="E73" s="210">
        <f t="shared" si="21"/>
        <v>4526.5001413841637</v>
      </c>
      <c r="F73" s="210">
        <f t="shared" si="21"/>
        <v>4655.1324108748249</v>
      </c>
      <c r="G73" s="210">
        <f t="shared" si="21"/>
        <v>4588.5260060293449</v>
      </c>
      <c r="H73" s="210">
        <f t="shared" si="21"/>
        <v>3746.4897297861899</v>
      </c>
      <c r="I73" s="210">
        <f t="shared" si="21"/>
        <v>3710.6866388971998</v>
      </c>
      <c r="J73" s="210">
        <f t="shared" si="21"/>
        <v>3992.5260861719021</v>
      </c>
      <c r="K73" s="210">
        <f t="shared" si="21"/>
        <v>2870.8492357376163</v>
      </c>
      <c r="L73" s="210">
        <f t="shared" si="21"/>
        <v>3228.6104543823744</v>
      </c>
      <c r="M73" s="210">
        <f t="shared" si="21"/>
        <v>3177.7713698107391</v>
      </c>
      <c r="N73" s="210">
        <f t="shared" si="21"/>
        <v>3031.1741988258864</v>
      </c>
      <c r="O73" s="210">
        <f t="shared" si="21"/>
        <v>3126.6643013149414</v>
      </c>
      <c r="P73" s="210">
        <f t="shared" si="21"/>
        <v>3183.4211435566071</v>
      </c>
      <c r="Q73" s="210">
        <f t="shared" si="21"/>
        <v>3446.0057962556898</v>
      </c>
      <c r="R73" s="210">
        <f t="shared" si="21"/>
        <v>3489.1512063380333</v>
      </c>
      <c r="S73" s="210">
        <f t="shared" si="21"/>
        <v>3448.7619601393253</v>
      </c>
      <c r="T73" s="210">
        <f t="shared" si="21"/>
        <v>3415.2700747588688</v>
      </c>
      <c r="U73" s="210">
        <f t="shared" si="21"/>
        <v>3324.2995458592818</v>
      </c>
      <c r="V73" s="210">
        <f t="shared" si="21"/>
        <v>3307.4969246669698</v>
      </c>
      <c r="W73" s="210">
        <f t="shared" si="21"/>
        <v>3278.6834090634784</v>
      </c>
      <c r="X73" s="210">
        <f t="shared" si="21"/>
        <v>2854.3702940442167</v>
      </c>
      <c r="Y73" s="210">
        <f t="shared" si="21"/>
        <v>2371.1319783325853</v>
      </c>
      <c r="DA73" s="109"/>
    </row>
    <row r="74" spans="1:105" ht="12" customHeight="1" x14ac:dyDescent="0.25">
      <c r="A74" s="51" t="s">
        <v>45</v>
      </c>
      <c r="B74" s="241">
        <f>NFM_emi!B$5</f>
        <v>496.06768007524443</v>
      </c>
      <c r="C74" s="241">
        <f>NFM_emi!C$5</f>
        <v>540.4726326293694</v>
      </c>
      <c r="D74" s="241">
        <f>NFM_emi!D$5</f>
        <v>531.89123358291579</v>
      </c>
      <c r="E74" s="241">
        <f>NFM_emi!E$5</f>
        <v>667.44913403490955</v>
      </c>
      <c r="F74" s="241">
        <f>NFM_emi!F$5</f>
        <v>846.45706819445741</v>
      </c>
      <c r="G74" s="241">
        <f>NFM_emi!G$5</f>
        <v>911.58815421649388</v>
      </c>
      <c r="H74" s="241">
        <f>NFM_emi!H$5</f>
        <v>751.52356882773847</v>
      </c>
      <c r="I74" s="241">
        <f>NFM_emi!I$5</f>
        <v>744.85393763836021</v>
      </c>
      <c r="J74" s="241">
        <f>NFM_emi!J$5</f>
        <v>888.60114401874057</v>
      </c>
      <c r="K74" s="241">
        <f>NFM_emi!K$5</f>
        <v>700.24080147478037</v>
      </c>
      <c r="L74" s="241">
        <f>NFM_emi!L$5</f>
        <v>801.62837467635222</v>
      </c>
      <c r="M74" s="241">
        <f>NFM_emi!M$5</f>
        <v>1118.230466790174</v>
      </c>
      <c r="N74" s="241">
        <f>NFM_emi!N$5</f>
        <v>916.82869853763532</v>
      </c>
      <c r="O74" s="241">
        <f>NFM_emi!O$5</f>
        <v>1017.634638195179</v>
      </c>
      <c r="P74" s="241">
        <f>NFM_emi!P$5</f>
        <v>933.74061123077831</v>
      </c>
      <c r="Q74" s="241">
        <f>NFM_emi!Q$5</f>
        <v>972.8177714214047</v>
      </c>
      <c r="R74" s="241">
        <f>NFM_emi!R$5</f>
        <v>983.5010721364315</v>
      </c>
      <c r="S74" s="241">
        <f>NFM_emi!S$5</f>
        <v>956.21586432686865</v>
      </c>
      <c r="T74" s="241">
        <f>NFM_emi!T$5</f>
        <v>627.9004638835828</v>
      </c>
      <c r="U74" s="241">
        <f>NFM_emi!U$5</f>
        <v>556.77640318769193</v>
      </c>
      <c r="V74" s="241">
        <f>NFM_emi!V$5</f>
        <v>629.40529346550795</v>
      </c>
      <c r="W74" s="241">
        <f>NFM_emi!W$5</f>
        <v>642.09674575614997</v>
      </c>
      <c r="X74" s="241">
        <f>NFM_emi!X$5</f>
        <v>701.20556443513829</v>
      </c>
      <c r="Y74" s="241">
        <f>NFM_emi!Y$5</f>
        <v>341.52259156243622</v>
      </c>
      <c r="DA74" s="83"/>
    </row>
    <row r="75" spans="1:105" ht="12" customHeight="1" x14ac:dyDescent="0.25">
      <c r="A75" s="99" t="s">
        <v>58</v>
      </c>
      <c r="B75" s="282">
        <f t="shared" ref="B75:Y75" si="22">SUM(B76:B77)</f>
        <v>1197.7194267997384</v>
      </c>
      <c r="C75" s="282">
        <f t="shared" si="22"/>
        <v>1226.6438078648218</v>
      </c>
      <c r="D75" s="282">
        <f t="shared" si="22"/>
        <v>1220.3836091437174</v>
      </c>
      <c r="E75" s="282">
        <f t="shared" si="22"/>
        <v>1264.1150824096781</v>
      </c>
      <c r="F75" s="282">
        <f t="shared" si="22"/>
        <v>1261.2868502224956</v>
      </c>
      <c r="G75" s="282">
        <f t="shared" si="22"/>
        <v>1233.5816984617009</v>
      </c>
      <c r="H75" s="282">
        <f t="shared" si="22"/>
        <v>962.31158298452215</v>
      </c>
      <c r="I75" s="282">
        <f t="shared" si="22"/>
        <v>1022.0545019677336</v>
      </c>
      <c r="J75" s="282">
        <f t="shared" si="22"/>
        <v>1112.9639869434143</v>
      </c>
      <c r="K75" s="282">
        <f t="shared" si="22"/>
        <v>578.79983623717976</v>
      </c>
      <c r="L75" s="282">
        <f t="shared" si="22"/>
        <v>758.76237595731823</v>
      </c>
      <c r="M75" s="282">
        <f t="shared" si="22"/>
        <v>778.19596132014715</v>
      </c>
      <c r="N75" s="282">
        <f t="shared" si="22"/>
        <v>762.10002873712847</v>
      </c>
      <c r="O75" s="282">
        <f t="shared" si="22"/>
        <v>865.98713004900503</v>
      </c>
      <c r="P75" s="282">
        <f t="shared" si="22"/>
        <v>935.84174001246822</v>
      </c>
      <c r="Q75" s="282">
        <f t="shared" si="22"/>
        <v>958.75240182260563</v>
      </c>
      <c r="R75" s="282">
        <f t="shared" si="22"/>
        <v>986.3443899944981</v>
      </c>
      <c r="S75" s="282">
        <f t="shared" si="22"/>
        <v>981.33322424458402</v>
      </c>
      <c r="T75" s="282">
        <f t="shared" si="22"/>
        <v>1033.1546934562962</v>
      </c>
      <c r="U75" s="282">
        <f t="shared" si="22"/>
        <v>987.84832080368494</v>
      </c>
      <c r="V75" s="282">
        <f t="shared" si="22"/>
        <v>987.26182323167905</v>
      </c>
      <c r="W75" s="282">
        <f t="shared" si="22"/>
        <v>963.23248156927764</v>
      </c>
      <c r="X75" s="282">
        <f t="shared" si="22"/>
        <v>675.90536442634277</v>
      </c>
      <c r="Y75" s="282">
        <f t="shared" si="22"/>
        <v>452.85932756551802</v>
      </c>
      <c r="DA75" s="94"/>
    </row>
    <row r="76" spans="1:105" ht="12" customHeight="1" x14ac:dyDescent="0.25">
      <c r="A76" s="44" t="s">
        <v>46</v>
      </c>
      <c r="B76" s="282">
        <f>NFM_emi!B$34</f>
        <v>1051.5287275406126</v>
      </c>
      <c r="C76" s="282">
        <f>NFM_emi!C$34</f>
        <v>1066.4858661997221</v>
      </c>
      <c r="D76" s="282">
        <f>NFM_emi!D$34</f>
        <v>1059.6095345647784</v>
      </c>
      <c r="E76" s="282">
        <f>NFM_emi!E$34</f>
        <v>1087.5916770387066</v>
      </c>
      <c r="F76" s="282">
        <f>NFM_emi!F$34</f>
        <v>1087.3950166418824</v>
      </c>
      <c r="G76" s="282">
        <f>NFM_emi!G$34</f>
        <v>1053.0087170666147</v>
      </c>
      <c r="H76" s="282">
        <f>NFM_emi!H$34</f>
        <v>808.97627823378684</v>
      </c>
      <c r="I76" s="282">
        <f>NFM_emi!I$34</f>
        <v>863.44488460764023</v>
      </c>
      <c r="J76" s="282">
        <f>NFM_emi!J$34</f>
        <v>962.90377731373746</v>
      </c>
      <c r="K76" s="282">
        <f>NFM_emi!K$34</f>
        <v>462.45793575021287</v>
      </c>
      <c r="L76" s="282">
        <f>NFM_emi!L$34</f>
        <v>636.35184597713487</v>
      </c>
      <c r="M76" s="282">
        <f>NFM_emi!M$34</f>
        <v>667.37267567493325</v>
      </c>
      <c r="N76" s="282">
        <f>NFM_emi!N$34</f>
        <v>641.13749836221803</v>
      </c>
      <c r="O76" s="282">
        <f>NFM_emi!O$34</f>
        <v>761.48029031811234</v>
      </c>
      <c r="P76" s="282">
        <f>NFM_emi!P$34</f>
        <v>822.86036794625045</v>
      </c>
      <c r="Q76" s="282">
        <f>NFM_emi!Q$34</f>
        <v>840.2084724372861</v>
      </c>
      <c r="R76" s="282">
        <f>NFM_emi!R$34</f>
        <v>852.95393298046884</v>
      </c>
      <c r="S76" s="282">
        <f>NFM_emi!S$34</f>
        <v>847.20221383162675</v>
      </c>
      <c r="T76" s="282">
        <f>NFM_emi!T$34</f>
        <v>855.25026788755054</v>
      </c>
      <c r="U76" s="282">
        <f>NFM_emi!U$34</f>
        <v>824.09747737866462</v>
      </c>
      <c r="V76" s="282">
        <f>NFM_emi!V$34</f>
        <v>853.94508564907221</v>
      </c>
      <c r="W76" s="282">
        <f>NFM_emi!W$34</f>
        <v>824.73135718972196</v>
      </c>
      <c r="X76" s="282">
        <f>NFM_emi!X$34</f>
        <v>553.20271300185459</v>
      </c>
      <c r="Y76" s="282">
        <f>NFM_emi!Y$34</f>
        <v>313.94216057454338</v>
      </c>
      <c r="DA76" s="94"/>
    </row>
    <row r="77" spans="1:105" ht="12" customHeight="1" x14ac:dyDescent="0.25">
      <c r="A77" s="44" t="s">
        <v>80</v>
      </c>
      <c r="B77" s="282">
        <f>NFM_emi!B$72</f>
        <v>146.19069925912561</v>
      </c>
      <c r="C77" s="282">
        <f>NFM_emi!C$72</f>
        <v>160.15794166509971</v>
      </c>
      <c r="D77" s="282">
        <f>NFM_emi!D$72</f>
        <v>160.77407457893909</v>
      </c>
      <c r="E77" s="282">
        <f>NFM_emi!E$72</f>
        <v>176.5234053709714</v>
      </c>
      <c r="F77" s="282">
        <f>NFM_emi!F$72</f>
        <v>173.89183358061311</v>
      </c>
      <c r="G77" s="282">
        <f>NFM_emi!G$72</f>
        <v>180.5729813950862</v>
      </c>
      <c r="H77" s="282">
        <f>NFM_emi!H$72</f>
        <v>153.3353047507353</v>
      </c>
      <c r="I77" s="282">
        <f>NFM_emi!I$72</f>
        <v>158.60961736009341</v>
      </c>
      <c r="J77" s="282">
        <f>NFM_emi!J$72</f>
        <v>150.0602096296769</v>
      </c>
      <c r="K77" s="282">
        <f>NFM_emi!K$72</f>
        <v>116.34190048696691</v>
      </c>
      <c r="L77" s="282">
        <f>NFM_emi!L$72</f>
        <v>122.4105299801833</v>
      </c>
      <c r="M77" s="282">
        <f>NFM_emi!M$72</f>
        <v>110.8232856452139</v>
      </c>
      <c r="N77" s="282">
        <f>NFM_emi!N$72</f>
        <v>120.9625303749105</v>
      </c>
      <c r="O77" s="282">
        <f>NFM_emi!O$72</f>
        <v>104.50683973089269</v>
      </c>
      <c r="P77" s="282">
        <f>NFM_emi!P$72</f>
        <v>112.9813720662178</v>
      </c>
      <c r="Q77" s="282">
        <f>NFM_emi!Q$72</f>
        <v>118.5439293853195</v>
      </c>
      <c r="R77" s="282">
        <f>NFM_emi!R$72</f>
        <v>133.39045701402929</v>
      </c>
      <c r="S77" s="282">
        <f>NFM_emi!S$72</f>
        <v>134.13101041295729</v>
      </c>
      <c r="T77" s="282">
        <f>NFM_emi!T$72</f>
        <v>177.90442556874569</v>
      </c>
      <c r="U77" s="282">
        <f>NFM_emi!U$72</f>
        <v>163.75084342502029</v>
      </c>
      <c r="V77" s="282">
        <f>NFM_emi!V$72</f>
        <v>133.31673758260689</v>
      </c>
      <c r="W77" s="282">
        <f>NFM_emi!W$72</f>
        <v>138.5011243795557</v>
      </c>
      <c r="X77" s="282">
        <f>NFM_emi!X$72</f>
        <v>122.7026514244882</v>
      </c>
      <c r="Y77" s="282">
        <f>NFM_emi!Y$72</f>
        <v>138.91716699097461</v>
      </c>
      <c r="DA77" s="94"/>
    </row>
    <row r="78" spans="1:105" ht="12" customHeight="1" x14ac:dyDescent="0.25">
      <c r="A78" s="52" t="s">
        <v>47</v>
      </c>
      <c r="B78" s="242">
        <f>NFM_emi!B$115</f>
        <v>2635.405704463632</v>
      </c>
      <c r="C78" s="242">
        <f>NFM_emi!C$115</f>
        <v>2638.9054633125443</v>
      </c>
      <c r="D78" s="242">
        <f>NFM_emi!D$115</f>
        <v>2654.174769494467</v>
      </c>
      <c r="E78" s="242">
        <f>NFM_emi!E$115</f>
        <v>2594.9359249395757</v>
      </c>
      <c r="F78" s="242">
        <f>NFM_emi!F$115</f>
        <v>2547.388492457872</v>
      </c>
      <c r="G78" s="242">
        <f>NFM_emi!G$115</f>
        <v>2443.3561533511502</v>
      </c>
      <c r="H78" s="242">
        <f>NFM_emi!H$115</f>
        <v>2032.6545779739292</v>
      </c>
      <c r="I78" s="242">
        <f>NFM_emi!I$115</f>
        <v>1943.7781992911059</v>
      </c>
      <c r="J78" s="242">
        <f>NFM_emi!J$115</f>
        <v>1990.9609552097472</v>
      </c>
      <c r="K78" s="242">
        <f>NFM_emi!K$115</f>
        <v>1591.808598025656</v>
      </c>
      <c r="L78" s="242">
        <f>NFM_emi!L$115</f>
        <v>1668.219703748704</v>
      </c>
      <c r="M78" s="242">
        <f>NFM_emi!M$115</f>
        <v>1281.3449417004183</v>
      </c>
      <c r="N78" s="242">
        <f>NFM_emi!N$115</f>
        <v>1352.2454715511226</v>
      </c>
      <c r="O78" s="242">
        <f>NFM_emi!O$115</f>
        <v>1243.0425330707576</v>
      </c>
      <c r="P78" s="242">
        <f>NFM_emi!P$115</f>
        <v>1313.8387923133605</v>
      </c>
      <c r="Q78" s="242">
        <f>NFM_emi!Q$115</f>
        <v>1514.4356230116796</v>
      </c>
      <c r="R78" s="242">
        <f>NFM_emi!R$115</f>
        <v>1519.3057442071033</v>
      </c>
      <c r="S78" s="242">
        <f>NFM_emi!S$115</f>
        <v>1511.2128715678728</v>
      </c>
      <c r="T78" s="242">
        <f>NFM_emi!T$115</f>
        <v>1754.2149174189899</v>
      </c>
      <c r="U78" s="242">
        <f>NFM_emi!U$115</f>
        <v>1779.6748218679049</v>
      </c>
      <c r="V78" s="242">
        <f>NFM_emi!V$115</f>
        <v>1690.8298079697831</v>
      </c>
      <c r="W78" s="242">
        <f>NFM_emi!W$115</f>
        <v>1673.3541817380508</v>
      </c>
      <c r="X78" s="242">
        <f>NFM_emi!X$115</f>
        <v>1477.2593651827356</v>
      </c>
      <c r="Y78" s="242">
        <f>NFM_emi!Y$115</f>
        <v>1576.7500592046308</v>
      </c>
      <c r="DA78" s="84"/>
    </row>
    <row r="79" spans="1:105" ht="12" customHeight="1" x14ac:dyDescent="0.25">
      <c r="A79" s="3"/>
      <c r="B79" s="248"/>
      <c r="C79" s="248"/>
      <c r="D79" s="248"/>
      <c r="E79" s="248"/>
      <c r="F79" s="248"/>
      <c r="G79" s="248"/>
      <c r="H79" s="248"/>
      <c r="I79" s="248"/>
      <c r="J79" s="248"/>
      <c r="K79" s="248"/>
      <c r="L79" s="248"/>
      <c r="M79" s="248"/>
      <c r="N79" s="248"/>
      <c r="O79" s="248"/>
      <c r="P79" s="248"/>
      <c r="Q79" s="248"/>
      <c r="R79" s="248"/>
      <c r="S79" s="248"/>
      <c r="T79" s="248"/>
      <c r="U79" s="248"/>
      <c r="V79" s="248"/>
      <c r="W79" s="248"/>
      <c r="X79" s="248"/>
      <c r="Y79" s="248"/>
      <c r="DA79" s="87"/>
    </row>
    <row r="80" spans="1:105" ht="12" customHeight="1" x14ac:dyDescent="0.25">
      <c r="A80" s="110" t="s">
        <v>147</v>
      </c>
      <c r="B80" s="286"/>
      <c r="C80" s="286"/>
      <c r="D80" s="286"/>
      <c r="E80" s="286"/>
      <c r="F80" s="286"/>
      <c r="G80" s="286"/>
      <c r="H80" s="286"/>
      <c r="I80" s="286"/>
      <c r="J80" s="286"/>
      <c r="K80" s="286"/>
      <c r="L80" s="286"/>
      <c r="M80" s="286"/>
      <c r="N80" s="286"/>
      <c r="O80" s="286"/>
      <c r="P80" s="286"/>
      <c r="Q80" s="286"/>
      <c r="R80" s="286"/>
      <c r="S80" s="286"/>
      <c r="T80" s="286"/>
      <c r="U80" s="286"/>
      <c r="V80" s="286"/>
      <c r="W80" s="286"/>
      <c r="X80" s="286"/>
      <c r="Y80" s="286"/>
      <c r="DA80" s="118"/>
    </row>
    <row r="81" spans="1:105" ht="12" customHeight="1" x14ac:dyDescent="0.25">
      <c r="A81" s="50" t="s">
        <v>45</v>
      </c>
      <c r="B81" s="287">
        <f t="shared" ref="B81:Y81" si="23">IF(B$4=0,"",B$4/B$11*1000)</f>
        <v>888.28443759428148</v>
      </c>
      <c r="C81" s="287">
        <f t="shared" si="23"/>
        <v>815.49845800283993</v>
      </c>
      <c r="D81" s="287">
        <f t="shared" si="23"/>
        <v>799.02169981104612</v>
      </c>
      <c r="E81" s="287">
        <f t="shared" si="23"/>
        <v>678.55327941462269</v>
      </c>
      <c r="F81" s="287">
        <f t="shared" si="23"/>
        <v>521.18023902500647</v>
      </c>
      <c r="G81" s="287">
        <f t="shared" si="23"/>
        <v>524.91380706664927</v>
      </c>
      <c r="H81" s="287">
        <f t="shared" si="23"/>
        <v>509.06671936234659</v>
      </c>
      <c r="I81" s="287">
        <f t="shared" si="23"/>
        <v>590.30178778846005</v>
      </c>
      <c r="J81" s="287">
        <f t="shared" si="23"/>
        <v>571.99695920735905</v>
      </c>
      <c r="K81" s="287">
        <f t="shared" si="23"/>
        <v>633.18414244719497</v>
      </c>
      <c r="L81" s="287">
        <f t="shared" si="23"/>
        <v>503.14394945338557</v>
      </c>
      <c r="M81" s="287">
        <f t="shared" si="23"/>
        <v>352.38405779792834</v>
      </c>
      <c r="N81" s="287">
        <f t="shared" si="23"/>
        <v>463.45735938981778</v>
      </c>
      <c r="O81" s="287">
        <f t="shared" si="23"/>
        <v>382.1907001713987</v>
      </c>
      <c r="P81" s="287">
        <f t="shared" si="23"/>
        <v>436.39548624920099</v>
      </c>
      <c r="Q81" s="287">
        <f t="shared" si="23"/>
        <v>463.03177989652988</v>
      </c>
      <c r="R81" s="287">
        <f t="shared" si="23"/>
        <v>471.2981195007298</v>
      </c>
      <c r="S81" s="287">
        <f t="shared" si="23"/>
        <v>450.6481582121354</v>
      </c>
      <c r="T81" s="287">
        <f t="shared" si="23"/>
        <v>928.90241153584668</v>
      </c>
      <c r="U81" s="287">
        <f t="shared" si="23"/>
        <v>986.47806802177934</v>
      </c>
      <c r="V81" s="287">
        <f t="shared" si="23"/>
        <v>830.76917584957789</v>
      </c>
      <c r="W81" s="287">
        <f t="shared" si="23"/>
        <v>708.44821524133806</v>
      </c>
      <c r="X81" s="287">
        <f t="shared" si="23"/>
        <v>630.7204435810562</v>
      </c>
      <c r="Y81" s="287">
        <f t="shared" si="23"/>
        <v>1393.5508104325145</v>
      </c>
      <c r="DA81" s="83"/>
    </row>
    <row r="82" spans="1:105" ht="12" customHeight="1" x14ac:dyDescent="0.25">
      <c r="A82" s="107" t="s">
        <v>58</v>
      </c>
      <c r="B82" s="288">
        <f t="shared" ref="B82:Y82" si="24">IF(B$5=0,"",B$5/B$12*1000)</f>
        <v>2699.48262859958</v>
      </c>
      <c r="C82" s="288">
        <f t="shared" si="24"/>
        <v>2592.4915743426823</v>
      </c>
      <c r="D82" s="288">
        <f t="shared" si="24"/>
        <v>2471.5889585684458</v>
      </c>
      <c r="E82" s="288">
        <f t="shared" si="24"/>
        <v>2379.5963380799885</v>
      </c>
      <c r="F82" s="288">
        <f t="shared" si="24"/>
        <v>2527.8878994798224</v>
      </c>
      <c r="G82" s="288">
        <f t="shared" si="24"/>
        <v>2732.3552303529714</v>
      </c>
      <c r="H82" s="288">
        <f t="shared" si="24"/>
        <v>3064.6595036023382</v>
      </c>
      <c r="I82" s="288">
        <f t="shared" si="24"/>
        <v>3296.0093878736543</v>
      </c>
      <c r="J82" s="288">
        <f t="shared" si="24"/>
        <v>3407.9925914542901</v>
      </c>
      <c r="K82" s="288">
        <f t="shared" si="24"/>
        <v>4856.9828550483862</v>
      </c>
      <c r="L82" s="288">
        <f t="shared" si="24"/>
        <v>4177.0853180450576</v>
      </c>
      <c r="M82" s="288">
        <f t="shared" si="24"/>
        <v>4409.4596494923017</v>
      </c>
      <c r="N82" s="288">
        <f t="shared" si="24"/>
        <v>4659.4095863630882</v>
      </c>
      <c r="O82" s="288">
        <f t="shared" si="24"/>
        <v>4462.752014122595</v>
      </c>
      <c r="P82" s="288">
        <f t="shared" si="24"/>
        <v>4179.8706308293686</v>
      </c>
      <c r="Q82" s="288">
        <f t="shared" si="24"/>
        <v>4316.5782065002368</v>
      </c>
      <c r="R82" s="288">
        <f t="shared" si="24"/>
        <v>3995.5194907804648</v>
      </c>
      <c r="S82" s="288">
        <f t="shared" si="24"/>
        <v>3695.3377786879846</v>
      </c>
      <c r="T82" s="288">
        <f t="shared" si="24"/>
        <v>4077.2891805084919</v>
      </c>
      <c r="U82" s="288">
        <f t="shared" si="24"/>
        <v>4141.2897338925422</v>
      </c>
      <c r="V82" s="288">
        <f t="shared" si="24"/>
        <v>4017.0556590213423</v>
      </c>
      <c r="W82" s="288">
        <f t="shared" si="24"/>
        <v>3568.4798989934066</v>
      </c>
      <c r="X82" s="288">
        <f t="shared" si="24"/>
        <v>4391.8438358638305</v>
      </c>
      <c r="Y82" s="288">
        <f t="shared" si="24"/>
        <v>5345.7363223820275</v>
      </c>
      <c r="DA82" s="94"/>
    </row>
    <row r="83" spans="1:105" ht="12" customHeight="1" x14ac:dyDescent="0.25">
      <c r="A83" s="49" t="s">
        <v>47</v>
      </c>
      <c r="B83" s="289">
        <f t="shared" ref="B83:Y83" si="25">IF(B$8=0,"",B$8/B$15*1000)</f>
        <v>1106.8606765575046</v>
      </c>
      <c r="C83" s="289">
        <f t="shared" si="25"/>
        <v>1119.7945290678576</v>
      </c>
      <c r="D83" s="289">
        <f t="shared" si="25"/>
        <v>1085.1318828244569</v>
      </c>
      <c r="E83" s="289">
        <f t="shared" si="25"/>
        <v>1165.0119612921287</v>
      </c>
      <c r="F83" s="289">
        <f t="shared" si="25"/>
        <v>1205.2268553745077</v>
      </c>
      <c r="G83" s="289">
        <f t="shared" si="25"/>
        <v>1327.0880120427937</v>
      </c>
      <c r="H83" s="289">
        <f t="shared" si="25"/>
        <v>1415.8753204838813</v>
      </c>
      <c r="I83" s="289">
        <f t="shared" si="25"/>
        <v>1676.1343897840056</v>
      </c>
      <c r="J83" s="289">
        <f t="shared" si="25"/>
        <v>1592.6241303439413</v>
      </c>
      <c r="K83" s="289">
        <f t="shared" si="25"/>
        <v>1340.9328544081884</v>
      </c>
      <c r="L83" s="289">
        <f t="shared" si="25"/>
        <v>1211.7744436998078</v>
      </c>
      <c r="M83" s="289">
        <f t="shared" si="25"/>
        <v>1623.1991014295629</v>
      </c>
      <c r="N83" s="289">
        <f t="shared" si="25"/>
        <v>1936.3435091808044</v>
      </c>
      <c r="O83" s="289">
        <f t="shared" si="25"/>
        <v>1763.0992408643333</v>
      </c>
      <c r="P83" s="289">
        <f t="shared" si="25"/>
        <v>1717.8692127687093</v>
      </c>
      <c r="Q83" s="289">
        <f t="shared" si="25"/>
        <v>1421.1375961036063</v>
      </c>
      <c r="R83" s="289">
        <f t="shared" si="25"/>
        <v>1457.9776717844468</v>
      </c>
      <c r="S83" s="289">
        <f t="shared" si="25"/>
        <v>1358.3993632948263</v>
      </c>
      <c r="T83" s="289">
        <f t="shared" si="25"/>
        <v>1669.8169234243526</v>
      </c>
      <c r="U83" s="289">
        <f t="shared" si="25"/>
        <v>1660.1071807931316</v>
      </c>
      <c r="V83" s="289">
        <f t="shared" si="25"/>
        <v>1569.1534455797216</v>
      </c>
      <c r="W83" s="289">
        <f t="shared" si="25"/>
        <v>1442.1924531916113</v>
      </c>
      <c r="X83" s="289">
        <f t="shared" si="25"/>
        <v>1893.2571717060848</v>
      </c>
      <c r="Y83" s="289">
        <f t="shared" si="25"/>
        <v>2439.413756485867</v>
      </c>
      <c r="DA83" s="84"/>
    </row>
    <row r="84" spans="1:105" ht="12" customHeight="1" x14ac:dyDescent="0.25">
      <c r="A84" s="115" t="s">
        <v>148</v>
      </c>
      <c r="B84" s="290"/>
      <c r="C84" s="290"/>
      <c r="D84" s="290"/>
      <c r="E84" s="290"/>
      <c r="F84" s="290"/>
      <c r="G84" s="290"/>
      <c r="H84" s="290"/>
      <c r="I84" s="290"/>
      <c r="J84" s="290"/>
      <c r="K84" s="290"/>
      <c r="L84" s="290"/>
      <c r="M84" s="290"/>
      <c r="N84" s="290"/>
      <c r="O84" s="290"/>
      <c r="P84" s="290"/>
      <c r="Q84" s="290"/>
      <c r="R84" s="290"/>
      <c r="S84" s="290"/>
      <c r="T84" s="290"/>
      <c r="U84" s="290"/>
      <c r="V84" s="290"/>
      <c r="W84" s="290"/>
      <c r="X84" s="290"/>
      <c r="Y84" s="290"/>
      <c r="DA84" s="119"/>
    </row>
    <row r="85" spans="1:105" ht="12" customHeight="1" x14ac:dyDescent="0.25">
      <c r="A85" s="50" t="s">
        <v>45</v>
      </c>
      <c r="B85" s="252">
        <f t="shared" ref="B85:Y85" si="26">IF(B$64=0,"",B$64/B$11)</f>
        <v>0.38137648216179049</v>
      </c>
      <c r="C85" s="252">
        <f t="shared" si="26"/>
        <v>0.37975002684068876</v>
      </c>
      <c r="D85" s="252">
        <f t="shared" si="26"/>
        <v>0.37344315701416159</v>
      </c>
      <c r="E85" s="252">
        <f t="shared" si="26"/>
        <v>0.3633428127364311</v>
      </c>
      <c r="F85" s="252">
        <f t="shared" si="26"/>
        <v>0.33266445060795319</v>
      </c>
      <c r="G85" s="252">
        <f t="shared" si="26"/>
        <v>0.33262627876154688</v>
      </c>
      <c r="H85" s="252">
        <f t="shared" si="26"/>
        <v>0.30092971902774013</v>
      </c>
      <c r="I85" s="252">
        <f t="shared" si="26"/>
        <v>0.3009254567760124</v>
      </c>
      <c r="J85" s="252">
        <f t="shared" si="26"/>
        <v>0.30943715723978199</v>
      </c>
      <c r="K85" s="252">
        <f t="shared" si="26"/>
        <v>0.2984295119502654</v>
      </c>
      <c r="L85" s="252">
        <f t="shared" si="26"/>
        <v>0.30534679649634006</v>
      </c>
      <c r="M85" s="252">
        <f t="shared" si="26"/>
        <v>0.2597761001067958</v>
      </c>
      <c r="N85" s="252">
        <f t="shared" si="26"/>
        <v>0.27448851777713346</v>
      </c>
      <c r="O85" s="252">
        <f t="shared" si="26"/>
        <v>0.25259763617458564</v>
      </c>
      <c r="P85" s="252">
        <f t="shared" si="26"/>
        <v>0.26933860100325152</v>
      </c>
      <c r="Q85" s="252">
        <f t="shared" si="26"/>
        <v>0.28469096517616149</v>
      </c>
      <c r="R85" s="252">
        <f t="shared" si="26"/>
        <v>0.29054128717527855</v>
      </c>
      <c r="S85" s="252">
        <f t="shared" si="26"/>
        <v>0.28832650497841761</v>
      </c>
      <c r="T85" s="252">
        <f t="shared" si="26"/>
        <v>0.3464726150415442</v>
      </c>
      <c r="U85" s="252">
        <f t="shared" si="26"/>
        <v>0.34877515896619282</v>
      </c>
      <c r="V85" s="252">
        <f t="shared" si="26"/>
        <v>0.35147549411808399</v>
      </c>
      <c r="W85" s="252">
        <f t="shared" si="26"/>
        <v>0.36441101301133394</v>
      </c>
      <c r="X85" s="252">
        <f t="shared" si="26"/>
        <v>0.38390790134121394</v>
      </c>
      <c r="Y85" s="252">
        <f t="shared" si="26"/>
        <v>0.38824961637511901</v>
      </c>
      <c r="DA85" s="83"/>
    </row>
    <row r="86" spans="1:105" ht="12" customHeight="1" x14ac:dyDescent="0.25">
      <c r="A86" s="107" t="s">
        <v>58</v>
      </c>
      <c r="B86" s="291">
        <f t="shared" ref="B86:Y86" si="27">IF(B$65=0,"",B$65/B$12)</f>
        <v>0.7811428228935211</v>
      </c>
      <c r="C86" s="291">
        <f t="shared" si="27"/>
        <v>0.77293539575684522</v>
      </c>
      <c r="D86" s="291">
        <f t="shared" si="27"/>
        <v>0.72274905799021205</v>
      </c>
      <c r="E86" s="291">
        <f t="shared" si="27"/>
        <v>0.7116491161311137</v>
      </c>
      <c r="F86" s="291">
        <f t="shared" si="27"/>
        <v>0.68331442945270804</v>
      </c>
      <c r="G86" s="291">
        <f t="shared" si="27"/>
        <v>0.67604577373366948</v>
      </c>
      <c r="H86" s="291">
        <f t="shared" si="27"/>
        <v>0.54429137641659109</v>
      </c>
      <c r="I86" s="291">
        <f t="shared" si="27"/>
        <v>0.54139516791076014</v>
      </c>
      <c r="J86" s="291">
        <f t="shared" si="27"/>
        <v>0.62326345184429977</v>
      </c>
      <c r="K86" s="291">
        <f t="shared" si="27"/>
        <v>0.48891957074308701</v>
      </c>
      <c r="L86" s="291">
        <f t="shared" si="27"/>
        <v>0.5634432943300921</v>
      </c>
      <c r="M86" s="291">
        <f t="shared" si="27"/>
        <v>0.53093780734498874</v>
      </c>
      <c r="N86" s="291">
        <f t="shared" si="27"/>
        <v>0.54785954166155137</v>
      </c>
      <c r="O86" s="291">
        <f t="shared" si="27"/>
        <v>0.55877208980885862</v>
      </c>
      <c r="P86" s="291">
        <f t="shared" si="27"/>
        <v>0.58008798229615699</v>
      </c>
      <c r="Q86" s="291">
        <f t="shared" si="27"/>
        <v>0.6093766031159048</v>
      </c>
      <c r="R86" s="291">
        <f t="shared" si="27"/>
        <v>0.58101437410814571</v>
      </c>
      <c r="S86" s="291">
        <f t="shared" si="27"/>
        <v>0.54521517356478522</v>
      </c>
      <c r="T86" s="291">
        <f t="shared" si="27"/>
        <v>0.64266724731480973</v>
      </c>
      <c r="U86" s="291">
        <f t="shared" si="27"/>
        <v>0.66236068978149543</v>
      </c>
      <c r="V86" s="291">
        <f t="shared" si="27"/>
        <v>0.7075823504190033</v>
      </c>
      <c r="W86" s="291">
        <f t="shared" si="27"/>
        <v>0.7206673500325379</v>
      </c>
      <c r="X86" s="291">
        <f t="shared" si="27"/>
        <v>0.68866097321767195</v>
      </c>
      <c r="Y86" s="291">
        <f t="shared" si="27"/>
        <v>0.53686129090435453</v>
      </c>
      <c r="DA86" s="94"/>
    </row>
    <row r="87" spans="1:105" ht="12" customHeight="1" x14ac:dyDescent="0.25">
      <c r="A87" s="99" t="s">
        <v>46</v>
      </c>
      <c r="B87" s="291">
        <f t="shared" ref="B87:Y87" si="28">IF(B$66=0,"",B$66/B$13)</f>
        <v>1.3093925887554805</v>
      </c>
      <c r="C87" s="291">
        <f t="shared" si="28"/>
        <v>1.3301211656476666</v>
      </c>
      <c r="D87" s="291">
        <f t="shared" si="28"/>
        <v>1.2763079594371478</v>
      </c>
      <c r="E87" s="291">
        <f t="shared" si="28"/>
        <v>1.2599376830519933</v>
      </c>
      <c r="F87" s="291">
        <f t="shared" si="28"/>
        <v>1.2194056374421816</v>
      </c>
      <c r="G87" s="291">
        <f t="shared" si="28"/>
        <v>1.2302407257190782</v>
      </c>
      <c r="H87" s="291">
        <f t="shared" si="28"/>
        <v>1.1432323487641176</v>
      </c>
      <c r="I87" s="291">
        <f t="shared" si="28"/>
        <v>1.1432161564649013</v>
      </c>
      <c r="J87" s="291">
        <f t="shared" si="28"/>
        <v>1.1755521163182887</v>
      </c>
      <c r="K87" s="291">
        <f t="shared" si="28"/>
        <v>1.1337340592006511</v>
      </c>
      <c r="L87" s="291">
        <f t="shared" si="28"/>
        <v>1.1771065514514099</v>
      </c>
      <c r="M87" s="291">
        <f t="shared" si="28"/>
        <v>1.0925286256013438</v>
      </c>
      <c r="N87" s="291">
        <f t="shared" si="28"/>
        <v>1.1544039769136423</v>
      </c>
      <c r="O87" s="291">
        <f t="shared" si="28"/>
        <v>1.0623384836654142</v>
      </c>
      <c r="P87" s="291">
        <f t="shared" si="28"/>
        <v>1.0615291764899693</v>
      </c>
      <c r="Q87" s="291">
        <f t="shared" si="28"/>
        <v>1.1220365914573707</v>
      </c>
      <c r="R87" s="291">
        <f t="shared" si="28"/>
        <v>1.1450941386147087</v>
      </c>
      <c r="S87" s="291">
        <f t="shared" si="28"/>
        <v>1.0892235899810851</v>
      </c>
      <c r="T87" s="291">
        <f t="shared" si="28"/>
        <v>1.308884681323121</v>
      </c>
      <c r="U87" s="291">
        <f t="shared" si="28"/>
        <v>1.3175831017471549</v>
      </c>
      <c r="V87" s="291">
        <f t="shared" si="28"/>
        <v>1.2512511197336276</v>
      </c>
      <c r="W87" s="291">
        <f t="shared" si="28"/>
        <v>1.2973015066606794</v>
      </c>
      <c r="X87" s="291">
        <f t="shared" si="28"/>
        <v>1.366710338179066</v>
      </c>
      <c r="Y87" s="291">
        <f t="shared" si="28"/>
        <v>1.3821668234494529</v>
      </c>
      <c r="DA87" s="94"/>
    </row>
    <row r="88" spans="1:105" ht="12" customHeight="1" x14ac:dyDescent="0.25">
      <c r="A88" s="99" t="s">
        <v>80</v>
      </c>
      <c r="B88" s="291">
        <f t="shared" ref="B88:Y88" si="29">IF(B$67=0,"",B$67/B$14)</f>
        <v>0.18712872724738519</v>
      </c>
      <c r="C88" s="291">
        <f t="shared" si="29"/>
        <v>0.1900911025080938</v>
      </c>
      <c r="D88" s="291">
        <f t="shared" si="29"/>
        <v>0.18024474811444138</v>
      </c>
      <c r="E88" s="291">
        <f t="shared" si="29"/>
        <v>0.17914877147132727</v>
      </c>
      <c r="F88" s="291">
        <f t="shared" si="29"/>
        <v>0.17458325522118165</v>
      </c>
      <c r="G88" s="291">
        <f t="shared" si="29"/>
        <v>0.17613452325202111</v>
      </c>
      <c r="H88" s="291">
        <f t="shared" si="29"/>
        <v>0.15621817258902532</v>
      </c>
      <c r="I88" s="291">
        <f t="shared" si="29"/>
        <v>0.15471831102793873</v>
      </c>
      <c r="J88" s="291">
        <f t="shared" si="29"/>
        <v>0.15909453075304619</v>
      </c>
      <c r="K88" s="291">
        <f t="shared" si="29"/>
        <v>0.15343504183564188</v>
      </c>
      <c r="L88" s="291">
        <f t="shared" si="29"/>
        <v>0.1593049017988358</v>
      </c>
      <c r="M88" s="291">
        <f t="shared" si="29"/>
        <v>0.14785846293968538</v>
      </c>
      <c r="N88" s="291">
        <f t="shared" si="29"/>
        <v>0.15623242598697293</v>
      </c>
      <c r="O88" s="291">
        <f t="shared" si="29"/>
        <v>0.14377264964566713</v>
      </c>
      <c r="P88" s="291">
        <f t="shared" si="29"/>
        <v>0.15330121415439688</v>
      </c>
      <c r="Q88" s="291">
        <f t="shared" si="29"/>
        <v>0.16203941974052885</v>
      </c>
      <c r="R88" s="291">
        <f t="shared" si="29"/>
        <v>0.15424863249667967</v>
      </c>
      <c r="S88" s="291">
        <f t="shared" si="29"/>
        <v>0.15307280262249831</v>
      </c>
      <c r="T88" s="291">
        <f t="shared" si="29"/>
        <v>0.18016196832478779</v>
      </c>
      <c r="U88" s="291">
        <f t="shared" si="29"/>
        <v>0.18135926596855462</v>
      </c>
      <c r="V88" s="291">
        <f t="shared" si="29"/>
        <v>0.18276341069740437</v>
      </c>
      <c r="W88" s="291">
        <f t="shared" si="29"/>
        <v>0.18948973896675661</v>
      </c>
      <c r="X88" s="291">
        <f t="shared" si="29"/>
        <v>0.19962790754120113</v>
      </c>
      <c r="Y88" s="291">
        <f t="shared" si="29"/>
        <v>0.2018855518468553</v>
      </c>
      <c r="DA88" s="94"/>
    </row>
    <row r="89" spans="1:105" ht="12" customHeight="1" x14ac:dyDescent="0.25">
      <c r="A89" s="49" t="s">
        <v>47</v>
      </c>
      <c r="B89" s="253">
        <f t="shared" ref="B89:Y89" si="30">IF(B$68=0,"",B$68/B$15)</f>
        <v>0.43476918966444128</v>
      </c>
      <c r="C89" s="253">
        <f t="shared" si="30"/>
        <v>0.44165188218592444</v>
      </c>
      <c r="D89" s="253">
        <f t="shared" si="30"/>
        <v>0.43431694938088794</v>
      </c>
      <c r="E89" s="253">
        <f t="shared" si="30"/>
        <v>0.43855893357782855</v>
      </c>
      <c r="F89" s="253">
        <f t="shared" si="30"/>
        <v>0.42096391101678177</v>
      </c>
      <c r="G89" s="253">
        <f t="shared" si="30"/>
        <v>0.42470440638370599</v>
      </c>
      <c r="H89" s="253">
        <f t="shared" si="30"/>
        <v>0.38210362247803753</v>
      </c>
      <c r="I89" s="253">
        <f t="shared" si="30"/>
        <v>0.3820982105106509</v>
      </c>
      <c r="J89" s="253">
        <f t="shared" si="30"/>
        <v>0.38263260268547145</v>
      </c>
      <c r="K89" s="253">
        <f t="shared" si="30"/>
        <v>0.36902116699320775</v>
      </c>
      <c r="L89" s="253">
        <f t="shared" si="30"/>
        <v>0.38313855861242352</v>
      </c>
      <c r="M89" s="253">
        <f t="shared" si="30"/>
        <v>0.3556091352474221</v>
      </c>
      <c r="N89" s="253">
        <f t="shared" si="30"/>
        <v>0.37574905621396543</v>
      </c>
      <c r="O89" s="253">
        <f t="shared" si="30"/>
        <v>0.34578249087833413</v>
      </c>
      <c r="P89" s="253">
        <f t="shared" si="30"/>
        <v>0.36869930279244784</v>
      </c>
      <c r="Q89" s="253">
        <f t="shared" si="30"/>
        <v>0.36027567292312518</v>
      </c>
      <c r="R89" s="253">
        <f t="shared" si="30"/>
        <v>0.36767924013413439</v>
      </c>
      <c r="S89" s="253">
        <f t="shared" si="30"/>
        <v>0.3648764390481975</v>
      </c>
      <c r="T89" s="253">
        <f t="shared" si="30"/>
        <v>0.43846018947699061</v>
      </c>
      <c r="U89" s="253">
        <f t="shared" si="30"/>
        <v>0.44137405280024256</v>
      </c>
      <c r="V89" s="253">
        <f t="shared" si="30"/>
        <v>0.41548198118602103</v>
      </c>
      <c r="W89" s="253">
        <f t="shared" si="30"/>
        <v>0.4307731611043315</v>
      </c>
      <c r="X89" s="253">
        <f t="shared" si="30"/>
        <v>0.42011733519280703</v>
      </c>
      <c r="Y89" s="253">
        <f t="shared" si="30"/>
        <v>0.4248685522004233</v>
      </c>
      <c r="DA89" s="84"/>
    </row>
    <row r="90" spans="1:105" ht="12" customHeight="1" x14ac:dyDescent="0.25">
      <c r="A90" s="115" t="s">
        <v>149</v>
      </c>
      <c r="B90" s="290"/>
      <c r="C90" s="290"/>
      <c r="D90" s="290"/>
      <c r="E90" s="290"/>
      <c r="F90" s="290"/>
      <c r="G90" s="290"/>
      <c r="H90" s="290"/>
      <c r="I90" s="290"/>
      <c r="J90" s="290"/>
      <c r="K90" s="290"/>
      <c r="L90" s="290"/>
      <c r="M90" s="290"/>
      <c r="N90" s="290"/>
      <c r="O90" s="290"/>
      <c r="P90" s="290"/>
      <c r="Q90" s="290"/>
      <c r="R90" s="290"/>
      <c r="S90" s="290"/>
      <c r="T90" s="290"/>
      <c r="U90" s="290"/>
      <c r="V90" s="290"/>
      <c r="W90" s="290"/>
      <c r="X90" s="290"/>
      <c r="Y90" s="290"/>
      <c r="DA90" s="119"/>
    </row>
    <row r="91" spans="1:105" ht="12" customHeight="1" x14ac:dyDescent="0.25">
      <c r="A91" s="50" t="s">
        <v>45</v>
      </c>
      <c r="B91" s="252">
        <f>IF(NFM_ued!B$5=0,"",NFM_ued!B$5/B$11)</f>
        <v>0.14474330057062787</v>
      </c>
      <c r="C91" s="252">
        <f>IF(NFM_ued!C$5=0,"",NFM_ued!C$5/C$11)</f>
        <v>0.1443258241404119</v>
      </c>
      <c r="D91" s="252">
        <f>IF(NFM_ued!D$5=0,"",NFM_ued!D$5/D$11)</f>
        <v>0.14197531248020681</v>
      </c>
      <c r="E91" s="252">
        <f>IF(NFM_ued!E$5=0,"",NFM_ued!E$5/E$11)</f>
        <v>0.13747497655368204</v>
      </c>
      <c r="F91" s="252">
        <f>IF(NFM_ued!F$5=0,"",NFM_ued!F$5/F$11)</f>
        <v>0.12810745608740179</v>
      </c>
      <c r="G91" s="252">
        <f>IF(NFM_ued!G$5=0,"",NFM_ued!G$5/G$11)</f>
        <v>0.12835020836343777</v>
      </c>
      <c r="H91" s="252">
        <f>IF(NFM_ued!H$5=0,"",NFM_ued!H$5/H$11)</f>
        <v>0.11964006200266676</v>
      </c>
      <c r="I91" s="252">
        <f>IF(NFM_ued!I$5=0,"",NFM_ued!I$5/I$11)</f>
        <v>0.11973979738743284</v>
      </c>
      <c r="J91" s="252">
        <f>IF(NFM_ued!J$5=0,"",NFM_ued!J$5/J$11)</f>
        <v>0.12159882328169828</v>
      </c>
      <c r="K91" s="252">
        <f>IF(NFM_ued!K$5=0,"",NFM_ued!K$5/K$11)</f>
        <v>0.11705895326193354</v>
      </c>
      <c r="L91" s="252">
        <f>IF(NFM_ued!L$5=0,"",NFM_ued!L$5/L$11)</f>
        <v>0.12258233028793031</v>
      </c>
      <c r="M91" s="252">
        <f>IF(NFM_ued!M$5=0,"",NFM_ued!M$5/M$11)</f>
        <v>0.10954136402569802</v>
      </c>
      <c r="N91" s="252">
        <f>IF(NFM_ued!N$5=0,"",NFM_ued!N$5/N$11)</f>
        <v>0.11597268703314013</v>
      </c>
      <c r="O91" s="252">
        <f>IF(NFM_ued!O$5=0,"",NFM_ued!O$5/O$11)</f>
        <v>0.10673575648223627</v>
      </c>
      <c r="P91" s="252">
        <f>IF(NFM_ued!P$5=0,"",NFM_ued!P$5/P$11)</f>
        <v>0.11378884761816985</v>
      </c>
      <c r="Q91" s="252">
        <f>IF(NFM_ued!Q$5=0,"",NFM_ued!Q$5/Q$11)</f>
        <v>0.12030998924307627</v>
      </c>
      <c r="R91" s="252">
        <f>IF(NFM_ued!R$5=0,"",NFM_ued!R$5/R$11)</f>
        <v>0.12285908528552079</v>
      </c>
      <c r="S91" s="252">
        <f>IF(NFM_ued!S$5=0,"",NFM_ued!S$5/S$11)</f>
        <v>0.12212644330040337</v>
      </c>
      <c r="T91" s="252">
        <f>IF(NFM_ued!T$5=0,"",NFM_ued!T$5/T$11)</f>
        <v>0.14668104657353209</v>
      </c>
      <c r="U91" s="252">
        <f>IF(NFM_ued!U$5=0,"",NFM_ued!U$5/U$11)</f>
        <v>0.14769871765063847</v>
      </c>
      <c r="V91" s="252">
        <f>IF(NFM_ued!V$5=0,"",NFM_ued!V$5/V$11)</f>
        <v>0.1477089238072283</v>
      </c>
      <c r="W91" s="252">
        <f>IF(NFM_ued!W$5=0,"",NFM_ued!W$5/W$11)</f>
        <v>0.15385183057613194</v>
      </c>
      <c r="X91" s="252">
        <f>IF(NFM_ued!X$5=0,"",NFM_ued!X$5/X$11)</f>
        <v>0.16197578591679998</v>
      </c>
      <c r="Y91" s="252">
        <f>IF(NFM_ued!Y$5=0,"",NFM_ued!Y$5/Y$11)</f>
        <v>0.16244663681219743</v>
      </c>
      <c r="DA91" s="83"/>
    </row>
    <row r="92" spans="1:105" ht="12" customHeight="1" x14ac:dyDescent="0.25">
      <c r="A92" s="107" t="s">
        <v>58</v>
      </c>
      <c r="B92" s="291">
        <f>IF(SUM(NFM_ued!B$34,NFM_ued!B$72)=0,"",SUM(NFM_ued!B$34,NFM_ued!B$72)/B$12)</f>
        <v>0.40137305721015054</v>
      </c>
      <c r="C92" s="291">
        <f>IF(SUM(NFM_ued!C$34,NFM_ued!C$72)=0,"",SUM(NFM_ued!C$34,NFM_ued!C$72)/C$12)</f>
        <v>0.39672200480099779</v>
      </c>
      <c r="D92" s="291">
        <f>IF(SUM(NFM_ued!D$34,NFM_ued!D$72)=0,"",SUM(NFM_ued!D$34,NFM_ued!D$72)/D$12)</f>
        <v>0.37186018679703425</v>
      </c>
      <c r="E92" s="291">
        <f>IF(SUM(NFM_ued!E$34,NFM_ued!E$72)=0,"",SUM(NFM_ued!E$34,NFM_ued!E$72)/E$12)</f>
        <v>0.36675636175672177</v>
      </c>
      <c r="F92" s="291">
        <f>IF(SUM(NFM_ued!F$34,NFM_ued!F$72)=0,"",SUM(NFM_ued!F$34,NFM_ued!F$72)/F$12)</f>
        <v>0.35384458005509051</v>
      </c>
      <c r="G92" s="291">
        <f>IF(SUM(NFM_ued!G$34,NFM_ued!G$72)=0,"",SUM(NFM_ued!G$34,NFM_ued!G$72)/G$12)</f>
        <v>0.34963986917939477</v>
      </c>
      <c r="H92" s="291">
        <f>IF(SUM(NFM_ued!H$34,NFM_ued!H$72)=0,"",SUM(NFM_ued!H$34,NFM_ued!H$72)/H$12)</f>
        <v>0.28127237720986209</v>
      </c>
      <c r="I92" s="291">
        <f>IF(SUM(NFM_ued!I$34,NFM_ued!I$72)=0,"",SUM(NFM_ued!I$34,NFM_ued!I$72)/I$12)</f>
        <v>0.2802438253859767</v>
      </c>
      <c r="J92" s="291">
        <f>IF(SUM(NFM_ued!J$34,NFM_ued!J$72)=0,"",SUM(NFM_ued!J$34,NFM_ued!J$72)/J$12)</f>
        <v>0.32389489745351518</v>
      </c>
      <c r="K92" s="291">
        <f>IF(SUM(NFM_ued!K$34,NFM_ued!K$72)=0,"",SUM(NFM_ued!K$34,NFM_ued!K$72)/K$12)</f>
        <v>0.25093894550152857</v>
      </c>
      <c r="L92" s="291">
        <f>IF(SUM(NFM_ued!L$34,NFM_ued!L$72)=0,"",SUM(NFM_ued!L$34,NFM_ued!L$72)/L$12)</f>
        <v>0.29135859602073999</v>
      </c>
      <c r="M92" s="291">
        <f>IF(SUM(NFM_ued!M$34,NFM_ued!M$72)=0,"",SUM(NFM_ued!M$34,NFM_ued!M$72)/M$12)</f>
        <v>0.2754772523825374</v>
      </c>
      <c r="N92" s="291">
        <f>IF(SUM(NFM_ued!N$34,NFM_ued!N$72)=0,"",SUM(NFM_ued!N$34,NFM_ued!N$72)/N$12)</f>
        <v>0.28355792459858126</v>
      </c>
      <c r="O92" s="291">
        <f>IF(SUM(NFM_ued!O$34,NFM_ued!O$72)=0,"",SUM(NFM_ued!O$34,NFM_ued!O$72)/O$12)</f>
        <v>0.29073370262022818</v>
      </c>
      <c r="P92" s="291">
        <f>IF(SUM(NFM_ued!P$34,NFM_ued!P$72)=0,"",SUM(NFM_ued!P$34,NFM_ued!P$72)/P$12)</f>
        <v>0.31222376701962656</v>
      </c>
      <c r="Q92" s="291">
        <f>IF(SUM(NFM_ued!Q$34,NFM_ued!Q$72)=0,"",SUM(NFM_ued!Q$34,NFM_ued!Q$72)/Q$12)</f>
        <v>0.33069575250306427</v>
      </c>
      <c r="R92" s="291">
        <f>IF(SUM(NFM_ued!R$34,NFM_ued!R$72)=0,"",SUM(NFM_ued!R$34,NFM_ued!R$72)/R$12)</f>
        <v>0.31640000738619389</v>
      </c>
      <c r="S92" s="291">
        <f>IF(SUM(NFM_ued!S$34,NFM_ued!S$72)=0,"",SUM(NFM_ued!S$34,NFM_ued!S$72)/S$12)</f>
        <v>0.30272551102404938</v>
      </c>
      <c r="T92" s="291">
        <f>IF(SUM(NFM_ued!T$34,NFM_ued!T$72)=0,"",SUM(NFM_ued!T$34,NFM_ued!T$72)/T$12)</f>
        <v>0.35612464237294311</v>
      </c>
      <c r="U92" s="291">
        <f>IF(SUM(NFM_ued!U$34,NFM_ued!U$72)=0,"",SUM(NFM_ued!U$34,NFM_ued!U$72)/U$12)</f>
        <v>0.36739253192576643</v>
      </c>
      <c r="V92" s="291">
        <f>IF(SUM(NFM_ued!V$34,NFM_ued!V$72)=0,"",SUM(NFM_ued!V$34,NFM_ued!V$72)/V$12)</f>
        <v>0.40363433770774748</v>
      </c>
      <c r="W92" s="291">
        <f>IF(SUM(NFM_ued!W$34,NFM_ued!W$72)=0,"",SUM(NFM_ued!W$34,NFM_ued!W$72)/W$12)</f>
        <v>0.41080623921130499</v>
      </c>
      <c r="X92" s="291">
        <f>IF(SUM(NFM_ued!X$34,NFM_ued!X$72)=0,"",SUM(NFM_ued!X$34,NFM_ued!X$72)/X$12)</f>
        <v>0.39017011553829373</v>
      </c>
      <c r="Y92" s="291">
        <f>IF(SUM(NFM_ued!Y$34,NFM_ued!Y$72)=0,"",SUM(NFM_ued!Y$34,NFM_ued!Y$72)/Y$12)</f>
        <v>0.29667389859734111</v>
      </c>
      <c r="DA92" s="94"/>
    </row>
    <row r="93" spans="1:105" ht="12" customHeight="1" x14ac:dyDescent="0.25">
      <c r="A93" s="99" t="s">
        <v>46</v>
      </c>
      <c r="B93" s="291">
        <f>IF(NFM_ued!B$34=0,"",NFM_ued!B$34/B$13)</f>
        <v>0.68683582547342314</v>
      </c>
      <c r="C93" s="291">
        <f>IF(NFM_ued!C$34=0,"",NFM_ued!C$34/C$13)</f>
        <v>0.69785122054140902</v>
      </c>
      <c r="D93" s="291">
        <f>IF(NFM_ued!D$34=0,"",NFM_ued!D$34/D$13)</f>
        <v>0.67180100288913991</v>
      </c>
      <c r="E93" s="291">
        <f>IF(NFM_ued!E$34=0,"",NFM_ued!E$34/E$13)</f>
        <v>0.66485053807316363</v>
      </c>
      <c r="F93" s="291">
        <f>IF(NFM_ued!F$34=0,"",NFM_ued!F$34/F$13)</f>
        <v>0.64698508061311599</v>
      </c>
      <c r="G93" s="291">
        <f>IF(NFM_ued!G$34=0,"",NFM_ued!G$34/G$13)</f>
        <v>0.65270040687360908</v>
      </c>
      <c r="H93" s="291">
        <f>IF(NFM_ued!H$34=0,"",NFM_ued!H$34/H$13)</f>
        <v>0.60817584352908738</v>
      </c>
      <c r="I93" s="291">
        <f>IF(NFM_ued!I$34=0,"",NFM_ued!I$34/I$13)</f>
        <v>0.60847011845865018</v>
      </c>
      <c r="J93" s="291">
        <f>IF(NFM_ued!J$34=0,"",NFM_ued!J$34/J$13)</f>
        <v>0.62490329081690643</v>
      </c>
      <c r="K93" s="291">
        <f>IF(NFM_ued!K$34=0,"",NFM_ued!K$34/K$13)</f>
        <v>0.60249058915712361</v>
      </c>
      <c r="L93" s="291">
        <f>IF(NFM_ued!L$34=0,"",NFM_ued!L$34/L$13)</f>
        <v>0.62590752733994348</v>
      </c>
      <c r="M93" s="291">
        <f>IF(NFM_ued!M$34=0,"",NFM_ued!M$34/M$13)</f>
        <v>0.58197211858630615</v>
      </c>
      <c r="N93" s="291">
        <f>IF(NFM_ued!N$34=0,"",NFM_ued!N$34/N$13)</f>
        <v>0.61446634754773732</v>
      </c>
      <c r="O93" s="291">
        <f>IF(NFM_ued!O$34=0,"",NFM_ued!O$34/O$13)</f>
        <v>0.56545600447150146</v>
      </c>
      <c r="P93" s="291">
        <f>IF(NFM_ued!P$34=0,"",NFM_ued!P$34/P$13)</f>
        <v>0.58711528793775292</v>
      </c>
      <c r="Q93" s="291">
        <f>IF(NFM_ued!Q$34=0,"",NFM_ued!Q$34/Q$13)</f>
        <v>0.62630397767789348</v>
      </c>
      <c r="R93" s="291">
        <f>IF(NFM_ued!R$34=0,"",NFM_ued!R$34/R$13)</f>
        <v>0.63912071934692982</v>
      </c>
      <c r="S93" s="291">
        <f>IF(NFM_ued!S$34=0,"",NFM_ued!S$34/S$13)</f>
        <v>0.62285394448873876</v>
      </c>
      <c r="T93" s="291">
        <f>IF(NFM_ued!T$34=0,"",NFM_ued!T$34/T$13)</f>
        <v>0.74675808090406803</v>
      </c>
      <c r="U93" s="291">
        <f>IF(NFM_ued!U$34=0,"",NFM_ued!U$34/U$13)</f>
        <v>0.75151103801771391</v>
      </c>
      <c r="V93" s="291">
        <f>IF(NFM_ued!V$34=0,"",NFM_ued!V$34/V$13)</f>
        <v>0.73262315934011701</v>
      </c>
      <c r="W93" s="291">
        <f>IF(NFM_ued!W$34=0,"",NFM_ued!W$34/W$13)</f>
        <v>0.75990670143660377</v>
      </c>
      <c r="X93" s="291">
        <f>IF(NFM_ued!X$34=0,"",NFM_ued!X$34/X$13)</f>
        <v>0.80096160409784245</v>
      </c>
      <c r="Y93" s="291">
        <f>IF(NFM_ued!Y$34=0,"",NFM_ued!Y$34/Y$13)</f>
        <v>0.80853176906773516</v>
      </c>
      <c r="DA93" s="94"/>
    </row>
    <row r="94" spans="1:105" ht="12" customHeight="1" x14ac:dyDescent="0.25">
      <c r="A94" s="99" t="s">
        <v>80</v>
      </c>
      <c r="B94" s="291">
        <f>IF(NFM_ued!B$72=0,"",NFM_ued!B$72/B$14)</f>
        <v>8.0371669062140244E-2</v>
      </c>
      <c r="C94" s="291">
        <f>IF(NFM_ued!C$72=0,"",NFM_ued!C$72/C$14)</f>
        <v>8.1725724549329387E-2</v>
      </c>
      <c r="D94" s="291">
        <f>IF(NFM_ued!D$72=0,"",NFM_ued!D$72/D$14)</f>
        <v>7.7909199806679569E-2</v>
      </c>
      <c r="E94" s="291">
        <f>IF(NFM_ued!E$72=0,"",NFM_ued!E$72/E$14)</f>
        <v>7.7245944785932358E-2</v>
      </c>
      <c r="F94" s="291">
        <f>IF(NFM_ued!F$72=0,"",NFM_ued!F$72/F$14)</f>
        <v>7.5664843396118911E-2</v>
      </c>
      <c r="G94" s="291">
        <f>IF(NFM_ued!G$72=0,"",NFM_ued!G$72/G$14)</f>
        <v>7.6264278464262508E-2</v>
      </c>
      <c r="H94" s="291">
        <f>IF(NFM_ued!H$72=0,"",NFM_ued!H$72/H$14)</f>
        <v>6.9461061280671615E-2</v>
      </c>
      <c r="I94" s="291">
        <f>IF(NFM_ued!I$72=0,"",NFM_ued!I$72/I$14)</f>
        <v>6.9354684320030988E-2</v>
      </c>
      <c r="J94" s="291">
        <f>IF(NFM_ued!J$72=0,"",NFM_ued!J$72/J$14)</f>
        <v>7.0913530689509618E-2</v>
      </c>
      <c r="K94" s="291">
        <f>IF(NFM_ued!K$72=0,"",NFM_ued!K$72/K$14)</f>
        <v>6.8033412717122099E-2</v>
      </c>
      <c r="L94" s="291">
        <f>IF(NFM_ued!L$72=0,"",NFM_ued!L$72/L$14)</f>
        <v>7.1035697823066929E-2</v>
      </c>
      <c r="M94" s="291">
        <f>IF(NFM_ued!M$72=0,"",NFM_ued!M$72/M$14)</f>
        <v>6.6407145478947036E-2</v>
      </c>
      <c r="N94" s="291">
        <f>IF(NFM_ued!N$72=0,"",NFM_ued!N$72/N$14)</f>
        <v>6.9900517655031677E-2</v>
      </c>
      <c r="O94" s="291">
        <f>IF(NFM_ued!O$72=0,"",NFM_ued!O$72/O$14)</f>
        <v>6.4329393556867343E-2</v>
      </c>
      <c r="P94" s="291">
        <f>IF(NFM_ued!P$72=0,"",NFM_ued!P$72/P$14)</f>
        <v>6.8538629110569627E-2</v>
      </c>
      <c r="Q94" s="291">
        <f>IF(NFM_ued!Q$72=0,"",NFM_ued!Q$72/Q$14)</f>
        <v>7.2753736665027866E-2</v>
      </c>
      <c r="R94" s="291">
        <f>IF(NFM_ued!R$72=0,"",NFM_ued!R$72/R$14)</f>
        <v>7.2239247438029897E-2</v>
      </c>
      <c r="S94" s="291">
        <f>IF(NFM_ued!S$72=0,"",NFM_ued!S$72/S$14)</f>
        <v>7.1964517045570803E-2</v>
      </c>
      <c r="T94" s="291">
        <f>IF(NFM_ued!T$72=0,"",NFM_ued!T$72/T$14)</f>
        <v>8.4936861555403628E-2</v>
      </c>
      <c r="U94" s="291">
        <f>IF(NFM_ued!U$72=0,"",NFM_ued!U$72/U$14)</f>
        <v>8.5409582366937992E-2</v>
      </c>
      <c r="V94" s="291">
        <f>IF(NFM_ued!V$72=0,"",NFM_ued!V$72/V$14)</f>
        <v>8.6052062810806892E-2</v>
      </c>
      <c r="W94" s="291">
        <f>IF(NFM_ued!W$72=0,"",NFM_ued!W$72/W$14)</f>
        <v>8.9225653990480602E-2</v>
      </c>
      <c r="X94" s="291">
        <f>IF(NFM_ued!X$72=0,"",NFM_ued!X$72/X$14)</f>
        <v>9.3892836353001524E-2</v>
      </c>
      <c r="Y94" s="291">
        <f>IF(NFM_ued!Y$72=0,"",NFM_ued!Y$72/Y$14)</f>
        <v>9.3836034828751233E-2</v>
      </c>
      <c r="DA94" s="94"/>
    </row>
    <row r="95" spans="1:105" ht="12" customHeight="1" x14ac:dyDescent="0.25">
      <c r="A95" s="49" t="s">
        <v>47</v>
      </c>
      <c r="B95" s="253">
        <f>IF(NFM_ued!B$115=0,"",NFM_ued!B$115/B$15)</f>
        <v>0.15931801406445489</v>
      </c>
      <c r="C95" s="253">
        <f>IF(NFM_ued!C$115=0,"",NFM_ued!C$115/C$15)</f>
        <v>0.16198328878398874</v>
      </c>
      <c r="D95" s="253">
        <f>IF(NFM_ued!D$115=0,"",NFM_ued!D$115/D$15)</f>
        <v>0.15946206446582273</v>
      </c>
      <c r="E95" s="253">
        <f>IF(NFM_ued!E$115=0,"",NFM_ued!E$115/E$15)</f>
        <v>0.16085706995967661</v>
      </c>
      <c r="F95" s="253">
        <f>IF(NFM_ued!F$115=0,"",NFM_ued!F$115/F$15)</f>
        <v>0.15570804142891084</v>
      </c>
      <c r="G95" s="253">
        <f>IF(NFM_ued!G$115=0,"",NFM_ued!G$115/G$15)</f>
        <v>0.15697530746250249</v>
      </c>
      <c r="H95" s="253">
        <f>IF(NFM_ued!H$115=0,"",NFM_ued!H$115/H$15)</f>
        <v>0.1444073517071941</v>
      </c>
      <c r="I95" s="253">
        <f>IF(NFM_ued!I$115=0,"",NFM_ued!I$115/I$15)</f>
        <v>0.14494643151867262</v>
      </c>
      <c r="J95" s="253">
        <f>IF(NFM_ued!J$115=0,"",NFM_ued!J$115/J$15)</f>
        <v>0.14654260464940319</v>
      </c>
      <c r="K95" s="253">
        <f>IF(NFM_ued!K$115=0,"",NFM_ued!K$115/K$15)</f>
        <v>0.14034938671677269</v>
      </c>
      <c r="L95" s="253">
        <f>IF(NFM_ued!L$115=0,"",NFM_ued!L$115/L$15)</f>
        <v>0.14635236120328721</v>
      </c>
      <c r="M95" s="253">
        <f>IF(NFM_ued!M$115=0,"",NFM_ued!M$115/M$15)</f>
        <v>0.13679493301605064</v>
      </c>
      <c r="N95" s="253">
        <f>IF(NFM_ued!N$115=0,"",NFM_ued!N$115/N$15)</f>
        <v>0.14382703397482904</v>
      </c>
      <c r="O95" s="253">
        <f>IF(NFM_ued!O$115=0,"",NFM_ued!O$115/O$15)</f>
        <v>0.13232513486090172</v>
      </c>
      <c r="P95" s="253">
        <f>IF(NFM_ued!P$115=0,"",NFM_ued!P$115/P$15)</f>
        <v>0.14100016733118154</v>
      </c>
      <c r="Q95" s="253">
        <f>IF(NFM_ued!Q$115=0,"",NFM_ued!Q$115/Q$15)</f>
        <v>0.14562349015436876</v>
      </c>
      <c r="R95" s="253">
        <f>IF(NFM_ued!R$115=0,"",NFM_ued!R$115/R$15)</f>
        <v>0.14859527138785095</v>
      </c>
      <c r="S95" s="253">
        <f>IF(NFM_ued!S$115=0,"",NFM_ued!S$115/S$15)</f>
        <v>0.1480036642155857</v>
      </c>
      <c r="T95" s="253">
        <f>IF(NFM_ued!T$115=0,"",NFM_ued!T$115/T$15)</f>
        <v>0.17572259096950427</v>
      </c>
      <c r="U95" s="253">
        <f>IF(NFM_ued!U$115=0,"",NFM_ued!U$115/U$15)</f>
        <v>0.17670902597331617</v>
      </c>
      <c r="V95" s="253">
        <f>IF(NFM_ued!V$115=0,"",NFM_ued!V$115/V$15)</f>
        <v>0.17216997965461503</v>
      </c>
      <c r="W95" s="253">
        <f>IF(NFM_ued!W$115=0,"",NFM_ued!W$115/W$15)</f>
        <v>0.17820865931904253</v>
      </c>
      <c r="X95" s="253">
        <f>IF(NFM_ued!X$115=0,"",NFM_ued!X$115/X$15)</f>
        <v>0.17941966849322605</v>
      </c>
      <c r="Y95" s="253">
        <f>IF(NFM_ued!Y$115=0,"",NFM_ued!Y$115/Y$15)</f>
        <v>0.17920617576529274</v>
      </c>
      <c r="DA95" s="84"/>
    </row>
    <row r="96" spans="1:105" ht="12" customHeight="1" x14ac:dyDescent="0.25">
      <c r="A96" s="110" t="s">
        <v>87</v>
      </c>
      <c r="B96" s="292">
        <f t="shared" ref="B96:Y96" si="31">IF(B$63=0,"",B$73/B$63)</f>
        <v>1.6422920405707402</v>
      </c>
      <c r="C96" s="292">
        <f t="shared" si="31"/>
        <v>1.6258268889690104</v>
      </c>
      <c r="D96" s="292">
        <f t="shared" si="31"/>
        <v>1.6457970838926468</v>
      </c>
      <c r="E96" s="292">
        <f t="shared" si="31"/>
        <v>1.7436977185543949</v>
      </c>
      <c r="F96" s="292">
        <f t="shared" si="31"/>
        <v>1.7380061874611921</v>
      </c>
      <c r="G96" s="292">
        <f t="shared" si="31"/>
        <v>1.71632192265804</v>
      </c>
      <c r="H96" s="292">
        <f t="shared" si="31"/>
        <v>1.5994641820218398</v>
      </c>
      <c r="I96" s="292">
        <f t="shared" si="31"/>
        <v>1.57182249236601</v>
      </c>
      <c r="J96" s="292">
        <f t="shared" si="31"/>
        <v>1.6162995168959533</v>
      </c>
      <c r="K96" s="292">
        <f t="shared" si="31"/>
        <v>1.6149235823327428</v>
      </c>
      <c r="L96" s="292">
        <f t="shared" si="31"/>
        <v>1.5112498147385818</v>
      </c>
      <c r="M96" s="292">
        <f t="shared" si="31"/>
        <v>1.5745806937667617</v>
      </c>
      <c r="N96" s="292">
        <f t="shared" si="31"/>
        <v>1.5576045880984688</v>
      </c>
      <c r="O96" s="292">
        <f t="shared" si="31"/>
        <v>1.5989453940517522</v>
      </c>
      <c r="P96" s="292">
        <f t="shared" si="31"/>
        <v>1.5898729220144023</v>
      </c>
      <c r="Q96" s="292">
        <f t="shared" si="31"/>
        <v>1.4898645837281441</v>
      </c>
      <c r="R96" s="292">
        <f t="shared" si="31"/>
        <v>1.4849111230413312</v>
      </c>
      <c r="S96" s="292">
        <f t="shared" si="31"/>
        <v>1.4657025091671625</v>
      </c>
      <c r="T96" s="292">
        <f t="shared" si="31"/>
        <v>1.4704831230645239</v>
      </c>
      <c r="U96" s="292">
        <f t="shared" si="31"/>
        <v>1.4725873634433242</v>
      </c>
      <c r="V96" s="292">
        <f t="shared" si="31"/>
        <v>1.5159444802671922</v>
      </c>
      <c r="W96" s="292">
        <f t="shared" si="31"/>
        <v>1.472229132588402</v>
      </c>
      <c r="X96" s="292">
        <f t="shared" si="31"/>
        <v>1.4669771773703988</v>
      </c>
      <c r="Y96" s="292">
        <f t="shared" si="31"/>
        <v>1.4359928348161142</v>
      </c>
      <c r="DA96" s="119"/>
    </row>
    <row r="97" spans="1:105" ht="12" customHeight="1" x14ac:dyDescent="0.25">
      <c r="A97" s="50" t="s">
        <v>45</v>
      </c>
      <c r="B97" s="255">
        <f t="shared" ref="B97:Y97" si="32">IF(B$64=0,"",B$74/B$64)</f>
        <v>1.9949840530351217</v>
      </c>
      <c r="C97" s="255">
        <f t="shared" si="32"/>
        <v>1.9905351585882325</v>
      </c>
      <c r="D97" s="255">
        <f t="shared" si="32"/>
        <v>1.9781801073213996</v>
      </c>
      <c r="E97" s="255">
        <f t="shared" si="32"/>
        <v>2.2132145042811797</v>
      </c>
      <c r="F97" s="255">
        <f t="shared" si="32"/>
        <v>2.1673569632579905</v>
      </c>
      <c r="G97" s="255">
        <f t="shared" si="32"/>
        <v>2.1837272323316008</v>
      </c>
      <c r="H97" s="255">
        <f t="shared" si="32"/>
        <v>1.7927775666450114</v>
      </c>
      <c r="I97" s="255">
        <f t="shared" si="32"/>
        <v>1.7832930764663077</v>
      </c>
      <c r="J97" s="255">
        <f t="shared" si="32"/>
        <v>2.0585442067752218</v>
      </c>
      <c r="K97" s="255">
        <f t="shared" si="32"/>
        <v>2.0332923891652106</v>
      </c>
      <c r="L97" s="255">
        <f t="shared" si="32"/>
        <v>1.7678819411835986</v>
      </c>
      <c r="M97" s="255">
        <f t="shared" si="32"/>
        <v>1.8278527923830912</v>
      </c>
      <c r="N97" s="255">
        <f t="shared" si="32"/>
        <v>1.8015830503078576</v>
      </c>
      <c r="O97" s="255">
        <f t="shared" si="32"/>
        <v>1.7953112254435215</v>
      </c>
      <c r="P97" s="255">
        <f t="shared" si="32"/>
        <v>1.8150737701272033</v>
      </c>
      <c r="Q97" s="255">
        <f t="shared" si="32"/>
        <v>1.7890580961067661</v>
      </c>
      <c r="R97" s="255">
        <f t="shared" si="32"/>
        <v>1.7816130308441231</v>
      </c>
      <c r="S97" s="255">
        <f t="shared" si="32"/>
        <v>1.7454916521744299</v>
      </c>
      <c r="T97" s="255">
        <f t="shared" si="32"/>
        <v>1.8122657798172408</v>
      </c>
      <c r="U97" s="255">
        <f t="shared" si="32"/>
        <v>1.795698892509213</v>
      </c>
      <c r="V97" s="255">
        <f t="shared" si="32"/>
        <v>1.9485871290367942</v>
      </c>
      <c r="W97" s="255">
        <f t="shared" si="32"/>
        <v>1.8278137559523451</v>
      </c>
      <c r="X97" s="255">
        <f t="shared" si="32"/>
        <v>1.8264942242277871</v>
      </c>
      <c r="Y97" s="255">
        <f t="shared" si="32"/>
        <v>1.9461215746678902</v>
      </c>
      <c r="DA97" s="83"/>
    </row>
    <row r="98" spans="1:105" ht="12" customHeight="1" x14ac:dyDescent="0.25">
      <c r="A98" s="107" t="s">
        <v>58</v>
      </c>
      <c r="B98" s="293">
        <f t="shared" ref="B98:Y98" si="33">IF(B$65=0,"",B$75/B$65)</f>
        <v>1.2611823032560738</v>
      </c>
      <c r="C98" s="293">
        <f t="shared" si="33"/>
        <v>1.2451904350700229</v>
      </c>
      <c r="D98" s="293">
        <f t="shared" si="33"/>
        <v>1.2801661546540302</v>
      </c>
      <c r="E98" s="293">
        <f t="shared" si="33"/>
        <v>1.3244460664934783</v>
      </c>
      <c r="F98" s="293">
        <f t="shared" si="33"/>
        <v>1.3457592788660133</v>
      </c>
      <c r="G98" s="293">
        <f t="shared" si="33"/>
        <v>1.3355790169277719</v>
      </c>
      <c r="H98" s="293">
        <f t="shared" si="33"/>
        <v>1.3483821685420776</v>
      </c>
      <c r="I98" s="293">
        <f t="shared" si="33"/>
        <v>1.3401607334084575</v>
      </c>
      <c r="J98" s="293">
        <f t="shared" si="33"/>
        <v>1.3458990879063544</v>
      </c>
      <c r="K98" s="293">
        <f t="shared" si="33"/>
        <v>1.3886539791043147</v>
      </c>
      <c r="L98" s="293">
        <f t="shared" si="33"/>
        <v>1.3285641961534929</v>
      </c>
      <c r="M98" s="293">
        <f t="shared" si="33"/>
        <v>1.3743453045001592</v>
      </c>
      <c r="N98" s="293">
        <f t="shared" si="33"/>
        <v>1.3311483486051749</v>
      </c>
      <c r="O98" s="293">
        <f t="shared" si="33"/>
        <v>1.4231440213457378</v>
      </c>
      <c r="P98" s="293">
        <f t="shared" si="33"/>
        <v>1.4276774493867528</v>
      </c>
      <c r="Q98" s="293">
        <f t="shared" si="33"/>
        <v>1.3551534330171353</v>
      </c>
      <c r="R98" s="293">
        <f t="shared" si="33"/>
        <v>1.3367124129623686</v>
      </c>
      <c r="S98" s="293">
        <f t="shared" si="33"/>
        <v>1.3708307652819776</v>
      </c>
      <c r="T98" s="293">
        <f t="shared" si="33"/>
        <v>1.2452396578978639</v>
      </c>
      <c r="U98" s="293">
        <f t="shared" si="33"/>
        <v>1.2428378475700852</v>
      </c>
      <c r="V98" s="293">
        <f t="shared" si="33"/>
        <v>1.2955066559458948</v>
      </c>
      <c r="W98" s="293">
        <f t="shared" si="33"/>
        <v>1.2324426414676199</v>
      </c>
      <c r="X98" s="293">
        <f t="shared" si="33"/>
        <v>1.2060428430353956</v>
      </c>
      <c r="Y98" s="293">
        <f t="shared" si="33"/>
        <v>1.2633388444439906</v>
      </c>
      <c r="DA98" s="94"/>
    </row>
    <row r="99" spans="1:105" ht="12" customHeight="1" x14ac:dyDescent="0.25">
      <c r="A99" s="99" t="s">
        <v>46</v>
      </c>
      <c r="B99" s="293">
        <f t="shared" ref="B99:Y99" si="34">IF(B$66=0,"",B$76/B$66)</f>
        <v>1.2479658818204451</v>
      </c>
      <c r="C99" s="293">
        <f t="shared" si="34"/>
        <v>1.2305185255748858</v>
      </c>
      <c r="D99" s="293">
        <f t="shared" si="34"/>
        <v>1.2716871929760218</v>
      </c>
      <c r="E99" s="293">
        <f t="shared" si="34"/>
        <v>1.3063254154230717</v>
      </c>
      <c r="F99" s="293">
        <f t="shared" si="34"/>
        <v>1.3352646845086622</v>
      </c>
      <c r="G99" s="293">
        <f t="shared" si="34"/>
        <v>1.3210251829389348</v>
      </c>
      <c r="H99" s="293">
        <f t="shared" si="34"/>
        <v>1.3725866084202019</v>
      </c>
      <c r="I99" s="293">
        <f t="shared" si="34"/>
        <v>1.3706640539477881</v>
      </c>
      <c r="J99" s="293">
        <f t="shared" si="34"/>
        <v>1.3519394876420843</v>
      </c>
      <c r="K99" s="293">
        <f t="shared" si="34"/>
        <v>1.398138445206037</v>
      </c>
      <c r="L99" s="293">
        <f t="shared" si="34"/>
        <v>1.343202660354702</v>
      </c>
      <c r="M99" s="293">
        <f t="shared" si="34"/>
        <v>1.4124646964572836</v>
      </c>
      <c r="N99" s="293">
        <f t="shared" si="34"/>
        <v>1.3545951220526586</v>
      </c>
      <c r="O99" s="293">
        <f t="shared" si="34"/>
        <v>1.4569030408962345</v>
      </c>
      <c r="P99" s="293">
        <f t="shared" si="34"/>
        <v>1.459821276521337</v>
      </c>
      <c r="Q99" s="293">
        <f t="shared" si="34"/>
        <v>1.3841487702809467</v>
      </c>
      <c r="R99" s="293">
        <f t="shared" si="34"/>
        <v>1.3617489782627576</v>
      </c>
      <c r="S99" s="293">
        <f t="shared" si="34"/>
        <v>1.4141886713441432</v>
      </c>
      <c r="T99" s="293">
        <f t="shared" si="34"/>
        <v>1.235196811539053</v>
      </c>
      <c r="U99" s="293">
        <f t="shared" si="34"/>
        <v>1.2312233866289122</v>
      </c>
      <c r="V99" s="293">
        <f t="shared" si="34"/>
        <v>1.2901190627310262</v>
      </c>
      <c r="W99" s="293">
        <f t="shared" si="34"/>
        <v>1.222554535400153</v>
      </c>
      <c r="X99" s="293">
        <f t="shared" si="34"/>
        <v>1.1870074446118237</v>
      </c>
      <c r="Y99" s="293">
        <f t="shared" si="34"/>
        <v>1.1986157062109435</v>
      </c>
      <c r="DA99" s="94"/>
    </row>
    <row r="100" spans="1:105" ht="12" customHeight="1" x14ac:dyDescent="0.25">
      <c r="A100" s="99" t="s">
        <v>80</v>
      </c>
      <c r="B100" s="293">
        <f t="shared" ref="B100:Y100" si="35">IF(B$67=0,"",B$77/B$67)</f>
        <v>1.3651744948349815</v>
      </c>
      <c r="C100" s="293">
        <f t="shared" si="35"/>
        <v>1.3525816081228201</v>
      </c>
      <c r="D100" s="293">
        <f t="shared" si="35"/>
        <v>1.3390064555158123</v>
      </c>
      <c r="E100" s="293">
        <f t="shared" si="35"/>
        <v>1.4482173036555903</v>
      </c>
      <c r="F100" s="293">
        <f t="shared" si="35"/>
        <v>1.4153194969226912</v>
      </c>
      <c r="G100" s="293">
        <f t="shared" si="35"/>
        <v>1.4272756465900684</v>
      </c>
      <c r="H100" s="293">
        <f t="shared" si="35"/>
        <v>1.2336123695013741</v>
      </c>
      <c r="I100" s="293">
        <f t="shared" si="35"/>
        <v>1.1953453807626835</v>
      </c>
      <c r="J100" s="293">
        <f t="shared" si="35"/>
        <v>1.3083877765901271</v>
      </c>
      <c r="K100" s="293">
        <f t="shared" si="35"/>
        <v>1.3521922519938876</v>
      </c>
      <c r="L100" s="293">
        <f t="shared" si="35"/>
        <v>1.25733104749373</v>
      </c>
      <c r="M100" s="293">
        <f t="shared" si="35"/>
        <v>1.182212580949072</v>
      </c>
      <c r="N100" s="293">
        <f t="shared" si="35"/>
        <v>1.2192870501456621</v>
      </c>
      <c r="O100" s="293">
        <f t="shared" si="35"/>
        <v>1.2175704719499332</v>
      </c>
      <c r="P100" s="293">
        <f t="shared" si="35"/>
        <v>1.2303663013837991</v>
      </c>
      <c r="Q100" s="293">
        <f t="shared" si="35"/>
        <v>1.1799590890384535</v>
      </c>
      <c r="R100" s="293">
        <f t="shared" si="35"/>
        <v>1.196093528876959</v>
      </c>
      <c r="S100" s="293">
        <f t="shared" si="35"/>
        <v>1.1484355412931899</v>
      </c>
      <c r="T100" s="293">
        <f t="shared" si="35"/>
        <v>1.2958915632029713</v>
      </c>
      <c r="U100" s="293">
        <f t="shared" si="35"/>
        <v>1.3047812337318989</v>
      </c>
      <c r="V100" s="293">
        <f t="shared" si="35"/>
        <v>1.3311128156785432</v>
      </c>
      <c r="W100" s="293">
        <f t="shared" si="35"/>
        <v>1.29480287582793</v>
      </c>
      <c r="X100" s="293">
        <f t="shared" si="35"/>
        <v>1.3000355391878926</v>
      </c>
      <c r="Y100" s="293">
        <f t="shared" si="35"/>
        <v>1.4389347698850321</v>
      </c>
      <c r="DA100" s="94"/>
    </row>
    <row r="101" spans="1:105" ht="12" customHeight="1" x14ac:dyDescent="0.25">
      <c r="A101" s="49" t="s">
        <v>47</v>
      </c>
      <c r="B101" s="256">
        <f t="shared" ref="B101:Y101" si="36">IF(B$68=0,"",B$78/B$68)</f>
        <v>1.8330320875494484</v>
      </c>
      <c r="C101" s="256">
        <f t="shared" si="36"/>
        <v>1.8156868083843969</v>
      </c>
      <c r="D101" s="256">
        <f t="shared" si="36"/>
        <v>1.8239050591657986</v>
      </c>
      <c r="E101" s="256">
        <f t="shared" si="36"/>
        <v>1.9366674391347525</v>
      </c>
      <c r="F101" s="256">
        <f t="shared" si="36"/>
        <v>1.8860409408582317</v>
      </c>
      <c r="G101" s="256">
        <f t="shared" si="36"/>
        <v>1.8338172318829031</v>
      </c>
      <c r="H101" s="256">
        <f t="shared" si="36"/>
        <v>1.6806204877522837</v>
      </c>
      <c r="I101" s="256">
        <f t="shared" si="36"/>
        <v>1.6466640782857709</v>
      </c>
      <c r="J101" s="256">
        <f t="shared" si="36"/>
        <v>1.6432898450722451</v>
      </c>
      <c r="K101" s="256">
        <f t="shared" si="36"/>
        <v>1.5659613002574506</v>
      </c>
      <c r="L101" s="256">
        <f t="shared" si="36"/>
        <v>1.5004272496561775</v>
      </c>
      <c r="M101" s="256">
        <f t="shared" si="36"/>
        <v>1.5251076488567776</v>
      </c>
      <c r="N101" s="256">
        <f t="shared" si="36"/>
        <v>1.5639519399597872</v>
      </c>
      <c r="O101" s="256">
        <f t="shared" si="36"/>
        <v>1.5933946762932489</v>
      </c>
      <c r="P101" s="256">
        <f t="shared" si="36"/>
        <v>1.5784207004301538</v>
      </c>
      <c r="Q101" s="256">
        <f t="shared" si="36"/>
        <v>1.4263985895470581</v>
      </c>
      <c r="R101" s="256">
        <f t="shared" si="36"/>
        <v>1.4335497887508759</v>
      </c>
      <c r="S101" s="256">
        <f t="shared" si="36"/>
        <v>1.3873406565211588</v>
      </c>
      <c r="T101" s="256">
        <f t="shared" si="36"/>
        <v>1.5302029568225457</v>
      </c>
      <c r="U101" s="256">
        <f t="shared" si="36"/>
        <v>1.544104740638534</v>
      </c>
      <c r="V101" s="256">
        <f t="shared" si="36"/>
        <v>1.5416955306557287</v>
      </c>
      <c r="W101" s="256">
        <f t="shared" si="36"/>
        <v>1.5293451831193114</v>
      </c>
      <c r="X101" s="256">
        <f t="shared" si="36"/>
        <v>1.4751802100010558</v>
      </c>
      <c r="Y101" s="256">
        <f t="shared" si="36"/>
        <v>1.4112610176173421</v>
      </c>
      <c r="DA101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5:Y5 B12:Y12 B19:Y19 C25:Y25" formulaRange="1"/>
    <ignoredError sqref="C31:Y31 B37:Y37" formula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final energy consumption"</f>
        <v>DE: Non-ferrous metals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</row>
    <row r="3" spans="1:105" ht="15" customHeight="1" x14ac:dyDescent="0.25">
      <c r="A3" s="32" t="s">
        <v>152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58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</row>
    <row r="5" spans="1:105" ht="15" customHeight="1" x14ac:dyDescent="0.25">
      <c r="A5" s="34" t="s">
        <v>45</v>
      </c>
      <c r="B5" s="223">
        <v>248.65746636948739</v>
      </c>
      <c r="C5" s="223">
        <v>271.52126919109247</v>
      </c>
      <c r="D5" s="223">
        <v>268.87907305019633</v>
      </c>
      <c r="E5" s="223">
        <v>301.57453457123779</v>
      </c>
      <c r="F5" s="223">
        <v>390.54806501373702</v>
      </c>
      <c r="G5" s="223">
        <v>417.44597984574131</v>
      </c>
      <c r="H5" s="223">
        <v>419.19509860564199</v>
      </c>
      <c r="I5" s="223">
        <v>417.68453400510521</v>
      </c>
      <c r="J5" s="223">
        <v>431.66483434949589</v>
      </c>
      <c r="K5" s="223">
        <v>344.38765679060629</v>
      </c>
      <c r="L5" s="223">
        <v>453.43999279706497</v>
      </c>
      <c r="M5" s="223">
        <v>611.77271575150417</v>
      </c>
      <c r="N5" s="223">
        <v>508.90171195880538</v>
      </c>
      <c r="O5" s="223">
        <v>566.82909557577022</v>
      </c>
      <c r="P5" s="223">
        <v>514.43672791621043</v>
      </c>
      <c r="Q5" s="223">
        <v>543.75974348646844</v>
      </c>
      <c r="R5" s="223">
        <v>552.02844563302926</v>
      </c>
      <c r="S5" s="223">
        <v>547.82035945899349</v>
      </c>
      <c r="T5" s="223">
        <v>346.4726150415442</v>
      </c>
      <c r="U5" s="223">
        <v>310.06111632094542</v>
      </c>
      <c r="V5" s="223">
        <v>323.0059790945192</v>
      </c>
      <c r="W5" s="223">
        <v>351.29221654292593</v>
      </c>
      <c r="X5" s="223">
        <v>383.90790134121391</v>
      </c>
      <c r="Y5" s="223">
        <v>175.4888266015538</v>
      </c>
      <c r="DA5" s="89" t="s">
        <v>474</v>
      </c>
    </row>
    <row r="6" spans="1:105" ht="12" customHeight="1" x14ac:dyDescent="0.25">
      <c r="A6" s="55" t="s">
        <v>91</v>
      </c>
      <c r="B6" s="259">
        <v>0.37298619955400591</v>
      </c>
      <c r="C6" s="259">
        <v>0.40728190378636259</v>
      </c>
      <c r="D6" s="259">
        <v>0.40331860957511728</v>
      </c>
      <c r="E6" s="259">
        <v>0.45236180185655028</v>
      </c>
      <c r="F6" s="259">
        <v>0.58582209752011694</v>
      </c>
      <c r="G6" s="259">
        <v>0.62616896976815628</v>
      </c>
      <c r="H6" s="259">
        <v>0.62879264790796119</v>
      </c>
      <c r="I6" s="259">
        <v>0.6265268010074212</v>
      </c>
      <c r="J6" s="259">
        <v>0.64749725152374393</v>
      </c>
      <c r="K6" s="259">
        <v>0.51658148518534908</v>
      </c>
      <c r="L6" s="259">
        <v>0.68015998919517962</v>
      </c>
      <c r="M6" s="259">
        <v>0.91765907362686849</v>
      </c>
      <c r="N6" s="259">
        <v>0.76335256793756545</v>
      </c>
      <c r="O6" s="259">
        <v>0.85024364336322356</v>
      </c>
      <c r="P6" s="259">
        <v>0.7716550918738615</v>
      </c>
      <c r="Q6" s="259">
        <v>0.81563961522939443</v>
      </c>
      <c r="R6" s="259">
        <v>0.8280426684490626</v>
      </c>
      <c r="S6" s="259">
        <v>0.82173053918819539</v>
      </c>
      <c r="T6" s="259">
        <v>0.51970892256185519</v>
      </c>
      <c r="U6" s="259">
        <v>0.46509167448106309</v>
      </c>
      <c r="V6" s="259">
        <v>0.48450896864154941</v>
      </c>
      <c r="W6" s="259">
        <v>0.52693832481417036</v>
      </c>
      <c r="X6" s="259">
        <v>0.57586185201151963</v>
      </c>
      <c r="Y6" s="259">
        <v>0.26323323990198921</v>
      </c>
      <c r="DA6" s="67" t="s">
        <v>475</v>
      </c>
    </row>
    <row r="7" spans="1:105" ht="12" customHeight="1" x14ac:dyDescent="0.25">
      <c r="A7" s="173" t="s">
        <v>92</v>
      </c>
      <c r="B7" s="224">
        <v>0.18649309977700301</v>
      </c>
      <c r="C7" s="224">
        <v>0.20364095189318129</v>
      </c>
      <c r="D7" s="224">
        <v>0.20165930478755881</v>
      </c>
      <c r="E7" s="224">
        <v>0.22618090092827531</v>
      </c>
      <c r="F7" s="224">
        <v>0.29291104876005852</v>
      </c>
      <c r="G7" s="224">
        <v>0.31308448488407831</v>
      </c>
      <c r="H7" s="224">
        <v>0.31439632395398071</v>
      </c>
      <c r="I7" s="224">
        <v>0.3132634005037106</v>
      </c>
      <c r="J7" s="224">
        <v>0.32374862576187202</v>
      </c>
      <c r="K7" s="224">
        <v>0.25829074259267459</v>
      </c>
      <c r="L7" s="224">
        <v>0.34007999459758981</v>
      </c>
      <c r="M7" s="224">
        <v>0.45882953681343419</v>
      </c>
      <c r="N7" s="224">
        <v>0.38167628396878261</v>
      </c>
      <c r="O7" s="224">
        <v>0.42512182168161178</v>
      </c>
      <c r="P7" s="224">
        <v>0.38582754593693092</v>
      </c>
      <c r="Q7" s="224">
        <v>0.40781980761469733</v>
      </c>
      <c r="R7" s="224">
        <v>0.41402133422453141</v>
      </c>
      <c r="S7" s="224">
        <v>0.41086526959409769</v>
      </c>
      <c r="T7" s="224">
        <v>0.2598544612809276</v>
      </c>
      <c r="U7" s="224">
        <v>0.2325458372405316</v>
      </c>
      <c r="V7" s="224">
        <v>0.24225448432077479</v>
      </c>
      <c r="W7" s="224">
        <v>0.26346916240708518</v>
      </c>
      <c r="X7" s="224">
        <v>0.28793092600575992</v>
      </c>
      <c r="Y7" s="224">
        <v>0.13161661995099461</v>
      </c>
      <c r="DA7" s="177" t="s">
        <v>476</v>
      </c>
    </row>
    <row r="8" spans="1:105" ht="12" customHeight="1" x14ac:dyDescent="0.25">
      <c r="A8" s="173" t="s">
        <v>93</v>
      </c>
      <c r="B8" s="224">
        <v>4.7244918610174027</v>
      </c>
      <c r="C8" s="224">
        <v>5.158904114627255</v>
      </c>
      <c r="D8" s="224">
        <v>5.1087023879514826</v>
      </c>
      <c r="E8" s="224">
        <v>5.7299161568496348</v>
      </c>
      <c r="F8" s="224">
        <v>7.4204132352548093</v>
      </c>
      <c r="G8" s="224">
        <v>7.9314736170633058</v>
      </c>
      <c r="H8" s="224">
        <v>7.9647068735008366</v>
      </c>
      <c r="I8" s="224">
        <v>7.9360061460939946</v>
      </c>
      <c r="J8" s="224">
        <v>8.201631852634085</v>
      </c>
      <c r="K8" s="224">
        <v>6.5433654790144162</v>
      </c>
      <c r="L8" s="224">
        <v>8.6153598631389343</v>
      </c>
      <c r="M8" s="224">
        <v>11.62368159927366</v>
      </c>
      <c r="N8" s="224">
        <v>9.6691325272091522</v>
      </c>
      <c r="O8" s="224">
        <v>10.76975281593416</v>
      </c>
      <c r="P8" s="224">
        <v>9.7742978304022401</v>
      </c>
      <c r="Q8" s="224">
        <v>10.33143512623899</v>
      </c>
      <c r="R8" s="224">
        <v>10.488540467021449</v>
      </c>
      <c r="S8" s="224">
        <v>10.408586829717141</v>
      </c>
      <c r="T8" s="224">
        <v>6.5829796857834904</v>
      </c>
      <c r="U8" s="224">
        <v>5.8911612100934612</v>
      </c>
      <c r="V8" s="224">
        <v>6.1371136027929563</v>
      </c>
      <c r="W8" s="224">
        <v>6.6745521143128164</v>
      </c>
      <c r="X8" s="224">
        <v>7.2942501254792429</v>
      </c>
      <c r="Y8" s="224">
        <v>3.3342877054251931</v>
      </c>
      <c r="DA8" s="177" t="s">
        <v>477</v>
      </c>
    </row>
    <row r="9" spans="1:105" ht="12" customHeight="1" x14ac:dyDescent="0.25">
      <c r="A9" s="173" t="s">
        <v>94</v>
      </c>
      <c r="B9" s="224">
        <v>0.1243287331846691</v>
      </c>
      <c r="C9" s="224">
        <v>0.13576063459545459</v>
      </c>
      <c r="D9" s="224">
        <v>0.13443953652503959</v>
      </c>
      <c r="E9" s="224">
        <v>0.15078726728551731</v>
      </c>
      <c r="F9" s="224">
        <v>0.19527403250670619</v>
      </c>
      <c r="G9" s="224">
        <v>0.20872298992271951</v>
      </c>
      <c r="H9" s="224">
        <v>0.20959754930265451</v>
      </c>
      <c r="I9" s="224">
        <v>0.20884226700247441</v>
      </c>
      <c r="J9" s="224">
        <v>0.21583241717458199</v>
      </c>
      <c r="K9" s="224">
        <v>0.17219382839511699</v>
      </c>
      <c r="L9" s="224">
        <v>0.22671999639839391</v>
      </c>
      <c r="M9" s="224">
        <v>0.3058863578756239</v>
      </c>
      <c r="N9" s="224">
        <v>0.25445085597918921</v>
      </c>
      <c r="O9" s="224">
        <v>0.28341454778774211</v>
      </c>
      <c r="P9" s="224">
        <v>0.25721836395795472</v>
      </c>
      <c r="Q9" s="224">
        <v>0.27187987174313238</v>
      </c>
      <c r="R9" s="224">
        <v>0.27601422281635513</v>
      </c>
      <c r="S9" s="224">
        <v>0.27391017972939952</v>
      </c>
      <c r="T9" s="224">
        <v>0.173236307520619</v>
      </c>
      <c r="U9" s="224">
        <v>0.15503055816035491</v>
      </c>
      <c r="V9" s="224">
        <v>0.1615029895471837</v>
      </c>
      <c r="W9" s="224">
        <v>0.17564610827139071</v>
      </c>
      <c r="X9" s="224">
        <v>0.19195395067050719</v>
      </c>
      <c r="Y9" s="224">
        <v>8.7744413300663363E-2</v>
      </c>
      <c r="DA9" s="177" t="s">
        <v>478</v>
      </c>
    </row>
    <row r="10" spans="1:105" ht="12" customHeight="1" x14ac:dyDescent="0.25">
      <c r="A10" s="56" t="s">
        <v>95</v>
      </c>
      <c r="B10" s="260">
        <v>0.57273388977035078</v>
      </c>
      <c r="C10" s="260">
        <v>0.62654225645468897</v>
      </c>
      <c r="D10" s="260">
        <v>0.62293879953697706</v>
      </c>
      <c r="E10" s="260">
        <v>0.63909823591664183</v>
      </c>
      <c r="F10" s="260">
        <v>0.84116952304281412</v>
      </c>
      <c r="G10" s="260">
        <v>0.90917891297795128</v>
      </c>
      <c r="H10" s="260">
        <v>1.014628740358293</v>
      </c>
      <c r="I10" s="260">
        <v>1.011802951003552</v>
      </c>
      <c r="J10" s="260">
        <v>0.98120208745601745</v>
      </c>
      <c r="K10" s="260">
        <v>0.79429694983775589</v>
      </c>
      <c r="L10" s="260">
        <v>1.0462551345340141</v>
      </c>
      <c r="M10" s="260">
        <v>1.512811206471109</v>
      </c>
      <c r="N10" s="260">
        <v>1.2523285586926221</v>
      </c>
      <c r="O10" s="260">
        <v>1.395809285102541</v>
      </c>
      <c r="P10" s="260">
        <v>1.2563823869809509</v>
      </c>
      <c r="Q10" s="260">
        <v>1.313473047022446</v>
      </c>
      <c r="R10" s="260">
        <v>1.325856459769839</v>
      </c>
      <c r="S10" s="260">
        <v>1.340582453848469</v>
      </c>
      <c r="T10" s="260">
        <v>0.85049207987882025</v>
      </c>
      <c r="U10" s="260">
        <v>0.74814775128944144</v>
      </c>
      <c r="V10" s="260">
        <v>0.75872473366595106</v>
      </c>
      <c r="W10" s="260">
        <v>0.85736909234377501</v>
      </c>
      <c r="X10" s="260">
        <v>0.96470742620430361</v>
      </c>
      <c r="Y10" s="260">
        <v>0.43388615058499358</v>
      </c>
      <c r="DA10" s="68" t="s">
        <v>479</v>
      </c>
    </row>
    <row r="11" spans="1:105" ht="12" customHeight="1" x14ac:dyDescent="0.25">
      <c r="A11" s="37" t="s">
        <v>159</v>
      </c>
      <c r="B11" s="226">
        <v>2.191096435762508E-2</v>
      </c>
      <c r="C11" s="226">
        <v>2.0123641423679041E-2</v>
      </c>
      <c r="D11" s="226">
        <v>1.754400033668841E-2</v>
      </c>
      <c r="E11" s="226">
        <v>1.910997821931994E-2</v>
      </c>
      <c r="F11" s="226">
        <v>2.3211738900153871E-2</v>
      </c>
      <c r="G11" s="226">
        <v>2.207045174559305E-2</v>
      </c>
      <c r="H11" s="226">
        <v>2.1245432381913839E-2</v>
      </c>
      <c r="I11" s="226">
        <v>1.8599451612702229E-2</v>
      </c>
      <c r="J11" s="226">
        <v>2.0476915846755511E-2</v>
      </c>
      <c r="K11" s="226">
        <v>1.5922942755968051E-2</v>
      </c>
      <c r="L11" s="226">
        <v>1.826539601475731E-2</v>
      </c>
      <c r="M11" s="226">
        <v>2.1333173655689631E-2</v>
      </c>
      <c r="N11" s="226">
        <v>1.493748847132303E-2</v>
      </c>
      <c r="O11" s="226">
        <v>2.4930148368412751E-2</v>
      </c>
      <c r="P11" s="226">
        <v>1.044968792271311E-2</v>
      </c>
      <c r="Q11" s="226">
        <v>9.3161295715233471E-3</v>
      </c>
      <c r="R11" s="226">
        <v>1.0719048494894761E-2</v>
      </c>
      <c r="S11" s="226">
        <v>9.0661241429855332E-3</v>
      </c>
      <c r="T11" s="226">
        <v>6.0644165739971532E-3</v>
      </c>
      <c r="U11" s="226">
        <v>4.162760910984999E-3</v>
      </c>
      <c r="V11" s="226">
        <v>5.7188453765427954E-3</v>
      </c>
      <c r="W11" s="226">
        <v>4.3465967562621886E-3</v>
      </c>
      <c r="X11" s="226">
        <v>7.7109637694007622E-3</v>
      </c>
      <c r="Y11" s="226">
        <v>4.058223805565123E-3</v>
      </c>
      <c r="DA11" s="69" t="s">
        <v>480</v>
      </c>
    </row>
    <row r="12" spans="1:105" ht="12" customHeight="1" x14ac:dyDescent="0.25">
      <c r="A12" s="37" t="s">
        <v>35</v>
      </c>
      <c r="B12" s="226">
        <v>0.2255097673085309</v>
      </c>
      <c r="C12" s="226">
        <v>0.24661789030492451</v>
      </c>
      <c r="D12" s="226">
        <v>0.24457465075223139</v>
      </c>
      <c r="E12" s="226">
        <v>0.26649682768253402</v>
      </c>
      <c r="F12" s="226">
        <v>0.33889433227374532</v>
      </c>
      <c r="G12" s="226">
        <v>0.37633109637390227</v>
      </c>
      <c r="H12" s="226">
        <v>0.39489804192594757</v>
      </c>
      <c r="I12" s="226">
        <v>0.37492744767694919</v>
      </c>
      <c r="J12" s="226">
        <v>0.36704439760366542</v>
      </c>
      <c r="K12" s="226">
        <v>0.32605603419092899</v>
      </c>
      <c r="L12" s="226">
        <v>0.42857977443913498</v>
      </c>
      <c r="M12" s="226">
        <v>0.55957873383709078</v>
      </c>
      <c r="N12" s="226">
        <v>0.49644320201136599</v>
      </c>
      <c r="O12" s="226">
        <v>0.54375570409737972</v>
      </c>
      <c r="P12" s="226">
        <v>0.50435724053824038</v>
      </c>
      <c r="Q12" s="226">
        <v>0.49113511057543918</v>
      </c>
      <c r="R12" s="226">
        <v>0.5100186218487871</v>
      </c>
      <c r="S12" s="226">
        <v>0.49205831216024598</v>
      </c>
      <c r="T12" s="226">
        <v>0.34031607460323571</v>
      </c>
      <c r="U12" s="226">
        <v>0.31273037287430128</v>
      </c>
      <c r="V12" s="226">
        <v>0.30157514746570357</v>
      </c>
      <c r="W12" s="226">
        <v>0.34775953500748341</v>
      </c>
      <c r="X12" s="226">
        <v>0.39292448986148509</v>
      </c>
      <c r="Y12" s="226">
        <v>0.19759902784302211</v>
      </c>
      <c r="DA12" s="69" t="s">
        <v>481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2.071756394982064E-2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482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6.2345625529110188E-2</v>
      </c>
      <c r="U14" s="226">
        <v>5.881270447705355E-2</v>
      </c>
      <c r="V14" s="226">
        <v>5.9666293153060622E-2</v>
      </c>
      <c r="W14" s="226">
        <v>7.230040237492491E-2</v>
      </c>
      <c r="X14" s="226">
        <v>8.1720665672048498E-2</v>
      </c>
      <c r="Y14" s="226">
        <v>4.4239563993933341E-2</v>
      </c>
      <c r="DA14" s="69" t="s">
        <v>483</v>
      </c>
    </row>
    <row r="15" spans="1:105" ht="12" customHeight="1" x14ac:dyDescent="0.25">
      <c r="A15" s="37" t="s">
        <v>40</v>
      </c>
      <c r="B15" s="226">
        <v>0.32531315810419481</v>
      </c>
      <c r="C15" s="226">
        <v>0.35980072472608537</v>
      </c>
      <c r="D15" s="226">
        <v>0.36082014844805721</v>
      </c>
      <c r="E15" s="226">
        <v>0.35349143001478789</v>
      </c>
      <c r="F15" s="226">
        <v>0.47906345186891491</v>
      </c>
      <c r="G15" s="226">
        <v>0.51077736485845604</v>
      </c>
      <c r="H15" s="226">
        <v>0.59848526605043195</v>
      </c>
      <c r="I15" s="226">
        <v>0.61827605171390032</v>
      </c>
      <c r="J15" s="226">
        <v>0.5936807740055966</v>
      </c>
      <c r="K15" s="226">
        <v>0.45231797289085868</v>
      </c>
      <c r="L15" s="226">
        <v>0.59940996408012193</v>
      </c>
      <c r="M15" s="226">
        <v>0.93189929897832879</v>
      </c>
      <c r="N15" s="226">
        <v>0.74094786820993297</v>
      </c>
      <c r="O15" s="226">
        <v>0.82712343263674792</v>
      </c>
      <c r="P15" s="226">
        <v>0.74157545851999707</v>
      </c>
      <c r="Q15" s="226">
        <v>0.81302180687548342</v>
      </c>
      <c r="R15" s="226">
        <v>0.80511878942615667</v>
      </c>
      <c r="S15" s="226">
        <v>0.83945801754523786</v>
      </c>
      <c r="T15" s="226">
        <v>0.42104839922265658</v>
      </c>
      <c r="U15" s="226">
        <v>0.37244191302710172</v>
      </c>
      <c r="V15" s="226">
        <v>0.39176444767064411</v>
      </c>
      <c r="W15" s="226">
        <v>0.43296255820510449</v>
      </c>
      <c r="X15" s="226">
        <v>0.48235130690136918</v>
      </c>
      <c r="Y15" s="226">
        <v>0.18798933494247311</v>
      </c>
      <c r="DA15" s="69" t="s">
        <v>484</v>
      </c>
    </row>
    <row r="16" spans="1:105" ht="12" customHeight="1" x14ac:dyDescent="0.25">
      <c r="A16" s="57" t="s">
        <v>485</v>
      </c>
      <c r="B16" s="294">
        <v>144.84108563172671</v>
      </c>
      <c r="C16" s="294">
        <v>157.95488284609351</v>
      </c>
      <c r="D16" s="294">
        <v>156.00177435133381</v>
      </c>
      <c r="E16" s="294">
        <v>185.4372866366389</v>
      </c>
      <c r="F16" s="294">
        <v>237.67914957234461</v>
      </c>
      <c r="G16" s="294">
        <v>252.3616100298955</v>
      </c>
      <c r="H16" s="294">
        <v>236.1814578449281</v>
      </c>
      <c r="I16" s="294">
        <v>235.19516826301651</v>
      </c>
      <c r="J16" s="294">
        <v>254.0115817381994</v>
      </c>
      <c r="K16" s="294">
        <v>200.76523306614979</v>
      </c>
      <c r="L16" s="294">
        <v>264.25500942509552</v>
      </c>
      <c r="M16" s="294">
        <v>339.34418218817251</v>
      </c>
      <c r="N16" s="294">
        <v>283.29655184222929</v>
      </c>
      <c r="O16" s="294">
        <v>315.38300582082201</v>
      </c>
      <c r="P16" s="294">
        <v>287.95701838525639</v>
      </c>
      <c r="Q16" s="294">
        <v>306.8728160823149</v>
      </c>
      <c r="R16" s="294">
        <v>312.82498933145411</v>
      </c>
      <c r="S16" s="294">
        <v>306.24294835162073</v>
      </c>
      <c r="T16" s="294">
        <v>200.38515414295921</v>
      </c>
      <c r="U16" s="294">
        <v>180.15384534316411</v>
      </c>
      <c r="V16" s="294">
        <v>191.04793264379509</v>
      </c>
      <c r="W16" s="294">
        <v>202.89599318216219</v>
      </c>
      <c r="X16" s="294">
        <v>217.29627225178351</v>
      </c>
      <c r="Y16" s="294">
        <v>101.1497066213889</v>
      </c>
      <c r="DA16" s="70" t="s">
        <v>486</v>
      </c>
    </row>
    <row r="17" spans="1:105" ht="12" customHeight="1" x14ac:dyDescent="0.25">
      <c r="A17" s="46" t="s">
        <v>28</v>
      </c>
      <c r="B17" s="229">
        <v>20.800118820427709</v>
      </c>
      <c r="C17" s="229">
        <v>23.274637066091788</v>
      </c>
      <c r="D17" s="229">
        <v>22.80050272801828</v>
      </c>
      <c r="E17" s="229">
        <v>19.531244615520151</v>
      </c>
      <c r="F17" s="229">
        <v>23.061215275841601</v>
      </c>
      <c r="G17" s="229">
        <v>23.663456580325899</v>
      </c>
      <c r="H17" s="229">
        <v>10.221193312323081</v>
      </c>
      <c r="I17" s="229">
        <v>11.29058025233941</v>
      </c>
      <c r="J17" s="229">
        <v>8.8384768513578695</v>
      </c>
      <c r="K17" s="229">
        <v>7.4910468471470022</v>
      </c>
      <c r="L17" s="229">
        <v>8.4496762173253543</v>
      </c>
      <c r="M17" s="229">
        <v>15.621468264293419</v>
      </c>
      <c r="N17" s="229">
        <v>13.8343703032044</v>
      </c>
      <c r="O17" s="229">
        <v>16.788747471735849</v>
      </c>
      <c r="P17" s="229">
        <v>14.98104476297846</v>
      </c>
      <c r="Q17" s="229">
        <v>13.91779382436186</v>
      </c>
      <c r="R17" s="229">
        <v>12.603496043934721</v>
      </c>
      <c r="S17" s="229">
        <v>12.657573946763691</v>
      </c>
      <c r="T17" s="229">
        <v>8.51568640634944</v>
      </c>
      <c r="U17" s="229">
        <v>6.9920650718187973</v>
      </c>
      <c r="V17" s="229">
        <v>7.6527974935989924</v>
      </c>
      <c r="W17" s="229">
        <v>10.006880373873191</v>
      </c>
      <c r="X17" s="229">
        <v>5.9796856289028426</v>
      </c>
      <c r="Y17" s="229">
        <v>3.6953270476003608</v>
      </c>
      <c r="DA17" s="73" t="s">
        <v>487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488</v>
      </c>
    </row>
    <row r="19" spans="1:105" ht="12" customHeight="1" x14ac:dyDescent="0.25">
      <c r="A19" s="46" t="s">
        <v>31</v>
      </c>
      <c r="B19" s="229">
        <v>4.2123906307995904</v>
      </c>
      <c r="C19" s="229">
        <v>4.6410747758045137</v>
      </c>
      <c r="D19" s="229">
        <v>4.3291051994108587</v>
      </c>
      <c r="E19" s="229">
        <v>1.395448665093018</v>
      </c>
      <c r="F19" s="229">
        <v>1.726281278625863</v>
      </c>
      <c r="G19" s="229">
        <v>1.6606447874042061</v>
      </c>
      <c r="H19" s="229">
        <v>1.7471758809689291</v>
      </c>
      <c r="I19" s="229">
        <v>2.0312635433435271</v>
      </c>
      <c r="J19" s="229">
        <v>0.91931311225135703</v>
      </c>
      <c r="K19" s="229">
        <v>0.83894201164419457</v>
      </c>
      <c r="L19" s="229">
        <v>0.96559460886793103</v>
      </c>
      <c r="M19" s="229">
        <v>1.159974374612752</v>
      </c>
      <c r="N19" s="229">
        <v>0.68656424531088966</v>
      </c>
      <c r="O19" s="229">
        <v>0.38476440093430198</v>
      </c>
      <c r="P19" s="229">
        <v>0.70614612244190778</v>
      </c>
      <c r="Q19" s="229">
        <v>0.63091404494696457</v>
      </c>
      <c r="R19" s="229">
        <v>1.180751277710097</v>
      </c>
      <c r="S19" s="229">
        <v>0.30383795218220538</v>
      </c>
      <c r="T19" s="229">
        <v>0.38738714055066581</v>
      </c>
      <c r="U19" s="229">
        <v>0.35196492534942858</v>
      </c>
      <c r="V19" s="229">
        <v>0.36404443384506657</v>
      </c>
      <c r="W19" s="229">
        <v>0.41194965013498969</v>
      </c>
      <c r="X19" s="229">
        <v>1.1807291995668281</v>
      </c>
      <c r="Y19" s="229">
        <v>0.3172352047223288</v>
      </c>
      <c r="DA19" s="73" t="s">
        <v>489</v>
      </c>
    </row>
    <row r="20" spans="1:105" ht="12" customHeight="1" x14ac:dyDescent="0.25">
      <c r="A20" s="46" t="s">
        <v>159</v>
      </c>
      <c r="B20" s="229">
        <v>9.8726353562336584</v>
      </c>
      <c r="C20" s="229">
        <v>9.1129552875476101</v>
      </c>
      <c r="D20" s="229">
        <v>7.9868756118220734</v>
      </c>
      <c r="E20" s="229">
        <v>7.0939898347387667</v>
      </c>
      <c r="F20" s="229">
        <v>8.6178455908491163</v>
      </c>
      <c r="G20" s="229">
        <v>8.2294072450300071</v>
      </c>
      <c r="H20" s="229">
        <v>10.21732305244652</v>
      </c>
      <c r="I20" s="229">
        <v>9.3845280216567524</v>
      </c>
      <c r="J20" s="229">
        <v>8.9662505292641566</v>
      </c>
      <c r="K20" s="229">
        <v>6.0420224145747952</v>
      </c>
      <c r="L20" s="229">
        <v>7.1786267852751742</v>
      </c>
      <c r="M20" s="229">
        <v>10.065961248422891</v>
      </c>
      <c r="N20" s="229">
        <v>7.0204774665526877</v>
      </c>
      <c r="O20" s="229">
        <v>11.80393932967093</v>
      </c>
      <c r="P20" s="229">
        <v>4.9963913286624928</v>
      </c>
      <c r="Q20" s="229">
        <v>4.4542211244879457</v>
      </c>
      <c r="R20" s="229">
        <v>5.0141566195691389</v>
      </c>
      <c r="S20" s="229">
        <v>4.5326316218679992</v>
      </c>
      <c r="T20" s="229">
        <v>2.8879207558506108</v>
      </c>
      <c r="U20" s="229">
        <v>1.9238080900063861</v>
      </c>
      <c r="V20" s="229">
        <v>2.532503071751341</v>
      </c>
      <c r="W20" s="229">
        <v>2.0488616776591102</v>
      </c>
      <c r="X20" s="229">
        <v>3.526996391705969</v>
      </c>
      <c r="Y20" s="229">
        <v>1.5662860915784149</v>
      </c>
      <c r="DA20" s="73" t="s">
        <v>490</v>
      </c>
    </row>
    <row r="21" spans="1:105" ht="12" customHeight="1" x14ac:dyDescent="0.25">
      <c r="A21" s="46" t="s">
        <v>32</v>
      </c>
      <c r="B21" s="229">
        <v>3.9843408054764322</v>
      </c>
      <c r="C21" s="229">
        <v>4.7908522236744249</v>
      </c>
      <c r="D21" s="229">
        <v>5.1980072089785301</v>
      </c>
      <c r="E21" s="229">
        <v>0.63381572686036147</v>
      </c>
      <c r="F21" s="229">
        <v>4.5588314025755894</v>
      </c>
      <c r="G21" s="229">
        <v>4.5305734067431764</v>
      </c>
      <c r="H21" s="229">
        <v>5.8646576522517098</v>
      </c>
      <c r="I21" s="229">
        <v>5.6200967455689419</v>
      </c>
      <c r="J21" s="229">
        <v>6.4533409952260747</v>
      </c>
      <c r="K21" s="229">
        <v>4.5483179641052027</v>
      </c>
      <c r="L21" s="229">
        <v>5.2287291712532893</v>
      </c>
      <c r="M21" s="229">
        <v>1.7332264246027671</v>
      </c>
      <c r="N21" s="229">
        <v>4.9364966576830396</v>
      </c>
      <c r="O21" s="229">
        <v>5.1774203702433992</v>
      </c>
      <c r="P21" s="229">
        <v>7.622766205294214</v>
      </c>
      <c r="Q21" s="229">
        <v>8.7203607510222749</v>
      </c>
      <c r="R21" s="229">
        <v>7.3813432251642697</v>
      </c>
      <c r="S21" s="229">
        <v>7.3004964677528799</v>
      </c>
      <c r="T21" s="229">
        <v>3.0003114761092609</v>
      </c>
      <c r="U21" s="229">
        <v>2.897902784656714</v>
      </c>
      <c r="V21" s="229">
        <v>3.5235768579251419</v>
      </c>
      <c r="W21" s="229">
        <v>5.1773559151326074</v>
      </c>
      <c r="X21" s="229">
        <v>5.4637964871105602</v>
      </c>
      <c r="Y21" s="229">
        <v>2.2571631275516011</v>
      </c>
      <c r="DA21" s="73" t="s">
        <v>491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48.420791958913803</v>
      </c>
      <c r="F22" s="229">
        <v>60.358535338949054</v>
      </c>
      <c r="G22" s="229">
        <v>64.267934783148434</v>
      </c>
      <c r="H22" s="229">
        <v>6.7787255426719177</v>
      </c>
      <c r="I22" s="229">
        <v>7.2549999265756178</v>
      </c>
      <c r="J22" s="229">
        <v>56.461893938313338</v>
      </c>
      <c r="K22" s="229">
        <v>41.663876996959367</v>
      </c>
      <c r="L22" s="229">
        <v>27.085065853312202</v>
      </c>
      <c r="M22" s="229">
        <v>29.681202841022088</v>
      </c>
      <c r="N22" s="229">
        <v>8.3767635059694729</v>
      </c>
      <c r="O22" s="229">
        <v>6.6606090603119856</v>
      </c>
      <c r="P22" s="229">
        <v>5.1177539708296438</v>
      </c>
      <c r="Q22" s="229">
        <v>20.590336009396591</v>
      </c>
      <c r="R22" s="229">
        <v>20.538914848483451</v>
      </c>
      <c r="S22" s="229">
        <v>14.82695414977762</v>
      </c>
      <c r="T22" s="229">
        <v>4.9900950899799437</v>
      </c>
      <c r="U22" s="229">
        <v>4.8579650493896107</v>
      </c>
      <c r="V22" s="229">
        <v>26.663516970434038</v>
      </c>
      <c r="W22" s="229">
        <v>6.6725707587901777</v>
      </c>
      <c r="X22" s="229">
        <v>7.1778171216506719</v>
      </c>
      <c r="Y22" s="229">
        <v>7.824607529585343</v>
      </c>
      <c r="DA22" s="73" t="s">
        <v>492</v>
      </c>
    </row>
    <row r="23" spans="1:105" ht="12" customHeight="1" x14ac:dyDescent="0.25">
      <c r="A23" s="46" t="s">
        <v>35</v>
      </c>
      <c r="B23" s="229">
        <v>101.61011927945761</v>
      </c>
      <c r="C23" s="229">
        <v>111.6804737344213</v>
      </c>
      <c r="D23" s="229">
        <v>111.34218398741869</v>
      </c>
      <c r="E23" s="229">
        <v>98.928725343010981</v>
      </c>
      <c r="F23" s="229">
        <v>125.82163877130679</v>
      </c>
      <c r="G23" s="229">
        <v>140.32254014229099</v>
      </c>
      <c r="H23" s="229">
        <v>189.91380333453631</v>
      </c>
      <c r="I23" s="229">
        <v>189.173165536217</v>
      </c>
      <c r="J23" s="229">
        <v>160.71814959374149</v>
      </c>
      <c r="K23" s="229">
        <v>123.7232273695497</v>
      </c>
      <c r="L23" s="229">
        <v>168.43950418212961</v>
      </c>
      <c r="M23" s="229">
        <v>264.03468800074393</v>
      </c>
      <c r="N23" s="229">
        <v>233.32358179456159</v>
      </c>
      <c r="O23" s="229">
        <v>257.45772734591321</v>
      </c>
      <c r="P23" s="229">
        <v>241.15228720812701</v>
      </c>
      <c r="Q23" s="229">
        <v>234.8211634142321</v>
      </c>
      <c r="R23" s="229">
        <v>238.57651638245849</v>
      </c>
      <c r="S23" s="229">
        <v>246.00579369146689</v>
      </c>
      <c r="T23" s="229">
        <v>162.06107271890559</v>
      </c>
      <c r="U23" s="229">
        <v>144.52745045689761</v>
      </c>
      <c r="V23" s="229">
        <v>133.54793442281539</v>
      </c>
      <c r="W23" s="229">
        <v>163.9239212358178</v>
      </c>
      <c r="X23" s="229">
        <v>179.72374133746769</v>
      </c>
      <c r="Y23" s="229">
        <v>76.264056357740216</v>
      </c>
      <c r="DA23" s="73" t="s">
        <v>493</v>
      </c>
    </row>
    <row r="24" spans="1:105" ht="12" customHeight="1" x14ac:dyDescent="0.25">
      <c r="A24" s="46" t="s">
        <v>36</v>
      </c>
      <c r="B24" s="229">
        <v>0.89442920510541368</v>
      </c>
      <c r="C24" s="229">
        <v>0.80965876915095436</v>
      </c>
      <c r="D24" s="229">
        <v>0.76595769247216239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494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2.8630114910916298</v>
      </c>
      <c r="F25" s="229">
        <v>2.101412079035426</v>
      </c>
      <c r="G25" s="229">
        <v>2.26075023685839</v>
      </c>
      <c r="H25" s="229">
        <v>2.559073504033595</v>
      </c>
      <c r="I25" s="229">
        <v>3.2799977126765998</v>
      </c>
      <c r="J25" s="229">
        <v>4.5093085819816467</v>
      </c>
      <c r="K25" s="229">
        <v>4.5964719469328026</v>
      </c>
      <c r="L25" s="229">
        <v>5.0764070896152953</v>
      </c>
      <c r="M25" s="229">
        <v>5.4431459743848896</v>
      </c>
      <c r="N25" s="229">
        <v>4.6559506368740244</v>
      </c>
      <c r="O25" s="229">
        <v>4.5500590658038096</v>
      </c>
      <c r="P25" s="229">
        <v>4.7374700901684026</v>
      </c>
      <c r="Q25" s="229">
        <v>4.4519560823384214</v>
      </c>
      <c r="R25" s="229">
        <v>4.6664051829742839</v>
      </c>
      <c r="S25" s="229">
        <v>4.6311641697514236</v>
      </c>
      <c r="T25" s="229">
        <v>3.7992456266078971</v>
      </c>
      <c r="U25" s="229">
        <v>3.23406131874084</v>
      </c>
      <c r="V25" s="229">
        <v>3.6718744472978768</v>
      </c>
      <c r="W25" s="229">
        <v>3.531207033008914</v>
      </c>
      <c r="X25" s="229">
        <v>4.5181764375161668</v>
      </c>
      <c r="Y25" s="229">
        <v>3.0009079993398351</v>
      </c>
      <c r="DA25" s="73" t="s">
        <v>495</v>
      </c>
    </row>
    <row r="26" spans="1:105" ht="12" customHeight="1" x14ac:dyDescent="0.25">
      <c r="A26" s="46" t="s">
        <v>39</v>
      </c>
      <c r="B26" s="229">
        <v>3.4670515342263379</v>
      </c>
      <c r="C26" s="229">
        <v>3.6452309894028949</v>
      </c>
      <c r="D26" s="229">
        <v>3.5791419232132089</v>
      </c>
      <c r="E26" s="229">
        <v>6.5702590014102364</v>
      </c>
      <c r="F26" s="229">
        <v>11.43338983516119</v>
      </c>
      <c r="G26" s="229">
        <v>7.4263028480943216</v>
      </c>
      <c r="H26" s="229">
        <v>8.8795055656960304</v>
      </c>
      <c r="I26" s="229">
        <v>7.1605365246387107</v>
      </c>
      <c r="J26" s="229">
        <v>7.1448481360634029</v>
      </c>
      <c r="K26" s="229">
        <v>11.861327515236701</v>
      </c>
      <c r="L26" s="229">
        <v>41.831405517316703</v>
      </c>
      <c r="M26" s="229">
        <v>11.60451506008987</v>
      </c>
      <c r="N26" s="229">
        <v>10.46234723207329</v>
      </c>
      <c r="O26" s="229">
        <v>12.55973877620856</v>
      </c>
      <c r="P26" s="229">
        <v>8.643158696754238</v>
      </c>
      <c r="Q26" s="229">
        <v>19.2860708315288</v>
      </c>
      <c r="R26" s="229">
        <v>22.86340575115959</v>
      </c>
      <c r="S26" s="229">
        <v>15.98449635205805</v>
      </c>
      <c r="T26" s="229">
        <v>14.74343492860578</v>
      </c>
      <c r="U26" s="229">
        <v>15.36862764630474</v>
      </c>
      <c r="V26" s="229">
        <v>13.091684946127261</v>
      </c>
      <c r="W26" s="229">
        <v>11.123246537745381</v>
      </c>
      <c r="X26" s="229">
        <v>9.7253296478628233</v>
      </c>
      <c r="Y26" s="229">
        <v>6.2241232632707639</v>
      </c>
      <c r="DA26" s="73" t="s">
        <v>496</v>
      </c>
    </row>
    <row r="27" spans="1:105" ht="12" customHeight="1" x14ac:dyDescent="0.25">
      <c r="A27" s="57" t="s">
        <v>497</v>
      </c>
      <c r="B27" s="261">
        <v>97.835346954457265</v>
      </c>
      <c r="C27" s="261">
        <v>107.0342564836421</v>
      </c>
      <c r="D27" s="261">
        <v>106.4062400604863</v>
      </c>
      <c r="E27" s="261">
        <v>108.9389035717623</v>
      </c>
      <c r="F27" s="261">
        <v>143.53332550430781</v>
      </c>
      <c r="G27" s="261">
        <v>155.09574084122951</v>
      </c>
      <c r="H27" s="261">
        <v>172.88151862569021</v>
      </c>
      <c r="I27" s="261">
        <v>172.39292417647749</v>
      </c>
      <c r="J27" s="261">
        <v>167.28334037674631</v>
      </c>
      <c r="K27" s="261">
        <v>135.33769523943121</v>
      </c>
      <c r="L27" s="261">
        <v>178.27640839410529</v>
      </c>
      <c r="M27" s="261">
        <v>257.60966578927099</v>
      </c>
      <c r="N27" s="261">
        <v>213.2842193227888</v>
      </c>
      <c r="O27" s="261">
        <v>237.72174764107891</v>
      </c>
      <c r="P27" s="261">
        <v>214.03432831180211</v>
      </c>
      <c r="Q27" s="261">
        <v>223.74667993630479</v>
      </c>
      <c r="R27" s="261">
        <v>225.8709811492939</v>
      </c>
      <c r="S27" s="261">
        <v>228.32173583529541</v>
      </c>
      <c r="T27" s="261">
        <v>137.70118944155931</v>
      </c>
      <c r="U27" s="261">
        <v>122.4152939465165</v>
      </c>
      <c r="V27" s="261">
        <v>124.1739416717557</v>
      </c>
      <c r="W27" s="261">
        <v>139.89824855861451</v>
      </c>
      <c r="X27" s="261">
        <v>157.29692480905899</v>
      </c>
      <c r="Y27" s="261">
        <v>70.088351851001079</v>
      </c>
      <c r="DA27" s="70" t="s">
        <v>498</v>
      </c>
    </row>
    <row r="28" spans="1:105" ht="12" customHeight="1" x14ac:dyDescent="0.25">
      <c r="A28" s="18" t="s">
        <v>31</v>
      </c>
      <c r="B28" s="295">
        <v>1.547818933386254</v>
      </c>
      <c r="C28" s="295">
        <v>1.6944780407602811</v>
      </c>
      <c r="D28" s="295">
        <v>1.5715253476859461</v>
      </c>
      <c r="E28" s="295">
        <v>0.63533087680471445</v>
      </c>
      <c r="F28" s="295">
        <v>0.77774334646728882</v>
      </c>
      <c r="G28" s="295">
        <v>0.74612229393931573</v>
      </c>
      <c r="H28" s="295">
        <v>0.60951445120135794</v>
      </c>
      <c r="I28" s="295">
        <v>0.67579778040402971</v>
      </c>
      <c r="J28" s="295">
        <v>0.35190225987467849</v>
      </c>
      <c r="K28" s="295">
        <v>0.37009628853456761</v>
      </c>
      <c r="L28" s="295">
        <v>0.41242534192883701</v>
      </c>
      <c r="M28" s="295">
        <v>0.41693592967975918</v>
      </c>
      <c r="N28" s="295">
        <v>0.2464354539072138</v>
      </c>
      <c r="O28" s="295">
        <v>0.13724476431205671</v>
      </c>
      <c r="P28" s="295">
        <v>0.2481549865608623</v>
      </c>
      <c r="Q28" s="295">
        <v>0.22148796306177079</v>
      </c>
      <c r="R28" s="295">
        <v>0.42415656309879751</v>
      </c>
      <c r="S28" s="295">
        <v>0.10234514992697499</v>
      </c>
      <c r="T28" s="295">
        <v>0.14462428430946861</v>
      </c>
      <c r="U28" s="295">
        <v>0.13388024853181199</v>
      </c>
      <c r="V28" s="295">
        <v>0.1442147691943397</v>
      </c>
      <c r="W28" s="295">
        <v>0.15341753729863111</v>
      </c>
      <c r="X28" s="295">
        <v>0.45241104746344801</v>
      </c>
      <c r="Y28" s="295">
        <v>0.1453615779129882</v>
      </c>
      <c r="DA28" s="122" t="s">
        <v>499</v>
      </c>
    </row>
    <row r="29" spans="1:105" ht="12" customHeight="1" x14ac:dyDescent="0.25">
      <c r="A29" s="18" t="s">
        <v>159</v>
      </c>
      <c r="B29" s="295">
        <v>3.6276436033892638</v>
      </c>
      <c r="C29" s="295">
        <v>3.3271824668032761</v>
      </c>
      <c r="D29" s="295">
        <v>2.8993468383492309</v>
      </c>
      <c r="E29" s="295">
        <v>3.2298076557677451</v>
      </c>
      <c r="F29" s="295">
        <v>3.8826071696152531</v>
      </c>
      <c r="G29" s="295">
        <v>3.6974458704202622</v>
      </c>
      <c r="H29" s="295">
        <v>3.564384170416365</v>
      </c>
      <c r="I29" s="295">
        <v>3.1222158384902832</v>
      </c>
      <c r="J29" s="295">
        <v>3.4321753728972029</v>
      </c>
      <c r="K29" s="295">
        <v>2.6654167270683411</v>
      </c>
      <c r="L29" s="295">
        <v>3.066139329389693</v>
      </c>
      <c r="M29" s="295">
        <v>3.618063470266498</v>
      </c>
      <c r="N29" s="295">
        <v>2.5199310376727491</v>
      </c>
      <c r="O29" s="295">
        <v>4.2104437607031162</v>
      </c>
      <c r="P29" s="295">
        <v>1.7558397385649469</v>
      </c>
      <c r="Q29" s="295">
        <v>1.56369377380476</v>
      </c>
      <c r="R29" s="295">
        <v>1.801215445407045</v>
      </c>
      <c r="S29" s="295">
        <v>1.5267772165132321</v>
      </c>
      <c r="T29" s="295">
        <v>1.078155232162975</v>
      </c>
      <c r="U29" s="295">
        <v>0.73177719331510549</v>
      </c>
      <c r="V29" s="295">
        <v>1.0032411211978911</v>
      </c>
      <c r="W29" s="295">
        <v>0.76303332882792985</v>
      </c>
      <c r="X29" s="295">
        <v>1.351412442884357</v>
      </c>
      <c r="Y29" s="295">
        <v>0.71769404639150491</v>
      </c>
      <c r="DA29" s="122" t="s">
        <v>500</v>
      </c>
    </row>
    <row r="30" spans="1:105" ht="12" customHeight="1" x14ac:dyDescent="0.25">
      <c r="A30" s="18" t="s">
        <v>32</v>
      </c>
      <c r="B30" s="295">
        <v>1.4640233245911569</v>
      </c>
      <c r="C30" s="295">
        <v>1.7491624853505301</v>
      </c>
      <c r="D30" s="295">
        <v>1.886948852034301</v>
      </c>
      <c r="E30" s="295">
        <v>0.28856862423668489</v>
      </c>
      <c r="F30" s="295">
        <v>2.0538951762493989</v>
      </c>
      <c r="G30" s="295">
        <v>2.0355718746954952</v>
      </c>
      <c r="H30" s="295">
        <v>2.0459265889211369</v>
      </c>
      <c r="I30" s="295">
        <v>1.8697962254861751</v>
      </c>
      <c r="J30" s="295">
        <v>2.470263123301395</v>
      </c>
      <c r="K30" s="295">
        <v>2.006474314346713</v>
      </c>
      <c r="L30" s="295">
        <v>2.2332979042164181</v>
      </c>
      <c r="M30" s="295">
        <v>0.62298304730096166</v>
      </c>
      <c r="N30" s="295">
        <v>1.7719067120902809</v>
      </c>
      <c r="O30" s="295">
        <v>1.846776460434099</v>
      </c>
      <c r="P30" s="295">
        <v>2.6788045492482322</v>
      </c>
      <c r="Q30" s="295">
        <v>3.0613598720410429</v>
      </c>
      <c r="R30" s="295">
        <v>2.6515704302349841</v>
      </c>
      <c r="S30" s="295">
        <v>2.459108219257141</v>
      </c>
      <c r="T30" s="295">
        <v>1.1201143623946279</v>
      </c>
      <c r="U30" s="295">
        <v>1.1023028634051959</v>
      </c>
      <c r="V30" s="295">
        <v>1.395851099650256</v>
      </c>
      <c r="W30" s="295">
        <v>1.92814144630992</v>
      </c>
      <c r="X30" s="295">
        <v>2.0935214380805092</v>
      </c>
      <c r="Y30" s="295">
        <v>1.0342635021075339</v>
      </c>
      <c r="DA30" s="122" t="s">
        <v>501</v>
      </c>
    </row>
    <row r="31" spans="1:105" ht="12" customHeight="1" x14ac:dyDescent="0.25">
      <c r="A31" s="18" t="s">
        <v>35</v>
      </c>
      <c r="B31" s="295">
        <v>37.336059313788397</v>
      </c>
      <c r="C31" s="295">
        <v>40.775061697185897</v>
      </c>
      <c r="D31" s="295">
        <v>40.418760076967679</v>
      </c>
      <c r="E31" s="295">
        <v>45.041050513426313</v>
      </c>
      <c r="F31" s="295">
        <v>56.686557172125298</v>
      </c>
      <c r="G31" s="295">
        <v>63.046460228266859</v>
      </c>
      <c r="H31" s="295">
        <v>66.252750439079023</v>
      </c>
      <c r="I31" s="295">
        <v>62.937576859645723</v>
      </c>
      <c r="J31" s="295">
        <v>61.521019651735948</v>
      </c>
      <c r="K31" s="295">
        <v>54.580062292086858</v>
      </c>
      <c r="L31" s="295">
        <v>71.943980909425434</v>
      </c>
      <c r="M31" s="295">
        <v>94.903431074541132</v>
      </c>
      <c r="N31" s="295">
        <v>83.749194892552183</v>
      </c>
      <c r="O31" s="295">
        <v>91.834704624716466</v>
      </c>
      <c r="P31" s="295">
        <v>84.746117962542627</v>
      </c>
      <c r="Q31" s="295">
        <v>82.436049070338129</v>
      </c>
      <c r="R31" s="295">
        <v>85.702888605904235</v>
      </c>
      <c r="S31" s="295">
        <v>82.864894452550885</v>
      </c>
      <c r="T31" s="295">
        <v>60.502696664323182</v>
      </c>
      <c r="U31" s="295">
        <v>54.975281891025539</v>
      </c>
      <c r="V31" s="295">
        <v>52.904488432211032</v>
      </c>
      <c r="W31" s="295">
        <v>61.04824774603658</v>
      </c>
      <c r="X31" s="295">
        <v>68.863382139074034</v>
      </c>
      <c r="Y31" s="295">
        <v>34.945250102079541</v>
      </c>
      <c r="DA31" s="122" t="s">
        <v>502</v>
      </c>
    </row>
    <row r="32" spans="1:105" ht="12" customHeight="1" x14ac:dyDescent="0.25">
      <c r="A32" s="47" t="s">
        <v>40</v>
      </c>
      <c r="B32" s="296">
        <v>53.859801779302202</v>
      </c>
      <c r="C32" s="296">
        <v>59.488371793542079</v>
      </c>
      <c r="D32" s="296">
        <v>59.629658945449123</v>
      </c>
      <c r="E32" s="296">
        <v>59.744145901526807</v>
      </c>
      <c r="F32" s="296">
        <v>80.132522639850592</v>
      </c>
      <c r="G32" s="296">
        <v>85.570140573907622</v>
      </c>
      <c r="H32" s="296">
        <v>100.4089429760723</v>
      </c>
      <c r="I32" s="296">
        <v>103.78753747245131</v>
      </c>
      <c r="J32" s="296">
        <v>99.507979968937093</v>
      </c>
      <c r="K32" s="296">
        <v>75.715645617394742</v>
      </c>
      <c r="L32" s="296">
        <v>100.620564909145</v>
      </c>
      <c r="M32" s="296">
        <v>158.04825226748261</v>
      </c>
      <c r="N32" s="296">
        <v>124.9967512265663</v>
      </c>
      <c r="O32" s="296">
        <v>139.6925780309131</v>
      </c>
      <c r="P32" s="296">
        <v>124.6054110748854</v>
      </c>
      <c r="Q32" s="296">
        <v>136.4640892570591</v>
      </c>
      <c r="R32" s="296">
        <v>135.29115010464881</v>
      </c>
      <c r="S32" s="296">
        <v>141.36861079704721</v>
      </c>
      <c r="T32" s="296">
        <v>74.855598898369038</v>
      </c>
      <c r="U32" s="296">
        <v>65.472051750238833</v>
      </c>
      <c r="V32" s="296">
        <v>68.726146249502179</v>
      </c>
      <c r="W32" s="296">
        <v>76.005408500141428</v>
      </c>
      <c r="X32" s="296">
        <v>84.536197741556649</v>
      </c>
      <c r="Y32" s="296">
        <v>33.245782622509523</v>
      </c>
      <c r="DA32" s="123" t="s">
        <v>503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X33" s="129"/>
      <c r="Y33" s="129"/>
      <c r="DA33" s="124"/>
    </row>
    <row r="34" spans="1:105" ht="15" customHeight="1" x14ac:dyDescent="0.25">
      <c r="A34" s="34" t="s">
        <v>46</v>
      </c>
      <c r="B34" s="223">
        <v>842.59413086415168</v>
      </c>
      <c r="C34" s="223">
        <v>866.69631056669436</v>
      </c>
      <c r="D34" s="223">
        <v>833.23126977874483</v>
      </c>
      <c r="E34" s="223">
        <v>832.55800139697578</v>
      </c>
      <c r="F34" s="223">
        <v>814.36664150374918</v>
      </c>
      <c r="G34" s="223">
        <v>797.11479437806508</v>
      </c>
      <c r="H34" s="223">
        <v>589.38086184950441</v>
      </c>
      <c r="I34" s="223">
        <v>629.94639869685454</v>
      </c>
      <c r="J34" s="223">
        <v>712.23881402645952</v>
      </c>
      <c r="K34" s="223">
        <v>330.76691177178998</v>
      </c>
      <c r="L34" s="223">
        <v>473.75713640195761</v>
      </c>
      <c r="M34" s="223">
        <v>472.48803977106428</v>
      </c>
      <c r="N34" s="223">
        <v>473.30563053459338</v>
      </c>
      <c r="O34" s="223">
        <v>522.67053396338372</v>
      </c>
      <c r="P34" s="223">
        <v>563.67199271617369</v>
      </c>
      <c r="Q34" s="223">
        <v>607.02179597843758</v>
      </c>
      <c r="R34" s="223">
        <v>626.36649382224562</v>
      </c>
      <c r="S34" s="223">
        <v>599.07297448959685</v>
      </c>
      <c r="T34" s="223">
        <v>692.39999641993097</v>
      </c>
      <c r="U34" s="223">
        <v>669.33221568755471</v>
      </c>
      <c r="V34" s="223">
        <v>661.91184233908893</v>
      </c>
      <c r="W34" s="223">
        <v>674.59678346355327</v>
      </c>
      <c r="X34" s="223">
        <v>466.04822531906149</v>
      </c>
      <c r="Y34" s="223">
        <v>261.92061304367132</v>
      </c>
      <c r="DA34" s="89" t="s">
        <v>504</v>
      </c>
    </row>
    <row r="35" spans="1:105" ht="12" customHeight="1" x14ac:dyDescent="0.25">
      <c r="A35" s="55" t="s">
        <v>91</v>
      </c>
      <c r="B35" s="259">
        <v>0.96852338979675523</v>
      </c>
      <c r="C35" s="259">
        <v>0.99622774226252475</v>
      </c>
      <c r="D35" s="259">
        <v>0.95776120949597399</v>
      </c>
      <c r="E35" s="259">
        <v>0.95698731830519002</v>
      </c>
      <c r="F35" s="259">
        <v>0.93607718268555351</v>
      </c>
      <c r="G35" s="259">
        <v>0.91624697399264055</v>
      </c>
      <c r="H35" s="259">
        <v>0.67746632606441737</v>
      </c>
      <c r="I35" s="259">
        <v>0.72409455407707957</v>
      </c>
      <c r="J35" s="259">
        <v>0.81868591916053257</v>
      </c>
      <c r="K35" s="259">
        <v>0.38020142662689488</v>
      </c>
      <c r="L35" s="259">
        <v>0.5445621454992664</v>
      </c>
      <c r="M35" s="259">
        <v>0.54310337700569045</v>
      </c>
      <c r="N35" s="259">
        <v>0.54404316016933973</v>
      </c>
      <c r="O35" s="259">
        <v>0.60078585734031809</v>
      </c>
      <c r="P35" s="259">
        <v>0.64791515763245711</v>
      </c>
      <c r="Q35" s="259">
        <v>0.69774377245960284</v>
      </c>
      <c r="R35" s="259">
        <v>0.71997961726804283</v>
      </c>
      <c r="S35" s="259">
        <v>0.68860696595779114</v>
      </c>
      <c r="T35" s="259">
        <v>0.79588210629988121</v>
      </c>
      <c r="U35" s="259">
        <v>0.76936674810817518</v>
      </c>
      <c r="V35" s="259">
        <v>0.76083736855763029</v>
      </c>
      <c r="W35" s="259">
        <v>0.77541812781907626</v>
      </c>
      <c r="X35" s="259">
        <v>0.53570110502892798</v>
      </c>
      <c r="Y35" s="259">
        <v>0.30106575717872119</v>
      </c>
      <c r="DA35" s="67" t="s">
        <v>505</v>
      </c>
    </row>
    <row r="36" spans="1:105" ht="12" customHeight="1" x14ac:dyDescent="0.25">
      <c r="A36" s="173" t="s">
        <v>92</v>
      </c>
      <c r="B36" s="224">
        <v>0.45009820862385402</v>
      </c>
      <c r="C36" s="224">
        <v>0.4629731474712715</v>
      </c>
      <c r="D36" s="224">
        <v>0.44509674131258448</v>
      </c>
      <c r="E36" s="224">
        <v>0.44473709378903348</v>
      </c>
      <c r="F36" s="224">
        <v>0.43501960561721398</v>
      </c>
      <c r="G36" s="224">
        <v>0.42580398779801998</v>
      </c>
      <c r="H36" s="224">
        <v>0.31483636118335451</v>
      </c>
      <c r="I36" s="224">
        <v>0.33650572107791321</v>
      </c>
      <c r="J36" s="224">
        <v>0.38046480810035638</v>
      </c>
      <c r="K36" s="224">
        <v>0.17668956975516131</v>
      </c>
      <c r="L36" s="224">
        <v>0.25307230445412171</v>
      </c>
      <c r="M36" s="224">
        <v>0.25239437649422669</v>
      </c>
      <c r="N36" s="224">
        <v>0.25283111836634842</v>
      </c>
      <c r="O36" s="224">
        <v>0.27920093722483019</v>
      </c>
      <c r="P36" s="224">
        <v>0.30110315854303599</v>
      </c>
      <c r="Q36" s="224">
        <v>0.32425982208692072</v>
      </c>
      <c r="R36" s="224">
        <v>0.33459340207162003</v>
      </c>
      <c r="S36" s="224">
        <v>0.32001370858844208</v>
      </c>
      <c r="T36" s="224">
        <v>0.36986727847277889</v>
      </c>
      <c r="U36" s="224">
        <v>0.35754489643344473</v>
      </c>
      <c r="V36" s="224">
        <v>0.35358107016263168</v>
      </c>
      <c r="W36" s="224">
        <v>0.36035713121917451</v>
      </c>
      <c r="X36" s="224">
        <v>0.24895434665954561</v>
      </c>
      <c r="Y36" s="224">
        <v>0.13991314965822699</v>
      </c>
      <c r="DA36" s="177" t="s">
        <v>506</v>
      </c>
    </row>
    <row r="37" spans="1:105" ht="12" customHeight="1" x14ac:dyDescent="0.25">
      <c r="A37" s="173" t="s">
        <v>93</v>
      </c>
      <c r="B37" s="224">
        <v>13.1991294593065</v>
      </c>
      <c r="C37" s="224">
        <v>13.576687026459</v>
      </c>
      <c r="D37" s="224">
        <v>13.052461436054919</v>
      </c>
      <c r="E37" s="224">
        <v>13.041914772833181</v>
      </c>
      <c r="F37" s="224">
        <v>12.75694944317484</v>
      </c>
      <c r="G37" s="224">
        <v>12.48670146104015</v>
      </c>
      <c r="H37" s="224">
        <v>9.2325759359528412</v>
      </c>
      <c r="I37" s="224">
        <v>9.8680298903755066</v>
      </c>
      <c r="J37" s="224">
        <v>11.157130067637119</v>
      </c>
      <c r="K37" s="224">
        <v>5.1814214334199047</v>
      </c>
      <c r="L37" s="224">
        <v>7.4213450421583254</v>
      </c>
      <c r="M37" s="224">
        <v>7.4014648055004271</v>
      </c>
      <c r="N37" s="224">
        <v>7.4142722604068982</v>
      </c>
      <c r="O37" s="224">
        <v>8.1875671686353257</v>
      </c>
      <c r="P37" s="224">
        <v>8.8298497840433221</v>
      </c>
      <c r="Q37" s="224">
        <v>9.5089189163018926</v>
      </c>
      <c r="R37" s="224">
        <v>9.8119511376767807</v>
      </c>
      <c r="S37" s="224">
        <v>9.3844016427568988</v>
      </c>
      <c r="T37" s="224">
        <v>10.846357523283091</v>
      </c>
      <c r="U37" s="224">
        <v>10.485003683903271</v>
      </c>
      <c r="V37" s="224">
        <v>10.36876448299061</v>
      </c>
      <c r="W37" s="224">
        <v>10.56747246581711</v>
      </c>
      <c r="X37" s="224">
        <v>7.3005859344854622</v>
      </c>
      <c r="Y37" s="224">
        <v>4.102952955632782</v>
      </c>
      <c r="DA37" s="177" t="s">
        <v>507</v>
      </c>
    </row>
    <row r="38" spans="1:105" ht="12" customHeight="1" x14ac:dyDescent="0.25">
      <c r="A38" s="173" t="s">
        <v>94</v>
      </c>
      <c r="B38" s="224">
        <v>0.32284112993225161</v>
      </c>
      <c r="C38" s="224">
        <v>0.33207591408750808</v>
      </c>
      <c r="D38" s="224">
        <v>0.31925373649865801</v>
      </c>
      <c r="E38" s="224">
        <v>0.31899577276839669</v>
      </c>
      <c r="F38" s="224">
        <v>0.3120257275618511</v>
      </c>
      <c r="G38" s="224">
        <v>0.30541565799754677</v>
      </c>
      <c r="H38" s="224">
        <v>0.22582210868813909</v>
      </c>
      <c r="I38" s="224">
        <v>0.24136485135902649</v>
      </c>
      <c r="J38" s="224">
        <v>0.27289530638684412</v>
      </c>
      <c r="K38" s="224">
        <v>0.1267338088756316</v>
      </c>
      <c r="L38" s="224">
        <v>0.18152071516642221</v>
      </c>
      <c r="M38" s="224">
        <v>0.1810344590018968</v>
      </c>
      <c r="N38" s="224">
        <v>0.18134772005644659</v>
      </c>
      <c r="O38" s="224">
        <v>0.2002619524467727</v>
      </c>
      <c r="P38" s="224">
        <v>0.21597171921081901</v>
      </c>
      <c r="Q38" s="224">
        <v>0.23258125748653419</v>
      </c>
      <c r="R38" s="224">
        <v>0.23999320575601421</v>
      </c>
      <c r="S38" s="224">
        <v>0.22953565531926359</v>
      </c>
      <c r="T38" s="224">
        <v>0.26529403543329372</v>
      </c>
      <c r="U38" s="224">
        <v>0.25645558270272489</v>
      </c>
      <c r="V38" s="224">
        <v>0.25361245618587669</v>
      </c>
      <c r="W38" s="224">
        <v>0.2584727092730254</v>
      </c>
      <c r="X38" s="224">
        <v>0.17856703500964261</v>
      </c>
      <c r="Y38" s="224">
        <v>0.100355252392907</v>
      </c>
      <c r="DA38" s="177" t="s">
        <v>508</v>
      </c>
    </row>
    <row r="39" spans="1:105" ht="12" customHeight="1" x14ac:dyDescent="0.25">
      <c r="A39" s="56" t="s">
        <v>95</v>
      </c>
      <c r="B39" s="260">
        <v>1.701263931820014</v>
      </c>
      <c r="C39" s="260">
        <v>1.7452601474724849</v>
      </c>
      <c r="D39" s="260">
        <v>1.671671241757795</v>
      </c>
      <c r="E39" s="260">
        <v>1.692751559870036</v>
      </c>
      <c r="F39" s="260">
        <v>1.6363571190634789</v>
      </c>
      <c r="G39" s="260">
        <v>1.6001245927913279</v>
      </c>
      <c r="H39" s="260">
        <v>1.142601139965965</v>
      </c>
      <c r="I39" s="260">
        <v>1.2193245787450639</v>
      </c>
      <c r="J39" s="260">
        <v>1.3986679061872089</v>
      </c>
      <c r="K39" s="260">
        <v>0.63804182265249088</v>
      </c>
      <c r="L39" s="260">
        <v>0.91903663115656831</v>
      </c>
      <c r="M39" s="260">
        <v>0.89012268468120159</v>
      </c>
      <c r="N39" s="260">
        <v>0.90295034565847754</v>
      </c>
      <c r="O39" s="260">
        <v>0.99823271564855864</v>
      </c>
      <c r="P39" s="260">
        <v>1.0869861548102311</v>
      </c>
      <c r="Q39" s="260">
        <v>1.1650654653296619</v>
      </c>
      <c r="R39" s="260">
        <v>1.2068411172663689</v>
      </c>
      <c r="S39" s="260">
        <v>1.143413612853589</v>
      </c>
      <c r="T39" s="260">
        <v>1.454624364042471</v>
      </c>
      <c r="U39" s="260">
        <v>1.3979421265694509</v>
      </c>
      <c r="V39" s="260">
        <v>1.3792401660867639</v>
      </c>
      <c r="W39" s="260">
        <v>1.406887609929071</v>
      </c>
      <c r="X39" s="260">
        <v>0.95007701514040244</v>
      </c>
      <c r="Y39" s="260">
        <v>0.54337635980047017</v>
      </c>
      <c r="DA39" s="68" t="s">
        <v>509</v>
      </c>
    </row>
    <row r="40" spans="1:105" ht="12" customHeight="1" x14ac:dyDescent="0.25">
      <c r="A40" s="37" t="s">
        <v>159</v>
      </c>
      <c r="B40" s="226">
        <v>6.5084909482077513E-2</v>
      </c>
      <c r="C40" s="226">
        <v>5.6055260498321088E-2</v>
      </c>
      <c r="D40" s="226">
        <v>4.7079746597948453E-2</v>
      </c>
      <c r="E40" s="226">
        <v>5.0615763934068303E-2</v>
      </c>
      <c r="F40" s="226">
        <v>4.5154624786823389E-2</v>
      </c>
      <c r="G40" s="226">
        <v>3.8843259679730582E-2</v>
      </c>
      <c r="H40" s="226">
        <v>2.392506174235947E-2</v>
      </c>
      <c r="I40" s="226">
        <v>2.2414214625539011E-2</v>
      </c>
      <c r="J40" s="226">
        <v>2.9189099145528492E-2</v>
      </c>
      <c r="K40" s="226">
        <v>1.279056078470945E-2</v>
      </c>
      <c r="L40" s="226">
        <v>1.6044430718726788E-2</v>
      </c>
      <c r="M40" s="226">
        <v>1.255222180133644E-2</v>
      </c>
      <c r="N40" s="226">
        <v>1.077018509625889E-2</v>
      </c>
      <c r="O40" s="226">
        <v>1.7829147558288329E-2</v>
      </c>
      <c r="P40" s="226">
        <v>9.0407715133378804E-3</v>
      </c>
      <c r="Q40" s="226">
        <v>8.26351241764978E-3</v>
      </c>
      <c r="R40" s="226">
        <v>9.7568544213729059E-3</v>
      </c>
      <c r="S40" s="226">
        <v>7.7327058333123448E-3</v>
      </c>
      <c r="T40" s="226">
        <v>1.03721696073832E-2</v>
      </c>
      <c r="U40" s="226">
        <v>7.7782748531595881E-3</v>
      </c>
      <c r="V40" s="226">
        <v>1.039594585094963E-2</v>
      </c>
      <c r="W40" s="226">
        <v>7.1324860860405162E-3</v>
      </c>
      <c r="X40" s="226">
        <v>7.5940220245973057E-3</v>
      </c>
      <c r="Y40" s="226">
        <v>5.0823075955535087E-3</v>
      </c>
      <c r="DA40" s="69" t="s">
        <v>510</v>
      </c>
    </row>
    <row r="41" spans="1:105" ht="12" customHeight="1" x14ac:dyDescent="0.25">
      <c r="A41" s="37" t="s">
        <v>35</v>
      </c>
      <c r="B41" s="226">
        <v>0.66986019205002989</v>
      </c>
      <c r="C41" s="226">
        <v>0.68696463992457424</v>
      </c>
      <c r="D41" s="226">
        <v>0.65632195398545379</v>
      </c>
      <c r="E41" s="226">
        <v>0.70585849781451238</v>
      </c>
      <c r="F41" s="226">
        <v>0.65926324960085547</v>
      </c>
      <c r="G41" s="226">
        <v>0.66233019017963957</v>
      </c>
      <c r="H41" s="226">
        <v>0.44470547198927202</v>
      </c>
      <c r="I41" s="226">
        <v>0.45182537938363199</v>
      </c>
      <c r="J41" s="226">
        <v>0.5232084456781958</v>
      </c>
      <c r="K41" s="226">
        <v>0.26191386783559628</v>
      </c>
      <c r="L41" s="226">
        <v>0.3764669812185083</v>
      </c>
      <c r="M41" s="226">
        <v>0.32925041982962799</v>
      </c>
      <c r="N41" s="226">
        <v>0.35794405369460908</v>
      </c>
      <c r="O41" s="226">
        <v>0.38887456828362199</v>
      </c>
      <c r="P41" s="226">
        <v>0.43635547841508632</v>
      </c>
      <c r="Q41" s="226">
        <v>0.43564240426513362</v>
      </c>
      <c r="R41" s="226">
        <v>0.46423686280903542</v>
      </c>
      <c r="S41" s="226">
        <v>0.41968785345998699</v>
      </c>
      <c r="T41" s="226">
        <v>0.58205369021625097</v>
      </c>
      <c r="U41" s="226">
        <v>0.58434842816178367</v>
      </c>
      <c r="V41" s="226">
        <v>0.54821536457432563</v>
      </c>
      <c r="W41" s="226">
        <v>0.57065105962619389</v>
      </c>
      <c r="X41" s="226">
        <v>0.38696553624757379</v>
      </c>
      <c r="Y41" s="226">
        <v>0.24746270491622971</v>
      </c>
      <c r="DA41" s="69" t="s">
        <v>511</v>
      </c>
    </row>
    <row r="42" spans="1:105" ht="12" customHeight="1" x14ac:dyDescent="0.25">
      <c r="A42" s="37" t="s">
        <v>96</v>
      </c>
      <c r="B42" s="226">
        <v>0</v>
      </c>
      <c r="C42" s="226">
        <v>0</v>
      </c>
      <c r="D42" s="226">
        <v>0</v>
      </c>
      <c r="E42" s="226">
        <v>0</v>
      </c>
      <c r="F42" s="226">
        <v>0</v>
      </c>
      <c r="G42" s="226">
        <v>0</v>
      </c>
      <c r="H42" s="226">
        <v>0</v>
      </c>
      <c r="I42" s="226">
        <v>0</v>
      </c>
      <c r="J42" s="226">
        <v>0</v>
      </c>
      <c r="K42" s="226">
        <v>0</v>
      </c>
      <c r="L42" s="226">
        <v>0</v>
      </c>
      <c r="M42" s="226">
        <v>0</v>
      </c>
      <c r="N42" s="226">
        <v>0</v>
      </c>
      <c r="O42" s="226">
        <v>0</v>
      </c>
      <c r="P42" s="226">
        <v>0</v>
      </c>
      <c r="Q42" s="226">
        <v>0</v>
      </c>
      <c r="R42" s="226">
        <v>0</v>
      </c>
      <c r="S42" s="226">
        <v>0</v>
      </c>
      <c r="T42" s="226">
        <v>3.5433925838922492E-2</v>
      </c>
      <c r="U42" s="226">
        <v>0</v>
      </c>
      <c r="V42" s="226">
        <v>0</v>
      </c>
      <c r="W42" s="226">
        <v>0</v>
      </c>
      <c r="X42" s="226">
        <v>0</v>
      </c>
      <c r="Y42" s="226">
        <v>0</v>
      </c>
      <c r="DA42" s="69" t="s">
        <v>512</v>
      </c>
    </row>
    <row r="43" spans="1:105" ht="12" customHeight="1" x14ac:dyDescent="0.25">
      <c r="A43" s="37" t="s">
        <v>78</v>
      </c>
      <c r="B43" s="226">
        <v>0</v>
      </c>
      <c r="C43" s="226">
        <v>0</v>
      </c>
      <c r="D43" s="226">
        <v>0</v>
      </c>
      <c r="E43" s="226">
        <v>0</v>
      </c>
      <c r="F43" s="226">
        <v>0</v>
      </c>
      <c r="G43" s="226">
        <v>0</v>
      </c>
      <c r="H43" s="226">
        <v>0</v>
      </c>
      <c r="I43" s="226">
        <v>0</v>
      </c>
      <c r="J43" s="226">
        <v>0</v>
      </c>
      <c r="K43" s="226">
        <v>0</v>
      </c>
      <c r="L43" s="226">
        <v>0</v>
      </c>
      <c r="M43" s="226">
        <v>0</v>
      </c>
      <c r="N43" s="226">
        <v>0</v>
      </c>
      <c r="O43" s="226">
        <v>0</v>
      </c>
      <c r="P43" s="226">
        <v>0</v>
      </c>
      <c r="Q43" s="226">
        <v>0</v>
      </c>
      <c r="R43" s="226">
        <v>0</v>
      </c>
      <c r="S43" s="226">
        <v>0</v>
      </c>
      <c r="T43" s="226">
        <v>0.1066317582863717</v>
      </c>
      <c r="U43" s="226">
        <v>0.1098937436144818</v>
      </c>
      <c r="V43" s="226">
        <v>0.1084637740496293</v>
      </c>
      <c r="W43" s="226">
        <v>0.11864031629143761</v>
      </c>
      <c r="X43" s="226">
        <v>8.0481319007224009E-2</v>
      </c>
      <c r="Y43" s="226">
        <v>5.5403319994825492E-2</v>
      </c>
      <c r="DA43" s="69" t="s">
        <v>513</v>
      </c>
    </row>
    <row r="44" spans="1:105" ht="12" customHeight="1" x14ac:dyDescent="0.25">
      <c r="A44" s="37" t="s">
        <v>40</v>
      </c>
      <c r="B44" s="226">
        <v>0.96631883028790666</v>
      </c>
      <c r="C44" s="226">
        <v>1.0022402470495899</v>
      </c>
      <c r="D44" s="226">
        <v>0.96826954117439268</v>
      </c>
      <c r="E44" s="226">
        <v>0.93627729812145533</v>
      </c>
      <c r="F44" s="226">
        <v>0.93193924467580003</v>
      </c>
      <c r="G44" s="226">
        <v>0.8989511429319581</v>
      </c>
      <c r="H44" s="226">
        <v>0.67397060623433402</v>
      </c>
      <c r="I44" s="226">
        <v>0.74508498473589324</v>
      </c>
      <c r="J44" s="226">
        <v>0.84627036136348466</v>
      </c>
      <c r="K44" s="226">
        <v>0.36333739403218512</v>
      </c>
      <c r="L44" s="226">
        <v>0.52652521921933326</v>
      </c>
      <c r="M44" s="226">
        <v>0.54832004305023718</v>
      </c>
      <c r="N44" s="226">
        <v>0.53423610686760958</v>
      </c>
      <c r="O44" s="226">
        <v>0.5915289998066483</v>
      </c>
      <c r="P44" s="226">
        <v>0.64158990488180678</v>
      </c>
      <c r="Q44" s="226">
        <v>0.72115954864687892</v>
      </c>
      <c r="R44" s="226">
        <v>0.73284740003596061</v>
      </c>
      <c r="S44" s="226">
        <v>0.71599305356028997</v>
      </c>
      <c r="T44" s="226">
        <v>0.72013282009354251</v>
      </c>
      <c r="U44" s="226">
        <v>0.69592167994002641</v>
      </c>
      <c r="V44" s="226">
        <v>0.71216508161185965</v>
      </c>
      <c r="W44" s="226">
        <v>0.71046374792539879</v>
      </c>
      <c r="X44" s="226">
        <v>0.47503613786100729</v>
      </c>
      <c r="Y44" s="226">
        <v>0.23542802729386139</v>
      </c>
      <c r="DA44" s="69" t="s">
        <v>514</v>
      </c>
    </row>
    <row r="45" spans="1:105" ht="12" customHeight="1" x14ac:dyDescent="0.25">
      <c r="A45" s="57" t="s">
        <v>515</v>
      </c>
      <c r="B45" s="261">
        <v>700.8422569425619</v>
      </c>
      <c r="C45" s="261">
        <v>721.26072649792536</v>
      </c>
      <c r="D45" s="261">
        <v>693.96939635504066</v>
      </c>
      <c r="E45" s="261">
        <v>688.89843935605086</v>
      </c>
      <c r="F45" s="261">
        <v>675.67542422092981</v>
      </c>
      <c r="G45" s="261">
        <v>661.87219366908232</v>
      </c>
      <c r="H45" s="261">
        <v>494.64578738348712</v>
      </c>
      <c r="I45" s="261">
        <v>528.8386150837398</v>
      </c>
      <c r="J45" s="261">
        <v>594.79728422602091</v>
      </c>
      <c r="K45" s="261">
        <v>277.20372773426868</v>
      </c>
      <c r="L45" s="261">
        <v>396.69980473045541</v>
      </c>
      <c r="M45" s="261">
        <v>398.62957263763047</v>
      </c>
      <c r="N45" s="261">
        <v>398.49364563428429</v>
      </c>
      <c r="O45" s="261">
        <v>439.99581880725509</v>
      </c>
      <c r="P45" s="261">
        <v>473.6449272977074</v>
      </c>
      <c r="Q45" s="261">
        <v>510.18997428332023</v>
      </c>
      <c r="R45" s="261">
        <v>526.00638333825952</v>
      </c>
      <c r="S45" s="261">
        <v>504.22413750683722</v>
      </c>
      <c r="T45" s="261">
        <v>577.4119640628046</v>
      </c>
      <c r="U45" s="261">
        <v>557.59350849289012</v>
      </c>
      <c r="V45" s="261">
        <v>550.87788265886456</v>
      </c>
      <c r="W45" s="261">
        <v>562.58909407223211</v>
      </c>
      <c r="X45" s="261">
        <v>390.61141545141209</v>
      </c>
      <c r="Y45" s="261">
        <v>218.98545808317519</v>
      </c>
      <c r="DA45" s="70" t="s">
        <v>516</v>
      </c>
    </row>
    <row r="46" spans="1:105" ht="12" customHeight="1" x14ac:dyDescent="0.25">
      <c r="A46" s="57" t="s">
        <v>517</v>
      </c>
      <c r="B46" s="294">
        <v>91.46422916770716</v>
      </c>
      <c r="C46" s="294">
        <v>93.835954908794307</v>
      </c>
      <c r="D46" s="294">
        <v>89.868866353362435</v>
      </c>
      <c r="E46" s="294">
        <v>90.81242651082917</v>
      </c>
      <c r="F46" s="294">
        <v>87.878773016080942</v>
      </c>
      <c r="G46" s="294">
        <v>85.90946087991405</v>
      </c>
      <c r="H46" s="294">
        <v>61.273507035179072</v>
      </c>
      <c r="I46" s="294">
        <v>65.385206433397855</v>
      </c>
      <c r="J46" s="294">
        <v>75.049104514017955</v>
      </c>
      <c r="K46" s="294">
        <v>34.215406560159522</v>
      </c>
      <c r="L46" s="294">
        <v>49.286249593727561</v>
      </c>
      <c r="M46" s="294">
        <v>47.705007304504363</v>
      </c>
      <c r="N46" s="294">
        <v>48.399512138354048</v>
      </c>
      <c r="O46" s="294">
        <v>53.507086858923259</v>
      </c>
      <c r="P46" s="294">
        <v>58.28036773482917</v>
      </c>
      <c r="Q46" s="294">
        <v>62.46294262425765</v>
      </c>
      <c r="R46" s="294">
        <v>64.706916397984642</v>
      </c>
      <c r="S46" s="294">
        <v>61.290584271982368</v>
      </c>
      <c r="T46" s="294">
        <v>74.123335117365528</v>
      </c>
      <c r="U46" s="294">
        <v>71.990331533566774</v>
      </c>
      <c r="V46" s="294">
        <v>71.04324624520288</v>
      </c>
      <c r="W46" s="294">
        <v>72.250446498306559</v>
      </c>
      <c r="X46" s="294">
        <v>48.755105250071033</v>
      </c>
      <c r="Y46" s="294">
        <v>27.62533008861282</v>
      </c>
      <c r="DA46" s="70" t="s">
        <v>518</v>
      </c>
    </row>
    <row r="47" spans="1:105" ht="12" customHeight="1" x14ac:dyDescent="0.25">
      <c r="A47" s="60" t="s">
        <v>519</v>
      </c>
      <c r="B47" s="262">
        <v>41.111821717641448</v>
      </c>
      <c r="C47" s="262">
        <v>41.683042779493718</v>
      </c>
      <c r="D47" s="262">
        <v>39.50668977970539</v>
      </c>
      <c r="E47" s="262">
        <v>41.009181928321823</v>
      </c>
      <c r="F47" s="262">
        <v>38.817359971191593</v>
      </c>
      <c r="G47" s="262">
        <v>38.511095172061879</v>
      </c>
      <c r="H47" s="262">
        <v>25.686082059117961</v>
      </c>
      <c r="I47" s="262">
        <v>26.02065829276021</v>
      </c>
      <c r="J47" s="262">
        <v>30.40637576500696</v>
      </c>
      <c r="K47" s="262">
        <v>15.073351619879089</v>
      </c>
      <c r="L47" s="262">
        <v>21.468714334598129</v>
      </c>
      <c r="M47" s="262">
        <v>18.43711083103895</v>
      </c>
      <c r="N47" s="262">
        <v>20.034629835040491</v>
      </c>
      <c r="O47" s="262">
        <v>22.064684216265899</v>
      </c>
      <c r="P47" s="262">
        <v>24.351001186605981</v>
      </c>
      <c r="Q47" s="262">
        <v>24.36651777468305</v>
      </c>
      <c r="R47" s="262">
        <v>25.949068467876291</v>
      </c>
      <c r="S47" s="262">
        <v>23.34165785124134</v>
      </c>
      <c r="T47" s="262">
        <v>33.829226801694652</v>
      </c>
      <c r="U47" s="262">
        <v>33.487342570914699</v>
      </c>
      <c r="V47" s="262">
        <v>31.72317259888343</v>
      </c>
      <c r="W47" s="262">
        <v>32.997455435158187</v>
      </c>
      <c r="X47" s="262">
        <v>22.552614493601752</v>
      </c>
      <c r="Y47" s="262">
        <v>14.52150192393362</v>
      </c>
      <c r="DA47" s="72" t="s">
        <v>520</v>
      </c>
    </row>
    <row r="48" spans="1:105" ht="12" customHeight="1" x14ac:dyDescent="0.25">
      <c r="A48" s="59" t="s">
        <v>31</v>
      </c>
      <c r="B48" s="297">
        <v>1.4470236989015619</v>
      </c>
      <c r="C48" s="297">
        <v>1.4855334193966601</v>
      </c>
      <c r="D48" s="297">
        <v>1.327283074393262</v>
      </c>
      <c r="E48" s="297">
        <v>0.52961739716686473</v>
      </c>
      <c r="F48" s="297">
        <v>0.47617604322081131</v>
      </c>
      <c r="G48" s="297">
        <v>0.41328642343846861</v>
      </c>
      <c r="H48" s="297">
        <v>0.21602707050827541</v>
      </c>
      <c r="I48" s="297">
        <v>0.25631665330831921</v>
      </c>
      <c r="J48" s="297">
        <v>0.15787555067094439</v>
      </c>
      <c r="K48" s="297">
        <v>9.3565912706092241E-2</v>
      </c>
      <c r="L48" s="297">
        <v>0.11401900298634909</v>
      </c>
      <c r="M48" s="297">
        <v>7.7209570184193041E-2</v>
      </c>
      <c r="N48" s="297">
        <v>5.5922354596013878E-2</v>
      </c>
      <c r="O48" s="297">
        <v>3.0891441771096439E-2</v>
      </c>
      <c r="P48" s="297">
        <v>6.7571234885881445E-2</v>
      </c>
      <c r="Q48" s="297">
        <v>6.1832380854229943E-2</v>
      </c>
      <c r="R48" s="297">
        <v>0.1215112411892765</v>
      </c>
      <c r="S48" s="297">
        <v>2.7473486102755171E-2</v>
      </c>
      <c r="T48" s="297">
        <v>7.7849975991162321E-2</v>
      </c>
      <c r="U48" s="297">
        <v>7.8732674381457285E-2</v>
      </c>
      <c r="V48" s="297">
        <v>8.2509141790406609E-2</v>
      </c>
      <c r="W48" s="297">
        <v>7.9232482784461225E-2</v>
      </c>
      <c r="X48" s="297">
        <v>0.1402274600228228</v>
      </c>
      <c r="Y48" s="297">
        <v>5.7294278806622467E-2</v>
      </c>
      <c r="DA48" s="71" t="s">
        <v>521</v>
      </c>
    </row>
    <row r="49" spans="1:105" ht="12" customHeight="1" x14ac:dyDescent="0.25">
      <c r="A49" s="59" t="s">
        <v>159</v>
      </c>
      <c r="B49" s="297">
        <v>3.3914084858677569</v>
      </c>
      <c r="C49" s="297">
        <v>2.9169104750683039</v>
      </c>
      <c r="D49" s="297">
        <v>2.4487380944908481</v>
      </c>
      <c r="E49" s="297">
        <v>2.6923960198507899</v>
      </c>
      <c r="F49" s="297">
        <v>2.3771396152804041</v>
      </c>
      <c r="G49" s="297">
        <v>2.0480612790369328</v>
      </c>
      <c r="H49" s="297">
        <v>1.2633063399619711</v>
      </c>
      <c r="I49" s="297">
        <v>1.184194351969619</v>
      </c>
      <c r="J49" s="297">
        <v>1.539792831078632</v>
      </c>
      <c r="K49" s="297">
        <v>0.67385747043756372</v>
      </c>
      <c r="L49" s="297">
        <v>0.84766408319925257</v>
      </c>
      <c r="M49" s="297">
        <v>0.67000492294576086</v>
      </c>
      <c r="N49" s="297">
        <v>0.57183524047353618</v>
      </c>
      <c r="O49" s="297">
        <v>0.94769865295918254</v>
      </c>
      <c r="P49" s="297">
        <v>0.47810548174270973</v>
      </c>
      <c r="Q49" s="297">
        <v>0.4365334694703884</v>
      </c>
      <c r="R49" s="297">
        <v>0.51600739788559036</v>
      </c>
      <c r="S49" s="297">
        <v>0.40984739061703118</v>
      </c>
      <c r="T49" s="297">
        <v>0.58036144717598048</v>
      </c>
      <c r="U49" s="297">
        <v>0.43034559700092562</v>
      </c>
      <c r="V49" s="297">
        <v>0.57398118362853645</v>
      </c>
      <c r="W49" s="297">
        <v>0.39406854102114791</v>
      </c>
      <c r="X49" s="297">
        <v>0.41887822008639691</v>
      </c>
      <c r="Y49" s="297">
        <v>0.28287917193924339</v>
      </c>
      <c r="DA49" s="71" t="s">
        <v>522</v>
      </c>
    </row>
    <row r="50" spans="1:105" ht="12" customHeight="1" x14ac:dyDescent="0.25">
      <c r="A50" s="59" t="s">
        <v>32</v>
      </c>
      <c r="B50" s="297">
        <v>1.368684928664972</v>
      </c>
      <c r="C50" s="297">
        <v>1.5334747724303699</v>
      </c>
      <c r="D50" s="297">
        <v>1.5936842999311429</v>
      </c>
      <c r="E50" s="297">
        <v>0.24055333882227281</v>
      </c>
      <c r="F50" s="297">
        <v>1.2575043973814111</v>
      </c>
      <c r="G50" s="297">
        <v>1.12752859226756</v>
      </c>
      <c r="H50" s="297">
        <v>0.72512723301061122</v>
      </c>
      <c r="I50" s="297">
        <v>0.70917650927858245</v>
      </c>
      <c r="J50" s="297">
        <v>1.1082456561439009</v>
      </c>
      <c r="K50" s="297">
        <v>0.50726690961032372</v>
      </c>
      <c r="L50" s="297">
        <v>0.61741695895640725</v>
      </c>
      <c r="M50" s="297">
        <v>0.1153660548062888</v>
      </c>
      <c r="N50" s="297">
        <v>0.40208985311779888</v>
      </c>
      <c r="O50" s="297">
        <v>0.41567769654233622</v>
      </c>
      <c r="P50" s="297">
        <v>0.72942371184721555</v>
      </c>
      <c r="Q50" s="297">
        <v>0.85463411610818341</v>
      </c>
      <c r="R50" s="297">
        <v>0.75961482647997824</v>
      </c>
      <c r="S50" s="297">
        <v>0.6601219064619821</v>
      </c>
      <c r="T50" s="297">
        <v>0.60294767670680038</v>
      </c>
      <c r="U50" s="297">
        <v>0.64824537873192911</v>
      </c>
      <c r="V50" s="297">
        <v>0.79860389433579804</v>
      </c>
      <c r="W50" s="297">
        <v>0.99578859523330387</v>
      </c>
      <c r="X50" s="297">
        <v>0.64889925966955009</v>
      </c>
      <c r="Y50" s="297">
        <v>0.40765505094292259</v>
      </c>
      <c r="DA50" s="71" t="s">
        <v>523</v>
      </c>
    </row>
    <row r="51" spans="1:105" ht="12" customHeight="1" x14ac:dyDescent="0.25">
      <c r="A51" s="59" t="s">
        <v>35</v>
      </c>
      <c r="B51" s="297">
        <v>34.904704604207161</v>
      </c>
      <c r="C51" s="297">
        <v>35.747124112598392</v>
      </c>
      <c r="D51" s="297">
        <v>34.136984310890128</v>
      </c>
      <c r="E51" s="297">
        <v>37.546615172481893</v>
      </c>
      <c r="F51" s="297">
        <v>34.706539915308973</v>
      </c>
      <c r="G51" s="297">
        <v>34.922218877318919</v>
      </c>
      <c r="H51" s="297">
        <v>23.4816214156371</v>
      </c>
      <c r="I51" s="297">
        <v>23.870970778203692</v>
      </c>
      <c r="J51" s="297">
        <v>27.60046172711348</v>
      </c>
      <c r="K51" s="297">
        <v>13.79866132712511</v>
      </c>
      <c r="L51" s="297">
        <v>19.889614289456119</v>
      </c>
      <c r="M51" s="297">
        <v>17.57453028310271</v>
      </c>
      <c r="N51" s="297">
        <v>19.00478238685314</v>
      </c>
      <c r="O51" s="297">
        <v>20.670416424993292</v>
      </c>
      <c r="P51" s="297">
        <v>23.075900758130171</v>
      </c>
      <c r="Q51" s="297">
        <v>23.013517808250249</v>
      </c>
      <c r="R51" s="297">
        <v>24.55193500232145</v>
      </c>
      <c r="S51" s="297">
        <v>22.244215068059571</v>
      </c>
      <c r="T51" s="297">
        <v>32.568067701820702</v>
      </c>
      <c r="U51" s="297">
        <v>32.330018920800377</v>
      </c>
      <c r="V51" s="297">
        <v>30.268078379128688</v>
      </c>
      <c r="W51" s="297">
        <v>31.52836581611928</v>
      </c>
      <c r="X51" s="297">
        <v>21.344609553822981</v>
      </c>
      <c r="Y51" s="297">
        <v>13.77367342224483</v>
      </c>
      <c r="DA51" s="71" t="s">
        <v>524</v>
      </c>
    </row>
    <row r="52" spans="1:105" ht="12" customHeight="1" x14ac:dyDescent="0.25">
      <c r="A52" s="60" t="s">
        <v>525</v>
      </c>
      <c r="B52" s="262">
        <v>50.352407450065712</v>
      </c>
      <c r="C52" s="262">
        <v>52.152912129300589</v>
      </c>
      <c r="D52" s="262">
        <v>50.362176573657052</v>
      </c>
      <c r="E52" s="262">
        <v>49.803244582507347</v>
      </c>
      <c r="F52" s="262">
        <v>49.061413044889349</v>
      </c>
      <c r="G52" s="262">
        <v>47.398365707852172</v>
      </c>
      <c r="H52" s="262">
        <v>35.587424976061108</v>
      </c>
      <c r="I52" s="262">
        <v>39.364548140637638</v>
      </c>
      <c r="J52" s="262">
        <v>44.642728749011013</v>
      </c>
      <c r="K52" s="262">
        <v>19.142054940280431</v>
      </c>
      <c r="L52" s="262">
        <v>27.817535259129428</v>
      </c>
      <c r="M52" s="262">
        <v>29.267896473465409</v>
      </c>
      <c r="N52" s="262">
        <v>28.364882303313571</v>
      </c>
      <c r="O52" s="262">
        <v>31.44240264265736</v>
      </c>
      <c r="P52" s="262">
        <v>33.929366548223193</v>
      </c>
      <c r="Q52" s="262">
        <v>38.096424849574603</v>
      </c>
      <c r="R52" s="262">
        <v>38.757847930108348</v>
      </c>
      <c r="S52" s="262">
        <v>37.948926420741032</v>
      </c>
      <c r="T52" s="262">
        <v>40.294108315670883</v>
      </c>
      <c r="U52" s="262">
        <v>38.502988962652083</v>
      </c>
      <c r="V52" s="262">
        <v>39.320073646319443</v>
      </c>
      <c r="W52" s="262">
        <v>39.252991063148357</v>
      </c>
      <c r="X52" s="262">
        <v>26.20249075646927</v>
      </c>
      <c r="Y52" s="262">
        <v>13.1038281646792</v>
      </c>
      <c r="DA52" s="72" t="s">
        <v>526</v>
      </c>
    </row>
    <row r="53" spans="1:105" ht="12" customHeight="1" x14ac:dyDescent="0.25">
      <c r="A53" s="57" t="s">
        <v>527</v>
      </c>
      <c r="B53" s="294">
        <f t="shared" ref="B53:Y53" si="0">B54+B58+B69</f>
        <v>33.645788634403104</v>
      </c>
      <c r="C53" s="294">
        <f t="shared" si="0"/>
        <v>34.48640518222183</v>
      </c>
      <c r="D53" s="294">
        <f t="shared" si="0"/>
        <v>32.946762705221765</v>
      </c>
      <c r="E53" s="294">
        <f t="shared" si="0"/>
        <v>36.391749012529758</v>
      </c>
      <c r="F53" s="294">
        <f t="shared" si="0"/>
        <v>34.736015188635612</v>
      </c>
      <c r="G53" s="294">
        <f t="shared" si="0"/>
        <v>33.598847155449072</v>
      </c>
      <c r="H53" s="294">
        <f t="shared" si="0"/>
        <v>21.868265558983587</v>
      </c>
      <c r="I53" s="294">
        <f t="shared" si="0"/>
        <v>23.333257584082254</v>
      </c>
      <c r="J53" s="294">
        <f t="shared" si="0"/>
        <v>28.36458127894862</v>
      </c>
      <c r="K53" s="294">
        <f t="shared" si="0"/>
        <v>12.844689416031635</v>
      </c>
      <c r="L53" s="294">
        <f t="shared" si="0"/>
        <v>18.451545239339993</v>
      </c>
      <c r="M53" s="294">
        <f t="shared" si="0"/>
        <v>16.885340126245985</v>
      </c>
      <c r="N53" s="294">
        <f t="shared" si="0"/>
        <v>17.117028157297511</v>
      </c>
      <c r="O53" s="294">
        <f t="shared" si="0"/>
        <v>18.901579665909455</v>
      </c>
      <c r="P53" s="294">
        <f t="shared" si="0"/>
        <v>20.664871709397293</v>
      </c>
      <c r="Q53" s="294">
        <f t="shared" si="0"/>
        <v>22.440309837195112</v>
      </c>
      <c r="R53" s="294">
        <f t="shared" si="0"/>
        <v>23.339835605962733</v>
      </c>
      <c r="S53" s="294">
        <f t="shared" si="0"/>
        <v>21.792281125301422</v>
      </c>
      <c r="T53" s="294">
        <f t="shared" si="0"/>
        <v>27.132671932229623</v>
      </c>
      <c r="U53" s="294">
        <f t="shared" si="0"/>
        <v>26.48206262338088</v>
      </c>
      <c r="V53" s="294">
        <f t="shared" si="0"/>
        <v>26.874677891038047</v>
      </c>
      <c r="W53" s="294">
        <f t="shared" si="0"/>
        <v>26.388634848957128</v>
      </c>
      <c r="X53" s="294">
        <f t="shared" si="0"/>
        <v>17.467819181254477</v>
      </c>
      <c r="Y53" s="294">
        <f t="shared" si="0"/>
        <v>10.122161397220225</v>
      </c>
      <c r="DA53" s="70"/>
    </row>
    <row r="54" spans="1:105" ht="12" customHeight="1" x14ac:dyDescent="0.25">
      <c r="A54" s="60" t="s">
        <v>528</v>
      </c>
      <c r="B54" s="262">
        <v>5.7993554357968353</v>
      </c>
      <c r="C54" s="262">
        <v>5.8821612110384232</v>
      </c>
      <c r="D54" s="262">
        <v>5.5836427092675853</v>
      </c>
      <c r="E54" s="262">
        <v>5.8472238543068231</v>
      </c>
      <c r="F54" s="262">
        <v>5.5096221774085601</v>
      </c>
      <c r="G54" s="262">
        <v>5.4840418576208787</v>
      </c>
      <c r="H54" s="262">
        <v>3.791029519742414</v>
      </c>
      <c r="I54" s="262">
        <v>3.846628839800327</v>
      </c>
      <c r="J54" s="262">
        <v>4.4033531619752937</v>
      </c>
      <c r="K54" s="262">
        <v>2.2301422942335321</v>
      </c>
      <c r="L54" s="262">
        <v>3.1669440186414568</v>
      </c>
      <c r="M54" s="262">
        <v>2.8382306557677039</v>
      </c>
      <c r="N54" s="262">
        <v>3.020666062525899</v>
      </c>
      <c r="O54" s="262">
        <v>3.3254023891966562</v>
      </c>
      <c r="P54" s="262">
        <v>3.609818533469328</v>
      </c>
      <c r="Q54" s="262">
        <v>3.6145554629939709</v>
      </c>
      <c r="R54" s="262">
        <v>3.8497055362087349</v>
      </c>
      <c r="S54" s="262">
        <v>3.4967435094452379</v>
      </c>
      <c r="T54" s="262">
        <v>4.882401022393605</v>
      </c>
      <c r="U54" s="262">
        <v>4.8071713404206946</v>
      </c>
      <c r="V54" s="262">
        <v>4.5466661446536474</v>
      </c>
      <c r="W54" s="262">
        <v>4.7272228385514454</v>
      </c>
      <c r="X54" s="262">
        <v>3.3109300494676641</v>
      </c>
      <c r="Y54" s="262">
        <v>2.1191735468499182</v>
      </c>
      <c r="DA54" s="72" t="s">
        <v>529</v>
      </c>
    </row>
    <row r="55" spans="1:105" ht="12" customHeight="1" x14ac:dyDescent="0.25">
      <c r="A55" s="59" t="s">
        <v>31</v>
      </c>
      <c r="B55" s="230">
        <v>0.21115104221665859</v>
      </c>
      <c r="C55" s="230">
        <v>0.2176398773640365</v>
      </c>
      <c r="D55" s="230">
        <v>0.19547578377619909</v>
      </c>
      <c r="E55" s="230">
        <v>7.5960158227338551E-2</v>
      </c>
      <c r="F55" s="230">
        <v>6.9849844947470818E-2</v>
      </c>
      <c r="G55" s="230">
        <v>6.0627710319860501E-2</v>
      </c>
      <c r="H55" s="230">
        <v>3.280984269495052E-2</v>
      </c>
      <c r="I55" s="230">
        <v>3.8952876768373189E-2</v>
      </c>
      <c r="J55" s="230">
        <v>2.3727855759477019E-2</v>
      </c>
      <c r="K55" s="230">
        <v>1.4325421235351909E-2</v>
      </c>
      <c r="L55" s="230">
        <v>1.7317473968833451E-2</v>
      </c>
      <c r="M55" s="230">
        <v>1.196057317094034E-2</v>
      </c>
      <c r="N55" s="230">
        <v>8.6042233363721413E-3</v>
      </c>
      <c r="O55" s="230">
        <v>4.7450895346048969E-3</v>
      </c>
      <c r="P55" s="230">
        <v>1.0326147619950821E-2</v>
      </c>
      <c r="Q55" s="230">
        <v>9.5056854334625226E-3</v>
      </c>
      <c r="R55" s="230">
        <v>1.8570569436615302E-2</v>
      </c>
      <c r="S55" s="230">
        <v>4.2355039114427874E-3</v>
      </c>
      <c r="T55" s="230">
        <v>1.143958373860521E-2</v>
      </c>
      <c r="U55" s="230">
        <v>1.1525330724722621E-2</v>
      </c>
      <c r="V55" s="230">
        <v>1.213085702785251E-2</v>
      </c>
      <c r="W55" s="230">
        <v>1.170406541782242E-2</v>
      </c>
      <c r="X55" s="230">
        <v>2.1196555296283431E-2</v>
      </c>
      <c r="Y55" s="230">
        <v>8.6026524961943466E-3</v>
      </c>
      <c r="DA55" s="71" t="s">
        <v>530</v>
      </c>
    </row>
    <row r="56" spans="1:105" ht="12" customHeight="1" x14ac:dyDescent="0.25">
      <c r="A56" s="59" t="s">
        <v>159</v>
      </c>
      <c r="B56" s="230">
        <v>0.49487747637926732</v>
      </c>
      <c r="C56" s="230">
        <v>0.42734551090312978</v>
      </c>
      <c r="D56" s="230">
        <v>0.36063821464916052</v>
      </c>
      <c r="E56" s="230">
        <v>0.38615579618901152</v>
      </c>
      <c r="F56" s="230">
        <v>0.34870051929267182</v>
      </c>
      <c r="G56" s="230">
        <v>0.30044361222831423</v>
      </c>
      <c r="H56" s="230">
        <v>0.1918689273162095</v>
      </c>
      <c r="I56" s="230">
        <v>0.17996402522699051</v>
      </c>
      <c r="J56" s="230">
        <v>0.2314226746322583</v>
      </c>
      <c r="K56" s="230">
        <v>0.10317103566263031</v>
      </c>
      <c r="L56" s="230">
        <v>0.12874521185626939</v>
      </c>
      <c r="M56" s="230">
        <v>0.1037907980405211</v>
      </c>
      <c r="N56" s="230">
        <v>8.7982670904795682E-2</v>
      </c>
      <c r="O56" s="230">
        <v>0.14557154675516989</v>
      </c>
      <c r="P56" s="230">
        <v>7.3063453564535488E-2</v>
      </c>
      <c r="Q56" s="230">
        <v>6.7109656536533918E-2</v>
      </c>
      <c r="R56" s="230">
        <v>7.8861437990868047E-2</v>
      </c>
      <c r="S56" s="230">
        <v>6.3184927444608838E-2</v>
      </c>
      <c r="T56" s="230">
        <v>8.528060913443844E-2</v>
      </c>
      <c r="U56" s="230">
        <v>6.2996403593931369E-2</v>
      </c>
      <c r="V56" s="230">
        <v>8.438923886716404E-2</v>
      </c>
      <c r="W56" s="230">
        <v>5.8211024331574768E-2</v>
      </c>
      <c r="X56" s="230">
        <v>6.3316951993746595E-2</v>
      </c>
      <c r="Y56" s="230">
        <v>4.2473895566746189E-2</v>
      </c>
      <c r="DA56" s="71" t="s">
        <v>531</v>
      </c>
    </row>
    <row r="57" spans="1:105" ht="12" customHeight="1" x14ac:dyDescent="0.25">
      <c r="A57" s="59" t="s">
        <v>35</v>
      </c>
      <c r="B57" s="230">
        <v>5.0933269172009092</v>
      </c>
      <c r="C57" s="230">
        <v>5.237175822771257</v>
      </c>
      <c r="D57" s="230">
        <v>5.0275287108422253</v>
      </c>
      <c r="E57" s="230">
        <v>5.3851078998904729</v>
      </c>
      <c r="F57" s="230">
        <v>5.0910718131684174</v>
      </c>
      <c r="G57" s="230">
        <v>5.1229705350727039</v>
      </c>
      <c r="H57" s="230">
        <v>3.5663507497312539</v>
      </c>
      <c r="I57" s="230">
        <v>3.6277119378049631</v>
      </c>
      <c r="J57" s="230">
        <v>4.1482026315835583</v>
      </c>
      <c r="K57" s="230">
        <v>2.1126458373355499</v>
      </c>
      <c r="L57" s="230">
        <v>3.0208813328163542</v>
      </c>
      <c r="M57" s="230">
        <v>2.722479284556242</v>
      </c>
      <c r="N57" s="230">
        <v>2.9240791682847318</v>
      </c>
      <c r="O57" s="230">
        <v>3.175085752906881</v>
      </c>
      <c r="P57" s="230">
        <v>3.526428932284841</v>
      </c>
      <c r="Q57" s="230">
        <v>3.5379401210239751</v>
      </c>
      <c r="R57" s="230">
        <v>3.752273528781251</v>
      </c>
      <c r="S57" s="230">
        <v>3.4293230780891868</v>
      </c>
      <c r="T57" s="230">
        <v>4.7856808295205617</v>
      </c>
      <c r="U57" s="230">
        <v>4.7326496061020418</v>
      </c>
      <c r="V57" s="230">
        <v>4.4501460487586311</v>
      </c>
      <c r="W57" s="230">
        <v>4.6573077488020482</v>
      </c>
      <c r="X57" s="230">
        <v>3.2264165421776339</v>
      </c>
      <c r="Y57" s="230">
        <v>2.0680969987869768</v>
      </c>
      <c r="DA57" s="71" t="s">
        <v>532</v>
      </c>
    </row>
    <row r="58" spans="1:105" ht="12" customHeight="1" x14ac:dyDescent="0.25">
      <c r="A58" s="60" t="s">
        <v>533</v>
      </c>
      <c r="B58" s="262">
        <v>20.498963133485731</v>
      </c>
      <c r="C58" s="262">
        <v>20.963518254889319</v>
      </c>
      <c r="D58" s="262">
        <v>19.9460240287573</v>
      </c>
      <c r="E58" s="262">
        <v>23.401515206210011</v>
      </c>
      <c r="F58" s="262">
        <v>22.02961748486943</v>
      </c>
      <c r="G58" s="262">
        <v>21.16162652688724</v>
      </c>
      <c r="H58" s="262">
        <v>12.6722753894684</v>
      </c>
      <c r="I58" s="262">
        <v>13.504331562364159</v>
      </c>
      <c r="J58" s="262">
        <v>17.251663374590819</v>
      </c>
      <c r="K58" s="262">
        <v>7.6838003102842194</v>
      </c>
      <c r="L58" s="262">
        <v>11.059608630781261</v>
      </c>
      <c r="M58" s="262">
        <v>9.5132049752806509</v>
      </c>
      <c r="N58" s="262">
        <v>9.7321363033022354</v>
      </c>
      <c r="O58" s="262">
        <v>10.74645722583117</v>
      </c>
      <c r="P58" s="262">
        <v>11.87001181594567</v>
      </c>
      <c r="Q58" s="262">
        <v>12.969071746803531</v>
      </c>
      <c r="R58" s="262">
        <v>13.56676611465539</v>
      </c>
      <c r="S58" s="262">
        <v>12.445066886042831</v>
      </c>
      <c r="T58" s="262">
        <v>16.329295079324869</v>
      </c>
      <c r="U58" s="262">
        <v>16.038607679345908</v>
      </c>
      <c r="V58" s="262">
        <v>16.547001528876699</v>
      </c>
      <c r="W58" s="262">
        <v>15.863037920601361</v>
      </c>
      <c r="X58" s="262">
        <v>10.19616315037446</v>
      </c>
      <c r="Y58" s="262">
        <v>6.0354671411725587</v>
      </c>
      <c r="DA58" s="72" t="s">
        <v>534</v>
      </c>
    </row>
    <row r="59" spans="1:105" ht="12" customHeight="1" x14ac:dyDescent="0.25">
      <c r="A59" s="64" t="s">
        <v>28</v>
      </c>
      <c r="B59" s="229">
        <v>2.9437839892762709</v>
      </c>
      <c r="C59" s="229">
        <v>3.0889724345296239</v>
      </c>
      <c r="D59" s="229">
        <v>2.915219247805374</v>
      </c>
      <c r="E59" s="229">
        <v>2.4647724638136261</v>
      </c>
      <c r="F59" s="229">
        <v>2.1374603206764848</v>
      </c>
      <c r="G59" s="229">
        <v>1.9842844972686129</v>
      </c>
      <c r="H59" s="229">
        <v>0.54841636445395614</v>
      </c>
      <c r="I59" s="229">
        <v>0.64827751515951582</v>
      </c>
      <c r="J59" s="229">
        <v>0.60028139795961499</v>
      </c>
      <c r="K59" s="229">
        <v>0.28670157282409808</v>
      </c>
      <c r="L59" s="229">
        <v>0.35363610409409307</v>
      </c>
      <c r="M59" s="229">
        <v>0.43793363025937448</v>
      </c>
      <c r="N59" s="229">
        <v>0.47525455776151859</v>
      </c>
      <c r="O59" s="229">
        <v>0.57206492819968857</v>
      </c>
      <c r="P59" s="229">
        <v>0.61754069877836382</v>
      </c>
      <c r="Q59" s="229">
        <v>0.58819438283823366</v>
      </c>
      <c r="R59" s="229">
        <v>0.546595345277469</v>
      </c>
      <c r="S59" s="229">
        <v>0.51437708273903349</v>
      </c>
      <c r="T59" s="229">
        <v>0.69393941246301372</v>
      </c>
      <c r="U59" s="229">
        <v>0.62248456779673478</v>
      </c>
      <c r="V59" s="229">
        <v>0.66282241359223115</v>
      </c>
      <c r="W59" s="229">
        <v>0.78236893862735823</v>
      </c>
      <c r="X59" s="229">
        <v>0.2805839678169742</v>
      </c>
      <c r="Y59" s="229">
        <v>0.2204952017820489</v>
      </c>
      <c r="DA59" s="73" t="s">
        <v>535</v>
      </c>
    </row>
    <row r="60" spans="1:105" ht="12" customHeight="1" x14ac:dyDescent="0.25">
      <c r="A60" s="64" t="s">
        <v>30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536</v>
      </c>
    </row>
    <row r="61" spans="1:105" ht="12" customHeight="1" x14ac:dyDescent="0.25">
      <c r="A61" s="64" t="s">
        <v>31</v>
      </c>
      <c r="B61" s="229">
        <v>0.59616813743135222</v>
      </c>
      <c r="C61" s="229">
        <v>0.61595598712629807</v>
      </c>
      <c r="D61" s="229">
        <v>0.55350932186194601</v>
      </c>
      <c r="E61" s="229">
        <v>0.17610057690095421</v>
      </c>
      <c r="F61" s="229">
        <v>0.16000274448913629</v>
      </c>
      <c r="G61" s="229">
        <v>0.13925234024583549</v>
      </c>
      <c r="H61" s="229">
        <v>9.374442058026608E-2</v>
      </c>
      <c r="I61" s="229">
        <v>0.1166301866761905</v>
      </c>
      <c r="J61" s="229">
        <v>6.243683945385544E-2</v>
      </c>
      <c r="K61" s="229">
        <v>3.2108462162162107E-2</v>
      </c>
      <c r="L61" s="229">
        <v>4.0412094716027219E-2</v>
      </c>
      <c r="M61" s="229">
        <v>3.2518824753697842E-2</v>
      </c>
      <c r="N61" s="229">
        <v>2.358566234883273E-2</v>
      </c>
      <c r="O61" s="229">
        <v>1.311058015285756E-2</v>
      </c>
      <c r="P61" s="229">
        <v>2.9108381744512551E-2</v>
      </c>
      <c r="Q61" s="229">
        <v>2.666371567036549E-2</v>
      </c>
      <c r="R61" s="229">
        <v>5.1207470536506483E-2</v>
      </c>
      <c r="S61" s="229">
        <v>1.2347332919105289E-2</v>
      </c>
      <c r="T61" s="229">
        <v>3.1568001906342742E-2</v>
      </c>
      <c r="U61" s="229">
        <v>3.1334481613850017E-2</v>
      </c>
      <c r="V61" s="229">
        <v>3.1530536447335958E-2</v>
      </c>
      <c r="W61" s="229">
        <v>3.2207501089500663E-2</v>
      </c>
      <c r="X61" s="229">
        <v>5.540319412955607E-2</v>
      </c>
      <c r="Y61" s="229">
        <v>1.8928998591083358E-2</v>
      </c>
      <c r="DA61" s="73" t="s">
        <v>537</v>
      </c>
    </row>
    <row r="62" spans="1:105" ht="12" customHeight="1" x14ac:dyDescent="0.25">
      <c r="A62" s="64" t="s">
        <v>159</v>
      </c>
      <c r="B62" s="229">
        <v>1.397247109237709</v>
      </c>
      <c r="C62" s="229">
        <v>1.2094567833818579</v>
      </c>
      <c r="D62" s="229">
        <v>1.021183339295376</v>
      </c>
      <c r="E62" s="229">
        <v>0.89523587192921095</v>
      </c>
      <c r="F62" s="229">
        <v>0.79875682091452815</v>
      </c>
      <c r="G62" s="229">
        <v>0.69007184823537548</v>
      </c>
      <c r="H62" s="229">
        <v>0.54820870632773311</v>
      </c>
      <c r="I62" s="229">
        <v>0.53883665594280927</v>
      </c>
      <c r="J62" s="229">
        <v>0.60895938210619838</v>
      </c>
      <c r="K62" s="229">
        <v>0.2312436919222827</v>
      </c>
      <c r="L62" s="229">
        <v>0.30044010489833739</v>
      </c>
      <c r="M62" s="229">
        <v>0.28219005262444258</v>
      </c>
      <c r="N62" s="229">
        <v>0.24117569795485241</v>
      </c>
      <c r="O62" s="229">
        <v>0.40221104739765928</v>
      </c>
      <c r="P62" s="229">
        <v>0.20595859910233341</v>
      </c>
      <c r="Q62" s="229">
        <v>0.18824447885966131</v>
      </c>
      <c r="R62" s="229">
        <v>0.2174567008387833</v>
      </c>
      <c r="S62" s="229">
        <v>0.18419657989699301</v>
      </c>
      <c r="T62" s="229">
        <v>0.235335349016665</v>
      </c>
      <c r="U62" s="229">
        <v>0.17127141053908679</v>
      </c>
      <c r="V62" s="229">
        <v>0.21934459912887919</v>
      </c>
      <c r="W62" s="229">
        <v>0.16018635941022991</v>
      </c>
      <c r="X62" s="229">
        <v>0.16549676746845771</v>
      </c>
      <c r="Y62" s="229">
        <v>9.3458187424916891E-2</v>
      </c>
      <c r="DA62" s="73" t="s">
        <v>538</v>
      </c>
    </row>
    <row r="63" spans="1:105" ht="12" customHeight="1" x14ac:dyDescent="0.25">
      <c r="A63" s="64" t="s">
        <v>32</v>
      </c>
      <c r="B63" s="229">
        <v>0.56389286870143274</v>
      </c>
      <c r="C63" s="229">
        <v>0.63583420935036816</v>
      </c>
      <c r="D63" s="229">
        <v>0.66460511185238946</v>
      </c>
      <c r="E63" s="229">
        <v>7.9985253446472851E-2</v>
      </c>
      <c r="F63" s="229">
        <v>0.42254153196632183</v>
      </c>
      <c r="G63" s="229">
        <v>0.37990842733484198</v>
      </c>
      <c r="H63" s="229">
        <v>0.31466719492892142</v>
      </c>
      <c r="I63" s="229">
        <v>0.32269221525781239</v>
      </c>
      <c r="J63" s="229">
        <v>0.43829051309098122</v>
      </c>
      <c r="K63" s="229">
        <v>0.17407579215843491</v>
      </c>
      <c r="L63" s="229">
        <v>0.2188329311002227</v>
      </c>
      <c r="M63" s="229">
        <v>4.8589423692184441E-2</v>
      </c>
      <c r="N63" s="229">
        <v>0.16958433846424881</v>
      </c>
      <c r="O63" s="229">
        <v>0.17641700891321241</v>
      </c>
      <c r="P63" s="229">
        <v>0.31422163430647049</v>
      </c>
      <c r="Q63" s="229">
        <v>0.36854024961168602</v>
      </c>
      <c r="R63" s="229">
        <v>0.32011815092462209</v>
      </c>
      <c r="S63" s="229">
        <v>0.29667676376399782</v>
      </c>
      <c r="T63" s="229">
        <v>0.24449401769714041</v>
      </c>
      <c r="U63" s="229">
        <v>0.25799241624545588</v>
      </c>
      <c r="V63" s="229">
        <v>0.30518326395035972</v>
      </c>
      <c r="W63" s="229">
        <v>0.40478174025084063</v>
      </c>
      <c r="X63" s="229">
        <v>0.25637697244281588</v>
      </c>
      <c r="Y63" s="229">
        <v>0.13468189225299521</v>
      </c>
      <c r="DA63" s="73" t="s">
        <v>539</v>
      </c>
    </row>
    <row r="64" spans="1:105" ht="12" customHeight="1" x14ac:dyDescent="0.25">
      <c r="A64" s="64" t="s">
        <v>33</v>
      </c>
      <c r="B64" s="229">
        <v>0</v>
      </c>
      <c r="C64" s="229">
        <v>0</v>
      </c>
      <c r="D64" s="229">
        <v>0</v>
      </c>
      <c r="E64" s="229">
        <v>6.1105289010380126</v>
      </c>
      <c r="F64" s="229">
        <v>5.5944135102153556</v>
      </c>
      <c r="G64" s="229">
        <v>5.3891478714778431</v>
      </c>
      <c r="H64" s="229">
        <v>0.36371134995179649</v>
      </c>
      <c r="I64" s="229">
        <v>0.41656435894057758</v>
      </c>
      <c r="J64" s="229">
        <v>3.8347132876782042</v>
      </c>
      <c r="K64" s="229">
        <v>1.5945834152041589</v>
      </c>
      <c r="L64" s="229">
        <v>1.133564993633468</v>
      </c>
      <c r="M64" s="229">
        <v>0.83208547946447498</v>
      </c>
      <c r="N64" s="229">
        <v>0.28776843096213972</v>
      </c>
      <c r="O64" s="229">
        <v>0.22695563503282659</v>
      </c>
      <c r="P64" s="229">
        <v>0.21096134570881181</v>
      </c>
      <c r="Q64" s="229">
        <v>0.87018963884056444</v>
      </c>
      <c r="R64" s="229">
        <v>0.8907429505350587</v>
      </c>
      <c r="S64" s="229">
        <v>0.60253611423048514</v>
      </c>
      <c r="T64" s="229">
        <v>0.40664057947146959</v>
      </c>
      <c r="U64" s="229">
        <v>0.43249143751951952</v>
      </c>
      <c r="V64" s="229">
        <v>2.3093746682808249</v>
      </c>
      <c r="W64" s="229">
        <v>0.52168227333870332</v>
      </c>
      <c r="X64" s="229">
        <v>0.33680372736031028</v>
      </c>
      <c r="Y64" s="229">
        <v>0.46688382215631269</v>
      </c>
      <c r="DA64" s="73" t="s">
        <v>540</v>
      </c>
    </row>
    <row r="65" spans="1:105" ht="12" customHeight="1" x14ac:dyDescent="0.25">
      <c r="A65" s="64" t="s">
        <v>35</v>
      </c>
      <c r="B65" s="229">
        <v>14.380602575671659</v>
      </c>
      <c r="C65" s="229">
        <v>14.82205302970873</v>
      </c>
      <c r="D65" s="229">
        <v>14.23595267721635</v>
      </c>
      <c r="E65" s="229">
        <v>12.484447504787999</v>
      </c>
      <c r="F65" s="229">
        <v>11.66195090498516</v>
      </c>
      <c r="G65" s="229">
        <v>11.76665970487166</v>
      </c>
      <c r="H65" s="229">
        <v>10.189792365905101</v>
      </c>
      <c r="I65" s="229">
        <v>10.86186067923906</v>
      </c>
      <c r="J65" s="229">
        <v>10.915468483779749</v>
      </c>
      <c r="K65" s="229">
        <v>4.7352051863396012</v>
      </c>
      <c r="L65" s="229">
        <v>7.0495352132396878</v>
      </c>
      <c r="M65" s="229">
        <v>7.4019719193019897</v>
      </c>
      <c r="N65" s="229">
        <v>8.0154060684224522</v>
      </c>
      <c r="O65" s="229">
        <v>8.7726935291955233</v>
      </c>
      <c r="P65" s="229">
        <v>9.9406519579012009</v>
      </c>
      <c r="Q65" s="229">
        <v>9.9240217979104273</v>
      </c>
      <c r="R65" s="229">
        <v>10.346717521280249</v>
      </c>
      <c r="S65" s="229">
        <v>9.9971560923229834</v>
      </c>
      <c r="T65" s="229">
        <v>13.206283113223931</v>
      </c>
      <c r="U65" s="229">
        <v>12.86688647893599</v>
      </c>
      <c r="V65" s="229">
        <v>11.56682432776077</v>
      </c>
      <c r="W65" s="229">
        <v>12.816080484757739</v>
      </c>
      <c r="X65" s="229">
        <v>8.4331524405958973</v>
      </c>
      <c r="Y65" s="229">
        <v>4.5505738135511473</v>
      </c>
      <c r="DA65" s="73" t="s">
        <v>541</v>
      </c>
    </row>
    <row r="66" spans="1:105" ht="12" customHeight="1" x14ac:dyDescent="0.25">
      <c r="A66" s="64" t="s">
        <v>36</v>
      </c>
      <c r="B66" s="229">
        <v>0.12658612175544659</v>
      </c>
      <c r="C66" s="229">
        <v>0.10745661090999969</v>
      </c>
      <c r="D66" s="229">
        <v>9.7933569041681989E-2</v>
      </c>
      <c r="E66" s="229">
        <v>0</v>
      </c>
      <c r="F66" s="229">
        <v>0</v>
      </c>
      <c r="G66" s="229">
        <v>0</v>
      </c>
      <c r="H66" s="229">
        <v>0</v>
      </c>
      <c r="I66" s="229">
        <v>0</v>
      </c>
      <c r="J66" s="229">
        <v>0</v>
      </c>
      <c r="K66" s="229">
        <v>0</v>
      </c>
      <c r="L66" s="229">
        <v>0</v>
      </c>
      <c r="M66" s="229">
        <v>0</v>
      </c>
      <c r="N66" s="229">
        <v>0</v>
      </c>
      <c r="O66" s="229">
        <v>0</v>
      </c>
      <c r="P66" s="229">
        <v>0</v>
      </c>
      <c r="Q66" s="229">
        <v>0</v>
      </c>
      <c r="R66" s="229">
        <v>0</v>
      </c>
      <c r="S66" s="229">
        <v>0</v>
      </c>
      <c r="T66" s="229">
        <v>0</v>
      </c>
      <c r="U66" s="229">
        <v>0</v>
      </c>
      <c r="V66" s="229">
        <v>0</v>
      </c>
      <c r="W66" s="229">
        <v>0</v>
      </c>
      <c r="X66" s="229">
        <v>0</v>
      </c>
      <c r="Y66" s="229">
        <v>0</v>
      </c>
      <c r="DA66" s="73" t="s">
        <v>542</v>
      </c>
    </row>
    <row r="67" spans="1:105" ht="12" customHeight="1" x14ac:dyDescent="0.25">
      <c r="A67" s="64" t="s">
        <v>38</v>
      </c>
      <c r="B67" s="229">
        <v>0</v>
      </c>
      <c r="C67" s="229">
        <v>0</v>
      </c>
      <c r="D67" s="229">
        <v>0</v>
      </c>
      <c r="E67" s="229">
        <v>0.36130170021101388</v>
      </c>
      <c r="F67" s="229">
        <v>0.19477225647487389</v>
      </c>
      <c r="G67" s="229">
        <v>0.1895738110772939</v>
      </c>
      <c r="H67" s="229">
        <v>0.13730664752818139</v>
      </c>
      <c r="I67" s="229">
        <v>0.18832944980505339</v>
      </c>
      <c r="J67" s="229">
        <v>0.30625797916836472</v>
      </c>
      <c r="K67" s="229">
        <v>0.17591876856695601</v>
      </c>
      <c r="L67" s="229">
        <v>0.21245794274179139</v>
      </c>
      <c r="M67" s="229">
        <v>0.15259363820766281</v>
      </c>
      <c r="N67" s="229">
        <v>0.15994669163760161</v>
      </c>
      <c r="O67" s="229">
        <v>0.15504010749851799</v>
      </c>
      <c r="P67" s="229">
        <v>0.19528548483841141</v>
      </c>
      <c r="Q67" s="229">
        <v>0.18814875355390839</v>
      </c>
      <c r="R67" s="229">
        <v>0.2023752253581943</v>
      </c>
      <c r="S67" s="229">
        <v>0.1882007346227158</v>
      </c>
      <c r="T67" s="229">
        <v>0.30959879827951148</v>
      </c>
      <c r="U67" s="229">
        <v>0.28791969776403442</v>
      </c>
      <c r="V67" s="229">
        <v>0.31802758214905269</v>
      </c>
      <c r="W67" s="229">
        <v>0.27608071599434281</v>
      </c>
      <c r="X67" s="229">
        <v>0.21200577267939941</v>
      </c>
      <c r="Y67" s="229">
        <v>0.17906014983801799</v>
      </c>
      <c r="DA67" s="73" t="s">
        <v>543</v>
      </c>
    </row>
    <row r="68" spans="1:105" ht="12" customHeight="1" x14ac:dyDescent="0.25">
      <c r="A68" s="64" t="s">
        <v>39</v>
      </c>
      <c r="B68" s="229">
        <v>0.4906823314118624</v>
      </c>
      <c r="C68" s="229">
        <v>0.48378919988243829</v>
      </c>
      <c r="D68" s="229">
        <v>0.45762076168419491</v>
      </c>
      <c r="E68" s="229">
        <v>0.82914293408271278</v>
      </c>
      <c r="F68" s="229">
        <v>1.0597193951475761</v>
      </c>
      <c r="G68" s="229">
        <v>0.62272802637577984</v>
      </c>
      <c r="H68" s="229">
        <v>0.47642833979244081</v>
      </c>
      <c r="I68" s="229">
        <v>0.41114050134313618</v>
      </c>
      <c r="J68" s="229">
        <v>0.48525549135384971</v>
      </c>
      <c r="K68" s="229">
        <v>0.45396342110652649</v>
      </c>
      <c r="L68" s="229">
        <v>1.7507292463576329</v>
      </c>
      <c r="M68" s="229">
        <v>0.32532200697682673</v>
      </c>
      <c r="N68" s="229">
        <v>0.35941485575058912</v>
      </c>
      <c r="O68" s="229">
        <v>0.4279643894408825</v>
      </c>
      <c r="P68" s="229">
        <v>0.35628371356556338</v>
      </c>
      <c r="Q68" s="229">
        <v>0.81506872951867926</v>
      </c>
      <c r="R68" s="229">
        <v>0.99155274990449926</v>
      </c>
      <c r="S68" s="229">
        <v>0.6495761855475134</v>
      </c>
      <c r="T68" s="229">
        <v>1.2014358072668021</v>
      </c>
      <c r="U68" s="229">
        <v>1.3682271889312421</v>
      </c>
      <c r="V68" s="229">
        <v>1.133894137567238</v>
      </c>
      <c r="W68" s="229">
        <v>0.86964990713264401</v>
      </c>
      <c r="X68" s="229">
        <v>0.45634030788104912</v>
      </c>
      <c r="Y68" s="229">
        <v>0.37138507557603651</v>
      </c>
      <c r="DA68" s="73" t="s">
        <v>544</v>
      </c>
    </row>
    <row r="69" spans="1:105" ht="12" customHeight="1" x14ac:dyDescent="0.25">
      <c r="A69" s="61" t="s">
        <v>545</v>
      </c>
      <c r="B69" s="263">
        <v>7.3474700651205422</v>
      </c>
      <c r="C69" s="263">
        <v>7.640725716294086</v>
      </c>
      <c r="D69" s="263">
        <v>7.4170959671968806</v>
      </c>
      <c r="E69" s="263">
        <v>7.1430099520129282</v>
      </c>
      <c r="F69" s="263">
        <v>7.1967755263576203</v>
      </c>
      <c r="G69" s="263">
        <v>6.9531787709409487</v>
      </c>
      <c r="H69" s="263">
        <v>5.4049606497727769</v>
      </c>
      <c r="I69" s="263">
        <v>5.9822971819177688</v>
      </c>
      <c r="J69" s="263">
        <v>6.7095647423825078</v>
      </c>
      <c r="K69" s="263">
        <v>2.9307468115138819</v>
      </c>
      <c r="L69" s="263">
        <v>4.2249925899172753</v>
      </c>
      <c r="M69" s="263">
        <v>4.5339044951976311</v>
      </c>
      <c r="N69" s="263">
        <v>4.3642257914693783</v>
      </c>
      <c r="O69" s="263">
        <v>4.8297200508816287</v>
      </c>
      <c r="P69" s="263">
        <v>5.1850413599822938</v>
      </c>
      <c r="Q69" s="263">
        <v>5.8566826273976096</v>
      </c>
      <c r="R69" s="263">
        <v>5.9233639550986092</v>
      </c>
      <c r="S69" s="263">
        <v>5.8504707298133543</v>
      </c>
      <c r="T69" s="263">
        <v>5.92097583051115</v>
      </c>
      <c r="U69" s="263">
        <v>5.6362836036142774</v>
      </c>
      <c r="V69" s="263">
        <v>5.7810102175077009</v>
      </c>
      <c r="W69" s="263">
        <v>5.7983740898043239</v>
      </c>
      <c r="X69" s="263">
        <v>3.9607259814123519</v>
      </c>
      <c r="Y69" s="263">
        <v>1.967520709197748</v>
      </c>
      <c r="DA69" s="74" t="s">
        <v>546</v>
      </c>
    </row>
    <row r="70" spans="1:105" ht="12" hidden="1" customHeight="1" x14ac:dyDescent="0.25">
      <c r="A70" s="116"/>
      <c r="B70" s="126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X70" s="126"/>
      <c r="Y70" s="126"/>
      <c r="DA70" s="125"/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298"/>
      <c r="R71" s="298"/>
      <c r="S71" s="298"/>
      <c r="T71" s="298"/>
      <c r="U71" s="298"/>
      <c r="V71" s="298"/>
      <c r="W71" s="298"/>
      <c r="X71" s="298"/>
      <c r="Y71" s="298"/>
      <c r="DA71" s="124"/>
    </row>
    <row r="72" spans="1:105" ht="15" customHeight="1" x14ac:dyDescent="0.25">
      <c r="A72" s="34" t="s">
        <v>80</v>
      </c>
      <c r="B72" s="223">
        <v>107.0857240684069</v>
      </c>
      <c r="C72" s="223">
        <v>118.4090783900092</v>
      </c>
      <c r="D72" s="223">
        <v>120.0696784669389</v>
      </c>
      <c r="E72" s="223">
        <v>121.890136877519</v>
      </c>
      <c r="F72" s="223">
        <v>122.8640133614379</v>
      </c>
      <c r="G72" s="223">
        <v>126.51584284121751</v>
      </c>
      <c r="H72" s="223">
        <v>124.2978009475646</v>
      </c>
      <c r="I72" s="223">
        <v>132.6893631854698</v>
      </c>
      <c r="J72" s="223">
        <v>114.6909290308095</v>
      </c>
      <c r="K72" s="223">
        <v>86.039466884545362</v>
      </c>
      <c r="L72" s="223">
        <v>97.357438380438722</v>
      </c>
      <c r="M72" s="223">
        <v>93.742265503760535</v>
      </c>
      <c r="N72" s="223">
        <v>99.207590501727807</v>
      </c>
      <c r="O72" s="223">
        <v>85.832271838463285</v>
      </c>
      <c r="P72" s="223">
        <v>91.827427278483725</v>
      </c>
      <c r="Q72" s="223">
        <v>100.4644402391279</v>
      </c>
      <c r="R72" s="223">
        <v>111.5217612950994</v>
      </c>
      <c r="S72" s="223">
        <v>116.79454840096621</v>
      </c>
      <c r="T72" s="223">
        <v>137.28341986348829</v>
      </c>
      <c r="U72" s="223">
        <v>125.50061205023979</v>
      </c>
      <c r="V72" s="223">
        <v>100.1543490621776</v>
      </c>
      <c r="W72" s="223">
        <v>106.9669576467341</v>
      </c>
      <c r="X72" s="223">
        <v>94.384074685479902</v>
      </c>
      <c r="Y72" s="223">
        <v>96.541670893166199</v>
      </c>
      <c r="DA72" s="89" t="s">
        <v>547</v>
      </c>
    </row>
    <row r="73" spans="1:105" ht="12" customHeight="1" x14ac:dyDescent="0.25">
      <c r="A73" s="55" t="s">
        <v>91</v>
      </c>
      <c r="B73" s="259">
        <v>0.17582735395750829</v>
      </c>
      <c r="C73" s="259">
        <v>0.1944195187452086</v>
      </c>
      <c r="D73" s="259">
        <v>0.19714610924128689</v>
      </c>
      <c r="E73" s="259">
        <v>0.20013517606700321</v>
      </c>
      <c r="F73" s="259">
        <v>0.2017342139101683</v>
      </c>
      <c r="G73" s="259">
        <v>0.20773026539247749</v>
      </c>
      <c r="H73" s="259">
        <v>0.2040883939803787</v>
      </c>
      <c r="I73" s="259">
        <v>0.21786675889969989</v>
      </c>
      <c r="J73" s="259">
        <v>0.18831457460692039</v>
      </c>
      <c r="K73" s="259">
        <v>0.14127085500734329</v>
      </c>
      <c r="L73" s="259">
        <v>0.1598541815674748</v>
      </c>
      <c r="M73" s="259">
        <v>0.1539183176926785</v>
      </c>
      <c r="N73" s="259">
        <v>0.16289200341285931</v>
      </c>
      <c r="O73" s="259">
        <v>0.14093065506920369</v>
      </c>
      <c r="P73" s="259">
        <v>0.1507742857375525</v>
      </c>
      <c r="Q73" s="259">
        <v>0.1649556637707095</v>
      </c>
      <c r="R73" s="259">
        <v>0.18311102033240401</v>
      </c>
      <c r="S73" s="259">
        <v>0.19176857214776261</v>
      </c>
      <c r="T73" s="259">
        <v>0.22540988228657691</v>
      </c>
      <c r="U73" s="259">
        <v>0.20606332663674379</v>
      </c>
      <c r="V73" s="259">
        <v>0.16444651550090619</v>
      </c>
      <c r="W73" s="259">
        <v>0.1756323477058214</v>
      </c>
      <c r="X73" s="259">
        <v>0.15497212398803081</v>
      </c>
      <c r="Y73" s="259">
        <v>0.15851474776352831</v>
      </c>
      <c r="DA73" s="67" t="s">
        <v>548</v>
      </c>
    </row>
    <row r="74" spans="1:105" ht="12" customHeight="1" x14ac:dyDescent="0.25">
      <c r="A74" s="173" t="s">
        <v>92</v>
      </c>
      <c r="B74" s="224">
        <v>9.1459906490385823E-2</v>
      </c>
      <c r="C74" s="224">
        <v>0.1011309708308516</v>
      </c>
      <c r="D74" s="224">
        <v>0.10254925818032259</v>
      </c>
      <c r="E74" s="224">
        <v>0.1041040775313526</v>
      </c>
      <c r="F74" s="224">
        <v>0.1049358471526244</v>
      </c>
      <c r="G74" s="224">
        <v>0.1080548061515528</v>
      </c>
      <c r="H74" s="224">
        <v>0.10616041821188631</v>
      </c>
      <c r="I74" s="224">
        <v>0.1133274939753996</v>
      </c>
      <c r="J74" s="224">
        <v>9.7955369268015124E-2</v>
      </c>
      <c r="K74" s="224">
        <v>7.3484693353862082E-2</v>
      </c>
      <c r="L74" s="224">
        <v>8.3151160323959764E-2</v>
      </c>
      <c r="M74" s="224">
        <v>8.0063509041556194E-2</v>
      </c>
      <c r="N74" s="224">
        <v>8.4731340515834003E-2</v>
      </c>
      <c r="O74" s="224">
        <v>7.3307731954910429E-2</v>
      </c>
      <c r="P74" s="224">
        <v>7.8428081662673524E-2</v>
      </c>
      <c r="Q74" s="224">
        <v>8.5804792280355868E-2</v>
      </c>
      <c r="R74" s="224">
        <v>9.5248642603175823E-2</v>
      </c>
      <c r="S74" s="224">
        <v>9.9752031078553335E-2</v>
      </c>
      <c r="T74" s="224">
        <v>0.11725119153485861</v>
      </c>
      <c r="U74" s="224">
        <v>0.1071877165929995</v>
      </c>
      <c r="V74" s="224">
        <v>8.5539949227794163E-2</v>
      </c>
      <c r="W74" s="224">
        <v>9.1358470319375509E-2</v>
      </c>
      <c r="X74" s="224">
        <v>8.0611666214274555E-2</v>
      </c>
      <c r="Y74" s="224">
        <v>8.2454428628340848E-2</v>
      </c>
      <c r="DA74" s="177" t="s">
        <v>549</v>
      </c>
    </row>
    <row r="75" spans="1:105" ht="12" customHeight="1" x14ac:dyDescent="0.25">
      <c r="A75" s="173" t="s">
        <v>93</v>
      </c>
      <c r="B75" s="224">
        <v>2.1407920043304278</v>
      </c>
      <c r="C75" s="224">
        <v>2.3671615470940708</v>
      </c>
      <c r="D75" s="224">
        <v>2.4003592435941181</v>
      </c>
      <c r="E75" s="224">
        <v>2.4367527296864431</v>
      </c>
      <c r="F75" s="224">
        <v>2.4562218700233718</v>
      </c>
      <c r="G75" s="224">
        <v>2.529227001375022</v>
      </c>
      <c r="H75" s="224">
        <v>2.4848852705559099</v>
      </c>
      <c r="I75" s="224">
        <v>2.6526442272149411</v>
      </c>
      <c r="J75" s="224">
        <v>2.292830589458835</v>
      </c>
      <c r="K75" s="224">
        <v>1.720048161094043</v>
      </c>
      <c r="L75" s="224">
        <v>1.9463100937134981</v>
      </c>
      <c r="M75" s="224">
        <v>1.87403777865023</v>
      </c>
      <c r="N75" s="224">
        <v>1.983297198227117</v>
      </c>
      <c r="O75" s="224">
        <v>1.715906045029332</v>
      </c>
      <c r="P75" s="224">
        <v>1.835757509287139</v>
      </c>
      <c r="Q75" s="224">
        <v>2.0084233659951138</v>
      </c>
      <c r="R75" s="224">
        <v>2.2294745351575438</v>
      </c>
      <c r="S75" s="224">
        <v>2.3348848554873092</v>
      </c>
      <c r="T75" s="224">
        <v>2.744485785828207</v>
      </c>
      <c r="U75" s="224">
        <v>2.508931131138326</v>
      </c>
      <c r="V75" s="224">
        <v>2.0022242136989541</v>
      </c>
      <c r="W75" s="224">
        <v>2.1384176989961921</v>
      </c>
      <c r="X75" s="224">
        <v>1.8868684334967349</v>
      </c>
      <c r="Y75" s="224">
        <v>1.930001771297911</v>
      </c>
      <c r="DA75" s="177" t="s">
        <v>550</v>
      </c>
    </row>
    <row r="76" spans="1:105" ht="12" customHeight="1" x14ac:dyDescent="0.25">
      <c r="A76" s="173" t="s">
        <v>94</v>
      </c>
      <c r="B76" s="224">
        <v>5.8609117985836137E-2</v>
      </c>
      <c r="C76" s="224">
        <v>6.4806506248402909E-2</v>
      </c>
      <c r="D76" s="224">
        <v>6.5715369747095645E-2</v>
      </c>
      <c r="E76" s="224">
        <v>6.6711725355667745E-2</v>
      </c>
      <c r="F76" s="224">
        <v>6.7244737970056132E-2</v>
      </c>
      <c r="G76" s="224">
        <v>6.9243421797492502E-2</v>
      </c>
      <c r="H76" s="224">
        <v>6.8029464660126271E-2</v>
      </c>
      <c r="I76" s="224">
        <v>7.2622252966566644E-2</v>
      </c>
      <c r="J76" s="224">
        <v>6.2771524868973486E-2</v>
      </c>
      <c r="K76" s="224">
        <v>4.7090285002447781E-2</v>
      </c>
      <c r="L76" s="224">
        <v>5.3284727189158249E-2</v>
      </c>
      <c r="M76" s="224">
        <v>5.1306105897559511E-2</v>
      </c>
      <c r="N76" s="224">
        <v>5.4297334470953092E-2</v>
      </c>
      <c r="O76" s="224">
        <v>4.697688502306787E-2</v>
      </c>
      <c r="P76" s="224">
        <v>5.0258095245850863E-2</v>
      </c>
      <c r="Q76" s="224">
        <v>5.4985221256903159E-2</v>
      </c>
      <c r="R76" s="224">
        <v>6.1037006777468018E-2</v>
      </c>
      <c r="S76" s="224">
        <v>6.3922857382587545E-2</v>
      </c>
      <c r="T76" s="224">
        <v>7.513662742885896E-2</v>
      </c>
      <c r="U76" s="224">
        <v>6.8687775545581239E-2</v>
      </c>
      <c r="V76" s="224">
        <v>5.4815505166968731E-2</v>
      </c>
      <c r="W76" s="224">
        <v>5.8544115901940502E-2</v>
      </c>
      <c r="X76" s="224">
        <v>5.1657374662676933E-2</v>
      </c>
      <c r="Y76" s="224">
        <v>5.2838249254509438E-2</v>
      </c>
      <c r="DA76" s="177" t="s">
        <v>551</v>
      </c>
    </row>
    <row r="77" spans="1:105" ht="12" customHeight="1" x14ac:dyDescent="0.25">
      <c r="A77" s="56" t="s">
        <v>95</v>
      </c>
      <c r="B77" s="260">
        <v>0.28408949758926422</v>
      </c>
      <c r="C77" s="260">
        <v>0.3143250603542429</v>
      </c>
      <c r="D77" s="260">
        <v>0.3192212248063071</v>
      </c>
      <c r="E77" s="260">
        <v>0.31386825812434838</v>
      </c>
      <c r="F77" s="260">
        <v>0.31813417120699827</v>
      </c>
      <c r="G77" s="260">
        <v>0.32903032954663969</v>
      </c>
      <c r="H77" s="260">
        <v>0.33621060121090618</v>
      </c>
      <c r="I77" s="260">
        <v>0.35902233475588852</v>
      </c>
      <c r="J77" s="260">
        <v>0.30317319998748948</v>
      </c>
      <c r="K77" s="260">
        <v>0.22873649934343879</v>
      </c>
      <c r="L77" s="260">
        <v>0.25885729193290441</v>
      </c>
      <c r="M77" s="260">
        <v>0.25557389870906511</v>
      </c>
      <c r="N77" s="260">
        <v>0.26999080886268773</v>
      </c>
      <c r="O77" s="260">
        <v>0.23364380754624811</v>
      </c>
      <c r="P77" s="260">
        <v>0.24919790016830501</v>
      </c>
      <c r="Q77" s="260">
        <v>0.27159317514966508</v>
      </c>
      <c r="R77" s="260">
        <v>0.30086366024512068</v>
      </c>
      <c r="S77" s="260">
        <v>0.31722538818770352</v>
      </c>
      <c r="T77" s="260">
        <v>0.38561160270402001</v>
      </c>
      <c r="U77" s="260">
        <v>0.34798805418452539</v>
      </c>
      <c r="V77" s="260">
        <v>0.27495109065780232</v>
      </c>
      <c r="W77" s="260">
        <v>0.29835178759785641</v>
      </c>
      <c r="X77" s="260">
        <v>0.2661427658277159</v>
      </c>
      <c r="Y77" s="260">
        <v>0.27227618834000789</v>
      </c>
      <c r="DA77" s="68" t="s">
        <v>552</v>
      </c>
    </row>
    <row r="78" spans="1:105" ht="12" customHeight="1" x14ac:dyDescent="0.25">
      <c r="A78" s="37" t="s">
        <v>159</v>
      </c>
      <c r="B78" s="226">
        <v>1.0868354339132779E-2</v>
      </c>
      <c r="C78" s="226">
        <v>1.009567150480377E-2</v>
      </c>
      <c r="D78" s="226">
        <v>8.990316993647952E-3</v>
      </c>
      <c r="E78" s="226">
        <v>9.3851230365068847E-3</v>
      </c>
      <c r="F78" s="226">
        <v>8.7787861007629937E-3</v>
      </c>
      <c r="G78" s="226">
        <v>7.9872596113233878E-3</v>
      </c>
      <c r="H78" s="226">
        <v>7.0399539358470516E-3</v>
      </c>
      <c r="I78" s="226">
        <v>6.5997223437116552E-3</v>
      </c>
      <c r="J78" s="226">
        <v>6.3269862370871482E-3</v>
      </c>
      <c r="K78" s="226">
        <v>4.5853860901644544E-3</v>
      </c>
      <c r="L78" s="226">
        <v>4.5190993978423593E-3</v>
      </c>
      <c r="M78" s="226">
        <v>3.60402034285581E-3</v>
      </c>
      <c r="N78" s="226">
        <v>3.2203885847335791E-3</v>
      </c>
      <c r="O78" s="226">
        <v>4.1730448777326573E-3</v>
      </c>
      <c r="P78" s="226">
        <v>2.0726494694116439E-3</v>
      </c>
      <c r="Q78" s="226">
        <v>1.9263411732517079E-3</v>
      </c>
      <c r="R78" s="226">
        <v>2.4323690100501718E-3</v>
      </c>
      <c r="S78" s="226">
        <v>2.1453396934744458E-3</v>
      </c>
      <c r="T78" s="226">
        <v>2.7495957339156631E-3</v>
      </c>
      <c r="U78" s="226">
        <v>1.9362366149632991E-3</v>
      </c>
      <c r="V78" s="226">
        <v>2.072428515657252E-3</v>
      </c>
      <c r="W78" s="226">
        <v>1.5125515064378951E-3</v>
      </c>
      <c r="X78" s="226">
        <v>2.1272949383837479E-3</v>
      </c>
      <c r="Y78" s="226">
        <v>2.546653558128502E-3</v>
      </c>
      <c r="DA78" s="69" t="s">
        <v>553</v>
      </c>
    </row>
    <row r="79" spans="1:105" ht="12" customHeight="1" x14ac:dyDescent="0.25">
      <c r="A79" s="37" t="s">
        <v>35</v>
      </c>
      <c r="B79" s="226">
        <v>0.1118581554896997</v>
      </c>
      <c r="C79" s="226">
        <v>0.1237237911025679</v>
      </c>
      <c r="D79" s="226">
        <v>0.12533080236410571</v>
      </c>
      <c r="E79" s="226">
        <v>0.1308795587276374</v>
      </c>
      <c r="F79" s="226">
        <v>0.1281713906308152</v>
      </c>
      <c r="G79" s="226">
        <v>0.13619359500208311</v>
      </c>
      <c r="H79" s="226">
        <v>0.13085466911379631</v>
      </c>
      <c r="I79" s="226">
        <v>0.1330370972880984</v>
      </c>
      <c r="J79" s="226">
        <v>0.11340989382472309</v>
      </c>
      <c r="K79" s="226">
        <v>9.389550830564275E-2</v>
      </c>
      <c r="L79" s="226">
        <v>0.106036277506959</v>
      </c>
      <c r="M79" s="226">
        <v>9.4535073530445005E-2</v>
      </c>
      <c r="N79" s="226">
        <v>0.1070287032385162</v>
      </c>
      <c r="O79" s="226">
        <v>9.1018991230574678E-2</v>
      </c>
      <c r="P79" s="226">
        <v>0.1000370321800093</v>
      </c>
      <c r="Q79" s="226">
        <v>0.1015543824146594</v>
      </c>
      <c r="R79" s="226">
        <v>0.115733545838918</v>
      </c>
      <c r="S79" s="226">
        <v>0.1164369924713814</v>
      </c>
      <c r="T79" s="226">
        <v>0.15429870548870059</v>
      </c>
      <c r="U79" s="226">
        <v>0.14546115223011169</v>
      </c>
      <c r="V79" s="226">
        <v>0.10928655944869969</v>
      </c>
      <c r="W79" s="226">
        <v>0.121015184533944</v>
      </c>
      <c r="X79" s="226">
        <v>0.10839971545013639</v>
      </c>
      <c r="Y79" s="226">
        <v>0.1239991413605861</v>
      </c>
      <c r="DA79" s="69" t="s">
        <v>554</v>
      </c>
    </row>
    <row r="80" spans="1:105" ht="12" customHeight="1" x14ac:dyDescent="0.25">
      <c r="A80" s="37" t="s">
        <v>96</v>
      </c>
      <c r="B80" s="226">
        <v>0</v>
      </c>
      <c r="C80" s="226">
        <v>0</v>
      </c>
      <c r="D80" s="226">
        <v>0</v>
      </c>
      <c r="E80" s="226">
        <v>0</v>
      </c>
      <c r="F80" s="226">
        <v>0</v>
      </c>
      <c r="G80" s="226">
        <v>0</v>
      </c>
      <c r="H80" s="226">
        <v>0</v>
      </c>
      <c r="I80" s="226">
        <v>0</v>
      </c>
      <c r="J80" s="226">
        <v>0</v>
      </c>
      <c r="K80" s="226">
        <v>0</v>
      </c>
      <c r="L80" s="226">
        <v>0</v>
      </c>
      <c r="M80" s="226">
        <v>0</v>
      </c>
      <c r="N80" s="226">
        <v>0</v>
      </c>
      <c r="O80" s="226">
        <v>0</v>
      </c>
      <c r="P80" s="226">
        <v>0</v>
      </c>
      <c r="Q80" s="226">
        <v>0</v>
      </c>
      <c r="R80" s="226">
        <v>0</v>
      </c>
      <c r="S80" s="226">
        <v>0</v>
      </c>
      <c r="T80" s="226">
        <v>9.3933068018124729E-3</v>
      </c>
      <c r="U80" s="226">
        <v>0</v>
      </c>
      <c r="V80" s="226">
        <v>0</v>
      </c>
      <c r="W80" s="226">
        <v>0</v>
      </c>
      <c r="X80" s="226">
        <v>0</v>
      </c>
      <c r="Y80" s="226">
        <v>0</v>
      </c>
      <c r="DA80" s="69" t="s">
        <v>555</v>
      </c>
    </row>
    <row r="81" spans="1:105" ht="12" customHeight="1" x14ac:dyDescent="0.25">
      <c r="A81" s="37" t="s">
        <v>78</v>
      </c>
      <c r="B81" s="226">
        <v>0</v>
      </c>
      <c r="C81" s="226">
        <v>0</v>
      </c>
      <c r="D81" s="226">
        <v>0</v>
      </c>
      <c r="E81" s="226">
        <v>0</v>
      </c>
      <c r="F81" s="226">
        <v>0</v>
      </c>
      <c r="G81" s="226">
        <v>0</v>
      </c>
      <c r="H81" s="226">
        <v>0</v>
      </c>
      <c r="I81" s="226">
        <v>0</v>
      </c>
      <c r="J81" s="226">
        <v>0</v>
      </c>
      <c r="K81" s="226">
        <v>0</v>
      </c>
      <c r="L81" s="226">
        <v>0</v>
      </c>
      <c r="M81" s="226">
        <v>0</v>
      </c>
      <c r="N81" s="226">
        <v>0</v>
      </c>
      <c r="O81" s="226">
        <v>0</v>
      </c>
      <c r="P81" s="226">
        <v>0</v>
      </c>
      <c r="Q81" s="226">
        <v>0</v>
      </c>
      <c r="R81" s="226">
        <v>0</v>
      </c>
      <c r="S81" s="226">
        <v>0</v>
      </c>
      <c r="T81" s="226">
        <v>2.8267396194083631E-2</v>
      </c>
      <c r="U81" s="226">
        <v>2.735571757988418E-2</v>
      </c>
      <c r="V81" s="226">
        <v>2.162221903413664E-2</v>
      </c>
      <c r="W81" s="226">
        <v>2.5159472723276049E-2</v>
      </c>
      <c r="X81" s="226">
        <v>2.254503634621657E-2</v>
      </c>
      <c r="Y81" s="226">
        <v>2.7761614059014471E-2</v>
      </c>
      <c r="DA81" s="69" t="s">
        <v>556</v>
      </c>
    </row>
    <row r="82" spans="1:105" ht="12" customHeight="1" x14ac:dyDescent="0.25">
      <c r="A82" s="37" t="s">
        <v>40</v>
      </c>
      <c r="B82" s="226">
        <v>0.1613629877604317</v>
      </c>
      <c r="C82" s="226">
        <v>0.18050559774687119</v>
      </c>
      <c r="D82" s="226">
        <v>0.18490010544855351</v>
      </c>
      <c r="E82" s="226">
        <v>0.1736035763602041</v>
      </c>
      <c r="F82" s="226">
        <v>0.18118399447542011</v>
      </c>
      <c r="G82" s="226">
        <v>0.1848494749332332</v>
      </c>
      <c r="H82" s="226">
        <v>0.19831597816126281</v>
      </c>
      <c r="I82" s="226">
        <v>0.2193855151240785</v>
      </c>
      <c r="J82" s="226">
        <v>0.18343631992567919</v>
      </c>
      <c r="K82" s="226">
        <v>0.13025560494763161</v>
      </c>
      <c r="L82" s="226">
        <v>0.148301915028103</v>
      </c>
      <c r="M82" s="226">
        <v>0.15743480483576419</v>
      </c>
      <c r="N82" s="226">
        <v>0.1597417170394379</v>
      </c>
      <c r="O82" s="226">
        <v>0.1384517714379408</v>
      </c>
      <c r="P82" s="226">
        <v>0.1470882185188841</v>
      </c>
      <c r="Q82" s="226">
        <v>0.16811245156175389</v>
      </c>
      <c r="R82" s="226">
        <v>0.18269774539615249</v>
      </c>
      <c r="S82" s="226">
        <v>0.19864305602284771</v>
      </c>
      <c r="T82" s="226">
        <v>0.1909025984855075</v>
      </c>
      <c r="U82" s="226">
        <v>0.1732349477595663</v>
      </c>
      <c r="V82" s="226">
        <v>0.14196988365930871</v>
      </c>
      <c r="W82" s="226">
        <v>0.15066457883419851</v>
      </c>
      <c r="X82" s="226">
        <v>0.13307071909297921</v>
      </c>
      <c r="Y82" s="226">
        <v>0.1179687793622789</v>
      </c>
      <c r="DA82" s="69" t="s">
        <v>557</v>
      </c>
    </row>
    <row r="83" spans="1:105" ht="12" customHeight="1" x14ac:dyDescent="0.25">
      <c r="A83" s="57" t="s">
        <v>558</v>
      </c>
      <c r="B83" s="261">
        <v>24.579518820517698</v>
      </c>
      <c r="C83" s="261">
        <v>27.197358613962638</v>
      </c>
      <c r="D83" s="261">
        <v>27.617779998946059</v>
      </c>
      <c r="E83" s="261">
        <v>27.098051808196931</v>
      </c>
      <c r="F83" s="261">
        <v>27.495069900652389</v>
      </c>
      <c r="G83" s="261">
        <v>28.429010249129622</v>
      </c>
      <c r="H83" s="261">
        <v>29.01536929821917</v>
      </c>
      <c r="I83" s="261">
        <v>30.98277062829132</v>
      </c>
      <c r="J83" s="261">
        <v>26.179438451572739</v>
      </c>
      <c r="K83" s="261">
        <v>19.73997699057044</v>
      </c>
      <c r="L83" s="261">
        <v>22.340452613213689</v>
      </c>
      <c r="M83" s="261">
        <v>22.042924323302849</v>
      </c>
      <c r="N83" s="261">
        <v>23.289743713065079</v>
      </c>
      <c r="O83" s="261">
        <v>20.154517093488021</v>
      </c>
      <c r="P83" s="261">
        <v>21.502119120921861</v>
      </c>
      <c r="Q83" s="261">
        <v>23.43309089988621</v>
      </c>
      <c r="R83" s="261">
        <v>25.960255029806941</v>
      </c>
      <c r="S83" s="261">
        <v>27.365094648083652</v>
      </c>
      <c r="T83" s="261">
        <v>31.62225244205645</v>
      </c>
      <c r="U83" s="261">
        <v>28.839513564126388</v>
      </c>
      <c r="V83" s="261">
        <v>22.791712737314999</v>
      </c>
      <c r="W83" s="261">
        <v>24.657462920749051</v>
      </c>
      <c r="X83" s="261">
        <v>21.97933592726654</v>
      </c>
      <c r="Y83" s="261">
        <v>22.27691317650002</v>
      </c>
      <c r="DA83" s="70" t="s">
        <v>559</v>
      </c>
    </row>
    <row r="84" spans="1:105" ht="12" customHeight="1" x14ac:dyDescent="0.25">
      <c r="A84" s="60" t="s">
        <v>560</v>
      </c>
      <c r="B84" s="262">
        <v>11.048131109285199</v>
      </c>
      <c r="C84" s="262">
        <v>12.081388884430581</v>
      </c>
      <c r="D84" s="262">
        <v>12.140879384551081</v>
      </c>
      <c r="E84" s="262">
        <v>12.236969974290041</v>
      </c>
      <c r="F84" s="262">
        <v>12.14498096794542</v>
      </c>
      <c r="G84" s="262">
        <v>12.74402502516145</v>
      </c>
      <c r="H84" s="262">
        <v>12.16335073397666</v>
      </c>
      <c r="I84" s="262">
        <v>12.32988517521823</v>
      </c>
      <c r="J84" s="262">
        <v>10.60668009338751</v>
      </c>
      <c r="K84" s="262">
        <v>8.6963050877102823</v>
      </c>
      <c r="L84" s="262">
        <v>9.7313307304224264</v>
      </c>
      <c r="M84" s="262">
        <v>8.5191861767216501</v>
      </c>
      <c r="N84" s="262">
        <v>9.6406218498732201</v>
      </c>
      <c r="O84" s="262">
        <v>8.3111057115041618</v>
      </c>
      <c r="P84" s="262">
        <v>8.9841253337734468</v>
      </c>
      <c r="Q84" s="262">
        <v>9.1411451644626531</v>
      </c>
      <c r="R84" s="262">
        <v>10.4107021739174</v>
      </c>
      <c r="S84" s="262">
        <v>10.42161180105429</v>
      </c>
      <c r="T84" s="262">
        <v>14.43211302012973</v>
      </c>
      <c r="U84" s="262">
        <v>13.4151163041962</v>
      </c>
      <c r="V84" s="262">
        <v>10.177257870431781</v>
      </c>
      <c r="W84" s="262">
        <v>11.261294196853891</v>
      </c>
      <c r="X84" s="262">
        <v>10.166965847997851</v>
      </c>
      <c r="Y84" s="262">
        <v>11.710058721983989</v>
      </c>
      <c r="DA84" s="72" t="s">
        <v>561</v>
      </c>
    </row>
    <row r="85" spans="1:105" ht="12" customHeight="1" x14ac:dyDescent="0.25">
      <c r="A85" s="59" t="s">
        <v>31</v>
      </c>
      <c r="B85" s="230">
        <v>0.38886400251261949</v>
      </c>
      <c r="C85" s="230">
        <v>0.43056614257964559</v>
      </c>
      <c r="D85" s="230">
        <v>0.40789000053461072</v>
      </c>
      <c r="E85" s="230">
        <v>0.15803563695370171</v>
      </c>
      <c r="F85" s="230">
        <v>0.14898357298384771</v>
      </c>
      <c r="G85" s="230">
        <v>0.13676402863453871</v>
      </c>
      <c r="H85" s="230">
        <v>0.10229715145260609</v>
      </c>
      <c r="I85" s="230">
        <v>0.12145560916370469</v>
      </c>
      <c r="J85" s="230">
        <v>5.507185313618429E-2</v>
      </c>
      <c r="K85" s="230">
        <v>5.3981207578887011E-2</v>
      </c>
      <c r="L85" s="230">
        <v>5.1682490638252532E-2</v>
      </c>
      <c r="M85" s="230">
        <v>3.567601827920084E-2</v>
      </c>
      <c r="N85" s="230">
        <v>2.6909719722984841E-2</v>
      </c>
      <c r="O85" s="230">
        <v>1.1635880922831869E-2</v>
      </c>
      <c r="P85" s="230">
        <v>2.4929917193980321E-2</v>
      </c>
      <c r="Q85" s="230">
        <v>2.3196534460911869E-2</v>
      </c>
      <c r="R85" s="230">
        <v>4.8750009826774091E-2</v>
      </c>
      <c r="S85" s="230">
        <v>1.2266395506664821E-2</v>
      </c>
      <c r="T85" s="230">
        <v>3.321209966473599E-2</v>
      </c>
      <c r="U85" s="230">
        <v>3.1540513599458433E-2</v>
      </c>
      <c r="V85" s="230">
        <v>2.6470139770904979E-2</v>
      </c>
      <c r="W85" s="230">
        <v>2.7040275888433871E-2</v>
      </c>
      <c r="X85" s="230">
        <v>6.3216076229565127E-2</v>
      </c>
      <c r="Y85" s="230">
        <v>4.6201789096863018E-2</v>
      </c>
      <c r="DA85" s="71" t="s">
        <v>562</v>
      </c>
    </row>
    <row r="86" spans="1:105" ht="12" customHeight="1" x14ac:dyDescent="0.25">
      <c r="A86" s="59" t="s">
        <v>159</v>
      </c>
      <c r="B86" s="230">
        <v>0.91138568011767829</v>
      </c>
      <c r="C86" s="230">
        <v>0.84543563618407636</v>
      </c>
      <c r="D86" s="230">
        <v>0.75252657247029231</v>
      </c>
      <c r="E86" s="230">
        <v>0.80339981693364138</v>
      </c>
      <c r="F86" s="230">
        <v>0.74374752448790415</v>
      </c>
      <c r="G86" s="230">
        <v>0.67774089717515096</v>
      </c>
      <c r="H86" s="230">
        <v>0.59822428590113552</v>
      </c>
      <c r="I86" s="230">
        <v>0.56113032270939267</v>
      </c>
      <c r="J86" s="230">
        <v>0.53712715042278192</v>
      </c>
      <c r="K86" s="230">
        <v>0.38877021490226282</v>
      </c>
      <c r="L86" s="230">
        <v>0.3842288556897252</v>
      </c>
      <c r="M86" s="230">
        <v>0.30958737137305231</v>
      </c>
      <c r="N86" s="230">
        <v>0.27516591817407737</v>
      </c>
      <c r="O86" s="230">
        <v>0.35696969918959581</v>
      </c>
      <c r="P86" s="230">
        <v>0.17639355104229781</v>
      </c>
      <c r="Q86" s="230">
        <v>0.16376635555702629</v>
      </c>
      <c r="R86" s="230">
        <v>0.20702089346965399</v>
      </c>
      <c r="S86" s="230">
        <v>0.18298916169138391</v>
      </c>
      <c r="T86" s="230">
        <v>0.24759188400221491</v>
      </c>
      <c r="U86" s="230">
        <v>0.1723975625280102</v>
      </c>
      <c r="V86" s="230">
        <v>0.18414156088438891</v>
      </c>
      <c r="W86" s="230">
        <v>0.13448678740954739</v>
      </c>
      <c r="X86" s="230">
        <v>0.18883489359057409</v>
      </c>
      <c r="Y86" s="230">
        <v>0.22811219748387021</v>
      </c>
      <c r="DA86" s="71" t="s">
        <v>563</v>
      </c>
    </row>
    <row r="87" spans="1:105" ht="12" customHeight="1" x14ac:dyDescent="0.25">
      <c r="A87" s="59" t="s">
        <v>32</v>
      </c>
      <c r="B87" s="230">
        <v>0.3678117365620055</v>
      </c>
      <c r="C87" s="230">
        <v>0.44446143646953817</v>
      </c>
      <c r="D87" s="230">
        <v>0.48975829082132277</v>
      </c>
      <c r="E87" s="230">
        <v>7.1780119621221411E-2</v>
      </c>
      <c r="F87" s="230">
        <v>0.39344167106262101</v>
      </c>
      <c r="G87" s="230">
        <v>0.37311981215395612</v>
      </c>
      <c r="H87" s="230">
        <v>0.34337571769670489</v>
      </c>
      <c r="I87" s="230">
        <v>0.33604318653229043</v>
      </c>
      <c r="J87" s="230">
        <v>0.38659020826588147</v>
      </c>
      <c r="K87" s="230">
        <v>0.2926587210407498</v>
      </c>
      <c r="L87" s="230">
        <v>0.27986252611753881</v>
      </c>
      <c r="M87" s="230">
        <v>5.3306882427265008E-2</v>
      </c>
      <c r="N87" s="230">
        <v>0.19348479385428749</v>
      </c>
      <c r="O87" s="230">
        <v>0.15657333882581001</v>
      </c>
      <c r="P87" s="230">
        <v>0.26911558988655349</v>
      </c>
      <c r="Q87" s="230">
        <v>0.32061760281414498</v>
      </c>
      <c r="R87" s="230">
        <v>0.30475559210015102</v>
      </c>
      <c r="S87" s="230">
        <v>0.29473203207598159</v>
      </c>
      <c r="T87" s="230">
        <v>0.2572275466556414</v>
      </c>
      <c r="U87" s="230">
        <v>0.25968878034830012</v>
      </c>
      <c r="V87" s="230">
        <v>0.25620381264364889</v>
      </c>
      <c r="W87" s="230">
        <v>0.33984039620357881</v>
      </c>
      <c r="X87" s="230">
        <v>0.29253089985301228</v>
      </c>
      <c r="Y87" s="230">
        <v>0.3287307752228632</v>
      </c>
      <c r="DA87" s="71" t="s">
        <v>564</v>
      </c>
    </row>
    <row r="88" spans="1:105" ht="12" customHeight="1" x14ac:dyDescent="0.25">
      <c r="A88" s="59" t="s">
        <v>35</v>
      </c>
      <c r="B88" s="230">
        <v>9.3800696900928973</v>
      </c>
      <c r="C88" s="230">
        <v>10.36092566919733</v>
      </c>
      <c r="D88" s="230">
        <v>10.490704520724851</v>
      </c>
      <c r="E88" s="230">
        <v>11.203754400781481</v>
      </c>
      <c r="F88" s="230">
        <v>10.858808199411049</v>
      </c>
      <c r="G88" s="230">
        <v>11.55640028719781</v>
      </c>
      <c r="H88" s="230">
        <v>11.11945357892621</v>
      </c>
      <c r="I88" s="230">
        <v>11.31125605681285</v>
      </c>
      <c r="J88" s="230">
        <v>9.6278908815626583</v>
      </c>
      <c r="K88" s="230">
        <v>7.9608949441883823</v>
      </c>
      <c r="L88" s="230">
        <v>9.0155568579769092</v>
      </c>
      <c r="M88" s="230">
        <v>8.1206159046421327</v>
      </c>
      <c r="N88" s="230">
        <v>9.1450614181218697</v>
      </c>
      <c r="O88" s="230">
        <v>7.7859267925659248</v>
      </c>
      <c r="P88" s="230">
        <v>8.5136862756506151</v>
      </c>
      <c r="Q88" s="230">
        <v>8.6335646716305696</v>
      </c>
      <c r="R88" s="230">
        <v>9.8501756785208201</v>
      </c>
      <c r="S88" s="230">
        <v>9.9316242117802602</v>
      </c>
      <c r="T88" s="230">
        <v>13.89408148980713</v>
      </c>
      <c r="U88" s="230">
        <v>12.95148944772043</v>
      </c>
      <c r="V88" s="230">
        <v>9.710442357132834</v>
      </c>
      <c r="W88" s="230">
        <v>10.75992673735233</v>
      </c>
      <c r="X88" s="230">
        <v>9.6223839783247023</v>
      </c>
      <c r="Y88" s="230">
        <v>11.107013960180399</v>
      </c>
      <c r="DA88" s="71" t="s">
        <v>565</v>
      </c>
    </row>
    <row r="89" spans="1:105" ht="12" customHeight="1" x14ac:dyDescent="0.25">
      <c r="A89" s="60" t="s">
        <v>566</v>
      </c>
      <c r="B89" s="262">
        <v>13.531387711232499</v>
      </c>
      <c r="C89" s="262">
        <v>15.115969729532059</v>
      </c>
      <c r="D89" s="262">
        <v>15.476900614394969</v>
      </c>
      <c r="E89" s="262">
        <v>14.86108183390688</v>
      </c>
      <c r="F89" s="262">
        <v>15.350088932706971</v>
      </c>
      <c r="G89" s="262">
        <v>15.68498522396817</v>
      </c>
      <c r="H89" s="262">
        <v>16.85201856424251</v>
      </c>
      <c r="I89" s="262">
        <v>18.65288545307309</v>
      </c>
      <c r="J89" s="262">
        <v>15.57275835818524</v>
      </c>
      <c r="K89" s="262">
        <v>11.04367190286016</v>
      </c>
      <c r="L89" s="262">
        <v>12.609121882791261</v>
      </c>
      <c r="M89" s="262">
        <v>13.5237381465812</v>
      </c>
      <c r="N89" s="262">
        <v>13.64912186319186</v>
      </c>
      <c r="O89" s="262">
        <v>11.84341138198385</v>
      </c>
      <c r="P89" s="262">
        <v>12.517993787148409</v>
      </c>
      <c r="Q89" s="262">
        <v>14.29194573542356</v>
      </c>
      <c r="R89" s="262">
        <v>15.549552855889541</v>
      </c>
      <c r="S89" s="262">
        <v>16.943482847029362</v>
      </c>
      <c r="T89" s="262">
        <v>17.19013942192672</v>
      </c>
      <c r="U89" s="262">
        <v>15.42439725993019</v>
      </c>
      <c r="V89" s="262">
        <v>12.61445486688323</v>
      </c>
      <c r="W89" s="262">
        <v>13.39616872389516</v>
      </c>
      <c r="X89" s="262">
        <v>11.81237007926868</v>
      </c>
      <c r="Y89" s="262">
        <v>10.566854454516029</v>
      </c>
      <c r="DA89" s="72" t="s">
        <v>567</v>
      </c>
    </row>
    <row r="90" spans="1:105" ht="12" customHeight="1" x14ac:dyDescent="0.25">
      <c r="A90" s="57" t="s">
        <v>517</v>
      </c>
      <c r="B90" s="294">
        <v>47.141801821628889</v>
      </c>
      <c r="C90" s="294">
        <v>52.162635860102412</v>
      </c>
      <c r="D90" s="294">
        <v>52.968974737489972</v>
      </c>
      <c r="E90" s="294">
        <v>51.972172336746581</v>
      </c>
      <c r="F90" s="294">
        <v>52.733625332259003</v>
      </c>
      <c r="G90" s="294">
        <v>54.524857745823752</v>
      </c>
      <c r="H90" s="294">
        <v>55.64945348304478</v>
      </c>
      <c r="I90" s="294">
        <v>59.422791939469327</v>
      </c>
      <c r="J90" s="294">
        <v>50.210336023965333</v>
      </c>
      <c r="K90" s="294">
        <v>37.859898318114674</v>
      </c>
      <c r="L90" s="294">
        <v>42.84742908874523</v>
      </c>
      <c r="M90" s="294">
        <v>42.276790591640207</v>
      </c>
      <c r="N90" s="294">
        <v>44.668103172196943</v>
      </c>
      <c r="O90" s="294">
        <v>38.65495730692389</v>
      </c>
      <c r="P90" s="294">
        <v>41.239563953441383</v>
      </c>
      <c r="Q90" s="294">
        <v>44.943033073069088</v>
      </c>
      <c r="R90" s="294">
        <v>49.789957516683693</v>
      </c>
      <c r="S90" s="294">
        <v>52.484341868125547</v>
      </c>
      <c r="T90" s="294">
        <v>60.649273432178077</v>
      </c>
      <c r="U90" s="294">
        <v>55.312174457107197</v>
      </c>
      <c r="V90" s="294">
        <v>43.712914515686563</v>
      </c>
      <c r="W90" s="294">
        <v>47.291293166561317</v>
      </c>
      <c r="X90" s="294">
        <v>42.154832485544333</v>
      </c>
      <c r="Y90" s="294">
        <v>42.725564883213558</v>
      </c>
      <c r="DA90" s="70" t="s">
        <v>568</v>
      </c>
    </row>
    <row r="91" spans="1:105" ht="12" customHeight="1" x14ac:dyDescent="0.25">
      <c r="A91" s="60" t="s">
        <v>519</v>
      </c>
      <c r="B91" s="262">
        <v>21.18954447629525</v>
      </c>
      <c r="C91" s="262">
        <v>23.17126078336554</v>
      </c>
      <c r="D91" s="262">
        <v>23.285359411065631</v>
      </c>
      <c r="E91" s="262">
        <v>23.469654456525049</v>
      </c>
      <c r="F91" s="262">
        <v>23.293225961787929</v>
      </c>
      <c r="G91" s="262">
        <v>24.442150659375141</v>
      </c>
      <c r="H91" s="262">
        <v>23.328457891105899</v>
      </c>
      <c r="I91" s="262">
        <v>23.647859327839171</v>
      </c>
      <c r="J91" s="262">
        <v>20.342872234362101</v>
      </c>
      <c r="K91" s="262">
        <v>16.67890628855795</v>
      </c>
      <c r="L91" s="262">
        <v>18.664013242251048</v>
      </c>
      <c r="M91" s="262">
        <v>16.33920457748463</v>
      </c>
      <c r="N91" s="262">
        <v>18.490039939456238</v>
      </c>
      <c r="O91" s="262">
        <v>15.94012076604537</v>
      </c>
      <c r="P91" s="262">
        <v>17.23092543503677</v>
      </c>
      <c r="Q91" s="262">
        <v>17.532078512705532</v>
      </c>
      <c r="R91" s="262">
        <v>19.96700026109292</v>
      </c>
      <c r="S91" s="262">
        <v>19.987924164615631</v>
      </c>
      <c r="T91" s="262">
        <v>27.679785630887942</v>
      </c>
      <c r="U91" s="262">
        <v>25.729256900611691</v>
      </c>
      <c r="V91" s="262">
        <v>19.519270377865059</v>
      </c>
      <c r="W91" s="262">
        <v>21.598376402714461</v>
      </c>
      <c r="X91" s="262">
        <v>19.49953099706325</v>
      </c>
      <c r="Y91" s="262">
        <v>22.45907544498381</v>
      </c>
      <c r="DA91" s="72" t="s">
        <v>569</v>
      </c>
    </row>
    <row r="92" spans="1:105" ht="12" customHeight="1" x14ac:dyDescent="0.25">
      <c r="A92" s="59" t="s">
        <v>31</v>
      </c>
      <c r="B92" s="297">
        <v>0.74581402003333441</v>
      </c>
      <c r="C92" s="297">
        <v>0.82579581450754169</v>
      </c>
      <c r="D92" s="297">
        <v>0.78230455651457376</v>
      </c>
      <c r="E92" s="297">
        <v>0.30310132319626021</v>
      </c>
      <c r="F92" s="297">
        <v>0.28574009619830332</v>
      </c>
      <c r="G92" s="297">
        <v>0.26230386287444862</v>
      </c>
      <c r="H92" s="297">
        <v>0.1961987977026779</v>
      </c>
      <c r="I92" s="297">
        <v>0.232943382623956</v>
      </c>
      <c r="J92" s="297">
        <v>0.1056239711384704</v>
      </c>
      <c r="K92" s="297">
        <v>0.10353218907002611</v>
      </c>
      <c r="L92" s="297">
        <v>9.9123410393327449E-2</v>
      </c>
      <c r="M92" s="297">
        <v>6.8424113416695131E-2</v>
      </c>
      <c r="N92" s="297">
        <v>5.1610964540021467E-2</v>
      </c>
      <c r="O92" s="297">
        <v>2.231680760269085E-2</v>
      </c>
      <c r="P92" s="297">
        <v>4.7813841449459507E-2</v>
      </c>
      <c r="Q92" s="297">
        <v>4.4489334331153527E-2</v>
      </c>
      <c r="R92" s="297">
        <v>9.3499116839417445E-2</v>
      </c>
      <c r="S92" s="297">
        <v>2.3526090574165791E-2</v>
      </c>
      <c r="T92" s="297">
        <v>6.3698489458151028E-2</v>
      </c>
      <c r="U92" s="297">
        <v>6.0492504036201628E-2</v>
      </c>
      <c r="V92" s="297">
        <v>5.0767880867919189E-2</v>
      </c>
      <c r="W92" s="297">
        <v>5.1861362154520418E-2</v>
      </c>
      <c r="X92" s="297">
        <v>0.1212440226888208</v>
      </c>
      <c r="Y92" s="297">
        <v>8.8611807306451476E-2</v>
      </c>
      <c r="DA92" s="71" t="s">
        <v>570</v>
      </c>
    </row>
    <row r="93" spans="1:105" ht="12" customHeight="1" x14ac:dyDescent="0.25">
      <c r="A93" s="59" t="s">
        <v>159</v>
      </c>
      <c r="B93" s="297">
        <v>1.747974133623545</v>
      </c>
      <c r="C93" s="297">
        <v>1.621486551667696</v>
      </c>
      <c r="D93" s="297">
        <v>1.4432934511025139</v>
      </c>
      <c r="E93" s="297">
        <v>1.5408647838054359</v>
      </c>
      <c r="F93" s="297">
        <v>1.4264558497161579</v>
      </c>
      <c r="G93" s="297">
        <v>1.299859744787754</v>
      </c>
      <c r="H93" s="297">
        <v>1.147352433412804</v>
      </c>
      <c r="I93" s="297">
        <v>1.0762088006048161</v>
      </c>
      <c r="J93" s="297">
        <v>1.0301723912150089</v>
      </c>
      <c r="K93" s="297">
        <v>0.74563414194161737</v>
      </c>
      <c r="L93" s="297">
        <v>0.73692413188968908</v>
      </c>
      <c r="M93" s="297">
        <v>0.59376697380929688</v>
      </c>
      <c r="N93" s="297">
        <v>0.52774902866693663</v>
      </c>
      <c r="O93" s="297">
        <v>0.68464297199646984</v>
      </c>
      <c r="P93" s="297">
        <v>0.33831052131533318</v>
      </c>
      <c r="Q93" s="297">
        <v>0.31409244156054389</v>
      </c>
      <c r="R93" s="297">
        <v>0.39705162676888489</v>
      </c>
      <c r="S93" s="297">
        <v>0.35096044226709278</v>
      </c>
      <c r="T93" s="297">
        <v>0.47486395537300041</v>
      </c>
      <c r="U93" s="297">
        <v>0.3306464942040781</v>
      </c>
      <c r="V93" s="297">
        <v>0.35317066349936133</v>
      </c>
      <c r="W93" s="297">
        <v>0.25793627312167527</v>
      </c>
      <c r="X93" s="297">
        <v>0.36217214810667042</v>
      </c>
      <c r="Y93" s="297">
        <v>0.43750327601630362</v>
      </c>
      <c r="DA93" s="71" t="s">
        <v>571</v>
      </c>
    </row>
    <row r="94" spans="1:105" ht="12" customHeight="1" x14ac:dyDescent="0.25">
      <c r="A94" s="59" t="s">
        <v>32</v>
      </c>
      <c r="B94" s="297">
        <v>0.70543724306764255</v>
      </c>
      <c r="C94" s="297">
        <v>0.85244601850843582</v>
      </c>
      <c r="D94" s="297">
        <v>0.93932222412449162</v>
      </c>
      <c r="E94" s="297">
        <v>0.13766926027419951</v>
      </c>
      <c r="F94" s="297">
        <v>0.7545936688606798</v>
      </c>
      <c r="G94" s="297">
        <v>0.71561776163015689</v>
      </c>
      <c r="H94" s="297">
        <v>0.65857066414600807</v>
      </c>
      <c r="I94" s="297">
        <v>0.64450738107167893</v>
      </c>
      <c r="J94" s="297">
        <v>0.74145304134430479</v>
      </c>
      <c r="K94" s="297">
        <v>0.56129900383394959</v>
      </c>
      <c r="L94" s="297">
        <v>0.53675679495077999</v>
      </c>
      <c r="M94" s="297">
        <v>0.1022388804868422</v>
      </c>
      <c r="N94" s="297">
        <v>0.3710903323202413</v>
      </c>
      <c r="O94" s="297">
        <v>0.30029673743310592</v>
      </c>
      <c r="P94" s="297">
        <v>0.51614492123224787</v>
      </c>
      <c r="Q94" s="297">
        <v>0.61492218797112308</v>
      </c>
      <c r="R94" s="297">
        <v>0.58449995834848856</v>
      </c>
      <c r="S94" s="297">
        <v>0.5652754697139859</v>
      </c>
      <c r="T94" s="297">
        <v>0.49334448391974828</v>
      </c>
      <c r="U94" s="297">
        <v>0.49806495838563491</v>
      </c>
      <c r="V94" s="297">
        <v>0.49138103352579188</v>
      </c>
      <c r="W94" s="297">
        <v>0.65179016423379743</v>
      </c>
      <c r="X94" s="297">
        <v>0.56105385171584177</v>
      </c>
      <c r="Y94" s="297">
        <v>0.63048268647515593</v>
      </c>
      <c r="DA94" s="71" t="s">
        <v>572</v>
      </c>
    </row>
    <row r="95" spans="1:105" ht="12" customHeight="1" x14ac:dyDescent="0.25">
      <c r="A95" s="59" t="s">
        <v>35</v>
      </c>
      <c r="B95" s="297">
        <v>17.990319079570732</v>
      </c>
      <c r="C95" s="297">
        <v>19.871532398681861</v>
      </c>
      <c r="D95" s="297">
        <v>20.120439179324059</v>
      </c>
      <c r="E95" s="297">
        <v>21.48801908924915</v>
      </c>
      <c r="F95" s="297">
        <v>20.826436347012791</v>
      </c>
      <c r="G95" s="297">
        <v>22.164369290082782</v>
      </c>
      <c r="H95" s="297">
        <v>21.32633599584441</v>
      </c>
      <c r="I95" s="297">
        <v>21.69419976353872</v>
      </c>
      <c r="J95" s="297">
        <v>18.465622830664319</v>
      </c>
      <c r="K95" s="297">
        <v>15.268440953712361</v>
      </c>
      <c r="L95" s="297">
        <v>17.29120890501725</v>
      </c>
      <c r="M95" s="297">
        <v>15.57477460977179</v>
      </c>
      <c r="N95" s="297">
        <v>17.539589613929039</v>
      </c>
      <c r="O95" s="297">
        <v>14.9328642490131</v>
      </c>
      <c r="P95" s="297">
        <v>16.328656151039731</v>
      </c>
      <c r="Q95" s="297">
        <v>16.55857454884271</v>
      </c>
      <c r="R95" s="297">
        <v>18.89194955913613</v>
      </c>
      <c r="S95" s="297">
        <v>19.04816216206039</v>
      </c>
      <c r="T95" s="297">
        <v>26.647878702137039</v>
      </c>
      <c r="U95" s="297">
        <v>24.840052943985778</v>
      </c>
      <c r="V95" s="297">
        <v>18.623950799971979</v>
      </c>
      <c r="W95" s="297">
        <v>20.636788603204469</v>
      </c>
      <c r="X95" s="297">
        <v>18.455060974551909</v>
      </c>
      <c r="Y95" s="297">
        <v>21.302477675185891</v>
      </c>
      <c r="DA95" s="71" t="s">
        <v>573</v>
      </c>
    </row>
    <row r="96" spans="1:105" ht="12" customHeight="1" x14ac:dyDescent="0.25">
      <c r="A96" s="60" t="s">
        <v>525</v>
      </c>
      <c r="B96" s="262">
        <v>25.952257345333638</v>
      </c>
      <c r="C96" s="262">
        <v>28.99137507673688</v>
      </c>
      <c r="D96" s="262">
        <v>29.683615326424331</v>
      </c>
      <c r="E96" s="262">
        <v>28.502517880221529</v>
      </c>
      <c r="F96" s="262">
        <v>29.440399370471059</v>
      </c>
      <c r="G96" s="262">
        <v>30.082707086448611</v>
      </c>
      <c r="H96" s="262">
        <v>32.320995591938882</v>
      </c>
      <c r="I96" s="262">
        <v>35.774932611630163</v>
      </c>
      <c r="J96" s="262">
        <v>29.867463789603232</v>
      </c>
      <c r="K96" s="262">
        <v>21.18099202955672</v>
      </c>
      <c r="L96" s="262">
        <v>24.183415846494182</v>
      </c>
      <c r="M96" s="262">
        <v>25.937586014155571</v>
      </c>
      <c r="N96" s="262">
        <v>26.178063232740701</v>
      </c>
      <c r="O96" s="262">
        <v>22.714836540878519</v>
      </c>
      <c r="P96" s="262">
        <v>24.00863851840462</v>
      </c>
      <c r="Q96" s="262">
        <v>27.41095456036356</v>
      </c>
      <c r="R96" s="262">
        <v>29.822957255590769</v>
      </c>
      <c r="S96" s="262">
        <v>32.49641770350992</v>
      </c>
      <c r="T96" s="262">
        <v>32.969487801290143</v>
      </c>
      <c r="U96" s="262">
        <v>29.582917556495509</v>
      </c>
      <c r="V96" s="262">
        <v>24.193644137821501</v>
      </c>
      <c r="W96" s="262">
        <v>25.692916763846849</v>
      </c>
      <c r="X96" s="262">
        <v>22.655301488481079</v>
      </c>
      <c r="Y96" s="262">
        <v>20.266489438229751</v>
      </c>
      <c r="DA96" s="72" t="s">
        <v>574</v>
      </c>
    </row>
    <row r="97" spans="1:105" ht="12" customHeight="1" x14ac:dyDescent="0.25">
      <c r="A97" s="57" t="s">
        <v>527</v>
      </c>
      <c r="B97" s="294">
        <f t="shared" ref="B97:Y97" si="1">B98+B102+B113</f>
        <v>32.613625545906913</v>
      </c>
      <c r="C97" s="294">
        <f t="shared" si="1"/>
        <v>36.00724031267135</v>
      </c>
      <c r="D97" s="294">
        <f t="shared" si="1"/>
        <v>36.397932524933751</v>
      </c>
      <c r="E97" s="294">
        <f t="shared" si="1"/>
        <v>39.698340765810684</v>
      </c>
      <c r="F97" s="294">
        <f t="shared" si="1"/>
        <v>39.487047288263277</v>
      </c>
      <c r="G97" s="294">
        <f t="shared" si="1"/>
        <v>40.318689022000939</v>
      </c>
      <c r="H97" s="294">
        <f t="shared" si="1"/>
        <v>36.433604017681439</v>
      </c>
      <c r="I97" s="294">
        <f t="shared" si="1"/>
        <v>38.868317549896688</v>
      </c>
      <c r="J97" s="294">
        <f t="shared" si="1"/>
        <v>35.356109297081169</v>
      </c>
      <c r="K97" s="294">
        <f t="shared" si="1"/>
        <v>26.228961082059104</v>
      </c>
      <c r="L97" s="294">
        <f t="shared" si="1"/>
        <v>29.668099223752815</v>
      </c>
      <c r="M97" s="294">
        <f t="shared" si="1"/>
        <v>27.007650978826391</v>
      </c>
      <c r="N97" s="294">
        <f t="shared" si="1"/>
        <v>28.694534930976335</v>
      </c>
      <c r="O97" s="294">
        <f t="shared" si="1"/>
        <v>24.812032313428606</v>
      </c>
      <c r="P97" s="294">
        <f t="shared" si="1"/>
        <v>26.721328332018956</v>
      </c>
      <c r="Q97" s="294">
        <f t="shared" si="1"/>
        <v>29.502554047719858</v>
      </c>
      <c r="R97" s="294">
        <f t="shared" si="1"/>
        <v>32.901813883493105</v>
      </c>
      <c r="S97" s="294">
        <f t="shared" si="1"/>
        <v>33.937558180473133</v>
      </c>
      <c r="T97" s="294">
        <f t="shared" si="1"/>
        <v>41.463998899471221</v>
      </c>
      <c r="U97" s="294">
        <f t="shared" si="1"/>
        <v>38.110066024908058</v>
      </c>
      <c r="V97" s="294">
        <f t="shared" si="1"/>
        <v>31.06774453492358</v>
      </c>
      <c r="W97" s="294">
        <f t="shared" si="1"/>
        <v>32.255897138902576</v>
      </c>
      <c r="X97" s="294">
        <f t="shared" si="1"/>
        <v>27.809653908479589</v>
      </c>
      <c r="Y97" s="294">
        <f t="shared" si="1"/>
        <v>29.043107448168314</v>
      </c>
      <c r="DA97" s="70"/>
    </row>
    <row r="98" spans="1:105" ht="12" customHeight="1" x14ac:dyDescent="0.25">
      <c r="A98" s="60" t="s">
        <v>528</v>
      </c>
      <c r="B98" s="262">
        <v>5.602098109781962</v>
      </c>
      <c r="C98" s="262">
        <v>6.1081938525096131</v>
      </c>
      <c r="D98" s="262">
        <v>6.1156587462671466</v>
      </c>
      <c r="E98" s="262">
        <v>6.5067125617932016</v>
      </c>
      <c r="F98" s="262">
        <v>6.3180691603909027</v>
      </c>
      <c r="G98" s="262">
        <v>6.6158041461411221</v>
      </c>
      <c r="H98" s="262">
        <v>6.0769045858298503</v>
      </c>
      <c r="I98" s="262">
        <v>6.1584388182960348</v>
      </c>
      <c r="J98" s="262">
        <v>5.3894542244649806</v>
      </c>
      <c r="K98" s="262">
        <v>4.4092635880969038</v>
      </c>
      <c r="L98" s="262">
        <v>4.9466546990988061</v>
      </c>
      <c r="M98" s="262">
        <v>4.2800628620985712</v>
      </c>
      <c r="N98" s="262">
        <v>4.8124228779505156</v>
      </c>
      <c r="O98" s="262">
        <v>4.1507314027877857</v>
      </c>
      <c r="P98" s="262">
        <v>4.4698110656102239</v>
      </c>
      <c r="Q98" s="262">
        <v>4.5469566335869649</v>
      </c>
      <c r="R98" s="262">
        <v>5.2097447889777513</v>
      </c>
      <c r="S98" s="262">
        <v>5.1816068324349276</v>
      </c>
      <c r="T98" s="262">
        <v>7.3578734807731756</v>
      </c>
      <c r="U98" s="262">
        <v>6.8509619051543797</v>
      </c>
      <c r="V98" s="262">
        <v>5.2290231289217344</v>
      </c>
      <c r="W98" s="262">
        <v>5.6973026226122281</v>
      </c>
      <c r="X98" s="262">
        <v>5.0965431430150767</v>
      </c>
      <c r="Y98" s="262">
        <v>5.9370334008923997</v>
      </c>
      <c r="DA98" s="72" t="s">
        <v>575</v>
      </c>
    </row>
    <row r="99" spans="1:105" ht="12" customHeight="1" x14ac:dyDescent="0.25">
      <c r="A99" s="59" t="s">
        <v>31</v>
      </c>
      <c r="B99" s="230">
        <v>0.20396902165695679</v>
      </c>
      <c r="C99" s="230">
        <v>0.2260030817382625</v>
      </c>
      <c r="D99" s="230">
        <v>0.2141009460992444</v>
      </c>
      <c r="E99" s="230">
        <v>8.452744893109887E-2</v>
      </c>
      <c r="F99" s="230">
        <v>8.0099167785090103E-2</v>
      </c>
      <c r="G99" s="230">
        <v>7.3139678310038328E-2</v>
      </c>
      <c r="H99" s="230">
        <v>5.2593176205826028E-2</v>
      </c>
      <c r="I99" s="230">
        <v>6.2363414398750143E-2</v>
      </c>
      <c r="J99" s="230">
        <v>2.9041548055855598E-2</v>
      </c>
      <c r="K99" s="230">
        <v>2.832310673651257E-2</v>
      </c>
      <c r="L99" s="230">
        <v>2.7049282677626491E-2</v>
      </c>
      <c r="M99" s="230">
        <v>1.8036590836732931E-2</v>
      </c>
      <c r="N99" s="230">
        <v>1.3707957243154529E-2</v>
      </c>
      <c r="O99" s="230">
        <v>5.9227695885195547E-3</v>
      </c>
      <c r="P99" s="230">
        <v>1.278621860595891E-2</v>
      </c>
      <c r="Q99" s="230">
        <v>1.195774691548716E-2</v>
      </c>
      <c r="R99" s="230">
        <v>2.513125392079606E-2</v>
      </c>
      <c r="S99" s="230">
        <v>6.2763299472939228E-3</v>
      </c>
      <c r="T99" s="230">
        <v>1.7239675609461168E-2</v>
      </c>
      <c r="U99" s="230">
        <v>1.6425377035233751E-2</v>
      </c>
      <c r="V99" s="230">
        <v>1.3951438252591481E-2</v>
      </c>
      <c r="W99" s="230">
        <v>1.4105872491642021E-2</v>
      </c>
      <c r="X99" s="230">
        <v>3.2628040138806998E-2</v>
      </c>
      <c r="Y99" s="230">
        <v>2.4101015833316902E-2</v>
      </c>
      <c r="DA99" s="71" t="s">
        <v>576</v>
      </c>
    </row>
    <row r="100" spans="1:105" ht="12" customHeight="1" x14ac:dyDescent="0.25">
      <c r="A100" s="59" t="s">
        <v>159</v>
      </c>
      <c r="B100" s="230">
        <v>0.47804488027849901</v>
      </c>
      <c r="C100" s="230">
        <v>0.4437670320387665</v>
      </c>
      <c r="D100" s="230">
        <v>0.39500024741851941</v>
      </c>
      <c r="E100" s="230">
        <v>0.42970900934836209</v>
      </c>
      <c r="F100" s="230">
        <v>0.39986661992702238</v>
      </c>
      <c r="G100" s="230">
        <v>0.36244728743263149</v>
      </c>
      <c r="H100" s="230">
        <v>0.30756003302378693</v>
      </c>
      <c r="I100" s="230">
        <v>0.28812175154186048</v>
      </c>
      <c r="J100" s="230">
        <v>0.28324821234059527</v>
      </c>
      <c r="K100" s="230">
        <v>0.203981733394204</v>
      </c>
      <c r="L100" s="230">
        <v>0.20109547357533761</v>
      </c>
      <c r="M100" s="230">
        <v>0.15651692691644509</v>
      </c>
      <c r="N100" s="230">
        <v>0.14017101181034619</v>
      </c>
      <c r="O100" s="230">
        <v>0.18170083489205721</v>
      </c>
      <c r="P100" s="230">
        <v>9.0469875481687959E-2</v>
      </c>
      <c r="Q100" s="230">
        <v>8.4421086103291257E-2</v>
      </c>
      <c r="R100" s="230">
        <v>0.1067219198351539</v>
      </c>
      <c r="S100" s="230">
        <v>9.362981610447961E-2</v>
      </c>
      <c r="T100" s="230">
        <v>0.12851953977079139</v>
      </c>
      <c r="U100" s="230">
        <v>8.9779608551665294E-2</v>
      </c>
      <c r="V100" s="230">
        <v>9.7054252023185808E-2</v>
      </c>
      <c r="W100" s="230">
        <v>7.0156587264003575E-2</v>
      </c>
      <c r="X100" s="230">
        <v>9.7464329568734839E-2</v>
      </c>
      <c r="Y100" s="230">
        <v>0.1189939998168761</v>
      </c>
      <c r="DA100" s="71" t="s">
        <v>577</v>
      </c>
    </row>
    <row r="101" spans="1:105" ht="12" customHeight="1" x14ac:dyDescent="0.25">
      <c r="A101" s="59" t="s">
        <v>35</v>
      </c>
      <c r="B101" s="230">
        <v>4.9200842078465064</v>
      </c>
      <c r="C101" s="230">
        <v>5.4384237387325838</v>
      </c>
      <c r="D101" s="230">
        <v>5.506557552749384</v>
      </c>
      <c r="E101" s="230">
        <v>5.9924761035137406</v>
      </c>
      <c r="F101" s="230">
        <v>5.8381033726787903</v>
      </c>
      <c r="G101" s="230">
        <v>6.1802171803984516</v>
      </c>
      <c r="H101" s="230">
        <v>5.7167513766002376</v>
      </c>
      <c r="I101" s="230">
        <v>5.8079536523554243</v>
      </c>
      <c r="J101" s="230">
        <v>5.0771644640685301</v>
      </c>
      <c r="K101" s="230">
        <v>4.1769587479661876</v>
      </c>
      <c r="L101" s="230">
        <v>4.7185099428458424</v>
      </c>
      <c r="M101" s="230">
        <v>4.1055093443453936</v>
      </c>
      <c r="N101" s="230">
        <v>4.6585439088970144</v>
      </c>
      <c r="O101" s="230">
        <v>3.9631077983072092</v>
      </c>
      <c r="P101" s="230">
        <v>4.3665549715225769</v>
      </c>
      <c r="Q101" s="230">
        <v>4.4505778005681869</v>
      </c>
      <c r="R101" s="230">
        <v>5.0778916152218017</v>
      </c>
      <c r="S101" s="230">
        <v>5.0817006863831544</v>
      </c>
      <c r="T101" s="230">
        <v>7.2121142653929242</v>
      </c>
      <c r="U101" s="230">
        <v>6.7447569195674806</v>
      </c>
      <c r="V101" s="230">
        <v>5.1180174386459569</v>
      </c>
      <c r="W101" s="230">
        <v>5.6130401628565822</v>
      </c>
      <c r="X101" s="230">
        <v>4.9664507733075336</v>
      </c>
      <c r="Y101" s="230">
        <v>5.7939383852422068</v>
      </c>
      <c r="DA101" s="71" t="s">
        <v>578</v>
      </c>
    </row>
    <row r="102" spans="1:105" ht="12" customHeight="1" x14ac:dyDescent="0.25">
      <c r="A102" s="60" t="s">
        <v>533</v>
      </c>
      <c r="B102" s="262">
        <v>19.913971747535609</v>
      </c>
      <c r="C102" s="262">
        <v>21.9647120931612</v>
      </c>
      <c r="D102" s="262">
        <v>22.158468194114722</v>
      </c>
      <c r="E102" s="262">
        <v>25.24298218979947</v>
      </c>
      <c r="F102" s="262">
        <v>24.91619344623334</v>
      </c>
      <c r="G102" s="262">
        <v>25.314752520938669</v>
      </c>
      <c r="H102" s="262">
        <v>21.69271251542531</v>
      </c>
      <c r="I102" s="262">
        <v>23.132242645032509</v>
      </c>
      <c r="J102" s="262">
        <v>21.754528832681949</v>
      </c>
      <c r="K102" s="262">
        <v>16.025253240179499</v>
      </c>
      <c r="L102" s="262">
        <v>18.1221553280179</v>
      </c>
      <c r="M102" s="262">
        <v>15.890442513088271</v>
      </c>
      <c r="N102" s="262">
        <v>16.929175313687441</v>
      </c>
      <c r="O102" s="262">
        <v>14.63289642431606</v>
      </c>
      <c r="P102" s="262">
        <v>15.831206929029699</v>
      </c>
      <c r="Q102" s="262">
        <v>17.588140420845772</v>
      </c>
      <c r="R102" s="262">
        <v>19.67607560928781</v>
      </c>
      <c r="S102" s="262">
        <v>20.086502466621418</v>
      </c>
      <c r="T102" s="262">
        <v>25.183099464091239</v>
      </c>
      <c r="U102" s="262">
        <v>23.22652913530796</v>
      </c>
      <c r="V102" s="262">
        <v>19.19010565676183</v>
      </c>
      <c r="W102" s="262">
        <v>19.570328247283271</v>
      </c>
      <c r="X102" s="262">
        <v>16.616331147551922</v>
      </c>
      <c r="Y102" s="262">
        <v>17.593908144290619</v>
      </c>
      <c r="DA102" s="72" t="s">
        <v>579</v>
      </c>
    </row>
    <row r="103" spans="1:105" ht="12" customHeight="1" x14ac:dyDescent="0.25">
      <c r="A103" s="64" t="s">
        <v>28</v>
      </c>
      <c r="B103" s="229">
        <v>2.8597754340820112</v>
      </c>
      <c r="C103" s="229">
        <v>3.2364982520207541</v>
      </c>
      <c r="D103" s="229">
        <v>3.2385799239103279</v>
      </c>
      <c r="E103" s="229">
        <v>2.6587255935224579</v>
      </c>
      <c r="F103" s="229">
        <v>2.4175351601180521</v>
      </c>
      <c r="G103" s="229">
        <v>2.3737150315769679</v>
      </c>
      <c r="H103" s="229">
        <v>0.93879261357761989</v>
      </c>
      <c r="I103" s="229">
        <v>1.110466868555124</v>
      </c>
      <c r="J103" s="229">
        <v>0.75696115186601876</v>
      </c>
      <c r="K103" s="229">
        <v>0.59794178965252009</v>
      </c>
      <c r="L103" s="229">
        <v>0.57946430311752795</v>
      </c>
      <c r="M103" s="229">
        <v>0.73150522818198238</v>
      </c>
      <c r="N103" s="229">
        <v>0.82671136903865072</v>
      </c>
      <c r="O103" s="229">
        <v>0.77895130147716274</v>
      </c>
      <c r="P103" s="229">
        <v>0.82362298715866955</v>
      </c>
      <c r="Q103" s="229">
        <v>0.79768587930445756</v>
      </c>
      <c r="R103" s="229">
        <v>0.79273507411220301</v>
      </c>
      <c r="S103" s="229">
        <v>0.83021141114143249</v>
      </c>
      <c r="T103" s="229">
        <v>1.0701959368861891</v>
      </c>
      <c r="U103" s="229">
        <v>0.90145954307675158</v>
      </c>
      <c r="V103" s="229">
        <v>0.76869710359954768</v>
      </c>
      <c r="W103" s="229">
        <v>0.96521341095272228</v>
      </c>
      <c r="X103" s="229">
        <v>0.45725789742484368</v>
      </c>
      <c r="Y103" s="229">
        <v>0.6427625626434138</v>
      </c>
      <c r="DA103" s="73" t="s">
        <v>580</v>
      </c>
    </row>
    <row r="104" spans="1:105" ht="12" customHeight="1" x14ac:dyDescent="0.25">
      <c r="A104" s="64" t="s">
        <v>30</v>
      </c>
      <c r="B104" s="229">
        <v>0</v>
      </c>
      <c r="C104" s="229">
        <v>0</v>
      </c>
      <c r="D104" s="229">
        <v>0</v>
      </c>
      <c r="E104" s="229">
        <v>0</v>
      </c>
      <c r="F104" s="229">
        <v>0</v>
      </c>
      <c r="G104" s="229">
        <v>0</v>
      </c>
      <c r="H104" s="229">
        <v>0</v>
      </c>
      <c r="I104" s="229">
        <v>0</v>
      </c>
      <c r="J104" s="229">
        <v>0</v>
      </c>
      <c r="K104" s="229">
        <v>0</v>
      </c>
      <c r="L104" s="229">
        <v>0</v>
      </c>
      <c r="M104" s="229">
        <v>0</v>
      </c>
      <c r="N104" s="229">
        <v>0</v>
      </c>
      <c r="O104" s="229">
        <v>0</v>
      </c>
      <c r="P104" s="229">
        <v>0</v>
      </c>
      <c r="Q104" s="229">
        <v>0</v>
      </c>
      <c r="R104" s="229">
        <v>0</v>
      </c>
      <c r="S104" s="229">
        <v>0</v>
      </c>
      <c r="T104" s="229">
        <v>0</v>
      </c>
      <c r="U104" s="229">
        <v>0</v>
      </c>
      <c r="V104" s="229">
        <v>0</v>
      </c>
      <c r="W104" s="229">
        <v>0</v>
      </c>
      <c r="X104" s="229">
        <v>0</v>
      </c>
      <c r="Y104" s="229">
        <v>0</v>
      </c>
      <c r="DA104" s="73" t="s">
        <v>581</v>
      </c>
    </row>
    <row r="105" spans="1:105" ht="12" customHeight="1" x14ac:dyDescent="0.25">
      <c r="A105" s="64" t="s">
        <v>31</v>
      </c>
      <c r="B105" s="229">
        <v>0.57915492448471428</v>
      </c>
      <c r="C105" s="229">
        <v>0.64537334596174545</v>
      </c>
      <c r="D105" s="229">
        <v>0.61490544110149048</v>
      </c>
      <c r="E105" s="229">
        <v>0.18995794448149911</v>
      </c>
      <c r="F105" s="229">
        <v>0.1809681596313561</v>
      </c>
      <c r="G105" s="229">
        <v>0.16658164375058571</v>
      </c>
      <c r="H105" s="229">
        <v>0.16047400352922259</v>
      </c>
      <c r="I105" s="229">
        <v>0.1997816600895691</v>
      </c>
      <c r="J105" s="229">
        <v>7.8733510770966381E-2</v>
      </c>
      <c r="K105" s="229">
        <v>6.6965071517109273E-2</v>
      </c>
      <c r="L105" s="229">
        <v>6.6218822204622829E-2</v>
      </c>
      <c r="M105" s="229">
        <v>5.4318026015894069E-2</v>
      </c>
      <c r="N105" s="229">
        <v>4.1027560686479891E-2</v>
      </c>
      <c r="O105" s="229">
        <v>1.7852000655464439E-2</v>
      </c>
      <c r="P105" s="229">
        <v>3.8822270938898458E-2</v>
      </c>
      <c r="Q105" s="229">
        <v>3.6160273033224548E-2</v>
      </c>
      <c r="R105" s="229">
        <v>7.4266929459944703E-2</v>
      </c>
      <c r="S105" s="229">
        <v>1.992875855202943E-2</v>
      </c>
      <c r="T105" s="229">
        <v>4.8684289678652758E-2</v>
      </c>
      <c r="U105" s="229">
        <v>4.5377458236670318E-2</v>
      </c>
      <c r="V105" s="229">
        <v>3.6567007308413113E-2</v>
      </c>
      <c r="W105" s="229">
        <v>3.9734593808647113E-2</v>
      </c>
      <c r="X105" s="229">
        <v>9.0288651398737083E-2</v>
      </c>
      <c r="Y105" s="229">
        <v>5.517966624373432E-2</v>
      </c>
      <c r="DA105" s="73" t="s">
        <v>582</v>
      </c>
    </row>
    <row r="106" spans="1:105" ht="12" customHeight="1" x14ac:dyDescent="0.25">
      <c r="A106" s="64" t="s">
        <v>159</v>
      </c>
      <c r="B106" s="229">
        <v>1.3573730181617281</v>
      </c>
      <c r="C106" s="229">
        <v>1.2672190666233949</v>
      </c>
      <c r="D106" s="229">
        <v>1.1344545916275131</v>
      </c>
      <c r="E106" s="229">
        <v>0.96568204971538674</v>
      </c>
      <c r="F106" s="229">
        <v>0.90341920281067023</v>
      </c>
      <c r="G106" s="229">
        <v>0.82550356124798663</v>
      </c>
      <c r="H106" s="229">
        <v>0.93843713929260009</v>
      </c>
      <c r="I106" s="229">
        <v>0.9230001658167849</v>
      </c>
      <c r="J106" s="229">
        <v>0.76790418108165115</v>
      </c>
      <c r="K106" s="229">
        <v>0.48227941560229798</v>
      </c>
      <c r="L106" s="229">
        <v>0.4922979130183785</v>
      </c>
      <c r="M106" s="229">
        <v>0.47135795146280568</v>
      </c>
      <c r="N106" s="229">
        <v>0.41952820478821762</v>
      </c>
      <c r="O106" s="229">
        <v>0.54767003428243033</v>
      </c>
      <c r="P106" s="229">
        <v>0.27468997097559722</v>
      </c>
      <c r="Q106" s="229">
        <v>0.2552896916811862</v>
      </c>
      <c r="R106" s="229">
        <v>0.31538057421275639</v>
      </c>
      <c r="S106" s="229">
        <v>0.29729571486623252</v>
      </c>
      <c r="T106" s="229">
        <v>0.36293504850720909</v>
      </c>
      <c r="U106" s="229">
        <v>0.2480290363392457</v>
      </c>
      <c r="V106" s="229">
        <v>0.25438119560076028</v>
      </c>
      <c r="W106" s="229">
        <v>0.19762290489920531</v>
      </c>
      <c r="X106" s="229">
        <v>0.26970430460445288</v>
      </c>
      <c r="Y106" s="229">
        <v>0.27243869056446118</v>
      </c>
      <c r="DA106" s="73" t="s">
        <v>583</v>
      </c>
    </row>
    <row r="107" spans="1:105" ht="12" customHeight="1" x14ac:dyDescent="0.25">
      <c r="A107" s="64" t="s">
        <v>32</v>
      </c>
      <c r="B107" s="229">
        <v>0.54780071474023129</v>
      </c>
      <c r="C107" s="229">
        <v>0.66620092951746579</v>
      </c>
      <c r="D107" s="229">
        <v>0.73832414978519101</v>
      </c>
      <c r="E107" s="229">
        <v>8.6279299028471271E-2</v>
      </c>
      <c r="F107" s="229">
        <v>0.47790782371830459</v>
      </c>
      <c r="G107" s="229">
        <v>0.45446827097062409</v>
      </c>
      <c r="H107" s="229">
        <v>0.53865503927584235</v>
      </c>
      <c r="I107" s="229">
        <v>0.55275557983263701</v>
      </c>
      <c r="J107" s="229">
        <v>0.55268894350049114</v>
      </c>
      <c r="K107" s="229">
        <v>0.36305064417018751</v>
      </c>
      <c r="L107" s="229">
        <v>0.35857727887822471</v>
      </c>
      <c r="M107" s="229">
        <v>8.1161653294658229E-2</v>
      </c>
      <c r="N107" s="229">
        <v>0.29499412121291779</v>
      </c>
      <c r="O107" s="229">
        <v>0.24021794017004691</v>
      </c>
      <c r="P107" s="229">
        <v>0.4190819513423813</v>
      </c>
      <c r="Q107" s="229">
        <v>0.49979966087406991</v>
      </c>
      <c r="R107" s="229">
        <v>0.46427194869189847</v>
      </c>
      <c r="S107" s="229">
        <v>0.47884021851405711</v>
      </c>
      <c r="T107" s="229">
        <v>0.37705958133110878</v>
      </c>
      <c r="U107" s="229">
        <v>0.3736152471844712</v>
      </c>
      <c r="V107" s="229">
        <v>0.35393113789603958</v>
      </c>
      <c r="W107" s="229">
        <v>0.49938174294644772</v>
      </c>
      <c r="X107" s="229">
        <v>0.41780860210736931</v>
      </c>
      <c r="Y107" s="229">
        <v>0.39260935161649912</v>
      </c>
      <c r="DA107" s="73" t="s">
        <v>584</v>
      </c>
    </row>
    <row r="108" spans="1:105" ht="12" customHeight="1" x14ac:dyDescent="0.25">
      <c r="A108" s="64" t="s">
        <v>33</v>
      </c>
      <c r="B108" s="229">
        <v>0</v>
      </c>
      <c r="C108" s="229">
        <v>0</v>
      </c>
      <c r="D108" s="229">
        <v>0</v>
      </c>
      <c r="E108" s="229">
        <v>6.59136687774068</v>
      </c>
      <c r="F108" s="229">
        <v>6.3274584469968733</v>
      </c>
      <c r="G108" s="229">
        <v>6.4468080698744092</v>
      </c>
      <c r="H108" s="229">
        <v>0.62261002942365473</v>
      </c>
      <c r="I108" s="229">
        <v>0.71355385372357549</v>
      </c>
      <c r="J108" s="229">
        <v>4.8356137591191972</v>
      </c>
      <c r="K108" s="229">
        <v>3.325646426161708</v>
      </c>
      <c r="L108" s="229">
        <v>1.8574473631783639</v>
      </c>
      <c r="M108" s="229">
        <v>1.389879279565891</v>
      </c>
      <c r="N108" s="229">
        <v>0.50057685853102996</v>
      </c>
      <c r="O108" s="229">
        <v>0.30903378020874872</v>
      </c>
      <c r="P108" s="229">
        <v>0.28136220668763479</v>
      </c>
      <c r="Q108" s="229">
        <v>1.180116654414</v>
      </c>
      <c r="R108" s="229">
        <v>1.2918572852992041</v>
      </c>
      <c r="S108" s="229">
        <v>0.97250125335143789</v>
      </c>
      <c r="T108" s="229">
        <v>0.6271226105731631</v>
      </c>
      <c r="U108" s="229">
        <v>0.6263183921665707</v>
      </c>
      <c r="V108" s="229">
        <v>2.678258281901956</v>
      </c>
      <c r="W108" s="229">
        <v>0.64360265550196294</v>
      </c>
      <c r="X108" s="229">
        <v>0.54887727697287569</v>
      </c>
      <c r="Y108" s="229">
        <v>1.361006677517528</v>
      </c>
      <c r="DA108" s="73" t="s">
        <v>585</v>
      </c>
    </row>
    <row r="109" spans="1:105" ht="12" customHeight="1" x14ac:dyDescent="0.25">
      <c r="A109" s="64" t="s">
        <v>35</v>
      </c>
      <c r="B109" s="229">
        <v>13.970214568397379</v>
      </c>
      <c r="C109" s="229">
        <v>15.52993745938563</v>
      </c>
      <c r="D109" s="229">
        <v>15.81502680214478</v>
      </c>
      <c r="E109" s="229">
        <v>13.46684961361907</v>
      </c>
      <c r="F109" s="229">
        <v>13.19003495674216</v>
      </c>
      <c r="G109" s="229">
        <v>14.07595385205687</v>
      </c>
      <c r="H109" s="229">
        <v>17.443137052494858</v>
      </c>
      <c r="I109" s="229">
        <v>18.605822557625991</v>
      </c>
      <c r="J109" s="229">
        <v>13.76452048110114</v>
      </c>
      <c r="K109" s="229">
        <v>9.8756942126332525</v>
      </c>
      <c r="L109" s="229">
        <v>11.55129230966619</v>
      </c>
      <c r="M109" s="229">
        <v>12.36393093313875</v>
      </c>
      <c r="N109" s="229">
        <v>13.94290115898553</v>
      </c>
      <c r="O109" s="229">
        <v>11.945324219634371</v>
      </c>
      <c r="P109" s="229">
        <v>13.25799170170923</v>
      </c>
      <c r="Q109" s="229">
        <v>13.458564524034101</v>
      </c>
      <c r="R109" s="229">
        <v>15.00599291947214</v>
      </c>
      <c r="S109" s="229">
        <v>16.13554208638698</v>
      </c>
      <c r="T109" s="229">
        <v>20.366778821478491</v>
      </c>
      <c r="U109" s="229">
        <v>18.633357686562899</v>
      </c>
      <c r="V109" s="229">
        <v>13.41442922910039</v>
      </c>
      <c r="W109" s="229">
        <v>15.811277964895771</v>
      </c>
      <c r="X109" s="229">
        <v>13.743214138897031</v>
      </c>
      <c r="Y109" s="229">
        <v>13.26531580849246</v>
      </c>
      <c r="DA109" s="73" t="s">
        <v>586</v>
      </c>
    </row>
    <row r="110" spans="1:105" ht="12" customHeight="1" x14ac:dyDescent="0.25">
      <c r="A110" s="64" t="s">
        <v>36</v>
      </c>
      <c r="B110" s="229">
        <v>0.1229736565626679</v>
      </c>
      <c r="C110" s="229">
        <v>0.1125886166838673</v>
      </c>
      <c r="D110" s="229">
        <v>0.10879651361181331</v>
      </c>
      <c r="E110" s="229">
        <v>0</v>
      </c>
      <c r="F110" s="229">
        <v>0</v>
      </c>
      <c r="G110" s="229">
        <v>0</v>
      </c>
      <c r="H110" s="229">
        <v>0</v>
      </c>
      <c r="I110" s="229">
        <v>0</v>
      </c>
      <c r="J110" s="229">
        <v>0</v>
      </c>
      <c r="K110" s="229">
        <v>0</v>
      </c>
      <c r="L110" s="229">
        <v>0</v>
      </c>
      <c r="M110" s="229">
        <v>0</v>
      </c>
      <c r="N110" s="229">
        <v>0</v>
      </c>
      <c r="O110" s="229">
        <v>0</v>
      </c>
      <c r="P110" s="229">
        <v>0</v>
      </c>
      <c r="Q110" s="229">
        <v>0</v>
      </c>
      <c r="R110" s="229">
        <v>0</v>
      </c>
      <c r="S110" s="229">
        <v>0</v>
      </c>
      <c r="T110" s="229">
        <v>0</v>
      </c>
      <c r="U110" s="229">
        <v>0</v>
      </c>
      <c r="V110" s="229">
        <v>0</v>
      </c>
      <c r="W110" s="229">
        <v>0</v>
      </c>
      <c r="X110" s="229">
        <v>0</v>
      </c>
      <c r="Y110" s="229">
        <v>0</v>
      </c>
      <c r="DA110" s="73" t="s">
        <v>587</v>
      </c>
    </row>
    <row r="111" spans="1:105" ht="12" customHeight="1" x14ac:dyDescent="0.25">
      <c r="A111" s="64" t="s">
        <v>38</v>
      </c>
      <c r="B111" s="229">
        <v>0</v>
      </c>
      <c r="C111" s="229">
        <v>0</v>
      </c>
      <c r="D111" s="229">
        <v>0</v>
      </c>
      <c r="E111" s="229">
        <v>0.38973255805037149</v>
      </c>
      <c r="F111" s="229">
        <v>0.22029357630110921</v>
      </c>
      <c r="G111" s="229">
        <v>0.22677907606843989</v>
      </c>
      <c r="H111" s="229">
        <v>0.235044894444219</v>
      </c>
      <c r="I111" s="229">
        <v>0.32259890169145777</v>
      </c>
      <c r="J111" s="229">
        <v>0.38619453054422492</v>
      </c>
      <c r="K111" s="229">
        <v>0.36689433641485669</v>
      </c>
      <c r="L111" s="229">
        <v>0.348131291763974</v>
      </c>
      <c r="M111" s="229">
        <v>0.25488575533718288</v>
      </c>
      <c r="N111" s="229">
        <v>0.27822931154986841</v>
      </c>
      <c r="O111" s="229">
        <v>0.21111011628906129</v>
      </c>
      <c r="P111" s="229">
        <v>0.26045508367225489</v>
      </c>
      <c r="Q111" s="229">
        <v>0.25515987282041652</v>
      </c>
      <c r="R111" s="229">
        <v>0.29350769387061409</v>
      </c>
      <c r="S111" s="229">
        <v>0.30375847352485952</v>
      </c>
      <c r="T111" s="229">
        <v>0.47746441552812019</v>
      </c>
      <c r="U111" s="229">
        <v>0.41695484935124583</v>
      </c>
      <c r="V111" s="229">
        <v>0.36882711907376792</v>
      </c>
      <c r="W111" s="229">
        <v>0.34060249126287462</v>
      </c>
      <c r="X111" s="229">
        <v>0.34549840681042271</v>
      </c>
      <c r="Y111" s="229">
        <v>0.52197580648926478</v>
      </c>
      <c r="DA111" s="73" t="s">
        <v>588</v>
      </c>
    </row>
    <row r="112" spans="1:105" ht="12" customHeight="1" x14ac:dyDescent="0.25">
      <c r="A112" s="64" t="s">
        <v>39</v>
      </c>
      <c r="B112" s="229">
        <v>0.47667943110687228</v>
      </c>
      <c r="C112" s="229">
        <v>0.5068944229683493</v>
      </c>
      <c r="D112" s="229">
        <v>0.50838077193360054</v>
      </c>
      <c r="E112" s="229">
        <v>0.89438825364153518</v>
      </c>
      <c r="F112" s="229">
        <v>1.1985761199148159</v>
      </c>
      <c r="G112" s="229">
        <v>0.74494301539279018</v>
      </c>
      <c r="H112" s="229">
        <v>0.81556174338729737</v>
      </c>
      <c r="I112" s="229">
        <v>0.70426305769737418</v>
      </c>
      <c r="J112" s="229">
        <v>0.61191227469826237</v>
      </c>
      <c r="K112" s="229">
        <v>0.94678134402756753</v>
      </c>
      <c r="L112" s="229">
        <v>2.868726046190615</v>
      </c>
      <c r="M112" s="229">
        <v>0.54340368609110701</v>
      </c>
      <c r="N112" s="229">
        <v>0.62520672889474682</v>
      </c>
      <c r="O112" s="229">
        <v>0.58273703159877821</v>
      </c>
      <c r="P112" s="229">
        <v>0.47518075654503628</v>
      </c>
      <c r="Q112" s="229">
        <v>1.105363864684314</v>
      </c>
      <c r="R112" s="229">
        <v>1.438063184169057</v>
      </c>
      <c r="S112" s="229">
        <v>1.048424550284395</v>
      </c>
      <c r="T112" s="229">
        <v>1.8528587601083111</v>
      </c>
      <c r="U112" s="229">
        <v>1.981416922390113</v>
      </c>
      <c r="V112" s="229">
        <v>1.315014582280956</v>
      </c>
      <c r="W112" s="229">
        <v>1.072892483015639</v>
      </c>
      <c r="X112" s="229">
        <v>0.74368186933619551</v>
      </c>
      <c r="Y112" s="229">
        <v>1.0826195807232539</v>
      </c>
      <c r="DA112" s="73" t="s">
        <v>589</v>
      </c>
    </row>
    <row r="113" spans="1:105" ht="12" customHeight="1" x14ac:dyDescent="0.25">
      <c r="A113" s="61" t="s">
        <v>545</v>
      </c>
      <c r="B113" s="263">
        <v>7.0975556885893401</v>
      </c>
      <c r="C113" s="263">
        <v>7.9343343670005364</v>
      </c>
      <c r="D113" s="263">
        <v>8.1238055845518797</v>
      </c>
      <c r="E113" s="263">
        <v>7.94864601421801</v>
      </c>
      <c r="F113" s="263">
        <v>8.2527846816390369</v>
      </c>
      <c r="G113" s="263">
        <v>8.3881323549211473</v>
      </c>
      <c r="H113" s="263">
        <v>8.6639869164262802</v>
      </c>
      <c r="I113" s="263">
        <v>9.5776360865681465</v>
      </c>
      <c r="J113" s="263">
        <v>8.2121262399342392</v>
      </c>
      <c r="K113" s="263">
        <v>5.7944442537827037</v>
      </c>
      <c r="L113" s="263">
        <v>6.5992891966361116</v>
      </c>
      <c r="M113" s="263">
        <v>6.8371456036395504</v>
      </c>
      <c r="N113" s="263">
        <v>6.9529367393383792</v>
      </c>
      <c r="O113" s="263">
        <v>6.0284044863247592</v>
      </c>
      <c r="P113" s="263">
        <v>6.420310337379032</v>
      </c>
      <c r="Q113" s="263">
        <v>7.3674569932871199</v>
      </c>
      <c r="R113" s="263">
        <v>8.0159934852275416</v>
      </c>
      <c r="S113" s="263">
        <v>8.669448881416784</v>
      </c>
      <c r="T113" s="263">
        <v>8.9230259546068034</v>
      </c>
      <c r="U113" s="263">
        <v>8.0325749844457164</v>
      </c>
      <c r="V113" s="263">
        <v>6.6486157492400162</v>
      </c>
      <c r="W113" s="263">
        <v>6.98826626900708</v>
      </c>
      <c r="X113" s="263">
        <v>6.0967796179125919</v>
      </c>
      <c r="Y113" s="263">
        <v>5.5121659029852941</v>
      </c>
      <c r="DA113" s="74" t="s">
        <v>590</v>
      </c>
    </row>
    <row r="114" spans="1:105" ht="12" customHeight="1" x14ac:dyDescent="0.25">
      <c r="A114" s="130"/>
      <c r="B114" s="172"/>
      <c r="C114" s="172"/>
      <c r="D114" s="172"/>
      <c r="E114" s="172"/>
      <c r="F114" s="172"/>
      <c r="G114" s="172"/>
      <c r="H114" s="172"/>
      <c r="I114" s="172"/>
      <c r="J114" s="172"/>
      <c r="K114" s="172"/>
      <c r="L114" s="172"/>
      <c r="M114" s="172"/>
      <c r="N114" s="172"/>
      <c r="O114" s="172"/>
      <c r="P114" s="172"/>
      <c r="Q114" s="172"/>
      <c r="R114" s="172"/>
      <c r="S114" s="172"/>
      <c r="T114" s="172"/>
      <c r="U114" s="172"/>
      <c r="V114" s="172"/>
      <c r="W114" s="172"/>
      <c r="X114" s="172"/>
      <c r="Y114" s="172"/>
    </row>
    <row r="115" spans="1:105" ht="15" customHeight="1" x14ac:dyDescent="0.25">
      <c r="A115" s="34" t="s">
        <v>47</v>
      </c>
      <c r="B115" s="223">
        <v>1437.7302625328639</v>
      </c>
      <c r="C115" s="223">
        <v>1453.392430416262</v>
      </c>
      <c r="D115" s="223">
        <v>1455.2154215244129</v>
      </c>
      <c r="E115" s="223">
        <v>1339.8975335171219</v>
      </c>
      <c r="F115" s="223">
        <v>1350.653868255213</v>
      </c>
      <c r="G115" s="223">
        <v>1332.38804329611</v>
      </c>
      <c r="H115" s="223">
        <v>1209.466737307521</v>
      </c>
      <c r="I115" s="223">
        <v>1180.433960346448</v>
      </c>
      <c r="J115" s="223">
        <v>1211.5701689388929</v>
      </c>
      <c r="K115" s="223">
        <v>1016.5057065994901</v>
      </c>
      <c r="L115" s="223">
        <v>1111.8297832373919</v>
      </c>
      <c r="M115" s="223">
        <v>840.16688439069594</v>
      </c>
      <c r="N115" s="223">
        <v>864.63364826024758</v>
      </c>
      <c r="O115" s="223">
        <v>780.12218288721556</v>
      </c>
      <c r="P115" s="223">
        <v>832.37554598423026</v>
      </c>
      <c r="Q115" s="223">
        <v>1061.7197984558979</v>
      </c>
      <c r="R115" s="223">
        <v>1059.820702517037</v>
      </c>
      <c r="S115" s="223">
        <v>1089.287526076927</v>
      </c>
      <c r="T115" s="223">
        <v>1146.393626804645</v>
      </c>
      <c r="U115" s="223">
        <v>1152.560946825379</v>
      </c>
      <c r="V115" s="223">
        <v>1096.7339363373669</v>
      </c>
      <c r="W115" s="223">
        <v>1094.163829205002</v>
      </c>
      <c r="X115" s="223">
        <v>1001.409424535107</v>
      </c>
      <c r="Y115" s="223">
        <v>1117.263241541729</v>
      </c>
      <c r="DA115" s="89" t="s">
        <v>591</v>
      </c>
    </row>
    <row r="116" spans="1:105" ht="12" customHeight="1" x14ac:dyDescent="0.25">
      <c r="A116" s="55" t="s">
        <v>91</v>
      </c>
      <c r="B116" s="259">
        <v>2.3138158423523718</v>
      </c>
      <c r="C116" s="259">
        <v>2.3390218028294649</v>
      </c>
      <c r="D116" s="259">
        <v>2.3419556394584169</v>
      </c>
      <c r="E116" s="259">
        <v>2.1563684238788841</v>
      </c>
      <c r="F116" s="259">
        <v>2.1736791659361541</v>
      </c>
      <c r="G116" s="259">
        <v>2.144283001533589</v>
      </c>
      <c r="H116" s="259">
        <v>1.946459200664294</v>
      </c>
      <c r="I116" s="259">
        <v>1.899735207276616</v>
      </c>
      <c r="J116" s="259">
        <v>1.9498443651550981</v>
      </c>
      <c r="K116" s="259">
        <v>1.6359167425664189</v>
      </c>
      <c r="L116" s="259">
        <v>1.7893268532319819</v>
      </c>
      <c r="M116" s="259">
        <v>1.352125289411839</v>
      </c>
      <c r="N116" s="259">
        <v>1.3915009548809669</v>
      </c>
      <c r="O116" s="259">
        <v>1.2554921550828519</v>
      </c>
      <c r="P116" s="259">
        <v>1.3395862737786759</v>
      </c>
      <c r="Q116" s="259">
        <v>1.7086821873520051</v>
      </c>
      <c r="R116" s="259">
        <v>1.7056258711680561</v>
      </c>
      <c r="S116" s="259">
        <v>1.7530483988518151</v>
      </c>
      <c r="T116" s="259">
        <v>1.84495228652929</v>
      </c>
      <c r="U116" s="259">
        <v>1.8548776829271849</v>
      </c>
      <c r="V116" s="259">
        <v>1.7650323032587221</v>
      </c>
      <c r="W116" s="259">
        <v>1.760896093042932</v>
      </c>
      <c r="X116" s="259">
        <v>1.611621492259989</v>
      </c>
      <c r="Y116" s="259">
        <v>1.798071206905657</v>
      </c>
      <c r="DA116" s="67" t="s">
        <v>592</v>
      </c>
    </row>
    <row r="117" spans="1:105" ht="12" customHeight="1" x14ac:dyDescent="0.25">
      <c r="A117" s="173" t="s">
        <v>92</v>
      </c>
      <c r="B117" s="224">
        <v>1.1549200821044161</v>
      </c>
      <c r="C117" s="224">
        <v>1.16750140746786</v>
      </c>
      <c r="D117" s="224">
        <v>1.168965805272719</v>
      </c>
      <c r="E117" s="224">
        <v>1.0763316386586921</v>
      </c>
      <c r="F117" s="224">
        <v>1.0849721377304531</v>
      </c>
      <c r="G117" s="224">
        <v>1.0702993102806899</v>
      </c>
      <c r="H117" s="224">
        <v>0.97155736368311763</v>
      </c>
      <c r="I117" s="224">
        <v>0.94823550837734694</v>
      </c>
      <c r="J117" s="224">
        <v>0.97324703767535825</v>
      </c>
      <c r="K117" s="224">
        <v>0.81655292701253268</v>
      </c>
      <c r="L117" s="224">
        <v>0.89312618507502017</v>
      </c>
      <c r="M117" s="224">
        <v>0.67490101056415974</v>
      </c>
      <c r="N117" s="224">
        <v>0.69455501498582894</v>
      </c>
      <c r="O117" s="224">
        <v>0.62666746259096551</v>
      </c>
      <c r="P117" s="224">
        <v>0.66864227523203501</v>
      </c>
      <c r="Q117" s="224">
        <v>0.85287313535750375</v>
      </c>
      <c r="R117" s="224">
        <v>0.85134760299944245</v>
      </c>
      <c r="S117" s="224">
        <v>0.87501812533040058</v>
      </c>
      <c r="T117" s="224">
        <v>0.92089111295515247</v>
      </c>
      <c r="U117" s="224">
        <v>0.92584528407497713</v>
      </c>
      <c r="V117" s="224">
        <v>0.88099978195501971</v>
      </c>
      <c r="W117" s="224">
        <v>0.87893523033661414</v>
      </c>
      <c r="X117" s="224">
        <v>0.80442617432761598</v>
      </c>
      <c r="Y117" s="224">
        <v>0.89749084948689606</v>
      </c>
      <c r="DA117" s="177" t="s">
        <v>593</v>
      </c>
    </row>
    <row r="118" spans="1:105" ht="12" customHeight="1" x14ac:dyDescent="0.25">
      <c r="A118" s="173" t="s">
        <v>93</v>
      </c>
      <c r="B118" s="224">
        <v>29.3587792697443</v>
      </c>
      <c r="C118" s="224">
        <v>29.678604303519052</v>
      </c>
      <c r="D118" s="224">
        <v>29.715830196965829</v>
      </c>
      <c r="E118" s="224">
        <v>27.36101267097526</v>
      </c>
      <c r="F118" s="224">
        <v>27.580659475077962</v>
      </c>
      <c r="G118" s="224">
        <v>27.207667171077389</v>
      </c>
      <c r="H118" s="224">
        <v>24.697586118940229</v>
      </c>
      <c r="I118" s="224">
        <v>24.104730203892469</v>
      </c>
      <c r="J118" s="224">
        <v>24.740538671713949</v>
      </c>
      <c r="K118" s="224">
        <v>20.75727794302669</v>
      </c>
      <c r="L118" s="224">
        <v>22.703817289130541</v>
      </c>
      <c r="M118" s="224">
        <v>17.156399048821051</v>
      </c>
      <c r="N118" s="224">
        <v>17.65601593705712</v>
      </c>
      <c r="O118" s="224">
        <v>15.9302725745447</v>
      </c>
      <c r="P118" s="224">
        <v>16.997298144809761</v>
      </c>
      <c r="Q118" s="224">
        <v>21.680559992021941</v>
      </c>
      <c r="R118" s="224">
        <v>21.641780020608198</v>
      </c>
      <c r="S118" s="224">
        <v>22.24349926601943</v>
      </c>
      <c r="T118" s="224">
        <v>23.409618843457888</v>
      </c>
      <c r="U118" s="224">
        <v>23.535556922313059</v>
      </c>
      <c r="V118" s="224">
        <v>22.39555665876092</v>
      </c>
      <c r="W118" s="224">
        <v>22.343074486015851</v>
      </c>
      <c r="X118" s="224">
        <v>20.44900842650177</v>
      </c>
      <c r="Y118" s="224">
        <v>22.814769744664328</v>
      </c>
      <c r="DA118" s="177" t="s">
        <v>594</v>
      </c>
    </row>
    <row r="119" spans="1:105" ht="12" customHeight="1" x14ac:dyDescent="0.25">
      <c r="A119" s="173" t="s">
        <v>94</v>
      </c>
      <c r="B119" s="224">
        <v>0.77127194745079097</v>
      </c>
      <c r="C119" s="224">
        <v>0.77967393427648879</v>
      </c>
      <c r="D119" s="224">
        <v>0.78065187981947248</v>
      </c>
      <c r="E119" s="224">
        <v>0.71878947462629472</v>
      </c>
      <c r="F119" s="224">
        <v>0.72455972197871843</v>
      </c>
      <c r="G119" s="224">
        <v>0.71476100051119673</v>
      </c>
      <c r="H119" s="224">
        <v>0.64881973355476497</v>
      </c>
      <c r="I119" s="224">
        <v>0.63324506909220579</v>
      </c>
      <c r="J119" s="224">
        <v>0.64994812171836636</v>
      </c>
      <c r="K119" s="224">
        <v>0.5453055808554732</v>
      </c>
      <c r="L119" s="224">
        <v>0.59644228441066083</v>
      </c>
      <c r="M119" s="224">
        <v>0.45070842980394638</v>
      </c>
      <c r="N119" s="224">
        <v>0.46383365162698909</v>
      </c>
      <c r="O119" s="224">
        <v>0.41849738502761757</v>
      </c>
      <c r="P119" s="224">
        <v>0.44652875792622548</v>
      </c>
      <c r="Q119" s="224">
        <v>0.56956072911733513</v>
      </c>
      <c r="R119" s="224">
        <v>0.56854195705601884</v>
      </c>
      <c r="S119" s="224">
        <v>0.58434946628393869</v>
      </c>
      <c r="T119" s="224">
        <v>0.61498409550976363</v>
      </c>
      <c r="U119" s="224">
        <v>0.6182925609757286</v>
      </c>
      <c r="V119" s="224">
        <v>0.58834410108624069</v>
      </c>
      <c r="W119" s="224">
        <v>0.58696536434764401</v>
      </c>
      <c r="X119" s="224">
        <v>0.53720716408666325</v>
      </c>
      <c r="Y119" s="224">
        <v>0.59935706896855234</v>
      </c>
      <c r="DA119" s="177" t="s">
        <v>595</v>
      </c>
    </row>
    <row r="120" spans="1:105" ht="12" customHeight="1" x14ac:dyDescent="0.25">
      <c r="A120" s="56" t="s">
        <v>95</v>
      </c>
      <c r="B120" s="260">
        <v>3.7635450317071482</v>
      </c>
      <c r="C120" s="260">
        <v>3.8049965314284688</v>
      </c>
      <c r="D120" s="260">
        <v>3.8137539371518518</v>
      </c>
      <c r="E120" s="260">
        <v>3.4656140395680701</v>
      </c>
      <c r="F120" s="260">
        <v>3.5052749508019279</v>
      </c>
      <c r="G120" s="260">
        <v>3.466723968817949</v>
      </c>
      <c r="H120" s="260">
        <v>3.221157812751211</v>
      </c>
      <c r="I120" s="260">
        <v>3.1439934847879409</v>
      </c>
      <c r="J120" s="260">
        <v>3.1953533708905351</v>
      </c>
      <c r="K120" s="260">
        <v>2.6874448036138761</v>
      </c>
      <c r="L120" s="260">
        <v>2.940651491805423</v>
      </c>
      <c r="M120" s="260">
        <v>2.2462881207874879</v>
      </c>
      <c r="N120" s="260">
        <v>2.309002367678187</v>
      </c>
      <c r="O120" s="260">
        <v>2.0831640207771329</v>
      </c>
      <c r="P120" s="260">
        <v>2.2193710465475092</v>
      </c>
      <c r="Q120" s="260">
        <v>2.8276022607759539</v>
      </c>
      <c r="R120" s="260">
        <v>2.8203673567475902</v>
      </c>
      <c r="S120" s="260">
        <v>2.9079239343512651</v>
      </c>
      <c r="T120" s="260">
        <v>3.193472562886567</v>
      </c>
      <c r="U120" s="260">
        <v>3.1743919886022121</v>
      </c>
      <c r="V120" s="260">
        <v>3.007047450000679</v>
      </c>
      <c r="W120" s="260">
        <v>3.0241294296240291</v>
      </c>
      <c r="X120" s="260">
        <v>2.7858245191650348</v>
      </c>
      <c r="Y120" s="260">
        <v>3.1220881152665241</v>
      </c>
      <c r="DA120" s="68" t="s">
        <v>596</v>
      </c>
    </row>
    <row r="121" spans="1:105" ht="12" customHeight="1" x14ac:dyDescent="0.25">
      <c r="A121" s="37" t="s">
        <v>159</v>
      </c>
      <c r="B121" s="226">
        <v>0.14398117960352841</v>
      </c>
      <c r="C121" s="226">
        <v>0.1222110480625604</v>
      </c>
      <c r="D121" s="226">
        <v>0.10740782305929759</v>
      </c>
      <c r="E121" s="226">
        <v>0.1036269623209434</v>
      </c>
      <c r="F121" s="226">
        <v>9.6726670073521898E-2</v>
      </c>
      <c r="G121" s="226">
        <v>8.4155233889529155E-2</v>
      </c>
      <c r="H121" s="226">
        <v>6.7448208177222607E-2</v>
      </c>
      <c r="I121" s="226">
        <v>5.7794410100271698E-2</v>
      </c>
      <c r="J121" s="226">
        <v>6.6684511695257687E-2</v>
      </c>
      <c r="K121" s="226">
        <v>5.3874095546392713E-2</v>
      </c>
      <c r="L121" s="226">
        <v>5.1337539254357363E-2</v>
      </c>
      <c r="M121" s="226">
        <v>3.1676427538671448E-2</v>
      </c>
      <c r="N121" s="226">
        <v>2.7541251860819429E-2</v>
      </c>
      <c r="O121" s="226">
        <v>3.7206793698823973E-2</v>
      </c>
      <c r="P121" s="226">
        <v>1.8459137171490999E-2</v>
      </c>
      <c r="Q121" s="226">
        <v>2.0055462194551579E-2</v>
      </c>
      <c r="R121" s="226">
        <v>2.2801604387584769E-2</v>
      </c>
      <c r="S121" s="226">
        <v>1.966577983435806E-2</v>
      </c>
      <c r="T121" s="226">
        <v>2.2770991520266539E-2</v>
      </c>
      <c r="U121" s="226">
        <v>1.7662600553864309E-2</v>
      </c>
      <c r="V121" s="226">
        <v>2.2665452493410541E-2</v>
      </c>
      <c r="W121" s="226">
        <v>1.533140311063403E-2</v>
      </c>
      <c r="X121" s="226">
        <v>2.2267260883135982E-2</v>
      </c>
      <c r="Y121" s="226">
        <v>2.9201513566090669E-2</v>
      </c>
      <c r="DA121" s="69" t="s">
        <v>597</v>
      </c>
    </row>
    <row r="122" spans="1:105" ht="12" customHeight="1" x14ac:dyDescent="0.25">
      <c r="A122" s="37" t="s">
        <v>35</v>
      </c>
      <c r="B122" s="226">
        <v>1.4818682454704519</v>
      </c>
      <c r="C122" s="226">
        <v>1.497712576496119</v>
      </c>
      <c r="D122" s="226">
        <v>1.497334148919865</v>
      </c>
      <c r="E122" s="226">
        <v>1.44512235461311</v>
      </c>
      <c r="F122" s="226">
        <v>1.412221652528229</v>
      </c>
      <c r="G122" s="226">
        <v>1.4349607248783429</v>
      </c>
      <c r="H122" s="226">
        <v>1.253689021799967</v>
      </c>
      <c r="I122" s="226">
        <v>1.165018793032125</v>
      </c>
      <c r="J122" s="226">
        <v>1.1953058071759659</v>
      </c>
      <c r="K122" s="226">
        <v>1.103186402707887</v>
      </c>
      <c r="L122" s="226">
        <v>1.2045854892013439</v>
      </c>
      <c r="M122" s="226">
        <v>0.83088693227998367</v>
      </c>
      <c r="N122" s="226">
        <v>0.91532571137614349</v>
      </c>
      <c r="O122" s="226">
        <v>0.8115237023837284</v>
      </c>
      <c r="P122" s="226">
        <v>0.89093564854641683</v>
      </c>
      <c r="Q122" s="226">
        <v>1.05729976885154</v>
      </c>
      <c r="R122" s="226">
        <v>1.08491372636629</v>
      </c>
      <c r="S122" s="226">
        <v>1.0673481059815519</v>
      </c>
      <c r="T122" s="226">
        <v>1.2778367637586221</v>
      </c>
      <c r="U122" s="226">
        <v>1.326915423502623</v>
      </c>
      <c r="V122" s="226">
        <v>1.195230283041739</v>
      </c>
      <c r="W122" s="226">
        <v>1.2266243950707001</v>
      </c>
      <c r="X122" s="226">
        <v>1.134663887001863</v>
      </c>
      <c r="Y122" s="226">
        <v>1.42185127500646</v>
      </c>
      <c r="DA122" s="69" t="s">
        <v>598</v>
      </c>
    </row>
    <row r="123" spans="1:105" ht="12" customHeight="1" x14ac:dyDescent="0.25">
      <c r="A123" s="37" t="s">
        <v>96</v>
      </c>
      <c r="B123" s="226">
        <v>0</v>
      </c>
      <c r="C123" s="226">
        <v>0</v>
      </c>
      <c r="D123" s="226">
        <v>0</v>
      </c>
      <c r="E123" s="226">
        <v>0</v>
      </c>
      <c r="F123" s="226">
        <v>0</v>
      </c>
      <c r="G123" s="226">
        <v>0</v>
      </c>
      <c r="H123" s="226">
        <v>0</v>
      </c>
      <c r="I123" s="226">
        <v>0</v>
      </c>
      <c r="J123" s="226">
        <v>0</v>
      </c>
      <c r="K123" s="226">
        <v>0</v>
      </c>
      <c r="L123" s="226">
        <v>0</v>
      </c>
      <c r="M123" s="226">
        <v>0</v>
      </c>
      <c r="N123" s="226">
        <v>0</v>
      </c>
      <c r="O123" s="226">
        <v>0</v>
      </c>
      <c r="P123" s="226">
        <v>0</v>
      </c>
      <c r="Q123" s="226">
        <v>0</v>
      </c>
      <c r="R123" s="226">
        <v>0</v>
      </c>
      <c r="S123" s="226">
        <v>0</v>
      </c>
      <c r="T123" s="226">
        <v>7.7791402893518782E-2</v>
      </c>
      <c r="U123" s="226">
        <v>0</v>
      </c>
      <c r="V123" s="226">
        <v>0</v>
      </c>
      <c r="W123" s="226">
        <v>0</v>
      </c>
      <c r="X123" s="226">
        <v>0</v>
      </c>
      <c r="Y123" s="226">
        <v>0</v>
      </c>
      <c r="DA123" s="69" t="s">
        <v>599</v>
      </c>
    </row>
    <row r="124" spans="1:105" ht="12" customHeight="1" x14ac:dyDescent="0.25">
      <c r="A124" s="37" t="s">
        <v>78</v>
      </c>
      <c r="B124" s="226">
        <v>0</v>
      </c>
      <c r="C124" s="226">
        <v>0</v>
      </c>
      <c r="D124" s="226">
        <v>0</v>
      </c>
      <c r="E124" s="226">
        <v>0</v>
      </c>
      <c r="F124" s="226">
        <v>0</v>
      </c>
      <c r="G124" s="226">
        <v>0</v>
      </c>
      <c r="H124" s="226">
        <v>0</v>
      </c>
      <c r="I124" s="226">
        <v>0</v>
      </c>
      <c r="J124" s="226">
        <v>0</v>
      </c>
      <c r="K124" s="226">
        <v>0</v>
      </c>
      <c r="L124" s="226">
        <v>0</v>
      </c>
      <c r="M124" s="226">
        <v>0</v>
      </c>
      <c r="N124" s="226">
        <v>0</v>
      </c>
      <c r="O124" s="226">
        <v>0</v>
      </c>
      <c r="P124" s="226">
        <v>0</v>
      </c>
      <c r="Q124" s="226">
        <v>0</v>
      </c>
      <c r="R124" s="226">
        <v>0</v>
      </c>
      <c r="S124" s="226">
        <v>0</v>
      </c>
      <c r="T124" s="226">
        <v>0.23409864624674889</v>
      </c>
      <c r="U124" s="226">
        <v>0.2495423899867612</v>
      </c>
      <c r="V124" s="226">
        <v>0.23647492524726099</v>
      </c>
      <c r="W124" s="226">
        <v>0.2550194269284437</v>
      </c>
      <c r="X124" s="226">
        <v>0.23598806018050481</v>
      </c>
      <c r="Y124" s="226">
        <v>0.3183319328902523</v>
      </c>
      <c r="DA124" s="69" t="s">
        <v>600</v>
      </c>
    </row>
    <row r="125" spans="1:105" ht="12" customHeight="1" x14ac:dyDescent="0.25">
      <c r="A125" s="37" t="s">
        <v>40</v>
      </c>
      <c r="B125" s="226">
        <v>2.137695606633168</v>
      </c>
      <c r="C125" s="226">
        <v>2.1850729068697889</v>
      </c>
      <c r="D125" s="226">
        <v>2.2090119651726901</v>
      </c>
      <c r="E125" s="226">
        <v>1.916864722634017</v>
      </c>
      <c r="F125" s="226">
        <v>1.996326628200177</v>
      </c>
      <c r="G125" s="226">
        <v>1.9476080100500781</v>
      </c>
      <c r="H125" s="226">
        <v>1.900020582774022</v>
      </c>
      <c r="I125" s="226">
        <v>1.921180281655545</v>
      </c>
      <c r="J125" s="226">
        <v>1.933363052019311</v>
      </c>
      <c r="K125" s="226">
        <v>1.5303843053595969</v>
      </c>
      <c r="L125" s="226">
        <v>1.684728463349721</v>
      </c>
      <c r="M125" s="226">
        <v>1.383724760968833</v>
      </c>
      <c r="N125" s="226">
        <v>1.3661354044412239</v>
      </c>
      <c r="O125" s="226">
        <v>1.234433524694581</v>
      </c>
      <c r="P125" s="226">
        <v>1.3099762608296019</v>
      </c>
      <c r="Q125" s="226">
        <v>1.750247029729862</v>
      </c>
      <c r="R125" s="226">
        <v>1.712652025993715</v>
      </c>
      <c r="S125" s="226">
        <v>1.820910048535354</v>
      </c>
      <c r="T125" s="226">
        <v>1.580974758467411</v>
      </c>
      <c r="U125" s="226">
        <v>1.5802715745589631</v>
      </c>
      <c r="V125" s="226">
        <v>1.552676789218268</v>
      </c>
      <c r="W125" s="226">
        <v>1.527154204514251</v>
      </c>
      <c r="X125" s="226">
        <v>1.3929053110995311</v>
      </c>
      <c r="Y125" s="226">
        <v>1.3527033938037201</v>
      </c>
      <c r="DA125" s="69" t="s">
        <v>601</v>
      </c>
    </row>
    <row r="126" spans="1:105" ht="12" customHeight="1" x14ac:dyDescent="0.25">
      <c r="A126" s="57" t="s">
        <v>602</v>
      </c>
      <c r="B126" s="294">
        <v>820.95875949831725</v>
      </c>
      <c r="C126" s="294">
        <v>830.18683595412494</v>
      </c>
      <c r="D126" s="294">
        <v>831.48143623187389</v>
      </c>
      <c r="E126" s="294">
        <v>755.99923408055452</v>
      </c>
      <c r="F126" s="294">
        <v>763.17100659631353</v>
      </c>
      <c r="G126" s="294">
        <v>753.75263892056478</v>
      </c>
      <c r="H126" s="294">
        <v>691.26773302508423</v>
      </c>
      <c r="I126" s="294">
        <v>674.79390134201412</v>
      </c>
      <c r="J126" s="294">
        <v>686.43199184503248</v>
      </c>
      <c r="K126" s="294">
        <v>577.16687695320149</v>
      </c>
      <c r="L126" s="294">
        <v>631.16167826449418</v>
      </c>
      <c r="M126" s="294">
        <v>481.44597310872138</v>
      </c>
      <c r="N126" s="294">
        <v>495.27745341209902</v>
      </c>
      <c r="O126" s="294">
        <v>446.95968686287438</v>
      </c>
      <c r="P126" s="294">
        <v>476.41701040895492</v>
      </c>
      <c r="Q126" s="294">
        <v>606.60228675794292</v>
      </c>
      <c r="R126" s="294">
        <v>604.99988155616154</v>
      </c>
      <c r="S126" s="294">
        <v>623.28412547708558</v>
      </c>
      <c r="T126" s="294">
        <v>652.04708007391298</v>
      </c>
      <c r="U126" s="294">
        <v>654.88705465866576</v>
      </c>
      <c r="V126" s="294">
        <v>620.90113173936334</v>
      </c>
      <c r="W126" s="294">
        <v>622.7223138483032</v>
      </c>
      <c r="X126" s="294">
        <v>571.53343228627114</v>
      </c>
      <c r="Y126" s="294">
        <v>635.86554063653125</v>
      </c>
      <c r="DA126" s="70" t="s">
        <v>603</v>
      </c>
    </row>
    <row r="127" spans="1:105" ht="12" customHeight="1" x14ac:dyDescent="0.25">
      <c r="A127" s="60" t="s">
        <v>604</v>
      </c>
      <c r="B127" s="262">
        <v>401.75685233269832</v>
      </c>
      <c r="C127" s="262">
        <v>402.71660311033202</v>
      </c>
      <c r="D127" s="262">
        <v>399.15149897831668</v>
      </c>
      <c r="E127" s="262">
        <v>372.68384584198958</v>
      </c>
      <c r="F127" s="262">
        <v>365.86345337929481</v>
      </c>
      <c r="G127" s="262">
        <v>364.56762724724717</v>
      </c>
      <c r="H127" s="262">
        <v>297.89542928622558</v>
      </c>
      <c r="I127" s="262">
        <v>277.20387294794551</v>
      </c>
      <c r="J127" s="262">
        <v>286.20453844402869</v>
      </c>
      <c r="K127" s="262">
        <v>261.96330008732861</v>
      </c>
      <c r="L127" s="262">
        <v>281.99769390976991</v>
      </c>
      <c r="M127" s="262">
        <v>192.3707814662144</v>
      </c>
      <c r="N127" s="262">
        <v>211.62067210341129</v>
      </c>
      <c r="O127" s="262">
        <v>190.76632817897749</v>
      </c>
      <c r="P127" s="262">
        <v>205.71746353042289</v>
      </c>
      <c r="Q127" s="262">
        <v>244.5392545717965</v>
      </c>
      <c r="R127" s="262">
        <v>249.7409053232565</v>
      </c>
      <c r="S127" s="262">
        <v>244.44332984287959</v>
      </c>
      <c r="T127" s="262">
        <v>305.58736074457931</v>
      </c>
      <c r="U127" s="262">
        <v>312.07816122527839</v>
      </c>
      <c r="V127" s="262">
        <v>285.44299965843538</v>
      </c>
      <c r="W127" s="262">
        <v>293.18173070757189</v>
      </c>
      <c r="X127" s="262">
        <v>268.78367505249543</v>
      </c>
      <c r="Y127" s="262">
        <v>341.36323168569959</v>
      </c>
      <c r="DA127" s="72" t="s">
        <v>605</v>
      </c>
    </row>
    <row r="128" spans="1:105" ht="12" customHeight="1" x14ac:dyDescent="0.25">
      <c r="A128" s="59" t="s">
        <v>28</v>
      </c>
      <c r="B128" s="230">
        <v>59.486145849016033</v>
      </c>
      <c r="C128" s="230">
        <v>61.06243127018859</v>
      </c>
      <c r="D128" s="230">
        <v>60.009589800193893</v>
      </c>
      <c r="E128" s="230">
        <v>57.052793608861897</v>
      </c>
      <c r="F128" s="230">
        <v>51.513960461358813</v>
      </c>
      <c r="G128" s="230">
        <v>48.355437222134263</v>
      </c>
      <c r="H128" s="230">
        <v>13.969484084585719</v>
      </c>
      <c r="I128" s="230">
        <v>14.38987512205042</v>
      </c>
      <c r="J128" s="230">
        <v>13.60770844285355</v>
      </c>
      <c r="K128" s="230">
        <v>13.757223949439989</v>
      </c>
      <c r="L128" s="230">
        <v>12.52371764936329</v>
      </c>
      <c r="M128" s="230">
        <v>10.269845321086921</v>
      </c>
      <c r="N128" s="230">
        <v>11.2687526789225</v>
      </c>
      <c r="O128" s="230">
        <v>10.98281666082015</v>
      </c>
      <c r="P128" s="230">
        <v>11.43723793634871</v>
      </c>
      <c r="Q128" s="230">
        <v>12.96331682555706</v>
      </c>
      <c r="R128" s="230">
        <v>11.888702726270839</v>
      </c>
      <c r="S128" s="230">
        <v>11.42561193050526</v>
      </c>
      <c r="T128" s="230">
        <v>14.714453692675059</v>
      </c>
      <c r="U128" s="230">
        <v>13.92575383957116</v>
      </c>
      <c r="V128" s="230">
        <v>14.79762092836711</v>
      </c>
      <c r="W128" s="230">
        <v>16.15823742093956</v>
      </c>
      <c r="X128" s="230">
        <v>8.2054488684404081</v>
      </c>
      <c r="Y128" s="230">
        <v>14.99937890260011</v>
      </c>
      <c r="DA128" s="71" t="s">
        <v>606</v>
      </c>
    </row>
    <row r="129" spans="1:105" ht="12" customHeight="1" x14ac:dyDescent="0.25">
      <c r="A129" s="59" t="s">
        <v>31</v>
      </c>
      <c r="B129" s="230">
        <v>12.046992884996429</v>
      </c>
      <c r="C129" s="230">
        <v>12.176143014072609</v>
      </c>
      <c r="D129" s="230">
        <v>11.39395171753354</v>
      </c>
      <c r="E129" s="230">
        <v>4.0762504514458762</v>
      </c>
      <c r="F129" s="230">
        <v>3.856153479711677</v>
      </c>
      <c r="G129" s="230">
        <v>3.3934689335433759</v>
      </c>
      <c r="H129" s="230">
        <v>2.3878959057296418</v>
      </c>
      <c r="I129" s="230">
        <v>2.5888508894510198</v>
      </c>
      <c r="J129" s="230">
        <v>1.415373373669794</v>
      </c>
      <c r="K129" s="230">
        <v>1.540707643442186</v>
      </c>
      <c r="L129" s="230">
        <v>1.4311594828230221</v>
      </c>
      <c r="M129" s="230">
        <v>0.76258884262031534</v>
      </c>
      <c r="N129" s="230">
        <v>0.55923923597790903</v>
      </c>
      <c r="O129" s="230">
        <v>0.25170411790313357</v>
      </c>
      <c r="P129" s="230">
        <v>0.53910533931229143</v>
      </c>
      <c r="Q129" s="230">
        <v>0.58764620007698976</v>
      </c>
      <c r="R129" s="230">
        <v>1.113786276873173</v>
      </c>
      <c r="S129" s="230">
        <v>0.27426539603830608</v>
      </c>
      <c r="T129" s="230">
        <v>0.66937529974335652</v>
      </c>
      <c r="U129" s="230">
        <v>0.70099131804907788</v>
      </c>
      <c r="V129" s="230">
        <v>0.70392448482102632</v>
      </c>
      <c r="W129" s="230">
        <v>0.6651803562809836</v>
      </c>
      <c r="X129" s="230">
        <v>1.620221141340807</v>
      </c>
      <c r="Y129" s="230">
        <v>1.2876616807067309</v>
      </c>
      <c r="DA129" s="71" t="s">
        <v>607</v>
      </c>
    </row>
    <row r="130" spans="1:105" ht="12" customHeight="1" x14ac:dyDescent="0.25">
      <c r="A130" s="59" t="s">
        <v>159</v>
      </c>
      <c r="B130" s="230">
        <v>28.234695762328901</v>
      </c>
      <c r="C130" s="230">
        <v>23.908394546992461</v>
      </c>
      <c r="D130" s="230">
        <v>21.020989535535261</v>
      </c>
      <c r="E130" s="230">
        <v>20.722280933551058</v>
      </c>
      <c r="F130" s="230">
        <v>19.25047538557768</v>
      </c>
      <c r="G130" s="230">
        <v>16.816502866418709</v>
      </c>
      <c r="H130" s="230">
        <v>13.96419453256406</v>
      </c>
      <c r="I130" s="230">
        <v>11.96060638983039</v>
      </c>
      <c r="J130" s="230">
        <v>13.804428645311591</v>
      </c>
      <c r="K130" s="230">
        <v>11.096106747283089</v>
      </c>
      <c r="L130" s="230">
        <v>10.63982721427881</v>
      </c>
      <c r="M130" s="230">
        <v>6.617551134143274</v>
      </c>
      <c r="N130" s="230">
        <v>5.718512843349747</v>
      </c>
      <c r="O130" s="230">
        <v>7.7218685760490606</v>
      </c>
      <c r="P130" s="230">
        <v>3.8144813898587611</v>
      </c>
      <c r="Q130" s="230">
        <v>4.1487523365057264</v>
      </c>
      <c r="R130" s="230">
        <v>4.7297842809026083</v>
      </c>
      <c r="S130" s="230">
        <v>4.0914704629192897</v>
      </c>
      <c r="T130" s="230">
        <v>4.9901058120687276</v>
      </c>
      <c r="U130" s="230">
        <v>3.8315544293176398</v>
      </c>
      <c r="V130" s="230">
        <v>4.8969047576453919</v>
      </c>
      <c r="W130" s="230">
        <v>3.3083230930506931</v>
      </c>
      <c r="X130" s="230">
        <v>4.8398177341351651</v>
      </c>
      <c r="Y130" s="230">
        <v>6.3575749195766438</v>
      </c>
      <c r="DA130" s="71" t="s">
        <v>608</v>
      </c>
    </row>
    <row r="131" spans="1:105" ht="12" customHeight="1" x14ac:dyDescent="0.25">
      <c r="A131" s="59" t="s">
        <v>32</v>
      </c>
      <c r="B131" s="230">
        <v>11.39479443905808</v>
      </c>
      <c r="C131" s="230">
        <v>12.5690932925414</v>
      </c>
      <c r="D131" s="230">
        <v>13.680850993076501</v>
      </c>
      <c r="E131" s="230">
        <v>1.8514415523668339</v>
      </c>
      <c r="F131" s="230">
        <v>10.183481564750689</v>
      </c>
      <c r="G131" s="230">
        <v>9.2580666398578728</v>
      </c>
      <c r="H131" s="230">
        <v>8.0153304248634516</v>
      </c>
      <c r="I131" s="230">
        <v>7.1628285291911622</v>
      </c>
      <c r="J131" s="230">
        <v>9.9355561169863282</v>
      </c>
      <c r="K131" s="230">
        <v>8.3529351907987479</v>
      </c>
      <c r="L131" s="230">
        <v>7.7497795325574508</v>
      </c>
      <c r="M131" s="230">
        <v>1.1394554587277179</v>
      </c>
      <c r="N131" s="230">
        <v>4.0210113446849718</v>
      </c>
      <c r="O131" s="230">
        <v>3.3869506226183992</v>
      </c>
      <c r="P131" s="230">
        <v>5.8195801562890761</v>
      </c>
      <c r="Q131" s="230">
        <v>8.1223217325420869</v>
      </c>
      <c r="R131" s="230">
        <v>6.9627185202142536</v>
      </c>
      <c r="S131" s="230">
        <v>6.5899389481264574</v>
      </c>
      <c r="T131" s="230">
        <v>5.1843083660166078</v>
      </c>
      <c r="U131" s="230">
        <v>5.7716111643165506</v>
      </c>
      <c r="V131" s="230">
        <v>6.8132672658795501</v>
      </c>
      <c r="W131" s="230">
        <v>8.3599426558387879</v>
      </c>
      <c r="X131" s="230">
        <v>7.4975350687082907</v>
      </c>
      <c r="Y131" s="230">
        <v>9.1618534865836843</v>
      </c>
      <c r="DA131" s="71" t="s">
        <v>609</v>
      </c>
    </row>
    <row r="132" spans="1:105" ht="12" customHeight="1" x14ac:dyDescent="0.25">
      <c r="A132" s="59" t="s">
        <v>35</v>
      </c>
      <c r="B132" s="230">
        <v>290.59422339729878</v>
      </c>
      <c r="C132" s="230">
        <v>293.00054098653692</v>
      </c>
      <c r="D132" s="230">
        <v>293.04611693197751</v>
      </c>
      <c r="E132" s="230">
        <v>288.98107929576389</v>
      </c>
      <c r="F132" s="230">
        <v>281.05938248789602</v>
      </c>
      <c r="G132" s="230">
        <v>286.74415158529303</v>
      </c>
      <c r="H132" s="230">
        <v>259.55852433848281</v>
      </c>
      <c r="I132" s="230">
        <v>241.1017120174225</v>
      </c>
      <c r="J132" s="230">
        <v>247.44147186520749</v>
      </c>
      <c r="K132" s="230">
        <v>227.21632655636461</v>
      </c>
      <c r="L132" s="230">
        <v>249.65321003074729</v>
      </c>
      <c r="M132" s="230">
        <v>173.58134070963621</v>
      </c>
      <c r="N132" s="230">
        <v>190.05315600047621</v>
      </c>
      <c r="O132" s="230">
        <v>168.4229882015868</v>
      </c>
      <c r="P132" s="230">
        <v>184.10705870861401</v>
      </c>
      <c r="Q132" s="230">
        <v>218.7172174771147</v>
      </c>
      <c r="R132" s="230">
        <v>225.0459135189956</v>
      </c>
      <c r="S132" s="230">
        <v>222.06204310529029</v>
      </c>
      <c r="T132" s="230">
        <v>280.02911757407549</v>
      </c>
      <c r="U132" s="230">
        <v>287.84825047402398</v>
      </c>
      <c r="V132" s="230">
        <v>258.23128222172238</v>
      </c>
      <c r="W132" s="230">
        <v>264.69004718146192</v>
      </c>
      <c r="X132" s="230">
        <v>246.62065223987079</v>
      </c>
      <c r="Y132" s="230">
        <v>309.55676269623251</v>
      </c>
      <c r="DA132" s="71" t="s">
        <v>610</v>
      </c>
    </row>
    <row r="133" spans="1:105" ht="12" customHeight="1" x14ac:dyDescent="0.25">
      <c r="A133" s="60" t="s">
        <v>611</v>
      </c>
      <c r="B133" s="262">
        <v>419.20190716561888</v>
      </c>
      <c r="C133" s="262">
        <v>427.47023284379293</v>
      </c>
      <c r="D133" s="262">
        <v>432.32993725355709</v>
      </c>
      <c r="E133" s="262">
        <v>383.31538823856488</v>
      </c>
      <c r="F133" s="262">
        <v>397.30755321701872</v>
      </c>
      <c r="G133" s="262">
        <v>389.1850116733176</v>
      </c>
      <c r="H133" s="262">
        <v>393.37230373885848</v>
      </c>
      <c r="I133" s="262">
        <v>397.59002839406861</v>
      </c>
      <c r="J133" s="262">
        <v>400.22745340100369</v>
      </c>
      <c r="K133" s="262">
        <v>315.20357686587289</v>
      </c>
      <c r="L133" s="262">
        <v>349.16398435472439</v>
      </c>
      <c r="M133" s="262">
        <v>289.07519164250698</v>
      </c>
      <c r="N133" s="262">
        <v>283.65678130868758</v>
      </c>
      <c r="O133" s="262">
        <v>256.19335868389692</v>
      </c>
      <c r="P133" s="262">
        <v>270.69954687853198</v>
      </c>
      <c r="Q133" s="262">
        <v>362.06303218614642</v>
      </c>
      <c r="R133" s="262">
        <v>355.25897623290513</v>
      </c>
      <c r="S133" s="262">
        <v>378.84079563420602</v>
      </c>
      <c r="T133" s="262">
        <v>346.45971932933372</v>
      </c>
      <c r="U133" s="262">
        <v>342.80889343338731</v>
      </c>
      <c r="V133" s="262">
        <v>335.45813208092778</v>
      </c>
      <c r="W133" s="262">
        <v>329.54058314073131</v>
      </c>
      <c r="X133" s="262">
        <v>302.74975723377571</v>
      </c>
      <c r="Y133" s="262">
        <v>294.50230895083172</v>
      </c>
      <c r="DA133" s="72" t="s">
        <v>612</v>
      </c>
    </row>
    <row r="134" spans="1:105" ht="12" customHeight="1" x14ac:dyDescent="0.25">
      <c r="A134" s="57" t="s">
        <v>613</v>
      </c>
      <c r="B134" s="294">
        <v>413.36758486755502</v>
      </c>
      <c r="C134" s="294">
        <v>417.94880516482908</v>
      </c>
      <c r="D134" s="294">
        <v>418.86182227386581</v>
      </c>
      <c r="E134" s="294">
        <v>379.83236581085652</v>
      </c>
      <c r="F134" s="294">
        <v>384.58089019662782</v>
      </c>
      <c r="G134" s="294">
        <v>380.24733020855058</v>
      </c>
      <c r="H134" s="294">
        <v>352.89849353958789</v>
      </c>
      <c r="I134" s="294">
        <v>344.43043889232518</v>
      </c>
      <c r="J134" s="294">
        <v>350.27530102080311</v>
      </c>
      <c r="K134" s="294">
        <v>294.42306382389552</v>
      </c>
      <c r="L134" s="294">
        <v>322.17825462200852</v>
      </c>
      <c r="M134" s="294">
        <v>245.9457230528657</v>
      </c>
      <c r="N134" s="294">
        <v>252.84898254867511</v>
      </c>
      <c r="O134" s="294">
        <v>228.11964680813901</v>
      </c>
      <c r="P134" s="294">
        <v>243.10164841949279</v>
      </c>
      <c r="Q134" s="294">
        <v>309.70637695762781</v>
      </c>
      <c r="R134" s="294">
        <v>308.93420941570548</v>
      </c>
      <c r="S134" s="294">
        <v>318.44406694003737</v>
      </c>
      <c r="T134" s="294">
        <v>332.45050750810691</v>
      </c>
      <c r="U134" s="294">
        <v>333.96830494075391</v>
      </c>
      <c r="V134" s="294">
        <v>316.43382398385791</v>
      </c>
      <c r="W134" s="294">
        <v>317.27892227715682</v>
      </c>
      <c r="X134" s="294">
        <v>292.06180169058752</v>
      </c>
      <c r="Y134" s="294">
        <v>324.27361176013352</v>
      </c>
      <c r="DA134" s="70" t="s">
        <v>614</v>
      </c>
    </row>
    <row r="135" spans="1:105" ht="12" customHeight="1" x14ac:dyDescent="0.25">
      <c r="A135" s="60" t="s">
        <v>615</v>
      </c>
      <c r="B135" s="262">
        <v>185.80263134089839</v>
      </c>
      <c r="C135" s="262">
        <v>185.65781040174741</v>
      </c>
      <c r="D135" s="262">
        <v>184.13322371364899</v>
      </c>
      <c r="E135" s="262">
        <v>171.52514463364571</v>
      </c>
      <c r="F135" s="262">
        <v>169.87509429691349</v>
      </c>
      <c r="G135" s="262">
        <v>170.4555117980922</v>
      </c>
      <c r="H135" s="262">
        <v>147.93636111595009</v>
      </c>
      <c r="I135" s="262">
        <v>137.0693348681514</v>
      </c>
      <c r="J135" s="262">
        <v>141.9151166827061</v>
      </c>
      <c r="K135" s="262">
        <v>129.7059661768634</v>
      </c>
      <c r="L135" s="262">
        <v>140.33838992244171</v>
      </c>
      <c r="M135" s="262">
        <v>95.053513468753664</v>
      </c>
      <c r="N135" s="262">
        <v>104.6650171813403</v>
      </c>
      <c r="O135" s="262">
        <v>94.069557246103187</v>
      </c>
      <c r="P135" s="262">
        <v>101.5739735216393</v>
      </c>
      <c r="Q135" s="262">
        <v>120.81508846719041</v>
      </c>
      <c r="R135" s="262">
        <v>123.8902330454285</v>
      </c>
      <c r="S135" s="262">
        <v>121.2749485677522</v>
      </c>
      <c r="T135" s="262">
        <v>151.72743645469629</v>
      </c>
      <c r="U135" s="262">
        <v>155.350181019296</v>
      </c>
      <c r="V135" s="262">
        <v>141.29822812034649</v>
      </c>
      <c r="W135" s="262">
        <v>144.9042546553797</v>
      </c>
      <c r="X135" s="262">
        <v>135.0988206886291</v>
      </c>
      <c r="Y135" s="262">
        <v>170.4573252862854</v>
      </c>
      <c r="DA135" s="72" t="s">
        <v>616</v>
      </c>
    </row>
    <row r="136" spans="1:105" ht="12" customHeight="1" x14ac:dyDescent="0.25">
      <c r="A136" s="59" t="s">
        <v>31</v>
      </c>
      <c r="B136" s="297">
        <v>6.5397445220283092</v>
      </c>
      <c r="C136" s="297">
        <v>6.6166206575371884</v>
      </c>
      <c r="D136" s="297">
        <v>6.1862158695497982</v>
      </c>
      <c r="E136" s="297">
        <v>2.2151795373124372</v>
      </c>
      <c r="F136" s="297">
        <v>2.0838730481439121</v>
      </c>
      <c r="G136" s="297">
        <v>1.8292637098908939</v>
      </c>
      <c r="H136" s="297">
        <v>1.244185806149001</v>
      </c>
      <c r="I136" s="297">
        <v>1.3502023196076121</v>
      </c>
      <c r="J136" s="297">
        <v>0.73684964521809793</v>
      </c>
      <c r="K136" s="297">
        <v>0.80513328520502592</v>
      </c>
      <c r="L136" s="297">
        <v>0.74532843701214702</v>
      </c>
      <c r="M136" s="297">
        <v>0.39805807898407641</v>
      </c>
      <c r="N136" s="297">
        <v>0.29214985516606479</v>
      </c>
      <c r="O136" s="297">
        <v>0.13170114838800101</v>
      </c>
      <c r="P136" s="297">
        <v>0.28185612453988862</v>
      </c>
      <c r="Q136" s="297">
        <v>0.30657989919275491</v>
      </c>
      <c r="R136" s="297">
        <v>0.58013858983858868</v>
      </c>
      <c r="S136" s="297">
        <v>0.14274245794033419</v>
      </c>
      <c r="T136" s="297">
        <v>0.34916486133247959</v>
      </c>
      <c r="U136" s="297">
        <v>0.36524651639321132</v>
      </c>
      <c r="V136" s="297">
        <v>0.36750408561359438</v>
      </c>
      <c r="W136" s="297">
        <v>0.34793967325567249</v>
      </c>
      <c r="X136" s="297">
        <v>0.84001633081698235</v>
      </c>
      <c r="Y136" s="297">
        <v>0.67253577286570854</v>
      </c>
      <c r="DA136" s="71" t="s">
        <v>617</v>
      </c>
    </row>
    <row r="137" spans="1:105" ht="12" customHeight="1" x14ac:dyDescent="0.25">
      <c r="A137" s="59" t="s">
        <v>159</v>
      </c>
      <c r="B137" s="297">
        <v>15.32728529895541</v>
      </c>
      <c r="C137" s="297">
        <v>12.992026872988269</v>
      </c>
      <c r="D137" s="297">
        <v>11.41310603047898</v>
      </c>
      <c r="E137" s="297">
        <v>11.26122480382913</v>
      </c>
      <c r="F137" s="297">
        <v>10.402995376356889</v>
      </c>
      <c r="G137" s="297">
        <v>9.065006641653623</v>
      </c>
      <c r="H137" s="297">
        <v>7.2758835885733024</v>
      </c>
      <c r="I137" s="297">
        <v>6.2379948405939896</v>
      </c>
      <c r="J137" s="297">
        <v>7.186646674977986</v>
      </c>
      <c r="K137" s="297">
        <v>5.798533496248556</v>
      </c>
      <c r="L137" s="297">
        <v>5.5410776247348368</v>
      </c>
      <c r="M137" s="297">
        <v>3.4542463052367158</v>
      </c>
      <c r="N137" s="297">
        <v>2.9873846316031818</v>
      </c>
      <c r="O137" s="297">
        <v>4.0403747369689684</v>
      </c>
      <c r="P137" s="297">
        <v>1.9942947384765519</v>
      </c>
      <c r="Q137" s="297">
        <v>2.1644385225923211</v>
      </c>
      <c r="R137" s="297">
        <v>2.4636058460576762</v>
      </c>
      <c r="S137" s="297">
        <v>2.1294212062604019</v>
      </c>
      <c r="T137" s="297">
        <v>2.6029786348157988</v>
      </c>
      <c r="U137" s="297">
        <v>1.9964040518705359</v>
      </c>
      <c r="V137" s="297">
        <v>2.5565704050668012</v>
      </c>
      <c r="W137" s="297">
        <v>1.7305033817535209</v>
      </c>
      <c r="X137" s="297">
        <v>2.509241381387465</v>
      </c>
      <c r="Y137" s="297">
        <v>3.3205123878054779</v>
      </c>
      <c r="DA137" s="71" t="s">
        <v>618</v>
      </c>
    </row>
    <row r="138" spans="1:105" ht="12" customHeight="1" x14ac:dyDescent="0.25">
      <c r="A138" s="59" t="s">
        <v>32</v>
      </c>
      <c r="B138" s="297">
        <v>6.1856967314454234</v>
      </c>
      <c r="C138" s="297">
        <v>6.8301532127064739</v>
      </c>
      <c r="D138" s="297">
        <v>7.4278616954361203</v>
      </c>
      <c r="E138" s="297">
        <v>1.0061392179369719</v>
      </c>
      <c r="F138" s="297">
        <v>5.5031737924085569</v>
      </c>
      <c r="G138" s="297">
        <v>4.990599784380513</v>
      </c>
      <c r="H138" s="297">
        <v>4.1762960949347354</v>
      </c>
      <c r="I138" s="297">
        <v>3.7357376334317678</v>
      </c>
      <c r="J138" s="297">
        <v>5.1724945064240524</v>
      </c>
      <c r="K138" s="297">
        <v>4.3650242016371434</v>
      </c>
      <c r="L138" s="297">
        <v>4.0359800116728488</v>
      </c>
      <c r="M138" s="297">
        <v>0.59477588136560544</v>
      </c>
      <c r="N138" s="297">
        <v>2.1005998978534159</v>
      </c>
      <c r="O138" s="297">
        <v>1.7721811238064979</v>
      </c>
      <c r="P138" s="297">
        <v>3.0426044590715891</v>
      </c>
      <c r="Q138" s="297">
        <v>4.2374826513770207</v>
      </c>
      <c r="R138" s="297">
        <v>3.626675770418097</v>
      </c>
      <c r="S138" s="297">
        <v>3.429758535783094</v>
      </c>
      <c r="T138" s="297">
        <v>2.7042801137404369</v>
      </c>
      <c r="U138" s="297">
        <v>3.007256748357042</v>
      </c>
      <c r="V138" s="297">
        <v>3.5570627397976078</v>
      </c>
      <c r="W138" s="297">
        <v>4.372882765768261</v>
      </c>
      <c r="X138" s="297">
        <v>3.8871557331834721</v>
      </c>
      <c r="Y138" s="297">
        <v>4.7851654730457778</v>
      </c>
      <c r="DA138" s="71" t="s">
        <v>619</v>
      </c>
    </row>
    <row r="139" spans="1:105" ht="12" customHeight="1" x14ac:dyDescent="0.25">
      <c r="A139" s="59" t="s">
        <v>35</v>
      </c>
      <c r="B139" s="297">
        <v>157.74990478846931</v>
      </c>
      <c r="C139" s="297">
        <v>159.21900965851549</v>
      </c>
      <c r="D139" s="297">
        <v>159.1060401181841</v>
      </c>
      <c r="E139" s="297">
        <v>157.04260107456719</v>
      </c>
      <c r="F139" s="297">
        <v>151.88505208000419</v>
      </c>
      <c r="G139" s="297">
        <v>154.57064166216719</v>
      </c>
      <c r="H139" s="297">
        <v>135.23999562629311</v>
      </c>
      <c r="I139" s="297">
        <v>125.7454000745181</v>
      </c>
      <c r="J139" s="297">
        <v>128.81912585608589</v>
      </c>
      <c r="K139" s="297">
        <v>118.7372751937727</v>
      </c>
      <c r="L139" s="297">
        <v>130.01600384902181</v>
      </c>
      <c r="M139" s="297">
        <v>90.606433203167271</v>
      </c>
      <c r="N139" s="297">
        <v>99.284882796717682</v>
      </c>
      <c r="O139" s="297">
        <v>88.125300236939722</v>
      </c>
      <c r="P139" s="297">
        <v>96.255218199551237</v>
      </c>
      <c r="Q139" s="297">
        <v>114.1065873940283</v>
      </c>
      <c r="R139" s="297">
        <v>117.2198128391141</v>
      </c>
      <c r="S139" s="297">
        <v>115.57302636776841</v>
      </c>
      <c r="T139" s="297">
        <v>146.0710128448076</v>
      </c>
      <c r="U139" s="297">
        <v>149.9812737026752</v>
      </c>
      <c r="V139" s="297">
        <v>134.8170908898685</v>
      </c>
      <c r="W139" s="297">
        <v>138.45292883460229</v>
      </c>
      <c r="X139" s="297">
        <v>127.86240724324119</v>
      </c>
      <c r="Y139" s="297">
        <v>161.67911165256839</v>
      </c>
      <c r="DA139" s="71" t="s">
        <v>620</v>
      </c>
    </row>
    <row r="140" spans="1:105" ht="12" customHeight="1" x14ac:dyDescent="0.25">
      <c r="A140" s="60" t="s">
        <v>621</v>
      </c>
      <c r="B140" s="262">
        <v>227.56495352665661</v>
      </c>
      <c r="C140" s="262">
        <v>232.29099476308161</v>
      </c>
      <c r="D140" s="262">
        <v>234.7285985602168</v>
      </c>
      <c r="E140" s="262">
        <v>208.30722117721069</v>
      </c>
      <c r="F140" s="262">
        <v>214.7057958997143</v>
      </c>
      <c r="G140" s="262">
        <v>209.79181841045829</v>
      </c>
      <c r="H140" s="262">
        <v>204.96213242363771</v>
      </c>
      <c r="I140" s="262">
        <v>207.36110402417381</v>
      </c>
      <c r="J140" s="262">
        <v>208.36018433809701</v>
      </c>
      <c r="K140" s="262">
        <v>164.71709764703209</v>
      </c>
      <c r="L140" s="262">
        <v>181.83986469956679</v>
      </c>
      <c r="M140" s="262">
        <v>150.89220958411209</v>
      </c>
      <c r="N140" s="262">
        <v>148.18396536733471</v>
      </c>
      <c r="O140" s="262">
        <v>134.05008956203579</v>
      </c>
      <c r="P140" s="262">
        <v>141.5276748978535</v>
      </c>
      <c r="Q140" s="262">
        <v>188.8912884904374</v>
      </c>
      <c r="R140" s="262">
        <v>185.04397637027699</v>
      </c>
      <c r="S140" s="262">
        <v>197.16911837228511</v>
      </c>
      <c r="T140" s="262">
        <v>180.72307105341059</v>
      </c>
      <c r="U140" s="262">
        <v>178.61812392145799</v>
      </c>
      <c r="V140" s="262">
        <v>175.13559586351141</v>
      </c>
      <c r="W140" s="262">
        <v>172.37466762177709</v>
      </c>
      <c r="X140" s="262">
        <v>156.96298100195841</v>
      </c>
      <c r="Y140" s="262">
        <v>153.81628647384809</v>
      </c>
      <c r="DA140" s="72" t="s">
        <v>622</v>
      </c>
    </row>
    <row r="141" spans="1:105" ht="12" customHeight="1" x14ac:dyDescent="0.25">
      <c r="A141" s="57" t="s">
        <v>623</v>
      </c>
      <c r="B141" s="261">
        <f t="shared" ref="B141:Y141" si="2">B142+B146+B157</f>
        <v>166.04158599363262</v>
      </c>
      <c r="C141" s="261">
        <f t="shared" si="2"/>
        <v>167.4869913177869</v>
      </c>
      <c r="D141" s="261">
        <f t="shared" si="2"/>
        <v>167.05100556000494</v>
      </c>
      <c r="E141" s="261">
        <f t="shared" si="2"/>
        <v>169.28781737800401</v>
      </c>
      <c r="F141" s="261">
        <f t="shared" si="2"/>
        <v>167.83282601074572</v>
      </c>
      <c r="G141" s="261">
        <f t="shared" si="2"/>
        <v>163.78433971477432</v>
      </c>
      <c r="H141" s="261">
        <f t="shared" si="2"/>
        <v>133.81493051325521</v>
      </c>
      <c r="I141" s="261">
        <f t="shared" si="2"/>
        <v>130.47968063868186</v>
      </c>
      <c r="J141" s="261">
        <f t="shared" si="2"/>
        <v>143.3539445059042</v>
      </c>
      <c r="K141" s="261">
        <f t="shared" si="2"/>
        <v>118.47326782531835</v>
      </c>
      <c r="L141" s="261">
        <f t="shared" si="2"/>
        <v>129.56648624723576</v>
      </c>
      <c r="M141" s="261">
        <f t="shared" si="2"/>
        <v>90.894766329720397</v>
      </c>
      <c r="N141" s="261">
        <f t="shared" si="2"/>
        <v>93.992304373244409</v>
      </c>
      <c r="O141" s="261">
        <f t="shared" si="2"/>
        <v>84.728755618178894</v>
      </c>
      <c r="P141" s="261">
        <f t="shared" si="2"/>
        <v>91.185460657488562</v>
      </c>
      <c r="Q141" s="261">
        <f t="shared" si="2"/>
        <v>117.77185643570246</v>
      </c>
      <c r="R141" s="261">
        <f t="shared" si="2"/>
        <v>118.29894873659129</v>
      </c>
      <c r="S141" s="261">
        <f t="shared" si="2"/>
        <v>119.19549446896717</v>
      </c>
      <c r="T141" s="261">
        <f t="shared" si="2"/>
        <v>131.91212032128706</v>
      </c>
      <c r="U141" s="261">
        <f t="shared" si="2"/>
        <v>133.59662278706585</v>
      </c>
      <c r="V141" s="261">
        <f t="shared" si="2"/>
        <v>130.76200031908408</v>
      </c>
      <c r="W141" s="261">
        <f t="shared" si="2"/>
        <v>125.56859247617493</v>
      </c>
      <c r="X141" s="261">
        <f t="shared" si="2"/>
        <v>111.62610278190726</v>
      </c>
      <c r="Y141" s="261">
        <f t="shared" si="2"/>
        <v>127.89231215977277</v>
      </c>
      <c r="DA141" s="70"/>
    </row>
    <row r="142" spans="1:105" ht="12" customHeight="1" x14ac:dyDescent="0.25">
      <c r="A142" s="60" t="s">
        <v>624</v>
      </c>
      <c r="B142" s="262">
        <v>19.835561332423179</v>
      </c>
      <c r="C142" s="262">
        <v>19.773975172706258</v>
      </c>
      <c r="D142" s="262">
        <v>19.565876620888002</v>
      </c>
      <c r="E142" s="262">
        <v>18.621834076919601</v>
      </c>
      <c r="F142" s="262">
        <v>18.1417581659475</v>
      </c>
      <c r="G142" s="262">
        <v>18.243967821000151</v>
      </c>
      <c r="H142" s="262">
        <v>15.84351648261967</v>
      </c>
      <c r="I142" s="262">
        <v>14.680441679853351</v>
      </c>
      <c r="J142" s="262">
        <v>15.106665786208509</v>
      </c>
      <c r="K142" s="262">
        <v>13.855192636382849</v>
      </c>
      <c r="L142" s="262">
        <v>15.03131079208538</v>
      </c>
      <c r="M142" s="262">
        <v>10.31679180081076</v>
      </c>
      <c r="N142" s="262">
        <v>11.267441705625201</v>
      </c>
      <c r="O142" s="262">
        <v>10.13400659621637</v>
      </c>
      <c r="P142" s="262">
        <v>10.86771174389663</v>
      </c>
      <c r="Q142" s="262">
        <v>12.87402485067342</v>
      </c>
      <c r="R142" s="262">
        <v>13.25435892720582</v>
      </c>
      <c r="S142" s="262">
        <v>12.978022073830401</v>
      </c>
      <c r="T142" s="262">
        <v>16.358817156083909</v>
      </c>
      <c r="U142" s="262">
        <v>16.735967690822321</v>
      </c>
      <c r="V142" s="262">
        <v>15.16258812991259</v>
      </c>
      <c r="W142" s="262">
        <v>15.50795397786724</v>
      </c>
      <c r="X142" s="262">
        <v>14.48038506634907</v>
      </c>
      <c r="Y142" s="262">
        <v>18.307281369832651</v>
      </c>
      <c r="DA142" s="72" t="s">
        <v>625</v>
      </c>
    </row>
    <row r="143" spans="1:105" ht="12" customHeight="1" x14ac:dyDescent="0.25">
      <c r="A143" s="59" t="s">
        <v>31</v>
      </c>
      <c r="B143" s="230">
        <v>0.72220085398475586</v>
      </c>
      <c r="C143" s="230">
        <v>0.73163678742962313</v>
      </c>
      <c r="D143" s="230">
        <v>0.68497489307265857</v>
      </c>
      <c r="E143" s="230">
        <v>0.24191265773486381</v>
      </c>
      <c r="F143" s="230">
        <v>0.22999743978124651</v>
      </c>
      <c r="G143" s="230">
        <v>0.2016924788054599</v>
      </c>
      <c r="H143" s="230">
        <v>0.1371192919555338</v>
      </c>
      <c r="I143" s="230">
        <v>0.14866145382778881</v>
      </c>
      <c r="J143" s="230">
        <v>8.1403597121650392E-2</v>
      </c>
      <c r="K143" s="230">
        <v>8.8999464889008575E-2</v>
      </c>
      <c r="L143" s="230">
        <v>8.2194169466578745E-2</v>
      </c>
      <c r="M143" s="230">
        <v>4.3475939128554658E-2</v>
      </c>
      <c r="N143" s="230">
        <v>3.2094770775053787E-2</v>
      </c>
      <c r="O143" s="230">
        <v>1.446043606618686E-2</v>
      </c>
      <c r="P143" s="230">
        <v>3.1087877331799189E-2</v>
      </c>
      <c r="Q143" s="230">
        <v>3.385656458891776E-2</v>
      </c>
      <c r="R143" s="230">
        <v>6.3937615612518289E-2</v>
      </c>
      <c r="S143" s="230">
        <v>1.5719901419140762E-2</v>
      </c>
      <c r="T143" s="230">
        <v>3.8329104443331583E-2</v>
      </c>
      <c r="U143" s="230">
        <v>4.0124961016704493E-2</v>
      </c>
      <c r="V143" s="230">
        <v>4.0454958187873459E-2</v>
      </c>
      <c r="W143" s="230">
        <v>3.8395928022118823E-2</v>
      </c>
      <c r="X143" s="230">
        <v>9.2703342621114626E-2</v>
      </c>
      <c r="Y143" s="230">
        <v>7.4317263920564036E-2</v>
      </c>
      <c r="DA143" s="71" t="s">
        <v>626</v>
      </c>
    </row>
    <row r="144" spans="1:105" ht="12" customHeight="1" x14ac:dyDescent="0.25">
      <c r="A144" s="59" t="s">
        <v>159</v>
      </c>
      <c r="B144" s="230">
        <v>1.6926316456075281</v>
      </c>
      <c r="C144" s="230">
        <v>1.436601143625263</v>
      </c>
      <c r="D144" s="230">
        <v>1.263727494757338</v>
      </c>
      <c r="E144" s="230">
        <v>1.229802269187285</v>
      </c>
      <c r="F144" s="230">
        <v>1.1481804540585401</v>
      </c>
      <c r="G144" s="230">
        <v>0.99949703810180945</v>
      </c>
      <c r="H144" s="230">
        <v>0.80186094479250325</v>
      </c>
      <c r="I144" s="230">
        <v>0.68682253652359937</v>
      </c>
      <c r="J144" s="230">
        <v>0.7939460843635181</v>
      </c>
      <c r="K144" s="230">
        <v>0.64097011984257712</v>
      </c>
      <c r="L144" s="230">
        <v>0.61106520387266594</v>
      </c>
      <c r="M144" s="230">
        <v>0.37727309161715061</v>
      </c>
      <c r="N144" s="230">
        <v>0.32818576929885029</v>
      </c>
      <c r="O144" s="230">
        <v>0.44362240787187629</v>
      </c>
      <c r="P144" s="230">
        <v>0.21996467273655959</v>
      </c>
      <c r="Q144" s="230">
        <v>0.23902562702851979</v>
      </c>
      <c r="R144" s="230">
        <v>0.27151630035473839</v>
      </c>
      <c r="S144" s="230">
        <v>0.23450830205147119</v>
      </c>
      <c r="T144" s="230">
        <v>0.28573848919640632</v>
      </c>
      <c r="U144" s="230">
        <v>0.21931936694683571</v>
      </c>
      <c r="V144" s="230">
        <v>0.28142802458549387</v>
      </c>
      <c r="W144" s="230">
        <v>0.190964952821051</v>
      </c>
      <c r="X144" s="230">
        <v>0.27691731096656741</v>
      </c>
      <c r="Y144" s="230">
        <v>0.36692679472578338</v>
      </c>
      <c r="DA144" s="71" t="s">
        <v>627</v>
      </c>
    </row>
    <row r="145" spans="1:105" ht="12" customHeight="1" x14ac:dyDescent="0.25">
      <c r="A145" s="59" t="s">
        <v>35</v>
      </c>
      <c r="B145" s="230">
        <v>17.4207288328309</v>
      </c>
      <c r="C145" s="230">
        <v>17.605737241651379</v>
      </c>
      <c r="D145" s="230">
        <v>17.617174233058002</v>
      </c>
      <c r="E145" s="230">
        <v>17.150119149997451</v>
      </c>
      <c r="F145" s="230">
        <v>16.763580272107721</v>
      </c>
      <c r="G145" s="230">
        <v>17.042778304092881</v>
      </c>
      <c r="H145" s="230">
        <v>14.90453624587164</v>
      </c>
      <c r="I145" s="230">
        <v>13.84495768950196</v>
      </c>
      <c r="J145" s="230">
        <v>14.231316104723341</v>
      </c>
      <c r="K145" s="230">
        <v>13.125223051651259</v>
      </c>
      <c r="L145" s="230">
        <v>14.33805141874614</v>
      </c>
      <c r="M145" s="230">
        <v>9.8960427700650584</v>
      </c>
      <c r="N145" s="230">
        <v>10.90716116555129</v>
      </c>
      <c r="O145" s="230">
        <v>9.6759237522783046</v>
      </c>
      <c r="P145" s="230">
        <v>10.616659193828269</v>
      </c>
      <c r="Q145" s="230">
        <v>12.601142659055981</v>
      </c>
      <c r="R145" s="230">
        <v>12.918905011238561</v>
      </c>
      <c r="S145" s="230">
        <v>12.727793870359781</v>
      </c>
      <c r="T145" s="230">
        <v>16.034749562444169</v>
      </c>
      <c r="U145" s="230">
        <v>16.476523362858781</v>
      </c>
      <c r="V145" s="230">
        <v>14.84070514713922</v>
      </c>
      <c r="W145" s="230">
        <v>15.27859309702407</v>
      </c>
      <c r="X145" s="230">
        <v>14.110764412761389</v>
      </c>
      <c r="Y145" s="230">
        <v>17.866037311186311</v>
      </c>
      <c r="DA145" s="71" t="s">
        <v>628</v>
      </c>
    </row>
    <row r="146" spans="1:105" ht="12" customHeight="1" x14ac:dyDescent="0.25">
      <c r="A146" s="60" t="s">
        <v>629</v>
      </c>
      <c r="B146" s="262">
        <v>121.0754399387683</v>
      </c>
      <c r="C146" s="262">
        <v>122.0273004370637</v>
      </c>
      <c r="D146" s="262">
        <v>121.4945718537593</v>
      </c>
      <c r="E146" s="262">
        <v>127.9174192901143</v>
      </c>
      <c r="F146" s="262">
        <v>125.99395087929349</v>
      </c>
      <c r="G146" s="262">
        <v>122.4089711779998</v>
      </c>
      <c r="H146" s="262">
        <v>95.382937022837339</v>
      </c>
      <c r="I146" s="262">
        <v>92.968139690292475</v>
      </c>
      <c r="J146" s="262">
        <v>105.2286498689877</v>
      </c>
      <c r="K146" s="262">
        <v>86.410240761964374</v>
      </c>
      <c r="L146" s="262">
        <v>94.48203389676334</v>
      </c>
      <c r="M146" s="262">
        <v>64.097513849415677</v>
      </c>
      <c r="N146" s="262">
        <v>66.445784253222115</v>
      </c>
      <c r="O146" s="262">
        <v>59.876405457730947</v>
      </c>
      <c r="P146" s="262">
        <v>64.707674789917661</v>
      </c>
      <c r="Q146" s="262">
        <v>84.037983545743359</v>
      </c>
      <c r="R146" s="262">
        <v>84.650720413683842</v>
      </c>
      <c r="S146" s="262">
        <v>84.503686963427398</v>
      </c>
      <c r="T146" s="262">
        <v>95.71467037927151</v>
      </c>
      <c r="U146" s="262">
        <v>97.23816744051021</v>
      </c>
      <c r="V146" s="262">
        <v>96.320434117302753</v>
      </c>
      <c r="W146" s="262">
        <v>91.038704986347923</v>
      </c>
      <c r="X146" s="262">
        <v>79.823443763450541</v>
      </c>
      <c r="Y146" s="262">
        <v>92.587859757016304</v>
      </c>
      <c r="DA146" s="72" t="s">
        <v>630</v>
      </c>
    </row>
    <row r="147" spans="1:105" ht="12" customHeight="1" x14ac:dyDescent="0.25">
      <c r="A147" s="64" t="s">
        <v>28</v>
      </c>
      <c r="B147" s="229">
        <v>17.387218039536009</v>
      </c>
      <c r="C147" s="229">
        <v>17.980711192036729</v>
      </c>
      <c r="D147" s="229">
        <v>17.757088523572719</v>
      </c>
      <c r="E147" s="229">
        <v>13.472945231542459</v>
      </c>
      <c r="F147" s="229">
        <v>12.224772891981431</v>
      </c>
      <c r="G147" s="229">
        <v>11.478050778681521</v>
      </c>
      <c r="H147" s="229">
        <v>4.1278745880537171</v>
      </c>
      <c r="I147" s="229">
        <v>4.4629498549482012</v>
      </c>
      <c r="J147" s="229">
        <v>3.6614904706403131</v>
      </c>
      <c r="K147" s="229">
        <v>3.2241795640376041</v>
      </c>
      <c r="L147" s="229">
        <v>3.0211067578959319</v>
      </c>
      <c r="M147" s="229">
        <v>2.9506834976870691</v>
      </c>
      <c r="N147" s="229">
        <v>3.244782114248371</v>
      </c>
      <c r="O147" s="229">
        <v>3.187393842381673</v>
      </c>
      <c r="P147" s="229">
        <v>3.3664349560637179</v>
      </c>
      <c r="Q147" s="229">
        <v>3.8114269727007462</v>
      </c>
      <c r="R147" s="229">
        <v>3.4105172420214109</v>
      </c>
      <c r="S147" s="229">
        <v>3.4926899452576148</v>
      </c>
      <c r="T147" s="229">
        <v>4.067547423475725</v>
      </c>
      <c r="U147" s="229">
        <v>3.773972145381451</v>
      </c>
      <c r="V147" s="229">
        <v>3.8583028174903502</v>
      </c>
      <c r="W147" s="229">
        <v>4.4900513603183816</v>
      </c>
      <c r="X147" s="229">
        <v>2.1966281085980381</v>
      </c>
      <c r="Y147" s="229">
        <v>3.3825349955803299</v>
      </c>
      <c r="DA147" s="73" t="s">
        <v>631</v>
      </c>
    </row>
    <row r="148" spans="1:105" ht="12" customHeight="1" x14ac:dyDescent="0.25">
      <c r="A148" s="64" t="s">
        <v>30</v>
      </c>
      <c r="B148" s="229">
        <v>0</v>
      </c>
      <c r="C148" s="229">
        <v>0</v>
      </c>
      <c r="D148" s="229">
        <v>0</v>
      </c>
      <c r="E148" s="229">
        <v>0</v>
      </c>
      <c r="F148" s="229">
        <v>0</v>
      </c>
      <c r="G148" s="229">
        <v>0</v>
      </c>
      <c r="H148" s="229">
        <v>0</v>
      </c>
      <c r="I148" s="229">
        <v>0</v>
      </c>
      <c r="J148" s="229">
        <v>0</v>
      </c>
      <c r="K148" s="229">
        <v>0</v>
      </c>
      <c r="L148" s="229">
        <v>0</v>
      </c>
      <c r="M148" s="229">
        <v>0</v>
      </c>
      <c r="N148" s="229">
        <v>0</v>
      </c>
      <c r="O148" s="229">
        <v>0</v>
      </c>
      <c r="P148" s="229">
        <v>0</v>
      </c>
      <c r="Q148" s="229">
        <v>0</v>
      </c>
      <c r="R148" s="229">
        <v>0</v>
      </c>
      <c r="S148" s="229">
        <v>0</v>
      </c>
      <c r="T148" s="229">
        <v>0</v>
      </c>
      <c r="U148" s="229">
        <v>0</v>
      </c>
      <c r="V148" s="229">
        <v>0</v>
      </c>
      <c r="W148" s="229">
        <v>0</v>
      </c>
      <c r="X148" s="229">
        <v>0</v>
      </c>
      <c r="Y148" s="229">
        <v>0</v>
      </c>
      <c r="DA148" s="73" t="s">
        <v>632</v>
      </c>
    </row>
    <row r="149" spans="1:105" ht="12" customHeight="1" x14ac:dyDescent="0.25">
      <c r="A149" s="64" t="s">
        <v>31</v>
      </c>
      <c r="B149" s="229">
        <v>3.5212180756141009</v>
      </c>
      <c r="C149" s="229">
        <v>3.5854404486488618</v>
      </c>
      <c r="D149" s="229">
        <v>3.3715179516341709</v>
      </c>
      <c r="E149" s="229">
        <v>0.96260140141235828</v>
      </c>
      <c r="F149" s="229">
        <v>0.91510340311457605</v>
      </c>
      <c r="G149" s="229">
        <v>0.80550215182957552</v>
      </c>
      <c r="H149" s="229">
        <v>0.70560478601033627</v>
      </c>
      <c r="I149" s="229">
        <v>0.80291952526073296</v>
      </c>
      <c r="J149" s="229">
        <v>0.38084120789725201</v>
      </c>
      <c r="K149" s="229">
        <v>0.36108433768318798</v>
      </c>
      <c r="L149" s="229">
        <v>0.34523978472185518</v>
      </c>
      <c r="M149" s="229">
        <v>0.21910342785979731</v>
      </c>
      <c r="N149" s="229">
        <v>0.1610301975906486</v>
      </c>
      <c r="O149" s="229">
        <v>7.3048670508048669E-2</v>
      </c>
      <c r="P149" s="229">
        <v>0.15868018741602541</v>
      </c>
      <c r="Q149" s="229">
        <v>0.17277758520588279</v>
      </c>
      <c r="R149" s="229">
        <v>0.31951234618802682</v>
      </c>
      <c r="S149" s="229">
        <v>8.3840060112450307E-2</v>
      </c>
      <c r="T149" s="229">
        <v>0.1850368238383707</v>
      </c>
      <c r="U149" s="229">
        <v>0.18997332129726341</v>
      </c>
      <c r="V149" s="229">
        <v>0.18353989713839161</v>
      </c>
      <c r="W149" s="229">
        <v>0.18484033163827759</v>
      </c>
      <c r="X149" s="229">
        <v>0.43373901394994191</v>
      </c>
      <c r="Y149" s="229">
        <v>0.2903827368947442</v>
      </c>
      <c r="DA149" s="73" t="s">
        <v>633</v>
      </c>
    </row>
    <row r="150" spans="1:105" ht="12" customHeight="1" x14ac:dyDescent="0.25">
      <c r="A150" s="64" t="s">
        <v>159</v>
      </c>
      <c r="B150" s="229">
        <v>8.2527251428526736</v>
      </c>
      <c r="C150" s="229">
        <v>7.0401706658643111</v>
      </c>
      <c r="D150" s="229">
        <v>6.2201986928827377</v>
      </c>
      <c r="E150" s="229">
        <v>4.8935404987250992</v>
      </c>
      <c r="F150" s="229">
        <v>4.5683284209508903</v>
      </c>
      <c r="G150" s="229">
        <v>3.9917056883159332</v>
      </c>
      <c r="H150" s="229">
        <v>4.126311566310024</v>
      </c>
      <c r="I150" s="229">
        <v>3.7095239604122421</v>
      </c>
      <c r="J150" s="229">
        <v>3.714422905936634</v>
      </c>
      <c r="K150" s="229">
        <v>2.6005130647325281</v>
      </c>
      <c r="L150" s="229">
        <v>2.5666543114325941</v>
      </c>
      <c r="M150" s="229">
        <v>1.9013235658499981</v>
      </c>
      <c r="N150" s="229">
        <v>1.6466177511294069</v>
      </c>
      <c r="O150" s="229">
        <v>2.2410131308830699</v>
      </c>
      <c r="P150" s="229">
        <v>1.122753899284056</v>
      </c>
      <c r="Q150" s="229">
        <v>1.2198009792708799</v>
      </c>
      <c r="R150" s="229">
        <v>1.356835242033176</v>
      </c>
      <c r="S150" s="229">
        <v>1.250719684343838</v>
      </c>
      <c r="T150" s="229">
        <v>1.3794254589863291</v>
      </c>
      <c r="U150" s="229">
        <v>1.038376798580765</v>
      </c>
      <c r="V150" s="229">
        <v>1.2768093948930479</v>
      </c>
      <c r="W150" s="229">
        <v>0.91931689189533039</v>
      </c>
      <c r="X150" s="229">
        <v>1.29563657585904</v>
      </c>
      <c r="Y150" s="229">
        <v>1.4337073416262589</v>
      </c>
      <c r="DA150" s="73" t="s">
        <v>634</v>
      </c>
    </row>
    <row r="151" spans="1:105" ht="12" customHeight="1" x14ac:dyDescent="0.25">
      <c r="A151" s="64" t="s">
        <v>32</v>
      </c>
      <c r="B151" s="229">
        <v>3.3305868551386828</v>
      </c>
      <c r="C151" s="229">
        <v>3.7011503102283032</v>
      </c>
      <c r="D151" s="229">
        <v>4.0482210088541919</v>
      </c>
      <c r="E151" s="229">
        <v>0.43721558676779237</v>
      </c>
      <c r="F151" s="229">
        <v>2.4166410088414532</v>
      </c>
      <c r="G151" s="229">
        <v>2.1975720851524931</v>
      </c>
      <c r="H151" s="229">
        <v>2.3684681964852161</v>
      </c>
      <c r="I151" s="229">
        <v>2.2215164672546162</v>
      </c>
      <c r="J151" s="229">
        <v>2.673407076263667</v>
      </c>
      <c r="K151" s="229">
        <v>1.957616088891259</v>
      </c>
      <c r="L151" s="229">
        <v>1.8694857208956011</v>
      </c>
      <c r="M151" s="229">
        <v>0.32738296569217329</v>
      </c>
      <c r="N151" s="229">
        <v>1.157830512761874</v>
      </c>
      <c r="O151" s="229">
        <v>0.98294871820053642</v>
      </c>
      <c r="P151" s="229">
        <v>1.712934379504631</v>
      </c>
      <c r="Q151" s="229">
        <v>2.388095311481679</v>
      </c>
      <c r="R151" s="229">
        <v>1.997398043443307</v>
      </c>
      <c r="S151" s="229">
        <v>2.0144753422379709</v>
      </c>
      <c r="T151" s="229">
        <v>1.433109279972244</v>
      </c>
      <c r="U151" s="229">
        <v>1.564145109775547</v>
      </c>
      <c r="V151" s="229">
        <v>1.776478017345634</v>
      </c>
      <c r="W151" s="229">
        <v>2.3230610441079871</v>
      </c>
      <c r="X151" s="229">
        <v>2.00711704395209</v>
      </c>
      <c r="Y151" s="229">
        <v>2.0661048863414528</v>
      </c>
      <c r="DA151" s="73" t="s">
        <v>635</v>
      </c>
    </row>
    <row r="152" spans="1:105" ht="12" customHeight="1" x14ac:dyDescent="0.25">
      <c r="A152" s="64" t="s">
        <v>33</v>
      </c>
      <c r="B152" s="229">
        <v>0</v>
      </c>
      <c r="C152" s="229">
        <v>0</v>
      </c>
      <c r="D152" s="229">
        <v>0</v>
      </c>
      <c r="E152" s="229">
        <v>33.401387928548218</v>
      </c>
      <c r="F152" s="229">
        <v>31.99611892892144</v>
      </c>
      <c r="G152" s="229">
        <v>31.173409361305161</v>
      </c>
      <c r="H152" s="229">
        <v>2.7376185981386478</v>
      </c>
      <c r="I152" s="229">
        <v>2.8677623422632328</v>
      </c>
      <c r="J152" s="229">
        <v>23.39030695969717</v>
      </c>
      <c r="K152" s="229">
        <v>17.93231620535569</v>
      </c>
      <c r="L152" s="229">
        <v>9.6840249712431206</v>
      </c>
      <c r="M152" s="229">
        <v>5.6063766819339893</v>
      </c>
      <c r="N152" s="229">
        <v>1.9647278339197309</v>
      </c>
      <c r="O152" s="229">
        <v>1.2645365201359451</v>
      </c>
      <c r="P152" s="229">
        <v>1.150025658191111</v>
      </c>
      <c r="Q152" s="229">
        <v>5.6387214118530666</v>
      </c>
      <c r="R152" s="229">
        <v>5.5578486301721277</v>
      </c>
      <c r="S152" s="229">
        <v>4.0913016898443377</v>
      </c>
      <c r="T152" s="229">
        <v>2.383536388917828</v>
      </c>
      <c r="U152" s="229">
        <v>2.6220901252087412</v>
      </c>
      <c r="V152" s="229">
        <v>13.44291714726225</v>
      </c>
      <c r="W152" s="229">
        <v>2.993958585789541</v>
      </c>
      <c r="X152" s="229">
        <v>2.6367598275709132</v>
      </c>
      <c r="Y152" s="229">
        <v>7.1622913086111524</v>
      </c>
      <c r="DA152" s="73" t="s">
        <v>636</v>
      </c>
    </row>
    <row r="153" spans="1:105" ht="12" customHeight="1" x14ac:dyDescent="0.25">
      <c r="A153" s="64" t="s">
        <v>35</v>
      </c>
      <c r="B153" s="229">
        <v>84.937846470381913</v>
      </c>
      <c r="C153" s="229">
        <v>86.278223729383626</v>
      </c>
      <c r="D153" s="229">
        <v>86.713571233802256</v>
      </c>
      <c r="E153" s="229">
        <v>68.242517290145443</v>
      </c>
      <c r="F153" s="229">
        <v>66.698174423074462</v>
      </c>
      <c r="G153" s="229">
        <v>68.063988694106911</v>
      </c>
      <c r="H153" s="229">
        <v>76.697538022308365</v>
      </c>
      <c r="I153" s="229">
        <v>74.77652457366122</v>
      </c>
      <c r="J153" s="229">
        <v>66.580247150392367</v>
      </c>
      <c r="K153" s="229">
        <v>53.251022109627463</v>
      </c>
      <c r="L153" s="229">
        <v>60.224050163942223</v>
      </c>
      <c r="M153" s="229">
        <v>49.872571740361167</v>
      </c>
      <c r="N153" s="229">
        <v>54.724874963336802</v>
      </c>
      <c r="O153" s="229">
        <v>48.879118361716372</v>
      </c>
      <c r="P153" s="229">
        <v>54.190044969250387</v>
      </c>
      <c r="Q153" s="229">
        <v>64.30643586854616</v>
      </c>
      <c r="R153" s="229">
        <v>64.559017579518908</v>
      </c>
      <c r="S153" s="229">
        <v>67.882041670472958</v>
      </c>
      <c r="T153" s="229">
        <v>77.409038723172401</v>
      </c>
      <c r="U153" s="229">
        <v>78.008795207829351</v>
      </c>
      <c r="V153" s="229">
        <v>67.330720835687814</v>
      </c>
      <c r="W153" s="229">
        <v>73.552075975174844</v>
      </c>
      <c r="X153" s="229">
        <v>66.021233640792616</v>
      </c>
      <c r="Y153" s="229">
        <v>69.808662727831489</v>
      </c>
      <c r="DA153" s="73" t="s">
        <v>637</v>
      </c>
    </row>
    <row r="154" spans="1:105" ht="12" customHeight="1" x14ac:dyDescent="0.25">
      <c r="A154" s="64" t="s">
        <v>36</v>
      </c>
      <c r="B154" s="229">
        <v>0.74767051786374894</v>
      </c>
      <c r="C154" s="229">
        <v>0.62549806688125631</v>
      </c>
      <c r="D154" s="229">
        <v>0.59652976571547001</v>
      </c>
      <c r="E154" s="229">
        <v>0</v>
      </c>
      <c r="F154" s="229">
        <v>0</v>
      </c>
      <c r="G154" s="229">
        <v>0</v>
      </c>
      <c r="H154" s="229">
        <v>0</v>
      </c>
      <c r="I154" s="229">
        <v>0</v>
      </c>
      <c r="J154" s="229">
        <v>0</v>
      </c>
      <c r="K154" s="229">
        <v>0</v>
      </c>
      <c r="L154" s="229">
        <v>0</v>
      </c>
      <c r="M154" s="229">
        <v>0</v>
      </c>
      <c r="N154" s="229">
        <v>0</v>
      </c>
      <c r="O154" s="229">
        <v>0</v>
      </c>
      <c r="P154" s="229">
        <v>0</v>
      </c>
      <c r="Q154" s="229">
        <v>0</v>
      </c>
      <c r="R154" s="229">
        <v>0</v>
      </c>
      <c r="S154" s="229">
        <v>0</v>
      </c>
      <c r="T154" s="229">
        <v>0</v>
      </c>
      <c r="U154" s="229">
        <v>0</v>
      </c>
      <c r="V154" s="229">
        <v>0</v>
      </c>
      <c r="W154" s="229">
        <v>0</v>
      </c>
      <c r="X154" s="229">
        <v>0</v>
      </c>
      <c r="Y154" s="229">
        <v>0</v>
      </c>
      <c r="DA154" s="73" t="s">
        <v>638</v>
      </c>
    </row>
    <row r="155" spans="1:105" ht="12" customHeight="1" x14ac:dyDescent="0.25">
      <c r="A155" s="64" t="s">
        <v>38</v>
      </c>
      <c r="B155" s="229">
        <v>0</v>
      </c>
      <c r="C155" s="229">
        <v>0</v>
      </c>
      <c r="D155" s="229">
        <v>0</v>
      </c>
      <c r="E155" s="229">
        <v>1.974948231722149</v>
      </c>
      <c r="F155" s="229">
        <v>1.113960609247949</v>
      </c>
      <c r="G155" s="229">
        <v>1.0965856120171049</v>
      </c>
      <c r="H155" s="229">
        <v>1.0334932686896781</v>
      </c>
      <c r="I155" s="229">
        <v>1.2965201954954779</v>
      </c>
      <c r="J155" s="229">
        <v>1.8680583407949749</v>
      </c>
      <c r="K155" s="229">
        <v>1.9783417752376069</v>
      </c>
      <c r="L155" s="229">
        <v>1.8150243121531271</v>
      </c>
      <c r="M155" s="229">
        <v>1.0281364549342999</v>
      </c>
      <c r="N155" s="229">
        <v>1.0920298517564511</v>
      </c>
      <c r="O155" s="229">
        <v>0.86384230111458493</v>
      </c>
      <c r="P155" s="229">
        <v>1.064570940623667</v>
      </c>
      <c r="Q155" s="229">
        <v>1.2191806911094121</v>
      </c>
      <c r="R155" s="229">
        <v>1.262733393918166</v>
      </c>
      <c r="S155" s="229">
        <v>1.2779084363685529</v>
      </c>
      <c r="T155" s="229">
        <v>1.8147229738448201</v>
      </c>
      <c r="U155" s="229">
        <v>1.7455869200325771</v>
      </c>
      <c r="V155" s="229">
        <v>1.851245056115761</v>
      </c>
      <c r="W155" s="229">
        <v>1.5844399402958651</v>
      </c>
      <c r="X155" s="229">
        <v>1.659745006373246</v>
      </c>
      <c r="Y155" s="229">
        <v>2.7468952532565432</v>
      </c>
      <c r="DA155" s="73" t="s">
        <v>639</v>
      </c>
    </row>
    <row r="156" spans="1:105" ht="12" customHeight="1" x14ac:dyDescent="0.25">
      <c r="A156" s="64" t="s">
        <v>39</v>
      </c>
      <c r="B156" s="229">
        <v>2.8981748373811271</v>
      </c>
      <c r="C156" s="229">
        <v>2.816106024020665</v>
      </c>
      <c r="D156" s="229">
        <v>2.7874446772977448</v>
      </c>
      <c r="E156" s="229">
        <v>4.532263121250736</v>
      </c>
      <c r="F156" s="229">
        <v>6.0608511931613194</v>
      </c>
      <c r="G156" s="229">
        <v>3.6021568065910952</v>
      </c>
      <c r="H156" s="229">
        <v>3.586027996841354</v>
      </c>
      <c r="I156" s="229">
        <v>2.8304227709967451</v>
      </c>
      <c r="J156" s="229">
        <v>2.9598757573652779</v>
      </c>
      <c r="K156" s="229">
        <v>5.1051676163990498</v>
      </c>
      <c r="L156" s="229">
        <v>14.95644787447889</v>
      </c>
      <c r="M156" s="229">
        <v>2.19193551509718</v>
      </c>
      <c r="N156" s="229">
        <v>2.4538910284788411</v>
      </c>
      <c r="O156" s="229">
        <v>2.3845039127907222</v>
      </c>
      <c r="P156" s="229">
        <v>1.9422297995840661</v>
      </c>
      <c r="Q156" s="229">
        <v>5.2815447255755226</v>
      </c>
      <c r="R156" s="229">
        <v>6.186857936388714</v>
      </c>
      <c r="S156" s="229">
        <v>4.4107101347896611</v>
      </c>
      <c r="T156" s="229">
        <v>7.0422533070637847</v>
      </c>
      <c r="U156" s="229">
        <v>8.2952278124045051</v>
      </c>
      <c r="V156" s="229">
        <v>6.6004209513695047</v>
      </c>
      <c r="W156" s="229">
        <v>4.9909608571276891</v>
      </c>
      <c r="X156" s="229">
        <v>3.5725845463546588</v>
      </c>
      <c r="Y156" s="229">
        <v>5.6972805068743302</v>
      </c>
      <c r="DA156" s="73" t="s">
        <v>640</v>
      </c>
    </row>
    <row r="157" spans="1:105" ht="12" customHeight="1" x14ac:dyDescent="0.25">
      <c r="A157" s="61" t="s">
        <v>641</v>
      </c>
      <c r="B157" s="263">
        <v>25.130584722441132</v>
      </c>
      <c r="C157" s="263">
        <v>25.685715708016939</v>
      </c>
      <c r="D157" s="263">
        <v>25.99055708535764</v>
      </c>
      <c r="E157" s="263">
        <v>22.748564010970121</v>
      </c>
      <c r="F157" s="263">
        <v>23.69711696550473</v>
      </c>
      <c r="G157" s="263">
        <v>23.131400715774351</v>
      </c>
      <c r="H157" s="263">
        <v>22.58847700779819</v>
      </c>
      <c r="I157" s="263">
        <v>22.83109926853604</v>
      </c>
      <c r="J157" s="263">
        <v>23.018628850707991</v>
      </c>
      <c r="K157" s="263">
        <v>18.207834426971122</v>
      </c>
      <c r="L157" s="263">
        <v>20.05314155838705</v>
      </c>
      <c r="M157" s="263">
        <v>16.480460679493959</v>
      </c>
      <c r="N157" s="263">
        <v>16.279078414397091</v>
      </c>
      <c r="O157" s="263">
        <v>14.718343564231571</v>
      </c>
      <c r="P157" s="263">
        <v>15.610074123674259</v>
      </c>
      <c r="Q157" s="263">
        <v>20.85984803928568</v>
      </c>
      <c r="R157" s="263">
        <v>20.393869395701628</v>
      </c>
      <c r="S157" s="263">
        <v>21.713785431709368</v>
      </c>
      <c r="T157" s="263">
        <v>19.838632785931651</v>
      </c>
      <c r="U157" s="263">
        <v>19.62248765573333</v>
      </c>
      <c r="V157" s="263">
        <v>19.278978071868739</v>
      </c>
      <c r="W157" s="263">
        <v>19.021933511959759</v>
      </c>
      <c r="X157" s="263">
        <v>17.322273952107651</v>
      </c>
      <c r="Y157" s="263">
        <v>16.99717103292382</v>
      </c>
      <c r="DA157" s="74" t="s">
        <v>642</v>
      </c>
    </row>
    <row r="158" spans="1:105" ht="12" hidden="1" customHeight="1" x14ac:dyDescent="0.25">
      <c r="A158" s="117"/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X158" s="98"/>
      <c r="Y158" s="98"/>
      <c r="DA158" s="94"/>
    </row>
    <row r="159" spans="1:105" ht="12" customHeight="1" x14ac:dyDescent="0.25">
      <c r="A159" s="130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</row>
    <row r="160" spans="1:105" ht="15" customHeight="1" x14ac:dyDescent="0.25">
      <c r="A160" s="32" t="s">
        <v>251</v>
      </c>
      <c r="B160" s="257"/>
      <c r="C160" s="257"/>
      <c r="D160" s="257"/>
      <c r="E160" s="257"/>
      <c r="F160" s="257"/>
      <c r="G160" s="257"/>
      <c r="H160" s="257"/>
      <c r="I160" s="257"/>
      <c r="J160" s="257"/>
      <c r="K160" s="257"/>
      <c r="L160" s="257"/>
      <c r="M160" s="257"/>
      <c r="N160" s="257"/>
      <c r="O160" s="257"/>
      <c r="P160" s="257"/>
      <c r="Q160" s="257"/>
      <c r="R160" s="257"/>
      <c r="S160" s="257"/>
      <c r="T160" s="257"/>
      <c r="U160" s="257"/>
      <c r="V160" s="257"/>
      <c r="W160" s="257"/>
      <c r="X160" s="257"/>
      <c r="Y160" s="257"/>
      <c r="DA160" s="88"/>
    </row>
    <row r="161" spans="1:105" ht="12" customHeight="1" x14ac:dyDescent="0.25">
      <c r="A161" s="58"/>
      <c r="B161" s="172"/>
      <c r="C161" s="172"/>
      <c r="D161" s="172"/>
      <c r="E161" s="172"/>
      <c r="F161" s="172"/>
      <c r="G161" s="172"/>
      <c r="H161" s="172"/>
      <c r="I161" s="172"/>
      <c r="J161" s="172"/>
      <c r="K161" s="172"/>
      <c r="L161" s="172"/>
      <c r="M161" s="172"/>
      <c r="N161" s="172"/>
      <c r="O161" s="172"/>
      <c r="P161" s="172"/>
      <c r="Q161" s="172"/>
      <c r="R161" s="172"/>
      <c r="S161" s="172"/>
      <c r="T161" s="172"/>
      <c r="U161" s="172"/>
      <c r="V161" s="172"/>
      <c r="W161" s="172"/>
      <c r="X161" s="172"/>
      <c r="Y161" s="172"/>
    </row>
    <row r="162" spans="1:105" ht="12" customHeight="1" x14ac:dyDescent="0.25">
      <c r="A162" s="35" t="s">
        <v>45</v>
      </c>
      <c r="B162" s="232">
        <f t="shared" ref="B162:Y162" si="3">SUM(B163:B169)</f>
        <v>1</v>
      </c>
      <c r="C162" s="232">
        <f t="shared" si="3"/>
        <v>1.0000000000000002</v>
      </c>
      <c r="D162" s="232">
        <f t="shared" si="3"/>
        <v>0.99999999999999989</v>
      </c>
      <c r="E162" s="232">
        <f t="shared" si="3"/>
        <v>1</v>
      </c>
      <c r="F162" s="232">
        <f t="shared" si="3"/>
        <v>0.99999999999999978</v>
      </c>
      <c r="G162" s="232">
        <f t="shared" si="3"/>
        <v>0.99999999999999978</v>
      </c>
      <c r="H162" s="232">
        <f t="shared" si="3"/>
        <v>1</v>
      </c>
      <c r="I162" s="232">
        <f t="shared" si="3"/>
        <v>1</v>
      </c>
      <c r="J162" s="232">
        <f t="shared" si="3"/>
        <v>1.0000000000000002</v>
      </c>
      <c r="K162" s="232">
        <f t="shared" si="3"/>
        <v>1</v>
      </c>
      <c r="L162" s="232">
        <f t="shared" si="3"/>
        <v>0.99999999999999978</v>
      </c>
      <c r="M162" s="232">
        <f t="shared" si="3"/>
        <v>1</v>
      </c>
      <c r="N162" s="232">
        <f t="shared" si="3"/>
        <v>1</v>
      </c>
      <c r="O162" s="232">
        <f t="shared" si="3"/>
        <v>1</v>
      </c>
      <c r="P162" s="232">
        <f t="shared" si="3"/>
        <v>1</v>
      </c>
      <c r="Q162" s="232">
        <f t="shared" si="3"/>
        <v>0.99999999999999978</v>
      </c>
      <c r="R162" s="232">
        <f t="shared" si="3"/>
        <v>1</v>
      </c>
      <c r="S162" s="232">
        <f t="shared" si="3"/>
        <v>0.99999999999999989</v>
      </c>
      <c r="T162" s="232">
        <f t="shared" si="3"/>
        <v>1</v>
      </c>
      <c r="U162" s="232">
        <f t="shared" si="3"/>
        <v>1</v>
      </c>
      <c r="V162" s="232">
        <f t="shared" si="3"/>
        <v>1</v>
      </c>
      <c r="W162" s="232">
        <f t="shared" si="3"/>
        <v>1</v>
      </c>
      <c r="X162" s="232">
        <f t="shared" si="3"/>
        <v>0.99999999999999978</v>
      </c>
      <c r="Y162" s="232">
        <f t="shared" si="3"/>
        <v>1</v>
      </c>
      <c r="DA162" s="95"/>
    </row>
    <row r="163" spans="1:105" ht="12" customHeight="1" x14ac:dyDescent="0.25">
      <c r="A163" s="55" t="s">
        <v>91</v>
      </c>
      <c r="B163" s="299">
        <f t="shared" ref="B163:Y163" si="4">IF(B6=0,0,B6/B$5)</f>
        <v>1.4999999999990945E-3</v>
      </c>
      <c r="C163" s="299">
        <f t="shared" si="4"/>
        <v>1.499999999998983E-3</v>
      </c>
      <c r="D163" s="299">
        <f t="shared" si="4"/>
        <v>1.4999999999993408E-3</v>
      </c>
      <c r="E163" s="299">
        <f t="shared" si="4"/>
        <v>1.4999999999989839E-3</v>
      </c>
      <c r="F163" s="299">
        <f t="shared" si="4"/>
        <v>1.4999999999987489E-3</v>
      </c>
      <c r="G163" s="299">
        <f t="shared" si="4"/>
        <v>1.4999999999989085E-3</v>
      </c>
      <c r="H163" s="299">
        <f t="shared" si="4"/>
        <v>1.4999999999988029E-3</v>
      </c>
      <c r="I163" s="299">
        <f t="shared" si="4"/>
        <v>1.4999999999994334E-3</v>
      </c>
      <c r="J163" s="299">
        <f t="shared" si="4"/>
        <v>1.4999999999988419E-3</v>
      </c>
      <c r="K163" s="299">
        <f t="shared" si="4"/>
        <v>1.4999999999983729E-3</v>
      </c>
      <c r="L163" s="299">
        <f t="shared" si="4"/>
        <v>1.4999999999990785E-3</v>
      </c>
      <c r="M163" s="299">
        <f t="shared" si="4"/>
        <v>1.4999999999993662E-3</v>
      </c>
      <c r="N163" s="299">
        <f t="shared" si="4"/>
        <v>1.4999999999987372E-3</v>
      </c>
      <c r="O163" s="299">
        <f t="shared" si="4"/>
        <v>1.4999999999992383E-3</v>
      </c>
      <c r="P163" s="299">
        <f t="shared" si="4"/>
        <v>1.4999999999991173E-3</v>
      </c>
      <c r="Q163" s="299">
        <f t="shared" si="4"/>
        <v>1.4999999999994332E-3</v>
      </c>
      <c r="R163" s="299">
        <f t="shared" si="4"/>
        <v>1.4999999999991281E-3</v>
      </c>
      <c r="S163" s="299">
        <f t="shared" si="4"/>
        <v>1.4999999999994618E-3</v>
      </c>
      <c r="T163" s="299">
        <f t="shared" si="4"/>
        <v>1.4999999999986691E-3</v>
      </c>
      <c r="U163" s="299">
        <f t="shared" si="4"/>
        <v>1.4999999999988549E-3</v>
      </c>
      <c r="V163" s="299">
        <f t="shared" si="4"/>
        <v>1.4999999999992899E-3</v>
      </c>
      <c r="W163" s="299">
        <f t="shared" si="4"/>
        <v>1.4999999999993779E-3</v>
      </c>
      <c r="X163" s="299">
        <f t="shared" si="4"/>
        <v>1.4999999999992153E-3</v>
      </c>
      <c r="Y163" s="299">
        <f t="shared" si="4"/>
        <v>1.4999999999980541E-3</v>
      </c>
      <c r="DA163" s="67"/>
    </row>
    <row r="164" spans="1:105" ht="12" customHeight="1" x14ac:dyDescent="0.25">
      <c r="A164" s="173" t="s">
        <v>92</v>
      </c>
      <c r="B164" s="233">
        <f t="shared" ref="B164:Y164" si="5">IF(B7=0,0,B7/B$5)</f>
        <v>7.4999999999954747E-4</v>
      </c>
      <c r="C164" s="233">
        <f t="shared" si="5"/>
        <v>7.4999999999949152E-4</v>
      </c>
      <c r="D164" s="233">
        <f t="shared" si="5"/>
        <v>7.4999999999967107E-4</v>
      </c>
      <c r="E164" s="233">
        <f t="shared" si="5"/>
        <v>7.499999999994925E-4</v>
      </c>
      <c r="F164" s="233">
        <f t="shared" si="5"/>
        <v>7.4999999999937465E-4</v>
      </c>
      <c r="G164" s="233">
        <f t="shared" si="5"/>
        <v>7.4999999999945455E-4</v>
      </c>
      <c r="H164" s="233">
        <f t="shared" si="5"/>
        <v>7.4999999999940175E-4</v>
      </c>
      <c r="I164" s="233">
        <f t="shared" si="5"/>
        <v>7.4999999999971671E-4</v>
      </c>
      <c r="J164" s="233">
        <f t="shared" si="5"/>
        <v>7.4999999999942105E-4</v>
      </c>
      <c r="K164" s="233">
        <f t="shared" si="5"/>
        <v>7.4999999999918665E-4</v>
      </c>
      <c r="L164" s="233">
        <f t="shared" si="5"/>
        <v>7.4999999999953923E-4</v>
      </c>
      <c r="M164" s="233">
        <f t="shared" si="5"/>
        <v>7.4999999999968299E-4</v>
      </c>
      <c r="N164" s="233">
        <f t="shared" si="5"/>
        <v>7.4999999999936836E-4</v>
      </c>
      <c r="O164" s="233">
        <f t="shared" si="5"/>
        <v>7.4999999999961914E-4</v>
      </c>
      <c r="P164" s="233">
        <f t="shared" si="5"/>
        <v>7.4999999999955896E-4</v>
      </c>
      <c r="Q164" s="233">
        <f t="shared" si="5"/>
        <v>7.4999999999971682E-4</v>
      </c>
      <c r="R164" s="233">
        <f t="shared" si="5"/>
        <v>7.4999999999956427E-4</v>
      </c>
      <c r="S164" s="233">
        <f t="shared" si="5"/>
        <v>7.4999999999973092E-4</v>
      </c>
      <c r="T164" s="233">
        <f t="shared" si="5"/>
        <v>7.4999999999933453E-4</v>
      </c>
      <c r="U164" s="233">
        <f t="shared" si="5"/>
        <v>7.4999999999942767E-4</v>
      </c>
      <c r="V164" s="233">
        <f t="shared" si="5"/>
        <v>7.4999999999964516E-4</v>
      </c>
      <c r="W164" s="233">
        <f t="shared" si="5"/>
        <v>7.4999999999968896E-4</v>
      </c>
      <c r="X164" s="233">
        <f t="shared" si="5"/>
        <v>7.4999999999960797E-4</v>
      </c>
      <c r="Y164" s="233">
        <f t="shared" si="5"/>
        <v>7.4999999999902705E-4</v>
      </c>
      <c r="DA164" s="177"/>
    </row>
    <row r="165" spans="1:105" ht="12" customHeight="1" x14ac:dyDescent="0.25">
      <c r="A165" s="173" t="s">
        <v>93</v>
      </c>
      <c r="B165" s="233">
        <f t="shared" ref="B165:Y165" si="6">IF(B8=0,0,B8/B$5)</f>
        <v>1.8999999999988509E-2</v>
      </c>
      <c r="C165" s="233">
        <f t="shared" si="6"/>
        <v>1.8999999999987104E-2</v>
      </c>
      <c r="D165" s="233">
        <f t="shared" si="6"/>
        <v>1.8999999999991642E-2</v>
      </c>
      <c r="E165" s="233">
        <f t="shared" si="6"/>
        <v>1.8999999999987124E-2</v>
      </c>
      <c r="F165" s="233">
        <f t="shared" si="6"/>
        <v>1.8999999999984141E-2</v>
      </c>
      <c r="G165" s="233">
        <f t="shared" si="6"/>
        <v>1.8999999999986156E-2</v>
      </c>
      <c r="H165" s="233">
        <f t="shared" si="6"/>
        <v>1.8999999999984824E-2</v>
      </c>
      <c r="I165" s="233">
        <f t="shared" si="6"/>
        <v>1.8999999999992807E-2</v>
      </c>
      <c r="J165" s="233">
        <f t="shared" si="6"/>
        <v>1.899999999998532E-2</v>
      </c>
      <c r="K165" s="233">
        <f t="shared" si="6"/>
        <v>1.8999999999979374E-2</v>
      </c>
      <c r="L165" s="233">
        <f t="shared" si="6"/>
        <v>1.8999999999988311E-2</v>
      </c>
      <c r="M165" s="233">
        <f t="shared" si="6"/>
        <v>1.8999999999991957E-2</v>
      </c>
      <c r="N165" s="233">
        <f t="shared" si="6"/>
        <v>1.8999999999983985E-2</v>
      </c>
      <c r="O165" s="233">
        <f t="shared" si="6"/>
        <v>1.8999999999990341E-2</v>
      </c>
      <c r="P165" s="233">
        <f t="shared" si="6"/>
        <v>1.8999999999988807E-2</v>
      </c>
      <c r="Q165" s="233">
        <f t="shared" si="6"/>
        <v>1.8999999999992807E-2</v>
      </c>
      <c r="R165" s="233">
        <f t="shared" si="6"/>
        <v>1.8999999999988939E-2</v>
      </c>
      <c r="S165" s="233">
        <f t="shared" si="6"/>
        <v>1.8999999999993182E-2</v>
      </c>
      <c r="T165" s="233">
        <f t="shared" si="6"/>
        <v>1.8999999999983117E-2</v>
      </c>
      <c r="U165" s="233">
        <f t="shared" si="6"/>
        <v>1.899999999998548E-2</v>
      </c>
      <c r="V165" s="233">
        <f t="shared" si="6"/>
        <v>1.8999999999990996E-2</v>
      </c>
      <c r="W165" s="233">
        <f t="shared" si="6"/>
        <v>1.8999999999992096E-2</v>
      </c>
      <c r="X165" s="233">
        <f t="shared" si="6"/>
        <v>1.8999999999990046E-2</v>
      </c>
      <c r="Y165" s="233">
        <f t="shared" si="6"/>
        <v>1.8999999999975332E-2</v>
      </c>
      <c r="DA165" s="177"/>
    </row>
    <row r="166" spans="1:105" ht="12" customHeight="1" x14ac:dyDescent="0.25">
      <c r="A166" s="173" t="s">
        <v>94</v>
      </c>
      <c r="B166" s="233">
        <f t="shared" ref="B166:Y166" si="7">IF(B9=0,0,B9/B$5)</f>
        <v>4.9999999999970001E-4</v>
      </c>
      <c r="C166" s="233">
        <f t="shared" si="7"/>
        <v>4.999999999996625E-4</v>
      </c>
      <c r="D166" s="233">
        <f t="shared" si="7"/>
        <v>4.9999999999978219E-4</v>
      </c>
      <c r="E166" s="233">
        <f t="shared" si="7"/>
        <v>4.9999999999966315E-4</v>
      </c>
      <c r="F166" s="233">
        <f t="shared" si="7"/>
        <v>4.9999999999958444E-4</v>
      </c>
      <c r="G166" s="233">
        <f t="shared" si="7"/>
        <v>4.9999999999963789E-4</v>
      </c>
      <c r="H166" s="233">
        <f t="shared" si="7"/>
        <v>4.9999999999960287E-4</v>
      </c>
      <c r="I166" s="233">
        <f t="shared" si="7"/>
        <v>4.9999999999981277E-4</v>
      </c>
      <c r="J166" s="233">
        <f t="shared" si="7"/>
        <v>4.9999999999961555E-4</v>
      </c>
      <c r="K166" s="233">
        <f t="shared" si="7"/>
        <v>4.9999999999945943E-4</v>
      </c>
      <c r="L166" s="233">
        <f t="shared" si="7"/>
        <v>4.9999999999969437E-4</v>
      </c>
      <c r="M166" s="233">
        <f t="shared" si="7"/>
        <v>4.9999999999979043E-4</v>
      </c>
      <c r="N166" s="233">
        <f t="shared" si="7"/>
        <v>4.9999999999958053E-4</v>
      </c>
      <c r="O166" s="233">
        <f t="shared" si="7"/>
        <v>4.9999999999974772E-4</v>
      </c>
      <c r="P166" s="233">
        <f t="shared" si="7"/>
        <v>4.9999999999970749E-4</v>
      </c>
      <c r="Q166" s="233">
        <f t="shared" si="7"/>
        <v>4.9999999999981277E-4</v>
      </c>
      <c r="R166" s="233">
        <f t="shared" si="7"/>
        <v>4.9999999999971107E-4</v>
      </c>
      <c r="S166" s="233">
        <f t="shared" si="7"/>
        <v>4.9999999999982253E-4</v>
      </c>
      <c r="T166" s="233">
        <f t="shared" si="7"/>
        <v>4.9999999999955809E-4</v>
      </c>
      <c r="U166" s="233">
        <f t="shared" si="7"/>
        <v>4.9999999999962011E-4</v>
      </c>
      <c r="V166" s="233">
        <f t="shared" si="7"/>
        <v>4.9999999999976506E-4</v>
      </c>
      <c r="W166" s="233">
        <f t="shared" si="7"/>
        <v>4.9999999999979434E-4</v>
      </c>
      <c r="X166" s="233">
        <f t="shared" si="7"/>
        <v>4.9999999999974013E-4</v>
      </c>
      <c r="Y166" s="233">
        <f t="shared" si="7"/>
        <v>4.9999999999935307E-4</v>
      </c>
      <c r="DA166" s="177"/>
    </row>
    <row r="167" spans="1:105" ht="12" customHeight="1" x14ac:dyDescent="0.25">
      <c r="A167" s="56" t="s">
        <v>95</v>
      </c>
      <c r="B167" s="300">
        <f t="shared" ref="B167:Y167" si="8">IF(B10=0,0,B10/B$5)</f>
        <v>2.3033046147076428E-3</v>
      </c>
      <c r="C167" s="300">
        <f t="shared" si="8"/>
        <v>2.3075255147460959E-3</v>
      </c>
      <c r="D167" s="300">
        <f t="shared" si="8"/>
        <v>2.3167991189135136E-3</v>
      </c>
      <c r="E167" s="300">
        <f t="shared" si="8"/>
        <v>2.1192049150478729E-3</v>
      </c>
      <c r="F167" s="300">
        <f t="shared" si="8"/>
        <v>2.1538181811583861E-3</v>
      </c>
      <c r="G167" s="300">
        <f t="shared" si="8"/>
        <v>2.1779558478774185E-3</v>
      </c>
      <c r="H167" s="300">
        <f t="shared" si="8"/>
        <v>2.4204212876849629E-3</v>
      </c>
      <c r="I167" s="300">
        <f t="shared" si="8"/>
        <v>2.4224094229717999E-3</v>
      </c>
      <c r="J167" s="300">
        <f t="shared" si="8"/>
        <v>2.273064677447389E-3</v>
      </c>
      <c r="K167" s="300">
        <f t="shared" si="8"/>
        <v>2.3064036534872164E-3</v>
      </c>
      <c r="L167" s="300">
        <f t="shared" si="8"/>
        <v>2.3073728633421641E-3</v>
      </c>
      <c r="M167" s="300">
        <f t="shared" si="8"/>
        <v>2.4728320951887587E-3</v>
      </c>
      <c r="N167" s="300">
        <f t="shared" si="8"/>
        <v>2.4608456392734551E-3</v>
      </c>
      <c r="O167" s="300">
        <f t="shared" si="8"/>
        <v>2.462487010630099E-3</v>
      </c>
      <c r="P167" s="300">
        <f t="shared" si="8"/>
        <v>2.4422486164043596E-3</v>
      </c>
      <c r="Q167" s="300">
        <f t="shared" si="8"/>
        <v>2.4155393310301798E-3</v>
      </c>
      <c r="R167" s="300">
        <f t="shared" si="8"/>
        <v>2.4017901074815731E-3</v>
      </c>
      <c r="S167" s="300">
        <f t="shared" si="8"/>
        <v>2.4471205399747777E-3</v>
      </c>
      <c r="T167" s="300">
        <f t="shared" si="8"/>
        <v>2.454716600839697E-3</v>
      </c>
      <c r="U167" s="300">
        <f t="shared" si="8"/>
        <v>2.4129041402116058E-3</v>
      </c>
      <c r="V167" s="300">
        <f t="shared" si="8"/>
        <v>2.3489495017797496E-3</v>
      </c>
      <c r="W167" s="300">
        <f t="shared" si="8"/>
        <v>2.4406151117754961E-3</v>
      </c>
      <c r="X167" s="300">
        <f t="shared" si="8"/>
        <v>2.5128616077814982E-3</v>
      </c>
      <c r="Y167" s="300">
        <f t="shared" si="8"/>
        <v>2.4724431691034621E-3</v>
      </c>
      <c r="DA167" s="68"/>
    </row>
    <row r="168" spans="1:105" ht="12" customHeight="1" x14ac:dyDescent="0.25">
      <c r="A168" s="174" t="s">
        <v>485</v>
      </c>
      <c r="B168" s="301">
        <f t="shared" ref="B168:Y168" si="9">IF(B16=0,0,B16/B$5)</f>
        <v>0.58249240510036848</v>
      </c>
      <c r="C168" s="301">
        <f t="shared" si="9"/>
        <v>0.58174036721567957</v>
      </c>
      <c r="D168" s="301">
        <f t="shared" si="9"/>
        <v>0.58019306813888882</v>
      </c>
      <c r="E168" s="301">
        <f t="shared" si="9"/>
        <v>0.61489703333301504</v>
      </c>
      <c r="F168" s="301">
        <f t="shared" si="9"/>
        <v>0.60857848460722641</v>
      </c>
      <c r="G168" s="301">
        <f t="shared" si="9"/>
        <v>0.60453716699619586</v>
      </c>
      <c r="H168" s="301">
        <f t="shared" si="9"/>
        <v>0.56341655384457612</v>
      </c>
      <c r="I168" s="301">
        <f t="shared" si="9"/>
        <v>0.56309283469936144</v>
      </c>
      <c r="J168" s="301">
        <f t="shared" si="9"/>
        <v>0.58844631650615264</v>
      </c>
      <c r="K168" s="301">
        <f t="shared" si="9"/>
        <v>0.58296291724595273</v>
      </c>
      <c r="L168" s="301">
        <f t="shared" si="9"/>
        <v>0.58277834690986696</v>
      </c>
      <c r="M168" s="301">
        <f t="shared" si="9"/>
        <v>0.55468995829819034</v>
      </c>
      <c r="N168" s="301">
        <f t="shared" si="9"/>
        <v>0.5566822535373227</v>
      </c>
      <c r="O168" s="301">
        <f t="shared" si="9"/>
        <v>0.55639875984217813</v>
      </c>
      <c r="P168" s="301">
        <f t="shared" si="9"/>
        <v>0.55975206037807967</v>
      </c>
      <c r="Q168" s="301">
        <f t="shared" si="9"/>
        <v>0.56435368700653266</v>
      </c>
      <c r="R168" s="301">
        <f t="shared" si="9"/>
        <v>0.56668273493176125</v>
      </c>
      <c r="S168" s="301">
        <f t="shared" si="9"/>
        <v>0.55902075025845077</v>
      </c>
      <c r="T168" s="301">
        <f t="shared" si="9"/>
        <v>0.57835784256407041</v>
      </c>
      <c r="U168" s="301">
        <f t="shared" si="9"/>
        <v>0.58102688747558462</v>
      </c>
      <c r="V168" s="301">
        <f t="shared" si="9"/>
        <v>0.5914687188743647</v>
      </c>
      <c r="W168" s="301">
        <f t="shared" si="9"/>
        <v>0.57757042037215034</v>
      </c>
      <c r="X168" s="301">
        <f t="shared" si="9"/>
        <v>0.56601146132351288</v>
      </c>
      <c r="Y168" s="301">
        <f t="shared" si="9"/>
        <v>0.57638830106858385</v>
      </c>
      <c r="DA168" s="178"/>
    </row>
    <row r="169" spans="1:105" ht="12" customHeight="1" x14ac:dyDescent="0.25">
      <c r="A169" s="41" t="s">
        <v>497</v>
      </c>
      <c r="B169" s="235">
        <f t="shared" ref="B169:Y169" si="10">IF(B27=0,0,B27/B$5)</f>
        <v>0.39345429028493706</v>
      </c>
      <c r="C169" s="235">
        <f t="shared" si="10"/>
        <v>0.39420210726958943</v>
      </c>
      <c r="D169" s="235">
        <f t="shared" si="10"/>
        <v>0.3957401327422071</v>
      </c>
      <c r="E169" s="235">
        <f t="shared" si="10"/>
        <v>0.36123376175195193</v>
      </c>
      <c r="F169" s="235">
        <f t="shared" si="10"/>
        <v>0.36751769721163313</v>
      </c>
      <c r="G169" s="235">
        <f t="shared" si="10"/>
        <v>0.37153487715594241</v>
      </c>
      <c r="H169" s="235">
        <f t="shared" si="10"/>
        <v>0.41241302486775633</v>
      </c>
      <c r="I169" s="235">
        <f t="shared" si="10"/>
        <v>0.41273475587767489</v>
      </c>
      <c r="J169" s="235">
        <f t="shared" si="10"/>
        <v>0.38753061881641709</v>
      </c>
      <c r="K169" s="235">
        <f t="shared" si="10"/>
        <v>0.39298067910058371</v>
      </c>
      <c r="L169" s="235">
        <f t="shared" si="10"/>
        <v>0.39316428022680411</v>
      </c>
      <c r="M169" s="235">
        <f t="shared" si="10"/>
        <v>0.42108720960663015</v>
      </c>
      <c r="N169" s="235">
        <f t="shared" si="10"/>
        <v>0.41910690082342217</v>
      </c>
      <c r="O169" s="235">
        <f t="shared" si="10"/>
        <v>0.41938875314720275</v>
      </c>
      <c r="P169" s="235">
        <f t="shared" si="10"/>
        <v>0.41605569100552875</v>
      </c>
      <c r="Q169" s="235">
        <f t="shared" si="10"/>
        <v>0.41148077366244523</v>
      </c>
      <c r="R169" s="235">
        <f t="shared" si="10"/>
        <v>0.40916547496076977</v>
      </c>
      <c r="S169" s="235">
        <f t="shared" si="10"/>
        <v>0.4167821292015822</v>
      </c>
      <c r="T169" s="235">
        <f t="shared" si="10"/>
        <v>0.39743744083510923</v>
      </c>
      <c r="U169" s="235">
        <f t="shared" si="10"/>
        <v>0.39481020838422054</v>
      </c>
      <c r="V169" s="235">
        <f t="shared" si="10"/>
        <v>0.38443233162386586</v>
      </c>
      <c r="W169" s="235">
        <f t="shared" si="10"/>
        <v>0.39823896451608326</v>
      </c>
      <c r="X169" s="235">
        <f t="shared" si="10"/>
        <v>0.40972567706871676</v>
      </c>
      <c r="Y169" s="235">
        <f t="shared" si="10"/>
        <v>0.39938925576234097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DA170" s="124"/>
    </row>
    <row r="171" spans="1:105" ht="12" customHeight="1" x14ac:dyDescent="0.25">
      <c r="A171" s="35" t="s">
        <v>46</v>
      </c>
      <c r="B171" s="232">
        <f t="shared" ref="B171:Y171" si="11">SUM(B$172:B$177,B$179:B$180,B$182:B$184)</f>
        <v>0.99999999999999989</v>
      </c>
      <c r="C171" s="232">
        <f t="shared" si="11"/>
        <v>0.99999999999999978</v>
      </c>
      <c r="D171" s="232">
        <f t="shared" si="11"/>
        <v>0.99999999999999989</v>
      </c>
      <c r="E171" s="232">
        <f t="shared" si="11"/>
        <v>0.99999999999999989</v>
      </c>
      <c r="F171" s="232">
        <f t="shared" si="11"/>
        <v>1.0000000000000002</v>
      </c>
      <c r="G171" s="232">
        <f t="shared" si="11"/>
        <v>1.0000000000000002</v>
      </c>
      <c r="H171" s="232">
        <f t="shared" si="11"/>
        <v>1.0000000000000002</v>
      </c>
      <c r="I171" s="232">
        <f t="shared" si="11"/>
        <v>1</v>
      </c>
      <c r="J171" s="232">
        <f t="shared" si="11"/>
        <v>1</v>
      </c>
      <c r="K171" s="232">
        <f t="shared" si="11"/>
        <v>0.99999999999999989</v>
      </c>
      <c r="L171" s="232">
        <f t="shared" si="11"/>
        <v>1.0000000000000002</v>
      </c>
      <c r="M171" s="232">
        <f t="shared" si="11"/>
        <v>1</v>
      </c>
      <c r="N171" s="232">
        <f t="shared" si="11"/>
        <v>0.99999999999999989</v>
      </c>
      <c r="O171" s="232">
        <f t="shared" si="11"/>
        <v>0.99999999999999978</v>
      </c>
      <c r="P171" s="232">
        <f t="shared" si="11"/>
        <v>1</v>
      </c>
      <c r="Q171" s="232">
        <f t="shared" si="11"/>
        <v>1</v>
      </c>
      <c r="R171" s="232">
        <f t="shared" si="11"/>
        <v>1.0000000000000002</v>
      </c>
      <c r="S171" s="232">
        <f t="shared" si="11"/>
        <v>1.0000000000000002</v>
      </c>
      <c r="T171" s="232">
        <f t="shared" si="11"/>
        <v>1.0000000000000004</v>
      </c>
      <c r="U171" s="232">
        <f t="shared" si="11"/>
        <v>1.0000000000000002</v>
      </c>
      <c r="V171" s="232">
        <f t="shared" si="11"/>
        <v>1.0000000000000002</v>
      </c>
      <c r="W171" s="232">
        <f t="shared" si="11"/>
        <v>1</v>
      </c>
      <c r="X171" s="232">
        <f t="shared" si="11"/>
        <v>1.0000000000000002</v>
      </c>
      <c r="Y171" s="232">
        <f t="shared" si="11"/>
        <v>1.0000000000000002</v>
      </c>
      <c r="DA171" s="95"/>
    </row>
    <row r="172" spans="1:105" ht="12" customHeight="1" x14ac:dyDescent="0.25">
      <c r="A172" s="55" t="s">
        <v>91</v>
      </c>
      <c r="B172" s="299">
        <f t="shared" ref="B172:Y172" si="12">IF(B$35=0,0,B$35/B$34)</f>
        <v>1.1494542322570565E-3</v>
      </c>
      <c r="C172" s="299">
        <f t="shared" si="12"/>
        <v>1.1494542322571277E-3</v>
      </c>
      <c r="D172" s="299">
        <f t="shared" si="12"/>
        <v>1.1494542322569058E-3</v>
      </c>
      <c r="E172" s="299">
        <f t="shared" si="12"/>
        <v>1.1494542322570082E-3</v>
      </c>
      <c r="F172" s="299">
        <f t="shared" si="12"/>
        <v>1.149454232257184E-3</v>
      </c>
      <c r="G172" s="299">
        <f t="shared" si="12"/>
        <v>1.1494542322571322E-3</v>
      </c>
      <c r="H172" s="299">
        <f t="shared" si="12"/>
        <v>1.149454232257384E-3</v>
      </c>
      <c r="I172" s="299">
        <f t="shared" si="12"/>
        <v>1.1494542322568802E-3</v>
      </c>
      <c r="J172" s="299">
        <f t="shared" si="12"/>
        <v>1.1494542322571578E-3</v>
      </c>
      <c r="K172" s="299">
        <f t="shared" si="12"/>
        <v>1.1494542322577049E-3</v>
      </c>
      <c r="L172" s="299">
        <f t="shared" si="12"/>
        <v>1.1494542322571675E-3</v>
      </c>
      <c r="M172" s="299">
        <f t="shared" si="12"/>
        <v>1.149454232257057E-3</v>
      </c>
      <c r="N172" s="299">
        <f t="shared" si="12"/>
        <v>1.1494542322575988E-3</v>
      </c>
      <c r="O172" s="299">
        <f t="shared" si="12"/>
        <v>1.1494542322571543E-3</v>
      </c>
      <c r="P172" s="299">
        <f t="shared" si="12"/>
        <v>1.1494542322572029E-3</v>
      </c>
      <c r="Q172" s="299">
        <f t="shared" si="12"/>
        <v>1.1494542322569054E-3</v>
      </c>
      <c r="R172" s="299">
        <f t="shared" si="12"/>
        <v>1.149454232257135E-3</v>
      </c>
      <c r="S172" s="299">
        <f t="shared" si="12"/>
        <v>1.1494542322568902E-3</v>
      </c>
      <c r="T172" s="299">
        <f t="shared" si="12"/>
        <v>1.1494542322573753E-3</v>
      </c>
      <c r="U172" s="299">
        <f t="shared" si="12"/>
        <v>1.1494542322572393E-3</v>
      </c>
      <c r="V172" s="299">
        <f t="shared" si="12"/>
        <v>1.1494542322569039E-3</v>
      </c>
      <c r="W172" s="299">
        <f t="shared" si="12"/>
        <v>1.1494542322569052E-3</v>
      </c>
      <c r="X172" s="299">
        <f t="shared" si="12"/>
        <v>1.1494542322571476E-3</v>
      </c>
      <c r="Y172" s="299">
        <f t="shared" si="12"/>
        <v>1.1494542322582416E-3</v>
      </c>
      <c r="DA172" s="67"/>
    </row>
    <row r="173" spans="1:105" ht="12" customHeight="1" x14ac:dyDescent="0.25">
      <c r="A173" s="173" t="s">
        <v>92</v>
      </c>
      <c r="B173" s="233">
        <f t="shared" ref="B173:Y173" si="13">IF(B$36=0,0,B$36/B$34)</f>
        <v>5.3418151413212457E-4</v>
      </c>
      <c r="C173" s="233">
        <f t="shared" si="13"/>
        <v>5.3418151413215764E-4</v>
      </c>
      <c r="D173" s="233">
        <f t="shared" si="13"/>
        <v>5.3418151413205475E-4</v>
      </c>
      <c r="E173" s="233">
        <f t="shared" si="13"/>
        <v>5.3418151413210234E-4</v>
      </c>
      <c r="F173" s="233">
        <f t="shared" si="13"/>
        <v>5.3418151413218366E-4</v>
      </c>
      <c r="G173" s="233">
        <f t="shared" si="13"/>
        <v>5.341815141321597E-4</v>
      </c>
      <c r="H173" s="233">
        <f t="shared" si="13"/>
        <v>5.3418151413227679E-4</v>
      </c>
      <c r="I173" s="233">
        <f t="shared" si="13"/>
        <v>5.3418151413204271E-4</v>
      </c>
      <c r="J173" s="233">
        <f t="shared" si="13"/>
        <v>5.3418151413217162E-4</v>
      </c>
      <c r="K173" s="233">
        <f t="shared" si="13"/>
        <v>5.3418151413242598E-4</v>
      </c>
      <c r="L173" s="233">
        <f t="shared" si="13"/>
        <v>5.3418151413217629E-4</v>
      </c>
      <c r="M173" s="233">
        <f t="shared" si="13"/>
        <v>5.3418151413212479E-4</v>
      </c>
      <c r="N173" s="233">
        <f t="shared" si="13"/>
        <v>5.3418151413237686E-4</v>
      </c>
      <c r="O173" s="233">
        <f t="shared" si="13"/>
        <v>5.3418151413217021E-4</v>
      </c>
      <c r="P173" s="233">
        <f t="shared" si="13"/>
        <v>5.3418151413219277E-4</v>
      </c>
      <c r="Q173" s="233">
        <f t="shared" si="13"/>
        <v>5.3418151413205431E-4</v>
      </c>
      <c r="R173" s="233">
        <f t="shared" si="13"/>
        <v>5.34181514132161E-4</v>
      </c>
      <c r="S173" s="233">
        <f t="shared" si="13"/>
        <v>5.3418151413204716E-4</v>
      </c>
      <c r="T173" s="233">
        <f t="shared" si="13"/>
        <v>5.3418151413227267E-4</v>
      </c>
      <c r="U173" s="233">
        <f t="shared" si="13"/>
        <v>5.3418151413220968E-4</v>
      </c>
      <c r="V173" s="233">
        <f t="shared" si="13"/>
        <v>5.3418151413205366E-4</v>
      </c>
      <c r="W173" s="233">
        <f t="shared" si="13"/>
        <v>5.3418151413205442E-4</v>
      </c>
      <c r="X173" s="233">
        <f t="shared" si="13"/>
        <v>5.3418151413216707E-4</v>
      </c>
      <c r="Y173" s="233">
        <f t="shared" si="13"/>
        <v>5.3418151413267567E-4</v>
      </c>
      <c r="DA173" s="177"/>
    </row>
    <row r="174" spans="1:105" ht="12" customHeight="1" x14ac:dyDescent="0.25">
      <c r="A174" s="173" t="s">
        <v>93</v>
      </c>
      <c r="B174" s="233">
        <f t="shared" ref="B174:Y174" si="14">IF(B$37=0,0,B$37/B$34)</f>
        <v>1.5664872298326686E-2</v>
      </c>
      <c r="C174" s="233">
        <f t="shared" si="14"/>
        <v>1.5664872298327664E-2</v>
      </c>
      <c r="D174" s="233">
        <f t="shared" si="14"/>
        <v>1.5664872298324632E-2</v>
      </c>
      <c r="E174" s="233">
        <f t="shared" si="14"/>
        <v>1.5664872298326044E-2</v>
      </c>
      <c r="F174" s="233">
        <f t="shared" si="14"/>
        <v>1.5664872298328428E-2</v>
      </c>
      <c r="G174" s="233">
        <f t="shared" si="14"/>
        <v>1.5664872298327723E-2</v>
      </c>
      <c r="H174" s="233">
        <f t="shared" si="14"/>
        <v>1.5664872298331151E-2</v>
      </c>
      <c r="I174" s="233">
        <f t="shared" si="14"/>
        <v>1.5664872298324292E-2</v>
      </c>
      <c r="J174" s="233">
        <f t="shared" si="14"/>
        <v>1.5664872298328063E-2</v>
      </c>
      <c r="K174" s="233">
        <f t="shared" si="14"/>
        <v>1.566487229833553E-2</v>
      </c>
      <c r="L174" s="233">
        <f t="shared" si="14"/>
        <v>1.5664872298328209E-2</v>
      </c>
      <c r="M174" s="233">
        <f t="shared" si="14"/>
        <v>1.5664872298326697E-2</v>
      </c>
      <c r="N174" s="233">
        <f t="shared" si="14"/>
        <v>1.5664872298334083E-2</v>
      </c>
      <c r="O174" s="233">
        <f t="shared" si="14"/>
        <v>1.5664872298328022E-2</v>
      </c>
      <c r="P174" s="233">
        <f t="shared" si="14"/>
        <v>1.5664872298328691E-2</v>
      </c>
      <c r="Q174" s="233">
        <f t="shared" si="14"/>
        <v>1.5664872298324632E-2</v>
      </c>
      <c r="R174" s="233">
        <f t="shared" si="14"/>
        <v>1.5664872298327758E-2</v>
      </c>
      <c r="S174" s="233">
        <f t="shared" si="14"/>
        <v>1.5664872298324421E-2</v>
      </c>
      <c r="T174" s="233">
        <f t="shared" si="14"/>
        <v>1.5664872298331044E-2</v>
      </c>
      <c r="U174" s="233">
        <f t="shared" si="14"/>
        <v>1.5664872298329184E-2</v>
      </c>
      <c r="V174" s="233">
        <f t="shared" si="14"/>
        <v>1.5664872298324622E-2</v>
      </c>
      <c r="W174" s="233">
        <f t="shared" si="14"/>
        <v>1.5664872298324622E-2</v>
      </c>
      <c r="X174" s="233">
        <f t="shared" si="14"/>
        <v>1.5664872298327935E-2</v>
      </c>
      <c r="Y174" s="233">
        <f t="shared" si="14"/>
        <v>1.5664872298342843E-2</v>
      </c>
      <c r="DA174" s="177"/>
    </row>
    <row r="175" spans="1:105" ht="12" customHeight="1" x14ac:dyDescent="0.25">
      <c r="A175" s="173" t="s">
        <v>94</v>
      </c>
      <c r="B175" s="233">
        <f t="shared" ref="B175:Y175" si="15">IF(B$38=0,0,B$38/B$34)</f>
        <v>3.8315141075235198E-4</v>
      </c>
      <c r="C175" s="233">
        <f t="shared" si="15"/>
        <v>3.8315141075237572E-4</v>
      </c>
      <c r="D175" s="233">
        <f t="shared" si="15"/>
        <v>3.8315141075230199E-4</v>
      </c>
      <c r="E175" s="233">
        <f t="shared" si="15"/>
        <v>3.8315141075233609E-4</v>
      </c>
      <c r="F175" s="233">
        <f t="shared" si="15"/>
        <v>3.8315141075239464E-4</v>
      </c>
      <c r="G175" s="233">
        <f t="shared" si="15"/>
        <v>3.8315141075237729E-4</v>
      </c>
      <c r="H175" s="233">
        <f t="shared" si="15"/>
        <v>3.8315141075246126E-4</v>
      </c>
      <c r="I175" s="233">
        <f t="shared" si="15"/>
        <v>3.8315141075229338E-4</v>
      </c>
      <c r="J175" s="233">
        <f t="shared" si="15"/>
        <v>3.831514107523858E-4</v>
      </c>
      <c r="K175" s="233">
        <f t="shared" si="15"/>
        <v>3.8315141075256822E-4</v>
      </c>
      <c r="L175" s="233">
        <f t="shared" si="15"/>
        <v>3.8315141075238933E-4</v>
      </c>
      <c r="M175" s="233">
        <f t="shared" si="15"/>
        <v>3.8315141075235225E-4</v>
      </c>
      <c r="N175" s="233">
        <f t="shared" si="15"/>
        <v>3.8315141075253293E-4</v>
      </c>
      <c r="O175" s="233">
        <f t="shared" si="15"/>
        <v>3.8315141075238472E-4</v>
      </c>
      <c r="P175" s="233">
        <f t="shared" si="15"/>
        <v>3.8315141075240093E-4</v>
      </c>
      <c r="Q175" s="233">
        <f t="shared" si="15"/>
        <v>3.8315141075230167E-4</v>
      </c>
      <c r="R175" s="233">
        <f t="shared" si="15"/>
        <v>3.8315141075237821E-4</v>
      </c>
      <c r="S175" s="233">
        <f t="shared" si="15"/>
        <v>3.8315141075229657E-4</v>
      </c>
      <c r="T175" s="233">
        <f t="shared" si="15"/>
        <v>3.8315141075245845E-4</v>
      </c>
      <c r="U175" s="233">
        <f t="shared" si="15"/>
        <v>3.8315141075241291E-4</v>
      </c>
      <c r="V175" s="233">
        <f t="shared" si="15"/>
        <v>3.8315141075230118E-4</v>
      </c>
      <c r="W175" s="233">
        <f t="shared" si="15"/>
        <v>3.8315141075230167E-4</v>
      </c>
      <c r="X175" s="233">
        <f t="shared" si="15"/>
        <v>3.8315141075238244E-4</v>
      </c>
      <c r="Y175" s="233">
        <f t="shared" si="15"/>
        <v>3.8315141075274695E-4</v>
      </c>
      <c r="DA175" s="177"/>
    </row>
    <row r="176" spans="1:105" ht="12" customHeight="1" x14ac:dyDescent="0.25">
      <c r="A176" s="56" t="s">
        <v>95</v>
      </c>
      <c r="B176" s="300">
        <f t="shared" ref="B176:Y176" si="16">IF(B$39=0,0,B$39/B$34)</f>
        <v>2.0190787824206939E-3</v>
      </c>
      <c r="C176" s="300">
        <f t="shared" si="16"/>
        <v>2.0136928312655864E-3</v>
      </c>
      <c r="D176" s="300">
        <f t="shared" si="16"/>
        <v>2.0062512082650095E-3</v>
      </c>
      <c r="E176" s="300">
        <f t="shared" si="16"/>
        <v>2.0331935517161732E-3</v>
      </c>
      <c r="F176" s="300">
        <f t="shared" si="16"/>
        <v>2.0093616752792122E-3</v>
      </c>
      <c r="G176" s="300">
        <f t="shared" si="16"/>
        <v>2.00739542670237E-3</v>
      </c>
      <c r="H176" s="300">
        <f t="shared" si="16"/>
        <v>1.9386464914731532E-3</v>
      </c>
      <c r="I176" s="300">
        <f t="shared" si="16"/>
        <v>1.9356005229451791E-3</v>
      </c>
      <c r="J176" s="300">
        <f t="shared" si="16"/>
        <v>1.9637625451499876E-3</v>
      </c>
      <c r="K176" s="300">
        <f t="shared" si="16"/>
        <v>1.9289771737890844E-3</v>
      </c>
      <c r="L176" s="300">
        <f t="shared" si="16"/>
        <v>1.9398897885451901E-3</v>
      </c>
      <c r="M176" s="300">
        <f t="shared" si="16"/>
        <v>1.8839052203575243E-3</v>
      </c>
      <c r="N176" s="300">
        <f t="shared" si="16"/>
        <v>1.9077532304836629E-3</v>
      </c>
      <c r="O176" s="300">
        <f t="shared" si="16"/>
        <v>1.9098698908450252E-3</v>
      </c>
      <c r="P176" s="300">
        <f t="shared" si="16"/>
        <v>1.9284019232042318E-3</v>
      </c>
      <c r="Q176" s="300">
        <f t="shared" si="16"/>
        <v>1.9193140560162802E-3</v>
      </c>
      <c r="R176" s="300">
        <f t="shared" si="16"/>
        <v>1.9267331972084288E-3</v>
      </c>
      <c r="S176" s="300">
        <f t="shared" si="16"/>
        <v>1.9086382820519721E-3</v>
      </c>
      <c r="T176" s="300">
        <f t="shared" si="16"/>
        <v>2.100843979727957E-3</v>
      </c>
      <c r="U176" s="300">
        <f t="shared" si="16"/>
        <v>2.08856244149768E-3</v>
      </c>
      <c r="V176" s="300">
        <f t="shared" si="16"/>
        <v>2.083721846118893E-3</v>
      </c>
      <c r="W176" s="300">
        <f t="shared" si="16"/>
        <v>2.0855237445778327E-3</v>
      </c>
      <c r="X176" s="300">
        <f t="shared" si="16"/>
        <v>2.0385809097115859E-3</v>
      </c>
      <c r="Y176" s="300">
        <f t="shared" si="16"/>
        <v>2.0745841783360148E-3</v>
      </c>
      <c r="DA176" s="68"/>
    </row>
    <row r="177" spans="1:105" ht="12" customHeight="1" x14ac:dyDescent="0.25">
      <c r="A177" s="174" t="s">
        <v>515</v>
      </c>
      <c r="B177" s="301">
        <f t="shared" ref="B177:Y177" si="17">IF(B$45=0,0,B$45/B$34)</f>
        <v>0.83176731390686143</v>
      </c>
      <c r="C177" s="301">
        <f t="shared" si="17"/>
        <v>0.83219545036060538</v>
      </c>
      <c r="D177" s="301">
        <f t="shared" si="17"/>
        <v>0.83286528185544018</v>
      </c>
      <c r="E177" s="301">
        <f t="shared" si="17"/>
        <v>0.82744798344394754</v>
      </c>
      <c r="F177" s="301">
        <f t="shared" si="17"/>
        <v>0.82969437816519298</v>
      </c>
      <c r="G177" s="301">
        <f t="shared" si="17"/>
        <v>0.83033485056000822</v>
      </c>
      <c r="H177" s="301">
        <f t="shared" si="17"/>
        <v>0.83926340232912511</v>
      </c>
      <c r="I177" s="301">
        <f t="shared" si="17"/>
        <v>0.83949779882499131</v>
      </c>
      <c r="J177" s="301">
        <f t="shared" si="17"/>
        <v>0.83510933764405082</v>
      </c>
      <c r="K177" s="301">
        <f t="shared" si="17"/>
        <v>0.83806365712155395</v>
      </c>
      <c r="L177" s="301">
        <f t="shared" si="17"/>
        <v>0.83734845187403539</v>
      </c>
      <c r="M177" s="301">
        <f t="shared" si="17"/>
        <v>0.84368182701678418</v>
      </c>
      <c r="N177" s="301">
        <f t="shared" si="17"/>
        <v>0.84193725982974299</v>
      </c>
      <c r="O177" s="301">
        <f t="shared" si="17"/>
        <v>0.84182250617954202</v>
      </c>
      <c r="P177" s="301">
        <f t="shared" si="17"/>
        <v>0.84028465742168301</v>
      </c>
      <c r="Q177" s="301">
        <f t="shared" si="17"/>
        <v>0.84048048630768279</v>
      </c>
      <c r="R177" s="301">
        <f t="shared" si="17"/>
        <v>0.83977413946336199</v>
      </c>
      <c r="S177" s="301">
        <f t="shared" si="17"/>
        <v>0.8416739846033453</v>
      </c>
      <c r="T177" s="301">
        <f t="shared" si="17"/>
        <v>0.83392831751635699</v>
      </c>
      <c r="U177" s="301">
        <f t="shared" si="17"/>
        <v>0.83305942165075109</v>
      </c>
      <c r="V177" s="301">
        <f t="shared" si="17"/>
        <v>0.83225264668502019</v>
      </c>
      <c r="W177" s="301">
        <f t="shared" si="17"/>
        <v>0.8339634991791024</v>
      </c>
      <c r="X177" s="301">
        <f t="shared" si="17"/>
        <v>0.83813518479551219</v>
      </c>
      <c r="Y177" s="301">
        <f t="shared" si="17"/>
        <v>0.83607569308286045</v>
      </c>
      <c r="DA177" s="178"/>
    </row>
    <row r="178" spans="1:105" ht="12" customHeight="1" x14ac:dyDescent="0.25">
      <c r="A178" s="174" t="s">
        <v>517</v>
      </c>
      <c r="B178" s="301">
        <f t="shared" ref="B178:Y178" si="18">IF(B$46=0,0,B$46/B$34)</f>
        <v>0.10855075512323216</v>
      </c>
      <c r="C178" s="301">
        <f t="shared" si="18"/>
        <v>0.10826855239228966</v>
      </c>
      <c r="D178" s="301">
        <f t="shared" si="18"/>
        <v>0.10785584940568313</v>
      </c>
      <c r="E178" s="301">
        <f t="shared" si="18"/>
        <v>0.10907639630926864</v>
      </c>
      <c r="F178" s="301">
        <f t="shared" si="18"/>
        <v>0.10791057557786318</v>
      </c>
      <c r="G178" s="301">
        <f t="shared" si="18"/>
        <v>0.10777551926751455</v>
      </c>
      <c r="H178" s="301">
        <f t="shared" si="18"/>
        <v>0.10396249861744743</v>
      </c>
      <c r="I178" s="301">
        <f t="shared" si="18"/>
        <v>0.10379487297436364</v>
      </c>
      <c r="J178" s="301">
        <f t="shared" si="18"/>
        <v>0.10537070296653321</v>
      </c>
      <c r="K178" s="301">
        <f t="shared" si="18"/>
        <v>0.10344265203820076</v>
      </c>
      <c r="L178" s="301">
        <f t="shared" si="18"/>
        <v>0.10403273282180348</v>
      </c>
      <c r="M178" s="301">
        <f t="shared" si="18"/>
        <v>0.10096553412784581</v>
      </c>
      <c r="N178" s="301">
        <f t="shared" si="18"/>
        <v>0.10225847531897592</v>
      </c>
      <c r="O178" s="301">
        <f t="shared" si="18"/>
        <v>0.10237249544791013</v>
      </c>
      <c r="P178" s="301">
        <f t="shared" si="18"/>
        <v>0.10339411659251117</v>
      </c>
      <c r="Q178" s="301">
        <f t="shared" si="18"/>
        <v>0.10290065865522305</v>
      </c>
      <c r="R178" s="301">
        <f t="shared" si="18"/>
        <v>0.10330520076692927</v>
      </c>
      <c r="S178" s="301">
        <f t="shared" si="18"/>
        <v>0.10230904561201618</v>
      </c>
      <c r="T178" s="301">
        <f t="shared" si="18"/>
        <v>0.10705276646536947</v>
      </c>
      <c r="U178" s="301">
        <f t="shared" si="18"/>
        <v>0.1075554557905397</v>
      </c>
      <c r="V178" s="301">
        <f t="shared" si="18"/>
        <v>0.10733037498490371</v>
      </c>
      <c r="W178" s="301">
        <f t="shared" si="18"/>
        <v>0.10710167654128766</v>
      </c>
      <c r="X178" s="301">
        <f t="shared" si="18"/>
        <v>0.10461386311833454</v>
      </c>
      <c r="Y178" s="301">
        <f t="shared" si="18"/>
        <v>0.10547214962423256</v>
      </c>
      <c r="DA178" s="178"/>
    </row>
    <row r="179" spans="1:105" ht="12" customHeight="1" x14ac:dyDescent="0.25">
      <c r="A179" s="62" t="s">
        <v>519</v>
      </c>
      <c r="B179" s="302">
        <f t="shared" ref="B179:Y179" si="19">IF(B$47=0,0,B$47/B$34)</f>
        <v>4.879196307180278E-2</v>
      </c>
      <c r="C179" s="302">
        <f t="shared" si="19"/>
        <v>4.8094173554562636E-2</v>
      </c>
      <c r="D179" s="302">
        <f t="shared" si="19"/>
        <v>4.7413834805066724E-2</v>
      </c>
      <c r="E179" s="302">
        <f t="shared" si="19"/>
        <v>4.9256846801677724E-2</v>
      </c>
      <c r="F179" s="302">
        <f t="shared" si="19"/>
        <v>4.7665704847038338E-2</v>
      </c>
      <c r="G179" s="302">
        <f t="shared" si="19"/>
        <v>4.8313110537748193E-2</v>
      </c>
      <c r="H179" s="302">
        <f t="shared" si="19"/>
        <v>4.3581466114311629E-2</v>
      </c>
      <c r="I179" s="302">
        <f t="shared" si="19"/>
        <v>4.130614659689797E-2</v>
      </c>
      <c r="J179" s="302">
        <f t="shared" si="19"/>
        <v>4.2691264736208788E-2</v>
      </c>
      <c r="K179" s="302">
        <f t="shared" si="19"/>
        <v>4.5570917414734728E-2</v>
      </c>
      <c r="L179" s="302">
        <f t="shared" si="19"/>
        <v>4.5315864786009415E-2</v>
      </c>
      <c r="M179" s="302">
        <f t="shared" si="19"/>
        <v>3.9021328116521904E-2</v>
      </c>
      <c r="N179" s="302">
        <f t="shared" si="19"/>
        <v>4.2329160150517547E-2</v>
      </c>
      <c r="O179" s="302">
        <f t="shared" si="19"/>
        <v>4.2215282443704136E-2</v>
      </c>
      <c r="P179" s="302">
        <f t="shared" si="19"/>
        <v>4.3200658363857121E-2</v>
      </c>
      <c r="Q179" s="302">
        <f t="shared" si="19"/>
        <v>4.0141092026864535E-2</v>
      </c>
      <c r="R179" s="302">
        <f t="shared" si="19"/>
        <v>4.1427931927725828E-2</v>
      </c>
      <c r="S179" s="302">
        <f t="shared" si="19"/>
        <v>3.8962962519095708E-2</v>
      </c>
      <c r="T179" s="302">
        <f t="shared" si="19"/>
        <v>4.885792457627007E-2</v>
      </c>
      <c r="U179" s="302">
        <f t="shared" si="19"/>
        <v>5.0030973836386564E-2</v>
      </c>
      <c r="V179" s="302">
        <f t="shared" si="19"/>
        <v>4.7926582619792525E-2</v>
      </c>
      <c r="W179" s="302">
        <f t="shared" si="19"/>
        <v>4.8914338526402056E-2</v>
      </c>
      <c r="X179" s="302">
        <f t="shared" si="19"/>
        <v>4.8391160546018594E-2</v>
      </c>
      <c r="Y179" s="302">
        <f t="shared" si="19"/>
        <v>5.5442379105581807E-2</v>
      </c>
      <c r="DA179" s="72"/>
    </row>
    <row r="180" spans="1:105" ht="12" customHeight="1" x14ac:dyDescent="0.25">
      <c r="A180" s="62" t="s">
        <v>525</v>
      </c>
      <c r="B180" s="302">
        <f t="shared" ref="B180:Y180" si="20">IF(B$52=0,0,B$52/B$34)</f>
        <v>5.975879205142938E-2</v>
      </c>
      <c r="C180" s="302">
        <f t="shared" si="20"/>
        <v>6.0174378837727034E-2</v>
      </c>
      <c r="D180" s="302">
        <f t="shared" si="20"/>
        <v>6.044201460061642E-2</v>
      </c>
      <c r="E180" s="302">
        <f t="shared" si="20"/>
        <v>5.9819549507590927E-2</v>
      </c>
      <c r="F180" s="302">
        <f t="shared" si="20"/>
        <v>6.0244870730824844E-2</v>
      </c>
      <c r="G180" s="302">
        <f t="shared" si="20"/>
        <v>5.946240872976636E-2</v>
      </c>
      <c r="H180" s="302">
        <f t="shared" si="20"/>
        <v>6.0381032503135784E-2</v>
      </c>
      <c r="I180" s="302">
        <f t="shared" si="20"/>
        <v>6.2488726377465664E-2</v>
      </c>
      <c r="J180" s="302">
        <f t="shared" si="20"/>
        <v>6.2679438230324444E-2</v>
      </c>
      <c r="K180" s="302">
        <f t="shared" si="20"/>
        <v>5.787173462346603E-2</v>
      </c>
      <c r="L180" s="302">
        <f t="shared" si="20"/>
        <v>5.8716868035794054E-2</v>
      </c>
      <c r="M180" s="302">
        <f t="shared" si="20"/>
        <v>6.1944206011323909E-2</v>
      </c>
      <c r="N180" s="302">
        <f t="shared" si="20"/>
        <v>5.9929315168458397E-2</v>
      </c>
      <c r="O180" s="302">
        <f t="shared" si="20"/>
        <v>6.0157213004205998E-2</v>
      </c>
      <c r="P180" s="302">
        <f t="shared" si="20"/>
        <v>6.0193458228654052E-2</v>
      </c>
      <c r="Q180" s="302">
        <f t="shared" si="20"/>
        <v>6.2759566628358521E-2</v>
      </c>
      <c r="R180" s="302">
        <f t="shared" si="20"/>
        <v>6.1877268839203435E-2</v>
      </c>
      <c r="S180" s="302">
        <f t="shared" si="20"/>
        <v>6.3346083092920474E-2</v>
      </c>
      <c r="T180" s="302">
        <f t="shared" si="20"/>
        <v>5.8194841889099416E-2</v>
      </c>
      <c r="U180" s="302">
        <f t="shared" si="20"/>
        <v>5.7524481954153148E-2</v>
      </c>
      <c r="V180" s="302">
        <f t="shared" si="20"/>
        <v>5.9403792365111174E-2</v>
      </c>
      <c r="W180" s="302">
        <f t="shared" si="20"/>
        <v>5.8187338014885591E-2</v>
      </c>
      <c r="X180" s="302">
        <f t="shared" si="20"/>
        <v>5.6222702572315923E-2</v>
      </c>
      <c r="Y180" s="302">
        <f t="shared" si="20"/>
        <v>5.0029770518650755E-2</v>
      </c>
      <c r="DA180" s="72"/>
    </row>
    <row r="181" spans="1:105" ht="12" customHeight="1" x14ac:dyDescent="0.25">
      <c r="A181" s="174" t="s">
        <v>527</v>
      </c>
      <c r="B181" s="301">
        <f t="shared" ref="B181:Y181" si="21">IF(B$53=0,0,B$53/B$34)</f>
        <v>3.9931192732017368E-2</v>
      </c>
      <c r="C181" s="301">
        <f t="shared" si="21"/>
        <v>3.9790644960369909E-2</v>
      </c>
      <c r="D181" s="301">
        <f t="shared" si="21"/>
        <v>3.9540958075145696E-2</v>
      </c>
      <c r="E181" s="301">
        <f t="shared" si="21"/>
        <v>4.3710767239599976E-2</v>
      </c>
      <c r="F181" s="301">
        <f t="shared" si="21"/>
        <v>4.2654025126194581E-2</v>
      </c>
      <c r="G181" s="301">
        <f t="shared" si="21"/>
        <v>4.2150575290305567E-2</v>
      </c>
      <c r="H181" s="301">
        <f t="shared" si="21"/>
        <v>3.7103793106481195E-2</v>
      </c>
      <c r="I181" s="301">
        <f t="shared" si="21"/>
        <v>3.7040068222234226E-2</v>
      </c>
      <c r="J181" s="301">
        <f t="shared" si="21"/>
        <v>3.9824537388796225E-2</v>
      </c>
      <c r="K181" s="301">
        <f t="shared" si="21"/>
        <v>3.883305421097781E-2</v>
      </c>
      <c r="L181" s="301">
        <f t="shared" si="21"/>
        <v>3.8947266060146146E-2</v>
      </c>
      <c r="M181" s="301">
        <f t="shared" si="21"/>
        <v>3.5737074179544269E-2</v>
      </c>
      <c r="N181" s="301">
        <f t="shared" si="21"/>
        <v>3.6164852165320789E-2</v>
      </c>
      <c r="O181" s="301">
        <f t="shared" si="21"/>
        <v>3.6163469026232936E-2</v>
      </c>
      <c r="P181" s="301">
        <f t="shared" si="21"/>
        <v>3.6661164607131182E-2</v>
      </c>
      <c r="Q181" s="301">
        <f t="shared" si="21"/>
        <v>3.696788152561202E-2</v>
      </c>
      <c r="R181" s="301">
        <f t="shared" si="21"/>
        <v>3.7262267117031109E-2</v>
      </c>
      <c r="S181" s="301">
        <f t="shared" si="21"/>
        <v>3.6376672047121118E-2</v>
      </c>
      <c r="T181" s="301">
        <f t="shared" si="21"/>
        <v>3.9186412583072913E-2</v>
      </c>
      <c r="U181" s="301">
        <f t="shared" si="21"/>
        <v>3.9564900661740669E-2</v>
      </c>
      <c r="V181" s="301">
        <f t="shared" si="21"/>
        <v>4.0601597028491442E-2</v>
      </c>
      <c r="W181" s="301">
        <f t="shared" si="21"/>
        <v>3.9117641079566216E-2</v>
      </c>
      <c r="X181" s="301">
        <f t="shared" si="21"/>
        <v>3.7480711720972275E-2</v>
      </c>
      <c r="Y181" s="301">
        <f t="shared" si="21"/>
        <v>3.8645913659084583E-2</v>
      </c>
      <c r="DA181" s="178"/>
    </row>
    <row r="182" spans="1:105" ht="12" customHeight="1" x14ac:dyDescent="0.25">
      <c r="A182" s="62" t="s">
        <v>528</v>
      </c>
      <c r="B182" s="302">
        <f t="shared" ref="B182:Y182" si="22">IF(B$54=0,0,B$54/B$34)</f>
        <v>6.8827389408102155E-3</v>
      </c>
      <c r="C182" s="302">
        <f t="shared" si="22"/>
        <v>6.7868769479269364E-3</v>
      </c>
      <c r="D182" s="302">
        <f t="shared" si="22"/>
        <v>6.7011919880902437E-3</v>
      </c>
      <c r="E182" s="302">
        <f t="shared" si="22"/>
        <v>7.023203001467259E-3</v>
      </c>
      <c r="F182" s="302">
        <f t="shared" si="22"/>
        <v>6.7655302864995789E-3</v>
      </c>
      <c r="G182" s="302">
        <f t="shared" si="22"/>
        <v>6.8798646020611209E-3</v>
      </c>
      <c r="H182" s="302">
        <f t="shared" si="22"/>
        <v>6.4322236522000188E-3</v>
      </c>
      <c r="I182" s="302">
        <f t="shared" si="22"/>
        <v>6.1062795941967405E-3</v>
      </c>
      <c r="J182" s="302">
        <f t="shared" si="22"/>
        <v>6.1824111172516221E-3</v>
      </c>
      <c r="K182" s="302">
        <f t="shared" si="22"/>
        <v>6.7423379269937406E-3</v>
      </c>
      <c r="L182" s="302">
        <f t="shared" si="22"/>
        <v>6.6847415591318373E-3</v>
      </c>
      <c r="M182" s="302">
        <f t="shared" si="22"/>
        <v>6.0069894195478859E-3</v>
      </c>
      <c r="N182" s="302">
        <f t="shared" si="22"/>
        <v>6.3820623877093767E-3</v>
      </c>
      <c r="O182" s="302">
        <f t="shared" si="22"/>
        <v>6.3623299442199304E-3</v>
      </c>
      <c r="P182" s="302">
        <f t="shared" si="22"/>
        <v>6.4041119305478485E-3</v>
      </c>
      <c r="Q182" s="302">
        <f t="shared" si="22"/>
        <v>5.9545727796607257E-3</v>
      </c>
      <c r="R182" s="302">
        <f t="shared" si="22"/>
        <v>6.1460911050922684E-3</v>
      </c>
      <c r="S182" s="302">
        <f t="shared" si="22"/>
        <v>5.8369241450499793E-3</v>
      </c>
      <c r="T182" s="302">
        <f t="shared" si="22"/>
        <v>7.0514168798933626E-3</v>
      </c>
      <c r="U182" s="302">
        <f t="shared" si="22"/>
        <v>7.1820408875473722E-3</v>
      </c>
      <c r="V182" s="302">
        <f t="shared" si="22"/>
        <v>6.8689904815518446E-3</v>
      </c>
      <c r="W182" s="302">
        <f t="shared" si="22"/>
        <v>7.0074790666517393E-3</v>
      </c>
      <c r="X182" s="302">
        <f t="shared" si="22"/>
        <v>7.1042649013435613E-3</v>
      </c>
      <c r="Y182" s="302">
        <f t="shared" si="22"/>
        <v>8.090900224399589E-3</v>
      </c>
      <c r="DA182" s="72"/>
    </row>
    <row r="183" spans="1:105" ht="12" customHeight="1" x14ac:dyDescent="0.25">
      <c r="A183" s="62" t="s">
        <v>533</v>
      </c>
      <c r="B183" s="302">
        <f t="shared" ref="B183:Y183" si="23">IF(B$58=0,0,B$58/B$34)</f>
        <v>2.4328395347902917E-2</v>
      </c>
      <c r="C183" s="302">
        <f t="shared" si="23"/>
        <v>2.418784757625448E-2</v>
      </c>
      <c r="D183" s="302">
        <f t="shared" si="23"/>
        <v>2.3938160691033286E-2</v>
      </c>
      <c r="E183" s="302">
        <f t="shared" si="23"/>
        <v>2.8107969855486175E-2</v>
      </c>
      <c r="F183" s="302">
        <f t="shared" si="23"/>
        <v>2.7051227742078392E-2</v>
      </c>
      <c r="G183" s="302">
        <f t="shared" si="23"/>
        <v>2.6547777906190072E-2</v>
      </c>
      <c r="H183" s="302">
        <f t="shared" si="23"/>
        <v>2.15009957223623E-2</v>
      </c>
      <c r="I183" s="302">
        <f t="shared" si="23"/>
        <v>2.1437270838122167E-2</v>
      </c>
      <c r="J183" s="302">
        <f t="shared" si="23"/>
        <v>2.42217400046804E-2</v>
      </c>
      <c r="K183" s="302">
        <f t="shared" si="23"/>
        <v>2.3230256826854544E-2</v>
      </c>
      <c r="L183" s="302">
        <f t="shared" si="23"/>
        <v>2.334446867603019E-2</v>
      </c>
      <c r="M183" s="302">
        <f t="shared" si="23"/>
        <v>2.0134276795429798E-2</v>
      </c>
      <c r="N183" s="302">
        <f t="shared" si="23"/>
        <v>2.0562054781198984E-2</v>
      </c>
      <c r="O183" s="302">
        <f t="shared" si="23"/>
        <v>2.0560671642117147E-2</v>
      </c>
      <c r="P183" s="302">
        <f t="shared" si="23"/>
        <v>2.105836722301473E-2</v>
      </c>
      <c r="Q183" s="302">
        <f t="shared" si="23"/>
        <v>2.1365084141499614E-2</v>
      </c>
      <c r="R183" s="302">
        <f t="shared" si="23"/>
        <v>2.1659469732915593E-2</v>
      </c>
      <c r="S183" s="302">
        <f t="shared" si="23"/>
        <v>2.077387466300893E-2</v>
      </c>
      <c r="T183" s="302">
        <f t="shared" si="23"/>
        <v>2.358361519895413E-2</v>
      </c>
      <c r="U183" s="302">
        <f t="shared" si="23"/>
        <v>2.3962103277623732E-2</v>
      </c>
      <c r="V183" s="302">
        <f t="shared" si="23"/>
        <v>2.4998799644379052E-2</v>
      </c>
      <c r="W183" s="302">
        <f t="shared" si="23"/>
        <v>2.351484369545382E-2</v>
      </c>
      <c r="X183" s="302">
        <f t="shared" si="23"/>
        <v>2.1877914336856579E-2</v>
      </c>
      <c r="Y183" s="302">
        <f t="shared" si="23"/>
        <v>2.3043116274954027E-2</v>
      </c>
      <c r="DA183" s="72"/>
    </row>
    <row r="184" spans="1:105" ht="12" customHeight="1" x14ac:dyDescent="0.25">
      <c r="A184" s="63" t="s">
        <v>545</v>
      </c>
      <c r="B184" s="303">
        <f t="shared" ref="B184:Y184" si="24">IF(B$69=0,0,B$69/B$34)</f>
        <v>8.7200584433042381E-3</v>
      </c>
      <c r="C184" s="303">
        <f t="shared" si="24"/>
        <v>8.8159204361884895E-3</v>
      </c>
      <c r="D184" s="303">
        <f t="shared" si="24"/>
        <v>8.9016053960221716E-3</v>
      </c>
      <c r="E184" s="303">
        <f t="shared" si="24"/>
        <v>8.5795943826465458E-3</v>
      </c>
      <c r="F184" s="303">
        <f t="shared" si="24"/>
        <v>8.8372670976166051E-3</v>
      </c>
      <c r="G184" s="303">
        <f t="shared" si="24"/>
        <v>8.7229327820543649E-3</v>
      </c>
      <c r="H184" s="303">
        <f t="shared" si="24"/>
        <v>9.1705737319188827E-3</v>
      </c>
      <c r="I184" s="303">
        <f t="shared" si="24"/>
        <v>9.4965177899153218E-3</v>
      </c>
      <c r="J184" s="303">
        <f t="shared" si="24"/>
        <v>9.4203862668642054E-3</v>
      </c>
      <c r="K184" s="303">
        <f t="shared" si="24"/>
        <v>8.8604594571295194E-3</v>
      </c>
      <c r="L184" s="303">
        <f t="shared" si="24"/>
        <v>8.9180558249841221E-3</v>
      </c>
      <c r="M184" s="303">
        <f t="shared" si="24"/>
        <v>9.5958079645665825E-3</v>
      </c>
      <c r="N184" s="303">
        <f t="shared" si="24"/>
        <v>9.220734996412433E-3</v>
      </c>
      <c r="O184" s="303">
        <f t="shared" si="24"/>
        <v>9.2404674398958563E-3</v>
      </c>
      <c r="P184" s="303">
        <f t="shared" si="24"/>
        <v>9.1986854535686009E-3</v>
      </c>
      <c r="Q184" s="303">
        <f t="shared" si="24"/>
        <v>9.6482246044516801E-3</v>
      </c>
      <c r="R184" s="303">
        <f t="shared" si="24"/>
        <v>9.4567062790232529E-3</v>
      </c>
      <c r="S184" s="303">
        <f t="shared" si="24"/>
        <v>9.765873239062214E-3</v>
      </c>
      <c r="T184" s="303">
        <f t="shared" si="24"/>
        <v>8.5513805042254226E-3</v>
      </c>
      <c r="U184" s="303">
        <f t="shared" si="24"/>
        <v>8.4207564965695647E-3</v>
      </c>
      <c r="V184" s="303">
        <f t="shared" si="24"/>
        <v>8.7338069025605439E-3</v>
      </c>
      <c r="W184" s="303">
        <f t="shared" si="24"/>
        <v>8.595318317460663E-3</v>
      </c>
      <c r="X184" s="303">
        <f t="shared" si="24"/>
        <v>8.4985324827721361E-3</v>
      </c>
      <c r="Y184" s="303">
        <f t="shared" si="24"/>
        <v>7.5118971597309663E-3</v>
      </c>
      <c r="DA184" s="74"/>
    </row>
    <row r="185" spans="1:105" ht="12" hidden="1" customHeight="1" x14ac:dyDescent="0.25">
      <c r="A185" s="116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X185" s="116"/>
      <c r="Y185" s="116"/>
      <c r="DA185" s="125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DA186" s="124"/>
    </row>
    <row r="187" spans="1:105" ht="12" customHeight="1" x14ac:dyDescent="0.25">
      <c r="A187" s="35" t="s">
        <v>80</v>
      </c>
      <c r="B187" s="232">
        <f t="shared" ref="B187:Y187" si="25">SUM(B$188:B$193,B$197:B$198,B$200:B$202)</f>
        <v>1.0000000000000002</v>
      </c>
      <c r="C187" s="232">
        <f t="shared" si="25"/>
        <v>0.99999999999999989</v>
      </c>
      <c r="D187" s="232">
        <f t="shared" si="25"/>
        <v>1</v>
      </c>
      <c r="E187" s="232">
        <f t="shared" si="25"/>
        <v>1</v>
      </c>
      <c r="F187" s="232">
        <f t="shared" si="25"/>
        <v>0.99999999999999978</v>
      </c>
      <c r="G187" s="232">
        <f t="shared" si="25"/>
        <v>0.99999999999999989</v>
      </c>
      <c r="H187" s="232">
        <f t="shared" si="25"/>
        <v>1</v>
      </c>
      <c r="I187" s="232">
        <f t="shared" si="25"/>
        <v>1.0000000000000002</v>
      </c>
      <c r="J187" s="232">
        <f t="shared" si="25"/>
        <v>0.99999999999999967</v>
      </c>
      <c r="K187" s="232">
        <f t="shared" si="25"/>
        <v>0.99999999999999989</v>
      </c>
      <c r="L187" s="232">
        <f t="shared" si="25"/>
        <v>1</v>
      </c>
      <c r="M187" s="232">
        <f t="shared" si="25"/>
        <v>1</v>
      </c>
      <c r="N187" s="232">
        <f t="shared" si="25"/>
        <v>1</v>
      </c>
      <c r="O187" s="232">
        <f t="shared" si="25"/>
        <v>1</v>
      </c>
      <c r="P187" s="232">
        <f t="shared" si="25"/>
        <v>1</v>
      </c>
      <c r="Q187" s="232">
        <f t="shared" si="25"/>
        <v>1</v>
      </c>
      <c r="R187" s="232">
        <f t="shared" si="25"/>
        <v>1.0000000000000007</v>
      </c>
      <c r="S187" s="232">
        <f t="shared" si="25"/>
        <v>1.0000000000000002</v>
      </c>
      <c r="T187" s="232">
        <f t="shared" si="25"/>
        <v>0.99999999999999978</v>
      </c>
      <c r="U187" s="232">
        <f t="shared" si="25"/>
        <v>1.0000000000000002</v>
      </c>
      <c r="V187" s="232">
        <f t="shared" si="25"/>
        <v>0.99999999999999967</v>
      </c>
      <c r="W187" s="232">
        <f t="shared" si="25"/>
        <v>1.0000000000000002</v>
      </c>
      <c r="X187" s="232">
        <f t="shared" si="25"/>
        <v>0.99999999999999989</v>
      </c>
      <c r="Y187" s="232">
        <f t="shared" si="25"/>
        <v>0.99999999999999989</v>
      </c>
      <c r="DA187" s="95"/>
    </row>
    <row r="188" spans="1:105" ht="12" customHeight="1" x14ac:dyDescent="0.25">
      <c r="A188" s="55" t="s">
        <v>91</v>
      </c>
      <c r="B188" s="299">
        <f t="shared" ref="B188:Y188" si="26">IF(B$73=0,0,B$73/B$72)</f>
        <v>1.6419308501401072E-3</v>
      </c>
      <c r="C188" s="299">
        <f t="shared" si="26"/>
        <v>1.6419308501400582E-3</v>
      </c>
      <c r="D188" s="299">
        <f t="shared" si="26"/>
        <v>1.6419308501402453E-3</v>
      </c>
      <c r="E188" s="299">
        <f t="shared" si="26"/>
        <v>1.6419308501401434E-3</v>
      </c>
      <c r="F188" s="299">
        <f t="shared" si="26"/>
        <v>1.6419308501400833E-3</v>
      </c>
      <c r="G188" s="299">
        <f t="shared" si="26"/>
        <v>1.6419308501401471E-3</v>
      </c>
      <c r="H188" s="299">
        <f t="shared" si="26"/>
        <v>1.6419308501400922E-3</v>
      </c>
      <c r="I188" s="299">
        <f t="shared" si="26"/>
        <v>1.6419308501403485E-3</v>
      </c>
      <c r="J188" s="299">
        <f t="shared" si="26"/>
        <v>1.6419308501401477E-3</v>
      </c>
      <c r="K188" s="299">
        <f t="shared" si="26"/>
        <v>1.6419308501401087E-3</v>
      </c>
      <c r="L188" s="299">
        <f t="shared" si="26"/>
        <v>1.6419308501402915E-3</v>
      </c>
      <c r="M188" s="299">
        <f t="shared" si="26"/>
        <v>1.6419308501404199E-3</v>
      </c>
      <c r="N188" s="299">
        <f t="shared" si="26"/>
        <v>1.6419308501401651E-3</v>
      </c>
      <c r="O188" s="299">
        <f t="shared" si="26"/>
        <v>1.6419308501403273E-3</v>
      </c>
      <c r="P188" s="299">
        <f t="shared" si="26"/>
        <v>1.641930850140247E-3</v>
      </c>
      <c r="Q188" s="299">
        <f t="shared" si="26"/>
        <v>1.6419308501403882E-3</v>
      </c>
      <c r="R188" s="299">
        <f t="shared" si="26"/>
        <v>1.6419308501402807E-3</v>
      </c>
      <c r="S188" s="299">
        <f t="shared" si="26"/>
        <v>1.6419308501404006E-3</v>
      </c>
      <c r="T188" s="299">
        <f t="shared" si="26"/>
        <v>1.6419308501399491E-3</v>
      </c>
      <c r="U188" s="299">
        <f t="shared" si="26"/>
        <v>1.6419308501400259E-3</v>
      </c>
      <c r="V188" s="299">
        <f t="shared" si="26"/>
        <v>1.6419308501402657E-3</v>
      </c>
      <c r="W188" s="299">
        <f t="shared" si="26"/>
        <v>1.6419308501402796E-3</v>
      </c>
      <c r="X188" s="299">
        <f t="shared" si="26"/>
        <v>1.6419308501402494E-3</v>
      </c>
      <c r="Y188" s="299">
        <f t="shared" si="26"/>
        <v>1.6419308501397498E-3</v>
      </c>
      <c r="DA188" s="67"/>
    </row>
    <row r="189" spans="1:105" ht="12" customHeight="1" x14ac:dyDescent="0.25">
      <c r="A189" s="173" t="s">
        <v>92</v>
      </c>
      <c r="B189" s="233">
        <f t="shared" ref="B189:Y189" si="27">IF(B$74=0,0,B$74/B$72)</f>
        <v>8.540812259154243E-4</v>
      </c>
      <c r="C189" s="233">
        <f t="shared" si="27"/>
        <v>8.5408122591539861E-4</v>
      </c>
      <c r="D189" s="233">
        <f t="shared" si="27"/>
        <v>8.5408122591549586E-4</v>
      </c>
      <c r="E189" s="233">
        <f t="shared" si="27"/>
        <v>8.5408122591544328E-4</v>
      </c>
      <c r="F189" s="233">
        <f t="shared" si="27"/>
        <v>8.5408122591541162E-4</v>
      </c>
      <c r="G189" s="233">
        <f t="shared" si="27"/>
        <v>8.540812259154448E-4</v>
      </c>
      <c r="H189" s="233">
        <f t="shared" si="27"/>
        <v>8.5408122591541585E-4</v>
      </c>
      <c r="I189" s="233">
        <f t="shared" si="27"/>
        <v>8.540812259155492E-4</v>
      </c>
      <c r="J189" s="233">
        <f t="shared" si="27"/>
        <v>8.5408122591544545E-4</v>
      </c>
      <c r="K189" s="233">
        <f t="shared" si="27"/>
        <v>8.5408122591542463E-4</v>
      </c>
      <c r="L189" s="233">
        <f t="shared" si="27"/>
        <v>8.5408122591551961E-4</v>
      </c>
      <c r="M189" s="233">
        <f t="shared" si="27"/>
        <v>8.540812259155865E-4</v>
      </c>
      <c r="N189" s="233">
        <f t="shared" si="27"/>
        <v>8.5408122591545369E-4</v>
      </c>
      <c r="O189" s="233">
        <f t="shared" si="27"/>
        <v>8.5408122591553793E-4</v>
      </c>
      <c r="P189" s="233">
        <f t="shared" si="27"/>
        <v>8.5408122591549695E-4</v>
      </c>
      <c r="Q189" s="233">
        <f t="shared" si="27"/>
        <v>8.5408122591556991E-4</v>
      </c>
      <c r="R189" s="233">
        <f t="shared" si="27"/>
        <v>8.5408122591551408E-4</v>
      </c>
      <c r="S189" s="233">
        <f t="shared" si="27"/>
        <v>8.5408122591557631E-4</v>
      </c>
      <c r="T189" s="233">
        <f t="shared" si="27"/>
        <v>8.5408122591534136E-4</v>
      </c>
      <c r="U189" s="233">
        <f t="shared" si="27"/>
        <v>8.5408122591538148E-4</v>
      </c>
      <c r="V189" s="233">
        <f t="shared" si="27"/>
        <v>8.5408122591550605E-4</v>
      </c>
      <c r="W189" s="233">
        <f t="shared" si="27"/>
        <v>8.5408122591551386E-4</v>
      </c>
      <c r="X189" s="233">
        <f t="shared" si="27"/>
        <v>8.540812259154976E-4</v>
      </c>
      <c r="Y189" s="233">
        <f t="shared" si="27"/>
        <v>8.5408122591523815E-4</v>
      </c>
      <c r="DA189" s="177"/>
    </row>
    <row r="190" spans="1:105" ht="12" customHeight="1" x14ac:dyDescent="0.25">
      <c r="A190" s="173" t="s">
        <v>93</v>
      </c>
      <c r="B190" s="233">
        <f t="shared" ref="B190:Y190" si="28">IF(B$75=0,0,B$75/B$72)</f>
        <v>1.9991385620765651E-2</v>
      </c>
      <c r="C190" s="233">
        <f t="shared" si="28"/>
        <v>1.9991385620765044E-2</v>
      </c>
      <c r="D190" s="233">
        <f t="shared" si="28"/>
        <v>1.9991385620767323E-2</v>
      </c>
      <c r="E190" s="233">
        <f t="shared" si="28"/>
        <v>1.9991385620766085E-2</v>
      </c>
      <c r="F190" s="233">
        <f t="shared" si="28"/>
        <v>1.9991385620765353E-2</v>
      </c>
      <c r="G190" s="233">
        <f t="shared" si="28"/>
        <v>1.9991385620766119E-2</v>
      </c>
      <c r="H190" s="233">
        <f t="shared" si="28"/>
        <v>1.9991385620765457E-2</v>
      </c>
      <c r="I190" s="233">
        <f t="shared" si="28"/>
        <v>1.9991385620768583E-2</v>
      </c>
      <c r="J190" s="233">
        <f t="shared" si="28"/>
        <v>1.999138562076614E-2</v>
      </c>
      <c r="K190" s="233">
        <f t="shared" si="28"/>
        <v>1.9991385620765655E-2</v>
      </c>
      <c r="L190" s="233">
        <f t="shared" si="28"/>
        <v>1.9991385620767885E-2</v>
      </c>
      <c r="M190" s="233">
        <f t="shared" si="28"/>
        <v>1.9991385620769447E-2</v>
      </c>
      <c r="N190" s="233">
        <f t="shared" si="28"/>
        <v>1.9991385620766345E-2</v>
      </c>
      <c r="O190" s="233">
        <f t="shared" si="28"/>
        <v>1.9991385620768312E-2</v>
      </c>
      <c r="P190" s="233">
        <f t="shared" si="28"/>
        <v>1.9991385620767348E-2</v>
      </c>
      <c r="Q190" s="233">
        <f t="shared" si="28"/>
        <v>1.9991385620769058E-2</v>
      </c>
      <c r="R190" s="233">
        <f t="shared" si="28"/>
        <v>1.9991385620767754E-2</v>
      </c>
      <c r="S190" s="233">
        <f t="shared" si="28"/>
        <v>1.9991385620769207E-2</v>
      </c>
      <c r="T190" s="233">
        <f t="shared" si="28"/>
        <v>1.9991385620763712E-2</v>
      </c>
      <c r="U190" s="233">
        <f t="shared" si="28"/>
        <v>1.9991385620764645E-2</v>
      </c>
      <c r="V190" s="233">
        <f t="shared" si="28"/>
        <v>1.9991385620767577E-2</v>
      </c>
      <c r="W190" s="233">
        <f t="shared" si="28"/>
        <v>1.999138562076774E-2</v>
      </c>
      <c r="X190" s="233">
        <f t="shared" si="28"/>
        <v>1.9991385620767355E-2</v>
      </c>
      <c r="Y190" s="233">
        <f t="shared" si="28"/>
        <v>1.9991385620761283E-2</v>
      </c>
      <c r="DA190" s="177"/>
    </row>
    <row r="191" spans="1:105" ht="12" customHeight="1" x14ac:dyDescent="0.25">
      <c r="A191" s="173" t="s">
        <v>94</v>
      </c>
      <c r="B191" s="233">
        <f t="shared" ref="B191:Y191" si="29">IF(B$76=0,0,B$76/B$72)</f>
        <v>5.4731028338003609E-4</v>
      </c>
      <c r="C191" s="233">
        <f t="shared" si="29"/>
        <v>5.4731028338001972E-4</v>
      </c>
      <c r="D191" s="233">
        <f t="shared" si="29"/>
        <v>5.4731028338008195E-4</v>
      </c>
      <c r="E191" s="233">
        <f t="shared" si="29"/>
        <v>5.4731028338004791E-4</v>
      </c>
      <c r="F191" s="233">
        <f t="shared" si="29"/>
        <v>5.4731028338002806E-4</v>
      </c>
      <c r="G191" s="233">
        <f t="shared" si="29"/>
        <v>5.4731028338004899E-4</v>
      </c>
      <c r="H191" s="233">
        <f t="shared" si="29"/>
        <v>5.473102833800311E-4</v>
      </c>
      <c r="I191" s="233">
        <f t="shared" si="29"/>
        <v>5.4731028338011632E-4</v>
      </c>
      <c r="J191" s="233">
        <f t="shared" si="29"/>
        <v>5.4731028338004942E-4</v>
      </c>
      <c r="K191" s="233">
        <f t="shared" si="29"/>
        <v>5.4731028338003641E-4</v>
      </c>
      <c r="L191" s="233">
        <f t="shared" si="29"/>
        <v>5.4731028338009702E-4</v>
      </c>
      <c r="M191" s="233">
        <f t="shared" si="29"/>
        <v>5.4731028338014006E-4</v>
      </c>
      <c r="N191" s="233">
        <f t="shared" si="29"/>
        <v>5.4731028338005495E-4</v>
      </c>
      <c r="O191" s="233">
        <f t="shared" si="29"/>
        <v>5.4731028338010873E-4</v>
      </c>
      <c r="P191" s="233">
        <f t="shared" si="29"/>
        <v>5.4731028338008271E-4</v>
      </c>
      <c r="Q191" s="233">
        <f t="shared" si="29"/>
        <v>5.4731028338012933E-4</v>
      </c>
      <c r="R191" s="233">
        <f t="shared" si="29"/>
        <v>5.4731028338009377E-4</v>
      </c>
      <c r="S191" s="233">
        <f t="shared" si="29"/>
        <v>5.4731028338013356E-4</v>
      </c>
      <c r="T191" s="233">
        <f t="shared" si="29"/>
        <v>5.4731028337998296E-4</v>
      </c>
      <c r="U191" s="233">
        <f t="shared" si="29"/>
        <v>5.4731028338000844E-4</v>
      </c>
      <c r="V191" s="233">
        <f t="shared" si="29"/>
        <v>5.4731028338008856E-4</v>
      </c>
      <c r="W191" s="233">
        <f t="shared" si="29"/>
        <v>5.4731028338009355E-4</v>
      </c>
      <c r="X191" s="233">
        <f t="shared" si="29"/>
        <v>5.4731028338008314E-4</v>
      </c>
      <c r="Y191" s="233">
        <f t="shared" si="29"/>
        <v>5.4731028337991661E-4</v>
      </c>
      <c r="DA191" s="177"/>
    </row>
    <row r="192" spans="1:105" ht="12" customHeight="1" x14ac:dyDescent="0.25">
      <c r="A192" s="56" t="s">
        <v>95</v>
      </c>
      <c r="B192" s="300">
        <f t="shared" ref="B192:Y192" si="30">IF(B$77=0,0,B$77/B$72)</f>
        <v>2.6529166241411077E-3</v>
      </c>
      <c r="C192" s="300">
        <f t="shared" si="30"/>
        <v>2.6545689285659042E-3</v>
      </c>
      <c r="D192" s="300">
        <f t="shared" si="30"/>
        <v>2.6586331277151246E-3</v>
      </c>
      <c r="E192" s="300">
        <f t="shared" si="30"/>
        <v>2.5750094811997637E-3</v>
      </c>
      <c r="F192" s="300">
        <f t="shared" si="30"/>
        <v>2.5893193824876948E-3</v>
      </c>
      <c r="G192" s="300">
        <f t="shared" si="30"/>
        <v>2.6007045612428639E-3</v>
      </c>
      <c r="H192" s="300">
        <f t="shared" si="30"/>
        <v>2.7048797215063975E-3</v>
      </c>
      <c r="I192" s="300">
        <f t="shared" si="30"/>
        <v>2.7057356078652385E-3</v>
      </c>
      <c r="J192" s="300">
        <f t="shared" si="30"/>
        <v>2.6433930089279152E-3</v>
      </c>
      <c r="K192" s="300">
        <f t="shared" si="30"/>
        <v>2.6585067019345402E-3</v>
      </c>
      <c r="L192" s="300">
        <f t="shared" si="30"/>
        <v>2.6588342528218634E-3</v>
      </c>
      <c r="M192" s="300">
        <f t="shared" si="30"/>
        <v>2.7263465133431472E-3</v>
      </c>
      <c r="N192" s="300">
        <f t="shared" si="30"/>
        <v>2.7214733015613916E-3</v>
      </c>
      <c r="O192" s="300">
        <f t="shared" si="30"/>
        <v>2.7220974412277797E-3</v>
      </c>
      <c r="P192" s="300">
        <f t="shared" si="30"/>
        <v>2.7137632791624021E-3</v>
      </c>
      <c r="Q192" s="300">
        <f t="shared" si="30"/>
        <v>2.7033761846799965E-3</v>
      </c>
      <c r="R192" s="300">
        <f t="shared" si="30"/>
        <v>2.6978022652368347E-3</v>
      </c>
      <c r="S192" s="300">
        <f t="shared" si="30"/>
        <v>2.7160975621793593E-3</v>
      </c>
      <c r="T192" s="300">
        <f t="shared" si="30"/>
        <v>2.8088723539045281E-3</v>
      </c>
      <c r="U192" s="300">
        <f t="shared" si="30"/>
        <v>2.7727996581022292E-3</v>
      </c>
      <c r="V192" s="300">
        <f t="shared" si="30"/>
        <v>2.7452736025183268E-3</v>
      </c>
      <c r="W192" s="300">
        <f t="shared" si="30"/>
        <v>2.7891957868259108E-3</v>
      </c>
      <c r="X192" s="300">
        <f t="shared" si="30"/>
        <v>2.8197846587424292E-3</v>
      </c>
      <c r="Y192" s="300">
        <f t="shared" si="30"/>
        <v>2.8202970367201428E-3</v>
      </c>
      <c r="DA192" s="68"/>
    </row>
    <row r="193" spans="1:105" ht="12" customHeight="1" x14ac:dyDescent="0.25">
      <c r="A193" s="174" t="s">
        <v>558</v>
      </c>
      <c r="B193" s="301">
        <f t="shared" ref="B193:Y193" si="31">IF(B$83=0,0,B$83/B$72)</f>
        <v>0.22953123802773354</v>
      </c>
      <c r="C193" s="301">
        <f t="shared" si="31"/>
        <v>0.22968980912410702</v>
      </c>
      <c r="D193" s="301">
        <f t="shared" si="31"/>
        <v>0.23001460778085281</v>
      </c>
      <c r="E193" s="301">
        <f t="shared" si="31"/>
        <v>0.22231537762096651</v>
      </c>
      <c r="F193" s="301">
        <f t="shared" si="31"/>
        <v>0.22378456594746068</v>
      </c>
      <c r="G193" s="301">
        <f t="shared" si="31"/>
        <v>0.22470711660048123</v>
      </c>
      <c r="H193" s="301">
        <f t="shared" si="31"/>
        <v>0.23343429310112568</v>
      </c>
      <c r="I193" s="301">
        <f t="shared" si="31"/>
        <v>0.23349852531121423</v>
      </c>
      <c r="J193" s="301">
        <f t="shared" si="31"/>
        <v>0.22826075848195579</v>
      </c>
      <c r="K193" s="301">
        <f t="shared" si="31"/>
        <v>0.22942932709077707</v>
      </c>
      <c r="L193" s="301">
        <f t="shared" si="31"/>
        <v>0.22946836918525973</v>
      </c>
      <c r="M193" s="301">
        <f t="shared" si="31"/>
        <v>0.23514392579320137</v>
      </c>
      <c r="N193" s="301">
        <f t="shared" si="31"/>
        <v>0.2347576792791824</v>
      </c>
      <c r="O193" s="301">
        <f t="shared" si="31"/>
        <v>0.23481281179902719</v>
      </c>
      <c r="P193" s="301">
        <f t="shared" si="31"/>
        <v>0.23415791728230273</v>
      </c>
      <c r="Q193" s="301">
        <f t="shared" si="31"/>
        <v>0.23324761322623408</v>
      </c>
      <c r="R193" s="301">
        <f t="shared" si="31"/>
        <v>0.23278196764766942</v>
      </c>
      <c r="S193" s="301">
        <f t="shared" si="31"/>
        <v>0.23430112982788218</v>
      </c>
      <c r="T193" s="301">
        <f t="shared" si="31"/>
        <v>0.23034283727416568</v>
      </c>
      <c r="U193" s="301">
        <f t="shared" si="31"/>
        <v>0.22979580013985504</v>
      </c>
      <c r="V193" s="301">
        <f t="shared" si="31"/>
        <v>0.22756588156911187</v>
      </c>
      <c r="W193" s="301">
        <f t="shared" si="31"/>
        <v>0.23051476328028378</v>
      </c>
      <c r="X193" s="301">
        <f t="shared" si="31"/>
        <v>0.23287123384436648</v>
      </c>
      <c r="Y193" s="301">
        <f t="shared" si="31"/>
        <v>0.23074919845909683</v>
      </c>
      <c r="DA193" s="178"/>
    </row>
    <row r="194" spans="1:105" ht="12" customHeight="1" x14ac:dyDescent="0.25">
      <c r="A194" s="62" t="s">
        <v>560</v>
      </c>
      <c r="B194" s="302">
        <f t="shared" ref="B194:Y194" si="32">IF(B$84=0,0,B$84/B$72)</f>
        <v>0.10317090541618411</v>
      </c>
      <c r="C194" s="302">
        <f t="shared" si="32"/>
        <v>0.10203093418764377</v>
      </c>
      <c r="D194" s="302">
        <f t="shared" si="32"/>
        <v>0.10111528188937445</v>
      </c>
      <c r="E194" s="302">
        <f t="shared" si="32"/>
        <v>0.1003934386142033</v>
      </c>
      <c r="F194" s="302">
        <f t="shared" si="32"/>
        <v>9.8848968348589236E-2</v>
      </c>
      <c r="G194" s="302">
        <f t="shared" si="32"/>
        <v>0.10073066533774522</v>
      </c>
      <c r="H194" s="302">
        <f t="shared" si="32"/>
        <v>9.785652393888937E-2</v>
      </c>
      <c r="I194" s="302">
        <f t="shared" si="32"/>
        <v>9.2922935789388275E-2</v>
      </c>
      <c r="J194" s="302">
        <f t="shared" si="32"/>
        <v>9.2480549098510056E-2</v>
      </c>
      <c r="K194" s="302">
        <f t="shared" si="32"/>
        <v>0.10107344225388658</v>
      </c>
      <c r="L194" s="302">
        <f t="shared" si="32"/>
        <v>9.9954671079119803E-2</v>
      </c>
      <c r="M194" s="302">
        <f t="shared" si="32"/>
        <v>9.0878816838279822E-2</v>
      </c>
      <c r="N194" s="302">
        <f t="shared" si="32"/>
        <v>9.7176252352437875E-2</v>
      </c>
      <c r="O194" s="302">
        <f t="shared" si="32"/>
        <v>9.6829613541462578E-2</v>
      </c>
      <c r="P194" s="302">
        <f t="shared" si="32"/>
        <v>9.7837058055949E-2</v>
      </c>
      <c r="Q194" s="302">
        <f t="shared" si="32"/>
        <v>9.098886275287732E-2</v>
      </c>
      <c r="R194" s="302">
        <f t="shared" si="32"/>
        <v>9.3351306982764434E-2</v>
      </c>
      <c r="S194" s="302">
        <f t="shared" si="32"/>
        <v>8.9230293226323865E-2</v>
      </c>
      <c r="T194" s="302">
        <f t="shared" si="32"/>
        <v>0.10512640954370685</v>
      </c>
      <c r="U194" s="302">
        <f t="shared" si="32"/>
        <v>0.10689283570048189</v>
      </c>
      <c r="V194" s="302">
        <f t="shared" si="32"/>
        <v>0.10161573576913328</v>
      </c>
      <c r="W194" s="302">
        <f t="shared" si="32"/>
        <v>0.10527825082251201</v>
      </c>
      <c r="X194" s="302">
        <f t="shared" si="32"/>
        <v>0.10771908165522273</v>
      </c>
      <c r="Y194" s="302">
        <f t="shared" si="32"/>
        <v>0.12129538067496715</v>
      </c>
      <c r="DA194" s="72"/>
    </row>
    <row r="195" spans="1:105" ht="12" customHeight="1" x14ac:dyDescent="0.25">
      <c r="A195" s="62" t="s">
        <v>566</v>
      </c>
      <c r="B195" s="302">
        <f t="shared" ref="B195:Y195" si="33">IF(B$89=0,0,B$89/B$72)</f>
        <v>0.12636033261154941</v>
      </c>
      <c r="C195" s="302">
        <f t="shared" si="33"/>
        <v>0.12765887493646327</v>
      </c>
      <c r="D195" s="302">
        <f t="shared" si="33"/>
        <v>0.12889932589147829</v>
      </c>
      <c r="E195" s="302">
        <f t="shared" si="33"/>
        <v>0.12192193900676312</v>
      </c>
      <c r="F195" s="302">
        <f t="shared" si="33"/>
        <v>0.12493559759887145</v>
      </c>
      <c r="G195" s="302">
        <f t="shared" si="33"/>
        <v>0.123976451262736</v>
      </c>
      <c r="H195" s="302">
        <f t="shared" si="33"/>
        <v>0.13557776916223629</v>
      </c>
      <c r="I195" s="302">
        <f t="shared" si="33"/>
        <v>0.14057558952182597</v>
      </c>
      <c r="J195" s="302">
        <f t="shared" si="33"/>
        <v>0.13578020938344584</v>
      </c>
      <c r="K195" s="302">
        <f t="shared" si="33"/>
        <v>0.1283558848368905</v>
      </c>
      <c r="L195" s="302">
        <f t="shared" si="33"/>
        <v>0.12951369810613991</v>
      </c>
      <c r="M195" s="302">
        <f t="shared" si="33"/>
        <v>0.14426510895492159</v>
      </c>
      <c r="N195" s="302">
        <f t="shared" si="33"/>
        <v>0.13758142692674455</v>
      </c>
      <c r="O195" s="302">
        <f t="shared" si="33"/>
        <v>0.1379831982575645</v>
      </c>
      <c r="P195" s="302">
        <f t="shared" si="33"/>
        <v>0.13632085922635367</v>
      </c>
      <c r="Q195" s="302">
        <f t="shared" si="33"/>
        <v>0.14225875047335679</v>
      </c>
      <c r="R195" s="302">
        <f t="shared" si="33"/>
        <v>0.139430660664905</v>
      </c>
      <c r="S195" s="302">
        <f t="shared" si="33"/>
        <v>0.14507083660155831</v>
      </c>
      <c r="T195" s="302">
        <f t="shared" si="33"/>
        <v>0.12521642773045885</v>
      </c>
      <c r="U195" s="302">
        <f t="shared" si="33"/>
        <v>0.12290296443937318</v>
      </c>
      <c r="V195" s="302">
        <f t="shared" si="33"/>
        <v>0.12595014579997871</v>
      </c>
      <c r="W195" s="302">
        <f t="shared" si="33"/>
        <v>0.12523651245777176</v>
      </c>
      <c r="X195" s="302">
        <f t="shared" si="33"/>
        <v>0.12515215218914363</v>
      </c>
      <c r="Y195" s="302">
        <f t="shared" si="33"/>
        <v>0.10945381778412969</v>
      </c>
      <c r="DA195" s="72"/>
    </row>
    <row r="196" spans="1:105" ht="12" customHeight="1" x14ac:dyDescent="0.25">
      <c r="A196" s="174" t="s">
        <v>517</v>
      </c>
      <c r="B196" s="301">
        <f t="shared" ref="B196:Y196" si="34">IF(B$90=0,0,B$90/B$72)</f>
        <v>0.4402248967520121</v>
      </c>
      <c r="C196" s="301">
        <f t="shared" si="34"/>
        <v>0.44052902504900882</v>
      </c>
      <c r="D196" s="301">
        <f t="shared" si="34"/>
        <v>0.44115196620664676</v>
      </c>
      <c r="E196" s="301">
        <f t="shared" si="34"/>
        <v>0.42638538004900833</v>
      </c>
      <c r="F196" s="301">
        <f t="shared" si="34"/>
        <v>0.42920318073225155</v>
      </c>
      <c r="G196" s="301">
        <f t="shared" si="34"/>
        <v>0.43097256850475757</v>
      </c>
      <c r="H196" s="301">
        <f t="shared" si="34"/>
        <v>0.44771068400896868</v>
      </c>
      <c r="I196" s="301">
        <f t="shared" si="34"/>
        <v>0.44783387690548843</v>
      </c>
      <c r="J196" s="301">
        <f t="shared" si="34"/>
        <v>0.43778820564333643</v>
      </c>
      <c r="K196" s="301">
        <f t="shared" si="34"/>
        <v>0.4400294386867612</v>
      </c>
      <c r="L196" s="301">
        <f t="shared" si="34"/>
        <v>0.44010431869943523</v>
      </c>
      <c r="M196" s="301">
        <f t="shared" si="34"/>
        <v>0.45098964020604182</v>
      </c>
      <c r="N196" s="301">
        <f t="shared" si="34"/>
        <v>0.45024884634627832</v>
      </c>
      <c r="O196" s="301">
        <f t="shared" si="34"/>
        <v>0.45035458667193023</v>
      </c>
      <c r="P196" s="301">
        <f t="shared" si="34"/>
        <v>0.44909854469051763</v>
      </c>
      <c r="Q196" s="301">
        <f t="shared" si="34"/>
        <v>0.44735264503633915</v>
      </c>
      <c r="R196" s="301">
        <f t="shared" si="34"/>
        <v>0.44645956931162289</v>
      </c>
      <c r="S196" s="301">
        <f t="shared" si="34"/>
        <v>0.44937321635888411</v>
      </c>
      <c r="T196" s="301">
        <f t="shared" si="34"/>
        <v>0.44178148746940032</v>
      </c>
      <c r="U196" s="301">
        <f t="shared" si="34"/>
        <v>0.44073230842065453</v>
      </c>
      <c r="V196" s="301">
        <f t="shared" si="34"/>
        <v>0.43645548021632896</v>
      </c>
      <c r="W196" s="301">
        <f t="shared" si="34"/>
        <v>0.44211122955131749</v>
      </c>
      <c r="X196" s="301">
        <f t="shared" si="34"/>
        <v>0.44663077564746689</v>
      </c>
      <c r="Y196" s="301">
        <f t="shared" si="34"/>
        <v>0.44256085986427579</v>
      </c>
      <c r="DA196" s="178"/>
    </row>
    <row r="197" spans="1:105" ht="12" customHeight="1" x14ac:dyDescent="0.25">
      <c r="A197" s="62" t="s">
        <v>519</v>
      </c>
      <c r="B197" s="302">
        <f t="shared" ref="B197:Y197" si="35">IF(B$91=0,0,B$91/B$72)</f>
        <v>0.19787459683009906</v>
      </c>
      <c r="C197" s="302">
        <f t="shared" si="35"/>
        <v>0.19568821156639135</v>
      </c>
      <c r="D197" s="302">
        <f t="shared" si="35"/>
        <v>0.19393205435689775</v>
      </c>
      <c r="E197" s="302">
        <f t="shared" si="35"/>
        <v>0.1925476093287882</v>
      </c>
      <c r="F197" s="302">
        <f t="shared" si="35"/>
        <v>0.18958542313984628</v>
      </c>
      <c r="G197" s="302">
        <f t="shared" si="35"/>
        <v>0.19319438665125147</v>
      </c>
      <c r="H197" s="302">
        <f t="shared" si="35"/>
        <v>0.18768198401954897</v>
      </c>
      <c r="I197" s="302">
        <f t="shared" si="35"/>
        <v>0.17821970623813152</v>
      </c>
      <c r="J197" s="302">
        <f t="shared" si="35"/>
        <v>0.17737123943688154</v>
      </c>
      <c r="K197" s="302">
        <f t="shared" si="35"/>
        <v>0.1938518088558015</v>
      </c>
      <c r="L197" s="302">
        <f t="shared" si="35"/>
        <v>0.19170608381579055</v>
      </c>
      <c r="M197" s="302">
        <f t="shared" si="35"/>
        <v>0.17429922873828105</v>
      </c>
      <c r="N197" s="302">
        <f t="shared" si="35"/>
        <v>0.18637727058933273</v>
      </c>
      <c r="O197" s="302">
        <f t="shared" si="35"/>
        <v>0.18571244153999264</v>
      </c>
      <c r="P197" s="302">
        <f t="shared" si="35"/>
        <v>0.18764464981449158</v>
      </c>
      <c r="Q197" s="302">
        <f t="shared" si="35"/>
        <v>0.17451028912294991</v>
      </c>
      <c r="R197" s="302">
        <f t="shared" si="35"/>
        <v>0.17904129229324081</v>
      </c>
      <c r="S197" s="302">
        <f t="shared" si="35"/>
        <v>0.17113747549239444</v>
      </c>
      <c r="T197" s="302">
        <f t="shared" si="35"/>
        <v>0.20162511728227728</v>
      </c>
      <c r="U197" s="302">
        <f t="shared" si="35"/>
        <v>0.20501299938132478</v>
      </c>
      <c r="V197" s="302">
        <f t="shared" si="35"/>
        <v>0.19489188997421519</v>
      </c>
      <c r="W197" s="302">
        <f t="shared" si="35"/>
        <v>0.2019163382588165</v>
      </c>
      <c r="X197" s="302">
        <f t="shared" si="35"/>
        <v>0.20659768146313212</v>
      </c>
      <c r="Y197" s="302">
        <f t="shared" si="35"/>
        <v>0.23263607556406607</v>
      </c>
      <c r="DA197" s="72"/>
    </row>
    <row r="198" spans="1:105" ht="12" customHeight="1" x14ac:dyDescent="0.25">
      <c r="A198" s="62" t="s">
        <v>525</v>
      </c>
      <c r="B198" s="302">
        <f t="shared" ref="B198:Y198" si="36">IF(B$96=0,0,B$96/B$72)</f>
        <v>0.24235029992191306</v>
      </c>
      <c r="C198" s="302">
        <f t="shared" si="36"/>
        <v>0.24484081348261752</v>
      </c>
      <c r="D198" s="302">
        <f t="shared" si="36"/>
        <v>0.24721991184974892</v>
      </c>
      <c r="E198" s="302">
        <f t="shared" si="36"/>
        <v>0.23383777072022008</v>
      </c>
      <c r="F198" s="302">
        <f t="shared" si="36"/>
        <v>0.2396177575924052</v>
      </c>
      <c r="G198" s="302">
        <f t="shared" si="36"/>
        <v>0.23777818185350608</v>
      </c>
      <c r="H198" s="302">
        <f t="shared" si="36"/>
        <v>0.26002869998941969</v>
      </c>
      <c r="I198" s="302">
        <f t="shared" si="36"/>
        <v>0.26961417066735693</v>
      </c>
      <c r="J198" s="302">
        <f t="shared" si="36"/>
        <v>0.26041696620645488</v>
      </c>
      <c r="K198" s="302">
        <f t="shared" si="36"/>
        <v>0.24617762983095964</v>
      </c>
      <c r="L198" s="302">
        <f t="shared" si="36"/>
        <v>0.24839823488364468</v>
      </c>
      <c r="M198" s="302">
        <f t="shared" si="36"/>
        <v>0.27669041146776069</v>
      </c>
      <c r="N198" s="302">
        <f t="shared" si="36"/>
        <v>0.26387157575694553</v>
      </c>
      <c r="O198" s="302">
        <f t="shared" si="36"/>
        <v>0.26464214513193757</v>
      </c>
      <c r="P198" s="302">
        <f t="shared" si="36"/>
        <v>0.26145389487602616</v>
      </c>
      <c r="Q198" s="302">
        <f t="shared" si="36"/>
        <v>0.27284235591338929</v>
      </c>
      <c r="R198" s="302">
        <f t="shared" si="36"/>
        <v>0.26741827701838206</v>
      </c>
      <c r="S198" s="302">
        <f t="shared" si="36"/>
        <v>0.27823574086648967</v>
      </c>
      <c r="T198" s="302">
        <f t="shared" si="36"/>
        <v>0.2401563701871231</v>
      </c>
      <c r="U198" s="302">
        <f t="shared" si="36"/>
        <v>0.23571930903932978</v>
      </c>
      <c r="V198" s="302">
        <f t="shared" si="36"/>
        <v>0.24156359024211377</v>
      </c>
      <c r="W198" s="302">
        <f t="shared" si="36"/>
        <v>0.24019489129250093</v>
      </c>
      <c r="X198" s="302">
        <f t="shared" si="36"/>
        <v>0.24003309418433472</v>
      </c>
      <c r="Y198" s="302">
        <f t="shared" si="36"/>
        <v>0.20992478430020975</v>
      </c>
      <c r="DA198" s="72"/>
    </row>
    <row r="199" spans="1:105" ht="12" customHeight="1" x14ac:dyDescent="0.25">
      <c r="A199" s="174" t="s">
        <v>527</v>
      </c>
      <c r="B199" s="301">
        <f t="shared" ref="B199:Y199" si="37">IF(B$97=0,0,B$97/B$72)</f>
        <v>0.30455624061591219</v>
      </c>
      <c r="C199" s="301">
        <f t="shared" si="37"/>
        <v>0.30409188891811756</v>
      </c>
      <c r="D199" s="301">
        <f t="shared" si="37"/>
        <v>0.30314008490458227</v>
      </c>
      <c r="E199" s="301">
        <f t="shared" si="37"/>
        <v>0.32568952486862379</v>
      </c>
      <c r="F199" s="301">
        <f t="shared" si="37"/>
        <v>0.32138822595759908</v>
      </c>
      <c r="G199" s="301">
        <f t="shared" si="37"/>
        <v>0.31868490235331653</v>
      </c>
      <c r="H199" s="301">
        <f t="shared" si="37"/>
        <v>0.29311543518819827</v>
      </c>
      <c r="I199" s="301">
        <f t="shared" si="37"/>
        <v>0.29292715419522775</v>
      </c>
      <c r="J199" s="301">
        <f t="shared" si="37"/>
        <v>0.30827293488557789</v>
      </c>
      <c r="K199" s="301">
        <f t="shared" si="37"/>
        <v>0.30484801954032587</v>
      </c>
      <c r="L199" s="301">
        <f t="shared" si="37"/>
        <v>0.30473376988227946</v>
      </c>
      <c r="M199" s="301">
        <f t="shared" si="37"/>
        <v>0.2881053795072081</v>
      </c>
      <c r="N199" s="301">
        <f t="shared" si="37"/>
        <v>0.2892372930927759</v>
      </c>
      <c r="O199" s="301">
        <f t="shared" si="37"/>
        <v>0.28907579610761042</v>
      </c>
      <c r="P199" s="301">
        <f t="shared" si="37"/>
        <v>0.290995066767814</v>
      </c>
      <c r="Q199" s="301">
        <f t="shared" si="37"/>
        <v>0.2936616575725417</v>
      </c>
      <c r="R199" s="301">
        <f t="shared" si="37"/>
        <v>0.29502595279526767</v>
      </c>
      <c r="S199" s="301">
        <f t="shared" si="37"/>
        <v>0.2905748482708494</v>
      </c>
      <c r="T199" s="301">
        <f t="shared" si="37"/>
        <v>0.3020320949223303</v>
      </c>
      <c r="U199" s="301">
        <f t="shared" si="37"/>
        <v>0.30366438380118832</v>
      </c>
      <c r="V199" s="301">
        <f t="shared" si="37"/>
        <v>0.31019865663183704</v>
      </c>
      <c r="W199" s="301">
        <f t="shared" si="37"/>
        <v>0.30155010340136945</v>
      </c>
      <c r="X199" s="301">
        <f t="shared" si="37"/>
        <v>0.29464349786922095</v>
      </c>
      <c r="Y199" s="301">
        <f t="shared" si="37"/>
        <v>0.30083493665971095</v>
      </c>
      <c r="DA199" s="178"/>
    </row>
    <row r="200" spans="1:105" ht="12" customHeight="1" x14ac:dyDescent="0.25">
      <c r="A200" s="62" t="s">
        <v>528</v>
      </c>
      <c r="B200" s="302">
        <f t="shared" ref="B200:Y200" si="38">IF(B$98=0,0,B$98/B$72)</f>
        <v>5.231414512548202E-2</v>
      </c>
      <c r="C200" s="302">
        <f t="shared" si="38"/>
        <v>5.1585519755426065E-2</v>
      </c>
      <c r="D200" s="302">
        <f t="shared" si="38"/>
        <v>5.0934247716429834E-2</v>
      </c>
      <c r="E200" s="302">
        <f t="shared" si="38"/>
        <v>5.3381780745159514E-2</v>
      </c>
      <c r="F200" s="302">
        <f t="shared" si="38"/>
        <v>5.1423268600257949E-2</v>
      </c>
      <c r="G200" s="302">
        <f t="shared" si="38"/>
        <v>5.2292297925440247E-2</v>
      </c>
      <c r="H200" s="302">
        <f t="shared" si="38"/>
        <v>4.8889880106514599E-2</v>
      </c>
      <c r="I200" s="302">
        <f t="shared" si="38"/>
        <v>4.6412452893363626E-2</v>
      </c>
      <c r="J200" s="302">
        <f t="shared" si="38"/>
        <v>4.6991111415770358E-2</v>
      </c>
      <c r="K200" s="302">
        <f t="shared" si="38"/>
        <v>5.1246988710583322E-2</v>
      </c>
      <c r="L200" s="302">
        <f t="shared" si="38"/>
        <v>5.0809211719078047E-2</v>
      </c>
      <c r="M200" s="302">
        <f t="shared" si="38"/>
        <v>4.5657770687512068E-2</v>
      </c>
      <c r="N200" s="302">
        <f t="shared" si="38"/>
        <v>4.8508615657455185E-2</v>
      </c>
      <c r="O200" s="302">
        <f t="shared" si="38"/>
        <v>4.8358633808498981E-2</v>
      </c>
      <c r="P200" s="302">
        <f t="shared" si="38"/>
        <v>4.8676209255593017E-2</v>
      </c>
      <c r="Q200" s="302">
        <f t="shared" si="38"/>
        <v>4.525936363915619E-2</v>
      </c>
      <c r="R200" s="302">
        <f t="shared" si="38"/>
        <v>4.671505120146164E-2</v>
      </c>
      <c r="S200" s="302">
        <f t="shared" si="38"/>
        <v>4.4365142922989903E-2</v>
      </c>
      <c r="T200" s="302">
        <f t="shared" si="38"/>
        <v>5.3596228066649917E-2</v>
      </c>
      <c r="U200" s="302">
        <f t="shared" si="38"/>
        <v>5.4589071664541654E-2</v>
      </c>
      <c r="V200" s="302">
        <f t="shared" si="38"/>
        <v>5.2209646189956903E-2</v>
      </c>
      <c r="W200" s="302">
        <f t="shared" si="38"/>
        <v>5.3262266665823767E-2</v>
      </c>
      <c r="X200" s="302">
        <f t="shared" si="38"/>
        <v>5.3997913948920999E-2</v>
      </c>
      <c r="Y200" s="302">
        <f t="shared" si="38"/>
        <v>6.1497106337245491E-2</v>
      </c>
      <c r="DA200" s="72"/>
    </row>
    <row r="201" spans="1:105" ht="12" customHeight="1" x14ac:dyDescent="0.25">
      <c r="A201" s="62" t="s">
        <v>533</v>
      </c>
      <c r="B201" s="302">
        <f t="shared" ref="B201:Y201" si="39">IF(B$102=0,0,B$102/B$72)</f>
        <v>0.18596289954405559</v>
      </c>
      <c r="C201" s="302">
        <f t="shared" si="39"/>
        <v>0.18549854784626446</v>
      </c>
      <c r="D201" s="302">
        <f t="shared" si="39"/>
        <v>0.18454674383271577</v>
      </c>
      <c r="E201" s="302">
        <f t="shared" si="39"/>
        <v>0.20709618379676462</v>
      </c>
      <c r="F201" s="302">
        <f t="shared" si="39"/>
        <v>0.20279488488574424</v>
      </c>
      <c r="G201" s="302">
        <f t="shared" si="39"/>
        <v>0.20009156128145711</v>
      </c>
      <c r="H201" s="302">
        <f t="shared" si="39"/>
        <v>0.17452209411634279</v>
      </c>
      <c r="I201" s="302">
        <f t="shared" si="39"/>
        <v>0.17433381312335378</v>
      </c>
      <c r="J201" s="302">
        <f t="shared" si="39"/>
        <v>0.18967959381371841</v>
      </c>
      <c r="K201" s="302">
        <f t="shared" si="39"/>
        <v>0.18625467846846919</v>
      </c>
      <c r="L201" s="302">
        <f t="shared" si="39"/>
        <v>0.18614042881040968</v>
      </c>
      <c r="M201" s="302">
        <f t="shared" si="39"/>
        <v>0.169512038435329</v>
      </c>
      <c r="N201" s="302">
        <f t="shared" si="39"/>
        <v>0.17064395202091517</v>
      </c>
      <c r="O201" s="302">
        <f t="shared" si="39"/>
        <v>0.17048245503573803</v>
      </c>
      <c r="P201" s="302">
        <f t="shared" si="39"/>
        <v>0.17240172569594731</v>
      </c>
      <c r="Q201" s="302">
        <f t="shared" si="39"/>
        <v>0.17506831650066484</v>
      </c>
      <c r="R201" s="302">
        <f t="shared" si="39"/>
        <v>0.17643261172339858</v>
      </c>
      <c r="S201" s="302">
        <f t="shared" si="39"/>
        <v>0.17198150719897171</v>
      </c>
      <c r="T201" s="302">
        <f t="shared" si="39"/>
        <v>0.18343875385048519</v>
      </c>
      <c r="U201" s="302">
        <f t="shared" si="39"/>
        <v>0.18507104272933766</v>
      </c>
      <c r="V201" s="302">
        <f t="shared" si="39"/>
        <v>0.19160531555996904</v>
      </c>
      <c r="W201" s="302">
        <f t="shared" si="39"/>
        <v>0.18295676232950045</v>
      </c>
      <c r="X201" s="302">
        <f t="shared" si="39"/>
        <v>0.17605015679735414</v>
      </c>
      <c r="Y201" s="302">
        <f t="shared" si="39"/>
        <v>0.1822415955878802</v>
      </c>
      <c r="DA201" s="72"/>
    </row>
    <row r="202" spans="1:105" ht="12" customHeight="1" x14ac:dyDescent="0.25">
      <c r="A202" s="63" t="s">
        <v>545</v>
      </c>
      <c r="B202" s="303">
        <f t="shared" ref="B202:Y202" si="40">IF(B$113=0,0,B$113/B$72)</f>
        <v>6.6279195946374561E-2</v>
      </c>
      <c r="C202" s="303">
        <f t="shared" si="40"/>
        <v>6.7007821316427019E-2</v>
      </c>
      <c r="D202" s="303">
        <f t="shared" si="40"/>
        <v>6.7659093355436642E-2</v>
      </c>
      <c r="E202" s="303">
        <f t="shared" si="40"/>
        <v>6.5211560326699669E-2</v>
      </c>
      <c r="F202" s="303">
        <f t="shared" si="40"/>
        <v>6.7170072471596926E-2</v>
      </c>
      <c r="G202" s="303">
        <f t="shared" si="40"/>
        <v>6.6301043146419159E-2</v>
      </c>
      <c r="H202" s="303">
        <f t="shared" si="40"/>
        <v>6.9703460965340885E-2</v>
      </c>
      <c r="I202" s="303">
        <f t="shared" si="40"/>
        <v>7.2180888178510372E-2</v>
      </c>
      <c r="J202" s="303">
        <f t="shared" si="40"/>
        <v>7.1602229656089103E-2</v>
      </c>
      <c r="K202" s="303">
        <f t="shared" si="40"/>
        <v>6.7346352361273371E-2</v>
      </c>
      <c r="L202" s="303">
        <f t="shared" si="40"/>
        <v>6.7784129352791767E-2</v>
      </c>
      <c r="M202" s="303">
        <f t="shared" si="40"/>
        <v>7.2935570384367057E-2</v>
      </c>
      <c r="N202" s="303">
        <f t="shared" si="40"/>
        <v>7.0084725414405524E-2</v>
      </c>
      <c r="O202" s="303">
        <f t="shared" si="40"/>
        <v>7.0234707263373428E-2</v>
      </c>
      <c r="P202" s="303">
        <f t="shared" si="40"/>
        <v>6.9917131816273681E-2</v>
      </c>
      <c r="Q202" s="303">
        <f t="shared" si="40"/>
        <v>7.3333977432720673E-2</v>
      </c>
      <c r="R202" s="303">
        <f t="shared" si="40"/>
        <v>7.1878289870407466E-2</v>
      </c>
      <c r="S202" s="303">
        <f t="shared" si="40"/>
        <v>7.4228198148887786E-2</v>
      </c>
      <c r="T202" s="303">
        <f t="shared" si="40"/>
        <v>6.4997113005195173E-2</v>
      </c>
      <c r="U202" s="303">
        <f t="shared" si="40"/>
        <v>6.4004269407308981E-2</v>
      </c>
      <c r="V202" s="303">
        <f t="shared" si="40"/>
        <v>6.6383694881911093E-2</v>
      </c>
      <c r="W202" s="303">
        <f t="shared" si="40"/>
        <v>6.5331074406045284E-2</v>
      </c>
      <c r="X202" s="303">
        <f t="shared" si="40"/>
        <v>6.4595427122945817E-2</v>
      </c>
      <c r="Y202" s="303">
        <f t="shared" si="40"/>
        <v>5.7096234734585256E-2</v>
      </c>
      <c r="DA202" s="74"/>
    </row>
    <row r="203" spans="1:105" ht="12" customHeight="1" x14ac:dyDescent="0.25">
      <c r="A203" s="130"/>
      <c r="B203" s="172"/>
      <c r="C203" s="172"/>
      <c r="D203" s="172"/>
      <c r="E203" s="172"/>
      <c r="F203" s="172"/>
      <c r="G203" s="172"/>
      <c r="H203" s="172"/>
      <c r="I203" s="172"/>
      <c r="J203" s="172"/>
      <c r="K203" s="172"/>
      <c r="L203" s="172"/>
      <c r="M203" s="172"/>
      <c r="N203" s="172"/>
      <c r="O203" s="172"/>
      <c r="P203" s="172"/>
      <c r="Q203" s="172"/>
      <c r="R203" s="172"/>
      <c r="S203" s="172"/>
      <c r="T203" s="172"/>
      <c r="U203" s="172"/>
      <c r="V203" s="172"/>
      <c r="W203" s="172"/>
      <c r="X203" s="172"/>
      <c r="Y203" s="172"/>
    </row>
    <row r="204" spans="1:105" ht="12" customHeight="1" x14ac:dyDescent="0.25">
      <c r="A204" s="35" t="s">
        <v>47</v>
      </c>
      <c r="B204" s="232">
        <f t="shared" ref="B204:Y204" si="41">SUM(B$205:B$210,B$214:B$215,B$217:B$219)</f>
        <v>1</v>
      </c>
      <c r="C204" s="232">
        <f t="shared" si="41"/>
        <v>1.0000000000000002</v>
      </c>
      <c r="D204" s="232">
        <f t="shared" si="41"/>
        <v>1</v>
      </c>
      <c r="E204" s="232">
        <f t="shared" si="41"/>
        <v>1.0000000000000002</v>
      </c>
      <c r="F204" s="232">
        <f t="shared" si="41"/>
        <v>0.99999999999999956</v>
      </c>
      <c r="G204" s="232">
        <f t="shared" si="41"/>
        <v>1.0000000000000002</v>
      </c>
      <c r="H204" s="232">
        <f t="shared" si="41"/>
        <v>0.99999999999999978</v>
      </c>
      <c r="I204" s="232">
        <f t="shared" si="41"/>
        <v>0.99999999999999989</v>
      </c>
      <c r="J204" s="232">
        <f t="shared" si="41"/>
        <v>1.0000000000000002</v>
      </c>
      <c r="K204" s="232">
        <f t="shared" si="41"/>
        <v>1.0000000000000002</v>
      </c>
      <c r="L204" s="232">
        <f t="shared" si="41"/>
        <v>1.0000000000000002</v>
      </c>
      <c r="M204" s="232">
        <f t="shared" si="41"/>
        <v>1.0000000000000002</v>
      </c>
      <c r="N204" s="232">
        <f t="shared" si="41"/>
        <v>1</v>
      </c>
      <c r="O204" s="232">
        <f t="shared" si="41"/>
        <v>0.99999999999999989</v>
      </c>
      <c r="P204" s="232">
        <f t="shared" si="41"/>
        <v>1.0000000000000002</v>
      </c>
      <c r="Q204" s="232">
        <f t="shared" si="41"/>
        <v>0.99999999999999989</v>
      </c>
      <c r="R204" s="232">
        <f t="shared" si="41"/>
        <v>1.0000000000000007</v>
      </c>
      <c r="S204" s="232">
        <f t="shared" si="41"/>
        <v>1</v>
      </c>
      <c r="T204" s="232">
        <f t="shared" si="41"/>
        <v>1.0000000000000004</v>
      </c>
      <c r="U204" s="232">
        <f t="shared" si="41"/>
        <v>0.99999999999999967</v>
      </c>
      <c r="V204" s="232">
        <f t="shared" si="41"/>
        <v>1</v>
      </c>
      <c r="W204" s="232">
        <f t="shared" si="41"/>
        <v>1</v>
      </c>
      <c r="X204" s="232">
        <f t="shared" si="41"/>
        <v>0.99999999999999989</v>
      </c>
      <c r="Y204" s="232">
        <f t="shared" si="41"/>
        <v>1.0000000000000004</v>
      </c>
      <c r="DA204" s="95"/>
    </row>
    <row r="205" spans="1:105" ht="12" customHeight="1" x14ac:dyDescent="0.25">
      <c r="A205" s="55" t="s">
        <v>91</v>
      </c>
      <c r="B205" s="299">
        <f t="shared" ref="B205:Y205" si="42">IF(B$116=0,0,B$116/B$115)</f>
        <v>1.6093532303313274E-3</v>
      </c>
      <c r="C205" s="299">
        <f t="shared" si="42"/>
        <v>1.6093532303312964E-3</v>
      </c>
      <c r="D205" s="299">
        <f t="shared" si="42"/>
        <v>1.6093532303314228E-3</v>
      </c>
      <c r="E205" s="299">
        <f t="shared" si="42"/>
        <v>1.6093532303314213E-3</v>
      </c>
      <c r="F205" s="299">
        <f t="shared" si="42"/>
        <v>1.6093532303314193E-3</v>
      </c>
      <c r="G205" s="299">
        <f t="shared" si="42"/>
        <v>1.6093532303314458E-3</v>
      </c>
      <c r="H205" s="299">
        <f t="shared" si="42"/>
        <v>1.6093532303314464E-3</v>
      </c>
      <c r="I205" s="299">
        <f t="shared" si="42"/>
        <v>1.6093532303315459E-3</v>
      </c>
      <c r="J205" s="299">
        <f t="shared" si="42"/>
        <v>1.6093532303315078E-3</v>
      </c>
      <c r="K205" s="299">
        <f t="shared" si="42"/>
        <v>1.6093532303316236E-3</v>
      </c>
      <c r="L205" s="299">
        <f t="shared" si="42"/>
        <v>1.6093532303316023E-3</v>
      </c>
      <c r="M205" s="299">
        <f t="shared" si="42"/>
        <v>1.6093532303316435E-3</v>
      </c>
      <c r="N205" s="299">
        <f t="shared" si="42"/>
        <v>1.6093532303315318E-3</v>
      </c>
      <c r="O205" s="299">
        <f t="shared" si="42"/>
        <v>1.6093532303315646E-3</v>
      </c>
      <c r="P205" s="299">
        <f t="shared" si="42"/>
        <v>1.6093532303315108E-3</v>
      </c>
      <c r="Q205" s="299">
        <f t="shared" si="42"/>
        <v>1.609353230331591E-3</v>
      </c>
      <c r="R205" s="299">
        <f t="shared" si="42"/>
        <v>1.6093532303315594E-3</v>
      </c>
      <c r="S205" s="299">
        <f t="shared" si="42"/>
        <v>1.609353230331596E-3</v>
      </c>
      <c r="T205" s="299">
        <f t="shared" si="42"/>
        <v>1.6093532303313172E-3</v>
      </c>
      <c r="U205" s="299">
        <f t="shared" si="42"/>
        <v>1.6093532303313516E-3</v>
      </c>
      <c r="V205" s="299">
        <f t="shared" si="42"/>
        <v>1.6093532303314991E-3</v>
      </c>
      <c r="W205" s="299">
        <f t="shared" si="42"/>
        <v>1.6093532303314802E-3</v>
      </c>
      <c r="X205" s="299">
        <f t="shared" si="42"/>
        <v>1.609353230331506E-3</v>
      </c>
      <c r="Y205" s="299">
        <f t="shared" si="42"/>
        <v>1.6093532303313501E-3</v>
      </c>
      <c r="DA205" s="67"/>
    </row>
    <row r="206" spans="1:105" ht="12" customHeight="1" x14ac:dyDescent="0.25">
      <c r="A206" s="173" t="s">
        <v>92</v>
      </c>
      <c r="B206" s="233">
        <f t="shared" ref="B206:Y206" si="43">IF(B$117=0,0,B$117/B$115)</f>
        <v>8.0329399206620421E-4</v>
      </c>
      <c r="C206" s="233">
        <f t="shared" si="43"/>
        <v>8.0329399206618914E-4</v>
      </c>
      <c r="D206" s="233">
        <f t="shared" si="43"/>
        <v>8.032939920662518E-4</v>
      </c>
      <c r="E206" s="233">
        <f t="shared" si="43"/>
        <v>8.0329399206625093E-4</v>
      </c>
      <c r="F206" s="233">
        <f t="shared" si="43"/>
        <v>8.0329399206625018E-4</v>
      </c>
      <c r="G206" s="233">
        <f t="shared" si="43"/>
        <v>8.0329399206626362E-4</v>
      </c>
      <c r="H206" s="233">
        <f t="shared" si="43"/>
        <v>8.0329399206626373E-4</v>
      </c>
      <c r="I206" s="233">
        <f t="shared" si="43"/>
        <v>8.0329399206631382E-4</v>
      </c>
      <c r="J206" s="233">
        <f t="shared" si="43"/>
        <v>8.0329399206629463E-4</v>
      </c>
      <c r="K206" s="233">
        <f t="shared" si="43"/>
        <v>8.0329399206635242E-4</v>
      </c>
      <c r="L206" s="233">
        <f t="shared" si="43"/>
        <v>8.032939920663419E-4</v>
      </c>
      <c r="M206" s="233">
        <f t="shared" si="43"/>
        <v>8.0329399206636196E-4</v>
      </c>
      <c r="N206" s="233">
        <f t="shared" si="43"/>
        <v>8.0329399206630645E-4</v>
      </c>
      <c r="O206" s="233">
        <f t="shared" si="43"/>
        <v>8.0329399206632303E-4</v>
      </c>
      <c r="P206" s="233">
        <f t="shared" si="43"/>
        <v>8.0329399206629593E-4</v>
      </c>
      <c r="Q206" s="233">
        <f t="shared" si="43"/>
        <v>8.0329399206633583E-4</v>
      </c>
      <c r="R206" s="233">
        <f t="shared" si="43"/>
        <v>8.0329399206632E-4</v>
      </c>
      <c r="S206" s="233">
        <f t="shared" si="43"/>
        <v>8.0329399206633865E-4</v>
      </c>
      <c r="T206" s="233">
        <f t="shared" si="43"/>
        <v>8.0329399206619976E-4</v>
      </c>
      <c r="U206" s="233">
        <f t="shared" si="43"/>
        <v>8.0329399206621667E-4</v>
      </c>
      <c r="V206" s="233">
        <f t="shared" si="43"/>
        <v>8.0329399206628986E-4</v>
      </c>
      <c r="W206" s="233">
        <f t="shared" si="43"/>
        <v>8.0329399206628064E-4</v>
      </c>
      <c r="X206" s="233">
        <f t="shared" si="43"/>
        <v>8.0329399206629376E-4</v>
      </c>
      <c r="Y206" s="233">
        <f t="shared" si="43"/>
        <v>8.032939920662157E-4</v>
      </c>
      <c r="DA206" s="177"/>
    </row>
    <row r="207" spans="1:105" ht="12" customHeight="1" x14ac:dyDescent="0.25">
      <c r="A207" s="173" t="s">
        <v>93</v>
      </c>
      <c r="B207" s="233">
        <f t="shared" ref="B207:Y207" si="44">IF(B$118=0,0,B$118/B$115)</f>
        <v>2.0420227656627776E-2</v>
      </c>
      <c r="C207" s="233">
        <f t="shared" si="44"/>
        <v>2.042022765662739E-2</v>
      </c>
      <c r="D207" s="233">
        <f t="shared" si="44"/>
        <v>2.042022765662899E-2</v>
      </c>
      <c r="E207" s="233">
        <f t="shared" si="44"/>
        <v>2.0420227656628959E-2</v>
      </c>
      <c r="F207" s="233">
        <f t="shared" si="44"/>
        <v>2.0420227656628941E-2</v>
      </c>
      <c r="G207" s="233">
        <f t="shared" si="44"/>
        <v>2.0420227656629274E-2</v>
      </c>
      <c r="H207" s="233">
        <f t="shared" si="44"/>
        <v>2.0420227656629288E-2</v>
      </c>
      <c r="I207" s="233">
        <f t="shared" si="44"/>
        <v>2.0420227656630551E-2</v>
      </c>
      <c r="J207" s="233">
        <f t="shared" si="44"/>
        <v>2.0420227656630072E-2</v>
      </c>
      <c r="K207" s="233">
        <f t="shared" si="44"/>
        <v>2.0420227656631536E-2</v>
      </c>
      <c r="L207" s="233">
        <f t="shared" si="44"/>
        <v>2.0420227656631269E-2</v>
      </c>
      <c r="M207" s="233">
        <f t="shared" si="44"/>
        <v>2.0420227656631786E-2</v>
      </c>
      <c r="N207" s="233">
        <f t="shared" si="44"/>
        <v>2.0420227656630367E-2</v>
      </c>
      <c r="O207" s="233">
        <f t="shared" si="44"/>
        <v>2.0420227656630787E-2</v>
      </c>
      <c r="P207" s="233">
        <f t="shared" si="44"/>
        <v>2.0420227656630104E-2</v>
      </c>
      <c r="Q207" s="233">
        <f t="shared" si="44"/>
        <v>2.0420227656631117E-2</v>
      </c>
      <c r="R207" s="233">
        <f t="shared" si="44"/>
        <v>2.0420227656630721E-2</v>
      </c>
      <c r="S207" s="233">
        <f t="shared" si="44"/>
        <v>2.042022765663119E-2</v>
      </c>
      <c r="T207" s="233">
        <f t="shared" si="44"/>
        <v>2.0420227656627651E-2</v>
      </c>
      <c r="U207" s="233">
        <f t="shared" si="44"/>
        <v>2.0420227656628088E-2</v>
      </c>
      <c r="V207" s="233">
        <f t="shared" si="44"/>
        <v>2.0420227656629941E-2</v>
      </c>
      <c r="W207" s="233">
        <f t="shared" si="44"/>
        <v>2.0420227656629712E-2</v>
      </c>
      <c r="X207" s="233">
        <f t="shared" si="44"/>
        <v>2.0420227656630045E-2</v>
      </c>
      <c r="Y207" s="233">
        <f t="shared" si="44"/>
        <v>2.0420227656628057E-2</v>
      </c>
      <c r="DA207" s="177"/>
    </row>
    <row r="208" spans="1:105" ht="12" customHeight="1" x14ac:dyDescent="0.25">
      <c r="A208" s="173" t="s">
        <v>94</v>
      </c>
      <c r="B208" s="233">
        <f t="shared" ref="B208:Y208" si="45">IF(B$119=0,0,B$119/B$115)</f>
        <v>5.3645107677710937E-4</v>
      </c>
      <c r="C208" s="233">
        <f t="shared" si="45"/>
        <v>5.3645107677709907E-4</v>
      </c>
      <c r="D208" s="233">
        <f t="shared" si="45"/>
        <v>5.3645107677714103E-4</v>
      </c>
      <c r="E208" s="233">
        <f t="shared" si="45"/>
        <v>5.3645107677714049E-4</v>
      </c>
      <c r="F208" s="233">
        <f t="shared" si="45"/>
        <v>5.3645107677714006E-4</v>
      </c>
      <c r="G208" s="233">
        <f t="shared" si="45"/>
        <v>5.3645107677714895E-4</v>
      </c>
      <c r="H208" s="233">
        <f t="shared" si="45"/>
        <v>5.3645107677714905E-4</v>
      </c>
      <c r="I208" s="233">
        <f t="shared" si="45"/>
        <v>5.3645107677718234E-4</v>
      </c>
      <c r="J208" s="233">
        <f t="shared" si="45"/>
        <v>5.3645107677716955E-4</v>
      </c>
      <c r="K208" s="233">
        <f t="shared" si="45"/>
        <v>5.3645107677720814E-4</v>
      </c>
      <c r="L208" s="233">
        <f t="shared" si="45"/>
        <v>5.3645107677720099E-4</v>
      </c>
      <c r="M208" s="233">
        <f t="shared" si="45"/>
        <v>5.3645107677721454E-4</v>
      </c>
      <c r="N208" s="233">
        <f t="shared" si="45"/>
        <v>5.3645107677717746E-4</v>
      </c>
      <c r="O208" s="233">
        <f t="shared" si="45"/>
        <v>5.3645107677718852E-4</v>
      </c>
      <c r="P208" s="233">
        <f t="shared" si="45"/>
        <v>5.3645107677717041E-4</v>
      </c>
      <c r="Q208" s="233">
        <f t="shared" si="45"/>
        <v>5.3645107677719709E-4</v>
      </c>
      <c r="R208" s="233">
        <f t="shared" si="45"/>
        <v>5.3645107677718657E-4</v>
      </c>
      <c r="S208" s="233">
        <f t="shared" si="45"/>
        <v>5.3645107677719904E-4</v>
      </c>
      <c r="T208" s="233">
        <f t="shared" si="45"/>
        <v>5.3645107677710601E-4</v>
      </c>
      <c r="U208" s="233">
        <f t="shared" si="45"/>
        <v>5.364510767771175E-4</v>
      </c>
      <c r="V208" s="233">
        <f t="shared" si="45"/>
        <v>5.364510767771664E-4</v>
      </c>
      <c r="W208" s="233">
        <f t="shared" si="45"/>
        <v>5.3645107677716011E-4</v>
      </c>
      <c r="X208" s="233">
        <f t="shared" si="45"/>
        <v>5.36451076777169E-4</v>
      </c>
      <c r="Y208" s="233">
        <f t="shared" si="45"/>
        <v>5.3645107677711664E-4</v>
      </c>
      <c r="DA208" s="177"/>
    </row>
    <row r="209" spans="1:105" ht="12" customHeight="1" x14ac:dyDescent="0.25">
      <c r="A209" s="56" t="s">
        <v>95</v>
      </c>
      <c r="B209" s="300">
        <f t="shared" ref="B209:Y209" si="46">IF(B$120=0,0,B$120/B$115)</f>
        <v>2.6176989730165886E-3</v>
      </c>
      <c r="C209" s="300">
        <f t="shared" si="46"/>
        <v>2.6180104229238973E-3</v>
      </c>
      <c r="D209" s="300">
        <f t="shared" si="46"/>
        <v>2.620748708914003E-3</v>
      </c>
      <c r="E209" s="300">
        <f t="shared" si="46"/>
        <v>2.5864769154930194E-3</v>
      </c>
      <c r="F209" s="300">
        <f t="shared" si="46"/>
        <v>2.5952429657866926E-3</v>
      </c>
      <c r="G209" s="300">
        <f t="shared" si="46"/>
        <v>2.6018876304547442E-3</v>
      </c>
      <c r="H209" s="300">
        <f t="shared" si="46"/>
        <v>2.6632876402389182E-3</v>
      </c>
      <c r="I209" s="300">
        <f t="shared" si="46"/>
        <v>2.6634217503071532E-3</v>
      </c>
      <c r="J209" s="300">
        <f t="shared" si="46"/>
        <v>2.6373655053665295E-3</v>
      </c>
      <c r="K209" s="300">
        <f t="shared" si="46"/>
        <v>2.6438069025742786E-3</v>
      </c>
      <c r="L209" s="300">
        <f t="shared" si="46"/>
        <v>2.6448756240752287E-3</v>
      </c>
      <c r="M209" s="300">
        <f t="shared" si="46"/>
        <v>2.6736213513301422E-3</v>
      </c>
      <c r="N209" s="300">
        <f t="shared" si="46"/>
        <v>2.6704979297581029E-3</v>
      </c>
      <c r="O209" s="300">
        <f t="shared" si="46"/>
        <v>2.6703048143912373E-3</v>
      </c>
      <c r="P209" s="300">
        <f t="shared" si="46"/>
        <v>2.6663097651712562E-3</v>
      </c>
      <c r="Q209" s="300">
        <f t="shared" si="46"/>
        <v>2.6632283441339706E-3</v>
      </c>
      <c r="R209" s="300">
        <f t="shared" si="46"/>
        <v>2.6611740552428508E-3</v>
      </c>
      <c r="S209" s="300">
        <f t="shared" si="46"/>
        <v>2.6695650732586314E-3</v>
      </c>
      <c r="T209" s="300">
        <f t="shared" si="46"/>
        <v>2.7856684547242004E-3</v>
      </c>
      <c r="U209" s="300">
        <f t="shared" si="46"/>
        <v>2.7542074866806626E-3</v>
      </c>
      <c r="V209" s="300">
        <f t="shared" si="46"/>
        <v>2.7418203726265289E-3</v>
      </c>
      <c r="W209" s="300">
        <f t="shared" si="46"/>
        <v>2.7638726019862149E-3</v>
      </c>
      <c r="X209" s="300">
        <f t="shared" si="46"/>
        <v>2.781903635926257E-3</v>
      </c>
      <c r="Y209" s="300">
        <f t="shared" si="46"/>
        <v>2.7944069035676015E-3</v>
      </c>
      <c r="DA209" s="68"/>
    </row>
    <row r="210" spans="1:105" ht="12" customHeight="1" x14ac:dyDescent="0.25">
      <c r="A210" s="174" t="s">
        <v>602</v>
      </c>
      <c r="B210" s="301">
        <f t="shared" ref="B210:Y210" si="47">IF(B$126=0,0,B$126/B$115)</f>
        <v>0.57101027980869368</v>
      </c>
      <c r="C210" s="301">
        <f t="shared" si="47"/>
        <v>0.5712062472462125</v>
      </c>
      <c r="D210" s="301">
        <f t="shared" si="47"/>
        <v>0.5713803083263469</v>
      </c>
      <c r="E210" s="301">
        <f t="shared" si="47"/>
        <v>0.56422167753090646</v>
      </c>
      <c r="F210" s="301">
        <f t="shared" si="47"/>
        <v>0.56503818227106906</v>
      </c>
      <c r="G210" s="301">
        <f t="shared" si="47"/>
        <v>0.5657155531476431</v>
      </c>
      <c r="H210" s="301">
        <f t="shared" si="47"/>
        <v>0.57154753553947579</v>
      </c>
      <c r="I210" s="301">
        <f t="shared" si="47"/>
        <v>0.57164900706852539</v>
      </c>
      <c r="J210" s="301">
        <f t="shared" si="47"/>
        <v>0.56656395926801129</v>
      </c>
      <c r="K210" s="301">
        <f t="shared" si="47"/>
        <v>0.56779501896156992</v>
      </c>
      <c r="L210" s="301">
        <f t="shared" si="47"/>
        <v>0.56767833330269046</v>
      </c>
      <c r="M210" s="301">
        <f t="shared" si="47"/>
        <v>0.57303612181510177</v>
      </c>
      <c r="N210" s="301">
        <f t="shared" si="47"/>
        <v>0.57281769499563195</v>
      </c>
      <c r="O210" s="301">
        <f t="shared" si="47"/>
        <v>0.57293549224390228</v>
      </c>
      <c r="P210" s="301">
        <f t="shared" si="47"/>
        <v>0.57235824947935321</v>
      </c>
      <c r="Q210" s="301">
        <f t="shared" si="47"/>
        <v>0.57133933796859504</v>
      </c>
      <c r="R210" s="301">
        <f t="shared" si="47"/>
        <v>0.57085116389905199</v>
      </c>
      <c r="S210" s="301">
        <f t="shared" si="47"/>
        <v>0.5721943110115707</v>
      </c>
      <c r="T210" s="301">
        <f t="shared" si="47"/>
        <v>0.56878114534827851</v>
      </c>
      <c r="U210" s="301">
        <f t="shared" si="47"/>
        <v>0.56820166990950949</v>
      </c>
      <c r="V210" s="301">
        <f t="shared" si="47"/>
        <v>0.56613651786222075</v>
      </c>
      <c r="W210" s="301">
        <f t="shared" si="47"/>
        <v>0.5691307802605402</v>
      </c>
      <c r="X210" s="301">
        <f t="shared" si="47"/>
        <v>0.57072903278456666</v>
      </c>
      <c r="Y210" s="301">
        <f t="shared" si="47"/>
        <v>0.56912777311020313</v>
      </c>
      <c r="DA210" s="178"/>
    </row>
    <row r="211" spans="1:105" ht="12" customHeight="1" x14ac:dyDescent="0.25">
      <c r="A211" s="62" t="s">
        <v>604</v>
      </c>
      <c r="B211" s="302">
        <f t="shared" ref="B211:Y211" si="48">IF(B$127=0,0,B$127/B$115)</f>
        <v>0.2794382665528089</v>
      </c>
      <c r="C211" s="302">
        <f t="shared" si="48"/>
        <v>0.27708731288423671</v>
      </c>
      <c r="D211" s="302">
        <f t="shared" si="48"/>
        <v>0.27429031679734739</v>
      </c>
      <c r="E211" s="302">
        <f t="shared" si="48"/>
        <v>0.27814354196452978</v>
      </c>
      <c r="F211" s="302">
        <f t="shared" si="48"/>
        <v>0.27087876618746193</v>
      </c>
      <c r="G211" s="302">
        <f t="shared" si="48"/>
        <v>0.27361970792335127</v>
      </c>
      <c r="H211" s="302">
        <f t="shared" si="48"/>
        <v>0.24630311863672377</v>
      </c>
      <c r="I211" s="302">
        <f t="shared" si="48"/>
        <v>0.23483217381054369</v>
      </c>
      <c r="J211" s="302">
        <f t="shared" si="48"/>
        <v>0.23622613512735288</v>
      </c>
      <c r="K211" s="302">
        <f t="shared" si="48"/>
        <v>0.25770962070018549</v>
      </c>
      <c r="L211" s="302">
        <f t="shared" si="48"/>
        <v>0.25363387288354305</v>
      </c>
      <c r="M211" s="302">
        <f t="shared" si="48"/>
        <v>0.22896734570266375</v>
      </c>
      <c r="N211" s="302">
        <f t="shared" si="48"/>
        <v>0.24475183510290038</v>
      </c>
      <c r="O211" s="302">
        <f t="shared" si="48"/>
        <v>0.24453391066634636</v>
      </c>
      <c r="P211" s="302">
        <f t="shared" si="48"/>
        <v>0.24714501107450879</v>
      </c>
      <c r="Q211" s="302">
        <f t="shared" si="48"/>
        <v>0.23032372093601328</v>
      </c>
      <c r="R211" s="302">
        <f t="shared" si="48"/>
        <v>0.23564448659110979</v>
      </c>
      <c r="S211" s="302">
        <f t="shared" si="48"/>
        <v>0.22440661807928999</v>
      </c>
      <c r="T211" s="302">
        <f t="shared" si="48"/>
        <v>0.26656407851493918</v>
      </c>
      <c r="U211" s="302">
        <f t="shared" si="48"/>
        <v>0.27076933509231632</v>
      </c>
      <c r="V211" s="302">
        <f t="shared" si="48"/>
        <v>0.2602664057352832</v>
      </c>
      <c r="W211" s="302">
        <f t="shared" si="48"/>
        <v>0.26795048683028755</v>
      </c>
      <c r="X211" s="302">
        <f t="shared" si="48"/>
        <v>0.26840537792748975</v>
      </c>
      <c r="Y211" s="302">
        <f t="shared" si="48"/>
        <v>0.30553518543637675</v>
      </c>
      <c r="DA211" s="72"/>
    </row>
    <row r="212" spans="1:105" ht="12" customHeight="1" x14ac:dyDescent="0.25">
      <c r="A212" s="62" t="s">
        <v>611</v>
      </c>
      <c r="B212" s="302">
        <f t="shared" ref="B212:Y212" si="49">IF(B$133=0,0,B$133/B$115)</f>
        <v>0.29157201325588478</v>
      </c>
      <c r="C212" s="302">
        <f t="shared" si="49"/>
        <v>0.29411893436197573</v>
      </c>
      <c r="D212" s="302">
        <f t="shared" si="49"/>
        <v>0.2970899915289994</v>
      </c>
      <c r="E212" s="302">
        <f t="shared" si="49"/>
        <v>0.28607813556637662</v>
      </c>
      <c r="F212" s="302">
        <f t="shared" si="49"/>
        <v>0.29415941608360718</v>
      </c>
      <c r="G212" s="302">
        <f t="shared" si="49"/>
        <v>0.29209584522429183</v>
      </c>
      <c r="H212" s="302">
        <f t="shared" si="49"/>
        <v>0.32524441690275191</v>
      </c>
      <c r="I212" s="302">
        <f t="shared" si="49"/>
        <v>0.33681683325798173</v>
      </c>
      <c r="J212" s="302">
        <f t="shared" si="49"/>
        <v>0.33033782414065832</v>
      </c>
      <c r="K212" s="302">
        <f t="shared" si="49"/>
        <v>0.31008539826138448</v>
      </c>
      <c r="L212" s="302">
        <f t="shared" si="49"/>
        <v>0.31404446041914741</v>
      </c>
      <c r="M212" s="302">
        <f t="shared" si="49"/>
        <v>0.34406877611243802</v>
      </c>
      <c r="N212" s="302">
        <f t="shared" si="49"/>
        <v>0.3280658598927314</v>
      </c>
      <c r="O212" s="302">
        <f t="shared" si="49"/>
        <v>0.32840158157755595</v>
      </c>
      <c r="P212" s="302">
        <f t="shared" si="49"/>
        <v>0.3252132384048444</v>
      </c>
      <c r="Q212" s="302">
        <f t="shared" si="49"/>
        <v>0.34101561703258176</v>
      </c>
      <c r="R212" s="302">
        <f t="shared" si="49"/>
        <v>0.33520667730794229</v>
      </c>
      <c r="S212" s="302">
        <f t="shared" si="49"/>
        <v>0.34778769293228073</v>
      </c>
      <c r="T212" s="302">
        <f t="shared" si="49"/>
        <v>0.30221706683333938</v>
      </c>
      <c r="U212" s="302">
        <f t="shared" si="49"/>
        <v>0.29743233481719317</v>
      </c>
      <c r="V212" s="302">
        <f t="shared" si="49"/>
        <v>0.30587011212693732</v>
      </c>
      <c r="W212" s="302">
        <f t="shared" si="49"/>
        <v>0.3011802934302526</v>
      </c>
      <c r="X212" s="302">
        <f t="shared" si="49"/>
        <v>0.30232365485707696</v>
      </c>
      <c r="Y212" s="302">
        <f t="shared" si="49"/>
        <v>0.26359258767382643</v>
      </c>
      <c r="DA212" s="72"/>
    </row>
    <row r="213" spans="1:105" ht="12" customHeight="1" x14ac:dyDescent="0.25">
      <c r="A213" s="174" t="s">
        <v>613</v>
      </c>
      <c r="B213" s="301">
        <f t="shared" ref="B213:Y213" si="50">IF(B$134=0,0,B$134/B$115)</f>
        <v>0.28751400428848256</v>
      </c>
      <c r="C213" s="301">
        <f t="shared" si="50"/>
        <v>0.28756775968973886</v>
      </c>
      <c r="D213" s="301">
        <f t="shared" si="50"/>
        <v>0.28783492538519589</v>
      </c>
      <c r="E213" s="301">
        <f t="shared" si="50"/>
        <v>0.28347866632295943</v>
      </c>
      <c r="F213" s="301">
        <f t="shared" si="50"/>
        <v>0.2847368220944963</v>
      </c>
      <c r="G213" s="301">
        <f t="shared" si="50"/>
        <v>0.28538782835958276</v>
      </c>
      <c r="H213" s="301">
        <f t="shared" si="50"/>
        <v>0.29178023888875193</v>
      </c>
      <c r="I213" s="301">
        <f t="shared" si="50"/>
        <v>0.29178289549653214</v>
      </c>
      <c r="J213" s="301">
        <f t="shared" si="50"/>
        <v>0.28910855516323769</v>
      </c>
      <c r="K213" s="301">
        <f t="shared" si="50"/>
        <v>0.28964231279018304</v>
      </c>
      <c r="L213" s="301">
        <f t="shared" si="50"/>
        <v>0.28977300255790933</v>
      </c>
      <c r="M213" s="301">
        <f t="shared" si="50"/>
        <v>0.29273436935238162</v>
      </c>
      <c r="N213" s="301">
        <f t="shared" si="50"/>
        <v>0.29243481682379502</v>
      </c>
      <c r="O213" s="301">
        <f t="shared" si="50"/>
        <v>0.29241528033964254</v>
      </c>
      <c r="P213" s="301">
        <f t="shared" si="50"/>
        <v>0.29205765305375569</v>
      </c>
      <c r="Q213" s="301">
        <f t="shared" si="50"/>
        <v>0.29170255410895257</v>
      </c>
      <c r="R213" s="301">
        <f t="shared" si="50"/>
        <v>0.2914966736184692</v>
      </c>
      <c r="S213" s="301">
        <f t="shared" si="50"/>
        <v>0.2923416079929923</v>
      </c>
      <c r="T213" s="301">
        <f t="shared" si="50"/>
        <v>0.28999682110476288</v>
      </c>
      <c r="U213" s="301">
        <f t="shared" si="50"/>
        <v>0.28976194782639331</v>
      </c>
      <c r="V213" s="301">
        <f t="shared" si="50"/>
        <v>0.28852378275137053</v>
      </c>
      <c r="W213" s="301">
        <f t="shared" si="50"/>
        <v>0.28997387210988823</v>
      </c>
      <c r="X213" s="301">
        <f t="shared" si="50"/>
        <v>0.29165074197915997</v>
      </c>
      <c r="Y213" s="301">
        <f t="shared" si="50"/>
        <v>0.29023922000034952</v>
      </c>
      <c r="DA213" s="178"/>
    </row>
    <row r="214" spans="1:105" ht="12" customHeight="1" x14ac:dyDescent="0.25">
      <c r="A214" s="62" t="s">
        <v>615</v>
      </c>
      <c r="B214" s="302">
        <f t="shared" ref="B214:Y214" si="51">IF(B$135=0,0,B$135/B$115)</f>
        <v>0.12923330348042339</v>
      </c>
      <c r="C214" s="302">
        <f t="shared" si="51"/>
        <v>0.12774100546854622</v>
      </c>
      <c r="D214" s="302">
        <f t="shared" si="51"/>
        <v>0.12653330976987584</v>
      </c>
      <c r="E214" s="302">
        <f t="shared" si="51"/>
        <v>0.12801362816409265</v>
      </c>
      <c r="F214" s="302">
        <f t="shared" si="51"/>
        <v>0.12577248567492699</v>
      </c>
      <c r="G214" s="302">
        <f t="shared" si="51"/>
        <v>0.12793233371894658</v>
      </c>
      <c r="H214" s="302">
        <f t="shared" si="51"/>
        <v>0.12231536143381803</v>
      </c>
      <c r="I214" s="302">
        <f t="shared" si="51"/>
        <v>0.11611774946556319</v>
      </c>
      <c r="J214" s="302">
        <f t="shared" si="51"/>
        <v>0.11713322127021086</v>
      </c>
      <c r="K214" s="302">
        <f t="shared" si="51"/>
        <v>0.12759984064503477</v>
      </c>
      <c r="L214" s="302">
        <f t="shared" si="51"/>
        <v>0.12622290933222591</v>
      </c>
      <c r="M214" s="302">
        <f t="shared" si="51"/>
        <v>0.11313646756940221</v>
      </c>
      <c r="N214" s="302">
        <f t="shared" si="51"/>
        <v>0.12105128847569092</v>
      </c>
      <c r="O214" s="302">
        <f t="shared" si="51"/>
        <v>0.12058310776134293</v>
      </c>
      <c r="P214" s="302">
        <f t="shared" si="51"/>
        <v>0.12202902164975864</v>
      </c>
      <c r="Q214" s="302">
        <f t="shared" si="51"/>
        <v>0.11379187676720041</v>
      </c>
      <c r="R214" s="302">
        <f t="shared" si="51"/>
        <v>0.11689735136442753</v>
      </c>
      <c r="S214" s="302">
        <f t="shared" si="51"/>
        <v>0.11133419383266453</v>
      </c>
      <c r="T214" s="302">
        <f t="shared" si="51"/>
        <v>0.13235195390749666</v>
      </c>
      <c r="U214" s="302">
        <f t="shared" si="51"/>
        <v>0.13478695547267458</v>
      </c>
      <c r="V214" s="302">
        <f t="shared" si="51"/>
        <v>0.12883546632305692</v>
      </c>
      <c r="W214" s="302">
        <f t="shared" si="51"/>
        <v>0.13243378257227192</v>
      </c>
      <c r="X214" s="302">
        <f t="shared" si="51"/>
        <v>0.13490867708914084</v>
      </c>
      <c r="Y214" s="302">
        <f t="shared" si="51"/>
        <v>0.15256684275325183</v>
      </c>
      <c r="DA214" s="72"/>
    </row>
    <row r="215" spans="1:105" ht="12" customHeight="1" x14ac:dyDescent="0.25">
      <c r="A215" s="62" t="s">
        <v>621</v>
      </c>
      <c r="B215" s="302">
        <f t="shared" ref="B215:Y215" si="52">IF(B$140=0,0,B$140/B$115)</f>
        <v>0.15828070080805917</v>
      </c>
      <c r="C215" s="302">
        <f t="shared" si="52"/>
        <v>0.15982675422119255</v>
      </c>
      <c r="D215" s="302">
        <f t="shared" si="52"/>
        <v>0.16130161561532005</v>
      </c>
      <c r="E215" s="302">
        <f t="shared" si="52"/>
        <v>0.15546503815886667</v>
      </c>
      <c r="F215" s="302">
        <f t="shared" si="52"/>
        <v>0.15896433641956931</v>
      </c>
      <c r="G215" s="302">
        <f t="shared" si="52"/>
        <v>0.1574554946406361</v>
      </c>
      <c r="H215" s="302">
        <f t="shared" si="52"/>
        <v>0.16946487745493383</v>
      </c>
      <c r="I215" s="302">
        <f t="shared" si="52"/>
        <v>0.17566514603096897</v>
      </c>
      <c r="J215" s="302">
        <f t="shared" si="52"/>
        <v>0.1719753338930268</v>
      </c>
      <c r="K215" s="302">
        <f t="shared" si="52"/>
        <v>0.16204247214514825</v>
      </c>
      <c r="L215" s="302">
        <f t="shared" si="52"/>
        <v>0.16355009322568337</v>
      </c>
      <c r="M215" s="302">
        <f t="shared" si="52"/>
        <v>0.17959790178297949</v>
      </c>
      <c r="N215" s="302">
        <f t="shared" si="52"/>
        <v>0.17138352834810397</v>
      </c>
      <c r="O215" s="302">
        <f t="shared" si="52"/>
        <v>0.17183217257829955</v>
      </c>
      <c r="P215" s="302">
        <f t="shared" si="52"/>
        <v>0.17002863140399707</v>
      </c>
      <c r="Q215" s="302">
        <f t="shared" si="52"/>
        <v>0.17791067734175217</v>
      </c>
      <c r="R215" s="302">
        <f t="shared" si="52"/>
        <v>0.17459932225404168</v>
      </c>
      <c r="S215" s="302">
        <f t="shared" si="52"/>
        <v>0.18100741416032773</v>
      </c>
      <c r="T215" s="302">
        <f t="shared" si="52"/>
        <v>0.15764486719726617</v>
      </c>
      <c r="U215" s="302">
        <f t="shared" si="52"/>
        <v>0.15497499235371878</v>
      </c>
      <c r="V215" s="302">
        <f t="shared" si="52"/>
        <v>0.15968831642831363</v>
      </c>
      <c r="W215" s="302">
        <f t="shared" si="52"/>
        <v>0.15754008953761628</v>
      </c>
      <c r="X215" s="302">
        <f t="shared" si="52"/>
        <v>0.1567420648900191</v>
      </c>
      <c r="Y215" s="302">
        <f t="shared" si="52"/>
        <v>0.13767237724709763</v>
      </c>
      <c r="DA215" s="72"/>
    </row>
    <row r="216" spans="1:105" ht="12" customHeight="1" x14ac:dyDescent="0.25">
      <c r="A216" s="174" t="s">
        <v>623</v>
      </c>
      <c r="B216" s="301">
        <f t="shared" ref="B216:Y216" si="53">IF(B$141=0,0,B$141/B$115)</f>
        <v>0.11548869097400474</v>
      </c>
      <c r="C216" s="301">
        <f t="shared" si="53"/>
        <v>0.11523865668532306</v>
      </c>
      <c r="D216" s="301">
        <f t="shared" si="53"/>
        <v>0.11479469162373941</v>
      </c>
      <c r="E216" s="301">
        <f t="shared" si="53"/>
        <v>0.12634385327483758</v>
      </c>
      <c r="F216" s="301">
        <f t="shared" si="53"/>
        <v>0.12426042671284368</v>
      </c>
      <c r="G216" s="301">
        <f t="shared" si="53"/>
        <v>0.12292540490651557</v>
      </c>
      <c r="H216" s="301">
        <f t="shared" si="53"/>
        <v>0.11063961197572909</v>
      </c>
      <c r="I216" s="301">
        <f t="shared" si="53"/>
        <v>0.11053534972882947</v>
      </c>
      <c r="J216" s="301">
        <f t="shared" si="53"/>
        <v>0.1183207941075796</v>
      </c>
      <c r="K216" s="301">
        <f t="shared" si="53"/>
        <v>0.11654953538986633</v>
      </c>
      <c r="L216" s="301">
        <f t="shared" si="53"/>
        <v>0.11653446255951881</v>
      </c>
      <c r="M216" s="301">
        <f t="shared" si="53"/>
        <v>0.10818656152537946</v>
      </c>
      <c r="N216" s="301">
        <f t="shared" si="53"/>
        <v>0.10870766429500961</v>
      </c>
      <c r="O216" s="301">
        <f t="shared" si="53"/>
        <v>0.10860959664625812</v>
      </c>
      <c r="P216" s="301">
        <f t="shared" si="53"/>
        <v>0.109548461745915</v>
      </c>
      <c r="Q216" s="301">
        <f t="shared" si="53"/>
        <v>0.11092555362251211</v>
      </c>
      <c r="R216" s="301">
        <f t="shared" si="53"/>
        <v>0.11162166247143071</v>
      </c>
      <c r="S216" s="301">
        <f t="shared" si="53"/>
        <v>0.10942518996637204</v>
      </c>
      <c r="T216" s="301">
        <f t="shared" si="53"/>
        <v>0.11506703913643265</v>
      </c>
      <c r="U216" s="301">
        <f t="shared" si="53"/>
        <v>0.11591284882161348</v>
      </c>
      <c r="V216" s="301">
        <f t="shared" si="53"/>
        <v>0.11922855305797733</v>
      </c>
      <c r="W216" s="301">
        <f t="shared" si="53"/>
        <v>0.11476214907178078</v>
      </c>
      <c r="X216" s="301">
        <f t="shared" si="53"/>
        <v>0.11146899564454212</v>
      </c>
      <c r="Y216" s="301">
        <f t="shared" si="53"/>
        <v>0.11446927403007744</v>
      </c>
      <c r="DA216" s="178"/>
    </row>
    <row r="217" spans="1:105" ht="12" customHeight="1" x14ac:dyDescent="0.25">
      <c r="A217" s="62" t="s">
        <v>624</v>
      </c>
      <c r="B217" s="302">
        <f t="shared" ref="B217:Y217" si="54">IF(B$142=0,0,B$142/B$115)</f>
        <v>1.3796441411394285E-2</v>
      </c>
      <c r="C217" s="302">
        <f t="shared" si="54"/>
        <v>1.3605392981882292E-2</v>
      </c>
      <c r="D217" s="302">
        <f t="shared" si="54"/>
        <v>1.3445347219033552E-2</v>
      </c>
      <c r="E217" s="302">
        <f t="shared" si="54"/>
        <v>1.3897953844305394E-2</v>
      </c>
      <c r="F217" s="302">
        <f t="shared" si="54"/>
        <v>1.3431833715756644E-2</v>
      </c>
      <c r="G217" s="302">
        <f t="shared" si="54"/>
        <v>1.369268353374559E-2</v>
      </c>
      <c r="H217" s="302">
        <f t="shared" si="54"/>
        <v>1.3099588433403333E-2</v>
      </c>
      <c r="I217" s="302">
        <f t="shared" si="54"/>
        <v>1.2436478594316923E-2</v>
      </c>
      <c r="J217" s="302">
        <f t="shared" si="54"/>
        <v>1.2468667662426106E-2</v>
      </c>
      <c r="K217" s="302">
        <f t="shared" si="54"/>
        <v>1.363021628548701E-2</v>
      </c>
      <c r="L217" s="302">
        <f t="shared" si="54"/>
        <v>1.3519435275710702E-2</v>
      </c>
      <c r="M217" s="302">
        <f t="shared" si="54"/>
        <v>1.2279455418303808E-2</v>
      </c>
      <c r="N217" s="302">
        <f t="shared" si="54"/>
        <v>1.3031463358263608E-2</v>
      </c>
      <c r="O217" s="302">
        <f t="shared" si="54"/>
        <v>1.2990281289926442E-2</v>
      </c>
      <c r="P217" s="302">
        <f t="shared" si="54"/>
        <v>1.3056260237734716E-2</v>
      </c>
      <c r="Q217" s="302">
        <f t="shared" si="54"/>
        <v>1.2125633212639188E-2</v>
      </c>
      <c r="R217" s="302">
        <f t="shared" si="54"/>
        <v>1.250622760597824E-2</v>
      </c>
      <c r="S217" s="302">
        <f t="shared" si="54"/>
        <v>1.1914229955951846E-2</v>
      </c>
      <c r="T217" s="302">
        <f t="shared" si="54"/>
        <v>1.4269808182448652E-2</v>
      </c>
      <c r="U217" s="302">
        <f t="shared" si="54"/>
        <v>1.4520679133645794E-2</v>
      </c>
      <c r="V217" s="302">
        <f t="shared" si="54"/>
        <v>1.3825220162831196E-2</v>
      </c>
      <c r="W217" s="302">
        <f t="shared" si="54"/>
        <v>1.4173338182029848E-2</v>
      </c>
      <c r="X217" s="302">
        <f t="shared" si="54"/>
        <v>1.44600047808332E-2</v>
      </c>
      <c r="Y217" s="302">
        <f t="shared" si="54"/>
        <v>1.638582626648501E-2</v>
      </c>
      <c r="DA217" s="72"/>
    </row>
    <row r="218" spans="1:105" ht="12" customHeight="1" x14ac:dyDescent="0.25">
      <c r="A218" s="62" t="s">
        <v>629</v>
      </c>
      <c r="B218" s="302">
        <f t="shared" ref="B218:Y218" si="55">IF(B$146=0,0,B$146/B$115)</f>
        <v>8.4212903556379531E-2</v>
      </c>
      <c r="C218" s="302">
        <f t="shared" si="55"/>
        <v>8.3960324743203876E-2</v>
      </c>
      <c r="D218" s="302">
        <f t="shared" si="55"/>
        <v>8.3489062895229282E-2</v>
      </c>
      <c r="E218" s="302">
        <f t="shared" si="55"/>
        <v>9.5468060870551416E-2</v>
      </c>
      <c r="F218" s="302">
        <f t="shared" si="55"/>
        <v>9.3283670850514519E-2</v>
      </c>
      <c r="G218" s="302">
        <f t="shared" si="55"/>
        <v>9.1871862550777658E-2</v>
      </c>
      <c r="H218" s="302">
        <f t="shared" si="55"/>
        <v>7.8863629797026089E-2</v>
      </c>
      <c r="I218" s="302">
        <f t="shared" si="55"/>
        <v>7.8757594929755384E-2</v>
      </c>
      <c r="J218" s="302">
        <f t="shared" si="55"/>
        <v>8.6853120493341429E-2</v>
      </c>
      <c r="K218" s="302">
        <f t="shared" si="55"/>
        <v>8.5007137885169379E-2</v>
      </c>
      <c r="L218" s="302">
        <f t="shared" si="55"/>
        <v>8.4978865759157349E-2</v>
      </c>
      <c r="M218" s="302">
        <f t="shared" si="55"/>
        <v>7.6291407148117177E-2</v>
      </c>
      <c r="N218" s="302">
        <f t="shared" si="55"/>
        <v>7.6848483038937293E-2</v>
      </c>
      <c r="O218" s="302">
        <f t="shared" si="55"/>
        <v>7.6752599491697118E-2</v>
      </c>
      <c r="P218" s="302">
        <f t="shared" si="55"/>
        <v>7.773855815694948E-2</v>
      </c>
      <c r="Q218" s="302">
        <f t="shared" si="55"/>
        <v>7.915269515362075E-2</v>
      </c>
      <c r="R218" s="302">
        <f t="shared" si="55"/>
        <v>7.9872680551192621E-2</v>
      </c>
      <c r="S218" s="302">
        <f t="shared" si="55"/>
        <v>7.7577026212507671E-2</v>
      </c>
      <c r="T218" s="302">
        <f t="shared" si="55"/>
        <v>8.3491977049853297E-2</v>
      </c>
      <c r="U218" s="302">
        <f t="shared" si="55"/>
        <v>8.4367050357157788E-2</v>
      </c>
      <c r="V218" s="302">
        <f t="shared" si="55"/>
        <v>8.7824795901704986E-2</v>
      </c>
      <c r="W218" s="302">
        <f t="shared" si="55"/>
        <v>8.3203906541577832E-2</v>
      </c>
      <c r="X218" s="302">
        <f t="shared" si="55"/>
        <v>7.9711096987635871E-2</v>
      </c>
      <c r="Y218" s="302">
        <f t="shared" si="55"/>
        <v>8.2870228174027158E-2</v>
      </c>
      <c r="DA218" s="72"/>
    </row>
    <row r="219" spans="1:105" ht="12" customHeight="1" x14ac:dyDescent="0.25">
      <c r="A219" s="63" t="s">
        <v>641</v>
      </c>
      <c r="B219" s="303">
        <f t="shared" ref="B219:Y219" si="56">IF(B$157=0,0,B$157/B$115)</f>
        <v>1.7479346006230908E-2</v>
      </c>
      <c r="C219" s="303">
        <f t="shared" si="56"/>
        <v>1.7672938960236889E-2</v>
      </c>
      <c r="D219" s="303">
        <f t="shared" si="56"/>
        <v>1.7860281509476581E-2</v>
      </c>
      <c r="E219" s="303">
        <f t="shared" si="56"/>
        <v>1.6977838559980772E-2</v>
      </c>
      <c r="F219" s="303">
        <f t="shared" si="56"/>
        <v>1.7544922146572522E-2</v>
      </c>
      <c r="G219" s="303">
        <f t="shared" si="56"/>
        <v>1.7360858821992314E-2</v>
      </c>
      <c r="H219" s="303">
        <f t="shared" si="56"/>
        <v>1.8676393745299676E-2</v>
      </c>
      <c r="I219" s="303">
        <f t="shared" si="56"/>
        <v>1.9341276204757184E-2</v>
      </c>
      <c r="J219" s="303">
        <f t="shared" si="56"/>
        <v>1.8999005951812076E-2</v>
      </c>
      <c r="K219" s="303">
        <f t="shared" si="56"/>
        <v>1.7912181219209945E-2</v>
      </c>
      <c r="L219" s="303">
        <f t="shared" si="56"/>
        <v>1.8036161524650766E-2</v>
      </c>
      <c r="M219" s="303">
        <f t="shared" si="56"/>
        <v>1.9615698958958473E-2</v>
      </c>
      <c r="N219" s="303">
        <f t="shared" si="56"/>
        <v>1.8827717897808696E-2</v>
      </c>
      <c r="O219" s="303">
        <f t="shared" si="56"/>
        <v>1.8866715864634558E-2</v>
      </c>
      <c r="P219" s="303">
        <f t="shared" si="56"/>
        <v>1.8753643351230791E-2</v>
      </c>
      <c r="Q219" s="303">
        <f t="shared" si="56"/>
        <v>1.964722525625217E-2</v>
      </c>
      <c r="R219" s="303">
        <f t="shared" si="56"/>
        <v>1.9242754314259859E-2</v>
      </c>
      <c r="S219" s="303">
        <f t="shared" si="56"/>
        <v>1.9933933797912518E-2</v>
      </c>
      <c r="T219" s="303">
        <f t="shared" si="56"/>
        <v>1.7305253904130714E-2</v>
      </c>
      <c r="U219" s="303">
        <f t="shared" si="56"/>
        <v>1.7025119330809909E-2</v>
      </c>
      <c r="V219" s="303">
        <f t="shared" si="56"/>
        <v>1.7578536993441155E-2</v>
      </c>
      <c r="W219" s="303">
        <f t="shared" si="56"/>
        <v>1.7384904348173091E-2</v>
      </c>
      <c r="X219" s="303">
        <f t="shared" si="56"/>
        <v>1.7297893876073035E-2</v>
      </c>
      <c r="Y219" s="303">
        <f t="shared" si="56"/>
        <v>1.5213219589565265E-2</v>
      </c>
      <c r="DA219" s="74"/>
    </row>
    <row r="220" spans="1:105" ht="12" hidden="1" customHeight="1" x14ac:dyDescent="0.25">
      <c r="A220" s="44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X220" s="98"/>
      <c r="Y220" s="98"/>
      <c r="DA220" s="94"/>
    </row>
    <row r="221" spans="1:105" ht="12" customHeight="1" x14ac:dyDescent="0.25">
      <c r="A221" s="58"/>
      <c r="B221" s="172"/>
      <c r="C221" s="172"/>
      <c r="D221" s="172"/>
      <c r="E221" s="172"/>
      <c r="F221" s="172"/>
      <c r="G221" s="172"/>
      <c r="H221" s="172"/>
      <c r="I221" s="172"/>
      <c r="J221" s="172"/>
      <c r="K221" s="172"/>
      <c r="L221" s="172"/>
      <c r="M221" s="172"/>
      <c r="N221" s="172"/>
      <c r="O221" s="172"/>
      <c r="P221" s="172"/>
      <c r="Q221" s="172"/>
      <c r="R221" s="172"/>
      <c r="S221" s="172"/>
      <c r="T221" s="172"/>
      <c r="U221" s="172"/>
      <c r="V221" s="172"/>
      <c r="W221" s="172"/>
      <c r="X221" s="172"/>
      <c r="Y221" s="172"/>
    </row>
    <row r="222" spans="1:105" ht="15" customHeight="1" x14ac:dyDescent="0.25">
      <c r="A222" s="32" t="s">
        <v>252</v>
      </c>
      <c r="B222" s="257"/>
      <c r="C222" s="257"/>
      <c r="D222" s="257"/>
      <c r="E222" s="257"/>
      <c r="F222" s="257"/>
      <c r="G222" s="257"/>
      <c r="H222" s="257"/>
      <c r="I222" s="257"/>
      <c r="J222" s="257"/>
      <c r="K222" s="257"/>
      <c r="L222" s="257"/>
      <c r="M222" s="257"/>
      <c r="N222" s="257"/>
      <c r="O222" s="257"/>
      <c r="P222" s="257"/>
      <c r="Q222" s="257"/>
      <c r="R222" s="257"/>
      <c r="S222" s="257"/>
      <c r="T222" s="257"/>
      <c r="U222" s="257"/>
      <c r="V222" s="257"/>
      <c r="W222" s="257"/>
      <c r="X222" s="257"/>
      <c r="Y222" s="257"/>
      <c r="DA222" s="88"/>
    </row>
    <row r="223" spans="1:105" ht="12" customHeight="1" x14ac:dyDescent="0.25">
      <c r="A223" s="58"/>
      <c r="B223" s="172"/>
      <c r="C223" s="172"/>
      <c r="D223" s="172"/>
      <c r="E223" s="172"/>
      <c r="F223" s="172"/>
      <c r="G223" s="172"/>
      <c r="H223" s="172"/>
      <c r="I223" s="172"/>
      <c r="J223" s="172"/>
      <c r="K223" s="172"/>
      <c r="L223" s="172"/>
      <c r="M223" s="172"/>
      <c r="N223" s="172"/>
      <c r="O223" s="172"/>
      <c r="P223" s="172"/>
      <c r="Q223" s="172"/>
      <c r="R223" s="172"/>
      <c r="S223" s="172"/>
      <c r="T223" s="172"/>
      <c r="U223" s="172"/>
      <c r="V223" s="172"/>
      <c r="W223" s="172"/>
      <c r="X223" s="172"/>
      <c r="Y223" s="172"/>
    </row>
    <row r="224" spans="1:105" ht="12" customHeight="1" x14ac:dyDescent="0.25">
      <c r="A224" s="35" t="s">
        <v>45</v>
      </c>
      <c r="B224" s="272">
        <f t="shared" ref="B224:Y224" si="57">SUM(B$225:B$231)</f>
        <v>381.37648216179048</v>
      </c>
      <c r="C224" s="272">
        <f t="shared" si="57"/>
        <v>379.75002684068886</v>
      </c>
      <c r="D224" s="272">
        <f t="shared" si="57"/>
        <v>373.4431570141615</v>
      </c>
      <c r="E224" s="272">
        <f t="shared" si="57"/>
        <v>363.34281273643114</v>
      </c>
      <c r="F224" s="272">
        <f t="shared" si="57"/>
        <v>332.66445060795309</v>
      </c>
      <c r="G224" s="272">
        <f t="shared" si="57"/>
        <v>332.62627876154681</v>
      </c>
      <c r="H224" s="272">
        <f t="shared" si="57"/>
        <v>300.92971902774013</v>
      </c>
      <c r="I224" s="272">
        <f t="shared" si="57"/>
        <v>300.92545677601237</v>
      </c>
      <c r="J224" s="272">
        <f t="shared" si="57"/>
        <v>309.4371572397821</v>
      </c>
      <c r="K224" s="272">
        <f t="shared" si="57"/>
        <v>298.42951195026541</v>
      </c>
      <c r="L224" s="272">
        <f t="shared" si="57"/>
        <v>305.34679649634</v>
      </c>
      <c r="M224" s="272">
        <f t="shared" si="57"/>
        <v>259.77610010679587</v>
      </c>
      <c r="N224" s="272">
        <f t="shared" si="57"/>
        <v>274.48851777713344</v>
      </c>
      <c r="O224" s="272">
        <f t="shared" si="57"/>
        <v>252.59763617458566</v>
      </c>
      <c r="P224" s="272">
        <f t="shared" si="57"/>
        <v>269.33860100325154</v>
      </c>
      <c r="Q224" s="272">
        <f t="shared" si="57"/>
        <v>284.69096517616146</v>
      </c>
      <c r="R224" s="272">
        <f t="shared" si="57"/>
        <v>290.54128717527851</v>
      </c>
      <c r="S224" s="272">
        <f t="shared" si="57"/>
        <v>288.32650497841757</v>
      </c>
      <c r="T224" s="272">
        <f t="shared" si="57"/>
        <v>346.47261504154426</v>
      </c>
      <c r="U224" s="272">
        <f t="shared" si="57"/>
        <v>348.77515896619286</v>
      </c>
      <c r="V224" s="272">
        <f t="shared" si="57"/>
        <v>351.47549411808404</v>
      </c>
      <c r="W224" s="272">
        <f t="shared" si="57"/>
        <v>364.41101301133392</v>
      </c>
      <c r="X224" s="272">
        <f t="shared" si="57"/>
        <v>383.9079013412138</v>
      </c>
      <c r="Y224" s="272">
        <f t="shared" si="57"/>
        <v>388.24961637511905</v>
      </c>
      <c r="DA224" s="111"/>
    </row>
    <row r="225" spans="1:105" ht="12" customHeight="1" x14ac:dyDescent="0.25">
      <c r="A225" s="55" t="s">
        <v>91</v>
      </c>
      <c r="B225" s="273">
        <f>IF(B$6=0,0,B$6/NFM!B$11*1000)</f>
        <v>0.57206472324234037</v>
      </c>
      <c r="C225" s="273">
        <f>IF(C$6=0,0,C$6/NFM!C$11*1000)</f>
        <v>0.56962504026064698</v>
      </c>
      <c r="D225" s="273">
        <f>IF(D$6=0,0,D$6/NFM!D$11*1000)</f>
        <v>0.56016473552099622</v>
      </c>
      <c r="E225" s="273">
        <f>IF(E$6=0,0,E$6/NFM!E$11*1000)</f>
        <v>0.5450142191042775</v>
      </c>
      <c r="F225" s="273">
        <f>IF(F$6=0,0,F$6/NFM!F$11*1000)</f>
        <v>0.49899667591151353</v>
      </c>
      <c r="G225" s="273">
        <f>IF(G$6=0,0,G$6/NFM!G$11*1000)</f>
        <v>0.49893941814195714</v>
      </c>
      <c r="H225" s="273">
        <f>IF(H$6=0,0,H$6/NFM!H$11*1000)</f>
        <v>0.45139457854124992</v>
      </c>
      <c r="I225" s="273">
        <f>IF(I$6=0,0,I$6/NFM!I$11*1000)</f>
        <v>0.4513881851638481</v>
      </c>
      <c r="J225" s="273">
        <f>IF(J$6=0,0,J$6/NFM!J$11*1000)</f>
        <v>0.46415573585931463</v>
      </c>
      <c r="K225" s="273">
        <f>IF(K$6=0,0,K$6/NFM!K$11*1000)</f>
        <v>0.44764426792491252</v>
      </c>
      <c r="L225" s="273">
        <f>IF(L$6=0,0,L$6/NFM!L$11*1000)</f>
        <v>0.45802019474422867</v>
      </c>
      <c r="M225" s="273">
        <f>IF(M$6=0,0,M$6/NFM!M$11*1000)</f>
        <v>0.38966415016002909</v>
      </c>
      <c r="N225" s="273">
        <f>IF(N$6=0,0,N$6/NFM!N$11*1000)</f>
        <v>0.41173277666535357</v>
      </c>
      <c r="O225" s="273">
        <f>IF(O$6=0,0,O$6/NFM!O$11*1000)</f>
        <v>0.37889645426168611</v>
      </c>
      <c r="P225" s="273">
        <f>IF(P$6=0,0,P$6/NFM!P$11*1000)</f>
        <v>0.4040079015046395</v>
      </c>
      <c r="Q225" s="273">
        <f>IF(Q$6=0,0,Q$6/NFM!Q$11*1000)</f>
        <v>0.42703644776408084</v>
      </c>
      <c r="R225" s="273">
        <f>IF(R$6=0,0,R$6/NFM!R$11*1000)</f>
        <v>0.4358119307626645</v>
      </c>
      <c r="S225" s="273">
        <f>IF(S$6=0,0,S$6/NFM!S$11*1000)</f>
        <v>0.43248975746747126</v>
      </c>
      <c r="T225" s="273">
        <f>IF(T$6=0,0,T$6/NFM!T$11*1000)</f>
        <v>0.51970892256185519</v>
      </c>
      <c r="U225" s="273">
        <f>IF(U$6=0,0,U$6/NFM!U$11*1000)</f>
        <v>0.52316273844888994</v>
      </c>
      <c r="V225" s="273">
        <f>IF(V$6=0,0,V$6/NFM!V$11*1000)</f>
        <v>0.5272132411768764</v>
      </c>
      <c r="W225" s="273">
        <f>IF(W$6=0,0,W$6/NFM!W$11*1000)</f>
        <v>0.54661651951677426</v>
      </c>
      <c r="X225" s="273">
        <f>IF(X$6=0,0,X$6/NFM!X$11*1000)</f>
        <v>0.57586185201151963</v>
      </c>
      <c r="Y225" s="273">
        <f>IF(Y$6=0,0,Y$6/NFM!Y$11*1000)</f>
        <v>0.58237442456192301</v>
      </c>
      <c r="DA225" s="76"/>
    </row>
    <row r="226" spans="1:105" ht="12" customHeight="1" x14ac:dyDescent="0.25">
      <c r="A226" s="173" t="s">
        <v>92</v>
      </c>
      <c r="B226" s="274">
        <f>IF(B$7=0,0,B$7/NFM!B$11*1000)</f>
        <v>0.28603236162117024</v>
      </c>
      <c r="C226" s="274">
        <f>IF(C$7=0,0,C$7/NFM!C$11*1000)</f>
        <v>0.28481252013032349</v>
      </c>
      <c r="D226" s="274">
        <f>IF(D$7=0,0,D$7/NFM!D$11*1000)</f>
        <v>0.28008236776049833</v>
      </c>
      <c r="E226" s="274">
        <f>IF(E$7=0,0,E$7/NFM!E$11*1000)</f>
        <v>0.27250710955213892</v>
      </c>
      <c r="F226" s="274">
        <f>IF(F$7=0,0,F$7/NFM!F$11*1000)</f>
        <v>0.24949833795575682</v>
      </c>
      <c r="G226" s="274">
        <f>IF(G$7=0,0,G$7/NFM!G$11*1000)</f>
        <v>0.24946970907097873</v>
      </c>
      <c r="H226" s="274">
        <f>IF(H$7=0,0,H$7/NFM!H$11*1000)</f>
        <v>0.22569728927062505</v>
      </c>
      <c r="I226" s="274">
        <f>IF(I$7=0,0,I$7/NFM!I$11*1000)</f>
        <v>0.22569409258192405</v>
      </c>
      <c r="J226" s="274">
        <f>IF(J$7=0,0,J$7/NFM!J$11*1000)</f>
        <v>0.23207786792965737</v>
      </c>
      <c r="K226" s="274">
        <f>IF(K$7=0,0,K$7/NFM!K$11*1000)</f>
        <v>0.22382213396245632</v>
      </c>
      <c r="L226" s="274">
        <f>IF(L$7=0,0,L$7/NFM!L$11*1000)</f>
        <v>0.22901009737211434</v>
      </c>
      <c r="M226" s="274">
        <f>IF(M$7=0,0,M$7/NFM!M$11*1000)</f>
        <v>0.19483207508001452</v>
      </c>
      <c r="N226" s="274">
        <f>IF(N$7=0,0,N$7/NFM!N$11*1000)</f>
        <v>0.2058663883326767</v>
      </c>
      <c r="O226" s="274">
        <f>IF(O$7=0,0,O$7/NFM!O$11*1000)</f>
        <v>0.18944822713084306</v>
      </c>
      <c r="P226" s="274">
        <f>IF(P$7=0,0,P$7/NFM!P$11*1000)</f>
        <v>0.20200395075231986</v>
      </c>
      <c r="Q226" s="274">
        <f>IF(Q$7=0,0,Q$7/NFM!Q$11*1000)</f>
        <v>0.21351822388204048</v>
      </c>
      <c r="R226" s="274">
        <f>IF(R$7=0,0,R$7/NFM!R$11*1000)</f>
        <v>0.21790596538133231</v>
      </c>
      <c r="S226" s="274">
        <f>IF(S$7=0,0,S$7/NFM!S$11*1000)</f>
        <v>0.21624487873373563</v>
      </c>
      <c r="T226" s="274">
        <f>IF(T$7=0,0,T$7/NFM!T$11*1000)</f>
        <v>0.2598544612809276</v>
      </c>
      <c r="U226" s="274">
        <f>IF(U$7=0,0,U$7/NFM!U$11*1000)</f>
        <v>0.26158136922444503</v>
      </c>
      <c r="V226" s="274">
        <f>IF(V$7=0,0,V$7/NFM!V$11*1000)</f>
        <v>0.26360662058843826</v>
      </c>
      <c r="W226" s="274">
        <f>IF(W$7=0,0,W$7/NFM!W$11*1000)</f>
        <v>0.27330825975838713</v>
      </c>
      <c r="X226" s="274">
        <f>IF(X$7=0,0,X$7/NFM!X$11*1000)</f>
        <v>0.28793092600575992</v>
      </c>
      <c r="Y226" s="274">
        <f>IF(Y$7=0,0,Y$7/NFM!Y$11*1000)</f>
        <v>0.2911872122809615</v>
      </c>
      <c r="DA226" s="77"/>
    </row>
    <row r="227" spans="1:105" ht="12" customHeight="1" x14ac:dyDescent="0.25">
      <c r="A227" s="173" t="s">
        <v>93</v>
      </c>
      <c r="B227" s="274">
        <f>IF(B$8=0,0,B$8/NFM!B$11*1000)</f>
        <v>7.2461531610696355</v>
      </c>
      <c r="C227" s="274">
        <f>IF(C$8=0,0,C$8/NFM!C$11*1000)</f>
        <v>7.2152505099681887</v>
      </c>
      <c r="D227" s="274">
        <f>IF(D$8=0,0,D$8/NFM!D$11*1000)</f>
        <v>7.0954199832659484</v>
      </c>
      <c r="E227" s="274">
        <f>IF(E$8=0,0,E$8/NFM!E$11*1000)</f>
        <v>6.9035134419875117</v>
      </c>
      <c r="F227" s="274">
        <f>IF(F$8=0,0,F$8/NFM!F$11*1000)</f>
        <v>6.3206245615458343</v>
      </c>
      <c r="G227" s="274">
        <f>IF(G$8=0,0,G$8/NFM!G$11*1000)</f>
        <v>6.3198992964647855</v>
      </c>
      <c r="H227" s="274">
        <f>IF(H$8=0,0,H$8/NFM!H$11*1000)</f>
        <v>5.7176646615224955</v>
      </c>
      <c r="I227" s="274">
        <f>IF(I$8=0,0,I$8/NFM!I$11*1000)</f>
        <v>5.7175836787420709</v>
      </c>
      <c r="J227" s="274">
        <f>IF(J$8=0,0,J$8/NFM!J$11*1000)</f>
        <v>5.8793059875513158</v>
      </c>
      <c r="K227" s="274">
        <f>IF(K$8=0,0,K$8/NFM!K$11*1000)</f>
        <v>5.6701607270488878</v>
      </c>
      <c r="L227" s="274">
        <f>IF(L$8=0,0,L$8/NFM!L$11*1000)</f>
        <v>5.8015891334268925</v>
      </c>
      <c r="M227" s="274">
        <f>IF(M$8=0,0,M$8/NFM!M$11*1000)</f>
        <v>4.9357459020270316</v>
      </c>
      <c r="N227" s="274">
        <f>IF(N$8=0,0,N$8/NFM!N$11*1000)</f>
        <v>5.2152818377611396</v>
      </c>
      <c r="O227" s="274">
        <f>IF(O$8=0,0,O$8/NFM!O$11*1000)</f>
        <v>4.7993550873146873</v>
      </c>
      <c r="P227" s="274">
        <f>IF(P$8=0,0,P$8/NFM!P$11*1000)</f>
        <v>5.1174334190587647</v>
      </c>
      <c r="Q227" s="274">
        <f>IF(Q$8=0,0,Q$8/NFM!Q$11*1000)</f>
        <v>5.4091283383450213</v>
      </c>
      <c r="R227" s="274">
        <f>IF(R$8=0,0,R$8/NFM!R$11*1000)</f>
        <v>5.5202844563270785</v>
      </c>
      <c r="S227" s="274">
        <f>IF(S$8=0,0,S$8/NFM!S$11*1000)</f>
        <v>5.4782035945879688</v>
      </c>
      <c r="T227" s="274">
        <f>IF(T$8=0,0,T$8/NFM!T$11*1000)</f>
        <v>6.5829796857834904</v>
      </c>
      <c r="U227" s="274">
        <f>IF(U$8=0,0,U$8/NFM!U$11*1000)</f>
        <v>6.6267280203525996</v>
      </c>
      <c r="V227" s="274">
        <f>IF(V$8=0,0,V$8/NFM!V$11*1000)</f>
        <v>6.6780343882404312</v>
      </c>
      <c r="W227" s="274">
        <f>IF(W$8=0,0,W$8/NFM!W$11*1000)</f>
        <v>6.923809247212465</v>
      </c>
      <c r="X227" s="274">
        <f>IF(X$8=0,0,X$8/NFM!X$11*1000)</f>
        <v>7.2942501254792429</v>
      </c>
      <c r="Y227" s="274">
        <f>IF(Y$8=0,0,Y$8/NFM!Y$11*1000)</f>
        <v>7.376742711117684</v>
      </c>
      <c r="DA227" s="77"/>
    </row>
    <row r="228" spans="1:105" ht="12" customHeight="1" x14ac:dyDescent="0.25">
      <c r="A228" s="173" t="s">
        <v>94</v>
      </c>
      <c r="B228" s="274">
        <f>IF(B$9=0,0,B$9/NFM!B$11*1000)</f>
        <v>0.19068824108078083</v>
      </c>
      <c r="C228" s="274">
        <f>IF(C$9=0,0,C$9/NFM!C$11*1000)</f>
        <v>0.1898750134202162</v>
      </c>
      <c r="D228" s="274">
        <f>IF(D$9=0,0,D$9/NFM!D$11*1000)</f>
        <v>0.18672157850699944</v>
      </c>
      <c r="E228" s="274">
        <f>IF(E$9=0,0,E$9/NFM!E$11*1000)</f>
        <v>0.18167140636809315</v>
      </c>
      <c r="F228" s="274">
        <f>IF(F$9=0,0,F$9/NFM!F$11*1000)</f>
        <v>0.16633222530383832</v>
      </c>
      <c r="G228" s="274">
        <f>IF(G$9=0,0,G$9/NFM!G$11*1000)</f>
        <v>0.16631313938065301</v>
      </c>
      <c r="H228" s="274">
        <f>IF(H$9=0,0,H$9/NFM!H$11*1000)</f>
        <v>0.15046485951375055</v>
      </c>
      <c r="I228" s="274">
        <f>IF(I$9=0,0,I$9/NFM!I$11*1000)</f>
        <v>0.15046272838794986</v>
      </c>
      <c r="J228" s="274">
        <f>IF(J$9=0,0,J$9/NFM!J$11*1000)</f>
        <v>0.15471857861977203</v>
      </c>
      <c r="K228" s="274">
        <f>IF(K$9=0,0,K$9/NFM!K$11*1000)</f>
        <v>0.14921475597497139</v>
      </c>
      <c r="L228" s="274">
        <f>IF(L$9=0,0,L$9/NFM!L$11*1000)</f>
        <v>0.15267339824807669</v>
      </c>
      <c r="M228" s="274">
        <f>IF(M$9=0,0,M$9/NFM!M$11*1000)</f>
        <v>0.12988805005334347</v>
      </c>
      <c r="N228" s="274">
        <f>IF(N$9=0,0,N$9/NFM!N$11*1000)</f>
        <v>0.13724425888845157</v>
      </c>
      <c r="O228" s="274">
        <f>IF(O$9=0,0,O$9/NFM!O$11*1000)</f>
        <v>0.12629881808722909</v>
      </c>
      <c r="P228" s="274">
        <f>IF(P$9=0,0,P$9/NFM!P$11*1000)</f>
        <v>0.13466930050154699</v>
      </c>
      <c r="Q228" s="274">
        <f>IF(Q$9=0,0,Q$9/NFM!Q$11*1000)</f>
        <v>0.14234548258802743</v>
      </c>
      <c r="R228" s="274">
        <f>IF(R$9=0,0,R$9/NFM!R$11*1000)</f>
        <v>0.14527064358755531</v>
      </c>
      <c r="S228" s="274">
        <f>IF(S$9=0,0,S$9/NFM!S$11*1000)</f>
        <v>0.14416325248915765</v>
      </c>
      <c r="T228" s="274">
        <f>IF(T$9=0,0,T$9/NFM!T$11*1000)</f>
        <v>0.173236307520619</v>
      </c>
      <c r="U228" s="274">
        <f>IF(U$9=0,0,U$9/NFM!U$11*1000)</f>
        <v>0.17438757948296391</v>
      </c>
      <c r="V228" s="274">
        <f>IF(V$9=0,0,V$9/NFM!V$11*1000)</f>
        <v>0.17573774705895939</v>
      </c>
      <c r="W228" s="274">
        <f>IF(W$9=0,0,W$9/NFM!W$11*1000)</f>
        <v>0.18220550650559203</v>
      </c>
      <c r="X228" s="274">
        <f>IF(X$9=0,0,X$9/NFM!X$11*1000)</f>
        <v>0.19195395067050719</v>
      </c>
      <c r="Y228" s="274">
        <f>IF(Y$9=0,0,Y$9/NFM!Y$11*1000)</f>
        <v>0.19412480818730835</v>
      </c>
      <c r="DA228" s="77"/>
    </row>
    <row r="229" spans="1:105" ht="12" customHeight="1" x14ac:dyDescent="0.25">
      <c r="A229" s="56" t="s">
        <v>95</v>
      </c>
      <c r="B229" s="275">
        <f>IF(B$10=0,0,B$10/NFM!B$11*1000)</f>
        <v>0.87842621130421894</v>
      </c>
      <c r="C229" s="275">
        <f>IF(C$10=0,0,C$10/NFM!C$11*1000)</f>
        <v>0.87628287616040412</v>
      </c>
      <c r="D229" s="275">
        <f>IF(D$10=0,0,D$10/NFM!D$11*1000)</f>
        <v>0.86519277713469034</v>
      </c>
      <c r="E229" s="275">
        <f>IF(E$10=0,0,E$10/NFM!E$11*1000)</f>
        <v>0.76999787459836366</v>
      </c>
      <c r="F229" s="275">
        <f>IF(F$10=0,0,F$10/NFM!F$11*1000)</f>
        <v>0.71649874194447538</v>
      </c>
      <c r="G229" s="275">
        <f>IF(G$10=0,0,G$10/NFM!G$11*1000)</f>
        <v>0.72444534898641544</v>
      </c>
      <c r="H229" s="275">
        <f>IF(H$10=0,0,H$10/NFM!H$11*1000)</f>
        <v>0.72837669803179683</v>
      </c>
      <c r="I229" s="275">
        <f>IF(I$10=0,0,I$10/NFM!I$11*1000)</f>
        <v>0.72896466210630551</v>
      </c>
      <c r="J229" s="275">
        <f>IF(J$10=0,0,J$10/NFM!J$11*1000)</f>
        <v>0.70337067201148207</v>
      </c>
      <c r="K229" s="275">
        <f>IF(K$10=0,0,K$10/NFM!K$11*1000)</f>
        <v>0.68829891667049903</v>
      </c>
      <c r="L229" s="275">
        <f>IF(L$10=0,0,L$10/NFM!L$11*1000)</f>
        <v>0.70454891214411719</v>
      </c>
      <c r="M229" s="275">
        <f>IF(M$10=0,0,M$10/NFM!M$11*1000)</f>
        <v>0.64238267790705272</v>
      </c>
      <c r="N229" s="275">
        <f>IF(N$10=0,0,N$10/NFM!N$11*1000)</f>
        <v>0.67547387200249298</v>
      </c>
      <c r="O229" s="275">
        <f>IF(O$10=0,0,O$10/NFM!O$11*1000)</f>
        <v>0.62201839799578473</v>
      </c>
      <c r="P229" s="275">
        <f>IF(P$10=0,0,P$10/NFM!P$11*1000)</f>
        <v>0.65779182564447691</v>
      </c>
      <c r="Q229" s="275">
        <f>IF(Q$10=0,0,Q$10/NFM!Q$11*1000)</f>
        <v>0.68768222357196129</v>
      </c>
      <c r="R229" s="275">
        <f>IF(R$10=0,0,R$10/NFM!R$11*1000)</f>
        <v>0.69781918935254694</v>
      </c>
      <c r="S229" s="275">
        <f>IF(S$10=0,0,S$10/NFM!S$11*1000)</f>
        <v>0.70556971255182577</v>
      </c>
      <c r="T229" s="275">
        <f>IF(T$10=0,0,T$10/NFM!T$11*1000)</f>
        <v>0.85049207987882025</v>
      </c>
      <c r="U229" s="275">
        <f>IF(U$10=0,0,U$10/NFM!U$11*1000)</f>
        <v>0.84156102507248765</v>
      </c>
      <c r="V229" s="275">
        <f>IF(V$10=0,0,V$10/NFM!V$11*1000)</f>
        <v>0.82559818679646468</v>
      </c>
      <c r="W229" s="275">
        <f>IF(W$10=0,0,W$10/NFM!W$11*1000)</f>
        <v>0.8893870252528786</v>
      </c>
      <c r="X229" s="275">
        <f>IF(X$10=0,0,X$10/NFM!X$11*1000)</f>
        <v>0.96470742620430361</v>
      </c>
      <c r="Y229" s="275">
        <f>IF(Y$10=0,0,Y$10/NFM!Y$11*1000)</f>
        <v>0.95992511191370267</v>
      </c>
      <c r="DA229" s="78"/>
    </row>
    <row r="230" spans="1:105" ht="12" customHeight="1" x14ac:dyDescent="0.25">
      <c r="A230" s="174" t="s">
        <v>485</v>
      </c>
      <c r="B230" s="276">
        <f>IF(B$16=0,0,B$16/NFM!B$11*1000)</f>
        <v>222.14890434313912</v>
      </c>
      <c r="C230" s="276">
        <f>IF(C$16=0,0,C$16/NFM!C$11*1000)</f>
        <v>220.91592006446643</v>
      </c>
      <c r="D230" s="276">
        <f>IF(D$16=0,0,D$16/NFM!D$11*1000)</f>
        <v>216.66913104351917</v>
      </c>
      <c r="E230" s="276">
        <f>IF(E$16=0,0,E$16/NFM!E$11*1000)</f>
        <v>223.41841763450472</v>
      </c>
      <c r="F230" s="276">
        <f>IF(F$16=0,0,F$16/NFM!F$11*1000)</f>
        <v>202.45242723368364</v>
      </c>
      <c r="G230" s="276">
        <f>IF(G$16=0,0,G$16/NFM!G$11*1000)</f>
        <v>201.08494823099244</v>
      </c>
      <c r="H230" s="276">
        <f>IF(H$16=0,0,H$16/NFM!H$11*1000)</f>
        <v>169.54878524402591</v>
      </c>
      <c r="I230" s="276">
        <f>IF(I$16=0,0,I$16/NFM!I$11*1000)</f>
        <v>169.44896848920499</v>
      </c>
      <c r="J230" s="276">
        <f>IF(J$16=0,0,J$16/NFM!J$11*1000)</f>
        <v>182.08715536788486</v>
      </c>
      <c r="K230" s="276">
        <f>IF(K$16=0,0,K$16/NFM!K$11*1000)</f>
        <v>173.97333887881263</v>
      </c>
      <c r="L230" s="276">
        <f>IF(L$16=0,0,L$16/NFM!L$11*1000)</f>
        <v>177.94950129636061</v>
      </c>
      <c r="M230" s="276">
        <f>IF(M$16=0,0,M$16/NFM!M$11*1000)</f>
        <v>144.09519413510512</v>
      </c>
      <c r="N230" s="276">
        <f>IF(N$16=0,0,N$16/NFM!N$11*1000)</f>
        <v>152.80288664629413</v>
      </c>
      <c r="O230" s="276">
        <f>IF(O$16=0,0,O$16/NFM!O$11*1000)</f>
        <v>140.54501150660516</v>
      </c>
      <c r="P230" s="276">
        <f>IF(P$16=0,0,P$16/NFM!P$11*1000)</f>
        <v>150.76283685091957</v>
      </c>
      <c r="Q230" s="276">
        <f>IF(Q$16=0,0,Q$16/NFM!Q$11*1000)</f>
        <v>160.66639585461513</v>
      </c>
      <c r="R230" s="276">
        <f>IF(R$16=0,0,R$16/NFM!R$11*1000)</f>
        <v>164.64473122708111</v>
      </c>
      <c r="S230" s="276">
        <f>IF(S$16=0,0,S$16/NFM!S$11*1000)</f>
        <v>161.18049913243195</v>
      </c>
      <c r="T230" s="276">
        <f>IF(T$16=0,0,T$16/NFM!T$11*1000)</f>
        <v>200.38515414295921</v>
      </c>
      <c r="U230" s="276">
        <f>IF(U$16=0,0,U$16/NFM!U$11*1000)</f>
        <v>202.64774504292927</v>
      </c>
      <c r="V230" s="276">
        <f>IF(V$16=0,0,V$16/NFM!V$11*1000)</f>
        <v>207.88676022175744</v>
      </c>
      <c r="W230" s="276">
        <f>IF(W$16=0,0,W$16/NFM!W$11*1000)</f>
        <v>210.47302197319729</v>
      </c>
      <c r="X230" s="276">
        <f>IF(X$16=0,0,X$16/NFM!X$11*1000)</f>
        <v>217.29627225178351</v>
      </c>
      <c r="Y230" s="276">
        <f>IF(Y$16=0,0,Y$16/NFM!Y$11*1000)</f>
        <v>223.78253677298429</v>
      </c>
      <c r="DA230" s="79"/>
    </row>
    <row r="231" spans="1:105" ht="12" customHeight="1" x14ac:dyDescent="0.25">
      <c r="A231" s="41" t="s">
        <v>497</v>
      </c>
      <c r="B231" s="277">
        <f>IF(B$27=0,0,B$27/NFM!B$11*1000)</f>
        <v>150.05421312033323</v>
      </c>
      <c r="C231" s="277">
        <f>IF(C$27=0,0,C$27/NFM!C$11*1000)</f>
        <v>149.69826081628264</v>
      </c>
      <c r="D231" s="277">
        <f>IF(D$27=0,0,D$27/NFM!D$11*1000)</f>
        <v>147.78644452845319</v>
      </c>
      <c r="E231" s="277">
        <f>IF(E$27=0,0,E$27/NFM!E$11*1000)</f>
        <v>131.25169105031603</v>
      </c>
      <c r="F231" s="277">
        <f>IF(F$27=0,0,F$27/NFM!F$11*1000)</f>
        <v>122.26007283160801</v>
      </c>
      <c r="G231" s="277">
        <f>IF(G$27=0,0,G$27/NFM!G$11*1000)</f>
        <v>123.58226361850957</v>
      </c>
      <c r="H231" s="277">
        <f>IF(H$27=0,0,H$27/NFM!H$11*1000)</f>
        <v>124.10733569683431</v>
      </c>
      <c r="I231" s="277">
        <f>IF(I$27=0,0,I$27/NFM!I$11*1000)</f>
        <v>124.20239493982528</v>
      </c>
      <c r="J231" s="277">
        <f>IF(J$27=0,0,J$27/NFM!J$11*1000)</f>
        <v>119.91637302992567</v>
      </c>
      <c r="K231" s="277">
        <f>IF(K$27=0,0,K$27/NFM!K$11*1000)</f>
        <v>117.27703226987107</v>
      </c>
      <c r="L231" s="277">
        <f>IF(L$27=0,0,L$27/NFM!L$11*1000)</f>
        <v>120.05145346404397</v>
      </c>
      <c r="M231" s="277">
        <f>IF(M$27=0,0,M$27/NFM!M$11*1000)</f>
        <v>109.38839311646328</v>
      </c>
      <c r="N231" s="277">
        <f>IF(N$27=0,0,N$27/NFM!N$11*1000)</f>
        <v>115.0400319971892</v>
      </c>
      <c r="O231" s="277">
        <f>IF(O$27=0,0,O$27/NFM!O$11*1000)</f>
        <v>105.93660768319025</v>
      </c>
      <c r="P231" s="277">
        <f>IF(P$27=0,0,P$27/NFM!P$11*1000)</f>
        <v>112.05985775487022</v>
      </c>
      <c r="Q231" s="277">
        <f>IF(Q$27=0,0,Q$27/NFM!Q$11*1000)</f>
        <v>117.14485860539519</v>
      </c>
      <c r="R231" s="277">
        <f>IF(R$27=0,0,R$27/NFM!R$11*1000)</f>
        <v>118.87946376278626</v>
      </c>
      <c r="S231" s="277">
        <f>IF(S$27=0,0,S$27/NFM!S$11*1000)</f>
        <v>120.16933465015549</v>
      </c>
      <c r="T231" s="277">
        <f>IF(T$27=0,0,T$27/NFM!T$11*1000)</f>
        <v>137.70118944155931</v>
      </c>
      <c r="U231" s="277">
        <f>IF(U$27=0,0,U$27/NFM!U$11*1000)</f>
        <v>137.69999319068222</v>
      </c>
      <c r="V231" s="277">
        <f>IF(V$27=0,0,V$27/NFM!V$11*1000)</f>
        <v>135.1185437124654</v>
      </c>
      <c r="W231" s="277">
        <f>IF(W$27=0,0,W$27/NFM!W$11*1000)</f>
        <v>145.12266447989057</v>
      </c>
      <c r="X231" s="277">
        <f>IF(X$27=0,0,X$27/NFM!X$11*1000)</f>
        <v>157.29692480905899</v>
      </c>
      <c r="Y231" s="277">
        <f>IF(Y$27=0,0,Y$27/NFM!Y$11*1000)</f>
        <v>155.06272533407318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DA232" s="124"/>
    </row>
    <row r="233" spans="1:105" ht="12" customHeight="1" x14ac:dyDescent="0.25">
      <c r="A233" s="35" t="s">
        <v>46</v>
      </c>
      <c r="B233" s="272">
        <f t="shared" ref="B233:Y233" si="58">SUM(B$234:B$241)</f>
        <v>1309.3925887554801</v>
      </c>
      <c r="C233" s="272">
        <f t="shared" si="58"/>
        <v>1330.1211656476664</v>
      </c>
      <c r="D233" s="272">
        <f t="shared" si="58"/>
        <v>1276.3079594371477</v>
      </c>
      <c r="E233" s="272">
        <f t="shared" si="58"/>
        <v>1259.937683051993</v>
      </c>
      <c r="F233" s="272">
        <f t="shared" si="58"/>
        <v>1219.4056374421816</v>
      </c>
      <c r="G233" s="272">
        <f t="shared" si="58"/>
        <v>1230.2407257190782</v>
      </c>
      <c r="H233" s="272">
        <f t="shared" si="58"/>
        <v>1143.2323487641179</v>
      </c>
      <c r="I233" s="272">
        <f t="shared" si="58"/>
        <v>1143.2161564649014</v>
      </c>
      <c r="J233" s="272">
        <f t="shared" si="58"/>
        <v>1175.5521163182889</v>
      </c>
      <c r="K233" s="272">
        <f t="shared" si="58"/>
        <v>1133.7340592006508</v>
      </c>
      <c r="L233" s="272">
        <f t="shared" si="58"/>
        <v>1177.10655145141</v>
      </c>
      <c r="M233" s="272">
        <f t="shared" si="58"/>
        <v>1092.5286256013437</v>
      </c>
      <c r="N233" s="272">
        <f t="shared" si="58"/>
        <v>1154.4039769136423</v>
      </c>
      <c r="O233" s="272">
        <f t="shared" si="58"/>
        <v>1062.3384836654138</v>
      </c>
      <c r="P233" s="272">
        <f t="shared" si="58"/>
        <v>1061.5291764899694</v>
      </c>
      <c r="Q233" s="272">
        <f t="shared" si="58"/>
        <v>1122.0365914573708</v>
      </c>
      <c r="R233" s="272">
        <f t="shared" si="58"/>
        <v>1145.0941386147088</v>
      </c>
      <c r="S233" s="272">
        <f t="shared" si="58"/>
        <v>1089.2235899810855</v>
      </c>
      <c r="T233" s="272">
        <f t="shared" si="58"/>
        <v>1308.8846813231214</v>
      </c>
      <c r="U233" s="272">
        <f t="shared" si="58"/>
        <v>1317.5831017471555</v>
      </c>
      <c r="V233" s="272">
        <f t="shared" si="58"/>
        <v>1251.2511197336273</v>
      </c>
      <c r="W233" s="272">
        <f t="shared" si="58"/>
        <v>1297.3015066606795</v>
      </c>
      <c r="X233" s="272">
        <f t="shared" si="58"/>
        <v>1366.7103381790662</v>
      </c>
      <c r="Y233" s="272">
        <f t="shared" si="58"/>
        <v>1382.1668234494532</v>
      </c>
      <c r="DA233" s="111"/>
    </row>
    <row r="234" spans="1:105" ht="12" customHeight="1" x14ac:dyDescent="0.25">
      <c r="A234" s="55" t="s">
        <v>91</v>
      </c>
      <c r="B234" s="273">
        <f>IF(B$35=0,0,B$35/NFM!B$13*1000)</f>
        <v>1.5050868528310106</v>
      </c>
      <c r="C234" s="273">
        <f>IF(C$35=0,0,C$35/NFM!C$13*1000)</f>
        <v>1.5289134032684943</v>
      </c>
      <c r="D234" s="273">
        <f>IF(D$35=0,0,D$35/NFM!D$13*1000)</f>
        <v>1.4670575856382049</v>
      </c>
      <c r="E234" s="273">
        <f>IF(E$35=0,0,E$35/NFM!E$13*1000)</f>
        <v>1.4482407021642028</v>
      </c>
      <c r="F234" s="273">
        <f>IF(F$35=0,0,F$35/NFM!F$13*1000)</f>
        <v>1.4016509707961851</v>
      </c>
      <c r="G234" s="273">
        <f>IF(G$35=0,0,G$35/NFM!G$13*1000)</f>
        <v>1.4141054088728799</v>
      </c>
      <c r="H234" s="273">
        <f>IF(H$35=0,0,H$35/NFM!H$13*1000)</f>
        <v>1.3140932617404648</v>
      </c>
      <c r="I234" s="273">
        <f>IF(I$35=0,0,I$35/NFM!I$13*1000)</f>
        <v>1.3140746494330247</v>
      </c>
      <c r="J234" s="273">
        <f>IF(J$35=0,0,J$35/NFM!J$13*1000)</f>
        <v>1.3512433553409156</v>
      </c>
      <c r="K234" s="273">
        <f>IF(K$35=0,0,K$35/NFM!K$13*1000)</f>
        <v>1.3031754126028958</v>
      </c>
      <c r="L234" s="273">
        <f>IF(L$35=0,0,L$35/NFM!L$13*1000)</f>
        <v>1.3530301073834625</v>
      </c>
      <c r="M234" s="273">
        <f>IF(M$35=0,0,M$35/NFM!M$13*1000)</f>
        <v>1.25581165255945</v>
      </c>
      <c r="N234" s="273">
        <f>IF(N$35=0,0,N$35/NFM!N$13*1000)</f>
        <v>1.3269345369983896</v>
      </c>
      <c r="O234" s="273">
        <f>IF(O$35=0,0,O$35/NFM!O$13*1000)</f>
        <v>1.221109466138858</v>
      </c>
      <c r="P234" s="273">
        <f>IF(P$35=0,0,P$35/NFM!P$13*1000)</f>
        <v>1.2201792045808986</v>
      </c>
      <c r="Q234" s="273">
        <f>IF(Q$35=0,0,Q$35/NFM!Q$13*1000)</f>
        <v>1.289729708797787</v>
      </c>
      <c r="R234" s="273">
        <f>IF(R$35=0,0,R$35/NFM!R$13*1000)</f>
        <v>1.3162333039635152</v>
      </c>
      <c r="S234" s="273">
        <f>IF(S$35=0,0,S$35/NFM!S$13*1000)</f>
        <v>1.2520126653778021</v>
      </c>
      <c r="T234" s="273">
        <f>IF(T$35=0,0,T$35/NFM!T$13*1000)</f>
        <v>1.5045030364837075</v>
      </c>
      <c r="U234" s="273">
        <f>IF(U$35=0,0,U$35/NFM!U$13*1000)</f>
        <v>1.5145014726538881</v>
      </c>
      <c r="V234" s="273">
        <f>IF(V$35=0,0,V$35/NFM!V$13*1000)</f>
        <v>1.4382558951940081</v>
      </c>
      <c r="W234" s="273">
        <f>IF(W$35=0,0,W$35/NFM!W$13*1000)</f>
        <v>1.4911887073443773</v>
      </c>
      <c r="X234" s="273">
        <f>IF(X$35=0,0,X$35/NFM!X$13*1000)</f>
        <v>1.570970982489525</v>
      </c>
      <c r="Y234" s="273">
        <f>IF(Y$35=0,0,Y$35/NFM!Y$13*1000)</f>
        <v>1.5887375049009034</v>
      </c>
      <c r="DA234" s="76"/>
    </row>
    <row r="235" spans="1:105" ht="12" customHeight="1" x14ac:dyDescent="0.25">
      <c r="A235" s="173" t="s">
        <v>92</v>
      </c>
      <c r="B235" s="274">
        <f>IF(B$36=0,0,B$36/NFM!B$13*1000)</f>
        <v>0.69945331565478486</v>
      </c>
      <c r="C235" s="274">
        <f>IF(C$36=0,0,C$36/NFM!C$13*1000)</f>
        <v>0.71052613824490096</v>
      </c>
      <c r="D235" s="274">
        <f>IF(D$36=0,0,D$36/NFM!D$13*1000)</f>
        <v>0.68178011827092877</v>
      </c>
      <c r="E235" s="274">
        <f>IF(E$36=0,0,E$36/NFM!E$13*1000)</f>
        <v>0.67303541924480659</v>
      </c>
      <c r="F235" s="274">
        <f>IF(F$36=0,0,F$36/NFM!F$13*1000)</f>
        <v>0.65138394975018521</v>
      </c>
      <c r="G235" s="274">
        <f>IF(G$36=0,0,G$36/NFM!G$13*1000)</f>
        <v>0.65717185361166408</v>
      </c>
      <c r="H235" s="274">
        <f>IF(H$36=0,0,H$36/NFM!H$13*1000)</f>
        <v>0.6106935870678154</v>
      </c>
      <c r="I235" s="274">
        <f>IF(I$36=0,0,I$36/NFM!I$13*1000)</f>
        <v>0.61068493744063523</v>
      </c>
      <c r="J235" s="274">
        <f>IF(J$36=0,0,J$36/NFM!J$13*1000)</f>
        <v>0.6279582094361823</v>
      </c>
      <c r="K235" s="274">
        <f>IF(K$36=0,0,K$36/NFM!K$13*1000)</f>
        <v>0.60561977636730524</v>
      </c>
      <c r="L235" s="274">
        <f>IF(L$36=0,0,L$36/NFM!L$13*1000)</f>
        <v>0.62878855994921867</v>
      </c>
      <c r="M235" s="274">
        <f>IF(M$36=0,0,M$36/NFM!M$13*1000)</f>
        <v>0.58360859545641497</v>
      </c>
      <c r="N235" s="274">
        <f>IF(N$36=0,0,N$36/NFM!N$13*1000)</f>
        <v>0.61666126430816681</v>
      </c>
      <c r="O235" s="274">
        <f>IF(O$36=0,0,O$36/NFM!O$13*1000)</f>
        <v>0.5674815797252647</v>
      </c>
      <c r="P235" s="274">
        <f>IF(P$36=0,0,P$36/NFM!P$13*1000)</f>
        <v>0.56704926279291146</v>
      </c>
      <c r="Q235" s="274">
        <f>IF(Q$36=0,0,Q$36/NFM!Q$13*1000)</f>
        <v>0.59937120533626753</v>
      </c>
      <c r="R235" s="274">
        <f>IF(R$36=0,0,R$36/NFM!R$13*1000)</f>
        <v>0.61168812078906765</v>
      </c>
      <c r="S235" s="274">
        <f>IF(S$36=0,0,S$36/NFM!S$13*1000)</f>
        <v>0.58184310652444016</v>
      </c>
      <c r="T235" s="274">
        <f>IF(T$36=0,0,T$36/NFM!T$13*1000)</f>
        <v>0.69918200089372196</v>
      </c>
      <c r="U235" s="274">
        <f>IF(U$36=0,0,U$36/NFM!U$13*1000)</f>
        <v>0.70382853628630848</v>
      </c>
      <c r="V235" s="274">
        <f>IF(V$36=0,0,V$36/NFM!V$13*1000)</f>
        <v>0.66839521769873667</v>
      </c>
      <c r="W235" s="274">
        <f>IF(W$36=0,0,W$36/NFM!W$13*1000)</f>
        <v>0.69299448311379719</v>
      </c>
      <c r="X235" s="274">
        <f>IF(X$36=0,0,X$36/NFM!X$13*1000)</f>
        <v>0.73007139782857955</v>
      </c>
      <c r="Y235" s="274">
        <f>IF(Y$36=0,0,Y$36/NFM!Y$13*1000)</f>
        <v>0.73832796653417943</v>
      </c>
      <c r="DA235" s="77"/>
    </row>
    <row r="236" spans="1:105" ht="12" customHeight="1" x14ac:dyDescent="0.25">
      <c r="A236" s="173" t="s">
        <v>93</v>
      </c>
      <c r="B236" s="274">
        <f>IF(B$37=0,0,B$37/NFM!B$13*1000)</f>
        <v>20.511467691229992</v>
      </c>
      <c r="C236" s="274">
        <f>IF(C$37=0,0,C$37/NFM!C$13*1000)</f>
        <v>20.836178201173436</v>
      </c>
      <c r="D236" s="274">
        <f>IF(D$37=0,0,D$37/NFM!D$13*1000)</f>
        <v>19.993201197918218</v>
      </c>
      <c r="E236" s="274">
        <f>IF(E$37=0,0,E$37/NFM!E$13*1000)</f>
        <v>19.736762908858267</v>
      </c>
      <c r="F236" s="274">
        <f>IF(F$37=0,0,F$37/NFM!F$13*1000)</f>
        <v>19.101833590393554</v>
      </c>
      <c r="G236" s="274">
        <f>IF(G$37=0,0,G$37/NFM!G$13*1000)</f>
        <v>19.271563864591378</v>
      </c>
      <c r="H236" s="274">
        <f>IF(H$37=0,0,H$37/NFM!H$13*1000)</f>
        <v>17.908588750711083</v>
      </c>
      <c r="I236" s="274">
        <f>IF(I$37=0,0,I$37/NFM!I$13*1000)</f>
        <v>17.9083351004038</v>
      </c>
      <c r="J236" s="274">
        <f>IF(J$37=0,0,J$37/NFM!J$13*1000)</f>
        <v>18.414873782155293</v>
      </c>
      <c r="K236" s="274">
        <f>IF(K$37=0,0,K$37/NFM!K$13*1000)</f>
        <v>17.759799257651771</v>
      </c>
      <c r="L236" s="274">
        <f>IF(L$37=0,0,L$37/NFM!L$13*1000)</f>
        <v>18.439223810011839</v>
      </c>
      <c r="M236" s="274">
        <f>IF(M$37=0,0,M$37/NFM!M$13*1000)</f>
        <v>17.114321402311425</v>
      </c>
      <c r="N236" s="274">
        <f>IF(N$37=0,0,N$37/NFM!N$13*1000)</f>
        <v>18.083590879041214</v>
      </c>
      <c r="O236" s="274">
        <f>IF(O$37=0,0,O$37/NFM!O$13*1000)</f>
        <v>16.641396684218144</v>
      </c>
      <c r="P236" s="274">
        <f>IF(P$37=0,0,P$37/NFM!P$13*1000)</f>
        <v>16.628718990665391</v>
      </c>
      <c r="Q236" s="274">
        <f>IF(Q$37=0,0,Q$37/NFM!Q$13*1000)</f>
        <v>17.576559919227158</v>
      </c>
      <c r="R236" s="274">
        <f>IF(R$37=0,0,R$37/NFM!R$13*1000)</f>
        <v>17.937753450963037</v>
      </c>
      <c r="S236" s="274">
        <f>IF(S$37=0,0,S$37/NFM!S$13*1000)</f>
        <v>17.06254844137618</v>
      </c>
      <c r="T236" s="274">
        <f>IF(T$37=0,0,T$37/NFM!T$13*1000)</f>
        <v>20.503511386168416</v>
      </c>
      <c r="U236" s="274">
        <f>IF(U$37=0,0,U$37/NFM!U$13*1000)</f>
        <v>20.639771031305649</v>
      </c>
      <c r="V236" s="274">
        <f>IF(V$37=0,0,V$37/NFM!V$13*1000)</f>
        <v>19.600689003762966</v>
      </c>
      <c r="W236" s="274">
        <f>IF(W$37=0,0,W$37/NFM!W$13*1000)</f>
        <v>20.322062434263671</v>
      </c>
      <c r="X236" s="274">
        <f>IF(X$37=0,0,X$37/NFM!X$13*1000)</f>
        <v>21.409342916379654</v>
      </c>
      <c r="Y236" s="274">
        <f>IF(Y$37=0,0,Y$37/NFM!Y$13*1000)</f>
        <v>21.651466784341856</v>
      </c>
      <c r="DA236" s="77"/>
    </row>
    <row r="237" spans="1:105" ht="12" customHeight="1" x14ac:dyDescent="0.25">
      <c r="A237" s="173" t="s">
        <v>94</v>
      </c>
      <c r="B237" s="274">
        <f>IF(B$38=0,0,B$38/NFM!B$13*1000)</f>
        <v>0.50169561761033665</v>
      </c>
      <c r="C237" s="274">
        <f>IF(C$38=0,0,C$38/NFM!C$13*1000)</f>
        <v>0.50963780108949785</v>
      </c>
      <c r="D237" s="274">
        <f>IF(D$38=0,0,D$38/NFM!D$13*1000)</f>
        <v>0.48901919521273501</v>
      </c>
      <c r="E237" s="274">
        <f>IF(E$38=0,0,E$38/NFM!E$13*1000)</f>
        <v>0.48274690072140092</v>
      </c>
      <c r="F237" s="274">
        <f>IF(F$38=0,0,F$38/NFM!F$13*1000)</f>
        <v>0.46721699026539493</v>
      </c>
      <c r="G237" s="274">
        <f>IF(G$38=0,0,G$38/NFM!G$13*1000)</f>
        <v>0.47136846962429318</v>
      </c>
      <c r="H237" s="274">
        <f>IF(H$38=0,0,H$38/NFM!H$13*1000)</f>
        <v>0.43803108724682149</v>
      </c>
      <c r="I237" s="274">
        <f>IF(I$38=0,0,I$38/NFM!I$13*1000)</f>
        <v>0.43802488314434151</v>
      </c>
      <c r="J237" s="274">
        <f>IF(J$38=0,0,J$38/NFM!J$13*1000)</f>
        <v>0.45041445178030509</v>
      </c>
      <c r="K237" s="274">
        <f>IF(K$38=0,0,K$38/NFM!K$13*1000)</f>
        <v>0.43439180420096524</v>
      </c>
      <c r="L237" s="274">
        <f>IF(L$38=0,0,L$38/NFM!L$13*1000)</f>
        <v>0.45101003579448767</v>
      </c>
      <c r="M237" s="274">
        <f>IF(M$38=0,0,M$38/NFM!M$13*1000)</f>
        <v>0.41860388418648331</v>
      </c>
      <c r="N237" s="274">
        <f>IF(N$38=0,0,N$38/NFM!N$13*1000)</f>
        <v>0.44231151233279653</v>
      </c>
      <c r="O237" s="274">
        <f>IF(O$38=0,0,O$38/NFM!O$13*1000)</f>
        <v>0.40703648871295267</v>
      </c>
      <c r="P237" s="274">
        <f>IF(P$38=0,0,P$38/NFM!P$13*1000)</f>
        <v>0.40672640152696615</v>
      </c>
      <c r="Q237" s="274">
        <f>IF(Q$38=0,0,Q$38/NFM!Q$13*1000)</f>
        <v>0.42990990293259551</v>
      </c>
      <c r="R237" s="274">
        <f>IF(R$38=0,0,R$38/NFM!R$13*1000)</f>
        <v>0.43874443465450497</v>
      </c>
      <c r="S237" s="274">
        <f>IF(S$38=0,0,S$38/NFM!S$13*1000)</f>
        <v>0.41733755512593385</v>
      </c>
      <c r="T237" s="274">
        <f>IF(T$38=0,0,T$38/NFM!T$13*1000)</f>
        <v>0.50150101216123577</v>
      </c>
      <c r="U237" s="274">
        <f>IF(U$38=0,0,U$38/NFM!U$13*1000)</f>
        <v>0.50483382421796241</v>
      </c>
      <c r="V237" s="274">
        <f>IF(V$38=0,0,V$38/NFM!V$13*1000)</f>
        <v>0.47941863173133586</v>
      </c>
      <c r="W237" s="274">
        <f>IF(W$38=0,0,W$38/NFM!W$13*1000)</f>
        <v>0.49706290244812584</v>
      </c>
      <c r="X237" s="274">
        <f>IF(X$38=0,0,X$38/NFM!X$13*1000)</f>
        <v>0.52365699416317479</v>
      </c>
      <c r="Y237" s="274">
        <f>IF(Y$38=0,0,Y$38/NFM!Y$13*1000)</f>
        <v>0.52957916830030083</v>
      </c>
      <c r="DA237" s="77"/>
    </row>
    <row r="238" spans="1:105" ht="12" customHeight="1" x14ac:dyDescent="0.25">
      <c r="A238" s="56" t="s">
        <v>95</v>
      </c>
      <c r="B238" s="275">
        <f>IF(B$39=0,0,B$39/NFM!B$13*1000)</f>
        <v>2.6437667938150957</v>
      </c>
      <c r="C238" s="275">
        <f>IF(C$39=0,0,C$39/NFM!C$13*1000)</f>
        <v>2.6784554559793321</v>
      </c>
      <c r="D238" s="275">
        <f>IF(D$39=0,0,D$39/NFM!D$13*1000)</f>
        <v>2.560594385739027</v>
      </c>
      <c r="E238" s="275">
        <f>IF(E$39=0,0,E$39/NFM!E$13*1000)</f>
        <v>2.5616971727455282</v>
      </c>
      <c r="F238" s="275">
        <f>IF(F$39=0,0,F$39/NFM!F$13*1000)</f>
        <v>2.4502269544957374</v>
      </c>
      <c r="G238" s="275">
        <f>IF(G$39=0,0,G$39/NFM!G$13*1000)</f>
        <v>2.4695796065514823</v>
      </c>
      <c r="H238" s="275">
        <f>IF(H$39=0,0,H$39/NFM!H$13*1000)</f>
        <v>2.2163233818701689</v>
      </c>
      <c r="I238" s="275">
        <f>IF(I$39=0,0,I$39/NFM!I$13*1000)</f>
        <v>2.212809790292841</v>
      </c>
      <c r="J238" s="275">
        <f>IF(J$39=0,0,J$39/NFM!J$13*1000)</f>
        <v>2.3085052158976573</v>
      </c>
      <c r="K238" s="275">
        <f>IF(K$39=0,0,K$39/NFM!K$13*1000)</f>
        <v>2.1869471213452987</v>
      </c>
      <c r="L238" s="275">
        <f>IF(L$39=0,0,L$39/NFM!L$13*1000)</f>
        <v>2.2834569791902335</v>
      </c>
      <c r="M238" s="275">
        <f>IF(M$39=0,0,M$39/NFM!M$13*1000)</f>
        <v>2.0582203811604027</v>
      </c>
      <c r="N238" s="275">
        <f>IF(N$39=0,0,N$39/NFM!N$13*1000)</f>
        <v>2.2023179162401894</v>
      </c>
      <c r="O238" s="275">
        <f>IF(O$39=0,0,O$39/NFM!O$13*1000)</f>
        <v>2.0289282838385341</v>
      </c>
      <c r="P238" s="275">
        <f>IF(P$39=0,0,P$39/NFM!P$13*1000)</f>
        <v>2.0470549054806613</v>
      </c>
      <c r="Q238" s="275">
        <f>IF(Q$39=0,0,Q$39/NFM!Q$13*1000)</f>
        <v>2.1535406013487282</v>
      </c>
      <c r="R238" s="275">
        <f>IF(R$39=0,0,R$39/NFM!R$13*1000)</f>
        <v>2.2062908907977494</v>
      </c>
      <c r="S238" s="275">
        <f>IF(S$39=0,0,S$39/NFM!S$13*1000)</f>
        <v>2.0789338415519798</v>
      </c>
      <c r="T238" s="275">
        <f>IF(T$39=0,0,T$39/NFM!T$13*1000)</f>
        <v>2.7497625029158241</v>
      </c>
      <c r="U238" s="275">
        <f>IF(U$39=0,0,U$39/NFM!U$13*1000)</f>
        <v>2.7518545798611238</v>
      </c>
      <c r="V238" s="275">
        <f>IF(V$39=0,0,V$39/NFM!V$13*1000)</f>
        <v>2.6072592931696863</v>
      </c>
      <c r="W238" s="275">
        <f>IF(W$39=0,0,W$39/NFM!W$13*1000)</f>
        <v>2.7055530960174443</v>
      </c>
      <c r="X238" s="275">
        <f>IF(X$39=0,0,X$39/NFM!X$13*1000)</f>
        <v>2.7861496045173095</v>
      </c>
      <c r="Y238" s="275">
        <f>IF(Y$39=0,0,Y$39/NFM!Y$13*1000)</f>
        <v>2.8674214237491831</v>
      </c>
      <c r="DA238" s="78"/>
    </row>
    <row r="239" spans="1:105" ht="12" customHeight="1" x14ac:dyDescent="0.25">
      <c r="A239" s="174" t="s">
        <v>515</v>
      </c>
      <c r="B239" s="276">
        <f>IF(B$45=0,0,B$45/NFM!B$13*1000)</f>
        <v>1089.1099563986977</v>
      </c>
      <c r="C239" s="276">
        <f>IF(C$45=0,0,C$45/NFM!C$13*1000)</f>
        <v>1106.9207824803334</v>
      </c>
      <c r="D239" s="276">
        <f>IF(D$45=0,0,D$45/NFM!D$13*1000)</f>
        <v>1062.9925883709618</v>
      </c>
      <c r="E239" s="276">
        <f>IF(E$45=0,0,E$45/NFM!E$13*1000)</f>
        <v>1042.5328951064112</v>
      </c>
      <c r="F239" s="276">
        <f>IF(F$45=0,0,F$45/NFM!F$13*1000)</f>
        <v>1011.7340020887216</v>
      </c>
      <c r="G239" s="276">
        <f>IF(G$45=0,0,G$45/NFM!G$13*1000)</f>
        <v>1021.5117491427867</v>
      </c>
      <c r="H239" s="276">
        <f>IF(H$45=0,0,H$45/NFM!H$13*1000)</f>
        <v>959.47307067649035</v>
      </c>
      <c r="I239" s="276">
        <f>IF(I$45=0,0,I$45/NFM!I$13*1000)</f>
        <v>959.72744693345157</v>
      </c>
      <c r="J239" s="276">
        <f>IF(J$45=0,0,J$45/NFM!J$13*1000)</f>
        <v>981.71454922462829</v>
      </c>
      <c r="K239" s="276">
        <f>IF(K$45=0,0,K$45/NFM!K$13*1000)</f>
        <v>950.14131185696203</v>
      </c>
      <c r="L239" s="276">
        <f>IF(L$45=0,0,L$45/NFM!L$13*1000)</f>
        <v>985.64834854862261</v>
      </c>
      <c r="M239" s="276">
        <f>IF(M$45=0,0,M$45/NFM!M$13*1000)</f>
        <v>921.74654691547778</v>
      </c>
      <c r="N239" s="276">
        <f>IF(N$45=0,0,N$45/NFM!N$13*1000)</f>
        <v>971.93572105922999</v>
      </c>
      <c r="O239" s="276">
        <f>IF(O$45=0,0,O$45/NFM!O$13*1000)</f>
        <v>894.30044473019336</v>
      </c>
      <c r="P239" s="276">
        <f>IF(P$45=0,0,P$45/NFM!P$13*1000)</f>
        <v>891.98668040999507</v>
      </c>
      <c r="Q239" s="276">
        <f>IF(Q$45=0,0,Q$45/NFM!Q$13*1000)</f>
        <v>943.04986004310581</v>
      </c>
      <c r="R239" s="276">
        <f>IF(R$45=0,0,R$45/NFM!R$13*1000)</f>
        <v>961.62044485970671</v>
      </c>
      <c r="S239" s="276">
        <f>IF(S$45=0,0,S$45/NFM!S$13*1000)</f>
        <v>916.77115910334044</v>
      </c>
      <c r="T239" s="276">
        <f>IF(T$45=0,0,T$45/NFM!T$13*1000)</f>
        <v>1091.5160001187232</v>
      </c>
      <c r="U239" s="276">
        <f>IF(U$45=0,0,U$45/NFM!U$13*1000)</f>
        <v>1097.6250167182877</v>
      </c>
      <c r="V239" s="276">
        <f>IF(V$45=0,0,V$45/NFM!V$13*1000)</f>
        <v>1041.3570560659064</v>
      </c>
      <c r="W239" s="276">
        <f>IF(W$45=0,0,W$45/NFM!W$13*1000)</f>
        <v>1081.9021039850618</v>
      </c>
      <c r="X239" s="276">
        <f>IF(X$45=0,0,X$45/NFM!X$13*1000)</f>
        <v>1145.4880218516482</v>
      </c>
      <c r="Y239" s="276">
        <f>IF(Y$45=0,0,Y$45/NFM!Y$13*1000)</f>
        <v>1155.596084871637</v>
      </c>
      <c r="DA239" s="79"/>
    </row>
    <row r="240" spans="1:105" ht="12" customHeight="1" x14ac:dyDescent="0.25">
      <c r="A240" s="174" t="s">
        <v>517</v>
      </c>
      <c r="B240" s="276">
        <f>IF(B$46=0,0,B$46/NFM!B$13*1000)</f>
        <v>142.13555426217121</v>
      </c>
      <c r="C240" s="276">
        <f>IF(C$46=0,0,C$46/NFM!C$13*1000)</f>
        <v>144.0102931110178</v>
      </c>
      <c r="D240" s="276">
        <f>IF(D$46=0,0,D$46/NFM!D$13*1000)</f>
        <v>137.65727906832777</v>
      </c>
      <c r="E240" s="276">
        <f>IF(E$46=0,0,E$46/NFM!E$13*1000)</f>
        <v>137.42946204156092</v>
      </c>
      <c r="F240" s="276">
        <f>IF(F$46=0,0,F$46/NFM!F$13*1000)</f>
        <v>131.58676419927698</v>
      </c>
      <c r="G240" s="276">
        <f>IF(G$46=0,0,G$46/NFM!G$13*1000)</f>
        <v>132.58983303841757</v>
      </c>
      <c r="H240" s="276">
        <f>IF(H$46=0,0,H$46/NFM!H$13*1000)</f>
        <v>118.85329147781074</v>
      </c>
      <c r="I240" s="276">
        <f>IF(I$46=0,0,I$46/NFM!I$13*1000)</f>
        <v>118.65997574251467</v>
      </c>
      <c r="J240" s="276">
        <f>IF(J$46=0,0,J$46/NFM!J$13*1000)</f>
        <v>123.86875287025391</v>
      </c>
      <c r="K240" s="276">
        <f>IF(K$46=0,0,K$46/NFM!K$13*1000)</f>
        <v>117.27645778974987</v>
      </c>
      <c r="L240" s="276">
        <f>IF(L$46=0,0,L$46/NFM!L$13*1000)</f>
        <v>122.45761136993897</v>
      </c>
      <c r="M240" s="276">
        <f>IF(M$46=0,0,M$46/NFM!M$13*1000)</f>
        <v>110.30773623380095</v>
      </c>
      <c r="N240" s="276">
        <f>IF(N$46=0,0,N$46/NFM!N$13*1000)</f>
        <v>118.04759058135133</v>
      </c>
      <c r="O240" s="276">
        <f>IF(O$46=0,0,O$46/NFM!O$13*1000)</f>
        <v>108.75424158317736</v>
      </c>
      <c r="P240" s="276">
        <f>IF(P$46=0,0,P$46/NFM!P$13*1000)</f>
        <v>109.75587144035626</v>
      </c>
      <c r="Q240" s="276">
        <f>IF(Q$46=0,0,Q$46/NFM!Q$13*1000)</f>
        <v>115.45830429622487</v>
      </c>
      <c r="R240" s="276">
        <f>IF(R$46=0,0,R$46/NFM!R$13*1000)</f>
        <v>118.2941798866264</v>
      </c>
      <c r="S240" s="276">
        <f>IF(S$46=0,0,S$46/NFM!S$13*1000)</f>
        <v>111.43742594905885</v>
      </c>
      <c r="T240" s="276">
        <f>IF(T$46=0,0,T$46/NFM!T$13*1000)</f>
        <v>140.11972611978359</v>
      </c>
      <c r="U240" s="276">
        <f>IF(U$46=0,0,U$46/NFM!U$13*1000)</f>
        <v>141.7132510503283</v>
      </c>
      <c r="V240" s="276">
        <f>IF(V$46=0,0,V$46/NFM!V$13*1000)</f>
        <v>134.29725188129089</v>
      </c>
      <c r="W240" s="276">
        <f>IF(W$46=0,0,W$46/NFM!W$13*1000)</f>
        <v>138.94316634289723</v>
      </c>
      <c r="X240" s="276">
        <f>IF(X$46=0,0,X$46/NFM!X$13*1000)</f>
        <v>142.97684824067753</v>
      </c>
      <c r="Y240" s="276">
        <f>IF(Y$46=0,0,Y$46/NFM!Y$13*1000)</f>
        <v>145.78010600851093</v>
      </c>
      <c r="DA240" s="79"/>
    </row>
    <row r="241" spans="1:105" ht="12" customHeight="1" x14ac:dyDescent="0.25">
      <c r="A241" s="41" t="s">
        <v>527</v>
      </c>
      <c r="B241" s="277">
        <f>IF(B$53=0,0,B$53/NFM!B$13*1000)</f>
        <v>52.285607823470251</v>
      </c>
      <c r="C241" s="277">
        <f>IF(C$53=0,0,C$53/NFM!C$13*1000)</f>
        <v>52.926379056559675</v>
      </c>
      <c r="D241" s="277">
        <f>IF(D$53=0,0,D$53/NFM!D$13*1000)</f>
        <v>50.466439515079024</v>
      </c>
      <c r="E241" s="277">
        <f>IF(E$53=0,0,E$53/NFM!E$13*1000)</f>
        <v>55.072842800286566</v>
      </c>
      <c r="F241" s="277">
        <f>IF(F$53=0,0,F$53/NFM!F$13*1000)</f>
        <v>52.012558698482131</v>
      </c>
      <c r="G241" s="277">
        <f>IF(G$53=0,0,G$53/NFM!G$13*1000)</f>
        <v>51.855354334622156</v>
      </c>
      <c r="H241" s="277">
        <f>IF(H$53=0,0,H$53/NFM!H$13*1000)</f>
        <v>42.418256541180369</v>
      </c>
      <c r="I241" s="277">
        <f>IF(I$53=0,0,I$53/NFM!I$13*1000)</f>
        <v>42.344804428220343</v>
      </c>
      <c r="J241" s="277">
        <f>IF(J$53=0,0,J$53/NFM!J$13*1000)</f>
        <v>46.815819208796228</v>
      </c>
      <c r="K241" s="277">
        <f>IF(K$53=0,0,K$53/NFM!K$13*1000)</f>
        <v>44.026356181770815</v>
      </c>
      <c r="L241" s="277">
        <f>IF(L$53=0,0,L$53/NFM!L$13*1000)</f>
        <v>45.845082040519166</v>
      </c>
      <c r="M241" s="277">
        <f>IF(M$53=0,0,M$53/NFM!M$13*1000)</f>
        <v>39.043776536390759</v>
      </c>
      <c r="N241" s="277">
        <f>IF(N$53=0,0,N$53/NFM!N$13*1000)</f>
        <v>41.748849164140267</v>
      </c>
      <c r="O241" s="277">
        <f>IF(O$53=0,0,O$53/NFM!O$13*1000)</f>
        <v>38.417844849409462</v>
      </c>
      <c r="P241" s="277">
        <f>IF(P$53=0,0,P$53/NFM!P$13*1000)</f>
        <v>38.916895874571175</v>
      </c>
      <c r="Q241" s="277">
        <f>IF(Q$53=0,0,Q$53/NFM!Q$13*1000)</f>
        <v>41.47931578039762</v>
      </c>
      <c r="R241" s="277">
        <f>IF(R$53=0,0,R$53/NFM!R$13*1000)</f>
        <v>42.668803667207918</v>
      </c>
      <c r="S241" s="277">
        <f>IF(S$53=0,0,S$53/NFM!S$13*1000)</f>
        <v>39.622329318729861</v>
      </c>
      <c r="T241" s="277">
        <f>IF(T$53=0,0,T$53/NFM!T$13*1000)</f>
        <v>51.290495145991727</v>
      </c>
      <c r="U241" s="277">
        <f>IF(U$53=0,0,U$53/NFM!U$13*1000)</f>
        <v>52.130044534214335</v>
      </c>
      <c r="V241" s="277">
        <f>IF(V$53=0,0,V$53/NFM!V$13*1000)</f>
        <v>50.802793744873433</v>
      </c>
      <c r="W241" s="277">
        <f>IF(W$53=0,0,W$53/NFM!W$13*1000)</f>
        <v>50.747374709532934</v>
      </c>
      <c r="X241" s="277">
        <f>IF(X$53=0,0,X$53/NFM!X$13*1000)</f>
        <v>51.225276191362099</v>
      </c>
      <c r="Y241" s="277">
        <f>IF(Y$53=0,0,Y$53/NFM!Y$13*1000)</f>
        <v>53.415099721478761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DA242" s="124"/>
    </row>
    <row r="243" spans="1:105" ht="12" customHeight="1" x14ac:dyDescent="0.25">
      <c r="A243" s="35" t="s">
        <v>80</v>
      </c>
      <c r="B243" s="272">
        <f t="shared" ref="B243:Y243" si="59">SUM(B$244:B$251)</f>
        <v>187.12872724738523</v>
      </c>
      <c r="C243" s="272">
        <f t="shared" si="59"/>
        <v>190.09110250809377</v>
      </c>
      <c r="D243" s="272">
        <f t="shared" si="59"/>
        <v>180.24474811444139</v>
      </c>
      <c r="E243" s="272">
        <f t="shared" si="59"/>
        <v>179.14877147132731</v>
      </c>
      <c r="F243" s="272">
        <f t="shared" si="59"/>
        <v>174.58325522118162</v>
      </c>
      <c r="G243" s="272">
        <f t="shared" si="59"/>
        <v>176.1345232520211</v>
      </c>
      <c r="H243" s="272">
        <f t="shared" si="59"/>
        <v>156.21817258902533</v>
      </c>
      <c r="I243" s="272">
        <f t="shared" si="59"/>
        <v>154.7183110279388</v>
      </c>
      <c r="J243" s="272">
        <f t="shared" si="59"/>
        <v>159.09453075304617</v>
      </c>
      <c r="K243" s="272">
        <f t="shared" si="59"/>
        <v>153.43504183564187</v>
      </c>
      <c r="L243" s="272">
        <f t="shared" si="59"/>
        <v>159.30490179883583</v>
      </c>
      <c r="M243" s="272">
        <f t="shared" si="59"/>
        <v>147.85846293968538</v>
      </c>
      <c r="N243" s="272">
        <f t="shared" si="59"/>
        <v>156.23242598697291</v>
      </c>
      <c r="O243" s="272">
        <f t="shared" si="59"/>
        <v>143.77264964566712</v>
      </c>
      <c r="P243" s="272">
        <f t="shared" si="59"/>
        <v>153.30121415439686</v>
      </c>
      <c r="Q243" s="272">
        <f t="shared" si="59"/>
        <v>162.03941974052887</v>
      </c>
      <c r="R243" s="272">
        <f t="shared" si="59"/>
        <v>154.24863249667973</v>
      </c>
      <c r="S243" s="272">
        <f t="shared" si="59"/>
        <v>153.07280262249839</v>
      </c>
      <c r="T243" s="272">
        <f t="shared" si="59"/>
        <v>180.16196832478775</v>
      </c>
      <c r="U243" s="272">
        <f t="shared" si="59"/>
        <v>181.35926596855467</v>
      </c>
      <c r="V243" s="272">
        <f t="shared" si="59"/>
        <v>182.76341069740431</v>
      </c>
      <c r="W243" s="272">
        <f t="shared" si="59"/>
        <v>189.48973896675665</v>
      </c>
      <c r="X243" s="272">
        <f t="shared" si="59"/>
        <v>199.62790754120113</v>
      </c>
      <c r="Y243" s="272">
        <f t="shared" si="59"/>
        <v>201.88555184685526</v>
      </c>
      <c r="DA243" s="111"/>
    </row>
    <row r="244" spans="1:105" ht="12" customHeight="1" x14ac:dyDescent="0.25">
      <c r="A244" s="55" t="s">
        <v>91</v>
      </c>
      <c r="B244" s="273">
        <f>IF(B$73=0,0,B$73/NFM!B$14*1000)</f>
        <v>0.30725243021493542</v>
      </c>
      <c r="C244" s="273">
        <f>IF(C$73=0,0,C$73/NFM!C$14*1000)</f>
        <v>0.31211644554517542</v>
      </c>
      <c r="D244" s="273">
        <f>IF(D$73=0,0,D$73/NFM!D$14*1000)</f>
        <v>0.29594941250485912</v>
      </c>
      <c r="E244" s="273">
        <f>IF(E$73=0,0,E$73/NFM!E$14*1000)</f>
        <v>0.29414989464347863</v>
      </c>
      <c r="F244" s="273">
        <f>IF(F$73=0,0,F$73/NFM!F$14*1000)</f>
        <v>0.28665363266553789</v>
      </c>
      <c r="G244" s="273">
        <f>IF(G$73=0,0,G$73/NFM!G$14*1000)</f>
        <v>0.28920070750222054</v>
      </c>
      <c r="H244" s="273">
        <f>IF(H$73=0,0,H$73/NFM!H$14*1000)</f>
        <v>0.25649943692642996</v>
      </c>
      <c r="I244" s="273">
        <f>IF(I$73=0,0,I$73/NFM!I$14*1000)</f>
        <v>0.25403676795838237</v>
      </c>
      <c r="J244" s="273">
        <f>IF(J$73=0,0,J$73/NFM!J$14*1000)</f>
        <v>0.26122221813199703</v>
      </c>
      <c r="K244" s="273">
        <f>IF(K$73=0,0,K$73/NFM!K$14*1000)</f>
        <v>0.25192972868247865</v>
      </c>
      <c r="L244" s="273">
        <f>IF(L$73=0,0,L$73/NFM!L$14*1000)</f>
        <v>0.26156763284207812</v>
      </c>
      <c r="M244" s="273">
        <f>IF(M$73=0,0,M$73/NFM!M$14*1000)</f>
        <v>0.2427733717550134</v>
      </c>
      <c r="N244" s="273">
        <f>IF(N$73=0,0,N$73/NFM!N$14*1000)</f>
        <v>0.25652284002025089</v>
      </c>
      <c r="O244" s="273">
        <f>IF(O$73=0,0,O$73/NFM!O$14*1000)</f>
        <v>0.23606474885963766</v>
      </c>
      <c r="P244" s="273">
        <f>IF(P$73=0,0,P$73/NFM!P$14*1000)</f>
        <v>0.25170999288406093</v>
      </c>
      <c r="Q244" s="273">
        <f>IF(Q$73=0,0,Q$73/NFM!Q$14*1000)</f>
        <v>0.2660575222108218</v>
      </c>
      <c r="R244" s="273">
        <f>IF(R$73=0,0,R$73/NFM!R$14*1000)</f>
        <v>0.25326558828824897</v>
      </c>
      <c r="S244" s="273">
        <f>IF(S$73=0,0,S$73/NFM!S$14*1000)</f>
        <v>0.25133495694333241</v>
      </c>
      <c r="T244" s="273">
        <f>IF(T$73=0,0,T$73/NFM!T$14*1000)</f>
        <v>0.29581349381440541</v>
      </c>
      <c r="U244" s="273">
        <f>IF(U$73=0,0,U$73/NFM!U$14*1000)</f>
        <v>0.29777937375251995</v>
      </c>
      <c r="V244" s="273">
        <f>IF(V$73=0,0,V$73/NFM!V$14*1000)</f>
        <v>0.30008488230092373</v>
      </c>
      <c r="W244" s="273">
        <f>IF(W$73=0,0,W$73/NFM!W$14*1000)</f>
        <v>0.31112904819454634</v>
      </c>
      <c r="X244" s="273">
        <f>IF(X$73=0,0,X$73/NFM!X$14*1000)</f>
        <v>0.32777521994084352</v>
      </c>
      <c r="Y244" s="273">
        <f>IF(Y$73=0,0,Y$73/NFM!Y$14*1000)</f>
        <v>0.3314821157748396</v>
      </c>
      <c r="DA244" s="76"/>
    </row>
    <row r="245" spans="1:105" ht="12" customHeight="1" x14ac:dyDescent="0.25">
      <c r="A245" s="173" t="s">
        <v>92</v>
      </c>
      <c r="B245" s="274">
        <f>IF(B$74=0,0,B$74/NFM!B$14*1000)</f>
        <v>0.15982313277143981</v>
      </c>
      <c r="C245" s="274">
        <f>IF(C$74=0,0,C$74/NFM!C$14*1000)</f>
        <v>0.16235324186572248</v>
      </c>
      <c r="D245" s="274">
        <f>IF(D$74=0,0,D$74/NFM!D$14*1000)</f>
        <v>0.15394365543441185</v>
      </c>
      <c r="E245" s="274">
        <f>IF(E$74=0,0,E$74/NFM!E$14*1000)</f>
        <v>0.15300760235947677</v>
      </c>
      <c r="F245" s="274">
        <f>IF(F$74=0,0,F$74/NFM!F$14*1000)</f>
        <v>0.14910828064361001</v>
      </c>
      <c r="G245" s="274">
        <f>IF(G$74=0,0,G$74/NFM!G$14*1000)</f>
        <v>0.15043318954511861</v>
      </c>
      <c r="H245" s="274">
        <f>IF(H$74=0,0,H$74/NFM!H$14*1000)</f>
        <v>0.13342300835510076</v>
      </c>
      <c r="I245" s="274">
        <f>IF(I$74=0,0,I$74/NFM!I$14*1000)</f>
        <v>0.13214200475432517</v>
      </c>
      <c r="J245" s="274">
        <f>IF(J$74=0,0,J$74/NFM!J$14*1000)</f>
        <v>0.13587965186200424</v>
      </c>
      <c r="K245" s="274">
        <f>IF(K$74=0,0,K$74/NFM!K$14*1000)</f>
        <v>0.13104598862936948</v>
      </c>
      <c r="L245" s="274">
        <f>IF(L$74=0,0,L$74/NFM!L$14*1000)</f>
        <v>0.13605932582270117</v>
      </c>
      <c r="M245" s="274">
        <f>IF(M$74=0,0,M$74/NFM!M$14*1000)</f>
        <v>0.12628313728952079</v>
      </c>
      <c r="N245" s="274">
        <f>IF(N$74=0,0,N$74/NFM!N$14*1000)</f>
        <v>0.13343518191469919</v>
      </c>
      <c r="O245" s="274">
        <f>IF(O$74=0,0,O$74/NFM!O$14*1000)</f>
        <v>0.12279352086249652</v>
      </c>
      <c r="P245" s="274">
        <f>IF(P$74=0,0,P$74/NFM!P$14*1000)</f>
        <v>0.13093168891932142</v>
      </c>
      <c r="Q245" s="274">
        <f>IF(Q$74=0,0,Q$74/NFM!Q$14*1000)</f>
        <v>0.1383948262586385</v>
      </c>
      <c r="R245" s="274">
        <f>IF(R$74=0,0,R$74/NFM!R$14*1000)</f>
        <v>0.13174086113855576</v>
      </c>
      <c r="S245" s="274">
        <f>IF(S$74=0,0,S$74/NFM!S$14*1000)</f>
        <v>0.13073660691815642</v>
      </c>
      <c r="T245" s="274">
        <f>IF(T$74=0,0,T$74/NFM!T$14*1000)</f>
        <v>0.15387295477015564</v>
      </c>
      <c r="U245" s="274">
        <f>IF(U$74=0,0,U$74/NFM!U$14*1000)</f>
        <v>0.15489554420953683</v>
      </c>
      <c r="V245" s="274">
        <f>IF(V$74=0,0,V$74/NFM!V$14*1000)</f>
        <v>0.15609479786093824</v>
      </c>
      <c r="W245" s="274">
        <f>IF(W$74=0,0,W$74/NFM!W$14*1000)</f>
        <v>0.1618396285551382</v>
      </c>
      <c r="X245" s="274">
        <f>IF(X$74=0,0,X$74/NFM!X$14*1000)</f>
        <v>0.17049844799973465</v>
      </c>
      <c r="Y245" s="274">
        <f>IF(Y$74=0,0,Y$74/NFM!Y$14*1000)</f>
        <v>0.17242665961593653</v>
      </c>
      <c r="DA245" s="77"/>
    </row>
    <row r="246" spans="1:105" ht="12" customHeight="1" x14ac:dyDescent="0.25">
      <c r="A246" s="173" t="s">
        <v>93</v>
      </c>
      <c r="B246" s="274">
        <f>IF(B$75=0,0,B$75/NFM!B$14*1000)</f>
        <v>3.7409625471255534</v>
      </c>
      <c r="C246" s="274">
        <f>IF(C$75=0,0,C$75/NFM!C$14*1000)</f>
        <v>3.8001845333156807</v>
      </c>
      <c r="D246" s="274">
        <f>IF(D$75=0,0,D$75/NFM!D$14*1000)</f>
        <v>3.6033422656738714</v>
      </c>
      <c r="E246" s="274">
        <f>IF(E$75=0,0,E$75/NFM!E$14*1000)</f>
        <v>3.5814321739698012</v>
      </c>
      <c r="F246" s="274">
        <f>IF(F$75=0,0,F$75/NFM!F$14*1000)</f>
        <v>3.4901611780551383</v>
      </c>
      <c r="G246" s="274">
        <f>IF(G$75=0,0,G$75/NFM!G$14*1000)</f>
        <v>3.5211731754609508</v>
      </c>
      <c r="H246" s="274">
        <f>IF(H$75=0,0,H$75/NFM!H$14*1000)</f>
        <v>3.1230177291984971</v>
      </c>
      <c r="I246" s="274">
        <f>IF(I$75=0,0,I$75/NFM!I$14*1000)</f>
        <v>3.0930334183535355</v>
      </c>
      <c r="J246" s="274">
        <f>IF(J$75=0,0,J$75/NFM!J$14*1000)</f>
        <v>3.1805201144389845</v>
      </c>
      <c r="K246" s="274">
        <f>IF(K$75=0,0,K$75/NFM!K$14*1000)</f>
        <v>3.067379089074628</v>
      </c>
      <c r="L246" s="274">
        <f>IF(L$75=0,0,L$75/NFM!L$14*1000)</f>
        <v>3.1847257231390862</v>
      </c>
      <c r="M246" s="274">
        <f>IF(M$75=0,0,M$75/NFM!M$14*1000)</f>
        <v>2.9558955499214985</v>
      </c>
      <c r="N246" s="274">
        <f>IF(N$75=0,0,N$75/NFM!N$14*1000)</f>
        <v>3.1233026743734129</v>
      </c>
      <c r="O246" s="274">
        <f>IF(O$75=0,0,O$75/NFM!O$14*1000)</f>
        <v>2.8742144807861507</v>
      </c>
      <c r="P246" s="274">
        <f>IF(P$75=0,0,P$75/NFM!P$14*1000)</f>
        <v>3.0647036882923855</v>
      </c>
      <c r="Q246" s="274">
        <f>IF(Q$75=0,0,Q$75/NFM!Q$14*1000)</f>
        <v>3.2393925257985705</v>
      </c>
      <c r="R246" s="274">
        <f>IF(R$75=0,0,R$75/NFM!R$14*1000)</f>
        <v>3.0836438937172113</v>
      </c>
      <c r="S246" s="274">
        <f>IF(S$75=0,0,S$75/NFM!S$14*1000)</f>
        <v>3.0601374252782558</v>
      </c>
      <c r="T246" s="274">
        <f>IF(T$75=0,0,T$75/NFM!T$14*1000)</f>
        <v>3.6016873829766496</v>
      </c>
      <c r="U246" s="274">
        <f>IF(U$75=0,0,U$75/NFM!U$14*1000)</f>
        <v>3.6256230218761938</v>
      </c>
      <c r="V246" s="274">
        <f>IF(V$75=0,0,V$75/NFM!V$14*1000)</f>
        <v>3.6536938206185292</v>
      </c>
      <c r="W246" s="274">
        <f>IF(W$75=0,0,W$75/NFM!W$14*1000)</f>
        <v>3.7881624428630509</v>
      </c>
      <c r="X246" s="274">
        <f>IF(X$75=0,0,X$75/NFM!X$14*1000)</f>
        <v>3.9908384803230437</v>
      </c>
      <c r="Y246" s="274">
        <f>IF(Y$75=0,0,Y$75/NFM!Y$14*1000)</f>
        <v>4.0359719182306799</v>
      </c>
      <c r="DA246" s="77"/>
    </row>
    <row r="247" spans="1:105" ht="12" customHeight="1" x14ac:dyDescent="0.25">
      <c r="A247" s="173" t="s">
        <v>94</v>
      </c>
      <c r="B247" s="274">
        <f>IF(B$76=0,0,B$76/NFM!B$14*1000)</f>
        <v>0.10241747673831188</v>
      </c>
      <c r="C247" s="274">
        <f>IF(C$76=0,0,C$76/NFM!C$14*1000)</f>
        <v>0.10403881518172521</v>
      </c>
      <c r="D247" s="274">
        <f>IF(D$76=0,0,D$76/NFM!D$14*1000)</f>
        <v>9.8649804168286392E-2</v>
      </c>
      <c r="E247" s="274">
        <f>IF(E$76=0,0,E$76/NFM!E$14*1000)</f>
        <v>9.8049964881159565E-2</v>
      </c>
      <c r="F247" s="274">
        <f>IF(F$76=0,0,F$76/NFM!F$14*1000)</f>
        <v>9.5551210888512692E-2</v>
      </c>
      <c r="G247" s="274">
        <f>IF(G$76=0,0,G$76/NFM!G$14*1000)</f>
        <v>9.6400235834073519E-2</v>
      </c>
      <c r="H247" s="274">
        <f>IF(H$76=0,0,H$76/NFM!H$14*1000)</f>
        <v>8.5499812308810055E-2</v>
      </c>
      <c r="I247" s="274">
        <f>IF(I$76=0,0,I$76/NFM!I$14*1000)</f>
        <v>8.4678922652794128E-2</v>
      </c>
      <c r="J247" s="274">
        <f>IF(J$76=0,0,J$76/NFM!J$14*1000)</f>
        <v>8.7074072710665709E-2</v>
      </c>
      <c r="K247" s="274">
        <f>IF(K$76=0,0,K$76/NFM!K$14*1000)</f>
        <v>8.3976576227492897E-2</v>
      </c>
      <c r="L247" s="274">
        <f>IF(L$76=0,0,L$76/NFM!L$14*1000)</f>
        <v>8.7189210947359347E-2</v>
      </c>
      <c r="M247" s="274">
        <f>IF(M$76=0,0,M$76/NFM!M$14*1000)</f>
        <v>8.0924457251671147E-2</v>
      </c>
      <c r="N247" s="274">
        <f>IF(N$76=0,0,N$76/NFM!N$14*1000)</f>
        <v>8.5507613340083596E-2</v>
      </c>
      <c r="O247" s="274">
        <f>IF(O$76=0,0,O$76/NFM!O$14*1000)</f>
        <v>7.8688249619879191E-2</v>
      </c>
      <c r="P247" s="274">
        <f>IF(P$76=0,0,P$76/NFM!P$14*1000)</f>
        <v>8.3903330961353703E-2</v>
      </c>
      <c r="Q247" s="274">
        <f>IF(Q$76=0,0,Q$76/NFM!Q$14*1000)</f>
        <v>8.868584073694058E-2</v>
      </c>
      <c r="R247" s="274">
        <f>IF(R$76=0,0,R$76/NFM!R$14*1000)</f>
        <v>8.4421862762749683E-2</v>
      </c>
      <c r="S247" s="274">
        <f>IF(S$76=0,0,S$76/NFM!S$14*1000)</f>
        <v>8.3778318981110808E-2</v>
      </c>
      <c r="T247" s="274">
        <f>IF(T$76=0,0,T$76/NFM!T$14*1000)</f>
        <v>9.8604497938135124E-2</v>
      </c>
      <c r="U247" s="274">
        <f>IF(U$76=0,0,U$76/NFM!U$14*1000)</f>
        <v>9.9259791250839946E-2</v>
      </c>
      <c r="V247" s="274">
        <f>IF(V$76=0,0,V$76/NFM!V$14*1000)</f>
        <v>0.1000282941003079</v>
      </c>
      <c r="W247" s="274">
        <f>IF(W$76=0,0,W$76/NFM!W$14*1000)</f>
        <v>0.10370968273151551</v>
      </c>
      <c r="X247" s="274">
        <f>IF(X$76=0,0,X$76/NFM!X$14*1000)</f>
        <v>0.10925840664694782</v>
      </c>
      <c r="Y247" s="274">
        <f>IF(Y$76=0,0,Y$76/NFM!Y$14*1000)</f>
        <v>0.11049403859161321</v>
      </c>
      <c r="DA247" s="77"/>
    </row>
    <row r="248" spans="1:105" ht="12" customHeight="1" x14ac:dyDescent="0.25">
      <c r="A248" s="56" t="s">
        <v>95</v>
      </c>
      <c r="B248" s="275">
        <f>IF(B$77=0,0,B$77/NFM!B$14*1000)</f>
        <v>0.49643691136895529</v>
      </c>
      <c r="C248" s="275">
        <f>IF(C$77=0,0,C$77/NFM!C$14*1000)</f>
        <v>0.50460993431482204</v>
      </c>
      <c r="D248" s="275">
        <f>IF(D$77=0,0,D$77/NFM!D$14*1000)</f>
        <v>0.47920465843372212</v>
      </c>
      <c r="E248" s="275">
        <f>IF(E$77=0,0,E$77/NFM!E$14*1000)</f>
        <v>0.46130978508395742</v>
      </c>
      <c r="F248" s="275">
        <f>IF(F$77=0,0,F$77/NFM!F$14*1000)</f>
        <v>0.45205180660200167</v>
      </c>
      <c r="G248" s="275">
        <f>IF(G$77=0,0,G$77/NFM!G$14*1000)</f>
        <v>0.45807385801386857</v>
      </c>
      <c r="H248" s="275">
        <f>IF(H$77=0,0,H$77/NFM!H$14*1000)</f>
        <v>0.42255136716684116</v>
      </c>
      <c r="I248" s="275">
        <f>IF(I$77=0,0,I$77/NFM!I$14*1000)</f>
        <v>0.41862684333706285</v>
      </c>
      <c r="J248" s="275">
        <f>IF(J$77=0,0,J$77/NFM!J$14*1000)</f>
        <v>0.42054937035126949</v>
      </c>
      <c r="K248" s="275">
        <f>IF(K$77=0,0,K$77/NFM!K$14*1000)</f>
        <v>0.40790808703166054</v>
      </c>
      <c r="L248" s="275">
        <f>IF(L$77=0,0,L$77/NFM!L$14*1000)</f>
        <v>0.42356532954516796</v>
      </c>
      <c r="M248" s="275">
        <f>IF(M$77=0,0,M$77/NFM!M$14*1000)</f>
        <v>0.4031134049038882</v>
      </c>
      <c r="N248" s="275">
        <f>IF(N$77=0,0,N$77/NFM!N$14*1000)</f>
        <v>0.42518237616171295</v>
      </c>
      <c r="O248" s="275">
        <f>IF(O$77=0,0,O$77/NFM!O$14*1000)</f>
        <v>0.39136316171900853</v>
      </c>
      <c r="P248" s="275">
        <f>IF(P$77=0,0,P$77/NFM!P$14*1000)</f>
        <v>0.41602320562321371</v>
      </c>
      <c r="Q248" s="275">
        <f>IF(Q$77=0,0,Q$77/NFM!Q$14*1000)</f>
        <v>0.43805350830591139</v>
      </c>
      <c r="R248" s="275">
        <f>IF(R$77=0,0,R$77/NFM!R$14*1000)</f>
        <v>0.41613231015922636</v>
      </c>
      <c r="S248" s="275">
        <f>IF(S$77=0,0,S$77/NFM!S$14*1000)</f>
        <v>0.41576066603892992</v>
      </c>
      <c r="T248" s="275">
        <f>IF(T$77=0,0,T$77/NFM!T$14*1000)</f>
        <v>0.50605197205251973</v>
      </c>
      <c r="U248" s="275">
        <f>IF(U$77=0,0,U$77/NFM!U$14*1000)</f>
        <v>0.50287291067127948</v>
      </c>
      <c r="V248" s="275">
        <f>IF(V$77=0,0,V$77/NFM!V$14*1000)</f>
        <v>0.50173556689379983</v>
      </c>
      <c r="W248" s="275">
        <f>IF(W$77=0,0,W$77/NFM!W$14*1000)</f>
        <v>0.5285239815728191</v>
      </c>
      <c r="X248" s="275">
        <f>IF(X$77=0,0,X$77/NFM!X$14*1000)</f>
        <v>0.56290771114153104</v>
      </c>
      <c r="Y248" s="275">
        <f>IF(Y$77=0,0,Y$77/NFM!Y$14*1000)</f>
        <v>0.56937722363029675</v>
      </c>
      <c r="DA248" s="78"/>
    </row>
    <row r="249" spans="1:105" ht="12" customHeight="1" x14ac:dyDescent="0.25">
      <c r="A249" s="174" t="s">
        <v>558</v>
      </c>
      <c r="B249" s="276">
        <f>IF(B$83=0,0,B$83/NFM!B$14*1000)</f>
        <v>42.951888435646396</v>
      </c>
      <c r="C249" s="276">
        <f>IF(C$83=0,0,C$83/NFM!C$14*1000)</f>
        <v>43.661989051275128</v>
      </c>
      <c r="D249" s="276">
        <f>IF(D$83=0,0,D$83/NFM!D$14*1000)</f>
        <v>41.458925042101846</v>
      </c>
      <c r="E249" s="276">
        <f>IF(E$83=0,0,E$83/NFM!E$14*1000)</f>
        <v>39.827526779980353</v>
      </c>
      <c r="F249" s="276">
        <f>IF(F$83=0,0,F$83/NFM!F$14*1000)</f>
        <v>39.069037991366876</v>
      </c>
      <c r="G249" s="276">
        <f>IF(G$83=0,0,G$83/NFM!G$14*1000)</f>
        <v>39.57868085376208</v>
      </c>
      <c r="H249" s="276">
        <f>IF(H$83=0,0,H$83/NFM!H$14*1000)</f>
        <v>36.466678687868772</v>
      </c>
      <c r="I249" s="276">
        <f>IF(I$83=0,0,I$83/NFM!I$14*1000)</f>
        <v>36.126497463665473</v>
      </c>
      <c r="J249" s="276">
        <f>IF(J$83=0,0,J$83/NFM!J$14*1000)</f>
        <v>36.315038260021169</v>
      </c>
      <c r="K249" s="276">
        <f>IF(K$83=0,0,K$83/NFM!K$14*1000)</f>
        <v>35.202498400496545</v>
      </c>
      <c r="L249" s="276">
        <f>IF(L$83=0,0,L$83/NFM!L$14*1000)</f>
        <v>36.555436018996808</v>
      </c>
      <c r="M249" s="276">
        <f>IF(M$83=0,0,M$83/NFM!M$14*1000)</f>
        <v>34.768019437386194</v>
      </c>
      <c r="N249" s="276">
        <f>IF(N$83=0,0,N$83/NFM!N$14*1000)</f>
        <v>36.67676175285839</v>
      </c>
      <c r="O249" s="276">
        <f>IF(O$83=0,0,O$83/NFM!O$14*1000)</f>
        <v>33.759660123095507</v>
      </c>
      <c r="P249" s="276">
        <f>IF(P$83=0,0,P$83/NFM!P$14*1000)</f>
        <v>35.896693023241838</v>
      </c>
      <c r="Q249" s="276">
        <f>IF(Q$83=0,0,Q$83/NFM!Q$14*1000)</f>
        <v>37.795307903042271</v>
      </c>
      <c r="R249" s="276">
        <f>IF(R$83=0,0,R$83/NFM!R$14*1000)</f>
        <v>35.906300179539336</v>
      </c>
      <c r="S249" s="276">
        <f>IF(S$83=0,0,S$83/NFM!S$14*1000)</f>
        <v>35.865130600371764</v>
      </c>
      <c r="T249" s="276">
        <f>IF(T$83=0,0,T$83/NFM!T$14*1000)</f>
        <v>41.499018952829985</v>
      </c>
      <c r="U249" s="276">
        <f>IF(U$83=0,0,U$83/NFM!U$14*1000)</f>
        <v>41.675597636020797</v>
      </c>
      <c r="V249" s="276">
        <f>IF(V$83=0,0,V$83/NFM!V$14*1000)</f>
        <v>41.590716673932477</v>
      </c>
      <c r="W249" s="276">
        <f>IF(W$83=0,0,W$83/NFM!W$14*1000)</f>
        <v>43.680182321964658</v>
      </c>
      <c r="X249" s="276">
        <f>IF(X$83=0,0,X$83/NFM!X$14*1000)</f>
        <v>46.487597138888624</v>
      </c>
      <c r="Y249" s="276">
        <f>IF(Y$83=0,0,Y$83/NFM!Y$14*1000)</f>
        <v>46.584929269134292</v>
      </c>
      <c r="DA249" s="79"/>
    </row>
    <row r="250" spans="1:105" ht="12" customHeight="1" x14ac:dyDescent="0.25">
      <c r="A250" s="174" t="s">
        <v>517</v>
      </c>
      <c r="B250" s="276">
        <f>IF(B$90=0,0,B$90/NFM!B$14*1000)</f>
        <v>82.378724631815587</v>
      </c>
      <c r="C250" s="276">
        <f>IF(C$90=0,0,C$90/NFM!C$14*1000)</f>
        <v>83.740648058381765</v>
      </c>
      <c r="D250" s="276">
        <f>IF(D$90=0,0,D$90/NFM!D$14*1000)</f>
        <v>79.515325029107601</v>
      </c>
      <c r="E250" s="276">
        <f>IF(E$90=0,0,E$90/NFM!E$14*1000)</f>
        <v>76.386417009114822</v>
      </c>
      <c r="F250" s="276">
        <f>IF(F$90=0,0,F$90/NFM!F$14*1000)</f>
        <v>74.931688443521622</v>
      </c>
      <c r="G250" s="276">
        <f>IF(G$90=0,0,G$90/NFM!G$14*1000)</f>
        <v>75.90914788828448</v>
      </c>
      <c r="H250" s="276">
        <f>IF(H$90=0,0,H$90/NFM!H$14*1000)</f>
        <v>69.94054490446365</v>
      </c>
      <c r="I250" s="276">
        <f>IF(I$90=0,0,I$90/NFM!I$14*1000)</f>
        <v>69.288101055910985</v>
      </c>
      <c r="J250" s="276">
        <f>IF(J$90=0,0,J$90/NFM!J$14*1000)</f>
        <v>69.6497091460447</v>
      </c>
      <c r="K250" s="276">
        <f>IF(K$90=0,0,K$90/NFM!K$14*1000)</f>
        <v>67.515935333817225</v>
      </c>
      <c r="L250" s="276">
        <f>IF(L$90=0,0,L$90/NFM!L$14*1000)</f>
        <v>70.110775271657076</v>
      </c>
      <c r="M250" s="276">
        <f>IF(M$90=0,0,M$90/NFM!M$14*1000)</f>
        <v>66.682635002587077</v>
      </c>
      <c r="N250" s="276">
        <f>IF(N$90=0,0,N$90/NFM!N$14*1000)</f>
        <v>70.343469562514869</v>
      </c>
      <c r="O250" s="276">
        <f>IF(O$90=0,0,O$90/NFM!O$14*1000)</f>
        <v>64.748672205902665</v>
      </c>
      <c r="P250" s="276">
        <f>IF(P$90=0,0,P$90/NFM!P$14*1000)</f>
        <v>68.84735217602902</v>
      </c>
      <c r="Q250" s="276">
        <f>IF(Q$90=0,0,Q$90/NFM!Q$14*1000)</f>
        <v>72.48876302107918</v>
      </c>
      <c r="R250" s="276">
        <f>IF(R$90=0,0,R$90/NFM!R$14*1000)</f>
        <v>68.865778031374404</v>
      </c>
      <c r="S250" s="276">
        <f>IF(S$90=0,0,S$90/NFM!S$14*1000)</f>
        <v>68.786817651540701</v>
      </c>
      <c r="T250" s="276">
        <f>IF(T$90=0,0,T$90/NFM!T$14*1000)</f>
        <v>79.592222351939725</v>
      </c>
      <c r="U250" s="276">
        <f>IF(U$90=0,0,U$90/NFM!U$14*1000)</f>
        <v>79.930887943796535</v>
      </c>
      <c r="V250" s="276">
        <f>IF(V$90=0,0,V$90/NFM!V$14*1000)</f>
        <v>79.768092181909793</v>
      </c>
      <c r="W250" s="276">
        <f>IF(W$90=0,0,W$90/NFM!W$14*1000)</f>
        <v>83.775541481950967</v>
      </c>
      <c r="X250" s="276">
        <f>IF(X$90=0,0,X$90/NFM!X$14*1000)</f>
        <v>89.159967186007464</v>
      </c>
      <c r="Y250" s="276">
        <f>IF(Y$90=0,0,Y$90/NFM!Y$14*1000)</f>
        <v>89.346643419518102</v>
      </c>
      <c r="DA250" s="79"/>
    </row>
    <row r="251" spans="1:105" ht="12" customHeight="1" x14ac:dyDescent="0.25">
      <c r="A251" s="41" t="s">
        <v>527</v>
      </c>
      <c r="B251" s="277">
        <f>IF(B$97=0,0,B$97/NFM!B$14*1000)</f>
        <v>56.991221681704054</v>
      </c>
      <c r="C251" s="277">
        <f>IF(C$97=0,0,C$97/NFM!C$14*1000)</f>
        <v>57.805162428213755</v>
      </c>
      <c r="D251" s="277">
        <f>IF(D$97=0,0,D$97/NFM!D$14*1000)</f>
        <v>54.639408247016803</v>
      </c>
      <c r="E251" s="277">
        <f>IF(E$97=0,0,E$97/NFM!E$14*1000)</f>
        <v>58.34687826129425</v>
      </c>
      <c r="F251" s="277">
        <f>IF(F$97=0,0,F$97/NFM!F$14*1000)</f>
        <v>56.109002677438312</v>
      </c>
      <c r="G251" s="277">
        <f>IF(G$97=0,0,G$97/NFM!G$14*1000)</f>
        <v>56.131413343618306</v>
      </c>
      <c r="H251" s="277">
        <f>IF(H$97=0,0,H$97/NFM!H$14*1000)</f>
        <v>45.789957642737221</v>
      </c>
      <c r="I251" s="277">
        <f>IF(I$97=0,0,I$97/NFM!I$14*1000)</f>
        <v>45.32119455130622</v>
      </c>
      <c r="J251" s="277">
        <f>IF(J$97=0,0,J$97/NFM!J$14*1000)</f>
        <v>49.044537919485379</v>
      </c>
      <c r="K251" s="277">
        <f>IF(K$97=0,0,K$97/NFM!K$14*1000)</f>
        <v>46.774368631682471</v>
      </c>
      <c r="L251" s="277">
        <f>IF(L$97=0,0,L$97/NFM!L$14*1000)</f>
        <v>48.545583285885563</v>
      </c>
      <c r="M251" s="277">
        <f>IF(M$97=0,0,M$97/NFM!M$14*1000)</f>
        <v>42.598818578590517</v>
      </c>
      <c r="N251" s="277">
        <f>IF(N$97=0,0,N$97/NFM!N$14*1000)</f>
        <v>45.188243985789505</v>
      </c>
      <c r="O251" s="277">
        <f>IF(O$97=0,0,O$97/NFM!O$14*1000)</f>
        <v>41.561193154821787</v>
      </c>
      <c r="P251" s="277">
        <f>IF(P$97=0,0,P$97/NFM!P$14*1000)</f>
        <v>44.609897048445667</v>
      </c>
      <c r="Q251" s="277">
        <f>IF(Q$97=0,0,Q$97/NFM!Q$14*1000)</f>
        <v>47.584764593096544</v>
      </c>
      <c r="R251" s="277">
        <f>IF(R$97=0,0,R$97/NFM!R$14*1000)</f>
        <v>45.507349769700006</v>
      </c>
      <c r="S251" s="277">
        <f>IF(S$97=0,0,S$97/NFM!S$14*1000)</f>
        <v>44.479106396426126</v>
      </c>
      <c r="T251" s="277">
        <f>IF(T$97=0,0,T$97/NFM!T$14*1000)</f>
        <v>54.414696718466168</v>
      </c>
      <c r="U251" s="277">
        <f>IF(U$97=0,0,U$97/NFM!U$14*1000)</f>
        <v>55.072349746976961</v>
      </c>
      <c r="V251" s="277">
        <f>IF(V$97=0,0,V$97/NFM!V$14*1000)</f>
        <v>56.692964479787555</v>
      </c>
      <c r="W251" s="277">
        <f>IF(W$97=0,0,W$97/NFM!W$14*1000)</f>
        <v>57.140650378923965</v>
      </c>
      <c r="X251" s="277">
        <f>IF(X$97=0,0,X$97/NFM!X$14*1000)</f>
        <v>58.819064950252937</v>
      </c>
      <c r="Y251" s="277">
        <f>IF(Y$97=0,0,Y$97/NFM!Y$14*1000)</f>
        <v>60.734227202359506</v>
      </c>
      <c r="DA251" s="82"/>
    </row>
    <row r="252" spans="1:105" ht="12" customHeight="1" x14ac:dyDescent="0.25">
      <c r="A252" s="130"/>
      <c r="B252" s="172"/>
      <c r="C252" s="172"/>
      <c r="D252" s="172"/>
      <c r="E252" s="172"/>
      <c r="F252" s="172"/>
      <c r="G252" s="172"/>
      <c r="H252" s="172"/>
      <c r="I252" s="172"/>
      <c r="J252" s="172"/>
      <c r="K252" s="172"/>
      <c r="L252" s="172"/>
      <c r="M252" s="172"/>
      <c r="N252" s="172"/>
      <c r="O252" s="172"/>
      <c r="P252" s="172"/>
      <c r="Q252" s="172"/>
      <c r="R252" s="172"/>
      <c r="S252" s="172"/>
      <c r="T252" s="172"/>
      <c r="U252" s="172"/>
      <c r="V252" s="172"/>
      <c r="W252" s="172"/>
      <c r="X252" s="172"/>
      <c r="Y252" s="172"/>
    </row>
    <row r="253" spans="1:105" ht="12" customHeight="1" x14ac:dyDescent="0.25">
      <c r="A253" s="35" t="s">
        <v>47</v>
      </c>
      <c r="B253" s="272">
        <f t="shared" ref="B253:Y253" si="60">SUM(B$254:B$261)</f>
        <v>434.76918966444129</v>
      </c>
      <c r="C253" s="272">
        <f t="shared" si="60"/>
        <v>441.65188218592453</v>
      </c>
      <c r="D253" s="272">
        <f t="shared" si="60"/>
        <v>434.31694938088799</v>
      </c>
      <c r="E253" s="272">
        <f t="shared" si="60"/>
        <v>438.55893357782867</v>
      </c>
      <c r="F253" s="272">
        <f t="shared" si="60"/>
        <v>420.96391101678159</v>
      </c>
      <c r="G253" s="272">
        <f t="shared" si="60"/>
        <v>424.70440638370616</v>
      </c>
      <c r="H253" s="272">
        <f t="shared" si="60"/>
        <v>382.10362247803749</v>
      </c>
      <c r="I253" s="272">
        <f t="shared" si="60"/>
        <v>382.0982105106508</v>
      </c>
      <c r="J253" s="272">
        <f t="shared" si="60"/>
        <v>382.63260268547151</v>
      </c>
      <c r="K253" s="272">
        <f t="shared" si="60"/>
        <v>369.02116699320783</v>
      </c>
      <c r="L253" s="272">
        <f t="shared" si="60"/>
        <v>383.13855861242359</v>
      </c>
      <c r="M253" s="272">
        <f t="shared" si="60"/>
        <v>355.6091352474221</v>
      </c>
      <c r="N253" s="272">
        <f t="shared" si="60"/>
        <v>375.74905621396545</v>
      </c>
      <c r="O253" s="272">
        <f t="shared" si="60"/>
        <v>345.78249087833416</v>
      </c>
      <c r="P253" s="272">
        <f t="shared" si="60"/>
        <v>368.69930279244795</v>
      </c>
      <c r="Q253" s="272">
        <f t="shared" si="60"/>
        <v>360.27567292312517</v>
      </c>
      <c r="R253" s="272">
        <f t="shared" si="60"/>
        <v>367.6792401341346</v>
      </c>
      <c r="S253" s="272">
        <f t="shared" si="60"/>
        <v>364.87643904819754</v>
      </c>
      <c r="T253" s="272">
        <f t="shared" si="60"/>
        <v>438.46018947699088</v>
      </c>
      <c r="U253" s="272">
        <f t="shared" si="60"/>
        <v>441.3740528002424</v>
      </c>
      <c r="V253" s="272">
        <f t="shared" si="60"/>
        <v>415.48198118602102</v>
      </c>
      <c r="W253" s="272">
        <f t="shared" si="60"/>
        <v>430.77316110433151</v>
      </c>
      <c r="X253" s="272">
        <f t="shared" si="60"/>
        <v>420.11733519280705</v>
      </c>
      <c r="Y253" s="272">
        <f t="shared" si="60"/>
        <v>424.86855220042344</v>
      </c>
      <c r="DA253" s="111"/>
    </row>
    <row r="254" spans="1:105" ht="12" customHeight="1" x14ac:dyDescent="0.25">
      <c r="A254" s="55" t="s">
        <v>91</v>
      </c>
      <c r="B254" s="273">
        <f>IF(B$116=0,0,B$116/NFM!B$15*1000)</f>
        <v>0.699697199835002</v>
      </c>
      <c r="C254" s="273">
        <f>IF(C$116=0,0,C$116/NFM!C$15*1000)</f>
        <v>0.71077388327781454</v>
      </c>
      <c r="D254" s="273">
        <f>IF(D$116=0,0,D$116/NFM!D$15*1000)</f>
        <v>0.69896938547382093</v>
      </c>
      <c r="E254" s="273">
        <f>IF(E$116=0,0,E$116/NFM!E$15*1000)</f>
        <v>0.70579623644418155</v>
      </c>
      <c r="F254" s="273">
        <f>IF(F$116=0,0,F$116/NFM!F$15*1000)</f>
        <v>0.67747963004780587</v>
      </c>
      <c r="G254" s="273">
        <f>IF(G$116=0,0,G$116/NFM!G$15*1000)</f>
        <v>0.68349940834961631</v>
      </c>
      <c r="H254" s="273">
        <f>IF(H$116=0,0,H$116/NFM!H$15*1000)</f>
        <v>0.61493969915637725</v>
      </c>
      <c r="I254" s="273">
        <f>IF(I$116=0,0,I$116/NFM!I$15*1000)</f>
        <v>0.61493098938921908</v>
      </c>
      <c r="J254" s="273">
        <f>IF(J$116=0,0,J$116/NFM!J$15*1000)</f>
        <v>0.61579101516201595</v>
      </c>
      <c r="K254" s="273">
        <f>IF(K$116=0,0,K$116/NFM!K$15*1000)</f>
        <v>0.59388540716126437</v>
      </c>
      <c r="L254" s="273">
        <f>IF(L$116=0,0,L$116/NFM!L$15*1000)</f>
        <v>0.61660527696749778</v>
      </c>
      <c r="M254" s="273">
        <f>IF(M$116=0,0,M$116/NFM!M$15*1000)</f>
        <v>0.57230071054588116</v>
      </c>
      <c r="N254" s="273">
        <f>IF(N$116=0,0,N$116/NFM!N$15*1000)</f>
        <v>0.60471295741196962</v>
      </c>
      <c r="O254" s="273">
        <f>IF(O$116=0,0,O$116/NFM!O$15*1000)</f>
        <v>0.55648616868714174</v>
      </c>
      <c r="P254" s="273">
        <f>IF(P$116=0,0,P$116/NFM!P$15*1000)</f>
        <v>0.5933674139700017</v>
      </c>
      <c r="Q254" s="273">
        <f>IF(Q$116=0,0,Q$116/NFM!Q$15*1000)</f>
        <v>0.57981081802871914</v>
      </c>
      <c r="R254" s="273">
        <f>IF(R$116=0,0,R$116/NFM!R$15*1000)</f>
        <v>0.59172577283572225</v>
      </c>
      <c r="S254" s="273">
        <f>IF(S$116=0,0,S$116/NFM!S$15*1000)</f>
        <v>0.58721507585410637</v>
      </c>
      <c r="T254" s="273">
        <f>IF(T$116=0,0,T$116/NFM!T$15*1000)</f>
        <v>0.70563732230647624</v>
      </c>
      <c r="U254" s="273">
        <f>IF(U$116=0,0,U$116/NFM!U$15*1000)</f>
        <v>0.71032675765851083</v>
      </c>
      <c r="V254" s="273">
        <f>IF(V$116=0,0,V$116/NFM!V$15*1000)</f>
        <v>0.66865726856625396</v>
      </c>
      <c r="W254" s="273">
        <f>IF(W$116=0,0,W$116/NFM!W$15*1000)</f>
        <v>0.69326617836335902</v>
      </c>
      <c r="X254" s="273">
        <f>IF(X$116=0,0,X$116/NFM!X$15*1000)</f>
        <v>0.6761171905108081</v>
      </c>
      <c r="Y254" s="273">
        <f>IF(Y$116=0,0,Y$116/NFM!Y$15*1000)</f>
        <v>0.68376357694995515</v>
      </c>
      <c r="DA254" s="76"/>
    </row>
    <row r="255" spans="1:105" ht="12" customHeight="1" x14ac:dyDescent="0.25">
      <c r="A255" s="173" t="s">
        <v>92</v>
      </c>
      <c r="B255" s="274">
        <f>IF(B$117=0,0,B$117/NFM!B$15*1000)</f>
        <v>0.3492474779929377</v>
      </c>
      <c r="C255" s="274">
        <f>IF(C$117=0,0,C$117/NFM!C$15*1000)</f>
        <v>0.35477630354467748</v>
      </c>
      <c r="D255" s="274">
        <f>IF(D$117=0,0,D$117/NFM!D$15*1000)</f>
        <v>0.34888419609020965</v>
      </c>
      <c r="E255" s="274">
        <f>IF(E$117=0,0,E$117/NFM!E$15*1000)</f>
        <v>0.35229175651005162</v>
      </c>
      <c r="F255" s="274">
        <f>IF(F$117=0,0,F$117/NFM!F$15*1000)</f>
        <v>0.33815778059649237</v>
      </c>
      <c r="G255" s="274">
        <f>IF(G$117=0,0,G$117/NFM!G$15*1000)</f>
        <v>0.34116249805209992</v>
      </c>
      <c r="H255" s="274">
        <f>IF(H$117=0,0,H$117/NFM!H$15*1000)</f>
        <v>0.30694154428336329</v>
      </c>
      <c r="I255" s="274">
        <f>IF(I$117=0,0,I$117/NFM!I$15*1000)</f>
        <v>0.30693719688249549</v>
      </c>
      <c r="J255" s="274">
        <f>IF(J$117=0,0,J$117/NFM!J$15*1000)</f>
        <v>0.30736647090592878</v>
      </c>
      <c r="K255" s="274">
        <f>IF(K$117=0,0,K$117/NFM!K$15*1000)</f>
        <v>0.29643248639095793</v>
      </c>
      <c r="L255" s="274">
        <f>IF(L$117=0,0,L$117/NFM!L$15*1000)</f>
        <v>0.30777290226231785</v>
      </c>
      <c r="M255" s="274">
        <f>IF(M$117=0,0,M$117/NFM!M$15*1000)</f>
        <v>0.28565868186816851</v>
      </c>
      <c r="N255" s="274">
        <f>IF(N$117=0,0,N$117/NFM!N$15*1000)</f>
        <v>0.30183695938126326</v>
      </c>
      <c r="O255" s="274">
        <f>IF(O$117=0,0,O$117/NFM!O$15*1000)</f>
        <v>0.2777649974842939</v>
      </c>
      <c r="P255" s="274">
        <f>IF(P$117=0,0,P$117/NFM!P$15*1000)</f>
        <v>0.29617393481220544</v>
      </c>
      <c r="Q255" s="274">
        <f>IF(Q$117=0,0,Q$117/NFM!Q$15*1000)</f>
        <v>0.28940728354680273</v>
      </c>
      <c r="R255" s="274">
        <f>IF(R$117=0,0,R$117/NFM!R$15*1000)</f>
        <v>0.29535452460725992</v>
      </c>
      <c r="S255" s="274">
        <f>IF(S$117=0,0,S$117/NFM!S$15*1000)</f>
        <v>0.29310305133397663</v>
      </c>
      <c r="T255" s="274">
        <f>IF(T$117=0,0,T$117/NFM!T$15*1000)</f>
        <v>0.35221243596707413</v>
      </c>
      <c r="U255" s="274">
        <f>IF(U$117=0,0,U$117/NFM!U$15*1000)</f>
        <v>0.35455312486835189</v>
      </c>
      <c r="V255" s="274">
        <f>IF(V$117=0,0,V$117/NFM!V$15*1000)</f>
        <v>0.33375417929852996</v>
      </c>
      <c r="W255" s="274">
        <f>IF(W$117=0,0,W$117/NFM!W$15*1000)</f>
        <v>0.34603749225850949</v>
      </c>
      <c r="X255" s="274">
        <f>IF(X$117=0,0,X$117/NFM!X$15*1000)</f>
        <v>0.33747773132328324</v>
      </c>
      <c r="Y255" s="274">
        <f>IF(Y$117=0,0,Y$117/NFM!Y$15*1000)</f>
        <v>0.34129435540047137</v>
      </c>
      <c r="DA255" s="77"/>
    </row>
    <row r="256" spans="1:105" ht="12" customHeight="1" x14ac:dyDescent="0.25">
      <c r="A256" s="173" t="s">
        <v>93</v>
      </c>
      <c r="B256" s="274">
        <f>IF(B$118=0,0,B$118/NFM!B$15*1000)</f>
        <v>8.8780858310354702</v>
      </c>
      <c r="C256" s="274">
        <f>IF(C$118=0,0,C$118/NFM!C$15*1000)</f>
        <v>9.0186319792145557</v>
      </c>
      <c r="D256" s="274">
        <f>IF(D$118=0,0,D$118/NFM!D$15*1000)</f>
        <v>8.8688509814903398</v>
      </c>
      <c r="E256" s="274">
        <f>IF(E$118=0,0,E$118/NFM!E$15*1000)</f>
        <v>8.9554732645076758</v>
      </c>
      <c r="F256" s="274">
        <f>IF(F$118=0,0,F$118/NFM!F$15*1000)</f>
        <v>8.5961788981875724</v>
      </c>
      <c r="G256" s="274">
        <f>IF(G$118=0,0,G$118/NFM!G$15*1000)</f>
        <v>8.6725606651288718</v>
      </c>
      <c r="H256" s="274">
        <f>IF(H$118=0,0,H$118/NFM!H$15*1000)</f>
        <v>7.8026429594242579</v>
      </c>
      <c r="I256" s="274">
        <f>IF(I$118=0,0,I$118/NFM!I$15*1000)</f>
        <v>7.8025324458186365</v>
      </c>
      <c r="J256" s="274">
        <f>IF(J$118=0,0,J$118/NFM!J$15*1000)</f>
        <v>7.8134448556862104</v>
      </c>
      <c r="K256" s="274">
        <f>IF(K$118=0,0,K$118/NFM!K$15*1000)</f>
        <v>7.5354962401171459</v>
      </c>
      <c r="L256" s="274">
        <f>IF(L$118=0,0,L$118/NFM!L$15*1000)</f>
        <v>7.8237765908992527</v>
      </c>
      <c r="M256" s="274">
        <f>IF(M$118=0,0,M$118/NFM!M$15*1000)</f>
        <v>7.2616194985303233</v>
      </c>
      <c r="N256" s="274">
        <f>IF(N$118=0,0,N$118/NFM!N$15*1000)</f>
        <v>7.6728812696531747</v>
      </c>
      <c r="O256" s="274">
        <f>IF(O$118=0,0,O$118/NFM!O$15*1000)</f>
        <v>7.0609571834124409</v>
      </c>
      <c r="P256" s="274">
        <f>IF(P$118=0,0,P$118/NFM!P$15*1000)</f>
        <v>7.528923699862581</v>
      </c>
      <c r="Q256" s="274">
        <f>IF(Q$118=0,0,Q$118/NFM!Q$15*1000)</f>
        <v>7.3569112602361866</v>
      </c>
      <c r="R256" s="274">
        <f>IF(R$118=0,0,R$118/NFM!R$15*1000)</f>
        <v>7.5080937881560192</v>
      </c>
      <c r="S256" s="274">
        <f>IF(S$118=0,0,S$118/NFM!S$15*1000)</f>
        <v>7.4508599519051062</v>
      </c>
      <c r="T256" s="274">
        <f>IF(T$118=0,0,T$118/NFM!T$15*1000)</f>
        <v>8.9534568874882421</v>
      </c>
      <c r="U256" s="274">
        <f>IF(U$118=0,0,U$118/NFM!U$15*1000)</f>
        <v>9.0129586399095381</v>
      </c>
      <c r="V256" s="274">
        <f>IF(V$118=0,0,V$118/NFM!V$15*1000)</f>
        <v>8.4842366430461862</v>
      </c>
      <c r="W256" s="274">
        <f>IF(W$118=0,0,W$118/NFM!W$15*1000)</f>
        <v>8.796486018116477</v>
      </c>
      <c r="X256" s="274">
        <f>IF(X$118=0,0,X$118/NFM!X$15*1000)</f>
        <v>8.5788916271338742</v>
      </c>
      <c r="Y256" s="274">
        <f>IF(Y$118=0,0,Y$118/NFM!Y$15*1000)</f>
        <v>8.6759125600746057</v>
      </c>
      <c r="DA256" s="77"/>
    </row>
    <row r="257" spans="1:105" ht="12" customHeight="1" x14ac:dyDescent="0.25">
      <c r="A257" s="173" t="s">
        <v>94</v>
      </c>
      <c r="B257" s="274">
        <f>IF(B$119=0,0,B$119/NFM!B$15*1000)</f>
        <v>0.23323239994500081</v>
      </c>
      <c r="C257" s="274">
        <f>IF(C$119=0,0,C$119/NFM!C$15*1000)</f>
        <v>0.23692462775927167</v>
      </c>
      <c r="D257" s="274">
        <f>IF(D$119=0,0,D$119/NFM!D$15*1000)</f>
        <v>0.23298979515794038</v>
      </c>
      <c r="E257" s="274">
        <f>IF(E$119=0,0,E$119/NFM!E$15*1000)</f>
        <v>0.23526541214806054</v>
      </c>
      <c r="F257" s="274">
        <f>IF(F$119=0,0,F$119/NFM!F$15*1000)</f>
        <v>0.22582654334926874</v>
      </c>
      <c r="G257" s="274">
        <f>IF(G$119=0,0,G$119/NFM!G$15*1000)</f>
        <v>0.22783313611653894</v>
      </c>
      <c r="H257" s="274">
        <f>IF(H$119=0,0,H$119/NFM!H$15*1000)</f>
        <v>0.20497989971879252</v>
      </c>
      <c r="I257" s="274">
        <f>IF(I$119=0,0,I$119/NFM!I$15*1000)</f>
        <v>0.20497699646307319</v>
      </c>
      <c r="J257" s="274">
        <f>IF(J$119=0,0,J$119/NFM!J$15*1000)</f>
        <v>0.20526367172067209</v>
      </c>
      <c r="K257" s="274">
        <f>IF(K$119=0,0,K$119/NFM!K$15*1000)</f>
        <v>0.19796180238708821</v>
      </c>
      <c r="L257" s="274">
        <f>IF(L$119=0,0,L$119/NFM!L$15*1000)</f>
        <v>0.20553509232249934</v>
      </c>
      <c r="M257" s="274">
        <f>IF(M$119=0,0,M$119/NFM!M$15*1000)</f>
        <v>0.19076690351529374</v>
      </c>
      <c r="N257" s="274">
        <f>IF(N$119=0,0,N$119/NFM!N$15*1000)</f>
        <v>0.20157098580398994</v>
      </c>
      <c r="O257" s="274">
        <f>IF(O$119=0,0,O$119/NFM!O$15*1000)</f>
        <v>0.18549538956238071</v>
      </c>
      <c r="P257" s="274">
        <f>IF(P$119=0,0,P$119/NFM!P$15*1000)</f>
        <v>0.19778913799000067</v>
      </c>
      <c r="Q257" s="274">
        <f>IF(Q$119=0,0,Q$119/NFM!Q$15*1000)</f>
        <v>0.19327027267623978</v>
      </c>
      <c r="R257" s="274">
        <f>IF(R$119=0,0,R$119/NFM!R$15*1000)</f>
        <v>0.19724192427857415</v>
      </c>
      <c r="S257" s="274">
        <f>IF(S$119=0,0,S$119/NFM!S$15*1000)</f>
        <v>0.19573835861803557</v>
      </c>
      <c r="T257" s="274">
        <f>IF(T$119=0,0,T$119/NFM!T$15*1000)</f>
        <v>0.23521244076882555</v>
      </c>
      <c r="U257" s="274">
        <f>IF(U$119=0,0,U$119/NFM!U$15*1000)</f>
        <v>0.23677558588617043</v>
      </c>
      <c r="V257" s="274">
        <f>IF(V$119=0,0,V$119/NFM!V$15*1000)</f>
        <v>0.22288575618875134</v>
      </c>
      <c r="W257" s="274">
        <f>IF(W$119=0,0,W$119/NFM!W$15*1000)</f>
        <v>0.23108872612111969</v>
      </c>
      <c r="X257" s="274">
        <f>IF(X$119=0,0,X$119/NFM!X$15*1000)</f>
        <v>0.22537239683693616</v>
      </c>
      <c r="Y257" s="274">
        <f>IF(Y$119=0,0,Y$119/NFM!Y$15*1000)</f>
        <v>0.22792119231665173</v>
      </c>
      <c r="DA257" s="77"/>
    </row>
    <row r="258" spans="1:105" ht="12" customHeight="1" x14ac:dyDescent="0.25">
      <c r="A258" s="56" t="s">
        <v>95</v>
      </c>
      <c r="B258" s="275">
        <f>IF(B$120=0,0,B$120/NFM!B$15*1000)</f>
        <v>1.1380948612838624</v>
      </c>
      <c r="C258" s="275">
        <f>IF(C$120=0,0,C$120/NFM!C$15*1000)</f>
        <v>1.1562492308667074</v>
      </c>
      <c r="D258" s="275">
        <f>IF(D$120=0,0,D$120/NFM!D$15*1000)</f>
        <v>1.1382355843494305</v>
      </c>
      <c r="E258" s="275">
        <f>IF(E$120=0,0,E$120/NFM!E$15*1000)</f>
        <v>1.13432255778229</v>
      </c>
      <c r="F258" s="275">
        <f>IF(F$120=0,0,F$120/NFM!F$15*1000)</f>
        <v>1.0925036289163581</v>
      </c>
      <c r="G258" s="275">
        <f>IF(G$120=0,0,G$120/NFM!G$15*1000)</f>
        <v>1.1050331415693895</v>
      </c>
      <c r="H258" s="275">
        <f>IF(H$120=0,0,H$120/NFM!H$15*1000)</f>
        <v>1.0176518550362752</v>
      </c>
      <c r="I258" s="275">
        <f>IF(I$120=0,0,I$120/NFM!I$15*1000)</f>
        <v>1.0176886846275088</v>
      </c>
      <c r="J258" s="275">
        <f>IF(J$120=0,0,J$120/NFM!J$15*1000)</f>
        <v>1.009142027551279</v>
      </c>
      <c r="K258" s="275">
        <f>IF(K$120=0,0,K$120/NFM!K$15*1000)</f>
        <v>0.97562070849265814</v>
      </c>
      <c r="L258" s="275">
        <f>IF(L$120=0,0,L$120/NFM!L$15*1000)</f>
        <v>1.0133538343173174</v>
      </c>
      <c r="M258" s="275">
        <f>IF(M$120=0,0,M$120/NFM!M$15*1000)</f>
        <v>0.95076417672555602</v>
      </c>
      <c r="N258" s="275">
        <f>IF(N$120=0,0,N$120/NFM!N$15*1000)</f>
        <v>1.0034370767279559</v>
      </c>
      <c r="O258" s="275">
        <f>IF(O$120=0,0,O$120/NFM!O$15*1000)</f>
        <v>0.92334465012460964</v>
      </c>
      <c r="P258" s="275">
        <f>IF(P$120=0,0,P$120/NFM!P$15*1000)</f>
        <v>0.98306655144733757</v>
      </c>
      <c r="Q258" s="275">
        <f>IF(Q$120=0,0,Q$120/NFM!Q$15*1000)</f>
        <v>0.9594963838308066</v>
      </c>
      <c r="R258" s="275">
        <f>IF(R$120=0,0,R$120/NFM!R$15*1000)</f>
        <v>0.97845845449636437</v>
      </c>
      <c r="S258" s="275">
        <f>IF(S$120=0,0,S$120/NFM!S$15*1000)</f>
        <v>0.97406139773805001</v>
      </c>
      <c r="T258" s="275">
        <f>IF(T$120=0,0,T$120/NFM!T$15*1000)</f>
        <v>1.2214047184784484</v>
      </c>
      <c r="U258" s="275">
        <f>IF(U$120=0,0,U$120/NFM!U$15*1000)</f>
        <v>1.215635720649014</v>
      </c>
      <c r="V258" s="275">
        <f>IF(V$120=0,0,V$120/NFM!V$15*1000)</f>
        <v>1.1391769604750646</v>
      </c>
      <c r="W258" s="275">
        <f>IF(W$120=0,0,W$120/NFM!W$15*1000)</f>
        <v>1.1906021376472555</v>
      </c>
      <c r="X258" s="275">
        <f>IF(X$120=0,0,X$120/NFM!X$15*1000)</f>
        <v>1.1687259422885201</v>
      </c>
      <c r="Y258" s="275">
        <f>IF(Y$120=0,0,Y$120/NFM!Y$15*1000)</f>
        <v>1.1872556153776348</v>
      </c>
      <c r="DA258" s="78"/>
    </row>
    <row r="259" spans="1:105" ht="12" customHeight="1" x14ac:dyDescent="0.25">
      <c r="A259" s="174" t="s">
        <v>602</v>
      </c>
      <c r="B259" s="276">
        <f>IF(B$126=0,0,B$126/NFM!B$15*1000)</f>
        <v>248.25767664249162</v>
      </c>
      <c r="C259" s="276">
        <f>IF(C$126=0,0,C$126/NFM!C$15*1000)</f>
        <v>252.27431421264822</v>
      </c>
      <c r="D259" s="276">
        <f>IF(D$126=0,0,D$126/NFM!D$15*1000)</f>
        <v>248.16015244861015</v>
      </c>
      <c r="E259" s="276">
        <f>IF(E$126=0,0,E$126/NFM!E$15*1000)</f>
        <v>247.44445719944781</v>
      </c>
      <c r="F259" s="276">
        <f>IF(F$126=0,0,F$126/NFM!F$15*1000)</f>
        <v>237.86068308264245</v>
      </c>
      <c r="G259" s="276">
        <f>IF(G$126=0,0,G$126/NFM!G$15*1000)</f>
        <v>240.26188818159966</v>
      </c>
      <c r="H259" s="276">
        <f>IF(H$126=0,0,H$126/NFM!H$15*1000)</f>
        <v>218.3903837480286</v>
      </c>
      <c r="I259" s="276">
        <f>IF(I$126=0,0,I$126/NFM!I$15*1000)</f>
        <v>218.426062641074</v>
      </c>
      <c r="J259" s="276">
        <f>IF(J$126=0,0,J$126/NFM!J$15*1000)</f>
        <v>216.78584232250458</v>
      </c>
      <c r="K259" s="276">
        <f>IF(K$126=0,0,K$126/NFM!K$15*1000)</f>
        <v>209.52838051012907</v>
      </c>
      <c r="L259" s="276">
        <f>IF(L$126=0,0,L$126/NFM!L$15*1000)</f>
        <v>217.49945837709575</v>
      </c>
      <c r="M259" s="276">
        <f>IF(M$126=0,0,M$126/NFM!M$15*1000)</f>
        <v>203.77687974420476</v>
      </c>
      <c r="N259" s="276">
        <f>IF(N$126=0,0,N$126/NFM!N$15*1000)</f>
        <v>215.2357082772678</v>
      </c>
      <c r="O259" s="276">
        <f>IF(O$126=0,0,O$126/NFM!O$15*1000)</f>
        <v>198.11106162070101</v>
      </c>
      <c r="P259" s="276">
        <f>IF(P$126=0,0,P$126/NFM!P$15*1000)</f>
        <v>211.02808753054347</v>
      </c>
      <c r="Q259" s="276">
        <f>IF(Q$126=0,0,Q$126/NFM!Q$15*1000)</f>
        <v>205.83966445408845</v>
      </c>
      <c r="R259" s="276">
        <f>IF(R$126=0,0,R$126/NFM!R$15*1000)</f>
        <v>209.89012217208966</v>
      </c>
      <c r="S259" s="276">
        <f>IF(S$126=0,0,S$126/NFM!S$15*1000)</f>
        <v>208.78022264553874</v>
      </c>
      <c r="T259" s="276">
        <f>IF(T$126=0,0,T$126/NFM!T$15*1000)</f>
        <v>249.38788876034596</v>
      </c>
      <c r="U259" s="276">
        <f>IF(U$126=0,0,U$126/NFM!U$15*1000)</f>
        <v>250.78947385582583</v>
      </c>
      <c r="V259" s="276">
        <f>IF(V$126=0,0,V$126/NFM!V$15*1000)</f>
        <v>235.21952206315063</v>
      </c>
      <c r="W259" s="276">
        <f>IF(W$126=0,0,W$126/NFM!W$15*1000)</f>
        <v>245.16626529460754</v>
      </c>
      <c r="X259" s="276">
        <f>IF(X$126=0,0,X$126/NFM!X$15*1000)</f>
        <v>239.77316037062039</v>
      </c>
      <c r="Y259" s="276">
        <f>IF(Y$126=0,0,Y$126/NFM!Y$15*1000)</f>
        <v>241.80449297838302</v>
      </c>
      <c r="DA259" s="79"/>
    </row>
    <row r="260" spans="1:105" ht="12" customHeight="1" x14ac:dyDescent="0.25">
      <c r="A260" s="174" t="s">
        <v>613</v>
      </c>
      <c r="B260" s="276">
        <f>IF(B$134=0,0,B$134/NFM!B$15*1000)</f>
        <v>125.00223066168226</v>
      </c>
      <c r="C260" s="276">
        <f>IF(C$134=0,0,C$134/NFM!C$15*1000)</f>
        <v>127.00484232296277</v>
      </c>
      <c r="D260" s="276">
        <f>IF(D$134=0,0,D$134/NFM!D$15*1000)</f>
        <v>125.0115867185738</v>
      </c>
      <c r="E260" s="276">
        <f>IF(E$134=0,0,E$134/NFM!E$15*1000)</f>
        <v>124.32210159466217</v>
      </c>
      <c r="F260" s="276">
        <f>IF(F$134=0,0,F$134/NFM!F$15*1000)</f>
        <v>119.86392623938877</v>
      </c>
      <c r="G260" s="276">
        <f>IF(G$134=0,0,G$134/NFM!G$15*1000)</f>
        <v>121.20546823259157</v>
      </c>
      <c r="H260" s="276">
        <f>IF(H$134=0,0,H$134/NFM!H$15*1000)</f>
        <v>111.49028624689929</v>
      </c>
      <c r="I260" s="276">
        <f>IF(I$134=0,0,I$134/NFM!I$15*1000)</f>
        <v>111.4897222268412</v>
      </c>
      <c r="J260" s="276">
        <f>IF(J$134=0,0,J$134/NFM!J$15*1000)</f>
        <v>110.62235892074582</v>
      </c>
      <c r="K260" s="276">
        <f>IF(K$134=0,0,K$134/NFM!K$15*1000)</f>
        <v>106.88414427644504</v>
      </c>
      <c r="L260" s="276">
        <f>IF(L$134=0,0,L$134/NFM!L$15*1000)</f>
        <v>111.0232105248315</v>
      </c>
      <c r="M260" s="276">
        <f>IF(M$134=0,0,M$134/NFM!M$15*1000)</f>
        <v>104.09901594259991</v>
      </c>
      <c r="N260" s="276">
        <f>IF(N$134=0,0,N$134/NFM!N$15*1000)</f>
        <v>109.88210642564485</v>
      </c>
      <c r="O260" s="276">
        <f>IF(O$134=0,0,O$134/NFM!O$15*1000)</f>
        <v>101.11208400672795</v>
      </c>
      <c r="P260" s="276">
        <f>IF(P$134=0,0,P$134/NFM!P$15*1000)</f>
        <v>107.68145305611836</v>
      </c>
      <c r="Q260" s="276">
        <f>IF(Q$134=0,0,Q$134/NFM!Q$15*1000)</f>
        <v>105.09333397499722</v>
      </c>
      <c r="R260" s="276">
        <f>IF(R$134=0,0,R$134/NFM!R$15*1000)</f>
        <v>107.17727545766652</v>
      </c>
      <c r="S260" s="276">
        <f>IF(S$134=0,0,S$134/NFM!S$15*1000)</f>
        <v>106.66856491010711</v>
      </c>
      <c r="T260" s="276">
        <f>IF(T$134=0,0,T$134/NFM!T$15*1000)</f>
        <v>127.15206112931929</v>
      </c>
      <c r="U260" s="276">
        <f>IF(U$134=0,0,U$134/NFM!U$15*1000)</f>
        <v>127.89340525942764</v>
      </c>
      <c r="V260" s="276">
        <f>IF(V$134=0,0,V$134/NFM!V$15*1000)</f>
        <v>119.87643287682455</v>
      </c>
      <c r="W260" s="276">
        <f>IF(W$134=0,0,W$134/NFM!W$15*1000)</f>
        <v>124.9129615264397</v>
      </c>
      <c r="X260" s="276">
        <f>IF(X$134=0,0,X$134/NFM!X$15*1000)</f>
        <v>122.52753252728961</v>
      </c>
      <c r="Y260" s="276">
        <f>IF(Y$134=0,0,Y$134/NFM!Y$15*1000)</f>
        <v>123.31351719332864</v>
      </c>
      <c r="DA260" s="79"/>
    </row>
    <row r="261" spans="1:105" ht="12" customHeight="1" x14ac:dyDescent="0.25">
      <c r="A261" s="41" t="s">
        <v>623</v>
      </c>
      <c r="B261" s="277">
        <f>IF(B$141=0,0,B$141/NFM!B$15*1000)</f>
        <v>50.210924590175111</v>
      </c>
      <c r="C261" s="277">
        <f>IF(C$141=0,0,C$141/NFM!C$15*1000)</f>
        <v>50.895369625650495</v>
      </c>
      <c r="D261" s="277">
        <f>IF(D$141=0,0,D$141/NFM!D$15*1000)</f>
        <v>49.857280271142265</v>
      </c>
      <c r="E261" s="277">
        <f>IF(E$141=0,0,E$141/NFM!E$15*1000)</f>
        <v>55.409225556326398</v>
      </c>
      <c r="F261" s="277">
        <f>IF(F$141=0,0,F$141/NFM!F$15*1000)</f>
        <v>52.309155213652865</v>
      </c>
      <c r="G261" s="277">
        <f>IF(G$141=0,0,G$141/NFM!G$15*1000)</f>
        <v>52.206961120298395</v>
      </c>
      <c r="H261" s="277">
        <f>IF(H$141=0,0,H$141/NFM!H$15*1000)</f>
        <v>42.275796525490556</v>
      </c>
      <c r="I261" s="277">
        <f>IF(I$141=0,0,I$141/NFM!I$15*1000)</f>
        <v>42.235359329554711</v>
      </c>
      <c r="J261" s="277">
        <f>IF(J$141=0,0,J$141/NFM!J$15*1000)</f>
        <v>45.27339340119498</v>
      </c>
      <c r="K261" s="277">
        <f>IF(K$141=0,0,K$141/NFM!K$15*1000)</f>
        <v>43.009245562084637</v>
      </c>
      <c r="L261" s="277">
        <f>IF(L$141=0,0,L$141/NFM!L$15*1000)</f>
        <v>44.648846013727479</v>
      </c>
      <c r="M261" s="277">
        <f>IF(M$141=0,0,M$141/NFM!M$15*1000)</f>
        <v>38.472129589432221</v>
      </c>
      <c r="N261" s="277">
        <f>IF(N$141=0,0,N$141/NFM!N$15*1000)</f>
        <v>40.846802262074448</v>
      </c>
      <c r="O261" s="277">
        <f>IF(O$141=0,0,O$141/NFM!O$15*1000)</f>
        <v>37.555296861634297</v>
      </c>
      <c r="P261" s="277">
        <f>IF(P$141=0,0,P$141/NFM!P$15*1000)</f>
        <v>40.390441467704008</v>
      </c>
      <c r="Q261" s="277">
        <f>IF(Q$141=0,0,Q$141/NFM!Q$15*1000)</f>
        <v>39.963778475720751</v>
      </c>
      <c r="R261" s="277">
        <f>IF(R$141=0,0,R$141/NFM!R$15*1000)</f>
        <v>41.040968040004472</v>
      </c>
      <c r="S261" s="277">
        <f>IF(S$141=0,0,S$141/NFM!S$15*1000)</f>
        <v>39.926673657102384</v>
      </c>
      <c r="T261" s="277">
        <f>IF(T$141=0,0,T$141/NFM!T$15*1000)</f>
        <v>50.45231578231656</v>
      </c>
      <c r="U261" s="277">
        <f>IF(U$141=0,0,U$141/NFM!U$15*1000)</f>
        <v>51.160923856017355</v>
      </c>
      <c r="V261" s="277">
        <f>IF(V$141=0,0,V$141/NFM!V$15*1000)</f>
        <v>49.53731543847104</v>
      </c>
      <c r="W261" s="277">
        <f>IF(W$141=0,0,W$141/NFM!W$15*1000)</f>
        <v>49.436453730777536</v>
      </c>
      <c r="X261" s="277">
        <f>IF(X$141=0,0,X$141/NFM!X$15*1000)</f>
        <v>46.830057406803647</v>
      </c>
      <c r="Y261" s="277">
        <f>IF(Y$141=0,0,Y$141/NFM!Y$15*1000)</f>
        <v>48.634394728592518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useful energy demand"</f>
        <v>DE: Non-ferrous metals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58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</row>
    <row r="3" spans="1:105" ht="15" customHeight="1" x14ac:dyDescent="0.25">
      <c r="A3" s="32" t="s">
        <v>253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58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</row>
    <row r="5" spans="1:105" ht="15" customHeight="1" x14ac:dyDescent="0.25">
      <c r="A5" s="34" t="s">
        <v>45</v>
      </c>
      <c r="B5" s="223">
        <v>94.372631972049376</v>
      </c>
      <c r="C5" s="223">
        <v>103.1929642603945</v>
      </c>
      <c r="D5" s="223">
        <v>102.22222498574889</v>
      </c>
      <c r="E5" s="223">
        <v>114.1042305395561</v>
      </c>
      <c r="F5" s="223">
        <v>150.39815344660971</v>
      </c>
      <c r="G5" s="223">
        <v>161.07951149611441</v>
      </c>
      <c r="H5" s="223">
        <v>166.65860636971479</v>
      </c>
      <c r="I5" s="223">
        <v>166.19883877375679</v>
      </c>
      <c r="J5" s="223">
        <v>169.63035847796911</v>
      </c>
      <c r="K5" s="223">
        <v>135.08603206427131</v>
      </c>
      <c r="L5" s="223">
        <v>182.0347604775765</v>
      </c>
      <c r="M5" s="223">
        <v>257.96991228051883</v>
      </c>
      <c r="N5" s="223">
        <v>215.01336175944181</v>
      </c>
      <c r="O5" s="223">
        <v>239.51503754613819</v>
      </c>
      <c r="P5" s="223">
        <v>217.3366989507044</v>
      </c>
      <c r="Q5" s="223">
        <v>229.79207945427569</v>
      </c>
      <c r="R5" s="223">
        <v>233.4322620424895</v>
      </c>
      <c r="S5" s="223">
        <v>232.04024227076641</v>
      </c>
      <c r="T5" s="223">
        <v>146.68104657353209</v>
      </c>
      <c r="U5" s="223">
        <v>131.30415999141761</v>
      </c>
      <c r="V5" s="223">
        <v>135.74450097884281</v>
      </c>
      <c r="W5" s="223">
        <v>148.31316467539119</v>
      </c>
      <c r="X5" s="223">
        <v>161.97578591679999</v>
      </c>
      <c r="Y5" s="223">
        <v>73.425879839113236</v>
      </c>
      <c r="DA5" s="89" t="s">
        <v>643</v>
      </c>
    </row>
    <row r="6" spans="1:105" ht="12" customHeight="1" x14ac:dyDescent="0.25">
      <c r="A6" s="55" t="s">
        <v>91</v>
      </c>
      <c r="B6" s="259">
        <v>0.1402783272696122</v>
      </c>
      <c r="C6" s="259">
        <v>0.15337325397525831</v>
      </c>
      <c r="D6" s="259">
        <v>0.15188076603511441</v>
      </c>
      <c r="E6" s="259">
        <v>0.17154153508428169</v>
      </c>
      <c r="F6" s="259">
        <v>0.22593599519294069</v>
      </c>
      <c r="G6" s="259">
        <v>0.24212513859823551</v>
      </c>
      <c r="H6" s="259">
        <v>0.24530589775757919</v>
      </c>
      <c r="I6" s="259">
        <v>0.24442194084433039</v>
      </c>
      <c r="J6" s="259">
        <v>0.25260297668723108</v>
      </c>
      <c r="K6" s="259">
        <v>0.20152984518814571</v>
      </c>
      <c r="L6" s="259">
        <v>0.26816065333830219</v>
      </c>
      <c r="M6" s="259">
        <v>0.37608883104677471</v>
      </c>
      <c r="N6" s="259">
        <v>0.3164430072597722</v>
      </c>
      <c r="O6" s="259">
        <v>0.3524631562271362</v>
      </c>
      <c r="P6" s="259">
        <v>0.3198847663532749</v>
      </c>
      <c r="Q6" s="259">
        <v>0.33811827394612681</v>
      </c>
      <c r="R6" s="259">
        <v>0.34325988167090188</v>
      </c>
      <c r="S6" s="259">
        <v>0.34064322817497172</v>
      </c>
      <c r="T6" s="259">
        <v>0.2154420660423593</v>
      </c>
      <c r="U6" s="259">
        <v>0.19280082927068651</v>
      </c>
      <c r="V6" s="259">
        <v>0.20085014647360511</v>
      </c>
      <c r="W6" s="259">
        <v>0.21843896928930071</v>
      </c>
      <c r="X6" s="259">
        <v>0.2387199098695002</v>
      </c>
      <c r="Y6" s="259">
        <v>0.10912168445358721</v>
      </c>
      <c r="DA6" s="67" t="s">
        <v>644</v>
      </c>
    </row>
    <row r="7" spans="1:105" ht="12" customHeight="1" x14ac:dyDescent="0.25">
      <c r="A7" s="173" t="s">
        <v>92</v>
      </c>
      <c r="B7" s="224">
        <v>1.8205698896544852E-2</v>
      </c>
      <c r="C7" s="224">
        <v>1.9905193731674389E-2</v>
      </c>
      <c r="D7" s="224">
        <v>1.971149462951188E-2</v>
      </c>
      <c r="E7" s="224">
        <v>2.2263122157089241E-2</v>
      </c>
      <c r="F7" s="224">
        <v>2.9322581602132709E-2</v>
      </c>
      <c r="G7" s="224">
        <v>3.1423652209164613E-2</v>
      </c>
      <c r="H7" s="224">
        <v>3.183645969443024E-2</v>
      </c>
      <c r="I7" s="224">
        <v>3.1721737386905181E-2</v>
      </c>
      <c r="J7" s="224">
        <v>3.2783494239276442E-2</v>
      </c>
      <c r="K7" s="224">
        <v>2.6155085761116539E-2</v>
      </c>
      <c r="L7" s="224">
        <v>3.4802611391242667E-2</v>
      </c>
      <c r="M7" s="224">
        <v>4.9370607646913513E-2</v>
      </c>
      <c r="N7" s="224">
        <v>4.1068825243516842E-2</v>
      </c>
      <c r="O7" s="224">
        <v>4.5743617130991669E-2</v>
      </c>
      <c r="P7" s="224">
        <v>4.1515506002764338E-2</v>
      </c>
      <c r="Q7" s="224">
        <v>4.3881899696818841E-2</v>
      </c>
      <c r="R7" s="224">
        <v>4.4549191386870843E-2</v>
      </c>
      <c r="S7" s="224">
        <v>4.42095950529914E-2</v>
      </c>
      <c r="T7" s="224">
        <v>2.7960651230736381E-2</v>
      </c>
      <c r="U7" s="224">
        <v>2.5022210579685459E-2</v>
      </c>
      <c r="V7" s="224">
        <v>2.6066872632416239E-2</v>
      </c>
      <c r="W7" s="224">
        <v>2.8349597400810309E-2</v>
      </c>
      <c r="X7" s="224">
        <v>3.098171245898448E-2</v>
      </c>
      <c r="Y7" s="224">
        <v>1.416210592836278E-2</v>
      </c>
      <c r="DA7" s="177" t="s">
        <v>645</v>
      </c>
    </row>
    <row r="8" spans="1:105" ht="12" customHeight="1" x14ac:dyDescent="0.25">
      <c r="A8" s="173" t="s">
        <v>93</v>
      </c>
      <c r="B8" s="224">
        <v>2.5358674652855862</v>
      </c>
      <c r="C8" s="224">
        <v>2.7725896962922629</v>
      </c>
      <c r="D8" s="224">
        <v>2.745609394463687</v>
      </c>
      <c r="E8" s="224">
        <v>3.1010249853443299</v>
      </c>
      <c r="F8" s="224">
        <v>4.0843354108829111</v>
      </c>
      <c r="G8" s="224">
        <v>4.376993035559499</v>
      </c>
      <c r="H8" s="224">
        <v>4.4344928919099829</v>
      </c>
      <c r="I8" s="224">
        <v>4.4185132490053913</v>
      </c>
      <c r="J8" s="224">
        <v>4.566405108212364</v>
      </c>
      <c r="K8" s="224">
        <v>3.6431356692358179</v>
      </c>
      <c r="L8" s="224">
        <v>4.8476474556425408</v>
      </c>
      <c r="M8" s="224">
        <v>6.7768793625272483</v>
      </c>
      <c r="N8" s="224">
        <v>5.7204668914028263</v>
      </c>
      <c r="O8" s="224">
        <v>6.3716175405371063</v>
      </c>
      <c r="P8" s="224">
        <v>5.7826849480224354</v>
      </c>
      <c r="Q8" s="224">
        <v>6.1122993623280921</v>
      </c>
      <c r="R8" s="224">
        <v>6.2052462629812419</v>
      </c>
      <c r="S8" s="224">
        <v>6.1579439704788363</v>
      </c>
      <c r="T8" s="224">
        <v>3.8946324536696739</v>
      </c>
      <c r="U8" s="224">
        <v>3.4853377549044011</v>
      </c>
      <c r="V8" s="224">
        <v>3.630848483539006</v>
      </c>
      <c r="W8" s="224">
        <v>3.9488086731074858</v>
      </c>
      <c r="X8" s="224">
        <v>4.3154353529642488</v>
      </c>
      <c r="Y8" s="224">
        <v>1.972636363357577</v>
      </c>
      <c r="DA8" s="177" t="s">
        <v>646</v>
      </c>
    </row>
    <row r="9" spans="1:105" ht="12" customHeight="1" x14ac:dyDescent="0.25">
      <c r="A9" s="173" t="s">
        <v>94</v>
      </c>
      <c r="B9" s="224">
        <v>4.6344546532480227E-2</v>
      </c>
      <c r="C9" s="224">
        <v>5.067079173273005E-2</v>
      </c>
      <c r="D9" s="224">
        <v>5.0177710027683613E-2</v>
      </c>
      <c r="E9" s="224">
        <v>5.6673149799447042E-2</v>
      </c>
      <c r="F9" s="224">
        <v>7.464375606972129E-2</v>
      </c>
      <c r="G9" s="224">
        <v>7.9992255189087494E-2</v>
      </c>
      <c r="H9" s="224">
        <v>8.1043100631416551E-2</v>
      </c>
      <c r="I9" s="224">
        <v>8.0751062772852503E-2</v>
      </c>
      <c r="J9" s="224">
        <v>8.3453877980910141E-2</v>
      </c>
      <c r="K9" s="224">
        <v>6.6580557879440824E-2</v>
      </c>
      <c r="L9" s="224">
        <v>8.8593755847482303E-2</v>
      </c>
      <c r="M9" s="224">
        <v>0.12567814267561259</v>
      </c>
      <c r="N9" s="224">
        <v>0.1045450709334583</v>
      </c>
      <c r="O9" s="224">
        <v>0.1164452518268079</v>
      </c>
      <c r="P9" s="224">
        <v>0.1056821444042295</v>
      </c>
      <c r="Q9" s="224">
        <v>0.111706051714324</v>
      </c>
      <c r="R9" s="224">
        <v>0.1134047138176625</v>
      </c>
      <c r="S9" s="224">
        <v>0.1125402351625354</v>
      </c>
      <c r="T9" s="224">
        <v>7.1176817182626223E-2</v>
      </c>
      <c r="U9" s="224">
        <v>6.3696703386423345E-2</v>
      </c>
      <c r="V9" s="224">
        <v>6.6356001960381744E-2</v>
      </c>
      <c r="W9" s="224">
        <v>7.2166921104483459E-2</v>
      </c>
      <c r="X9" s="224">
        <v>7.8867250462097166E-2</v>
      </c>
      <c r="Y9" s="224">
        <v>3.6051149748471609E-2</v>
      </c>
      <c r="DA9" s="177" t="s">
        <v>647</v>
      </c>
    </row>
    <row r="10" spans="1:105" ht="12" customHeight="1" x14ac:dyDescent="0.25">
      <c r="A10" s="56" t="s">
        <v>95</v>
      </c>
      <c r="B10" s="260">
        <v>0.34777698243739302</v>
      </c>
      <c r="C10" s="260">
        <v>0.3816583866278499</v>
      </c>
      <c r="D10" s="260">
        <v>0.38000011079362961</v>
      </c>
      <c r="E10" s="260">
        <v>0.39031412686781508</v>
      </c>
      <c r="F10" s="260">
        <v>0.52444265870555751</v>
      </c>
      <c r="G10" s="260">
        <v>0.56753402945613163</v>
      </c>
      <c r="H10" s="260">
        <v>0.64306968426301059</v>
      </c>
      <c r="I10" s="260">
        <v>0.64434717926540486</v>
      </c>
      <c r="J10" s="260">
        <v>0.62392188043391084</v>
      </c>
      <c r="K10" s="260">
        <v>0.50125234117676198</v>
      </c>
      <c r="L10" s="260">
        <v>0.66790689730939379</v>
      </c>
      <c r="M10" s="260">
        <v>1.025173565075344</v>
      </c>
      <c r="N10" s="260">
        <v>0.8443928826121847</v>
      </c>
      <c r="O10" s="260">
        <v>0.94084088492190832</v>
      </c>
      <c r="P10" s="260">
        <v>0.84713311874477859</v>
      </c>
      <c r="Q10" s="260">
        <v>0.89119236702936533</v>
      </c>
      <c r="R10" s="260">
        <v>0.89726152046695273</v>
      </c>
      <c r="S10" s="260">
        <v>0.91101141974848465</v>
      </c>
      <c r="T10" s="260">
        <v>0.57890290316358439</v>
      </c>
      <c r="U10" s="260">
        <v>0.50902780819787963</v>
      </c>
      <c r="V10" s="260">
        <v>0.51818021645588819</v>
      </c>
      <c r="W10" s="260">
        <v>0.58546309109216277</v>
      </c>
      <c r="X10" s="260">
        <v>0.65798896642083493</v>
      </c>
      <c r="Y10" s="260">
        <v>0.29354886222776749</v>
      </c>
      <c r="DA10" s="68" t="s">
        <v>648</v>
      </c>
    </row>
    <row r="11" spans="1:105" ht="12" customHeight="1" x14ac:dyDescent="0.25">
      <c r="A11" s="37" t="s">
        <v>159</v>
      </c>
      <c r="B11" s="226">
        <v>1.055724368321256E-2</v>
      </c>
      <c r="C11" s="226">
        <v>9.7085042750108541E-3</v>
      </c>
      <c r="D11" s="226">
        <v>8.4639752161908676E-3</v>
      </c>
      <c r="E11" s="226">
        <v>9.2839928505202007E-3</v>
      </c>
      <c r="F11" s="226">
        <v>1.146881618215637E-2</v>
      </c>
      <c r="G11" s="226">
        <v>1.0933288326467181E-2</v>
      </c>
      <c r="H11" s="226">
        <v>1.061835760212732E-2</v>
      </c>
      <c r="I11" s="226">
        <v>9.2959100514830306E-3</v>
      </c>
      <c r="J11" s="226">
        <v>1.023425699891221E-2</v>
      </c>
      <c r="K11" s="226">
        <v>7.9582047200416044E-3</v>
      </c>
      <c r="L11" s="226">
        <v>9.2258057313642072E-3</v>
      </c>
      <c r="M11" s="226">
        <v>1.132966423152698E-2</v>
      </c>
      <c r="N11" s="226">
        <v>7.9330310423484096E-3</v>
      </c>
      <c r="O11" s="226">
        <v>1.323995270534613E-2</v>
      </c>
      <c r="P11" s="226">
        <v>5.5496410144773153E-3</v>
      </c>
      <c r="Q11" s="226">
        <v>4.9476285941453743E-3</v>
      </c>
      <c r="R11" s="226">
        <v>5.6926935620862434E-3</v>
      </c>
      <c r="S11" s="226">
        <v>4.814855214661024E-3</v>
      </c>
      <c r="T11" s="226">
        <v>3.2207023977030408E-3</v>
      </c>
      <c r="U11" s="226">
        <v>2.2107673316111112E-3</v>
      </c>
      <c r="V11" s="226">
        <v>3.0371757598743371E-3</v>
      </c>
      <c r="W11" s="226">
        <v>2.3083992374083998E-3</v>
      </c>
      <c r="X11" s="226">
        <v>4.0951539521865924E-3</v>
      </c>
      <c r="Y11" s="226">
        <v>2.1552495580600081E-3</v>
      </c>
      <c r="DA11" s="69" t="s">
        <v>649</v>
      </c>
    </row>
    <row r="12" spans="1:105" ht="12" customHeight="1" x14ac:dyDescent="0.25">
      <c r="A12" s="37" t="s">
        <v>35</v>
      </c>
      <c r="B12" s="226">
        <v>0.12054510061953939</v>
      </c>
      <c r="C12" s="226">
        <v>0.13199743364319749</v>
      </c>
      <c r="D12" s="226">
        <v>0.13090382937572001</v>
      </c>
      <c r="E12" s="226">
        <v>0.14363550385738261</v>
      </c>
      <c r="F12" s="226">
        <v>0.1857677728093142</v>
      </c>
      <c r="G12" s="226">
        <v>0.20682585943757159</v>
      </c>
      <c r="H12" s="226">
        <v>0.21896359091515161</v>
      </c>
      <c r="I12" s="226">
        <v>0.2078902692847289</v>
      </c>
      <c r="J12" s="226">
        <v>0.20351926520734259</v>
      </c>
      <c r="K12" s="226">
        <v>0.18079198300858471</v>
      </c>
      <c r="L12" s="226">
        <v>0.24016075374730769</v>
      </c>
      <c r="M12" s="226">
        <v>0.32969922411995878</v>
      </c>
      <c r="N12" s="226">
        <v>0.29250028391970012</v>
      </c>
      <c r="O12" s="226">
        <v>0.3203764241046021</v>
      </c>
      <c r="P12" s="226">
        <v>0.29716317084550242</v>
      </c>
      <c r="Q12" s="226">
        <v>0.28937279975677921</v>
      </c>
      <c r="R12" s="226">
        <v>0.30049881051989702</v>
      </c>
      <c r="S12" s="226">
        <v>0.28991674259772671</v>
      </c>
      <c r="T12" s="226">
        <v>0.20051145436292081</v>
      </c>
      <c r="U12" s="226">
        <v>0.18425818398849289</v>
      </c>
      <c r="V12" s="226">
        <v>0.17768561619829409</v>
      </c>
      <c r="W12" s="226">
        <v>0.20489708049853189</v>
      </c>
      <c r="X12" s="226">
        <v>0.23150790337714491</v>
      </c>
      <c r="Y12" s="226">
        <v>0.1164237349049599</v>
      </c>
      <c r="DA12" s="69" t="s">
        <v>650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1.3976384764900519E-2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651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5.2085833187518429E-2</v>
      </c>
      <c r="U14" s="226">
        <v>4.9134300742051593E-2</v>
      </c>
      <c r="V14" s="226">
        <v>4.9847420179252519E-2</v>
      </c>
      <c r="W14" s="226">
        <v>6.0402420627450007E-2</v>
      </c>
      <c r="X14" s="226">
        <v>6.8272455750401556E-2</v>
      </c>
      <c r="Y14" s="226">
        <v>3.6959362119170079E-2</v>
      </c>
      <c r="DA14" s="69" t="s">
        <v>652</v>
      </c>
    </row>
    <row r="15" spans="1:105" ht="12" customHeight="1" x14ac:dyDescent="0.25">
      <c r="A15" s="37" t="s">
        <v>40</v>
      </c>
      <c r="B15" s="226">
        <v>0.216674638134641</v>
      </c>
      <c r="C15" s="226">
        <v>0.23995244870964161</v>
      </c>
      <c r="D15" s="226">
        <v>0.24063230620171869</v>
      </c>
      <c r="E15" s="226">
        <v>0.2373946301599123</v>
      </c>
      <c r="F15" s="226">
        <v>0.32720606971408689</v>
      </c>
      <c r="G15" s="226">
        <v>0.34977488169209292</v>
      </c>
      <c r="H15" s="226">
        <v>0.41348773574573172</v>
      </c>
      <c r="I15" s="226">
        <v>0.42716099992919287</v>
      </c>
      <c r="J15" s="226">
        <v>0.41016835822765602</v>
      </c>
      <c r="K15" s="226">
        <v>0.3125021534481357</v>
      </c>
      <c r="L15" s="226">
        <v>0.4185203378307219</v>
      </c>
      <c r="M15" s="226">
        <v>0.68414467672385859</v>
      </c>
      <c r="N15" s="226">
        <v>0.5439595676501362</v>
      </c>
      <c r="O15" s="226">
        <v>0.60722450811196005</v>
      </c>
      <c r="P15" s="226">
        <v>0.54442030688479881</v>
      </c>
      <c r="Q15" s="226">
        <v>0.59687193867844079</v>
      </c>
      <c r="R15" s="226">
        <v>0.59107001638496948</v>
      </c>
      <c r="S15" s="226">
        <v>0.61627982193609698</v>
      </c>
      <c r="T15" s="226">
        <v>0.30910852845054171</v>
      </c>
      <c r="U15" s="226">
        <v>0.27342455613572397</v>
      </c>
      <c r="V15" s="226">
        <v>0.28761000431846728</v>
      </c>
      <c r="W15" s="226">
        <v>0.3178551907287725</v>
      </c>
      <c r="X15" s="226">
        <v>0.35411345334110178</v>
      </c>
      <c r="Y15" s="226">
        <v>0.13801051564557759</v>
      </c>
      <c r="DA15" s="69" t="s">
        <v>653</v>
      </c>
    </row>
    <row r="16" spans="1:105" ht="12" customHeight="1" x14ac:dyDescent="0.25">
      <c r="A16" s="57" t="s">
        <v>485</v>
      </c>
      <c r="B16" s="294">
        <v>57.430180554062737</v>
      </c>
      <c r="C16" s="294">
        <v>62.679545576174696</v>
      </c>
      <c r="D16" s="294">
        <v>61.916691345368868</v>
      </c>
      <c r="E16" s="294">
        <v>72.282456607887752</v>
      </c>
      <c r="F16" s="294">
        <v>94.388277208638968</v>
      </c>
      <c r="G16" s="294">
        <v>100.5089735775</v>
      </c>
      <c r="H16" s="294">
        <v>98.650954731351845</v>
      </c>
      <c r="I16" s="294">
        <v>98.08523986366572</v>
      </c>
      <c r="J16" s="294">
        <v>103.36359335111391</v>
      </c>
      <c r="K16" s="294">
        <v>81.899573478164086</v>
      </c>
      <c r="L16" s="294">
        <v>111.13363722223821</v>
      </c>
      <c r="M16" s="294">
        <v>149.69004979864511</v>
      </c>
      <c r="N16" s="294">
        <v>125.7775465089542</v>
      </c>
      <c r="O16" s="294">
        <v>140.0578873127962</v>
      </c>
      <c r="P16" s="294">
        <v>127.832025153743</v>
      </c>
      <c r="Q16" s="294">
        <v>135.64582242947779</v>
      </c>
      <c r="R16" s="294">
        <v>138.54580237049481</v>
      </c>
      <c r="S16" s="294">
        <v>135.84594425476541</v>
      </c>
      <c r="T16" s="294">
        <v>89.278789317841671</v>
      </c>
      <c r="U16" s="294">
        <v>80.341616228058101</v>
      </c>
      <c r="V16" s="294">
        <v>83.775835668094857</v>
      </c>
      <c r="W16" s="294">
        <v>90.038623240768302</v>
      </c>
      <c r="X16" s="294">
        <v>96.676400235092231</v>
      </c>
      <c r="Y16" s="294">
        <v>44.643835997781643</v>
      </c>
      <c r="DA16" s="70" t="s">
        <v>654</v>
      </c>
    </row>
    <row r="17" spans="1:105" ht="12" customHeight="1" x14ac:dyDescent="0.25">
      <c r="A17" s="46" t="s">
        <v>28</v>
      </c>
      <c r="B17" s="229">
        <v>7.0478679973831326</v>
      </c>
      <c r="C17" s="229">
        <v>7.8964441009892186</v>
      </c>
      <c r="D17" s="229">
        <v>7.7355833629108801</v>
      </c>
      <c r="E17" s="229">
        <v>6.6727893706824544</v>
      </c>
      <c r="F17" s="229">
        <v>8.0130157639890083</v>
      </c>
      <c r="G17" s="229">
        <v>8.2436710547858851</v>
      </c>
      <c r="H17" s="229">
        <v>3.592495783488447</v>
      </c>
      <c r="I17" s="229">
        <v>3.9683587532548521</v>
      </c>
      <c r="J17" s="229">
        <v>3.1065052632046068</v>
      </c>
      <c r="K17" s="229">
        <v>2.632917056743695</v>
      </c>
      <c r="L17" s="229">
        <v>3.0013605656076439</v>
      </c>
      <c r="M17" s="229">
        <v>5.834267173895145</v>
      </c>
      <c r="N17" s="229">
        <v>5.1668262653636043</v>
      </c>
      <c r="O17" s="229">
        <v>6.2702197135368953</v>
      </c>
      <c r="P17" s="229">
        <v>5.5950833950148144</v>
      </c>
      <c r="Q17" s="229">
        <v>5.1979830748763352</v>
      </c>
      <c r="R17" s="229">
        <v>4.7071224036936972</v>
      </c>
      <c r="S17" s="229">
        <v>4.7273192845483178</v>
      </c>
      <c r="T17" s="229">
        <v>3.1804174116789952</v>
      </c>
      <c r="U17" s="229">
        <v>2.6113790993318231</v>
      </c>
      <c r="V17" s="229">
        <v>2.8581478033935088</v>
      </c>
      <c r="W17" s="229">
        <v>3.737344831524688</v>
      </c>
      <c r="X17" s="229">
        <v>2.233278139076281</v>
      </c>
      <c r="Y17" s="229">
        <v>1.380121568975758</v>
      </c>
      <c r="DA17" s="73" t="s">
        <v>655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656</v>
      </c>
    </row>
    <row r="19" spans="1:105" ht="12" customHeight="1" x14ac:dyDescent="0.25">
      <c r="A19" s="46" t="s">
        <v>31</v>
      </c>
      <c r="B19" s="229">
        <v>1.673130568680895</v>
      </c>
      <c r="C19" s="229">
        <v>1.8457652438959</v>
      </c>
      <c r="D19" s="229">
        <v>1.7216942842418359</v>
      </c>
      <c r="E19" s="229">
        <v>0.55885689307202946</v>
      </c>
      <c r="F19" s="229">
        <v>0.70312836497444586</v>
      </c>
      <c r="G19" s="229">
        <v>0.67815421819284039</v>
      </c>
      <c r="H19" s="229">
        <v>0.71984756695449525</v>
      </c>
      <c r="I19" s="229">
        <v>0.83689348934253538</v>
      </c>
      <c r="J19" s="229">
        <v>0.37876284484679917</v>
      </c>
      <c r="K19" s="229">
        <v>0.34564944060644509</v>
      </c>
      <c r="L19" s="229">
        <v>0.40205196332020188</v>
      </c>
      <c r="M19" s="229">
        <v>0.50783439052918677</v>
      </c>
      <c r="N19" s="229">
        <v>0.3005764116064929</v>
      </c>
      <c r="O19" s="229">
        <v>0.16844906173985999</v>
      </c>
      <c r="P19" s="229">
        <v>0.30914931705672571</v>
      </c>
      <c r="Q19" s="229">
        <v>0.27621286858074651</v>
      </c>
      <c r="R19" s="229">
        <v>0.51693047588456054</v>
      </c>
      <c r="S19" s="229">
        <v>0.13301962926344649</v>
      </c>
      <c r="T19" s="229">
        <v>0.1695972917385076</v>
      </c>
      <c r="U19" s="229">
        <v>0.15408951892764761</v>
      </c>
      <c r="V19" s="229">
        <v>0.1593779028514927</v>
      </c>
      <c r="W19" s="229">
        <v>0.18035070781184689</v>
      </c>
      <c r="X19" s="229">
        <v>0.5169208101189402</v>
      </c>
      <c r="Y19" s="229">
        <v>0.13888491881413201</v>
      </c>
      <c r="DA19" s="73" t="s">
        <v>657</v>
      </c>
    </row>
    <row r="20" spans="1:105" ht="12" customHeight="1" x14ac:dyDescent="0.25">
      <c r="A20" s="46" t="s">
        <v>159</v>
      </c>
      <c r="B20" s="229">
        <v>3.8197643844226961</v>
      </c>
      <c r="C20" s="229">
        <v>3.5303634649535049</v>
      </c>
      <c r="D20" s="229">
        <v>3.0941196318206452</v>
      </c>
      <c r="E20" s="229">
        <v>2.7674487799820859</v>
      </c>
      <c r="F20" s="229">
        <v>3.4191964064684042</v>
      </c>
      <c r="G20" s="229">
        <v>3.2735769786347619</v>
      </c>
      <c r="H20" s="229">
        <v>4.1005614347694959</v>
      </c>
      <c r="I20" s="229">
        <v>3.766332286019376</v>
      </c>
      <c r="J20" s="229">
        <v>3.598463212531827</v>
      </c>
      <c r="K20" s="229">
        <v>2.4248703866993608</v>
      </c>
      <c r="L20" s="229">
        <v>2.9115953184825032</v>
      </c>
      <c r="M20" s="229">
        <v>4.2927070270869647</v>
      </c>
      <c r="N20" s="229">
        <v>2.993936913764514</v>
      </c>
      <c r="O20" s="229">
        <v>5.0338812217984241</v>
      </c>
      <c r="P20" s="229">
        <v>2.130749725465741</v>
      </c>
      <c r="Q20" s="229">
        <v>1.899537048613652</v>
      </c>
      <c r="R20" s="229">
        <v>2.1383258711741462</v>
      </c>
      <c r="S20" s="229">
        <v>1.932975811668048</v>
      </c>
      <c r="T20" s="229">
        <v>1.2315761422439959</v>
      </c>
      <c r="U20" s="229">
        <v>0.8204228392028694</v>
      </c>
      <c r="V20" s="229">
        <v>1.080005521969359</v>
      </c>
      <c r="W20" s="229">
        <v>0.87375290885353396</v>
      </c>
      <c r="X20" s="229">
        <v>1.5041148899275509</v>
      </c>
      <c r="Y20" s="229">
        <v>0.66795481780745758</v>
      </c>
      <c r="DA20" s="73" t="s">
        <v>658</v>
      </c>
    </row>
    <row r="21" spans="1:105" ht="12" customHeight="1" x14ac:dyDescent="0.25">
      <c r="A21" s="46" t="s">
        <v>32</v>
      </c>
      <c r="B21" s="229">
        <v>1.3931611765054159</v>
      </c>
      <c r="C21" s="229">
        <v>1.677313959673479</v>
      </c>
      <c r="D21" s="229">
        <v>1.8198620301872139</v>
      </c>
      <c r="E21" s="229">
        <v>0.2234567339612985</v>
      </c>
      <c r="F21" s="229">
        <v>1.6346330555405619</v>
      </c>
      <c r="G21" s="229">
        <v>1.628728067666013</v>
      </c>
      <c r="H21" s="229">
        <v>2.1271115654856771</v>
      </c>
      <c r="I21" s="229">
        <v>2.0384093148315658</v>
      </c>
      <c r="J21" s="229">
        <v>2.3406270375727418</v>
      </c>
      <c r="K21" s="229">
        <v>1.649675107845358</v>
      </c>
      <c r="L21" s="229">
        <v>1.91658105419767</v>
      </c>
      <c r="M21" s="229">
        <v>0.66799421694869388</v>
      </c>
      <c r="N21" s="229">
        <v>1.902550741501984</v>
      </c>
      <c r="O21" s="229">
        <v>1.99540395700325</v>
      </c>
      <c r="P21" s="229">
        <v>2.9378525909882121</v>
      </c>
      <c r="Q21" s="229">
        <v>3.3608710718360402</v>
      </c>
      <c r="R21" s="229">
        <v>2.8448069552442949</v>
      </c>
      <c r="S21" s="229">
        <v>2.8136482066565329</v>
      </c>
      <c r="T21" s="229">
        <v>1.1563351946616669</v>
      </c>
      <c r="U21" s="229">
        <v>1.1168663678052659</v>
      </c>
      <c r="V21" s="229">
        <v>1.358004315337904</v>
      </c>
      <c r="W21" s="229">
        <v>1.995379115678048</v>
      </c>
      <c r="X21" s="229">
        <v>2.1057747586619708</v>
      </c>
      <c r="Y21" s="229">
        <v>0.8699220681797869</v>
      </c>
      <c r="DA21" s="73" t="s">
        <v>659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17.347961311946229</v>
      </c>
      <c r="F22" s="229">
        <v>21.99335879679386</v>
      </c>
      <c r="G22" s="229">
        <v>23.478798805409738</v>
      </c>
      <c r="H22" s="229">
        <v>2.498513929094305</v>
      </c>
      <c r="I22" s="229">
        <v>2.6740599332455748</v>
      </c>
      <c r="J22" s="229">
        <v>20.810818726895441</v>
      </c>
      <c r="K22" s="229">
        <v>15.356541043250941</v>
      </c>
      <c r="L22" s="229">
        <v>10.08897532531927</v>
      </c>
      <c r="M22" s="229">
        <v>11.62478739343625</v>
      </c>
      <c r="N22" s="229">
        <v>3.2808001523242001</v>
      </c>
      <c r="O22" s="229">
        <v>2.6086599202748402</v>
      </c>
      <c r="P22" s="229">
        <v>2.0043932235988882</v>
      </c>
      <c r="Q22" s="229">
        <v>8.0643052018712424</v>
      </c>
      <c r="R22" s="229">
        <v>8.0441658542059677</v>
      </c>
      <c r="S22" s="229">
        <v>5.8070486767866054</v>
      </c>
      <c r="T22" s="229">
        <v>1.954395002276444</v>
      </c>
      <c r="U22" s="229">
        <v>1.9026456295041969</v>
      </c>
      <c r="V22" s="229">
        <v>10.442896051173021</v>
      </c>
      <c r="W22" s="229">
        <v>2.6133447776378702</v>
      </c>
      <c r="X22" s="229">
        <v>2.8112269720024008</v>
      </c>
      <c r="Y22" s="229">
        <v>3.0645455797632288</v>
      </c>
      <c r="DA22" s="73" t="s">
        <v>660</v>
      </c>
    </row>
    <row r="23" spans="1:105" ht="12" customHeight="1" x14ac:dyDescent="0.25">
      <c r="A23" s="46" t="s">
        <v>35</v>
      </c>
      <c r="B23" s="229">
        <v>41.675793758173313</v>
      </c>
      <c r="C23" s="229">
        <v>45.864944128271901</v>
      </c>
      <c r="D23" s="229">
        <v>45.726015273239163</v>
      </c>
      <c r="E23" s="229">
        <v>40.912393138496867</v>
      </c>
      <c r="F23" s="229">
        <v>52.920521840017429</v>
      </c>
      <c r="G23" s="229">
        <v>59.173176265952243</v>
      </c>
      <c r="H23" s="229">
        <v>80.799034218052327</v>
      </c>
      <c r="I23" s="229">
        <v>80.483929061087139</v>
      </c>
      <c r="J23" s="229">
        <v>68.377711574824033</v>
      </c>
      <c r="K23" s="229">
        <v>52.63818167124343</v>
      </c>
      <c r="L23" s="229">
        <v>72.423086984602676</v>
      </c>
      <c r="M23" s="229">
        <v>119.3659400633037</v>
      </c>
      <c r="N23" s="229">
        <v>105.4819307672426</v>
      </c>
      <c r="O23" s="229">
        <v>116.39259933573599</v>
      </c>
      <c r="P23" s="229">
        <v>109.02116566188749</v>
      </c>
      <c r="Q23" s="229">
        <v>106.1589639222688</v>
      </c>
      <c r="R23" s="229">
        <v>107.8567000823017</v>
      </c>
      <c r="S23" s="229">
        <v>111.2153597974155</v>
      </c>
      <c r="T23" s="229">
        <v>73.265268435884778</v>
      </c>
      <c r="U23" s="229">
        <v>65.338592892353304</v>
      </c>
      <c r="V23" s="229">
        <v>60.374925948543847</v>
      </c>
      <c r="W23" s="229">
        <v>74.10743302456234</v>
      </c>
      <c r="X23" s="229">
        <v>81.250283812634549</v>
      </c>
      <c r="Y23" s="229">
        <v>34.477783389418832</v>
      </c>
      <c r="DA23" s="73" t="s">
        <v>661</v>
      </c>
    </row>
    <row r="24" spans="1:105" ht="12" customHeight="1" x14ac:dyDescent="0.25">
      <c r="A24" s="46" t="s">
        <v>36</v>
      </c>
      <c r="B24" s="229">
        <v>0.3536634438681015</v>
      </c>
      <c r="C24" s="229">
        <v>0.32055527388207528</v>
      </c>
      <c r="D24" s="229">
        <v>0.30325340408524498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662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0.99683874586193455</v>
      </c>
      <c r="F25" s="229">
        <v>0.74413092468518804</v>
      </c>
      <c r="G25" s="229">
        <v>0.80263737227022436</v>
      </c>
      <c r="H25" s="229">
        <v>0.9166462099769509</v>
      </c>
      <c r="I25" s="229">
        <v>1.1748773403026891</v>
      </c>
      <c r="J25" s="229">
        <v>1.615209807289596</v>
      </c>
      <c r="K25" s="229">
        <v>1.646431250521055</v>
      </c>
      <c r="L25" s="229">
        <v>1.837633368788647</v>
      </c>
      <c r="M25" s="229">
        <v>2.0717567653437521</v>
      </c>
      <c r="N25" s="229">
        <v>1.772136421922869</v>
      </c>
      <c r="O25" s="229">
        <v>1.7318322339054999</v>
      </c>
      <c r="P25" s="229">
        <v>1.80316415472014</v>
      </c>
      <c r="Q25" s="229">
        <v>1.6944925188489339</v>
      </c>
      <c r="R25" s="229">
        <v>1.7761156054159699</v>
      </c>
      <c r="S25" s="229">
        <v>1.762702258078674</v>
      </c>
      <c r="T25" s="229">
        <v>1.446059478685404</v>
      </c>
      <c r="U25" s="229">
        <v>1.230940424557516</v>
      </c>
      <c r="V25" s="229">
        <v>1.397579775277273</v>
      </c>
      <c r="W25" s="229">
        <v>1.344039291779674</v>
      </c>
      <c r="X25" s="229">
        <v>1.719697146740337</v>
      </c>
      <c r="Y25" s="229">
        <v>1.142198184480816</v>
      </c>
      <c r="DA25" s="73" t="s">
        <v>663</v>
      </c>
    </row>
    <row r="26" spans="1:105" ht="12" customHeight="1" x14ac:dyDescent="0.25">
      <c r="A26" s="46" t="s">
        <v>39</v>
      </c>
      <c r="B26" s="229">
        <v>1.466799225029197</v>
      </c>
      <c r="C26" s="229">
        <v>1.54415940450862</v>
      </c>
      <c r="D26" s="229">
        <v>1.5161633588838921</v>
      </c>
      <c r="E26" s="229">
        <v>2.8027116338848508</v>
      </c>
      <c r="F26" s="229">
        <v>4.9602920561700659</v>
      </c>
      <c r="G26" s="229">
        <v>3.2302308145883112</v>
      </c>
      <c r="H26" s="229">
        <v>3.896744023530164</v>
      </c>
      <c r="I26" s="229">
        <v>3.1423796855819819</v>
      </c>
      <c r="J26" s="229">
        <v>3.1354948839489021</v>
      </c>
      <c r="K26" s="229">
        <v>5.205307521253796</v>
      </c>
      <c r="L26" s="229">
        <v>18.552352641919551</v>
      </c>
      <c r="M26" s="229">
        <v>5.3247627681014293</v>
      </c>
      <c r="N26" s="229">
        <v>4.8787888352279039</v>
      </c>
      <c r="O26" s="229">
        <v>5.8568418688013999</v>
      </c>
      <c r="P26" s="229">
        <v>4.0304670850110176</v>
      </c>
      <c r="Q26" s="229">
        <v>8.9934567225820494</v>
      </c>
      <c r="R26" s="229">
        <v>10.661635122574509</v>
      </c>
      <c r="S26" s="229">
        <v>7.4538705903481972</v>
      </c>
      <c r="T26" s="229">
        <v>6.8751403606718959</v>
      </c>
      <c r="U26" s="229">
        <v>7.1666794563754772</v>
      </c>
      <c r="V26" s="229">
        <v>6.1048983495484377</v>
      </c>
      <c r="W26" s="229">
        <v>5.1869785829202977</v>
      </c>
      <c r="X26" s="229">
        <v>4.5351037059301911</v>
      </c>
      <c r="Y26" s="229">
        <v>2.9024254703416199</v>
      </c>
      <c r="DA26" s="73" t="s">
        <v>664</v>
      </c>
    </row>
    <row r="27" spans="1:105" ht="12" customHeight="1" x14ac:dyDescent="0.25">
      <c r="A27" s="57" t="s">
        <v>497</v>
      </c>
      <c r="B27" s="261">
        <v>33.853978397565022</v>
      </c>
      <c r="C27" s="261">
        <v>37.135221361860062</v>
      </c>
      <c r="D27" s="261">
        <v>36.958154164430432</v>
      </c>
      <c r="E27" s="261">
        <v>38.079957012415392</v>
      </c>
      <c r="F27" s="261">
        <v>51.071195835517528</v>
      </c>
      <c r="G27" s="261">
        <v>55.272469807602278</v>
      </c>
      <c r="H27" s="261">
        <v>62.571903604106481</v>
      </c>
      <c r="I27" s="261">
        <v>62.693843740816277</v>
      </c>
      <c r="J27" s="261">
        <v>60.707597789301488</v>
      </c>
      <c r="K27" s="261">
        <v>48.747805086865917</v>
      </c>
      <c r="L27" s="261">
        <v>64.994011881809371</v>
      </c>
      <c r="M27" s="261">
        <v>99.926671972901829</v>
      </c>
      <c r="N27" s="261">
        <v>82.208898573035825</v>
      </c>
      <c r="O27" s="261">
        <v>91.630039782697992</v>
      </c>
      <c r="P27" s="261">
        <v>82.407773313433879</v>
      </c>
      <c r="Q27" s="261">
        <v>86.64905907008324</v>
      </c>
      <c r="R27" s="261">
        <v>87.2827381016711</v>
      </c>
      <c r="S27" s="261">
        <v>88.627949567383169</v>
      </c>
      <c r="T27" s="261">
        <v>52.614142364401388</v>
      </c>
      <c r="U27" s="261">
        <v>46.686658457020428</v>
      </c>
      <c r="V27" s="261">
        <v>47.526363589686603</v>
      </c>
      <c r="W27" s="261">
        <v>53.421314182628713</v>
      </c>
      <c r="X27" s="261">
        <v>59.977392489532143</v>
      </c>
      <c r="Y27" s="261">
        <v>26.356523675615851</v>
      </c>
      <c r="DA27" s="70" t="s">
        <v>665</v>
      </c>
    </row>
    <row r="28" spans="1:105" ht="12" customHeight="1" x14ac:dyDescent="0.25">
      <c r="A28" s="18" t="s">
        <v>31</v>
      </c>
      <c r="B28" s="295">
        <v>0.45893937923995398</v>
      </c>
      <c r="C28" s="295">
        <v>0.50306930153804519</v>
      </c>
      <c r="D28" s="295">
        <v>0.46656618734048672</v>
      </c>
      <c r="E28" s="295">
        <v>0.18994185848856521</v>
      </c>
      <c r="F28" s="295">
        <v>0.23647941111178589</v>
      </c>
      <c r="G28" s="295">
        <v>0.227455116678553</v>
      </c>
      <c r="H28" s="295">
        <v>0.18746573349562001</v>
      </c>
      <c r="I28" s="295">
        <v>0.20785221145856089</v>
      </c>
      <c r="J28" s="295">
        <v>0.10823306180213819</v>
      </c>
      <c r="K28" s="295">
        <v>0.1138289208030918</v>
      </c>
      <c r="L28" s="295">
        <v>0.1281936966646379</v>
      </c>
      <c r="M28" s="295">
        <v>0.13626270571529031</v>
      </c>
      <c r="N28" s="295">
        <v>8.0539860787159342E-2</v>
      </c>
      <c r="O28" s="295">
        <v>4.4854236824306122E-2</v>
      </c>
      <c r="P28" s="295">
        <v>8.1101837233113275E-2</v>
      </c>
      <c r="Q28" s="295">
        <v>7.238653946985639E-2</v>
      </c>
      <c r="R28" s="295">
        <v>0.13862254802346491</v>
      </c>
      <c r="S28" s="295">
        <v>3.3448369529098111E-2</v>
      </c>
      <c r="T28" s="295">
        <v>4.7266006331673313E-2</v>
      </c>
      <c r="U28" s="295">
        <v>4.3754648156114163E-2</v>
      </c>
      <c r="V28" s="295">
        <v>4.7132168891322143E-2</v>
      </c>
      <c r="W28" s="295">
        <v>5.0139811055729247E-2</v>
      </c>
      <c r="X28" s="295">
        <v>0.14785665862428249</v>
      </c>
      <c r="Y28" s="295">
        <v>4.7506968105822438E-2</v>
      </c>
      <c r="DA28" s="122" t="s">
        <v>666</v>
      </c>
    </row>
    <row r="29" spans="1:105" ht="12" customHeight="1" x14ac:dyDescent="0.25">
      <c r="A29" s="18" t="s">
        <v>159</v>
      </c>
      <c r="B29" s="295">
        <v>1.0282073447958231</v>
      </c>
      <c r="C29" s="295">
        <v>0.94425525302020785</v>
      </c>
      <c r="D29" s="295">
        <v>0.82283538992953731</v>
      </c>
      <c r="E29" s="295">
        <v>0.92303527754314374</v>
      </c>
      <c r="F29" s="295">
        <v>1.1284995814015579</v>
      </c>
      <c r="G29" s="295">
        <v>1.0774780663371459</v>
      </c>
      <c r="H29" s="295">
        <v>1.0479566410166401</v>
      </c>
      <c r="I29" s="295">
        <v>0.91795571582594715</v>
      </c>
      <c r="J29" s="295">
        <v>1.009086227296661</v>
      </c>
      <c r="K29" s="295">
        <v>0.78365322778375457</v>
      </c>
      <c r="L29" s="295">
        <v>0.91103305211073027</v>
      </c>
      <c r="M29" s="295">
        <v>1.130328782691028</v>
      </c>
      <c r="N29" s="295">
        <v>0.78725832359932946</v>
      </c>
      <c r="O29" s="295">
        <v>1.315395876754488</v>
      </c>
      <c r="P29" s="295">
        <v>0.54854653894351446</v>
      </c>
      <c r="Q29" s="295">
        <v>0.48851770964539898</v>
      </c>
      <c r="R29" s="295">
        <v>0.56272248358906152</v>
      </c>
      <c r="S29" s="295">
        <v>0.47698451029513911</v>
      </c>
      <c r="T29" s="295">
        <v>0.33682932904241542</v>
      </c>
      <c r="U29" s="295">
        <v>0.22861644935709041</v>
      </c>
      <c r="V29" s="295">
        <v>0.31342521340170593</v>
      </c>
      <c r="W29" s="295">
        <v>0.23838126136113039</v>
      </c>
      <c r="X29" s="295">
        <v>0.42219833732393541</v>
      </c>
      <c r="Y29" s="295">
        <v>0.22421669616054421</v>
      </c>
      <c r="DA29" s="122" t="s">
        <v>667</v>
      </c>
    </row>
    <row r="30" spans="1:105" ht="12" customHeight="1" x14ac:dyDescent="0.25">
      <c r="A30" s="18" t="s">
        <v>32</v>
      </c>
      <c r="B30" s="295">
        <v>0.38681926947612338</v>
      </c>
      <c r="C30" s="295">
        <v>0.46275056874986459</v>
      </c>
      <c r="D30" s="295">
        <v>0.49920271089383161</v>
      </c>
      <c r="E30" s="295">
        <v>7.6876705744203452E-2</v>
      </c>
      <c r="F30" s="295">
        <v>0.55649368594052739</v>
      </c>
      <c r="G30" s="295">
        <v>0.55296427131929271</v>
      </c>
      <c r="H30" s="295">
        <v>0.56072880987690354</v>
      </c>
      <c r="I30" s="295">
        <v>0.51245661398929265</v>
      </c>
      <c r="J30" s="295">
        <v>0.67702707844567056</v>
      </c>
      <c r="K30" s="295">
        <v>0.54991609201652369</v>
      </c>
      <c r="L30" s="295">
        <v>0.61857579495282966</v>
      </c>
      <c r="M30" s="295">
        <v>0.1814298953903031</v>
      </c>
      <c r="N30" s="295">
        <v>0.51602824636833322</v>
      </c>
      <c r="O30" s="295">
        <v>0.53783238801996802</v>
      </c>
      <c r="P30" s="295">
        <v>0.78014198178715788</v>
      </c>
      <c r="Q30" s="295">
        <v>0.89155267345205158</v>
      </c>
      <c r="R30" s="295">
        <v>0.772210653021427</v>
      </c>
      <c r="S30" s="295">
        <v>0.71616033358564402</v>
      </c>
      <c r="T30" s="295">
        <v>0.32620828524127921</v>
      </c>
      <c r="U30" s="295">
        <v>0.32102108406076929</v>
      </c>
      <c r="V30" s="295">
        <v>0.40651045014334308</v>
      </c>
      <c r="W30" s="295">
        <v>0.56152812250237372</v>
      </c>
      <c r="X30" s="295">
        <v>0.60969135059755497</v>
      </c>
      <c r="Y30" s="295">
        <v>0.30120614004882701</v>
      </c>
      <c r="DA30" s="122" t="s">
        <v>668</v>
      </c>
    </row>
    <row r="31" spans="1:105" ht="12" customHeight="1" x14ac:dyDescent="0.25">
      <c r="A31" s="18" t="s">
        <v>35</v>
      </c>
      <c r="B31" s="295">
        <v>11.459191112178731</v>
      </c>
      <c r="C31" s="295">
        <v>12.53074273861789</v>
      </c>
      <c r="D31" s="295">
        <v>12.421246302451481</v>
      </c>
      <c r="E31" s="295">
        <v>13.93861258963085</v>
      </c>
      <c r="F31" s="295">
        <v>17.841338270816891</v>
      </c>
      <c r="G31" s="295">
        <v>19.894668985097859</v>
      </c>
      <c r="H31" s="295">
        <v>21.092697123527198</v>
      </c>
      <c r="I31" s="295">
        <v>20.037254870043629</v>
      </c>
      <c r="J31" s="295">
        <v>19.586269636274881</v>
      </c>
      <c r="K31" s="295">
        <v>17.37649705530081</v>
      </c>
      <c r="L31" s="295">
        <v>23.14760745673653</v>
      </c>
      <c r="M31" s="295">
        <v>32.10553530796642</v>
      </c>
      <c r="N31" s="295">
        <v>28.332091929581441</v>
      </c>
      <c r="O31" s="295">
        <v>31.067394702618319</v>
      </c>
      <c r="P31" s="295">
        <v>28.669347900840961</v>
      </c>
      <c r="Q31" s="295">
        <v>27.88785878561335</v>
      </c>
      <c r="R31" s="295">
        <v>28.993020431162272</v>
      </c>
      <c r="S31" s="295">
        <v>28.032935843464671</v>
      </c>
      <c r="T31" s="295">
        <v>20.467873942912679</v>
      </c>
      <c r="U31" s="295">
        <v>18.597966731375749</v>
      </c>
      <c r="V31" s="295">
        <v>17.897423750424341</v>
      </c>
      <c r="W31" s="295">
        <v>20.652432175612319</v>
      </c>
      <c r="X31" s="295">
        <v>23.296267813073019</v>
      </c>
      <c r="Y31" s="295">
        <v>11.821869328589569</v>
      </c>
      <c r="DA31" s="122" t="s">
        <v>669</v>
      </c>
    </row>
    <row r="32" spans="1:105" ht="12" customHeight="1" x14ac:dyDescent="0.25">
      <c r="A32" s="47" t="s">
        <v>40</v>
      </c>
      <c r="B32" s="296">
        <v>20.520821291874402</v>
      </c>
      <c r="C32" s="296">
        <v>22.694403499934051</v>
      </c>
      <c r="D32" s="296">
        <v>22.7483035738151</v>
      </c>
      <c r="E32" s="296">
        <v>22.951490581008631</v>
      </c>
      <c r="F32" s="296">
        <v>31.30838488624677</v>
      </c>
      <c r="G32" s="296">
        <v>33.51990336816943</v>
      </c>
      <c r="H32" s="296">
        <v>39.683055296190119</v>
      </c>
      <c r="I32" s="296">
        <v>41.018324329498853</v>
      </c>
      <c r="J32" s="296">
        <v>39.326981785482133</v>
      </c>
      <c r="K32" s="296">
        <v>29.923909790961751</v>
      </c>
      <c r="L32" s="296">
        <v>40.188601881344638</v>
      </c>
      <c r="M32" s="296">
        <v>66.373115281138794</v>
      </c>
      <c r="N32" s="296">
        <v>52.492980212699557</v>
      </c>
      <c r="O32" s="296">
        <v>58.664562578480918</v>
      </c>
      <c r="P32" s="296">
        <v>52.328635054629132</v>
      </c>
      <c r="Q32" s="296">
        <v>57.308743361902593</v>
      </c>
      <c r="R32" s="296">
        <v>56.816161985874878</v>
      </c>
      <c r="S32" s="296">
        <v>59.368420510508621</v>
      </c>
      <c r="T32" s="296">
        <v>31.435964800873339</v>
      </c>
      <c r="U32" s="296">
        <v>27.495299544070711</v>
      </c>
      <c r="V32" s="296">
        <v>28.861872006825891</v>
      </c>
      <c r="W32" s="296">
        <v>31.918832812097161</v>
      </c>
      <c r="X32" s="296">
        <v>35.501378329913337</v>
      </c>
      <c r="Y32" s="296">
        <v>13.96172454271108</v>
      </c>
      <c r="DA32" s="123" t="s">
        <v>670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X33" s="129"/>
      <c r="Y33" s="129"/>
      <c r="DA33" s="124"/>
    </row>
    <row r="34" spans="1:105" ht="15" customHeight="1" x14ac:dyDescent="0.25">
      <c r="A34" s="34" t="s">
        <v>46</v>
      </c>
      <c r="B34" s="223">
        <v>441.97885369214782</v>
      </c>
      <c r="C34" s="223">
        <v>454.71427249501778</v>
      </c>
      <c r="D34" s="223">
        <v>438.5819257311606</v>
      </c>
      <c r="E34" s="223">
        <v>439.32858160498</v>
      </c>
      <c r="F34" s="223">
        <v>432.08186925158282</v>
      </c>
      <c r="G34" s="223">
        <v>422.90678542724498</v>
      </c>
      <c r="H34" s="223">
        <v>313.53836619714218</v>
      </c>
      <c r="I34" s="223">
        <v>335.28528937427001</v>
      </c>
      <c r="J34" s="223">
        <v>378.613906226984</v>
      </c>
      <c r="K34" s="223">
        <v>175.7766293865908</v>
      </c>
      <c r="L34" s="223">
        <v>251.91275797367109</v>
      </c>
      <c r="M34" s="223">
        <v>251.68664606925699</v>
      </c>
      <c r="N34" s="223">
        <v>251.93120249457229</v>
      </c>
      <c r="O34" s="223">
        <v>278.2043541999787</v>
      </c>
      <c r="P34" s="223">
        <v>311.75821789494682</v>
      </c>
      <c r="Q34" s="223">
        <v>338.83045192374038</v>
      </c>
      <c r="R34" s="223">
        <v>349.59903348277061</v>
      </c>
      <c r="S34" s="223">
        <v>342.5696694688063</v>
      </c>
      <c r="T34" s="223">
        <v>395.03502479825198</v>
      </c>
      <c r="U34" s="223">
        <v>381.76760731299868</v>
      </c>
      <c r="V34" s="223">
        <v>387.55765129092191</v>
      </c>
      <c r="W34" s="223">
        <v>395.15148474703398</v>
      </c>
      <c r="X34" s="223">
        <v>273.12790699736428</v>
      </c>
      <c r="Y34" s="223">
        <v>153.21677023833581</v>
      </c>
      <c r="DA34" s="89" t="s">
        <v>671</v>
      </c>
    </row>
    <row r="35" spans="1:105" ht="12" customHeight="1" x14ac:dyDescent="0.25">
      <c r="A35" s="55" t="s">
        <v>91</v>
      </c>
      <c r="B35" s="259">
        <v>0.4280928435490205</v>
      </c>
      <c r="C35" s="259">
        <v>0.4403383248153474</v>
      </c>
      <c r="D35" s="259">
        <v>0.42462143784376222</v>
      </c>
      <c r="E35" s="259">
        <v>0.42592932304960768</v>
      </c>
      <c r="F35" s="259">
        <v>0.41868593604688448</v>
      </c>
      <c r="G35" s="259">
        <v>0.40981633678501861</v>
      </c>
      <c r="H35" s="259">
        <v>0.30301520869760001</v>
      </c>
      <c r="I35" s="259">
        <v>0.32387094971211738</v>
      </c>
      <c r="J35" s="259">
        <v>0.36617950606245631</v>
      </c>
      <c r="K35" s="259">
        <v>0.17005541117555009</v>
      </c>
      <c r="L35" s="259">
        <v>0.24357020536483889</v>
      </c>
      <c r="M35" s="259">
        <v>0.24291773154803639</v>
      </c>
      <c r="N35" s="259">
        <v>0.2433380750846931</v>
      </c>
      <c r="O35" s="259">
        <v>0.26871778705534211</v>
      </c>
      <c r="P35" s="259">
        <v>0.29645321529642482</v>
      </c>
      <c r="Q35" s="259">
        <v>0.32570295042573771</v>
      </c>
      <c r="R35" s="259">
        <v>0.33766723002054511</v>
      </c>
      <c r="S35" s="259">
        <v>0.32853161993319119</v>
      </c>
      <c r="T35" s="259">
        <v>0.38222375807256181</v>
      </c>
      <c r="U35" s="259">
        <v>0.36948971144121912</v>
      </c>
      <c r="V35" s="259">
        <v>0.370700171214703</v>
      </c>
      <c r="W35" s="259">
        <v>0.38242295495238499</v>
      </c>
      <c r="X35" s="259">
        <v>0.26419862033999342</v>
      </c>
      <c r="Y35" s="259">
        <v>0.14848048087176971</v>
      </c>
      <c r="DA35" s="67" t="s">
        <v>672</v>
      </c>
    </row>
    <row r="36" spans="1:105" ht="12" customHeight="1" x14ac:dyDescent="0.25">
      <c r="A36" s="173" t="s">
        <v>92</v>
      </c>
      <c r="B36" s="224">
        <v>5.1622815923665612E-2</v>
      </c>
      <c r="C36" s="224">
        <v>5.3099472763026928E-2</v>
      </c>
      <c r="D36" s="224">
        <v>5.120420640841828E-2</v>
      </c>
      <c r="E36" s="224">
        <v>5.1361921535517607E-2</v>
      </c>
      <c r="F36" s="224">
        <v>5.0488456726329241E-2</v>
      </c>
      <c r="G36" s="224">
        <v>4.9418890399978009E-2</v>
      </c>
      <c r="H36" s="224">
        <v>3.653996691695717E-2</v>
      </c>
      <c r="I36" s="224">
        <v>3.9054916875985841E-2</v>
      </c>
      <c r="J36" s="224">
        <v>4.4156816731079962E-2</v>
      </c>
      <c r="K36" s="224">
        <v>2.0506624486315319E-2</v>
      </c>
      <c r="L36" s="224">
        <v>2.9371618950221261E-2</v>
      </c>
      <c r="M36" s="224">
        <v>2.929293850450166E-2</v>
      </c>
      <c r="N36" s="224">
        <v>2.9343626847800359E-2</v>
      </c>
      <c r="O36" s="224">
        <v>3.2404112952624589E-2</v>
      </c>
      <c r="P36" s="224">
        <v>3.6502601723927053E-2</v>
      </c>
      <c r="Q36" s="224">
        <v>3.9461028967880521E-2</v>
      </c>
      <c r="R36" s="224">
        <v>4.0718581311225792E-2</v>
      </c>
      <c r="S36" s="224">
        <v>3.9878982813202013E-2</v>
      </c>
      <c r="T36" s="224">
        <v>4.6091559347387519E-2</v>
      </c>
      <c r="U36" s="224">
        <v>4.4555987437884428E-2</v>
      </c>
      <c r="V36" s="224">
        <v>4.5248434798001093E-2</v>
      </c>
      <c r="W36" s="224">
        <v>4.6115580080307139E-2</v>
      </c>
      <c r="X36" s="224">
        <v>3.1859156140123961E-2</v>
      </c>
      <c r="Y36" s="224">
        <v>1.7904949003014609E-2</v>
      </c>
      <c r="DA36" s="177" t="s">
        <v>673</v>
      </c>
    </row>
    <row r="37" spans="1:105" ht="12" customHeight="1" x14ac:dyDescent="0.25">
      <c r="A37" s="173" t="s">
        <v>93</v>
      </c>
      <c r="B37" s="224">
        <v>8.2950333928861717</v>
      </c>
      <c r="C37" s="224">
        <v>8.5323106040024399</v>
      </c>
      <c r="D37" s="224">
        <v>8.2277689508865119</v>
      </c>
      <c r="E37" s="224">
        <v>8.2531114709029882</v>
      </c>
      <c r="F37" s="224">
        <v>8.1127584190578066</v>
      </c>
      <c r="G37" s="224">
        <v>7.9408947143325728</v>
      </c>
      <c r="H37" s="224">
        <v>5.871439601421752</v>
      </c>
      <c r="I37" s="224">
        <v>6.2755553691944446</v>
      </c>
      <c r="J37" s="224">
        <v>7.0953562442134608</v>
      </c>
      <c r="K37" s="224">
        <v>3.2951153834942559</v>
      </c>
      <c r="L37" s="224">
        <v>4.7195906623048378</v>
      </c>
      <c r="M37" s="224">
        <v>4.7069478625479153</v>
      </c>
      <c r="N37" s="224">
        <v>4.7150927398230049</v>
      </c>
      <c r="O37" s="224">
        <v>5.2068682073899124</v>
      </c>
      <c r="P37" s="224">
        <v>5.7303017725149132</v>
      </c>
      <c r="Q37" s="224">
        <v>6.2824324861116052</v>
      </c>
      <c r="R37" s="224">
        <v>6.5428819727117498</v>
      </c>
      <c r="S37" s="224">
        <v>6.3509974023680886</v>
      </c>
      <c r="T37" s="224">
        <v>7.4062411566646258</v>
      </c>
      <c r="U37" s="224">
        <v>7.1594971532894256</v>
      </c>
      <c r="V37" s="224">
        <v>7.1665260448662442</v>
      </c>
      <c r="W37" s="224">
        <v>7.3831169154547309</v>
      </c>
      <c r="X37" s="224">
        <v>5.1193015980042924</v>
      </c>
      <c r="Y37" s="224">
        <v>2.8770640892110388</v>
      </c>
      <c r="DA37" s="177" t="s">
        <v>674</v>
      </c>
    </row>
    <row r="38" spans="1:105" ht="12" customHeight="1" x14ac:dyDescent="0.25">
      <c r="A38" s="173" t="s">
        <v>94</v>
      </c>
      <c r="B38" s="224">
        <v>0.141545053740249</v>
      </c>
      <c r="C38" s="224">
        <v>0.14559391213635761</v>
      </c>
      <c r="D38" s="224">
        <v>0.14039726462274951</v>
      </c>
      <c r="E38" s="224">
        <v>0.14082970511909779</v>
      </c>
      <c r="F38" s="224">
        <v>0.1384347442641998</v>
      </c>
      <c r="G38" s="224">
        <v>0.1355020909318824</v>
      </c>
      <c r="H38" s="224">
        <v>0.1001892571799165</v>
      </c>
      <c r="I38" s="224">
        <v>0.107085020627442</v>
      </c>
      <c r="J38" s="224">
        <v>0.12107396478412071</v>
      </c>
      <c r="K38" s="224">
        <v>5.622729432735097E-2</v>
      </c>
      <c r="L38" s="224">
        <v>8.0534300742034715E-2</v>
      </c>
      <c r="M38" s="224">
        <v>8.0318566134799083E-2</v>
      </c>
      <c r="N38" s="224">
        <v>8.0457548949816923E-2</v>
      </c>
      <c r="O38" s="224">
        <v>8.8849122761272631E-2</v>
      </c>
      <c r="P38" s="224">
        <v>0.1003081265011516</v>
      </c>
      <c r="Q38" s="224">
        <v>0.1081985429497577</v>
      </c>
      <c r="R38" s="224">
        <v>0.11164663679809</v>
      </c>
      <c r="S38" s="224">
        <v>0.10934453428011159</v>
      </c>
      <c r="T38" s="224">
        <v>0.12637885260743811</v>
      </c>
      <c r="U38" s="224">
        <v>0.1221684544615091</v>
      </c>
      <c r="V38" s="224">
        <v>0.1240670819781664</v>
      </c>
      <c r="W38" s="224">
        <v>0.12644471526663539</v>
      </c>
      <c r="X38" s="224">
        <v>8.7354900876407293E-2</v>
      </c>
      <c r="Y38" s="224">
        <v>4.9093737400835703E-2</v>
      </c>
      <c r="DA38" s="177" t="s">
        <v>675</v>
      </c>
    </row>
    <row r="39" spans="1:105" ht="12" customHeight="1" x14ac:dyDescent="0.25">
      <c r="A39" s="56" t="s">
        <v>95</v>
      </c>
      <c r="B39" s="260">
        <v>1.2085050639960091</v>
      </c>
      <c r="C39" s="260">
        <v>1.2421005086285091</v>
      </c>
      <c r="D39" s="260">
        <v>1.1950282061491979</v>
      </c>
      <c r="E39" s="260">
        <v>1.2077767147556331</v>
      </c>
      <c r="F39" s="260">
        <v>1.1777372084039279</v>
      </c>
      <c r="G39" s="260">
        <v>1.150067984755677</v>
      </c>
      <c r="H39" s="260">
        <v>0.82645744479918815</v>
      </c>
      <c r="I39" s="260">
        <v>0.88617253293518572</v>
      </c>
      <c r="J39" s="260">
        <v>1.0149889849465199</v>
      </c>
      <c r="K39" s="260">
        <v>0.45951282062581988</v>
      </c>
      <c r="L39" s="260">
        <v>0.6625256167016097</v>
      </c>
      <c r="M39" s="260">
        <v>0.64783991789990925</v>
      </c>
      <c r="N39" s="260">
        <v>0.65387587956905269</v>
      </c>
      <c r="O39" s="260">
        <v>0.72264843601680173</v>
      </c>
      <c r="P39" s="260">
        <v>0.82537441586369487</v>
      </c>
      <c r="Q39" s="260">
        <v>0.89022091021886862</v>
      </c>
      <c r="R39" s="260">
        <v>0.91975001090018393</v>
      </c>
      <c r="S39" s="260">
        <v>0.89604751899384993</v>
      </c>
      <c r="T39" s="260">
        <v>1.1417833470174079</v>
      </c>
      <c r="U39" s="260">
        <v>1.0968335322106151</v>
      </c>
      <c r="V39" s="260">
        <v>1.1155086469402931</v>
      </c>
      <c r="W39" s="260">
        <v>1.137699485396777</v>
      </c>
      <c r="X39" s="260">
        <v>0.76739375335033833</v>
      </c>
      <c r="Y39" s="260">
        <v>0.43535327142189878</v>
      </c>
      <c r="DA39" s="68" t="s">
        <v>676</v>
      </c>
    </row>
    <row r="40" spans="1:105" ht="12" customHeight="1" x14ac:dyDescent="0.25">
      <c r="A40" s="37" t="s">
        <v>159</v>
      </c>
      <c r="B40" s="226">
        <v>3.668581619054976E-2</v>
      </c>
      <c r="C40" s="226">
        <v>3.1596156459602578E-2</v>
      </c>
      <c r="D40" s="226">
        <v>2.6617595185357518E-2</v>
      </c>
      <c r="E40" s="226">
        <v>2.8728118233377412E-2</v>
      </c>
      <c r="F40" s="226">
        <v>2.5755440237088211E-2</v>
      </c>
      <c r="G40" s="226">
        <v>2.2155543491237991E-2</v>
      </c>
      <c r="H40" s="226">
        <v>1.36464537305556E-2</v>
      </c>
      <c r="I40" s="226">
        <v>1.2784691888698791E-2</v>
      </c>
      <c r="J40" s="226">
        <v>1.6648972329329999E-2</v>
      </c>
      <c r="K40" s="226">
        <v>7.2955212327566136E-3</v>
      </c>
      <c r="L40" s="226">
        <v>9.1514740398165213E-3</v>
      </c>
      <c r="M40" s="226">
        <v>7.159576676215351E-3</v>
      </c>
      <c r="N40" s="226">
        <v>6.1431328440585244E-3</v>
      </c>
      <c r="O40" s="226">
        <v>1.016944657570759E-2</v>
      </c>
      <c r="P40" s="226">
        <v>5.4070979037680903E-3</v>
      </c>
      <c r="Q40" s="226">
        <v>4.9422353618069834E-3</v>
      </c>
      <c r="R40" s="226">
        <v>5.8353722369096882E-3</v>
      </c>
      <c r="S40" s="226">
        <v>4.7357683733566464E-3</v>
      </c>
      <c r="T40" s="226">
        <v>6.3522645046353056E-3</v>
      </c>
      <c r="U40" s="226">
        <v>4.7636763692961472E-3</v>
      </c>
      <c r="V40" s="226">
        <v>6.5382577621152602E-3</v>
      </c>
      <c r="W40" s="226">
        <v>4.4857902478372047E-3</v>
      </c>
      <c r="X40" s="226">
        <v>4.7760611838375518E-3</v>
      </c>
      <c r="Y40" s="226">
        <v>3.196384202313799E-3</v>
      </c>
      <c r="DA40" s="69" t="s">
        <v>677</v>
      </c>
    </row>
    <row r="41" spans="1:105" ht="12" customHeight="1" x14ac:dyDescent="0.25">
      <c r="A41" s="37" t="s">
        <v>35</v>
      </c>
      <c r="B41" s="226">
        <v>0.41888730967078042</v>
      </c>
      <c r="C41" s="226">
        <v>0.42958332689736739</v>
      </c>
      <c r="D41" s="226">
        <v>0.41166769154413052</v>
      </c>
      <c r="E41" s="226">
        <v>0.44446153759095353</v>
      </c>
      <c r="F41" s="226">
        <v>0.417177387323657</v>
      </c>
      <c r="G41" s="226">
        <v>0.41911812686663719</v>
      </c>
      <c r="H41" s="226">
        <v>0.28140665666611953</v>
      </c>
      <c r="I41" s="226">
        <v>0.28591208657831901</v>
      </c>
      <c r="J41" s="226">
        <v>0.33108281483284729</v>
      </c>
      <c r="K41" s="226">
        <v>0.16573734870499879</v>
      </c>
      <c r="L41" s="226">
        <v>0.23822579482998341</v>
      </c>
      <c r="M41" s="226">
        <v>0.208347469698792</v>
      </c>
      <c r="N41" s="226">
        <v>0.22650460983342219</v>
      </c>
      <c r="O41" s="226">
        <v>0.24607723317111471</v>
      </c>
      <c r="P41" s="226">
        <v>0.28953050367837679</v>
      </c>
      <c r="Q41" s="226">
        <v>0.28905736485462302</v>
      </c>
      <c r="R41" s="226">
        <v>0.30803035452510208</v>
      </c>
      <c r="S41" s="226">
        <v>0.28515468883056638</v>
      </c>
      <c r="T41" s="226">
        <v>0.395473296517794</v>
      </c>
      <c r="U41" s="226">
        <v>0.3970324440590236</v>
      </c>
      <c r="V41" s="226">
        <v>0.38251140242631099</v>
      </c>
      <c r="W41" s="226">
        <v>0.39816566849264567</v>
      </c>
      <c r="X41" s="226">
        <v>0.27000106076129682</v>
      </c>
      <c r="Y41" s="226">
        <v>0.17266445346568171</v>
      </c>
      <c r="DA41" s="69" t="s">
        <v>678</v>
      </c>
    </row>
    <row r="42" spans="1:105" ht="12" customHeight="1" x14ac:dyDescent="0.25">
      <c r="A42" s="37" t="s">
        <v>96</v>
      </c>
      <c r="B42" s="226">
        <v>0</v>
      </c>
      <c r="C42" s="226">
        <v>0</v>
      </c>
      <c r="D42" s="226">
        <v>0</v>
      </c>
      <c r="E42" s="226">
        <v>0</v>
      </c>
      <c r="F42" s="226">
        <v>0</v>
      </c>
      <c r="G42" s="226">
        <v>0</v>
      </c>
      <c r="H42" s="226">
        <v>0</v>
      </c>
      <c r="I42" s="226">
        <v>0</v>
      </c>
      <c r="J42" s="226">
        <v>0</v>
      </c>
      <c r="K42" s="226">
        <v>0</v>
      </c>
      <c r="L42" s="226">
        <v>0</v>
      </c>
      <c r="M42" s="226">
        <v>0</v>
      </c>
      <c r="N42" s="226">
        <v>0</v>
      </c>
      <c r="O42" s="226">
        <v>0</v>
      </c>
      <c r="P42" s="226">
        <v>0</v>
      </c>
      <c r="Q42" s="226">
        <v>0</v>
      </c>
      <c r="R42" s="226">
        <v>0</v>
      </c>
      <c r="S42" s="226">
        <v>0</v>
      </c>
      <c r="T42" s="226">
        <v>2.756594117746522E-2</v>
      </c>
      <c r="U42" s="226">
        <v>0</v>
      </c>
      <c r="V42" s="226">
        <v>0</v>
      </c>
      <c r="W42" s="226">
        <v>0</v>
      </c>
      <c r="X42" s="226">
        <v>0</v>
      </c>
      <c r="Y42" s="226">
        <v>0</v>
      </c>
      <c r="DA42" s="69" t="s">
        <v>679</v>
      </c>
    </row>
    <row r="43" spans="1:105" ht="12" customHeight="1" x14ac:dyDescent="0.25">
      <c r="A43" s="37" t="s">
        <v>78</v>
      </c>
      <c r="B43" s="226">
        <v>0</v>
      </c>
      <c r="C43" s="226">
        <v>0</v>
      </c>
      <c r="D43" s="226">
        <v>0</v>
      </c>
      <c r="E43" s="226">
        <v>0</v>
      </c>
      <c r="F43" s="226">
        <v>0</v>
      </c>
      <c r="G43" s="226">
        <v>0</v>
      </c>
      <c r="H43" s="226">
        <v>0</v>
      </c>
      <c r="I43" s="226">
        <v>0</v>
      </c>
      <c r="J43" s="226">
        <v>0</v>
      </c>
      <c r="K43" s="226">
        <v>0</v>
      </c>
      <c r="L43" s="226">
        <v>0</v>
      </c>
      <c r="M43" s="226">
        <v>0</v>
      </c>
      <c r="N43" s="226">
        <v>0</v>
      </c>
      <c r="O43" s="226">
        <v>0</v>
      </c>
      <c r="P43" s="226">
        <v>0</v>
      </c>
      <c r="Q43" s="226">
        <v>0</v>
      </c>
      <c r="R43" s="226">
        <v>0</v>
      </c>
      <c r="S43" s="226">
        <v>0</v>
      </c>
      <c r="T43" s="226">
        <v>0.1027300720449663</v>
      </c>
      <c r="U43" s="226">
        <v>0.10587270040589419</v>
      </c>
      <c r="V43" s="226">
        <v>0.10730866689187039</v>
      </c>
      <c r="W43" s="226">
        <v>0.1173768319645478</v>
      </c>
      <c r="X43" s="226">
        <v>7.9624216730766417E-2</v>
      </c>
      <c r="Y43" s="226">
        <v>5.4813291000809991E-2</v>
      </c>
      <c r="DA43" s="69" t="s">
        <v>680</v>
      </c>
    </row>
    <row r="44" spans="1:105" ht="12" customHeight="1" x14ac:dyDescent="0.25">
      <c r="A44" s="37" t="s">
        <v>40</v>
      </c>
      <c r="B44" s="226">
        <v>0.75293193813467851</v>
      </c>
      <c r="C44" s="226">
        <v>0.78092102527153939</v>
      </c>
      <c r="D44" s="226">
        <v>0.75674291941970984</v>
      </c>
      <c r="E44" s="226">
        <v>0.73458705893130172</v>
      </c>
      <c r="F44" s="226">
        <v>0.73480438084318245</v>
      </c>
      <c r="G44" s="226">
        <v>0.70879431439780161</v>
      </c>
      <c r="H44" s="226">
        <v>0.531404334402513</v>
      </c>
      <c r="I44" s="226">
        <v>0.58747575446816791</v>
      </c>
      <c r="J44" s="226">
        <v>0.66725719778434311</v>
      </c>
      <c r="K44" s="226">
        <v>0.28647995068806448</v>
      </c>
      <c r="L44" s="226">
        <v>0.41514834783180982</v>
      </c>
      <c r="M44" s="226">
        <v>0.43233287152490191</v>
      </c>
      <c r="N44" s="226">
        <v>0.42122813689157212</v>
      </c>
      <c r="O44" s="226">
        <v>0.46640175626997937</v>
      </c>
      <c r="P44" s="226">
        <v>0.53043681428154987</v>
      </c>
      <c r="Q44" s="226">
        <v>0.59622131000243861</v>
      </c>
      <c r="R44" s="226">
        <v>0.60588428413817219</v>
      </c>
      <c r="S44" s="226">
        <v>0.6061570617899269</v>
      </c>
      <c r="T44" s="226">
        <v>0.60966177277254729</v>
      </c>
      <c r="U44" s="226">
        <v>0.58916471137640103</v>
      </c>
      <c r="V44" s="226">
        <v>0.61915031985999602</v>
      </c>
      <c r="W44" s="226">
        <v>0.61767119469174636</v>
      </c>
      <c r="X44" s="226">
        <v>0.41299241467443759</v>
      </c>
      <c r="Y44" s="226">
        <v>0.20467914275309329</v>
      </c>
      <c r="DA44" s="69" t="s">
        <v>681</v>
      </c>
    </row>
    <row r="45" spans="1:105" ht="12" customHeight="1" x14ac:dyDescent="0.25">
      <c r="A45" s="57" t="s">
        <v>515</v>
      </c>
      <c r="B45" s="261">
        <v>374.70876613372849</v>
      </c>
      <c r="C45" s="261">
        <v>385.62560149523608</v>
      </c>
      <c r="D45" s="261">
        <v>372.16087243095029</v>
      </c>
      <c r="E45" s="261">
        <v>370.87902935229681</v>
      </c>
      <c r="F45" s="261">
        <v>365.56158866516478</v>
      </c>
      <c r="G45" s="261">
        <v>358.09360816985082</v>
      </c>
      <c r="H45" s="261">
        <v>267.61887939158481</v>
      </c>
      <c r="I45" s="261">
        <v>286.11827121047611</v>
      </c>
      <c r="J45" s="261">
        <v>321.80397919030082</v>
      </c>
      <c r="K45" s="261">
        <v>149.97590775376631</v>
      </c>
      <c r="L45" s="261">
        <v>214.62703191792929</v>
      </c>
      <c r="M45" s="261">
        <v>215.67109685889611</v>
      </c>
      <c r="N45" s="261">
        <v>215.59755608842491</v>
      </c>
      <c r="O45" s="261">
        <v>238.05153297482889</v>
      </c>
      <c r="P45" s="261">
        <v>266.15444963612902</v>
      </c>
      <c r="Q45" s="261">
        <v>289.431871626195</v>
      </c>
      <c r="R45" s="261">
        <v>298.40455455985551</v>
      </c>
      <c r="S45" s="261">
        <v>292.91275846961798</v>
      </c>
      <c r="T45" s="261">
        <v>335.42886701789968</v>
      </c>
      <c r="U45" s="261">
        <v>323.9159741240872</v>
      </c>
      <c r="V45" s="261">
        <v>328.63140130251878</v>
      </c>
      <c r="W45" s="261">
        <v>335.6178350274472</v>
      </c>
      <c r="X45" s="261">
        <v>233.022927340959</v>
      </c>
      <c r="Y45" s="261">
        <v>130.63784228802129</v>
      </c>
      <c r="DA45" s="70" t="s">
        <v>682</v>
      </c>
    </row>
    <row r="46" spans="1:105" ht="12" customHeight="1" x14ac:dyDescent="0.25">
      <c r="A46" s="57" t="s">
        <v>517</v>
      </c>
      <c r="B46" s="294">
        <v>40.888586519202462</v>
      </c>
      <c r="C46" s="294">
        <v>42.006131912587122</v>
      </c>
      <c r="D46" s="294">
        <v>40.397031293065822</v>
      </c>
      <c r="E46" s="294">
        <v>40.955626794094897</v>
      </c>
      <c r="F46" s="294">
        <v>39.863108145826388</v>
      </c>
      <c r="G46" s="294">
        <v>38.930073458560727</v>
      </c>
      <c r="H46" s="294">
        <v>27.950306363296939</v>
      </c>
      <c r="I46" s="294">
        <v>29.968706300765419</v>
      </c>
      <c r="J46" s="294">
        <v>34.32566077546393</v>
      </c>
      <c r="K46" s="294">
        <v>15.532488118358421</v>
      </c>
      <c r="L46" s="294">
        <v>22.408089859648321</v>
      </c>
      <c r="M46" s="294">
        <v>21.948076952747488</v>
      </c>
      <c r="N46" s="294">
        <v>22.12658182495381</v>
      </c>
      <c r="O46" s="294">
        <v>24.46208696214644</v>
      </c>
      <c r="P46" s="294">
        <v>27.906943095946371</v>
      </c>
      <c r="Q46" s="294">
        <v>30.083954921168619</v>
      </c>
      <c r="R46" s="294">
        <v>31.097384647002599</v>
      </c>
      <c r="S46" s="294">
        <v>30.298607409396649</v>
      </c>
      <c r="T46" s="294">
        <v>36.068262172181988</v>
      </c>
      <c r="U46" s="294">
        <v>34.965258780531499</v>
      </c>
      <c r="V46" s="294">
        <v>35.560793598730193</v>
      </c>
      <c r="W46" s="294">
        <v>36.081730064398677</v>
      </c>
      <c r="X46" s="294">
        <v>24.312631895446589</v>
      </c>
      <c r="Y46" s="294">
        <v>13.58608364341401</v>
      </c>
      <c r="DA46" s="70" t="s">
        <v>683</v>
      </c>
    </row>
    <row r="47" spans="1:105" ht="12" customHeight="1" x14ac:dyDescent="0.25">
      <c r="A47" s="60" t="s">
        <v>519</v>
      </c>
      <c r="B47" s="262">
        <v>16.10368924703285</v>
      </c>
      <c r="C47" s="262">
        <v>16.334974662537579</v>
      </c>
      <c r="D47" s="262">
        <v>15.53204676902793</v>
      </c>
      <c r="E47" s="262">
        <v>16.2709171370566</v>
      </c>
      <c r="F47" s="262">
        <v>15.42566327746766</v>
      </c>
      <c r="G47" s="262">
        <v>15.32099094444427</v>
      </c>
      <c r="H47" s="262">
        <v>10.224242601871349</v>
      </c>
      <c r="I47" s="262">
        <v>10.36126095314529</v>
      </c>
      <c r="J47" s="262">
        <v>12.089158504751349</v>
      </c>
      <c r="K47" s="262">
        <v>5.9978480980599214</v>
      </c>
      <c r="L47" s="262">
        <v>8.5522010444073331</v>
      </c>
      <c r="M47" s="262">
        <v>7.3697645460352934</v>
      </c>
      <c r="N47" s="262">
        <v>7.9980599486986517</v>
      </c>
      <c r="O47" s="262">
        <v>8.8006550256947875</v>
      </c>
      <c r="P47" s="262">
        <v>10.18613616182647</v>
      </c>
      <c r="Q47" s="262">
        <v>10.18675499319435</v>
      </c>
      <c r="R47" s="262">
        <v>10.854733214790819</v>
      </c>
      <c r="S47" s="262">
        <v>10.002747307203119</v>
      </c>
      <c r="T47" s="262">
        <v>14.51815094504283</v>
      </c>
      <c r="U47" s="262">
        <v>14.37307472667155</v>
      </c>
      <c r="V47" s="262">
        <v>13.965388526955969</v>
      </c>
      <c r="W47" s="262">
        <v>14.52316814734159</v>
      </c>
      <c r="X47" s="262">
        <v>9.921677115830084</v>
      </c>
      <c r="Y47" s="262">
        <v>6.389187733386648</v>
      </c>
      <c r="DA47" s="72" t="s">
        <v>684</v>
      </c>
    </row>
    <row r="48" spans="1:105" ht="12" customHeight="1" x14ac:dyDescent="0.25">
      <c r="A48" s="59" t="s">
        <v>31</v>
      </c>
      <c r="B48" s="297">
        <v>0.55430361225939817</v>
      </c>
      <c r="C48" s="297">
        <v>0.56905532447650731</v>
      </c>
      <c r="D48" s="297">
        <v>0.50997917229372325</v>
      </c>
      <c r="E48" s="297">
        <v>0.2042856263282592</v>
      </c>
      <c r="F48" s="297">
        <v>0.18458162541897191</v>
      </c>
      <c r="G48" s="297">
        <v>0.16020352323035969</v>
      </c>
      <c r="H48" s="297">
        <v>8.3739256471635992E-2</v>
      </c>
      <c r="I48" s="297">
        <v>9.935683485794676E-2</v>
      </c>
      <c r="J48" s="297">
        <v>6.1197798947741307E-2</v>
      </c>
      <c r="K48" s="297">
        <v>3.6269250620597659E-2</v>
      </c>
      <c r="L48" s="297">
        <v>4.4197546683615113E-2</v>
      </c>
      <c r="M48" s="297">
        <v>2.9928989846072299E-2</v>
      </c>
      <c r="N48" s="297">
        <v>2.167735915223638E-2</v>
      </c>
      <c r="O48" s="297">
        <v>1.197454726003591E-2</v>
      </c>
      <c r="P48" s="297">
        <v>2.7464694963093231E-2</v>
      </c>
      <c r="Q48" s="297">
        <v>2.5132106611212179E-2</v>
      </c>
      <c r="R48" s="297">
        <v>4.9388903125516671E-2</v>
      </c>
      <c r="S48" s="297">
        <v>1.143475643737034E-2</v>
      </c>
      <c r="T48" s="297">
        <v>3.2401986074304473E-2</v>
      </c>
      <c r="U48" s="297">
        <v>3.2769374510665632E-2</v>
      </c>
      <c r="V48" s="297">
        <v>3.5265844117064092E-2</v>
      </c>
      <c r="W48" s="297">
        <v>3.3865342994146341E-2</v>
      </c>
      <c r="X48" s="297">
        <v>5.9935658507499968E-2</v>
      </c>
      <c r="Y48" s="297">
        <v>2.4488572555106679E-2</v>
      </c>
      <c r="DA48" s="71" t="s">
        <v>685</v>
      </c>
    </row>
    <row r="49" spans="1:105" ht="12" customHeight="1" x14ac:dyDescent="0.25">
      <c r="A49" s="59" t="s">
        <v>159</v>
      </c>
      <c r="B49" s="297">
        <v>1.2418612809296099</v>
      </c>
      <c r="C49" s="297">
        <v>1.0681102539019149</v>
      </c>
      <c r="D49" s="297">
        <v>0.89939846151777647</v>
      </c>
      <c r="E49" s="297">
        <v>0.99273978519764483</v>
      </c>
      <c r="F49" s="297">
        <v>0.88083899583657044</v>
      </c>
      <c r="G49" s="297">
        <v>0.75890041495348015</v>
      </c>
      <c r="H49" s="297">
        <v>0.46811280278748602</v>
      </c>
      <c r="I49" s="297">
        <v>0.43879819138903081</v>
      </c>
      <c r="J49" s="297">
        <v>0.57056369865918222</v>
      </c>
      <c r="K49" s="297">
        <v>0.249695025812432</v>
      </c>
      <c r="L49" s="297">
        <v>0.31409832853417918</v>
      </c>
      <c r="M49" s="297">
        <v>0.24826748068959659</v>
      </c>
      <c r="N49" s="297">
        <v>0.21189112148268091</v>
      </c>
      <c r="O49" s="297">
        <v>0.35116571381095291</v>
      </c>
      <c r="P49" s="297">
        <v>0.18576229440820821</v>
      </c>
      <c r="Q49" s="297">
        <v>0.16960997514442611</v>
      </c>
      <c r="R49" s="297">
        <v>0.20048864073560291</v>
      </c>
      <c r="S49" s="297">
        <v>0.16306330551862769</v>
      </c>
      <c r="T49" s="297">
        <v>0.23090461996016251</v>
      </c>
      <c r="U49" s="297">
        <v>0.17121879306517199</v>
      </c>
      <c r="V49" s="297">
        <v>0.23451508763937221</v>
      </c>
      <c r="W49" s="297">
        <v>0.16100705226828879</v>
      </c>
      <c r="X49" s="297">
        <v>0.1711436982529366</v>
      </c>
      <c r="Y49" s="297">
        <v>0.115577715247226</v>
      </c>
      <c r="DA49" s="71" t="s">
        <v>686</v>
      </c>
    </row>
    <row r="50" spans="1:105" ht="12" customHeight="1" x14ac:dyDescent="0.25">
      <c r="A50" s="59" t="s">
        <v>32</v>
      </c>
      <c r="B50" s="297">
        <v>0.46719747326378569</v>
      </c>
      <c r="C50" s="297">
        <v>0.52344810992552193</v>
      </c>
      <c r="D50" s="297">
        <v>0.54565245449866173</v>
      </c>
      <c r="E50" s="297">
        <v>8.2682174998057814E-2</v>
      </c>
      <c r="F50" s="297">
        <v>0.43436554837216462</v>
      </c>
      <c r="G50" s="297">
        <v>0.3894694732721844</v>
      </c>
      <c r="H50" s="297">
        <v>0.2504725143404104</v>
      </c>
      <c r="I50" s="297">
        <v>0.24496283590491291</v>
      </c>
      <c r="J50" s="297">
        <v>0.38280878632665938</v>
      </c>
      <c r="K50" s="297">
        <v>0.17521948219248329</v>
      </c>
      <c r="L50" s="297">
        <v>0.2132673702850135</v>
      </c>
      <c r="M50" s="297">
        <v>3.9849593976622688E-2</v>
      </c>
      <c r="N50" s="297">
        <v>0.1388893588826329</v>
      </c>
      <c r="O50" s="297">
        <v>0.1435828542474083</v>
      </c>
      <c r="P50" s="297">
        <v>0.26419082832983098</v>
      </c>
      <c r="Q50" s="297">
        <v>0.30954093126718513</v>
      </c>
      <c r="R50" s="297">
        <v>0.27512578349166861</v>
      </c>
      <c r="S50" s="297">
        <v>0.2448286448621565</v>
      </c>
      <c r="T50" s="297">
        <v>0.22362363855200021</v>
      </c>
      <c r="U50" s="297">
        <v>0.2404238309007459</v>
      </c>
      <c r="V50" s="297">
        <v>0.30416453356450962</v>
      </c>
      <c r="W50" s="297">
        <v>0.37926633684889011</v>
      </c>
      <c r="X50" s="297">
        <v>0.24714647905880741</v>
      </c>
      <c r="Y50" s="297">
        <v>0.1552637162236693</v>
      </c>
      <c r="DA50" s="71" t="s">
        <v>687</v>
      </c>
    </row>
    <row r="51" spans="1:105" ht="12" customHeight="1" x14ac:dyDescent="0.25">
      <c r="A51" s="59" t="s">
        <v>35</v>
      </c>
      <c r="B51" s="297">
        <v>13.84032688058006</v>
      </c>
      <c r="C51" s="297">
        <v>14.174360974233631</v>
      </c>
      <c r="D51" s="297">
        <v>13.57701668071776</v>
      </c>
      <c r="E51" s="297">
        <v>14.991209550532631</v>
      </c>
      <c r="F51" s="297">
        <v>13.92587710783995</v>
      </c>
      <c r="G51" s="297">
        <v>14.012417532988239</v>
      </c>
      <c r="H51" s="297">
        <v>9.4219180282718202</v>
      </c>
      <c r="I51" s="297">
        <v>9.5781430909933984</v>
      </c>
      <c r="J51" s="297">
        <v>11.07458822081777</v>
      </c>
      <c r="K51" s="297">
        <v>5.5366643394344086</v>
      </c>
      <c r="L51" s="297">
        <v>7.9806377989045254</v>
      </c>
      <c r="M51" s="297">
        <v>7.0517184815230021</v>
      </c>
      <c r="N51" s="297">
        <v>7.6256021091811013</v>
      </c>
      <c r="O51" s="297">
        <v>8.29393191037639</v>
      </c>
      <c r="P51" s="297">
        <v>9.7087183441253373</v>
      </c>
      <c r="Q51" s="297">
        <v>9.6824719801715293</v>
      </c>
      <c r="R51" s="297">
        <v>10.32972988743804</v>
      </c>
      <c r="S51" s="297">
        <v>9.5834206003849669</v>
      </c>
      <c r="T51" s="297">
        <v>14.031220700456361</v>
      </c>
      <c r="U51" s="297">
        <v>13.92866272819497</v>
      </c>
      <c r="V51" s="297">
        <v>13.39144306163502</v>
      </c>
      <c r="W51" s="297">
        <v>13.94902941523026</v>
      </c>
      <c r="X51" s="297">
        <v>9.4434512800108408</v>
      </c>
      <c r="Y51" s="297">
        <v>6.0938577293606464</v>
      </c>
      <c r="DA51" s="71" t="s">
        <v>688</v>
      </c>
    </row>
    <row r="52" spans="1:105" ht="12" customHeight="1" x14ac:dyDescent="0.25">
      <c r="A52" s="60" t="s">
        <v>525</v>
      </c>
      <c r="B52" s="262">
        <v>24.784897272169609</v>
      </c>
      <c r="C52" s="262">
        <v>25.67115725004955</v>
      </c>
      <c r="D52" s="262">
        <v>24.864984524037901</v>
      </c>
      <c r="E52" s="262">
        <v>24.684709657038301</v>
      </c>
      <c r="F52" s="262">
        <v>24.437444868358732</v>
      </c>
      <c r="G52" s="262">
        <v>23.609082514116469</v>
      </c>
      <c r="H52" s="262">
        <v>17.726063761425589</v>
      </c>
      <c r="I52" s="262">
        <v>19.607445347620128</v>
      </c>
      <c r="J52" s="262">
        <v>22.236502270712581</v>
      </c>
      <c r="K52" s="262">
        <v>9.5346400202985002</v>
      </c>
      <c r="L52" s="262">
        <v>13.855888815240981</v>
      </c>
      <c r="M52" s="262">
        <v>14.5783124067122</v>
      </c>
      <c r="N52" s="262">
        <v>14.12852187625516</v>
      </c>
      <c r="O52" s="262">
        <v>15.661431936451651</v>
      </c>
      <c r="P52" s="262">
        <v>17.720806934119899</v>
      </c>
      <c r="Q52" s="262">
        <v>19.89719992797427</v>
      </c>
      <c r="R52" s="262">
        <v>20.24265143221178</v>
      </c>
      <c r="S52" s="262">
        <v>20.295860102193529</v>
      </c>
      <c r="T52" s="262">
        <v>21.550111227139158</v>
      </c>
      <c r="U52" s="262">
        <v>20.592184053859949</v>
      </c>
      <c r="V52" s="262">
        <v>21.59540507177422</v>
      </c>
      <c r="W52" s="262">
        <v>21.558561917057091</v>
      </c>
      <c r="X52" s="262">
        <v>14.3909547796165</v>
      </c>
      <c r="Y52" s="262">
        <v>7.1968959100273624</v>
      </c>
      <c r="DA52" s="72" t="s">
        <v>689</v>
      </c>
    </row>
    <row r="53" spans="1:105" ht="12" customHeight="1" x14ac:dyDescent="0.25">
      <c r="A53" s="57" t="s">
        <v>527</v>
      </c>
      <c r="B53" s="294">
        <f t="shared" ref="B53:Y53" si="0">B54+B58+B69</f>
        <v>16.256701869121784</v>
      </c>
      <c r="C53" s="294">
        <f t="shared" si="0"/>
        <v>16.669096264848829</v>
      </c>
      <c r="D53" s="294">
        <f t="shared" si="0"/>
        <v>15.985001941233746</v>
      </c>
      <c r="E53" s="294">
        <f t="shared" si="0"/>
        <v>17.414916323225352</v>
      </c>
      <c r="F53" s="294">
        <f t="shared" si="0"/>
        <v>16.759067676092474</v>
      </c>
      <c r="G53" s="294">
        <f t="shared" si="0"/>
        <v>16.197403781628275</v>
      </c>
      <c r="H53" s="294">
        <f t="shared" si="0"/>
        <v>10.831538963244956</v>
      </c>
      <c r="I53" s="294">
        <f t="shared" si="0"/>
        <v>11.566573073683264</v>
      </c>
      <c r="J53" s="294">
        <f t="shared" si="0"/>
        <v>13.842510744481698</v>
      </c>
      <c r="K53" s="294">
        <f t="shared" si="0"/>
        <v>6.266815980356796</v>
      </c>
      <c r="L53" s="294">
        <f t="shared" si="0"/>
        <v>9.1420437920298951</v>
      </c>
      <c r="M53" s="294">
        <f t="shared" si="0"/>
        <v>8.3601552409781856</v>
      </c>
      <c r="N53" s="294">
        <f t="shared" si="0"/>
        <v>8.4849567109193167</v>
      </c>
      <c r="O53" s="294">
        <f t="shared" si="0"/>
        <v>9.371246596827369</v>
      </c>
      <c r="P53" s="294">
        <f t="shared" si="0"/>
        <v>10.707885030971283</v>
      </c>
      <c r="Q53" s="294">
        <f t="shared" si="0"/>
        <v>11.668609457702891</v>
      </c>
      <c r="R53" s="294">
        <f t="shared" si="0"/>
        <v>12.144429844170658</v>
      </c>
      <c r="S53" s="294">
        <f t="shared" si="0"/>
        <v>11.633503531403088</v>
      </c>
      <c r="T53" s="294">
        <f t="shared" si="0"/>
        <v>14.435176934461053</v>
      </c>
      <c r="U53" s="294">
        <f t="shared" si="0"/>
        <v>14.093829569539301</v>
      </c>
      <c r="V53" s="294">
        <f t="shared" si="0"/>
        <v>14.543406009875468</v>
      </c>
      <c r="W53" s="294">
        <f t="shared" si="0"/>
        <v>14.376120004037301</v>
      </c>
      <c r="X53" s="294">
        <f t="shared" si="0"/>
        <v>9.5222397322475469</v>
      </c>
      <c r="Y53" s="294">
        <f t="shared" si="0"/>
        <v>5.4649477789918208</v>
      </c>
      <c r="DA53" s="70"/>
    </row>
    <row r="54" spans="1:105" ht="12" customHeight="1" x14ac:dyDescent="0.25">
      <c r="A54" s="60" t="s">
        <v>528</v>
      </c>
      <c r="B54" s="262">
        <v>2.4772649525208021</v>
      </c>
      <c r="C54" s="262">
        <v>2.5150429158371228</v>
      </c>
      <c r="D54" s="262">
        <v>2.396305113439245</v>
      </c>
      <c r="E54" s="262">
        <v>2.520801622198289</v>
      </c>
      <c r="F54" s="262">
        <v>2.3875511588724612</v>
      </c>
      <c r="G54" s="262">
        <v>2.3781521875023062</v>
      </c>
      <c r="H54" s="262">
        <v>1.644640106756353</v>
      </c>
      <c r="I54" s="262">
        <v>1.669167362815684</v>
      </c>
      <c r="J54" s="262">
        <v>1.9102080094128311</v>
      </c>
      <c r="K54" s="262">
        <v>0.96788639545636945</v>
      </c>
      <c r="L54" s="262">
        <v>1.3750971318791709</v>
      </c>
      <c r="M54" s="262">
        <v>1.232807720096041</v>
      </c>
      <c r="N54" s="262">
        <v>1.312860232888128</v>
      </c>
      <c r="O54" s="262">
        <v>1.443752747246648</v>
      </c>
      <c r="P54" s="262">
        <v>1.6462237221945799</v>
      </c>
      <c r="Q54" s="262">
        <v>1.6486083201587509</v>
      </c>
      <c r="R54" s="262">
        <v>1.7554718476371389</v>
      </c>
      <c r="S54" s="262">
        <v>1.633292856847645</v>
      </c>
      <c r="T54" s="262">
        <v>2.2805368261891221</v>
      </c>
      <c r="U54" s="262">
        <v>2.2461439008018971</v>
      </c>
      <c r="V54" s="262">
        <v>2.1806932477824992</v>
      </c>
      <c r="W54" s="262">
        <v>2.268392802315125</v>
      </c>
      <c r="X54" s="262">
        <v>1.5877337527863289</v>
      </c>
      <c r="Y54" s="262">
        <v>1.0162444332390439</v>
      </c>
      <c r="DA54" s="72" t="s">
        <v>690</v>
      </c>
    </row>
    <row r="55" spans="1:105" ht="12" customHeight="1" x14ac:dyDescent="0.25">
      <c r="A55" s="59" t="s">
        <v>31</v>
      </c>
      <c r="B55" s="230">
        <v>8.7817454936370082E-2</v>
      </c>
      <c r="C55" s="230">
        <v>9.0516153375943487E-2</v>
      </c>
      <c r="D55" s="230">
        <v>8.1545011606305728E-2</v>
      </c>
      <c r="E55" s="230">
        <v>3.1810975035081013E-2</v>
      </c>
      <c r="F55" s="230">
        <v>2.939692624610548E-2</v>
      </c>
      <c r="G55" s="230">
        <v>2.5515709162754859E-2</v>
      </c>
      <c r="H55" s="230">
        <v>1.380831305459765E-2</v>
      </c>
      <c r="I55" s="230">
        <v>1.6393663383142059E-2</v>
      </c>
      <c r="J55" s="230">
        <v>9.9860783694528717E-3</v>
      </c>
      <c r="K55" s="230">
        <v>6.0289804768604831E-3</v>
      </c>
      <c r="L55" s="230">
        <v>7.2882123849164204E-3</v>
      </c>
      <c r="M55" s="230">
        <v>5.0337132119863386E-3</v>
      </c>
      <c r="N55" s="230">
        <v>3.6211636405860058E-3</v>
      </c>
      <c r="O55" s="230">
        <v>1.9970129809858371E-3</v>
      </c>
      <c r="P55" s="230">
        <v>4.5568717475636764E-3</v>
      </c>
      <c r="Q55" s="230">
        <v>4.1948063292532381E-3</v>
      </c>
      <c r="R55" s="230">
        <v>8.1950894289350516E-3</v>
      </c>
      <c r="S55" s="230">
        <v>1.9139640998471991E-3</v>
      </c>
      <c r="T55" s="230">
        <v>5.1693855207485453E-3</v>
      </c>
      <c r="U55" s="230">
        <v>5.2081333667027031E-3</v>
      </c>
      <c r="V55" s="230">
        <v>5.6293629458556366E-3</v>
      </c>
      <c r="W55" s="230">
        <v>5.4313089361851634E-3</v>
      </c>
      <c r="X55" s="230">
        <v>9.8363291802641487E-3</v>
      </c>
      <c r="Y55" s="230">
        <v>3.9920883649819062E-3</v>
      </c>
      <c r="DA55" s="71" t="s">
        <v>691</v>
      </c>
    </row>
    <row r="56" spans="1:105" ht="12" customHeight="1" x14ac:dyDescent="0.25">
      <c r="A56" s="59" t="s">
        <v>159</v>
      </c>
      <c r="B56" s="230">
        <v>0.19674614175926269</v>
      </c>
      <c r="C56" s="230">
        <v>0.16989777163326589</v>
      </c>
      <c r="D56" s="230">
        <v>0.14381265347228619</v>
      </c>
      <c r="E56" s="230">
        <v>0.15458757961027161</v>
      </c>
      <c r="F56" s="230">
        <v>0.1402845973239534</v>
      </c>
      <c r="G56" s="230">
        <v>0.1208705144618029</v>
      </c>
      <c r="H56" s="230">
        <v>7.7190178156694822E-2</v>
      </c>
      <c r="I56" s="230">
        <v>7.2400754845382068E-2</v>
      </c>
      <c r="J56" s="230">
        <v>9.3102920489688296E-2</v>
      </c>
      <c r="K56" s="230">
        <v>4.150641135489553E-2</v>
      </c>
      <c r="L56" s="230">
        <v>5.1795076873644881E-2</v>
      </c>
      <c r="M56" s="230">
        <v>4.1755745986789147E-2</v>
      </c>
      <c r="N56" s="230">
        <v>3.5396028616194147E-2</v>
      </c>
      <c r="O56" s="230">
        <v>5.8564426172345072E-2</v>
      </c>
      <c r="P56" s="230">
        <v>3.0821203450061261E-2</v>
      </c>
      <c r="Q56" s="230">
        <v>2.8309644242990359E-2</v>
      </c>
      <c r="R56" s="230">
        <v>3.3267034421443402E-2</v>
      </c>
      <c r="S56" s="230">
        <v>2.7293743812950182E-2</v>
      </c>
      <c r="T56" s="230">
        <v>3.6838328254285319E-2</v>
      </c>
      <c r="U56" s="230">
        <v>2.7212307908991401E-2</v>
      </c>
      <c r="V56" s="230">
        <v>3.7434820508447098E-2</v>
      </c>
      <c r="W56" s="230">
        <v>2.5822240806028261E-2</v>
      </c>
      <c r="X56" s="230">
        <v>2.8087215441756241E-2</v>
      </c>
      <c r="Y56" s="230">
        <v>1.8841296333273871E-2</v>
      </c>
      <c r="DA56" s="71" t="s">
        <v>692</v>
      </c>
    </row>
    <row r="57" spans="1:105" ht="12" customHeight="1" x14ac:dyDescent="0.25">
      <c r="A57" s="59" t="s">
        <v>35</v>
      </c>
      <c r="B57" s="230">
        <v>2.1927013558251689</v>
      </c>
      <c r="C57" s="230">
        <v>2.2546289908279129</v>
      </c>
      <c r="D57" s="230">
        <v>2.170947448360653</v>
      </c>
      <c r="E57" s="230">
        <v>2.334403067552937</v>
      </c>
      <c r="F57" s="230">
        <v>2.2178696353024021</v>
      </c>
      <c r="G57" s="230">
        <v>2.2317659638777481</v>
      </c>
      <c r="H57" s="230">
        <v>1.553641615545061</v>
      </c>
      <c r="I57" s="230">
        <v>1.5803729445871599</v>
      </c>
      <c r="J57" s="230">
        <v>1.8071190105536901</v>
      </c>
      <c r="K57" s="230">
        <v>0.92035100362461342</v>
      </c>
      <c r="L57" s="230">
        <v>1.3160138426206089</v>
      </c>
      <c r="M57" s="230">
        <v>1.186018260897266</v>
      </c>
      <c r="N57" s="230">
        <v>1.2738430406313479</v>
      </c>
      <c r="O57" s="230">
        <v>1.3831913080933169</v>
      </c>
      <c r="P57" s="230">
        <v>1.610845646996955</v>
      </c>
      <c r="Q57" s="230">
        <v>1.616103869586508</v>
      </c>
      <c r="R57" s="230">
        <v>1.7140097237867611</v>
      </c>
      <c r="S57" s="230">
        <v>1.604085148934848</v>
      </c>
      <c r="T57" s="230">
        <v>2.238529112414088</v>
      </c>
      <c r="U57" s="230">
        <v>2.2137234595262032</v>
      </c>
      <c r="V57" s="230">
        <v>2.137629064328197</v>
      </c>
      <c r="W57" s="230">
        <v>2.2371392525729119</v>
      </c>
      <c r="X57" s="230">
        <v>1.549810208164309</v>
      </c>
      <c r="Y57" s="230">
        <v>0.99341104854078821</v>
      </c>
      <c r="DA57" s="71" t="s">
        <v>693</v>
      </c>
    </row>
    <row r="58" spans="1:105" ht="12" customHeight="1" x14ac:dyDescent="0.25">
      <c r="A58" s="60" t="s">
        <v>533</v>
      </c>
      <c r="B58" s="262">
        <v>9.8528043795523956</v>
      </c>
      <c r="C58" s="262">
        <v>10.07069922325767</v>
      </c>
      <c r="D58" s="262">
        <v>9.6128178865355576</v>
      </c>
      <c r="E58" s="262">
        <v>11.050257956125749</v>
      </c>
      <c r="F58" s="262">
        <v>10.47954859891945</v>
      </c>
      <c r="G58" s="262">
        <v>10.059019166756251</v>
      </c>
      <c r="H58" s="262">
        <v>6.2639324013657252</v>
      </c>
      <c r="I58" s="262">
        <v>6.6622195327671214</v>
      </c>
      <c r="J58" s="262">
        <v>8.3038151398291653</v>
      </c>
      <c r="K58" s="262">
        <v>3.7140013729117718</v>
      </c>
      <c r="L58" s="262">
        <v>5.4820990148695152</v>
      </c>
      <c r="M58" s="262">
        <v>4.6754423898520736</v>
      </c>
      <c r="N58" s="262">
        <v>4.8119524515278034</v>
      </c>
      <c r="O58" s="262">
        <v>5.3156136507942913</v>
      </c>
      <c r="P58" s="262">
        <v>6.1214704721177018</v>
      </c>
      <c r="Q58" s="262">
        <v>6.6989544189595778</v>
      </c>
      <c r="R58" s="262">
        <v>7.0300994621752446</v>
      </c>
      <c r="S58" s="262">
        <v>6.6030637546466862</v>
      </c>
      <c r="T58" s="262">
        <v>8.7165535449165645</v>
      </c>
      <c r="U58" s="262">
        <v>8.5749091063014902</v>
      </c>
      <c r="V58" s="262">
        <v>8.9155140304180502</v>
      </c>
      <c r="W58" s="262">
        <v>8.6501744460435255</v>
      </c>
      <c r="X58" s="262">
        <v>5.5727371767894258</v>
      </c>
      <c r="Y58" s="262">
        <v>3.2754767576471009</v>
      </c>
      <c r="DA58" s="72" t="s">
        <v>694</v>
      </c>
    </row>
    <row r="59" spans="1:105" ht="12" customHeight="1" x14ac:dyDescent="0.25">
      <c r="A59" s="64" t="s">
        <v>28</v>
      </c>
      <c r="B59" s="229">
        <v>1.2075562358666261</v>
      </c>
      <c r="C59" s="229">
        <v>1.2671133273788231</v>
      </c>
      <c r="D59" s="229">
        <v>1.19947021297768</v>
      </c>
      <c r="E59" s="229">
        <v>1.018079663803988</v>
      </c>
      <c r="F59" s="229">
        <v>0.8872547777306754</v>
      </c>
      <c r="G59" s="229">
        <v>0.82367185184578606</v>
      </c>
      <c r="H59" s="229">
        <v>0.22764634966110639</v>
      </c>
      <c r="I59" s="229">
        <v>0.26909847965674027</v>
      </c>
      <c r="J59" s="229">
        <v>0.24917540371180019</v>
      </c>
      <c r="K59" s="229">
        <v>0.11900915203449119</v>
      </c>
      <c r="L59" s="229">
        <v>0.14679351934647511</v>
      </c>
      <c r="M59" s="229">
        <v>0.18178522521231841</v>
      </c>
      <c r="N59" s="229">
        <v>0.19727705489228989</v>
      </c>
      <c r="O59" s="229">
        <v>0.23746281313736359</v>
      </c>
      <c r="P59" s="229">
        <v>0.26878675865301538</v>
      </c>
      <c r="Q59" s="229">
        <v>0.25601367154222421</v>
      </c>
      <c r="R59" s="229">
        <v>0.23790754430046979</v>
      </c>
      <c r="S59" s="229">
        <v>0.22925779987675041</v>
      </c>
      <c r="T59" s="229">
        <v>0.30928870722988522</v>
      </c>
      <c r="U59" s="229">
        <v>0.27744129211664781</v>
      </c>
      <c r="V59" s="229">
        <v>0.30337428140861611</v>
      </c>
      <c r="W59" s="229">
        <v>0.35809080937102228</v>
      </c>
      <c r="X59" s="229">
        <v>0.12842347794174011</v>
      </c>
      <c r="Y59" s="229">
        <v>0.10092080778039179</v>
      </c>
      <c r="DA59" s="73" t="s">
        <v>695</v>
      </c>
    </row>
    <row r="60" spans="1:105" ht="12" customHeight="1" x14ac:dyDescent="0.25">
      <c r="A60" s="64" t="s">
        <v>30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696</v>
      </c>
    </row>
    <row r="61" spans="1:105" ht="12" customHeight="1" x14ac:dyDescent="0.25">
      <c r="A61" s="64" t="s">
        <v>31</v>
      </c>
      <c r="B61" s="229">
        <v>0.28666814593858198</v>
      </c>
      <c r="C61" s="229">
        <v>0.29618315660084621</v>
      </c>
      <c r="D61" s="229">
        <v>0.26696383619927921</v>
      </c>
      <c r="E61" s="229">
        <v>8.5265817067911337E-2</v>
      </c>
      <c r="F61" s="229">
        <v>7.7855082225742514E-2</v>
      </c>
      <c r="G61" s="229">
        <v>6.7758227739041735E-2</v>
      </c>
      <c r="H61" s="229">
        <v>4.5614714896198248E-2</v>
      </c>
      <c r="I61" s="229">
        <v>5.6750606389098741E-2</v>
      </c>
      <c r="J61" s="229">
        <v>3.0380886809884999E-2</v>
      </c>
      <c r="K61" s="229">
        <v>1.5623525519882589E-2</v>
      </c>
      <c r="L61" s="229">
        <v>1.9663956184479189E-2</v>
      </c>
      <c r="M61" s="229">
        <v>1.582320217798237E-2</v>
      </c>
      <c r="N61" s="229">
        <v>1.1476451153259119E-2</v>
      </c>
      <c r="O61" s="229">
        <v>6.3794236723059327E-3</v>
      </c>
      <c r="P61" s="229">
        <v>1.481946358107177E-2</v>
      </c>
      <c r="Q61" s="229">
        <v>1.360417484896277E-2</v>
      </c>
      <c r="R61" s="229">
        <v>2.6126718097507919E-2</v>
      </c>
      <c r="S61" s="229">
        <v>6.4509684473898488E-3</v>
      </c>
      <c r="T61" s="229">
        <v>1.649296941931943E-2</v>
      </c>
      <c r="U61" s="229">
        <v>1.6370964768714691E-2</v>
      </c>
      <c r="V61" s="229">
        <v>1.6916954641945401E-2</v>
      </c>
      <c r="W61" s="229">
        <v>1.7280163817432439E-2</v>
      </c>
      <c r="X61" s="229">
        <v>2.9725257725127751E-2</v>
      </c>
      <c r="Y61" s="229">
        <v>1.0155901125172929E-2</v>
      </c>
      <c r="DA61" s="73" t="s">
        <v>697</v>
      </c>
    </row>
    <row r="62" spans="1:105" ht="12" customHeight="1" x14ac:dyDescent="0.25">
      <c r="A62" s="64" t="s">
        <v>159</v>
      </c>
      <c r="B62" s="229">
        <v>0.6544646272693414</v>
      </c>
      <c r="C62" s="229">
        <v>0.56650443411275031</v>
      </c>
      <c r="D62" s="229">
        <v>0.47977045293734338</v>
      </c>
      <c r="E62" s="229">
        <v>0.42223471579933369</v>
      </c>
      <c r="F62" s="229">
        <v>0.3785963283976399</v>
      </c>
      <c r="G62" s="229">
        <v>0.32708161136372038</v>
      </c>
      <c r="H62" s="229">
        <v>0.25984104044791478</v>
      </c>
      <c r="I62" s="229">
        <v>0.25539885758025882</v>
      </c>
      <c r="J62" s="229">
        <v>0.28863576519413842</v>
      </c>
      <c r="K62" s="229">
        <v>0.1096053397411418</v>
      </c>
      <c r="L62" s="229">
        <v>0.1424031916092818</v>
      </c>
      <c r="M62" s="229">
        <v>0.13375299595142101</v>
      </c>
      <c r="N62" s="229">
        <v>0.1143129314875871</v>
      </c>
      <c r="O62" s="229">
        <v>0.19064078302502199</v>
      </c>
      <c r="P62" s="229">
        <v>0.1022222615390488</v>
      </c>
      <c r="Q62" s="229">
        <v>9.3556952194891754E-2</v>
      </c>
      <c r="R62" s="229">
        <v>0.1080753405787805</v>
      </c>
      <c r="S62" s="229">
        <v>9.3742299837133641E-2</v>
      </c>
      <c r="T62" s="229">
        <v>0.1197681132957716</v>
      </c>
      <c r="U62" s="229">
        <v>8.71643541332984E-2</v>
      </c>
      <c r="V62" s="229">
        <v>0.11463574373437729</v>
      </c>
      <c r="W62" s="229">
        <v>8.3717960323720864E-2</v>
      </c>
      <c r="X62" s="229">
        <v>8.6493331040418078E-2</v>
      </c>
      <c r="Y62" s="229">
        <v>4.8843914398034538E-2</v>
      </c>
      <c r="DA62" s="73" t="s">
        <v>698</v>
      </c>
    </row>
    <row r="63" spans="1:105" ht="12" customHeight="1" x14ac:dyDescent="0.25">
      <c r="A63" s="64" t="s">
        <v>32</v>
      </c>
      <c r="B63" s="229">
        <v>0.2386992019261775</v>
      </c>
      <c r="C63" s="229">
        <v>0.26915239889237719</v>
      </c>
      <c r="D63" s="229">
        <v>0.28218560831554962</v>
      </c>
      <c r="E63" s="229">
        <v>3.4093202100097017E-2</v>
      </c>
      <c r="F63" s="229">
        <v>0.1809975209187478</v>
      </c>
      <c r="G63" s="229">
        <v>0.16273544331549239</v>
      </c>
      <c r="H63" s="229">
        <v>0.1347890748905852</v>
      </c>
      <c r="I63" s="229">
        <v>0.13822662759242851</v>
      </c>
      <c r="J63" s="229">
        <v>0.1877436661492401</v>
      </c>
      <c r="K63" s="229">
        <v>7.4566130070156458E-2</v>
      </c>
      <c r="L63" s="229">
        <v>9.3738047098481159E-2</v>
      </c>
      <c r="M63" s="229">
        <v>2.0813493031631779E-2</v>
      </c>
      <c r="N63" s="229">
        <v>7.2642196154865432E-2</v>
      </c>
      <c r="O63" s="229">
        <v>7.5569000549127338E-2</v>
      </c>
      <c r="P63" s="229">
        <v>0.1411338883770103</v>
      </c>
      <c r="Q63" s="229">
        <v>0.16553130902629301</v>
      </c>
      <c r="R63" s="229">
        <v>0.1437823321101612</v>
      </c>
      <c r="S63" s="229">
        <v>0.13645170944844989</v>
      </c>
      <c r="T63" s="229">
        <v>0.11245109405073971</v>
      </c>
      <c r="U63" s="229">
        <v>0.1186594655233344</v>
      </c>
      <c r="V63" s="229">
        <v>0.1441435543768185</v>
      </c>
      <c r="W63" s="229">
        <v>0.19118570930573961</v>
      </c>
      <c r="X63" s="229">
        <v>0.1210914635026845</v>
      </c>
      <c r="Y63" s="229">
        <v>6.3612684418697954E-2</v>
      </c>
      <c r="DA63" s="73" t="s">
        <v>699</v>
      </c>
    </row>
    <row r="64" spans="1:105" ht="12" customHeight="1" x14ac:dyDescent="0.25">
      <c r="A64" s="64" t="s">
        <v>33</v>
      </c>
      <c r="B64" s="229">
        <v>0</v>
      </c>
      <c r="C64" s="229">
        <v>0</v>
      </c>
      <c r="D64" s="229">
        <v>0</v>
      </c>
      <c r="E64" s="229">
        <v>2.6468101477545192</v>
      </c>
      <c r="F64" s="229">
        <v>2.4352520006882021</v>
      </c>
      <c r="G64" s="229">
        <v>2.345899728730596</v>
      </c>
      <c r="H64" s="229">
        <v>0.15832379766454249</v>
      </c>
      <c r="I64" s="229">
        <v>0.18133074837479951</v>
      </c>
      <c r="J64" s="229">
        <v>1.6692532986401449</v>
      </c>
      <c r="K64" s="229">
        <v>0.69412324366967793</v>
      </c>
      <c r="L64" s="229">
        <v>0.49344161163906258</v>
      </c>
      <c r="M64" s="229">
        <v>0.36220737435825712</v>
      </c>
      <c r="N64" s="229">
        <v>0.12526579344837849</v>
      </c>
      <c r="O64" s="229">
        <v>9.8793942076669305E-2</v>
      </c>
      <c r="P64" s="229">
        <v>9.629067515190938E-2</v>
      </c>
      <c r="Q64" s="229">
        <v>0.3971872076973304</v>
      </c>
      <c r="R64" s="229">
        <v>0.4065685104806479</v>
      </c>
      <c r="S64" s="229">
        <v>0.28162075021435662</v>
      </c>
      <c r="T64" s="229">
        <v>0.19006068242832291</v>
      </c>
      <c r="U64" s="229">
        <v>0.20214317485531089</v>
      </c>
      <c r="V64" s="229">
        <v>1.1084472544029971</v>
      </c>
      <c r="W64" s="229">
        <v>0.25039561206561312</v>
      </c>
      <c r="X64" s="229">
        <v>0.1616581198334309</v>
      </c>
      <c r="Y64" s="229">
        <v>0.22409360330413519</v>
      </c>
      <c r="DA64" s="73" t="s">
        <v>700</v>
      </c>
    </row>
    <row r="65" spans="1:105" ht="12" customHeight="1" x14ac:dyDescent="0.25">
      <c r="A65" s="64" t="s">
        <v>35</v>
      </c>
      <c r="B65" s="229">
        <v>7.1405799109829422</v>
      </c>
      <c r="C65" s="229">
        <v>7.3597788094438537</v>
      </c>
      <c r="D65" s="229">
        <v>7.0902206989821739</v>
      </c>
      <c r="E65" s="229">
        <v>6.2420785578606628</v>
      </c>
      <c r="F65" s="229">
        <v>5.8597146474577224</v>
      </c>
      <c r="G65" s="229">
        <v>5.9123270871268323</v>
      </c>
      <c r="H65" s="229">
        <v>5.120007455658464</v>
      </c>
      <c r="I65" s="229">
        <v>5.4576978276914847</v>
      </c>
      <c r="J65" s="229">
        <v>5.4846338386594953</v>
      </c>
      <c r="K65" s="229">
        <v>2.3792718229718228</v>
      </c>
      <c r="L65" s="229">
        <v>3.542140168771545</v>
      </c>
      <c r="M65" s="229">
        <v>3.7192270512015009</v>
      </c>
      <c r="N65" s="229">
        <v>4.0274558456920833</v>
      </c>
      <c r="O65" s="229">
        <v>4.4079658017347843</v>
      </c>
      <c r="P65" s="229">
        <v>5.2137518699665204</v>
      </c>
      <c r="Q65" s="229">
        <v>5.2285945778123084</v>
      </c>
      <c r="R65" s="229">
        <v>5.4512970881737104</v>
      </c>
      <c r="S65" s="229">
        <v>5.3935406442708382</v>
      </c>
      <c r="T65" s="229">
        <v>7.1248887256665689</v>
      </c>
      <c r="U65" s="229">
        <v>6.9417816975622042</v>
      </c>
      <c r="V65" s="229">
        <v>6.4084158814288363</v>
      </c>
      <c r="W65" s="229">
        <v>7.1005464757578309</v>
      </c>
      <c r="X65" s="229">
        <v>4.6722545877280854</v>
      </c>
      <c r="Y65" s="229">
        <v>2.5211733722267771</v>
      </c>
      <c r="DA65" s="73" t="s">
        <v>701</v>
      </c>
    </row>
    <row r="66" spans="1:105" ht="12" customHeight="1" x14ac:dyDescent="0.25">
      <c r="A66" s="64" t="s">
        <v>36</v>
      </c>
      <c r="B66" s="229">
        <v>6.0595416542926543E-2</v>
      </c>
      <c r="C66" s="229">
        <v>5.1438325213580931E-2</v>
      </c>
      <c r="D66" s="229">
        <v>4.7022106558678417E-2</v>
      </c>
      <c r="E66" s="229">
        <v>0</v>
      </c>
      <c r="F66" s="229">
        <v>0</v>
      </c>
      <c r="G66" s="229">
        <v>0</v>
      </c>
      <c r="H66" s="229">
        <v>0</v>
      </c>
      <c r="I66" s="229">
        <v>0</v>
      </c>
      <c r="J66" s="229">
        <v>0</v>
      </c>
      <c r="K66" s="229">
        <v>0</v>
      </c>
      <c r="L66" s="229">
        <v>0</v>
      </c>
      <c r="M66" s="229">
        <v>0</v>
      </c>
      <c r="N66" s="229">
        <v>0</v>
      </c>
      <c r="O66" s="229">
        <v>0</v>
      </c>
      <c r="P66" s="229">
        <v>0</v>
      </c>
      <c r="Q66" s="229">
        <v>0</v>
      </c>
      <c r="R66" s="229">
        <v>0</v>
      </c>
      <c r="S66" s="229">
        <v>0</v>
      </c>
      <c r="T66" s="229">
        <v>0</v>
      </c>
      <c r="U66" s="229">
        <v>0</v>
      </c>
      <c r="V66" s="229">
        <v>0</v>
      </c>
      <c r="W66" s="229">
        <v>0</v>
      </c>
      <c r="X66" s="229">
        <v>0</v>
      </c>
      <c r="Y66" s="229">
        <v>0</v>
      </c>
      <c r="DA66" s="73" t="s">
        <v>702</v>
      </c>
    </row>
    <row r="67" spans="1:105" ht="12" customHeight="1" x14ac:dyDescent="0.25">
      <c r="A67" s="64" t="s">
        <v>38</v>
      </c>
      <c r="B67" s="229">
        <v>0</v>
      </c>
      <c r="C67" s="229">
        <v>0</v>
      </c>
      <c r="D67" s="229">
        <v>0</v>
      </c>
      <c r="E67" s="229">
        <v>0.15208950843148131</v>
      </c>
      <c r="F67" s="229">
        <v>8.2395160278007903E-2</v>
      </c>
      <c r="G67" s="229">
        <v>8.0196044503090883E-2</v>
      </c>
      <c r="H67" s="229">
        <v>5.8085291175850311E-2</v>
      </c>
      <c r="I67" s="229">
        <v>7.966963818462619E-2</v>
      </c>
      <c r="J67" s="229">
        <v>0.1295573391031257</v>
      </c>
      <c r="K67" s="229">
        <v>7.4419506116128978E-2</v>
      </c>
      <c r="L67" s="229">
        <v>8.987679539875322E-2</v>
      </c>
      <c r="M67" s="229">
        <v>6.4552198064957322E-2</v>
      </c>
      <c r="N67" s="229">
        <v>6.7662784895226535E-2</v>
      </c>
      <c r="O67" s="229">
        <v>6.5587136166427862E-2</v>
      </c>
      <c r="P67" s="229">
        <v>8.6436954724586915E-2</v>
      </c>
      <c r="Q67" s="229">
        <v>8.345799609239167E-2</v>
      </c>
      <c r="R67" s="229">
        <v>8.9768496724597191E-2</v>
      </c>
      <c r="S67" s="229">
        <v>8.5484651490703931E-2</v>
      </c>
      <c r="T67" s="229">
        <v>0.14062615337777939</v>
      </c>
      <c r="U67" s="229">
        <v>0.13077905923166641</v>
      </c>
      <c r="V67" s="229">
        <v>0.14834423871730859</v>
      </c>
      <c r="W67" s="229">
        <v>0.12877808698842841</v>
      </c>
      <c r="X67" s="229">
        <v>9.8890274671397577E-2</v>
      </c>
      <c r="Y67" s="229">
        <v>8.3522760613507718E-2</v>
      </c>
      <c r="DA67" s="73" t="s">
        <v>703</v>
      </c>
    </row>
    <row r="68" spans="1:105" ht="12" customHeight="1" x14ac:dyDescent="0.25">
      <c r="A68" s="64" t="s">
        <v>39</v>
      </c>
      <c r="B68" s="229">
        <v>0.2642408410258017</v>
      </c>
      <c r="C68" s="229">
        <v>0.26052877161544502</v>
      </c>
      <c r="D68" s="229">
        <v>0.24718497056485261</v>
      </c>
      <c r="E68" s="229">
        <v>0.44960634330775828</v>
      </c>
      <c r="F68" s="229">
        <v>0.57748308122271275</v>
      </c>
      <c r="G68" s="229">
        <v>0.33934917213168903</v>
      </c>
      <c r="H68" s="229">
        <v>0.25962467697106362</v>
      </c>
      <c r="I68" s="229">
        <v>0.22404674729768559</v>
      </c>
      <c r="J68" s="229">
        <v>0.26443494156133501</v>
      </c>
      <c r="K68" s="229">
        <v>0.2473826527884706</v>
      </c>
      <c r="L68" s="229">
        <v>0.95404172482143723</v>
      </c>
      <c r="M68" s="229">
        <v>0.1772808498540053</v>
      </c>
      <c r="N68" s="229">
        <v>0.19585939380411441</v>
      </c>
      <c r="O68" s="229">
        <v>0.2332147504325906</v>
      </c>
      <c r="P68" s="229">
        <v>0.19802860012453841</v>
      </c>
      <c r="Q68" s="229">
        <v>0.46100852974517559</v>
      </c>
      <c r="R68" s="229">
        <v>0.56657343170937147</v>
      </c>
      <c r="S68" s="229">
        <v>0.37651493106106348</v>
      </c>
      <c r="T68" s="229">
        <v>0.70297709944817854</v>
      </c>
      <c r="U68" s="229">
        <v>0.80056909811031307</v>
      </c>
      <c r="V68" s="229">
        <v>0.67123612170715108</v>
      </c>
      <c r="W68" s="229">
        <v>0.52017962841373777</v>
      </c>
      <c r="X68" s="229">
        <v>0.27420066434654228</v>
      </c>
      <c r="Y68" s="229">
        <v>0.22315371378038409</v>
      </c>
      <c r="DA68" s="73" t="s">
        <v>704</v>
      </c>
    </row>
    <row r="69" spans="1:105" ht="12" customHeight="1" x14ac:dyDescent="0.25">
      <c r="A69" s="61" t="s">
        <v>545</v>
      </c>
      <c r="B69" s="263">
        <v>3.9266325370485879</v>
      </c>
      <c r="C69" s="263">
        <v>4.0833541257540356</v>
      </c>
      <c r="D69" s="263">
        <v>3.975878941258943</v>
      </c>
      <c r="E69" s="263">
        <v>3.8438567449013128</v>
      </c>
      <c r="F69" s="263">
        <v>3.8919679183005629</v>
      </c>
      <c r="G69" s="263">
        <v>3.7602324273697199</v>
      </c>
      <c r="H69" s="263">
        <v>2.9229664551228769</v>
      </c>
      <c r="I69" s="263">
        <v>3.2351861781004581</v>
      </c>
      <c r="J69" s="263">
        <v>3.6284875952397031</v>
      </c>
      <c r="K69" s="263">
        <v>1.584928211988655</v>
      </c>
      <c r="L69" s="263">
        <v>2.284847645281209</v>
      </c>
      <c r="M69" s="263">
        <v>2.4519051310300708</v>
      </c>
      <c r="N69" s="263">
        <v>2.3601440265033862</v>
      </c>
      <c r="O69" s="263">
        <v>2.6118801987864311</v>
      </c>
      <c r="P69" s="263">
        <v>2.9401908366590028</v>
      </c>
      <c r="Q69" s="263">
        <v>3.3210467185845611</v>
      </c>
      <c r="R69" s="263">
        <v>3.3588585343582742</v>
      </c>
      <c r="S69" s="263">
        <v>3.3971469199087569</v>
      </c>
      <c r="T69" s="263">
        <v>3.4380865633553661</v>
      </c>
      <c r="U69" s="263">
        <v>3.2727765624359129</v>
      </c>
      <c r="V69" s="263">
        <v>3.4471987316749191</v>
      </c>
      <c r="W69" s="263">
        <v>3.4575527556786492</v>
      </c>
      <c r="X69" s="263">
        <v>2.3617688026717918</v>
      </c>
      <c r="Y69" s="263">
        <v>1.173226588105676</v>
      </c>
      <c r="DA69" s="74" t="s">
        <v>705</v>
      </c>
    </row>
    <row r="70" spans="1:105" ht="12" hidden="1" customHeight="1" x14ac:dyDescent="0.25">
      <c r="A70" s="116"/>
      <c r="B70" s="126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X70" s="126"/>
      <c r="Y70" s="126"/>
      <c r="DA70" s="125"/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X71" s="129"/>
      <c r="Y71" s="129"/>
      <c r="DA71" s="124"/>
    </row>
    <row r="72" spans="1:105" ht="15" customHeight="1" x14ac:dyDescent="0.25">
      <c r="A72" s="34" t="s">
        <v>80</v>
      </c>
      <c r="B72" s="223">
        <v>45.993250222493188</v>
      </c>
      <c r="C72" s="223">
        <v>50.907525901849127</v>
      </c>
      <c r="D72" s="223">
        <v>51.899057632819982</v>
      </c>
      <c r="E72" s="223">
        <v>52.55698214317659</v>
      </c>
      <c r="F72" s="223">
        <v>53.249587529079058</v>
      </c>
      <c r="G72" s="223">
        <v>54.779944842373581</v>
      </c>
      <c r="H72" s="223">
        <v>55.267943707069428</v>
      </c>
      <c r="I72" s="223">
        <v>59.479895011860663</v>
      </c>
      <c r="J72" s="223">
        <v>51.121422447006111</v>
      </c>
      <c r="K72" s="223">
        <v>38.150076348189799</v>
      </c>
      <c r="L72" s="223">
        <v>43.412685331891304</v>
      </c>
      <c r="M72" s="223">
        <v>42.102130233652417</v>
      </c>
      <c r="N72" s="223">
        <v>44.386828710945117</v>
      </c>
      <c r="O72" s="223">
        <v>38.404647953449803</v>
      </c>
      <c r="P72" s="223">
        <v>41.054638837231202</v>
      </c>
      <c r="Q72" s="223">
        <v>45.10731673231728</v>
      </c>
      <c r="R72" s="223">
        <v>52.228975897695619</v>
      </c>
      <c r="S72" s="223">
        <v>54.908926505770523</v>
      </c>
      <c r="T72" s="223">
        <v>64.721888505217564</v>
      </c>
      <c r="U72" s="223">
        <v>59.103430997921087</v>
      </c>
      <c r="V72" s="223">
        <v>47.156530420322177</v>
      </c>
      <c r="W72" s="223">
        <v>50.367881677626301</v>
      </c>
      <c r="X72" s="223">
        <v>44.392533027699123</v>
      </c>
      <c r="Y72" s="223">
        <v>44.872391855108837</v>
      </c>
      <c r="DA72" s="89" t="s">
        <v>706</v>
      </c>
    </row>
    <row r="73" spans="1:105" ht="12" customHeight="1" x14ac:dyDescent="0.25">
      <c r="A73" s="55" t="s">
        <v>91</v>
      </c>
      <c r="B73" s="259">
        <v>6.6916876182574331E-2</v>
      </c>
      <c r="C73" s="259">
        <v>7.3992735319743749E-2</v>
      </c>
      <c r="D73" s="259">
        <v>7.5364763148700886E-2</v>
      </c>
      <c r="E73" s="259">
        <v>7.6723581587146636E-2</v>
      </c>
      <c r="F73" s="259">
        <v>7.7622535616555424E-2</v>
      </c>
      <c r="G73" s="259">
        <v>7.9929673859112024E-2</v>
      </c>
      <c r="H73" s="259">
        <v>7.9693890969145281E-2</v>
      </c>
      <c r="I73" s="259">
        <v>8.5473350600454773E-2</v>
      </c>
      <c r="J73" s="259">
        <v>7.387945614026839E-2</v>
      </c>
      <c r="K73" s="259">
        <v>5.5423293487500899E-2</v>
      </c>
      <c r="L73" s="259">
        <v>6.2713892541797697E-2</v>
      </c>
      <c r="M73" s="259">
        <v>6.0385138138650707E-2</v>
      </c>
      <c r="N73" s="259">
        <v>6.390568890836415E-2</v>
      </c>
      <c r="O73" s="259">
        <v>5.5289826460526617E-2</v>
      </c>
      <c r="P73" s="259">
        <v>5.9151673488252947E-2</v>
      </c>
      <c r="Q73" s="259">
        <v>6.471530284936923E-2</v>
      </c>
      <c r="R73" s="259">
        <v>7.4725307001655791E-2</v>
      </c>
      <c r="S73" s="259">
        <v>7.8603629973507547E-2</v>
      </c>
      <c r="T73" s="259">
        <v>9.3674348007567285E-2</v>
      </c>
      <c r="U73" s="259">
        <v>8.5634434369769544E-2</v>
      </c>
      <c r="V73" s="259">
        <v>6.8339595253765983E-2</v>
      </c>
      <c r="W73" s="259">
        <v>7.2988129417788664E-2</v>
      </c>
      <c r="X73" s="259">
        <v>6.4402290292980405E-2</v>
      </c>
      <c r="Y73" s="259">
        <v>6.5874510450497442E-2</v>
      </c>
      <c r="DA73" s="67" t="s">
        <v>707</v>
      </c>
    </row>
    <row r="74" spans="1:105" ht="12" customHeight="1" x14ac:dyDescent="0.25">
      <c r="A74" s="173" t="s">
        <v>92</v>
      </c>
      <c r="B74" s="224">
        <v>9.0342519712342736E-3</v>
      </c>
      <c r="C74" s="224">
        <v>9.9895430428577799E-3</v>
      </c>
      <c r="D74" s="224">
        <v>1.017477651198335E-2</v>
      </c>
      <c r="E74" s="224">
        <v>1.0358226619884151E-2</v>
      </c>
      <c r="F74" s="224">
        <v>1.0479591777308381E-2</v>
      </c>
      <c r="G74" s="224">
        <v>1.0791071771665229E-2</v>
      </c>
      <c r="H74" s="224">
        <v>1.0759239412475989E-2</v>
      </c>
      <c r="I74" s="224">
        <v>1.153950737394464E-2</v>
      </c>
      <c r="J74" s="224">
        <v>9.9742495517557324E-3</v>
      </c>
      <c r="K74" s="224">
        <v>7.4825369474156474E-3</v>
      </c>
      <c r="L74" s="224">
        <v>8.4668194279375261E-3</v>
      </c>
      <c r="M74" s="224">
        <v>8.1524210988859723E-3</v>
      </c>
      <c r="N74" s="224">
        <v>8.6277203738302499E-3</v>
      </c>
      <c r="O74" s="224">
        <v>7.4645179539968983E-3</v>
      </c>
      <c r="P74" s="224">
        <v>7.9858946397174287E-3</v>
      </c>
      <c r="Q74" s="224">
        <v>8.7370239869054931E-3</v>
      </c>
      <c r="R74" s="224">
        <v>1.013295678961146E-2</v>
      </c>
      <c r="S74" s="224">
        <v>1.0612046460400249E-2</v>
      </c>
      <c r="T74" s="224">
        <v>1.264670007656196E-2</v>
      </c>
      <c r="U74" s="224">
        <v>1.1561254823070849E-2</v>
      </c>
      <c r="V74" s="224">
        <v>9.2263291168911826E-3</v>
      </c>
      <c r="W74" s="224">
        <v>9.8539141347585915E-3</v>
      </c>
      <c r="X74" s="224">
        <v>8.6947650760612182E-3</v>
      </c>
      <c r="Y74" s="224">
        <v>8.8935252187769473E-3</v>
      </c>
      <c r="DA74" s="177" t="s">
        <v>708</v>
      </c>
    </row>
    <row r="75" spans="1:105" ht="12" customHeight="1" x14ac:dyDescent="0.25">
      <c r="A75" s="173" t="s">
        <v>93</v>
      </c>
      <c r="B75" s="224">
        <v>1.1630185075574191</v>
      </c>
      <c r="C75" s="224">
        <v>1.2859972776802879</v>
      </c>
      <c r="D75" s="224">
        <v>1.309843186948487</v>
      </c>
      <c r="E75" s="224">
        <v>1.3334595163780161</v>
      </c>
      <c r="F75" s="224">
        <v>1.349083380390933</v>
      </c>
      <c r="G75" s="224">
        <v>1.3891815533580321</v>
      </c>
      <c r="H75" s="224">
        <v>1.3850836354568961</v>
      </c>
      <c r="I75" s="224">
        <v>1.4855309201830209</v>
      </c>
      <c r="J75" s="224">
        <v>1.2840284801247761</v>
      </c>
      <c r="K75" s="224">
        <v>0.96325949077305484</v>
      </c>
      <c r="L75" s="224">
        <v>1.0899704509229819</v>
      </c>
      <c r="M75" s="224">
        <v>1.0494965880512861</v>
      </c>
      <c r="N75" s="224">
        <v>1.1106839287574031</v>
      </c>
      <c r="O75" s="224">
        <v>0.96093982746276785</v>
      </c>
      <c r="P75" s="224">
        <v>1.028058913451587</v>
      </c>
      <c r="Q75" s="224">
        <v>1.1247550577622361</v>
      </c>
      <c r="R75" s="224">
        <v>1.2945065279284651</v>
      </c>
      <c r="S75" s="224">
        <v>1.366134847223937</v>
      </c>
      <c r="T75" s="224">
        <v>1.628064647233866</v>
      </c>
      <c r="U75" s="224">
        <v>1.488330563795629</v>
      </c>
      <c r="V75" s="224">
        <v>1.18774543303936</v>
      </c>
      <c r="W75" s="224">
        <v>1.2685371790709721</v>
      </c>
      <c r="X75" s="224">
        <v>1.1193148845660921</v>
      </c>
      <c r="Y75" s="224">
        <v>1.1449021412951701</v>
      </c>
      <c r="DA75" s="177" t="s">
        <v>709</v>
      </c>
    </row>
    <row r="76" spans="1:105" ht="12" customHeight="1" x14ac:dyDescent="0.25">
      <c r="A76" s="173" t="s">
        <v>94</v>
      </c>
      <c r="B76" s="224">
        <v>2.209795993629764E-2</v>
      </c>
      <c r="C76" s="224">
        <v>2.4434620890127011E-2</v>
      </c>
      <c r="D76" s="224">
        <v>2.4887705638330999E-2</v>
      </c>
      <c r="E76" s="224">
        <v>2.5336428249523299E-2</v>
      </c>
      <c r="F76" s="224">
        <v>2.5633289837506731E-2</v>
      </c>
      <c r="G76" s="224">
        <v>2.6395176096399249E-2</v>
      </c>
      <c r="H76" s="224">
        <v>2.6317313512946711E-2</v>
      </c>
      <c r="I76" s="224">
        <v>2.8225864459611841E-2</v>
      </c>
      <c r="J76" s="224">
        <v>2.4397212706833541E-2</v>
      </c>
      <c r="K76" s="224">
        <v>1.8302434137584461E-2</v>
      </c>
      <c r="L76" s="224">
        <v>2.0710008653972489E-2</v>
      </c>
      <c r="M76" s="224">
        <v>1.9940984090395821E-2</v>
      </c>
      <c r="N76" s="224">
        <v>2.110357556658143E-2</v>
      </c>
      <c r="O76" s="224">
        <v>1.8258359321437219E-2</v>
      </c>
      <c r="P76" s="224">
        <v>1.9533657060470489E-2</v>
      </c>
      <c r="Q76" s="224">
        <v>2.1370934377285409E-2</v>
      </c>
      <c r="R76" s="224">
        <v>2.4785413765969749E-2</v>
      </c>
      <c r="S76" s="224">
        <v>2.595727662574986E-2</v>
      </c>
      <c r="T76" s="224">
        <v>3.0934079822887359E-2</v>
      </c>
      <c r="U76" s="224">
        <v>2.8279059152546901E-2</v>
      </c>
      <c r="V76" s="224">
        <v>2.2567784453359999E-2</v>
      </c>
      <c r="W76" s="224">
        <v>2.4102869884407581E-2</v>
      </c>
      <c r="X76" s="224">
        <v>2.1267568241188951E-2</v>
      </c>
      <c r="Y76" s="224">
        <v>2.1753739501925301E-2</v>
      </c>
      <c r="DA76" s="177" t="s">
        <v>710</v>
      </c>
    </row>
    <row r="77" spans="1:105" ht="12" customHeight="1" x14ac:dyDescent="0.25">
      <c r="A77" s="56" t="s">
        <v>95</v>
      </c>
      <c r="B77" s="260">
        <v>0.17446133572364089</v>
      </c>
      <c r="C77" s="260">
        <v>0.19339391716755361</v>
      </c>
      <c r="D77" s="260">
        <v>0.19756061522504101</v>
      </c>
      <c r="E77" s="260">
        <v>0.19366929901263161</v>
      </c>
      <c r="F77" s="260">
        <v>0.19776892244014549</v>
      </c>
      <c r="G77" s="260">
        <v>0.20425987790888109</v>
      </c>
      <c r="H77" s="260">
        <v>0.2131636393738168</v>
      </c>
      <c r="I77" s="260">
        <v>0.22978905360035251</v>
      </c>
      <c r="J77" s="260">
        <v>0.19375210975339269</v>
      </c>
      <c r="K77" s="260">
        <v>0.1450750968537024</v>
      </c>
      <c r="L77" s="260">
        <v>0.16433844358195179</v>
      </c>
      <c r="M77" s="260">
        <v>0.16381106970559239</v>
      </c>
      <c r="N77" s="260">
        <v>0.17218263177524051</v>
      </c>
      <c r="O77" s="260">
        <v>0.148956155911315</v>
      </c>
      <c r="P77" s="260">
        <v>0.15892355893637611</v>
      </c>
      <c r="Q77" s="260">
        <v>0.1742943172421276</v>
      </c>
      <c r="R77" s="260">
        <v>0.20120175425268311</v>
      </c>
      <c r="S77" s="260">
        <v>0.21302850597947959</v>
      </c>
      <c r="T77" s="260">
        <v>0.26297084364773571</v>
      </c>
      <c r="U77" s="260">
        <v>0.23721411208154489</v>
      </c>
      <c r="V77" s="260">
        <v>0.18813694421435179</v>
      </c>
      <c r="W77" s="260">
        <v>0.20411851264161501</v>
      </c>
      <c r="X77" s="260">
        <v>0.1818694310345387</v>
      </c>
      <c r="Y77" s="260">
        <v>0.18455946751898991</v>
      </c>
      <c r="DA77" s="68" t="s">
        <v>711</v>
      </c>
    </row>
    <row r="78" spans="1:105" ht="12" customHeight="1" x14ac:dyDescent="0.25">
      <c r="A78" s="37" t="s">
        <v>159</v>
      </c>
      <c r="B78" s="226">
        <v>5.2960113162888829E-3</v>
      </c>
      <c r="C78" s="226">
        <v>4.9194927646463056E-3</v>
      </c>
      <c r="D78" s="226">
        <v>4.4003885879609064E-3</v>
      </c>
      <c r="E78" s="226">
        <v>4.6066085330481914E-3</v>
      </c>
      <c r="F78" s="226">
        <v>4.3249254810955639E-3</v>
      </c>
      <c r="G78" s="226">
        <v>3.9349748610614408E-3</v>
      </c>
      <c r="H78" s="226">
        <v>3.519755021939987E-3</v>
      </c>
      <c r="I78" s="226">
        <v>3.315135755726552E-3</v>
      </c>
      <c r="J78" s="226">
        <v>3.1781364742628328E-3</v>
      </c>
      <c r="K78" s="226">
        <v>2.3033055922116702E-3</v>
      </c>
      <c r="L78" s="226">
        <v>2.2700088302569478E-3</v>
      </c>
      <c r="M78" s="226">
        <v>1.810351417942798E-3</v>
      </c>
      <c r="N78" s="226">
        <v>1.617647650700979E-3</v>
      </c>
      <c r="O78" s="226">
        <v>2.0961806518428119E-3</v>
      </c>
      <c r="P78" s="226">
        <v>1.041121733201571E-3</v>
      </c>
      <c r="Q78" s="226">
        <v>9.6762896506695636E-4</v>
      </c>
      <c r="R78" s="226">
        <v>1.276528531524041E-3</v>
      </c>
      <c r="S78" s="226">
        <v>1.1258930356437501E-3</v>
      </c>
      <c r="T78" s="226">
        <v>1.4630274300471511E-3</v>
      </c>
      <c r="U78" s="226">
        <v>1.0302486448503631E-3</v>
      </c>
      <c r="V78" s="226">
        <v>1.102714747415106E-3</v>
      </c>
      <c r="W78" s="226">
        <v>8.0481080035951834E-4</v>
      </c>
      <c r="X78" s="226">
        <v>1.131908523229965E-3</v>
      </c>
      <c r="Y78" s="226">
        <v>1.3550442941163861E-3</v>
      </c>
      <c r="DA78" s="69" t="s">
        <v>712</v>
      </c>
    </row>
    <row r="79" spans="1:105" ht="12" customHeight="1" x14ac:dyDescent="0.25">
      <c r="A79" s="37" t="s">
        <v>35</v>
      </c>
      <c r="B79" s="226">
        <v>6.0471107436822533E-2</v>
      </c>
      <c r="C79" s="226">
        <v>6.6885732484148766E-2</v>
      </c>
      <c r="D79" s="226">
        <v>6.8056404017276376E-2</v>
      </c>
      <c r="E79" s="226">
        <v>7.1270254983126169E-2</v>
      </c>
      <c r="F79" s="226">
        <v>7.0053592404714343E-2</v>
      </c>
      <c r="G79" s="226">
        <v>7.4438223268483733E-2</v>
      </c>
      <c r="H79" s="226">
        <v>7.2581676717236684E-2</v>
      </c>
      <c r="I79" s="226">
        <v>7.4138461017431698E-2</v>
      </c>
      <c r="J79" s="226">
        <v>6.3200679838250617E-2</v>
      </c>
      <c r="K79" s="226">
        <v>5.2325769459287443E-2</v>
      </c>
      <c r="L79" s="226">
        <v>5.9091536019904849E-2</v>
      </c>
      <c r="M79" s="226">
        <v>5.2682184192122623E-2</v>
      </c>
      <c r="N79" s="226">
        <v>5.9644591655600328E-2</v>
      </c>
      <c r="O79" s="226">
        <v>5.0722753808892691E-2</v>
      </c>
      <c r="P79" s="226">
        <v>5.5748296992050132E-2</v>
      </c>
      <c r="Q79" s="226">
        <v>5.6593880769165987E-2</v>
      </c>
      <c r="R79" s="226">
        <v>6.7383796639337482E-2</v>
      </c>
      <c r="S79" s="226">
        <v>6.7793365917500931E-2</v>
      </c>
      <c r="T79" s="226">
        <v>9.108378283594798E-2</v>
      </c>
      <c r="U79" s="226">
        <v>8.5866903152758509E-2</v>
      </c>
      <c r="V79" s="226">
        <v>6.4512746339548732E-2</v>
      </c>
      <c r="W79" s="226">
        <v>7.1436249273971436E-2</v>
      </c>
      <c r="X79" s="226">
        <v>6.3989235102570707E-2</v>
      </c>
      <c r="Y79" s="226">
        <v>7.3197703297379416E-2</v>
      </c>
      <c r="DA79" s="69" t="s">
        <v>713</v>
      </c>
    </row>
    <row r="80" spans="1:105" ht="12" customHeight="1" x14ac:dyDescent="0.25">
      <c r="A80" s="37" t="s">
        <v>96</v>
      </c>
      <c r="B80" s="226">
        <v>0</v>
      </c>
      <c r="C80" s="226">
        <v>0</v>
      </c>
      <c r="D80" s="226">
        <v>0</v>
      </c>
      <c r="E80" s="226">
        <v>0</v>
      </c>
      <c r="F80" s="226">
        <v>0</v>
      </c>
      <c r="G80" s="226">
        <v>0</v>
      </c>
      <c r="H80" s="226">
        <v>0</v>
      </c>
      <c r="I80" s="226">
        <v>0</v>
      </c>
      <c r="J80" s="226">
        <v>0</v>
      </c>
      <c r="K80" s="226">
        <v>0</v>
      </c>
      <c r="L80" s="226">
        <v>0</v>
      </c>
      <c r="M80" s="226">
        <v>0</v>
      </c>
      <c r="N80" s="226">
        <v>0</v>
      </c>
      <c r="O80" s="226">
        <v>0</v>
      </c>
      <c r="P80" s="226">
        <v>0</v>
      </c>
      <c r="Q80" s="226">
        <v>0</v>
      </c>
      <c r="R80" s="226">
        <v>0</v>
      </c>
      <c r="S80" s="226">
        <v>0</v>
      </c>
      <c r="T80" s="226">
        <v>6.3488741768024442E-3</v>
      </c>
      <c r="U80" s="226">
        <v>0</v>
      </c>
      <c r="V80" s="226">
        <v>0</v>
      </c>
      <c r="W80" s="226">
        <v>0</v>
      </c>
      <c r="X80" s="226">
        <v>0</v>
      </c>
      <c r="Y80" s="226">
        <v>0</v>
      </c>
      <c r="DA80" s="69" t="s">
        <v>714</v>
      </c>
    </row>
    <row r="81" spans="1:105" ht="12" customHeight="1" x14ac:dyDescent="0.25">
      <c r="A81" s="37" t="s">
        <v>78</v>
      </c>
      <c r="B81" s="226">
        <v>0</v>
      </c>
      <c r="C81" s="226">
        <v>0</v>
      </c>
      <c r="D81" s="226">
        <v>0</v>
      </c>
      <c r="E81" s="226">
        <v>0</v>
      </c>
      <c r="F81" s="226">
        <v>0</v>
      </c>
      <c r="G81" s="226">
        <v>0</v>
      </c>
      <c r="H81" s="226">
        <v>0</v>
      </c>
      <c r="I81" s="226">
        <v>0</v>
      </c>
      <c r="J81" s="226">
        <v>0</v>
      </c>
      <c r="K81" s="226">
        <v>0</v>
      </c>
      <c r="L81" s="226">
        <v>0</v>
      </c>
      <c r="M81" s="226">
        <v>0</v>
      </c>
      <c r="N81" s="226">
        <v>0</v>
      </c>
      <c r="O81" s="226">
        <v>0</v>
      </c>
      <c r="P81" s="226">
        <v>0</v>
      </c>
      <c r="Q81" s="226">
        <v>0</v>
      </c>
      <c r="R81" s="226">
        <v>0</v>
      </c>
      <c r="S81" s="226">
        <v>0</v>
      </c>
      <c r="T81" s="226">
        <v>2.3660367603211829E-2</v>
      </c>
      <c r="U81" s="226">
        <v>2.2897274639153802E-2</v>
      </c>
      <c r="V81" s="226">
        <v>1.809822338188731E-2</v>
      </c>
      <c r="W81" s="226">
        <v>2.105897441874342E-2</v>
      </c>
      <c r="X81" s="226">
        <v>1.887063965555134E-2</v>
      </c>
      <c r="Y81" s="226">
        <v>2.3237017990084801E-2</v>
      </c>
      <c r="DA81" s="69" t="s">
        <v>715</v>
      </c>
    </row>
    <row r="82" spans="1:105" ht="12" customHeight="1" x14ac:dyDescent="0.25">
      <c r="A82" s="37" t="s">
        <v>40</v>
      </c>
      <c r="B82" s="226">
        <v>0.1086942169705295</v>
      </c>
      <c r="C82" s="226">
        <v>0.1215886919187585</v>
      </c>
      <c r="D82" s="226">
        <v>0.12510382261980371</v>
      </c>
      <c r="E82" s="226">
        <v>0.11779243549645731</v>
      </c>
      <c r="F82" s="226">
        <v>0.1233904045543357</v>
      </c>
      <c r="G82" s="226">
        <v>0.1258866797793359</v>
      </c>
      <c r="H82" s="226">
        <v>0.13706220763464011</v>
      </c>
      <c r="I82" s="226">
        <v>0.15233545682719429</v>
      </c>
      <c r="J82" s="226">
        <v>0.12737329344087919</v>
      </c>
      <c r="K82" s="226">
        <v>9.0446021802203319E-2</v>
      </c>
      <c r="L82" s="226">
        <v>0.10297689873179</v>
      </c>
      <c r="M82" s="226">
        <v>0.109318534095527</v>
      </c>
      <c r="N82" s="226">
        <v>0.1109203924689392</v>
      </c>
      <c r="O82" s="226">
        <v>9.6137221450579513E-2</v>
      </c>
      <c r="P82" s="226">
        <v>0.10213414021112439</v>
      </c>
      <c r="Q82" s="226">
        <v>0.1167328075078946</v>
      </c>
      <c r="R82" s="226">
        <v>0.13254142908182159</v>
      </c>
      <c r="S82" s="226">
        <v>0.1441092470263349</v>
      </c>
      <c r="T82" s="226">
        <v>0.14041479160172629</v>
      </c>
      <c r="U82" s="226">
        <v>0.1274196856447822</v>
      </c>
      <c r="V82" s="226">
        <v>0.1044232597455006</v>
      </c>
      <c r="W82" s="226">
        <v>0.11081847814854071</v>
      </c>
      <c r="X82" s="226">
        <v>9.7877647753186706E-2</v>
      </c>
      <c r="Y82" s="226">
        <v>8.6769701937409335E-2</v>
      </c>
      <c r="DA82" s="69" t="s">
        <v>716</v>
      </c>
    </row>
    <row r="83" spans="1:105" ht="12" customHeight="1" x14ac:dyDescent="0.25">
      <c r="A83" s="57" t="s">
        <v>558</v>
      </c>
      <c r="B83" s="261">
        <v>10.135302496697451</v>
      </c>
      <c r="C83" s="261">
        <v>11.23007511371409</v>
      </c>
      <c r="D83" s="261">
        <v>11.467151847445161</v>
      </c>
      <c r="E83" s="261">
        <v>11.276429365667189</v>
      </c>
      <c r="F83" s="261">
        <v>11.493828372420159</v>
      </c>
      <c r="G83" s="261">
        <v>11.872130892102421</v>
      </c>
      <c r="H83" s="261">
        <v>12.37835978441657</v>
      </c>
      <c r="I83" s="261">
        <v>13.34329064499175</v>
      </c>
      <c r="J83" s="261">
        <v>11.250916877482741</v>
      </c>
      <c r="K83" s="261">
        <v>8.4201565311150635</v>
      </c>
      <c r="L83" s="261">
        <v>9.5438857271755744</v>
      </c>
      <c r="M83" s="261">
        <v>9.52918843412216</v>
      </c>
      <c r="N83" s="261">
        <v>10.004427729798699</v>
      </c>
      <c r="O83" s="261">
        <v>8.6578248056652551</v>
      </c>
      <c r="P83" s="261">
        <v>9.2264247663452075</v>
      </c>
      <c r="Q83" s="261">
        <v>10.113564868085289</v>
      </c>
      <c r="R83" s="261">
        <v>11.680723014887191</v>
      </c>
      <c r="S83" s="261">
        <v>12.368392151687621</v>
      </c>
      <c r="T83" s="261">
        <v>14.26372679182189</v>
      </c>
      <c r="U83" s="261">
        <v>12.98435702257931</v>
      </c>
      <c r="V83" s="261">
        <v>10.29808537335712</v>
      </c>
      <c r="W83" s="261">
        <v>11.11542532491746</v>
      </c>
      <c r="X83" s="261">
        <v>9.8936677547974501</v>
      </c>
      <c r="Y83" s="261">
        <v>9.889462751842661</v>
      </c>
      <c r="DA83" s="70" t="s">
        <v>717</v>
      </c>
    </row>
    <row r="84" spans="1:105" ht="12" customHeight="1" x14ac:dyDescent="0.25">
      <c r="A84" s="60" t="s">
        <v>560</v>
      </c>
      <c r="B84" s="262">
        <v>3.991719345809154</v>
      </c>
      <c r="C84" s="262">
        <v>4.3670527156047143</v>
      </c>
      <c r="D84" s="262">
        <v>4.4089462294877997</v>
      </c>
      <c r="E84" s="262">
        <v>4.4799179544505678</v>
      </c>
      <c r="F84" s="262">
        <v>4.4477195705202561</v>
      </c>
      <c r="G84" s="262">
        <v>4.6722955733123559</v>
      </c>
      <c r="H84" s="262">
        <v>4.5280131031162831</v>
      </c>
      <c r="I84" s="262">
        <v>4.613256073148901</v>
      </c>
      <c r="J84" s="262">
        <v>3.9624617380386788</v>
      </c>
      <c r="K84" s="262">
        <v>3.25143141592519</v>
      </c>
      <c r="L84" s="262">
        <v>3.642489386417346</v>
      </c>
      <c r="M84" s="262">
        <v>3.1997279408796611</v>
      </c>
      <c r="N84" s="262">
        <v>3.6162844025511909</v>
      </c>
      <c r="O84" s="262">
        <v>3.1148008551138422</v>
      </c>
      <c r="P84" s="262">
        <v>3.367678739793309</v>
      </c>
      <c r="Q84" s="262">
        <v>3.4245632826177901</v>
      </c>
      <c r="R84" s="262">
        <v>4.0772281502678904</v>
      </c>
      <c r="S84" s="262">
        <v>4.083286720674705</v>
      </c>
      <c r="T84" s="262">
        <v>5.7414171388117632</v>
      </c>
      <c r="U84" s="262">
        <v>5.3374446599899574</v>
      </c>
      <c r="V84" s="262">
        <v>4.0442506695865736</v>
      </c>
      <c r="W84" s="262">
        <v>4.4740424235443497</v>
      </c>
      <c r="X84" s="262">
        <v>4.0374804906573756</v>
      </c>
      <c r="Y84" s="262">
        <v>4.650761452840543</v>
      </c>
      <c r="DA84" s="72" t="s">
        <v>718</v>
      </c>
    </row>
    <row r="85" spans="1:105" ht="12" customHeight="1" x14ac:dyDescent="0.25">
      <c r="A85" s="59" t="s">
        <v>31</v>
      </c>
      <c r="B85" s="230">
        <v>0.137398605907365</v>
      </c>
      <c r="C85" s="230">
        <v>0.15213336117280529</v>
      </c>
      <c r="D85" s="230">
        <v>0.14476332593108979</v>
      </c>
      <c r="E85" s="230">
        <v>5.6246543296557212E-2</v>
      </c>
      <c r="F85" s="230">
        <v>5.3220875690550819E-2</v>
      </c>
      <c r="G85" s="230">
        <v>4.8855731011947512E-2</v>
      </c>
      <c r="H85" s="230">
        <v>3.7085627299119683E-2</v>
      </c>
      <c r="I85" s="230">
        <v>4.4237716228750619E-2</v>
      </c>
      <c r="J85" s="230">
        <v>2.0058793727231079E-2</v>
      </c>
      <c r="K85" s="230">
        <v>1.9661548437350448E-2</v>
      </c>
      <c r="L85" s="230">
        <v>1.8824287907267021E-2</v>
      </c>
      <c r="M85" s="230">
        <v>1.299425842638346E-2</v>
      </c>
      <c r="N85" s="230">
        <v>9.8013138553040818E-3</v>
      </c>
      <c r="O85" s="230">
        <v>4.2381311318604236E-3</v>
      </c>
      <c r="P85" s="230">
        <v>9.0802113630427637E-3</v>
      </c>
      <c r="Q85" s="230">
        <v>8.4488622307195005E-3</v>
      </c>
      <c r="R85" s="230">
        <v>1.855133812591736E-2</v>
      </c>
      <c r="S85" s="230">
        <v>4.6678565079056626E-3</v>
      </c>
      <c r="T85" s="230">
        <v>1.2813843779608321E-2</v>
      </c>
      <c r="U85" s="230">
        <v>1.216891488559505E-2</v>
      </c>
      <c r="V85" s="230">
        <v>1.021267066137686E-2</v>
      </c>
      <c r="W85" s="230">
        <v>1.043263974544187E-2</v>
      </c>
      <c r="X85" s="230">
        <v>2.4389934190928171E-2</v>
      </c>
      <c r="Y85" s="230">
        <v>1.7825506782222882E-2</v>
      </c>
      <c r="DA85" s="71" t="s">
        <v>719</v>
      </c>
    </row>
    <row r="86" spans="1:105" ht="12" customHeight="1" x14ac:dyDescent="0.25">
      <c r="A86" s="59" t="s">
        <v>159</v>
      </c>
      <c r="B86" s="230">
        <v>0.30782770481064958</v>
      </c>
      <c r="C86" s="230">
        <v>0.28555255708875338</v>
      </c>
      <c r="D86" s="230">
        <v>0.25530437261000488</v>
      </c>
      <c r="E86" s="230">
        <v>0.27333387235286871</v>
      </c>
      <c r="F86" s="230">
        <v>0.25397448199082401</v>
      </c>
      <c r="G86" s="230">
        <v>0.23143457640759479</v>
      </c>
      <c r="H86" s="230">
        <v>0.2073132443444044</v>
      </c>
      <c r="I86" s="230">
        <v>0.1953708559668795</v>
      </c>
      <c r="J86" s="230">
        <v>0.18701358114895039</v>
      </c>
      <c r="K86" s="230">
        <v>0.13535958864803541</v>
      </c>
      <c r="L86" s="230">
        <v>0.13377840652206779</v>
      </c>
      <c r="M86" s="230">
        <v>0.1077902000548526</v>
      </c>
      <c r="N86" s="230">
        <v>9.5805553168124946E-2</v>
      </c>
      <c r="O86" s="230">
        <v>0.12428748342839011</v>
      </c>
      <c r="P86" s="230">
        <v>6.1415606427705008E-2</v>
      </c>
      <c r="Q86" s="230">
        <v>5.701914826000723E-2</v>
      </c>
      <c r="R86" s="230">
        <v>7.5307049343441512E-2</v>
      </c>
      <c r="S86" s="230">
        <v>6.6565135517725055E-2</v>
      </c>
      <c r="T86" s="230">
        <v>9.1314641064725643E-2</v>
      </c>
      <c r="U86" s="230">
        <v>6.3582138833508869E-2</v>
      </c>
      <c r="V86" s="230">
        <v>6.7913456069124967E-2</v>
      </c>
      <c r="W86" s="230">
        <v>4.960022324536708E-2</v>
      </c>
      <c r="X86" s="230">
        <v>6.9644409380416883E-2</v>
      </c>
      <c r="Y86" s="230">
        <v>8.4130315982163154E-2</v>
      </c>
      <c r="DA86" s="71" t="s">
        <v>720</v>
      </c>
    </row>
    <row r="87" spans="1:105" ht="12" customHeight="1" x14ac:dyDescent="0.25">
      <c r="A87" s="59" t="s">
        <v>32</v>
      </c>
      <c r="B87" s="230">
        <v>0.1158070777280942</v>
      </c>
      <c r="C87" s="230">
        <v>0.1399405592694869</v>
      </c>
      <c r="D87" s="230">
        <v>0.1548895884520442</v>
      </c>
      <c r="E87" s="230">
        <v>2.276511871867538E-2</v>
      </c>
      <c r="F87" s="230">
        <v>0.12524169077880931</v>
      </c>
      <c r="G87" s="230">
        <v>0.11877276753889029</v>
      </c>
      <c r="H87" s="230">
        <v>0.11092683057973179</v>
      </c>
      <c r="I87" s="230">
        <v>0.1090674480205103</v>
      </c>
      <c r="J87" s="230">
        <v>0.12547318063604221</v>
      </c>
      <c r="K87" s="230">
        <v>9.4986421758007755E-2</v>
      </c>
      <c r="L87" s="230">
        <v>9.083324032008111E-2</v>
      </c>
      <c r="M87" s="230">
        <v>1.7301483444040928E-2</v>
      </c>
      <c r="N87" s="230">
        <v>6.2798156731661253E-2</v>
      </c>
      <c r="O87" s="230">
        <v>5.0818035235304017E-2</v>
      </c>
      <c r="P87" s="230">
        <v>8.7345174036552703E-2</v>
      </c>
      <c r="Q87" s="230">
        <v>0.10406086220716219</v>
      </c>
      <c r="R87" s="230">
        <v>0.10334206904212311</v>
      </c>
      <c r="S87" s="230">
        <v>9.9943098001338562E-2</v>
      </c>
      <c r="T87" s="230">
        <v>8.8435269469648914E-2</v>
      </c>
      <c r="U87" s="230">
        <v>8.9281445812999252E-2</v>
      </c>
      <c r="V87" s="230">
        <v>8.8083307969440708E-2</v>
      </c>
      <c r="W87" s="230">
        <v>0.1168377081136252</v>
      </c>
      <c r="X87" s="230">
        <v>0.10057262254004649</v>
      </c>
      <c r="Y87" s="230">
        <v>0.1130182014631554</v>
      </c>
      <c r="DA87" s="71" t="s">
        <v>721</v>
      </c>
    </row>
    <row r="88" spans="1:105" ht="12" customHeight="1" x14ac:dyDescent="0.25">
      <c r="A88" s="59" t="s">
        <v>35</v>
      </c>
      <c r="B88" s="230">
        <v>3.4306859573630462</v>
      </c>
      <c r="C88" s="230">
        <v>3.789426238073669</v>
      </c>
      <c r="D88" s="230">
        <v>3.8539889424946612</v>
      </c>
      <c r="E88" s="230">
        <v>4.1275724200824664</v>
      </c>
      <c r="F88" s="230">
        <v>4.0152825220600716</v>
      </c>
      <c r="G88" s="230">
        <v>4.2732324983539236</v>
      </c>
      <c r="H88" s="230">
        <v>4.172687400893027</v>
      </c>
      <c r="I88" s="230">
        <v>4.2645800529327609</v>
      </c>
      <c r="J88" s="230">
        <v>3.629916182526455</v>
      </c>
      <c r="K88" s="230">
        <v>3.0014238570817962</v>
      </c>
      <c r="L88" s="230">
        <v>3.39905345166793</v>
      </c>
      <c r="M88" s="230">
        <v>3.0616419989543839</v>
      </c>
      <c r="N88" s="230">
        <v>3.4478793787961011</v>
      </c>
      <c r="O88" s="230">
        <v>2.9354572053182881</v>
      </c>
      <c r="P88" s="230">
        <v>3.209837747966009</v>
      </c>
      <c r="Q88" s="230">
        <v>3.2550344099199009</v>
      </c>
      <c r="R88" s="230">
        <v>3.880027693756408</v>
      </c>
      <c r="S88" s="230">
        <v>3.912110630647736</v>
      </c>
      <c r="T88" s="230">
        <v>5.5488533844977814</v>
      </c>
      <c r="U88" s="230">
        <v>5.1724121604578546</v>
      </c>
      <c r="V88" s="230">
        <v>3.8780412348866311</v>
      </c>
      <c r="W88" s="230">
        <v>4.2971718524399156</v>
      </c>
      <c r="X88" s="230">
        <v>3.842873524545984</v>
      </c>
      <c r="Y88" s="230">
        <v>4.4357874286130006</v>
      </c>
      <c r="DA88" s="71" t="s">
        <v>722</v>
      </c>
    </row>
    <row r="89" spans="1:105" ht="12" customHeight="1" x14ac:dyDescent="0.25">
      <c r="A89" s="60" t="s">
        <v>566</v>
      </c>
      <c r="B89" s="262">
        <v>6.1435831508882934</v>
      </c>
      <c r="C89" s="262">
        <v>6.8630223981093801</v>
      </c>
      <c r="D89" s="262">
        <v>7.0582056179573609</v>
      </c>
      <c r="E89" s="262">
        <v>6.7965114112166267</v>
      </c>
      <c r="F89" s="262">
        <v>7.0461088018998996</v>
      </c>
      <c r="G89" s="262">
        <v>7.1998353187900586</v>
      </c>
      <c r="H89" s="262">
        <v>7.8503466813002873</v>
      </c>
      <c r="I89" s="262">
        <v>8.730034571842852</v>
      </c>
      <c r="J89" s="262">
        <v>7.2884551394440562</v>
      </c>
      <c r="K89" s="262">
        <v>5.1687251151898739</v>
      </c>
      <c r="L89" s="262">
        <v>5.9013963407582279</v>
      </c>
      <c r="M89" s="262">
        <v>6.3294604932424994</v>
      </c>
      <c r="N89" s="262">
        <v>6.3881433272475112</v>
      </c>
      <c r="O89" s="262">
        <v>5.5430239505514134</v>
      </c>
      <c r="P89" s="262">
        <v>5.8587460265518994</v>
      </c>
      <c r="Q89" s="262">
        <v>6.6890015854675049</v>
      </c>
      <c r="R89" s="262">
        <v>7.6034948646192957</v>
      </c>
      <c r="S89" s="262">
        <v>8.2851054310129193</v>
      </c>
      <c r="T89" s="262">
        <v>8.5223096530101259</v>
      </c>
      <c r="U89" s="262">
        <v>7.6469123625893509</v>
      </c>
      <c r="V89" s="262">
        <v>6.2538347037705471</v>
      </c>
      <c r="W89" s="262">
        <v>6.641382901373114</v>
      </c>
      <c r="X89" s="262">
        <v>5.8561872641400754</v>
      </c>
      <c r="Y89" s="262">
        <v>5.238701299002118</v>
      </c>
      <c r="DA89" s="72" t="s">
        <v>723</v>
      </c>
    </row>
    <row r="90" spans="1:105" ht="12" customHeight="1" x14ac:dyDescent="0.25">
      <c r="A90" s="57" t="s">
        <v>517</v>
      </c>
      <c r="B90" s="294">
        <v>20.01053239591495</v>
      </c>
      <c r="C90" s="294">
        <v>22.171985685159211</v>
      </c>
      <c r="D90" s="294">
        <v>22.640055746431589</v>
      </c>
      <c r="E90" s="294">
        <v>22.26350473559684</v>
      </c>
      <c r="F90" s="294">
        <v>22.692724274815081</v>
      </c>
      <c r="G90" s="294">
        <v>23.439622044075019</v>
      </c>
      <c r="H90" s="294">
        <v>24.439089958594732</v>
      </c>
      <c r="I90" s="294">
        <v>26.344191483847609</v>
      </c>
      <c r="J90" s="294">
        <v>22.213134411525921</v>
      </c>
      <c r="K90" s="294">
        <v>16.624251234677541</v>
      </c>
      <c r="L90" s="294">
        <v>18.842874654090171</v>
      </c>
      <c r="M90" s="294">
        <v>18.813857201589521</v>
      </c>
      <c r="N90" s="294">
        <v>19.752141118132322</v>
      </c>
      <c r="O90" s="294">
        <v>17.09348919860782</v>
      </c>
      <c r="P90" s="294">
        <v>18.21609880371923</v>
      </c>
      <c r="Q90" s="294">
        <v>19.967614927818111</v>
      </c>
      <c r="R90" s="294">
        <v>23.06171782966241</v>
      </c>
      <c r="S90" s="294">
        <v>24.419410463315909</v>
      </c>
      <c r="T90" s="294">
        <v>28.161445319193639</v>
      </c>
      <c r="U90" s="294">
        <v>25.635534501817961</v>
      </c>
      <c r="V90" s="294">
        <v>20.331921128807739</v>
      </c>
      <c r="W90" s="294">
        <v>21.945628029465411</v>
      </c>
      <c r="X90" s="294">
        <v>19.533463277125069</v>
      </c>
      <c r="Y90" s="294">
        <v>19.525161171896421</v>
      </c>
      <c r="DA90" s="70" t="s">
        <v>724</v>
      </c>
    </row>
    <row r="91" spans="1:105" ht="12" customHeight="1" x14ac:dyDescent="0.25">
      <c r="A91" s="60" t="s">
        <v>519</v>
      </c>
      <c r="B91" s="262">
        <v>7.8810108835668213</v>
      </c>
      <c r="C91" s="262">
        <v>8.622046541654905</v>
      </c>
      <c r="D91" s="262">
        <v>8.704758578815051</v>
      </c>
      <c r="E91" s="262">
        <v>8.8448808891283566</v>
      </c>
      <c r="F91" s="262">
        <v>8.7813103341356893</v>
      </c>
      <c r="G91" s="262">
        <v>9.2246997031930711</v>
      </c>
      <c r="H91" s="262">
        <v>8.9398370614552505</v>
      </c>
      <c r="I91" s="262">
        <v>9.1081356607242459</v>
      </c>
      <c r="J91" s="262">
        <v>7.8232464203641836</v>
      </c>
      <c r="K91" s="262">
        <v>6.419430865794796</v>
      </c>
      <c r="L91" s="262">
        <v>7.1915122308812256</v>
      </c>
      <c r="M91" s="262">
        <v>6.317350630624996</v>
      </c>
      <c r="N91" s="262">
        <v>7.1397746849363468</v>
      </c>
      <c r="O91" s="262">
        <v>6.1496756942763939</v>
      </c>
      <c r="P91" s="262">
        <v>6.6489425987657063</v>
      </c>
      <c r="Q91" s="262">
        <v>6.7612520229182644</v>
      </c>
      <c r="R91" s="262">
        <v>8.0498343303573883</v>
      </c>
      <c r="S91" s="262">
        <v>8.0617960078147703</v>
      </c>
      <c r="T91" s="262">
        <v>11.33550909724601</v>
      </c>
      <c r="U91" s="262">
        <v>10.5379301027211</v>
      </c>
      <c r="V91" s="262">
        <v>7.9847255735418718</v>
      </c>
      <c r="W91" s="262">
        <v>8.833280593865295</v>
      </c>
      <c r="X91" s="262">
        <v>7.9713589389660457</v>
      </c>
      <c r="Y91" s="262">
        <v>9.1821840293432651</v>
      </c>
      <c r="DA91" s="72" t="s">
        <v>725</v>
      </c>
    </row>
    <row r="92" spans="1:105" ht="12" customHeight="1" x14ac:dyDescent="0.25">
      <c r="A92" s="59" t="s">
        <v>31</v>
      </c>
      <c r="B92" s="297">
        <v>0.27127155361754279</v>
      </c>
      <c r="C92" s="297">
        <v>0.30036296925916278</v>
      </c>
      <c r="D92" s="297">
        <v>0.28581201441480192</v>
      </c>
      <c r="E92" s="297">
        <v>0.1110497962108915</v>
      </c>
      <c r="F92" s="297">
        <v>0.1050760998491904</v>
      </c>
      <c r="G92" s="297">
        <v>9.6457820421170418E-2</v>
      </c>
      <c r="H92" s="297">
        <v>7.3219634710821324E-2</v>
      </c>
      <c r="I92" s="297">
        <v>8.734028944919528E-2</v>
      </c>
      <c r="J92" s="297">
        <v>3.9602877351960997E-2</v>
      </c>
      <c r="K92" s="297">
        <v>3.8818580115162087E-2</v>
      </c>
      <c r="L92" s="297">
        <v>3.7165543220948553E-2</v>
      </c>
      <c r="M92" s="297">
        <v>2.5655083238686201E-2</v>
      </c>
      <c r="N92" s="297">
        <v>1.9351125285900501E-2</v>
      </c>
      <c r="O92" s="297">
        <v>8.3675115113597109E-3</v>
      </c>
      <c r="P92" s="297">
        <v>1.7927423843652281E-2</v>
      </c>
      <c r="Q92" s="297">
        <v>1.6680926043551678E-2</v>
      </c>
      <c r="R92" s="297">
        <v>3.662664756944381E-2</v>
      </c>
      <c r="S92" s="297">
        <v>9.2159354791201183E-3</v>
      </c>
      <c r="T92" s="297">
        <v>2.5298883398063011E-2</v>
      </c>
      <c r="U92" s="297">
        <v>2.4025574532252712E-2</v>
      </c>
      <c r="V92" s="297">
        <v>2.0163283452554311E-2</v>
      </c>
      <c r="W92" s="297">
        <v>2.0597577198026299E-2</v>
      </c>
      <c r="X92" s="297">
        <v>4.8154020900790427E-2</v>
      </c>
      <c r="Y92" s="297">
        <v>3.5193609767000207E-2</v>
      </c>
      <c r="DA92" s="71" t="s">
        <v>726</v>
      </c>
    </row>
    <row r="93" spans="1:105" ht="12" customHeight="1" x14ac:dyDescent="0.25">
      <c r="A93" s="59" t="s">
        <v>159</v>
      </c>
      <c r="B93" s="297">
        <v>0.60775652837996685</v>
      </c>
      <c r="C93" s="297">
        <v>0.56377781484299672</v>
      </c>
      <c r="D93" s="297">
        <v>0.50405761649402403</v>
      </c>
      <c r="E93" s="297">
        <v>0.53965397770813417</v>
      </c>
      <c r="F93" s="297">
        <v>0.50143196034544701</v>
      </c>
      <c r="G93" s="297">
        <v>0.45693052479174318</v>
      </c>
      <c r="H93" s="297">
        <v>0.40930681579634098</v>
      </c>
      <c r="I93" s="297">
        <v>0.38572848159359469</v>
      </c>
      <c r="J93" s="297">
        <v>0.36922838023596621</v>
      </c>
      <c r="K93" s="297">
        <v>0.26724584042970878</v>
      </c>
      <c r="L93" s="297">
        <v>0.2641240494258561</v>
      </c>
      <c r="M93" s="297">
        <v>0.21281449575507119</v>
      </c>
      <c r="N93" s="297">
        <v>0.18915272889033191</v>
      </c>
      <c r="O93" s="297">
        <v>0.24538574101374289</v>
      </c>
      <c r="P93" s="297">
        <v>0.1212552839381761</v>
      </c>
      <c r="Q93" s="297">
        <v>0.1125751810383693</v>
      </c>
      <c r="R93" s="297">
        <v>0.14868171433647209</v>
      </c>
      <c r="S93" s="297">
        <v>0.13142220482811781</v>
      </c>
      <c r="T93" s="297">
        <v>0.18028614181396591</v>
      </c>
      <c r="U93" s="297">
        <v>0.12553275537104791</v>
      </c>
      <c r="V93" s="297">
        <v>0.13408424792773499</v>
      </c>
      <c r="W93" s="297">
        <v>9.7927701163279771E-2</v>
      </c>
      <c r="X93" s="297">
        <v>0.1375017381627536</v>
      </c>
      <c r="Y93" s="297">
        <v>0.16610184195175209</v>
      </c>
      <c r="DA93" s="71" t="s">
        <v>727</v>
      </c>
    </row>
    <row r="94" spans="1:105" ht="12" customHeight="1" x14ac:dyDescent="0.25">
      <c r="A94" s="59" t="s">
        <v>32</v>
      </c>
      <c r="B94" s="297">
        <v>0.22864253743875679</v>
      </c>
      <c r="C94" s="297">
        <v>0.27629023363407151</v>
      </c>
      <c r="D94" s="297">
        <v>0.30580469882566419</v>
      </c>
      <c r="E94" s="297">
        <v>4.4946082839198993E-2</v>
      </c>
      <c r="F94" s="297">
        <v>0.2472696706847328</v>
      </c>
      <c r="G94" s="297">
        <v>0.23449781724461399</v>
      </c>
      <c r="H94" s="297">
        <v>0.2190072706379681</v>
      </c>
      <c r="I94" s="297">
        <v>0.21533621741091119</v>
      </c>
      <c r="J94" s="297">
        <v>0.247726710352665</v>
      </c>
      <c r="K94" s="297">
        <v>0.18753548504151721</v>
      </c>
      <c r="L94" s="297">
        <v>0.17933569310271469</v>
      </c>
      <c r="M94" s="297">
        <v>3.4159009567517017E-2</v>
      </c>
      <c r="N94" s="297">
        <v>0.1239849082049716</v>
      </c>
      <c r="O94" s="297">
        <v>0.1003320759991279</v>
      </c>
      <c r="P94" s="297">
        <v>0.17244906456958631</v>
      </c>
      <c r="Q94" s="297">
        <v>0.2054515151394618</v>
      </c>
      <c r="R94" s="297">
        <v>0.20403237309415401</v>
      </c>
      <c r="S94" s="297">
        <v>0.19732164885611991</v>
      </c>
      <c r="T94" s="297">
        <v>0.17460128350786841</v>
      </c>
      <c r="U94" s="297">
        <v>0.17627192324820051</v>
      </c>
      <c r="V94" s="297">
        <v>0.17390639186508569</v>
      </c>
      <c r="W94" s="297">
        <v>0.23067735215934371</v>
      </c>
      <c r="X94" s="297">
        <v>0.19856454428819451</v>
      </c>
      <c r="Y94" s="297">
        <v>0.22313634767619761</v>
      </c>
      <c r="DA94" s="71" t="s">
        <v>728</v>
      </c>
    </row>
    <row r="95" spans="1:105" ht="12" customHeight="1" x14ac:dyDescent="0.25">
      <c r="A95" s="59" t="s">
        <v>35</v>
      </c>
      <c r="B95" s="297">
        <v>6.7733402641305549</v>
      </c>
      <c r="C95" s="297">
        <v>7.4816155239186726</v>
      </c>
      <c r="D95" s="297">
        <v>7.6090842490805608</v>
      </c>
      <c r="E95" s="297">
        <v>8.1492310323701318</v>
      </c>
      <c r="F95" s="297">
        <v>7.9275326032563189</v>
      </c>
      <c r="G95" s="297">
        <v>8.4368135407355442</v>
      </c>
      <c r="H95" s="297">
        <v>8.2383033403101198</v>
      </c>
      <c r="I95" s="297">
        <v>8.4197306722705445</v>
      </c>
      <c r="J95" s="297">
        <v>7.1666884524235934</v>
      </c>
      <c r="K95" s="297">
        <v>5.9258309602084083</v>
      </c>
      <c r="L95" s="297">
        <v>6.7108869451317066</v>
      </c>
      <c r="M95" s="297">
        <v>6.0447220420637224</v>
      </c>
      <c r="N95" s="297">
        <v>6.8072859225551428</v>
      </c>
      <c r="O95" s="297">
        <v>5.7955903657521626</v>
      </c>
      <c r="P95" s="297">
        <v>6.3373108264142912</v>
      </c>
      <c r="Q95" s="297">
        <v>6.4265444006968808</v>
      </c>
      <c r="R95" s="297">
        <v>7.6604935953573179</v>
      </c>
      <c r="S95" s="297">
        <v>7.723836218651412</v>
      </c>
      <c r="T95" s="297">
        <v>10.955322788526111</v>
      </c>
      <c r="U95" s="297">
        <v>10.212099849569601</v>
      </c>
      <c r="V95" s="297">
        <v>7.6565716502964971</v>
      </c>
      <c r="W95" s="297">
        <v>8.4840779633446459</v>
      </c>
      <c r="X95" s="297">
        <v>7.5871386356143073</v>
      </c>
      <c r="Y95" s="297">
        <v>8.7577522299483146</v>
      </c>
      <c r="DA95" s="71" t="s">
        <v>729</v>
      </c>
    </row>
    <row r="96" spans="1:105" ht="12" customHeight="1" x14ac:dyDescent="0.25">
      <c r="A96" s="60" t="s">
        <v>525</v>
      </c>
      <c r="B96" s="262">
        <v>12.129521512348131</v>
      </c>
      <c r="C96" s="262">
        <v>13.549939143504311</v>
      </c>
      <c r="D96" s="262">
        <v>13.93529716761654</v>
      </c>
      <c r="E96" s="262">
        <v>13.418623846468479</v>
      </c>
      <c r="F96" s="262">
        <v>13.91141394067939</v>
      </c>
      <c r="G96" s="262">
        <v>14.21492234088195</v>
      </c>
      <c r="H96" s="262">
        <v>15.499252897139479</v>
      </c>
      <c r="I96" s="262">
        <v>17.236055823123369</v>
      </c>
      <c r="J96" s="262">
        <v>14.389887991161739</v>
      </c>
      <c r="K96" s="262">
        <v>10.204820368882739</v>
      </c>
      <c r="L96" s="262">
        <v>11.651362423208949</v>
      </c>
      <c r="M96" s="262">
        <v>12.496506570964531</v>
      </c>
      <c r="N96" s="262">
        <v>12.61236643319597</v>
      </c>
      <c r="O96" s="262">
        <v>10.94381350433142</v>
      </c>
      <c r="P96" s="262">
        <v>11.56715620495352</v>
      </c>
      <c r="Q96" s="262">
        <v>13.20636290489985</v>
      </c>
      <c r="R96" s="262">
        <v>15.01188349930502</v>
      </c>
      <c r="S96" s="262">
        <v>16.357614455501139</v>
      </c>
      <c r="T96" s="262">
        <v>16.825936221947629</v>
      </c>
      <c r="U96" s="262">
        <v>15.097604399096859</v>
      </c>
      <c r="V96" s="262">
        <v>12.347195555265859</v>
      </c>
      <c r="W96" s="262">
        <v>13.112347435600119</v>
      </c>
      <c r="X96" s="262">
        <v>11.562104338159029</v>
      </c>
      <c r="Y96" s="262">
        <v>10.34297714255316</v>
      </c>
      <c r="DA96" s="72" t="s">
        <v>730</v>
      </c>
    </row>
    <row r="97" spans="1:105" ht="12" customHeight="1" x14ac:dyDescent="0.25">
      <c r="A97" s="57" t="s">
        <v>527</v>
      </c>
      <c r="B97" s="294">
        <f t="shared" ref="B97:Y97" si="1">B98+B102+B113</f>
        <v>14.411886398509619</v>
      </c>
      <c r="C97" s="294">
        <f t="shared" si="1"/>
        <v>15.917657008875251</v>
      </c>
      <c r="D97" s="294">
        <f t="shared" si="1"/>
        <v>16.174018991470685</v>
      </c>
      <c r="E97" s="294">
        <f t="shared" si="1"/>
        <v>17.377500990065357</v>
      </c>
      <c r="F97" s="294">
        <f t="shared" si="1"/>
        <v>17.402447161781385</v>
      </c>
      <c r="G97" s="294">
        <f t="shared" si="1"/>
        <v>17.757634553202063</v>
      </c>
      <c r="H97" s="294">
        <f t="shared" si="1"/>
        <v>16.735476245332855</v>
      </c>
      <c r="I97" s="294">
        <f t="shared" si="1"/>
        <v>17.951854186803907</v>
      </c>
      <c r="J97" s="294">
        <f t="shared" si="1"/>
        <v>16.071339649720429</v>
      </c>
      <c r="K97" s="294">
        <f t="shared" si="1"/>
        <v>11.916125730197951</v>
      </c>
      <c r="L97" s="294">
        <f t="shared" si="1"/>
        <v>13.679725335496915</v>
      </c>
      <c r="M97" s="294">
        <f t="shared" si="1"/>
        <v>12.457298396855929</v>
      </c>
      <c r="N97" s="294">
        <f t="shared" si="1"/>
        <v>13.25375631763268</v>
      </c>
      <c r="O97" s="294">
        <f t="shared" si="1"/>
        <v>11.462425262066677</v>
      </c>
      <c r="P97" s="294">
        <f t="shared" si="1"/>
        <v>12.338461569590356</v>
      </c>
      <c r="Q97" s="294">
        <f t="shared" si="1"/>
        <v>13.632264300195947</v>
      </c>
      <c r="R97" s="294">
        <f t="shared" si="1"/>
        <v>15.881183093407646</v>
      </c>
      <c r="S97" s="294">
        <f t="shared" si="1"/>
        <v>16.426787584503909</v>
      </c>
      <c r="T97" s="294">
        <f t="shared" si="1"/>
        <v>20.268425775413419</v>
      </c>
      <c r="U97" s="294">
        <f t="shared" si="1"/>
        <v>18.632520049301256</v>
      </c>
      <c r="V97" s="294">
        <f t="shared" si="1"/>
        <v>15.050507832079592</v>
      </c>
      <c r="W97" s="294">
        <f t="shared" si="1"/>
        <v>15.727227718093877</v>
      </c>
      <c r="X97" s="294">
        <f t="shared" si="1"/>
        <v>13.56985305656573</v>
      </c>
      <c r="Y97" s="294">
        <f t="shared" si="1"/>
        <v>14.031784547384396</v>
      </c>
      <c r="DA97" s="70"/>
    </row>
    <row r="98" spans="1:105" ht="12" customHeight="1" x14ac:dyDescent="0.25">
      <c r="A98" s="60" t="s">
        <v>528</v>
      </c>
      <c r="B98" s="262">
        <v>2.2123977901315639</v>
      </c>
      <c r="C98" s="262">
        <v>2.4145770191194309</v>
      </c>
      <c r="D98" s="262">
        <v>2.4299738658804722</v>
      </c>
      <c r="E98" s="262">
        <v>2.594317135310535</v>
      </c>
      <c r="F98" s="262">
        <v>2.528978893857575</v>
      </c>
      <c r="G98" s="262">
        <v>2.6500342298728921</v>
      </c>
      <c r="H98" s="262">
        <v>2.471294756592076</v>
      </c>
      <c r="I98" s="262">
        <v>2.5168172665879291</v>
      </c>
      <c r="J98" s="262">
        <v>2.2019293649232381</v>
      </c>
      <c r="K98" s="262">
        <v>1.802267809829911</v>
      </c>
      <c r="L98" s="262">
        <v>2.0228609828947119</v>
      </c>
      <c r="M98" s="262">
        <v>1.750891599082544</v>
      </c>
      <c r="N98" s="262">
        <v>1.9698856320331339</v>
      </c>
      <c r="O98" s="262">
        <v>1.697206562715337</v>
      </c>
      <c r="P98" s="262">
        <v>1.83088937420899</v>
      </c>
      <c r="Q98" s="262">
        <v>1.862742652318442</v>
      </c>
      <c r="R98" s="262">
        <v>2.2293469930964962</v>
      </c>
      <c r="S98" s="262">
        <v>2.217988970865298</v>
      </c>
      <c r="T98" s="262">
        <v>3.1932517344262288</v>
      </c>
      <c r="U98" s="262">
        <v>2.9742449041429011</v>
      </c>
      <c r="V98" s="262">
        <v>2.2691343464394</v>
      </c>
      <c r="W98" s="262">
        <v>2.473543813820442</v>
      </c>
      <c r="X98" s="262">
        <v>2.211268658130062</v>
      </c>
      <c r="Y98" s="262">
        <v>2.5759609869018978</v>
      </c>
      <c r="DA98" s="72" t="s">
        <v>731</v>
      </c>
    </row>
    <row r="99" spans="1:105" ht="12" customHeight="1" x14ac:dyDescent="0.25">
      <c r="A99" s="59" t="s">
        <v>31</v>
      </c>
      <c r="B99" s="230">
        <v>7.8428083777838026E-2</v>
      </c>
      <c r="C99" s="230">
        <v>8.690039538665148E-2</v>
      </c>
      <c r="D99" s="230">
        <v>8.2690741669306428E-2</v>
      </c>
      <c r="E99" s="230">
        <v>3.2738695856787493E-2</v>
      </c>
      <c r="F99" s="230">
        <v>3.1138267234365021E-2</v>
      </c>
      <c r="G99" s="230">
        <v>2.8432790397572572E-2</v>
      </c>
      <c r="H99" s="230">
        <v>2.074886262898638E-2</v>
      </c>
      <c r="I99" s="230">
        <v>2.4718824477685569E-2</v>
      </c>
      <c r="J99" s="230">
        <v>1.151112292157231E-2</v>
      </c>
      <c r="K99" s="230">
        <v>1.1226356203111279E-2</v>
      </c>
      <c r="L99" s="230">
        <v>1.0721453871662141E-2</v>
      </c>
      <c r="M99" s="230">
        <v>7.1491166314006163E-3</v>
      </c>
      <c r="N99" s="230">
        <v>5.4333873843819946E-3</v>
      </c>
      <c r="O99" s="230">
        <v>2.347592788045342E-3</v>
      </c>
      <c r="P99" s="230">
        <v>5.0680402364298742E-3</v>
      </c>
      <c r="Q99" s="230">
        <v>4.7396610657423691E-3</v>
      </c>
      <c r="R99" s="230">
        <v>1.0407286224011049E-2</v>
      </c>
      <c r="S99" s="230">
        <v>2.599136613066818E-3</v>
      </c>
      <c r="T99" s="230">
        <v>7.2382735023105516E-3</v>
      </c>
      <c r="U99" s="230">
        <v>6.8963810023400258E-3</v>
      </c>
      <c r="V99" s="230">
        <v>5.857669721316237E-3</v>
      </c>
      <c r="W99" s="230">
        <v>5.9225106896553152E-3</v>
      </c>
      <c r="X99" s="230">
        <v>1.369925303231581E-2</v>
      </c>
      <c r="Y99" s="230">
        <v>1.011908508239716E-2</v>
      </c>
      <c r="DA99" s="71" t="s">
        <v>732</v>
      </c>
    </row>
    <row r="100" spans="1:105" ht="12" customHeight="1" x14ac:dyDescent="0.25">
      <c r="A100" s="59" t="s">
        <v>159</v>
      </c>
      <c r="B100" s="230">
        <v>0.1757102036268561</v>
      </c>
      <c r="C100" s="230">
        <v>0.1631110357608912</v>
      </c>
      <c r="D100" s="230">
        <v>0.14583326119895629</v>
      </c>
      <c r="E100" s="230">
        <v>0.15909590154078471</v>
      </c>
      <c r="F100" s="230">
        <v>0.14859442255182209</v>
      </c>
      <c r="G100" s="230">
        <v>0.1346890255339529</v>
      </c>
      <c r="H100" s="230">
        <v>0.1159887088703403</v>
      </c>
      <c r="I100" s="230">
        <v>0.1091678845202646</v>
      </c>
      <c r="J100" s="230">
        <v>0.10732132499505841</v>
      </c>
      <c r="K100" s="230">
        <v>7.7287654251215282E-2</v>
      </c>
      <c r="L100" s="230">
        <v>7.6194064902562045E-2</v>
      </c>
      <c r="M100" s="230">
        <v>5.9303477476599677E-2</v>
      </c>
      <c r="N100" s="230">
        <v>5.3110092342949361E-2</v>
      </c>
      <c r="O100" s="230">
        <v>6.8845533718233889E-2</v>
      </c>
      <c r="P100" s="230">
        <v>3.4278581420162969E-2</v>
      </c>
      <c r="Q100" s="230">
        <v>3.1986725505729251E-2</v>
      </c>
      <c r="R100" s="230">
        <v>4.2247195964154431E-2</v>
      </c>
      <c r="S100" s="230">
        <v>3.7064524281081472E-2</v>
      </c>
      <c r="T100" s="230">
        <v>5.1581739106546717E-2</v>
      </c>
      <c r="U100" s="230">
        <v>3.603334056174682E-2</v>
      </c>
      <c r="V100" s="230">
        <v>3.8953042595463533E-2</v>
      </c>
      <c r="W100" s="230">
        <v>2.8157576562376978E-2</v>
      </c>
      <c r="X100" s="230">
        <v>3.9117628564302877E-2</v>
      </c>
      <c r="Y100" s="230">
        <v>4.7758632381856167E-2</v>
      </c>
      <c r="DA100" s="71" t="s">
        <v>733</v>
      </c>
    </row>
    <row r="101" spans="1:105" ht="12" customHeight="1" x14ac:dyDescent="0.25">
      <c r="A101" s="59" t="s">
        <v>35</v>
      </c>
      <c r="B101" s="230">
        <v>1.9582595027268701</v>
      </c>
      <c r="C101" s="230">
        <v>2.1645655879718881</v>
      </c>
      <c r="D101" s="230">
        <v>2.201449863012209</v>
      </c>
      <c r="E101" s="230">
        <v>2.402482537912964</v>
      </c>
      <c r="F101" s="230">
        <v>2.3492462040713882</v>
      </c>
      <c r="G101" s="230">
        <v>2.4869124139413672</v>
      </c>
      <c r="H101" s="230">
        <v>2.3345571850927489</v>
      </c>
      <c r="I101" s="230">
        <v>2.3829305575899791</v>
      </c>
      <c r="J101" s="230">
        <v>2.0830969170066069</v>
      </c>
      <c r="K101" s="230">
        <v>1.713753799375584</v>
      </c>
      <c r="L101" s="230">
        <v>1.9359454641204881</v>
      </c>
      <c r="M101" s="230">
        <v>1.684439004974543</v>
      </c>
      <c r="N101" s="230">
        <v>1.911342152305803</v>
      </c>
      <c r="O101" s="230">
        <v>1.6260134362090579</v>
      </c>
      <c r="P101" s="230">
        <v>1.791542752552397</v>
      </c>
      <c r="Q101" s="230">
        <v>1.8260162657469701</v>
      </c>
      <c r="R101" s="230">
        <v>2.1766925109083299</v>
      </c>
      <c r="S101" s="230">
        <v>2.1783253099711501</v>
      </c>
      <c r="T101" s="230">
        <v>3.134431721817371</v>
      </c>
      <c r="U101" s="230">
        <v>2.931315182578814</v>
      </c>
      <c r="V101" s="230">
        <v>2.2243236341226211</v>
      </c>
      <c r="W101" s="230">
        <v>2.4394637265684098</v>
      </c>
      <c r="X101" s="230">
        <v>2.1584517765334441</v>
      </c>
      <c r="Y101" s="230">
        <v>2.518083269437644</v>
      </c>
      <c r="DA101" s="71" t="s">
        <v>734</v>
      </c>
    </row>
    <row r="102" spans="1:105" ht="12" customHeight="1" x14ac:dyDescent="0.25">
      <c r="A102" s="60" t="s">
        <v>533</v>
      </c>
      <c r="B102" s="262">
        <v>8.6926884420151307</v>
      </c>
      <c r="C102" s="262">
        <v>9.5828395155727026</v>
      </c>
      <c r="D102" s="262">
        <v>9.7123039808669471</v>
      </c>
      <c r="E102" s="262">
        <v>10.827226618310281</v>
      </c>
      <c r="F102" s="262">
        <v>10.750957768253</v>
      </c>
      <c r="G102" s="262">
        <v>10.917479650155</v>
      </c>
      <c r="H102" s="262">
        <v>9.8720280658947974</v>
      </c>
      <c r="I102" s="262">
        <v>10.556932653945969</v>
      </c>
      <c r="J102" s="262">
        <v>9.6867907235516508</v>
      </c>
      <c r="K102" s="262">
        <v>7.1626178670231679</v>
      </c>
      <c r="L102" s="262">
        <v>8.2956987692066413</v>
      </c>
      <c r="M102" s="262">
        <v>7.2240956265442744</v>
      </c>
      <c r="N102" s="262">
        <v>7.7425844992473563</v>
      </c>
      <c r="O102" s="262">
        <v>6.6948174669654872</v>
      </c>
      <c r="P102" s="262">
        <v>7.2375645479339603</v>
      </c>
      <c r="Q102" s="262">
        <v>8.0171110252901077</v>
      </c>
      <c r="R102" s="262">
        <v>9.3862814097662497</v>
      </c>
      <c r="S102" s="262">
        <v>9.5955203707463177</v>
      </c>
      <c r="T102" s="262">
        <v>12.2610987954285</v>
      </c>
      <c r="U102" s="262">
        <v>11.3246084509861</v>
      </c>
      <c r="V102" s="262">
        <v>9.1943687342841347</v>
      </c>
      <c r="W102" s="262">
        <v>9.4834337866403029</v>
      </c>
      <c r="X102" s="262">
        <v>8.0693015939777553</v>
      </c>
      <c r="Y102" s="262">
        <v>8.4819465866881867</v>
      </c>
      <c r="DA102" s="72" t="s">
        <v>735</v>
      </c>
    </row>
    <row r="103" spans="1:105" ht="12" customHeight="1" x14ac:dyDescent="0.25">
      <c r="A103" s="64" t="s">
        <v>28</v>
      </c>
      <c r="B103" s="229">
        <v>1.065718405369638</v>
      </c>
      <c r="C103" s="229">
        <v>1.2061072051387749</v>
      </c>
      <c r="D103" s="229">
        <v>1.2122608056366899</v>
      </c>
      <c r="E103" s="229">
        <v>0.99802236430532809</v>
      </c>
      <c r="F103" s="229">
        <v>0.91084059963979302</v>
      </c>
      <c r="G103" s="229">
        <v>0.89433074579563832</v>
      </c>
      <c r="H103" s="229">
        <v>0.35895309606633302</v>
      </c>
      <c r="I103" s="229">
        <v>0.42658607856308389</v>
      </c>
      <c r="J103" s="229">
        <v>0.29078678395805779</v>
      </c>
      <c r="K103" s="229">
        <v>0.22969946288334389</v>
      </c>
      <c r="L103" s="229">
        <v>0.2226013325871016</v>
      </c>
      <c r="M103" s="229">
        <v>0.2810078855793034</v>
      </c>
      <c r="N103" s="229">
        <v>0.31758134439488689</v>
      </c>
      <c r="O103" s="229">
        <v>0.29923430450573429</v>
      </c>
      <c r="P103" s="229">
        <v>0.31639494185322381</v>
      </c>
      <c r="Q103" s="229">
        <v>0.30643119647539679</v>
      </c>
      <c r="R103" s="229">
        <v>0.31816657885037042</v>
      </c>
      <c r="S103" s="229">
        <v>0.33320781813675732</v>
      </c>
      <c r="T103" s="229">
        <v>0.43548413812427528</v>
      </c>
      <c r="U103" s="229">
        <v>0.36682192357494497</v>
      </c>
      <c r="V103" s="229">
        <v>0.31279823077414259</v>
      </c>
      <c r="W103" s="229">
        <v>0.39276464793702481</v>
      </c>
      <c r="X103" s="229">
        <v>0.18606738681886151</v>
      </c>
      <c r="Y103" s="229">
        <v>0.26155294648729849</v>
      </c>
      <c r="DA103" s="73" t="s">
        <v>736</v>
      </c>
    </row>
    <row r="104" spans="1:105" ht="12" customHeight="1" x14ac:dyDescent="0.25">
      <c r="A104" s="64" t="s">
        <v>30</v>
      </c>
      <c r="B104" s="229">
        <v>0</v>
      </c>
      <c r="C104" s="229">
        <v>0</v>
      </c>
      <c r="D104" s="229">
        <v>0</v>
      </c>
      <c r="E104" s="229">
        <v>0</v>
      </c>
      <c r="F104" s="229">
        <v>0</v>
      </c>
      <c r="G104" s="229">
        <v>0</v>
      </c>
      <c r="H104" s="229">
        <v>0</v>
      </c>
      <c r="I104" s="229">
        <v>0</v>
      </c>
      <c r="J104" s="229">
        <v>0</v>
      </c>
      <c r="K104" s="229">
        <v>0</v>
      </c>
      <c r="L104" s="229">
        <v>0</v>
      </c>
      <c r="M104" s="229">
        <v>0</v>
      </c>
      <c r="N104" s="229">
        <v>0</v>
      </c>
      <c r="O104" s="229">
        <v>0</v>
      </c>
      <c r="P104" s="229">
        <v>0</v>
      </c>
      <c r="Q104" s="229">
        <v>0</v>
      </c>
      <c r="R104" s="229">
        <v>0</v>
      </c>
      <c r="S104" s="229">
        <v>0</v>
      </c>
      <c r="T104" s="229">
        <v>0</v>
      </c>
      <c r="U104" s="229">
        <v>0</v>
      </c>
      <c r="V104" s="229">
        <v>0</v>
      </c>
      <c r="W104" s="229">
        <v>0</v>
      </c>
      <c r="X104" s="229">
        <v>0</v>
      </c>
      <c r="Y104" s="229">
        <v>0</v>
      </c>
      <c r="DA104" s="73" t="s">
        <v>737</v>
      </c>
    </row>
    <row r="105" spans="1:105" ht="12" customHeight="1" x14ac:dyDescent="0.25">
      <c r="A105" s="64" t="s">
        <v>31</v>
      </c>
      <c r="B105" s="229">
        <v>0.25299651501586851</v>
      </c>
      <c r="C105" s="229">
        <v>0.28192319621165801</v>
      </c>
      <c r="D105" s="229">
        <v>0.2698106144240045</v>
      </c>
      <c r="E105" s="229">
        <v>8.3585985822152972E-2</v>
      </c>
      <c r="F105" s="229">
        <v>7.9924697572072573E-2</v>
      </c>
      <c r="G105" s="229">
        <v>7.3570884098869915E-2</v>
      </c>
      <c r="H105" s="229">
        <v>7.1925348957048829E-2</v>
      </c>
      <c r="I105" s="229">
        <v>8.9963416614183569E-2</v>
      </c>
      <c r="J105" s="229">
        <v>3.5454383689724783E-2</v>
      </c>
      <c r="K105" s="229">
        <v>3.015495328645957E-2</v>
      </c>
      <c r="L105" s="229">
        <v>2.9818910739975741E-2</v>
      </c>
      <c r="M105" s="229">
        <v>2.4459878859436301E-2</v>
      </c>
      <c r="N105" s="229">
        <v>1.847506689576358E-2</v>
      </c>
      <c r="O105" s="229">
        <v>8.0389109372911785E-3</v>
      </c>
      <c r="P105" s="229">
        <v>1.748200576979381E-2</v>
      </c>
      <c r="Q105" s="229">
        <v>1.628328499378837E-2</v>
      </c>
      <c r="R105" s="229">
        <v>3.4940667972990093E-2</v>
      </c>
      <c r="S105" s="229">
        <v>9.3759650593324209E-3</v>
      </c>
      <c r="T105" s="229">
        <v>2.3222401609845601E-2</v>
      </c>
      <c r="U105" s="229">
        <v>2.1645043322220149E-2</v>
      </c>
      <c r="V105" s="229">
        <v>1.744245905591341E-2</v>
      </c>
      <c r="W105" s="229">
        <v>1.895339751938685E-2</v>
      </c>
      <c r="X105" s="229">
        <v>4.3067678247592819E-2</v>
      </c>
      <c r="Y105" s="229">
        <v>2.6320695622085111E-2</v>
      </c>
      <c r="DA105" s="73" t="s">
        <v>738</v>
      </c>
    </row>
    <row r="106" spans="1:105" ht="12" customHeight="1" x14ac:dyDescent="0.25">
      <c r="A106" s="64" t="s">
        <v>159</v>
      </c>
      <c r="B106" s="229">
        <v>0.57759214703881778</v>
      </c>
      <c r="C106" s="229">
        <v>0.53922965291499902</v>
      </c>
      <c r="D106" s="229">
        <v>0.48488650197879141</v>
      </c>
      <c r="E106" s="229">
        <v>0.41391622319544868</v>
      </c>
      <c r="F106" s="229">
        <v>0.38866052393781092</v>
      </c>
      <c r="G106" s="229">
        <v>0.35514038845863438</v>
      </c>
      <c r="H106" s="229">
        <v>0.40971773144057427</v>
      </c>
      <c r="I106" s="229">
        <v>0.40486886906098218</v>
      </c>
      <c r="J106" s="229">
        <v>0.33683688135267498</v>
      </c>
      <c r="K106" s="229">
        <v>0.21154917279294699</v>
      </c>
      <c r="L106" s="229">
        <v>0.21594373074511111</v>
      </c>
      <c r="M106" s="229">
        <v>0.20675853352937401</v>
      </c>
      <c r="N106" s="229">
        <v>0.1840237045477473</v>
      </c>
      <c r="O106" s="229">
        <v>0.2402324025611618</v>
      </c>
      <c r="P106" s="229">
        <v>0.1204912220063023</v>
      </c>
      <c r="Q106" s="229">
        <v>0.11198139781743589</v>
      </c>
      <c r="R106" s="229">
        <v>0.14453497669082219</v>
      </c>
      <c r="S106" s="229">
        <v>0.13624691161062069</v>
      </c>
      <c r="T106" s="229">
        <v>0.1686356868975912</v>
      </c>
      <c r="U106" s="229">
        <v>0.1152452679498808</v>
      </c>
      <c r="V106" s="229">
        <v>0.11819676228682729</v>
      </c>
      <c r="W106" s="229">
        <v>9.182434832747452E-2</v>
      </c>
      <c r="X106" s="229">
        <v>0.1253165569246632</v>
      </c>
      <c r="Y106" s="229">
        <v>0.12658707366451991</v>
      </c>
      <c r="DA106" s="73" t="s">
        <v>739</v>
      </c>
    </row>
    <row r="107" spans="1:105" ht="12" customHeight="1" x14ac:dyDescent="0.25">
      <c r="A107" s="64" t="s">
        <v>32</v>
      </c>
      <c r="B107" s="229">
        <v>0.21066193464456431</v>
      </c>
      <c r="C107" s="229">
        <v>0.25619385462231009</v>
      </c>
      <c r="D107" s="229">
        <v>0.28519470444077871</v>
      </c>
      <c r="E107" s="229">
        <v>3.3421528173486023E-2</v>
      </c>
      <c r="F107" s="229">
        <v>0.18580896336068101</v>
      </c>
      <c r="G107" s="229">
        <v>0.17669574365274909</v>
      </c>
      <c r="H107" s="229">
        <v>0.21253560981724201</v>
      </c>
      <c r="I107" s="229">
        <v>0.21912258699071741</v>
      </c>
      <c r="J107" s="229">
        <v>0.21909617110995541</v>
      </c>
      <c r="K107" s="229">
        <v>0.14392002407882479</v>
      </c>
      <c r="L107" s="229">
        <v>0.1421466989219333</v>
      </c>
      <c r="M107" s="229">
        <v>3.2173988075803649E-2</v>
      </c>
      <c r="N107" s="229">
        <v>0.1169411532793562</v>
      </c>
      <c r="O107" s="229">
        <v>9.5226856882348457E-2</v>
      </c>
      <c r="P107" s="229">
        <v>0.1661318758049713</v>
      </c>
      <c r="Q107" s="229">
        <v>0.19812987632068599</v>
      </c>
      <c r="R107" s="229">
        <v>0.1922878605683937</v>
      </c>
      <c r="S107" s="229">
        <v>0.1983216117872186</v>
      </c>
      <c r="T107" s="229">
        <v>0.15833319041105409</v>
      </c>
      <c r="U107" s="229">
        <v>0.1568868608618787</v>
      </c>
      <c r="V107" s="229">
        <v>0.14862119681739339</v>
      </c>
      <c r="W107" s="229">
        <v>0.2096981710811138</v>
      </c>
      <c r="X107" s="229">
        <v>0.1754443388477411</v>
      </c>
      <c r="Y107" s="229">
        <v>0.1648627811212364</v>
      </c>
      <c r="DA107" s="73" t="s">
        <v>740</v>
      </c>
    </row>
    <row r="108" spans="1:105" ht="12" customHeight="1" x14ac:dyDescent="0.25">
      <c r="A108" s="64" t="s">
        <v>33</v>
      </c>
      <c r="B108" s="229">
        <v>0</v>
      </c>
      <c r="C108" s="229">
        <v>0</v>
      </c>
      <c r="D108" s="229">
        <v>0</v>
      </c>
      <c r="E108" s="229">
        <v>2.594665049745934</v>
      </c>
      <c r="F108" s="229">
        <v>2.4999881074229111</v>
      </c>
      <c r="G108" s="229">
        <v>2.5471433183687631</v>
      </c>
      <c r="H108" s="229">
        <v>0.24964519500211771</v>
      </c>
      <c r="I108" s="229">
        <v>0.28745302824001862</v>
      </c>
      <c r="J108" s="229">
        <v>1.948012488762189</v>
      </c>
      <c r="K108" s="229">
        <v>1.3397266808485511</v>
      </c>
      <c r="L108" s="229">
        <v>0.74826709512649858</v>
      </c>
      <c r="M108" s="229">
        <v>0.5599086960492311</v>
      </c>
      <c r="N108" s="229">
        <v>0.2016558849773413</v>
      </c>
      <c r="O108" s="229">
        <v>0.12449333079192949</v>
      </c>
      <c r="P108" s="229">
        <v>0.1133459204552011</v>
      </c>
      <c r="Q108" s="229">
        <v>0.47540645210949672</v>
      </c>
      <c r="R108" s="229">
        <v>0.54372597736768435</v>
      </c>
      <c r="S108" s="229">
        <v>0.4093131652288825</v>
      </c>
      <c r="T108" s="229">
        <v>0.26760890567236412</v>
      </c>
      <c r="U108" s="229">
        <v>0.26726572556040312</v>
      </c>
      <c r="V108" s="229">
        <v>1.142879806665992</v>
      </c>
      <c r="W108" s="229">
        <v>0.27464135309886778</v>
      </c>
      <c r="X108" s="229">
        <v>0.23421966448457721</v>
      </c>
      <c r="Y108" s="229">
        <v>0.58077559546189361</v>
      </c>
      <c r="DA108" s="73" t="s">
        <v>741</v>
      </c>
    </row>
    <row r="109" spans="1:105" ht="12" customHeight="1" x14ac:dyDescent="0.25">
      <c r="A109" s="64" t="s">
        <v>35</v>
      </c>
      <c r="B109" s="229">
        <v>6.3018575948025024</v>
      </c>
      <c r="C109" s="229">
        <v>7.0054367344240616</v>
      </c>
      <c r="D109" s="229">
        <v>7.1658275159268143</v>
      </c>
      <c r="E109" s="229">
        <v>6.1191026812368454</v>
      </c>
      <c r="F109" s="229">
        <v>6.0154829674285342</v>
      </c>
      <c r="G109" s="229">
        <v>6.4195175316102357</v>
      </c>
      <c r="H109" s="229">
        <v>8.0732352213302825</v>
      </c>
      <c r="I109" s="229">
        <v>8.6517691116909194</v>
      </c>
      <c r="J109" s="229">
        <v>6.4005476117376663</v>
      </c>
      <c r="K109" s="229">
        <v>4.5922305171262003</v>
      </c>
      <c r="L109" s="229">
        <v>5.3713891818193567</v>
      </c>
      <c r="M109" s="229">
        <v>5.7492688331893076</v>
      </c>
      <c r="N109" s="229">
        <v>6.4834952177498568</v>
      </c>
      <c r="O109" s="229">
        <v>5.5546153249863499</v>
      </c>
      <c r="P109" s="229">
        <v>6.1650100516995483</v>
      </c>
      <c r="Q109" s="229">
        <v>6.2582770783768353</v>
      </c>
      <c r="R109" s="229">
        <v>7.2903133439547183</v>
      </c>
      <c r="S109" s="229">
        <v>7.8390785878411506</v>
      </c>
      <c r="T109" s="229">
        <v>10.03197321272409</v>
      </c>
      <c r="U109" s="229">
        <v>9.1781497119992608</v>
      </c>
      <c r="V109" s="229">
        <v>6.6074854482339349</v>
      </c>
      <c r="W109" s="229">
        <v>7.7880905170675589</v>
      </c>
      <c r="X109" s="229">
        <v>6.7694335617151564</v>
      </c>
      <c r="Y109" s="229">
        <v>6.5340373171225536</v>
      </c>
      <c r="DA109" s="73" t="s">
        <v>742</v>
      </c>
    </row>
    <row r="110" spans="1:105" ht="12" customHeight="1" x14ac:dyDescent="0.25">
      <c r="A110" s="64" t="s">
        <v>36</v>
      </c>
      <c r="B110" s="229">
        <v>5.3477965475033383E-2</v>
      </c>
      <c r="C110" s="229">
        <v>4.8961788436642041E-2</v>
      </c>
      <c r="D110" s="229">
        <v>4.7523528440150169E-2</v>
      </c>
      <c r="E110" s="229">
        <v>0</v>
      </c>
      <c r="F110" s="229">
        <v>0</v>
      </c>
      <c r="G110" s="229">
        <v>0</v>
      </c>
      <c r="H110" s="229">
        <v>0</v>
      </c>
      <c r="I110" s="229">
        <v>0</v>
      </c>
      <c r="J110" s="229">
        <v>0</v>
      </c>
      <c r="K110" s="229">
        <v>0</v>
      </c>
      <c r="L110" s="229">
        <v>0</v>
      </c>
      <c r="M110" s="229">
        <v>0</v>
      </c>
      <c r="N110" s="229">
        <v>0</v>
      </c>
      <c r="O110" s="229">
        <v>0</v>
      </c>
      <c r="P110" s="229">
        <v>0</v>
      </c>
      <c r="Q110" s="229">
        <v>0</v>
      </c>
      <c r="R110" s="229">
        <v>0</v>
      </c>
      <c r="S110" s="229">
        <v>0</v>
      </c>
      <c r="T110" s="229">
        <v>0</v>
      </c>
      <c r="U110" s="229">
        <v>0</v>
      </c>
      <c r="V110" s="229">
        <v>0</v>
      </c>
      <c r="W110" s="229">
        <v>0</v>
      </c>
      <c r="X110" s="229">
        <v>0</v>
      </c>
      <c r="Y110" s="229">
        <v>0</v>
      </c>
      <c r="DA110" s="73" t="s">
        <v>743</v>
      </c>
    </row>
    <row r="111" spans="1:105" ht="12" customHeight="1" x14ac:dyDescent="0.25">
      <c r="A111" s="64" t="s">
        <v>38</v>
      </c>
      <c r="B111" s="229">
        <v>0</v>
      </c>
      <c r="C111" s="229">
        <v>0</v>
      </c>
      <c r="D111" s="229">
        <v>0</v>
      </c>
      <c r="E111" s="229">
        <v>0.14909317628806501</v>
      </c>
      <c r="F111" s="229">
        <v>8.4585464151559098E-2</v>
      </c>
      <c r="G111" s="229">
        <v>8.7075682056618059E-2</v>
      </c>
      <c r="H111" s="229">
        <v>9.158897181757944E-2</v>
      </c>
      <c r="I111" s="229">
        <v>0.12629561704351369</v>
      </c>
      <c r="J111" s="229">
        <v>0.15119294045384679</v>
      </c>
      <c r="K111" s="229">
        <v>0.1436370253101571</v>
      </c>
      <c r="L111" s="229">
        <v>0.13629140110197349</v>
      </c>
      <c r="M111" s="229">
        <v>9.9786309181857838E-2</v>
      </c>
      <c r="N111" s="229">
        <v>0.1089251773565883</v>
      </c>
      <c r="O111" s="229">
        <v>8.2648397936442575E-2</v>
      </c>
      <c r="P111" s="229">
        <v>0.1019666692354968</v>
      </c>
      <c r="Q111" s="229">
        <v>9.9893624602046441E-2</v>
      </c>
      <c r="R111" s="229">
        <v>0.1200522479242343</v>
      </c>
      <c r="S111" s="229">
        <v>0.12424508227293329</v>
      </c>
      <c r="T111" s="229">
        <v>0.19800418757590191</v>
      </c>
      <c r="U111" s="229">
        <v>0.17291090920421409</v>
      </c>
      <c r="V111" s="229">
        <v>0.15295237025650299</v>
      </c>
      <c r="W111" s="229">
        <v>0.14124763516510019</v>
      </c>
      <c r="X111" s="229">
        <v>0.1432779682096271</v>
      </c>
      <c r="Y111" s="229">
        <v>0.21646303292333219</v>
      </c>
      <c r="DA111" s="73" t="s">
        <v>744</v>
      </c>
    </row>
    <row r="112" spans="1:105" ht="12" customHeight="1" x14ac:dyDescent="0.25">
      <c r="A112" s="64" t="s">
        <v>39</v>
      </c>
      <c r="B112" s="229">
        <v>0.2303838796687056</v>
      </c>
      <c r="C112" s="229">
        <v>0.24498708382425641</v>
      </c>
      <c r="D112" s="229">
        <v>0.24680031001971939</v>
      </c>
      <c r="E112" s="229">
        <v>0.43541960954302339</v>
      </c>
      <c r="F112" s="229">
        <v>0.58566644473963303</v>
      </c>
      <c r="G112" s="229">
        <v>0.36400535611348939</v>
      </c>
      <c r="H112" s="229">
        <v>0.40442689146361949</v>
      </c>
      <c r="I112" s="229">
        <v>0.35087394574255448</v>
      </c>
      <c r="J112" s="229">
        <v>0.3048634624875366</v>
      </c>
      <c r="K112" s="229">
        <v>0.47170003069668343</v>
      </c>
      <c r="L112" s="229">
        <v>1.4292404181646909</v>
      </c>
      <c r="M112" s="229">
        <v>0.27073150207995927</v>
      </c>
      <c r="N112" s="229">
        <v>0.31148695004581561</v>
      </c>
      <c r="O112" s="229">
        <v>0.29032793836422938</v>
      </c>
      <c r="P112" s="229">
        <v>0.23674186110942261</v>
      </c>
      <c r="Q112" s="229">
        <v>0.55070811459442293</v>
      </c>
      <c r="R112" s="229">
        <v>0.74225975643703868</v>
      </c>
      <c r="S112" s="229">
        <v>0.54573122880942204</v>
      </c>
      <c r="T112" s="229">
        <v>0.97783707241337747</v>
      </c>
      <c r="U112" s="229">
        <v>1.0456830085132951</v>
      </c>
      <c r="V112" s="229">
        <v>0.69399246019342764</v>
      </c>
      <c r="W112" s="229">
        <v>0.56621371644377516</v>
      </c>
      <c r="X112" s="229">
        <v>0.39247443872953602</v>
      </c>
      <c r="Y112" s="229">
        <v>0.57134714428526723</v>
      </c>
      <c r="DA112" s="73" t="s">
        <v>745</v>
      </c>
    </row>
    <row r="113" spans="1:105" ht="12" customHeight="1" x14ac:dyDescent="0.25">
      <c r="A113" s="61" t="s">
        <v>545</v>
      </c>
      <c r="B113" s="263">
        <v>3.5068001663629258</v>
      </c>
      <c r="C113" s="263">
        <v>3.9202404741831169</v>
      </c>
      <c r="D113" s="263">
        <v>4.0317411447232656</v>
      </c>
      <c r="E113" s="263">
        <v>3.9559572364445419</v>
      </c>
      <c r="F113" s="263">
        <v>4.1225104996708088</v>
      </c>
      <c r="G113" s="263">
        <v>4.1901206731741718</v>
      </c>
      <c r="H113" s="263">
        <v>4.3921534228459791</v>
      </c>
      <c r="I113" s="263">
        <v>4.8781042662700074</v>
      </c>
      <c r="J113" s="263">
        <v>4.1826195612455379</v>
      </c>
      <c r="K113" s="263">
        <v>2.9512400533448711</v>
      </c>
      <c r="L113" s="263">
        <v>3.36116558339556</v>
      </c>
      <c r="M113" s="263">
        <v>3.482311171229111</v>
      </c>
      <c r="N113" s="263">
        <v>3.5412861863521901</v>
      </c>
      <c r="O113" s="263">
        <v>3.0704012323858541</v>
      </c>
      <c r="P113" s="263">
        <v>3.270007647447406</v>
      </c>
      <c r="Q113" s="263">
        <v>3.7524106225873979</v>
      </c>
      <c r="R113" s="263">
        <v>4.2655546905448993</v>
      </c>
      <c r="S113" s="263">
        <v>4.6132782428922949</v>
      </c>
      <c r="T113" s="263">
        <v>4.8140752455586924</v>
      </c>
      <c r="U113" s="263">
        <v>4.3336666941722566</v>
      </c>
      <c r="V113" s="263">
        <v>3.5870047513560581</v>
      </c>
      <c r="W113" s="263">
        <v>3.770250117633132</v>
      </c>
      <c r="X113" s="263">
        <v>3.289282804457911</v>
      </c>
      <c r="Y113" s="263">
        <v>2.973876973794312</v>
      </c>
      <c r="DA113" s="74" t="s">
        <v>746</v>
      </c>
    </row>
    <row r="114" spans="1:105" ht="12" customHeight="1" x14ac:dyDescent="0.25">
      <c r="A114" s="130"/>
      <c r="B114" s="172"/>
      <c r="C114" s="172"/>
      <c r="D114" s="172"/>
      <c r="E114" s="172"/>
      <c r="F114" s="172"/>
      <c r="G114" s="172"/>
      <c r="H114" s="172"/>
      <c r="I114" s="172"/>
      <c r="J114" s="172"/>
      <c r="K114" s="172"/>
      <c r="L114" s="172"/>
      <c r="M114" s="172"/>
      <c r="N114" s="172"/>
      <c r="O114" s="172"/>
      <c r="P114" s="172"/>
      <c r="Q114" s="172"/>
      <c r="R114" s="172"/>
      <c r="S114" s="172"/>
      <c r="T114" s="172"/>
      <c r="U114" s="172"/>
      <c r="V114" s="172"/>
      <c r="W114" s="172"/>
      <c r="X114" s="172"/>
      <c r="Y114" s="172"/>
    </row>
    <row r="115" spans="1:105" ht="15" customHeight="1" x14ac:dyDescent="0.25">
      <c r="A115" s="34" t="s">
        <v>47</v>
      </c>
      <c r="B115" s="223">
        <v>526.84581987948809</v>
      </c>
      <c r="C115" s="223">
        <v>533.05622656323794</v>
      </c>
      <c r="D115" s="223">
        <v>534.29104180615411</v>
      </c>
      <c r="E115" s="223">
        <v>491.45502413876289</v>
      </c>
      <c r="F115" s="223">
        <v>499.5859810557904</v>
      </c>
      <c r="G115" s="223">
        <v>492.46492292525738</v>
      </c>
      <c r="H115" s="223">
        <v>457.09037611272203</v>
      </c>
      <c r="I115" s="223">
        <v>447.78982337291671</v>
      </c>
      <c r="J115" s="223">
        <v>464.01338261749811</v>
      </c>
      <c r="K115" s="223">
        <v>386.60642065002207</v>
      </c>
      <c r="L115" s="223">
        <v>424.69991697581912</v>
      </c>
      <c r="M115" s="223">
        <v>323.1935326761614</v>
      </c>
      <c r="N115" s="223">
        <v>330.95942903258589</v>
      </c>
      <c r="O115" s="223">
        <v>298.53961892724618</v>
      </c>
      <c r="P115" s="223">
        <v>318.32197776687542</v>
      </c>
      <c r="Q115" s="223">
        <v>429.1473286627695</v>
      </c>
      <c r="R115" s="223">
        <v>428.31992596462487</v>
      </c>
      <c r="S115" s="223">
        <v>441.8442190026409</v>
      </c>
      <c r="T115" s="223">
        <v>459.44252912295622</v>
      </c>
      <c r="U115" s="223">
        <v>461.4406329421725</v>
      </c>
      <c r="V115" s="223">
        <v>454.47135629496552</v>
      </c>
      <c r="W115" s="223">
        <v>452.64999467036802</v>
      </c>
      <c r="X115" s="223">
        <v>427.6722999150295</v>
      </c>
      <c r="Y115" s="223">
        <v>471.25274818028367</v>
      </c>
      <c r="DA115" s="89" t="s">
        <v>747</v>
      </c>
    </row>
    <row r="116" spans="1:105" ht="12" customHeight="1" x14ac:dyDescent="0.25">
      <c r="A116" s="55" t="s">
        <v>91</v>
      </c>
      <c r="B116" s="259">
        <v>0.95526097339057048</v>
      </c>
      <c r="C116" s="259">
        <v>0.96566727708158195</v>
      </c>
      <c r="D116" s="259">
        <v>0.96687851420021642</v>
      </c>
      <c r="E116" s="259">
        <v>0.89025866358016348</v>
      </c>
      <c r="F116" s="259">
        <v>0.90334689835879056</v>
      </c>
      <c r="G116" s="259">
        <v>0.89113031444298263</v>
      </c>
      <c r="H116" s="259">
        <v>0.81645629590480095</v>
      </c>
      <c r="I116" s="259">
        <v>0.79685758119340888</v>
      </c>
      <c r="J116" s="259">
        <v>0.82749919321061627</v>
      </c>
      <c r="K116" s="259">
        <v>0.69427068581741469</v>
      </c>
      <c r="L116" s="259">
        <v>0.75937677585963537</v>
      </c>
      <c r="M116" s="259">
        <v>0.57383174067791165</v>
      </c>
      <c r="N116" s="259">
        <v>0.59054247512939873</v>
      </c>
      <c r="O116" s="259">
        <v>0.53282136973567062</v>
      </c>
      <c r="P116" s="259">
        <v>0.56851027733164505</v>
      </c>
      <c r="Q116" s="259">
        <v>0.74661413124597198</v>
      </c>
      <c r="R116" s="259">
        <v>0.76177256460430853</v>
      </c>
      <c r="S116" s="259">
        <v>0.78295257901681092</v>
      </c>
      <c r="T116" s="259">
        <v>0.82399901328860803</v>
      </c>
      <c r="U116" s="259">
        <v>0.8284319283824445</v>
      </c>
      <c r="V116" s="259">
        <v>0.8065511615910016</v>
      </c>
      <c r="W116" s="259">
        <v>0.81304763766105093</v>
      </c>
      <c r="X116" s="259">
        <v>0.75835078347793405</v>
      </c>
      <c r="Y116" s="259">
        <v>0.85785883219735426</v>
      </c>
      <c r="DA116" s="67" t="s">
        <v>748</v>
      </c>
    </row>
    <row r="117" spans="1:105" ht="12" customHeight="1" x14ac:dyDescent="0.25">
      <c r="A117" s="173" t="s">
        <v>92</v>
      </c>
      <c r="B117" s="224">
        <v>0.1237401628613294</v>
      </c>
      <c r="C117" s="224">
        <v>0.12508814812334609</v>
      </c>
      <c r="D117" s="224">
        <v>0.12524504627212271</v>
      </c>
      <c r="E117" s="224">
        <v>0.11532005921807741</v>
      </c>
      <c r="F117" s="224">
        <v>0.11701544963827459</v>
      </c>
      <c r="G117" s="224">
        <v>0.11543296890739579</v>
      </c>
      <c r="H117" s="224">
        <v>0.1057600360934154</v>
      </c>
      <c r="I117" s="224">
        <v>0.1032213077062893</v>
      </c>
      <c r="J117" s="224">
        <v>0.10719048279766261</v>
      </c>
      <c r="K117" s="224">
        <v>8.9932667748343895E-2</v>
      </c>
      <c r="L117" s="224">
        <v>9.8366214610929786E-2</v>
      </c>
      <c r="M117" s="224">
        <v>7.4331554438425915E-2</v>
      </c>
      <c r="N117" s="224">
        <v>7.6496186994511689E-2</v>
      </c>
      <c r="O117" s="224">
        <v>6.9019257463302217E-2</v>
      </c>
      <c r="P117" s="224">
        <v>7.364223627357884E-2</v>
      </c>
      <c r="Q117" s="224">
        <v>9.8846855188754829E-2</v>
      </c>
      <c r="R117" s="224">
        <v>9.8676554191112736E-2</v>
      </c>
      <c r="S117" s="224">
        <v>0.1014201169512516</v>
      </c>
      <c r="T117" s="224">
        <v>0.1067370854061038</v>
      </c>
      <c r="U117" s="224">
        <v>0.1073113050706157</v>
      </c>
      <c r="V117" s="224">
        <v>0.1055658790895603</v>
      </c>
      <c r="W117" s="224">
        <v>0.10531849400390331</v>
      </c>
      <c r="X117" s="224">
        <v>9.9600298225575978E-2</v>
      </c>
      <c r="Y117" s="224">
        <v>0.111123132384818</v>
      </c>
      <c r="DA117" s="177" t="s">
        <v>749</v>
      </c>
    </row>
    <row r="118" spans="1:105" ht="12" customHeight="1" x14ac:dyDescent="0.25">
      <c r="A118" s="173" t="s">
        <v>93</v>
      </c>
      <c r="B118" s="224">
        <v>17.28764192496795</v>
      </c>
      <c r="C118" s="224">
        <v>17.475967897643411</v>
      </c>
      <c r="D118" s="224">
        <v>17.497888015994789</v>
      </c>
      <c r="E118" s="224">
        <v>16.111275792988749</v>
      </c>
      <c r="F118" s="224">
        <v>16.348137470148789</v>
      </c>
      <c r="G118" s="224">
        <v>16.127050317877512</v>
      </c>
      <c r="H118" s="224">
        <v>14.77565239673719</v>
      </c>
      <c r="I118" s="224">
        <v>14.42096862805189</v>
      </c>
      <c r="J118" s="224">
        <v>14.97549899337929</v>
      </c>
      <c r="K118" s="224">
        <v>12.564423073636959</v>
      </c>
      <c r="L118" s="224">
        <v>13.742667347334979</v>
      </c>
      <c r="M118" s="224">
        <v>10.38480366554743</v>
      </c>
      <c r="N118" s="224">
        <v>10.68722279659929</v>
      </c>
      <c r="O118" s="224">
        <v>9.642626786340097</v>
      </c>
      <c r="P118" s="224">
        <v>10.288499560795231</v>
      </c>
      <c r="Q118" s="224">
        <v>13.47203666474066</v>
      </c>
      <c r="R118" s="224">
        <v>13.76125199486329</v>
      </c>
      <c r="S118" s="224">
        <v>14.16932566838851</v>
      </c>
      <c r="T118" s="224">
        <v>14.91215519639586</v>
      </c>
      <c r="U118" s="224">
        <v>14.99237897917433</v>
      </c>
      <c r="V118" s="224">
        <v>14.555426949518109</v>
      </c>
      <c r="W118" s="224">
        <v>14.71396489478326</v>
      </c>
      <c r="X118" s="224">
        <v>13.68669128803977</v>
      </c>
      <c r="Y118" s="224">
        <v>15.491079942212441</v>
      </c>
      <c r="DA118" s="177" t="s">
        <v>750</v>
      </c>
    </row>
    <row r="119" spans="1:105" ht="12" customHeight="1" x14ac:dyDescent="0.25">
      <c r="A119" s="173" t="s">
        <v>94</v>
      </c>
      <c r="B119" s="224">
        <v>0.31550486777621178</v>
      </c>
      <c r="C119" s="224">
        <v>0.31894187563220988</v>
      </c>
      <c r="D119" s="224">
        <v>0.31934192464248601</v>
      </c>
      <c r="E119" s="224">
        <v>0.29403581823565678</v>
      </c>
      <c r="F119" s="224">
        <v>0.29835861786662898</v>
      </c>
      <c r="G119" s="224">
        <v>0.29432370824465087</v>
      </c>
      <c r="H119" s="224">
        <v>0.26966027385186458</v>
      </c>
      <c r="I119" s="224">
        <v>0.26318718422939841</v>
      </c>
      <c r="J119" s="224">
        <v>0.27330753669562052</v>
      </c>
      <c r="K119" s="224">
        <v>0.2293046476631927</v>
      </c>
      <c r="L119" s="224">
        <v>0.25080797387706327</v>
      </c>
      <c r="M119" s="224">
        <v>0.18952591230203519</v>
      </c>
      <c r="N119" s="224">
        <v>0.19504515595421359</v>
      </c>
      <c r="O119" s="224">
        <v>0.17598095231517411</v>
      </c>
      <c r="P119" s="224">
        <v>0.18776833229384049</v>
      </c>
      <c r="Q119" s="224">
        <v>0.25205009965318048</v>
      </c>
      <c r="R119" s="224">
        <v>0.25159925817754608</v>
      </c>
      <c r="S119" s="224">
        <v>0.25859462157336932</v>
      </c>
      <c r="T119" s="224">
        <v>0.2721514926047931</v>
      </c>
      <c r="U119" s="224">
        <v>0.27361560171162691</v>
      </c>
      <c r="V119" s="224">
        <v>0.26916522456137848</v>
      </c>
      <c r="W119" s="224">
        <v>0.26853445766294232</v>
      </c>
      <c r="X119" s="224">
        <v>0.25395456249195048</v>
      </c>
      <c r="Y119" s="224">
        <v>0.283334758733433</v>
      </c>
      <c r="DA119" s="177" t="s">
        <v>751</v>
      </c>
    </row>
    <row r="120" spans="1:105" ht="12" customHeight="1" x14ac:dyDescent="0.25">
      <c r="A120" s="56" t="s">
        <v>95</v>
      </c>
      <c r="B120" s="260">
        <v>2.505869986395826</v>
      </c>
      <c r="C120" s="260">
        <v>2.538256288395297</v>
      </c>
      <c r="D120" s="260">
        <v>2.5476969840741499</v>
      </c>
      <c r="E120" s="260">
        <v>2.3017320174052429</v>
      </c>
      <c r="F120" s="260">
        <v>2.3523072308919311</v>
      </c>
      <c r="G120" s="260">
        <v>2.3232215390175588</v>
      </c>
      <c r="H120" s="260">
        <v>2.1926434533337118</v>
      </c>
      <c r="I120" s="260">
        <v>2.150357979911425</v>
      </c>
      <c r="J120" s="260">
        <v>2.2078815870641209</v>
      </c>
      <c r="K120" s="260">
        <v>1.842884867692635</v>
      </c>
      <c r="L120" s="260">
        <v>2.0184759330190718</v>
      </c>
      <c r="M120" s="260">
        <v>1.556658905305875</v>
      </c>
      <c r="N120" s="260">
        <v>1.592084050938654</v>
      </c>
      <c r="O120" s="260">
        <v>1.435915550686836</v>
      </c>
      <c r="P120" s="260">
        <v>1.530294690603232</v>
      </c>
      <c r="Q120" s="260">
        <v>2.0647043292240919</v>
      </c>
      <c r="R120" s="260">
        <v>2.0540805443411192</v>
      </c>
      <c r="S120" s="260">
        <v>2.1266821579127551</v>
      </c>
      <c r="T120" s="260">
        <v>2.3393106523582108</v>
      </c>
      <c r="U120" s="260">
        <v>2.324362945253001</v>
      </c>
      <c r="V120" s="260">
        <v>2.284898079136465</v>
      </c>
      <c r="W120" s="260">
        <v>2.2975344800997819</v>
      </c>
      <c r="X120" s="260">
        <v>2.1844061423934589</v>
      </c>
      <c r="Y120" s="260">
        <v>2.428322773074624</v>
      </c>
      <c r="DA120" s="68" t="s">
        <v>752</v>
      </c>
    </row>
    <row r="121" spans="1:105" ht="12" customHeight="1" x14ac:dyDescent="0.25">
      <c r="A121" s="37" t="s">
        <v>159</v>
      </c>
      <c r="B121" s="226">
        <v>7.6069094335740675E-2</v>
      </c>
      <c r="C121" s="226">
        <v>6.4567353660664281E-2</v>
      </c>
      <c r="D121" s="226">
        <v>5.6746415380069748E-2</v>
      </c>
      <c r="E121" s="226">
        <v>5.4748885890673088E-2</v>
      </c>
      <c r="F121" s="226">
        <v>5.1441618615932272E-2</v>
      </c>
      <c r="G121" s="226">
        <v>4.4755820116511857E-2</v>
      </c>
      <c r="H121" s="226">
        <v>3.6204897931307933E-2</v>
      </c>
      <c r="I121" s="226">
        <v>3.102292522260228E-2</v>
      </c>
      <c r="J121" s="226">
        <v>3.621611662259034E-2</v>
      </c>
      <c r="K121" s="226">
        <v>2.9258826039862681E-2</v>
      </c>
      <c r="L121" s="226">
        <v>2.7881231510687322E-2</v>
      </c>
      <c r="M121" s="226">
        <v>1.7203352994022768E-2</v>
      </c>
      <c r="N121" s="226">
        <v>1.4957554070153039E-2</v>
      </c>
      <c r="O121" s="226">
        <v>2.0206874812357601E-2</v>
      </c>
      <c r="P121" s="226">
        <v>1.0025090497928209E-2</v>
      </c>
      <c r="Q121" s="226">
        <v>1.146260959547498E-2</v>
      </c>
      <c r="R121" s="226">
        <v>1.3032154866835141E-2</v>
      </c>
      <c r="S121" s="226">
        <v>1.123988838776553E-2</v>
      </c>
      <c r="T121" s="226">
        <v>1.3014658219624369E-2</v>
      </c>
      <c r="U121" s="226">
        <v>1.0094980241580689E-2</v>
      </c>
      <c r="V121" s="226">
        <v>1.3392323441447831E-2</v>
      </c>
      <c r="W121" s="226">
        <v>9.0588577187472111E-3</v>
      </c>
      <c r="X121" s="226">
        <v>1.3595181536040999E-2</v>
      </c>
      <c r="Y121" s="226">
        <v>1.7828860053408419E-2</v>
      </c>
      <c r="DA121" s="69" t="s">
        <v>753</v>
      </c>
    </row>
    <row r="122" spans="1:105" ht="12" customHeight="1" x14ac:dyDescent="0.25">
      <c r="A122" s="37" t="s">
        <v>35</v>
      </c>
      <c r="B122" s="226">
        <v>0.86857487672850098</v>
      </c>
      <c r="C122" s="226">
        <v>0.87786179404353915</v>
      </c>
      <c r="D122" s="226">
        <v>0.87763998438778845</v>
      </c>
      <c r="E122" s="226">
        <v>0.84703682318072315</v>
      </c>
      <c r="F122" s="226">
        <v>0.83323289589868854</v>
      </c>
      <c r="G122" s="226">
        <v>0.84664930476794498</v>
      </c>
      <c r="H122" s="226">
        <v>0.74658951570509302</v>
      </c>
      <c r="I122" s="226">
        <v>0.69378514236999189</v>
      </c>
      <c r="J122" s="226">
        <v>0.72019663415492052</v>
      </c>
      <c r="K122" s="226">
        <v>0.66469277510899893</v>
      </c>
      <c r="L122" s="226">
        <v>0.72578783577092787</v>
      </c>
      <c r="M122" s="226">
        <v>0.50062667511432779</v>
      </c>
      <c r="N122" s="226">
        <v>0.55150279746905884</v>
      </c>
      <c r="O122" s="226">
        <v>0.48895992597454208</v>
      </c>
      <c r="P122" s="226">
        <v>0.53680727683212937</v>
      </c>
      <c r="Q122" s="226">
        <v>0.67041560780988085</v>
      </c>
      <c r="R122" s="226">
        <v>0.68792514356944678</v>
      </c>
      <c r="S122" s="226">
        <v>0.67678708564706302</v>
      </c>
      <c r="T122" s="226">
        <v>0.81025432511688922</v>
      </c>
      <c r="U122" s="226">
        <v>0.84137425956888356</v>
      </c>
      <c r="V122" s="226">
        <v>0.78349869456319288</v>
      </c>
      <c r="W122" s="226">
        <v>0.80407819806193648</v>
      </c>
      <c r="X122" s="226">
        <v>0.76856499418293833</v>
      </c>
      <c r="Y122" s="226">
        <v>0.96309147530183936</v>
      </c>
      <c r="DA122" s="69" t="s">
        <v>754</v>
      </c>
    </row>
    <row r="123" spans="1:105" ht="12" customHeight="1" x14ac:dyDescent="0.25">
      <c r="A123" s="37" t="s">
        <v>96</v>
      </c>
      <c r="B123" s="226">
        <v>0</v>
      </c>
      <c r="C123" s="226">
        <v>0</v>
      </c>
      <c r="D123" s="226">
        <v>0</v>
      </c>
      <c r="E123" s="226">
        <v>0</v>
      </c>
      <c r="F123" s="226">
        <v>0</v>
      </c>
      <c r="G123" s="226">
        <v>0</v>
      </c>
      <c r="H123" s="226">
        <v>0</v>
      </c>
      <c r="I123" s="226">
        <v>0</v>
      </c>
      <c r="J123" s="226">
        <v>0</v>
      </c>
      <c r="K123" s="226">
        <v>0</v>
      </c>
      <c r="L123" s="226">
        <v>0</v>
      </c>
      <c r="M123" s="226">
        <v>0</v>
      </c>
      <c r="N123" s="226">
        <v>0</v>
      </c>
      <c r="O123" s="226">
        <v>0</v>
      </c>
      <c r="P123" s="226">
        <v>0</v>
      </c>
      <c r="Q123" s="226">
        <v>0</v>
      </c>
      <c r="R123" s="226">
        <v>0</v>
      </c>
      <c r="S123" s="226">
        <v>0</v>
      </c>
      <c r="T123" s="226">
        <v>5.6477702190327279E-2</v>
      </c>
      <c r="U123" s="226">
        <v>0</v>
      </c>
      <c r="V123" s="226">
        <v>0</v>
      </c>
      <c r="W123" s="226">
        <v>0</v>
      </c>
      <c r="X123" s="226">
        <v>0</v>
      </c>
      <c r="Y123" s="226">
        <v>0</v>
      </c>
      <c r="DA123" s="69" t="s">
        <v>755</v>
      </c>
    </row>
    <row r="124" spans="1:105" ht="12" customHeight="1" x14ac:dyDescent="0.25">
      <c r="A124" s="37" t="s">
        <v>78</v>
      </c>
      <c r="B124" s="226">
        <v>0</v>
      </c>
      <c r="C124" s="226">
        <v>0</v>
      </c>
      <c r="D124" s="226">
        <v>0</v>
      </c>
      <c r="E124" s="226">
        <v>0</v>
      </c>
      <c r="F124" s="226">
        <v>0</v>
      </c>
      <c r="G124" s="226">
        <v>0</v>
      </c>
      <c r="H124" s="226">
        <v>0</v>
      </c>
      <c r="I124" s="226">
        <v>0</v>
      </c>
      <c r="J124" s="226">
        <v>0</v>
      </c>
      <c r="K124" s="226">
        <v>0</v>
      </c>
      <c r="L124" s="226">
        <v>0</v>
      </c>
      <c r="M124" s="226">
        <v>0</v>
      </c>
      <c r="N124" s="226">
        <v>0</v>
      </c>
      <c r="O124" s="226">
        <v>0</v>
      </c>
      <c r="P124" s="226">
        <v>0</v>
      </c>
      <c r="Q124" s="226">
        <v>0</v>
      </c>
      <c r="R124" s="226">
        <v>0</v>
      </c>
      <c r="S124" s="226">
        <v>0</v>
      </c>
      <c r="T124" s="226">
        <v>0.21047561473030679</v>
      </c>
      <c r="U124" s="226">
        <v>0.224360921243315</v>
      </c>
      <c r="V124" s="226">
        <v>0.21980050762354431</v>
      </c>
      <c r="W124" s="226">
        <v>0.2370373917409094</v>
      </c>
      <c r="X124" s="226">
        <v>0.22665238979414681</v>
      </c>
      <c r="Y124" s="226">
        <v>0.30573874492708802</v>
      </c>
      <c r="DA124" s="69" t="s">
        <v>756</v>
      </c>
    </row>
    <row r="125" spans="1:105" ht="12" customHeight="1" x14ac:dyDescent="0.25">
      <c r="A125" s="37" t="s">
        <v>40</v>
      </c>
      <c r="B125" s="226">
        <v>1.561226015331584</v>
      </c>
      <c r="C125" s="226">
        <v>1.595827140691094</v>
      </c>
      <c r="D125" s="226">
        <v>1.613310584306292</v>
      </c>
      <c r="E125" s="226">
        <v>1.399946308333847</v>
      </c>
      <c r="F125" s="226">
        <v>1.46763271637731</v>
      </c>
      <c r="G125" s="226">
        <v>1.431816414133102</v>
      </c>
      <c r="H125" s="226">
        <v>1.4098490396973109</v>
      </c>
      <c r="I125" s="226">
        <v>1.4255499123188311</v>
      </c>
      <c r="J125" s="226">
        <v>1.4514688362866099</v>
      </c>
      <c r="K125" s="226">
        <v>1.148933266543773</v>
      </c>
      <c r="L125" s="226">
        <v>1.2648068657374569</v>
      </c>
      <c r="M125" s="226">
        <v>1.0388288771975249</v>
      </c>
      <c r="N125" s="226">
        <v>1.0256236993994421</v>
      </c>
      <c r="O125" s="226">
        <v>0.92674874989993661</v>
      </c>
      <c r="P125" s="226">
        <v>0.9834623232731744</v>
      </c>
      <c r="Q125" s="226">
        <v>1.3828261118187359</v>
      </c>
      <c r="R125" s="226">
        <v>1.353123245904837</v>
      </c>
      <c r="S125" s="226">
        <v>1.4386551838779269</v>
      </c>
      <c r="T125" s="226">
        <v>1.2490883521010641</v>
      </c>
      <c r="U125" s="226">
        <v>1.248532784199222</v>
      </c>
      <c r="V125" s="226">
        <v>1.2682065535082789</v>
      </c>
      <c r="W125" s="226">
        <v>1.2473600325781891</v>
      </c>
      <c r="X125" s="226">
        <v>1.1755935768803329</v>
      </c>
      <c r="Y125" s="226">
        <v>1.1416636927922881</v>
      </c>
      <c r="DA125" s="69" t="s">
        <v>757</v>
      </c>
    </row>
    <row r="126" spans="1:105" ht="12" customHeight="1" x14ac:dyDescent="0.25">
      <c r="A126" s="57" t="s">
        <v>602</v>
      </c>
      <c r="B126" s="294">
        <v>255.27088773628179</v>
      </c>
      <c r="C126" s="294">
        <v>258.39785702451007</v>
      </c>
      <c r="D126" s="294">
        <v>259.1672850528048</v>
      </c>
      <c r="E126" s="294">
        <v>235.29921243600339</v>
      </c>
      <c r="F126" s="294">
        <v>239.81108071035001</v>
      </c>
      <c r="G126" s="294">
        <v>236.8343615286019</v>
      </c>
      <c r="H126" s="294">
        <v>223.25072534686981</v>
      </c>
      <c r="I126" s="294">
        <v>218.8917133976303</v>
      </c>
      <c r="J126" s="294">
        <v>224.91154560459819</v>
      </c>
      <c r="K126" s="294">
        <v>187.51927533727579</v>
      </c>
      <c r="L126" s="294">
        <v>205.5872859984735</v>
      </c>
      <c r="M126" s="294">
        <v>158.60005063287801</v>
      </c>
      <c r="N126" s="294">
        <v>162.07684207246439</v>
      </c>
      <c r="O126" s="294">
        <v>146.19587617234339</v>
      </c>
      <c r="P126" s="294">
        <v>155.68435819651941</v>
      </c>
      <c r="Q126" s="294">
        <v>209.955929821681</v>
      </c>
      <c r="R126" s="294">
        <v>209.0540188578687</v>
      </c>
      <c r="S126" s="294">
        <v>216.40879292975069</v>
      </c>
      <c r="T126" s="294">
        <v>222.64609763419551</v>
      </c>
      <c r="U126" s="294">
        <v>223.2837974026753</v>
      </c>
      <c r="V126" s="294">
        <v>219.47246723445889</v>
      </c>
      <c r="W126" s="294">
        <v>219.49522107585389</v>
      </c>
      <c r="X126" s="294">
        <v>208.49693997024951</v>
      </c>
      <c r="Y126" s="294">
        <v>228.2710442525503</v>
      </c>
      <c r="DA126" s="70" t="s">
        <v>758</v>
      </c>
    </row>
    <row r="127" spans="1:105" ht="12" customHeight="1" x14ac:dyDescent="0.25">
      <c r="A127" s="60" t="s">
        <v>604</v>
      </c>
      <c r="B127" s="262">
        <v>108.97421938813859</v>
      </c>
      <c r="C127" s="262">
        <v>109.2156376355498</v>
      </c>
      <c r="D127" s="262">
        <v>108.2890844382046</v>
      </c>
      <c r="E127" s="262">
        <v>101.52652851612361</v>
      </c>
      <c r="F127" s="262">
        <v>100.2372887598515</v>
      </c>
      <c r="G127" s="262">
        <v>100.11401123646159</v>
      </c>
      <c r="H127" s="262">
        <v>83.77155427560713</v>
      </c>
      <c r="I127" s="262">
        <v>77.917051329355061</v>
      </c>
      <c r="J127" s="262">
        <v>81.332041852609763</v>
      </c>
      <c r="K127" s="262">
        <v>74.441642199727781</v>
      </c>
      <c r="L127" s="262">
        <v>80.326534454055263</v>
      </c>
      <c r="M127" s="262">
        <v>54.895838914407193</v>
      </c>
      <c r="N127" s="262">
        <v>60.316456696348382</v>
      </c>
      <c r="O127" s="262">
        <v>54.287849894261917</v>
      </c>
      <c r="P127" s="262">
        <v>58.572312842235661</v>
      </c>
      <c r="Q127" s="262">
        <v>73.263747264640003</v>
      </c>
      <c r="R127" s="262">
        <v>74.930619014912168</v>
      </c>
      <c r="S127" s="262">
        <v>73.38238428424809</v>
      </c>
      <c r="T127" s="262">
        <v>91.844742640078678</v>
      </c>
      <c r="U127" s="262">
        <v>93.860764179879553</v>
      </c>
      <c r="V127" s="262">
        <v>88.542660155611216</v>
      </c>
      <c r="W127" s="262">
        <v>90.875042135437113</v>
      </c>
      <c r="X127" s="262">
        <v>86.398339745492933</v>
      </c>
      <c r="Y127" s="262">
        <v>109.4986296537526</v>
      </c>
      <c r="DA127" s="72" t="s">
        <v>759</v>
      </c>
    </row>
    <row r="128" spans="1:105" ht="12" customHeight="1" x14ac:dyDescent="0.25">
      <c r="A128" s="59" t="s">
        <v>28</v>
      </c>
      <c r="B128" s="230">
        <v>13.91971667691967</v>
      </c>
      <c r="C128" s="230">
        <v>14.28856636707058</v>
      </c>
      <c r="D128" s="230">
        <v>14.042202196743681</v>
      </c>
      <c r="E128" s="230">
        <v>13.350313948357231</v>
      </c>
      <c r="F128" s="230">
        <v>12.134038662071649</v>
      </c>
      <c r="G128" s="230">
        <v>11.390053094731099</v>
      </c>
      <c r="H128" s="230">
        <v>3.3211563681013692</v>
      </c>
      <c r="I128" s="230">
        <v>3.4211016747937779</v>
      </c>
      <c r="J128" s="230">
        <v>3.273210577806688</v>
      </c>
      <c r="K128" s="230">
        <v>3.3091751738854551</v>
      </c>
      <c r="L128" s="230">
        <v>3.0124664454350989</v>
      </c>
      <c r="M128" s="230">
        <v>2.470317943582502</v>
      </c>
      <c r="N128" s="230">
        <v>2.7105960288785962</v>
      </c>
      <c r="O128" s="230">
        <v>2.6418167187574961</v>
      </c>
      <c r="P128" s="230">
        <v>2.7511236260951271</v>
      </c>
      <c r="Q128" s="230">
        <v>3.2815498582667182</v>
      </c>
      <c r="R128" s="230">
        <v>3.0095207323371689</v>
      </c>
      <c r="S128" s="230">
        <v>2.8922933625475808</v>
      </c>
      <c r="T128" s="230">
        <v>3.7248347841406009</v>
      </c>
      <c r="U128" s="230">
        <v>3.5251823397858049</v>
      </c>
      <c r="V128" s="230">
        <v>3.8725361390269288</v>
      </c>
      <c r="W128" s="230">
        <v>4.2286093594688809</v>
      </c>
      <c r="X128" s="230">
        <v>2.218873804794903</v>
      </c>
      <c r="Y128" s="230">
        <v>4.0560522000423473</v>
      </c>
      <c r="DA128" s="71" t="s">
        <v>760</v>
      </c>
    </row>
    <row r="129" spans="1:105" ht="12" customHeight="1" x14ac:dyDescent="0.25">
      <c r="A129" s="59" t="s">
        <v>31</v>
      </c>
      <c r="B129" s="230">
        <v>3.271862329562615</v>
      </c>
      <c r="C129" s="230">
        <v>3.3069384225109859</v>
      </c>
      <c r="D129" s="230">
        <v>3.094501820108305</v>
      </c>
      <c r="E129" s="230">
        <v>1.107075468979354</v>
      </c>
      <c r="F129" s="230">
        <v>1.054232859568297</v>
      </c>
      <c r="G129" s="230">
        <v>0.92773964430821954</v>
      </c>
      <c r="H129" s="230">
        <v>0.65891007930394119</v>
      </c>
      <c r="I129" s="230">
        <v>0.71436109956938132</v>
      </c>
      <c r="J129" s="230">
        <v>0.39514980803449351</v>
      </c>
      <c r="K129" s="230">
        <v>0.43014114923253582</v>
      </c>
      <c r="L129" s="230">
        <v>0.39955703945310928</v>
      </c>
      <c r="M129" s="230">
        <v>0.21290271554943491</v>
      </c>
      <c r="N129" s="230">
        <v>0.1561307290733186</v>
      </c>
      <c r="O129" s="230">
        <v>7.0271799456726916E-2</v>
      </c>
      <c r="P129" s="230">
        <v>0.1505096643066578</v>
      </c>
      <c r="Q129" s="230">
        <v>0.17265557552713329</v>
      </c>
      <c r="R129" s="230">
        <v>0.32724011594487717</v>
      </c>
      <c r="S129" s="230">
        <v>8.0581563862689692E-2</v>
      </c>
      <c r="T129" s="230">
        <v>0.19666829736275859</v>
      </c>
      <c r="U129" s="230">
        <v>0.20595735910728369</v>
      </c>
      <c r="V129" s="230">
        <v>0.21381169519042351</v>
      </c>
      <c r="W129" s="230">
        <v>0.20204346155108871</v>
      </c>
      <c r="X129" s="230">
        <v>0.50851803229068171</v>
      </c>
      <c r="Y129" s="230">
        <v>0.40414185904723032</v>
      </c>
      <c r="DA129" s="71" t="s">
        <v>761</v>
      </c>
    </row>
    <row r="130" spans="1:105" ht="12" customHeight="1" x14ac:dyDescent="0.25">
      <c r="A130" s="59" t="s">
        <v>159</v>
      </c>
      <c r="B130" s="230">
        <v>7.3302772230798823</v>
      </c>
      <c r="C130" s="230">
        <v>6.207085121917757</v>
      </c>
      <c r="D130" s="230">
        <v>5.4574585147300638</v>
      </c>
      <c r="E130" s="230">
        <v>5.3799079407874801</v>
      </c>
      <c r="F130" s="230">
        <v>5.0308876156673472</v>
      </c>
      <c r="G130" s="230">
        <v>4.3947972356507856</v>
      </c>
      <c r="H130" s="230">
        <v>3.6833888549317169</v>
      </c>
      <c r="I130" s="230">
        <v>3.154894768315506</v>
      </c>
      <c r="J130" s="230">
        <v>3.6840889684472491</v>
      </c>
      <c r="K130" s="230">
        <v>2.9612992692937352</v>
      </c>
      <c r="L130" s="230">
        <v>2.8395286087861549</v>
      </c>
      <c r="M130" s="230">
        <v>1.7660743343921661</v>
      </c>
      <c r="N130" s="230">
        <v>1.526141401677199</v>
      </c>
      <c r="O130" s="230">
        <v>2.0607916175135319</v>
      </c>
      <c r="P130" s="230">
        <v>1.017998583628362</v>
      </c>
      <c r="Q130" s="230">
        <v>1.165207052744204</v>
      </c>
      <c r="R130" s="230">
        <v>1.3283940700852159</v>
      </c>
      <c r="S130" s="230">
        <v>1.149119024902673</v>
      </c>
      <c r="T130" s="230">
        <v>1.4015072519512151</v>
      </c>
      <c r="U130" s="230">
        <v>1.0761197299558409</v>
      </c>
      <c r="V130" s="230">
        <v>1.4218309441129371</v>
      </c>
      <c r="W130" s="230">
        <v>0.96058150599700298</v>
      </c>
      <c r="X130" s="230">
        <v>1.4520513971435409</v>
      </c>
      <c r="Y130" s="230">
        <v>1.907411818281127</v>
      </c>
      <c r="DA130" s="71" t="s">
        <v>762</v>
      </c>
    </row>
    <row r="131" spans="1:105" ht="12" customHeight="1" x14ac:dyDescent="0.25">
      <c r="A131" s="59" t="s">
        <v>32</v>
      </c>
      <c r="B131" s="230">
        <v>2.757704946225886</v>
      </c>
      <c r="C131" s="230">
        <v>3.0419022412203551</v>
      </c>
      <c r="D131" s="230">
        <v>3.3109636732775538</v>
      </c>
      <c r="E131" s="230">
        <v>0.4480756150465669</v>
      </c>
      <c r="F131" s="230">
        <v>2.480866842075558</v>
      </c>
      <c r="G131" s="230">
        <v>2.255420251169431</v>
      </c>
      <c r="H131" s="230">
        <v>1.970866129476549</v>
      </c>
      <c r="I131" s="230">
        <v>1.7612469344545689</v>
      </c>
      <c r="J131" s="230">
        <v>2.4717689366584601</v>
      </c>
      <c r="K131" s="230">
        <v>2.0780442978163358</v>
      </c>
      <c r="L131" s="230">
        <v>1.927991155097754</v>
      </c>
      <c r="M131" s="230">
        <v>0.2834738764923192</v>
      </c>
      <c r="N131" s="230">
        <v>1.0003477227360571</v>
      </c>
      <c r="O131" s="230">
        <v>0.84260601423924408</v>
      </c>
      <c r="P131" s="230">
        <v>1.447795904460405</v>
      </c>
      <c r="Q131" s="230">
        <v>2.12652160298006</v>
      </c>
      <c r="R131" s="230">
        <v>1.8229235231329519</v>
      </c>
      <c r="S131" s="230">
        <v>1.7253253437825431</v>
      </c>
      <c r="T131" s="230">
        <v>1.357314336943183</v>
      </c>
      <c r="U131" s="230">
        <v>1.5110772792644289</v>
      </c>
      <c r="V131" s="230">
        <v>1.8441054274031761</v>
      </c>
      <c r="W131" s="230">
        <v>2.2627346062904579</v>
      </c>
      <c r="X131" s="230">
        <v>2.0968893034324201</v>
      </c>
      <c r="Y131" s="230">
        <v>2.562361149307991</v>
      </c>
      <c r="DA131" s="71" t="s">
        <v>763</v>
      </c>
    </row>
    <row r="132" spans="1:105" ht="12" customHeight="1" x14ac:dyDescent="0.25">
      <c r="A132" s="59" t="s">
        <v>35</v>
      </c>
      <c r="B132" s="230">
        <v>81.69465821235049</v>
      </c>
      <c r="C132" s="230">
        <v>82.371145482830073</v>
      </c>
      <c r="D132" s="230">
        <v>82.383958233345041</v>
      </c>
      <c r="E132" s="230">
        <v>81.24115554295301</v>
      </c>
      <c r="F132" s="230">
        <v>79.537262780468666</v>
      </c>
      <c r="G132" s="230">
        <v>81.146001010602035</v>
      </c>
      <c r="H132" s="230">
        <v>74.137232843793555</v>
      </c>
      <c r="I132" s="230">
        <v>68.865446852221822</v>
      </c>
      <c r="J132" s="230">
        <v>71.507823561662875</v>
      </c>
      <c r="K132" s="230">
        <v>65.662982309499725</v>
      </c>
      <c r="L132" s="230">
        <v>72.146991205283143</v>
      </c>
      <c r="M132" s="230">
        <v>50.163070044390771</v>
      </c>
      <c r="N132" s="230">
        <v>54.923240813983213</v>
      </c>
      <c r="O132" s="230">
        <v>48.672363744294927</v>
      </c>
      <c r="P132" s="230">
        <v>53.20488506374511</v>
      </c>
      <c r="Q132" s="230">
        <v>66.517813175121887</v>
      </c>
      <c r="R132" s="230">
        <v>68.442540573411961</v>
      </c>
      <c r="S132" s="230">
        <v>67.535064989152602</v>
      </c>
      <c r="T132" s="230">
        <v>85.164417969680926</v>
      </c>
      <c r="U132" s="230">
        <v>87.542427471766189</v>
      </c>
      <c r="V132" s="230">
        <v>81.190375949877748</v>
      </c>
      <c r="W132" s="230">
        <v>83.221073202129688</v>
      </c>
      <c r="X132" s="230">
        <v>80.122007207831388</v>
      </c>
      <c r="Y132" s="230">
        <v>100.56866262707391</v>
      </c>
      <c r="DA132" s="71" t="s">
        <v>764</v>
      </c>
    </row>
    <row r="133" spans="1:105" ht="12" customHeight="1" x14ac:dyDescent="0.25">
      <c r="A133" s="60" t="s">
        <v>611</v>
      </c>
      <c r="B133" s="262">
        <v>146.2966683481433</v>
      </c>
      <c r="C133" s="262">
        <v>149.18221938896039</v>
      </c>
      <c r="D133" s="262">
        <v>150.87820061460019</v>
      </c>
      <c r="E133" s="262">
        <v>133.77268391987971</v>
      </c>
      <c r="F133" s="262">
        <v>139.5737919504985</v>
      </c>
      <c r="G133" s="262">
        <v>136.7203502921403</v>
      </c>
      <c r="H133" s="262">
        <v>139.4791710712627</v>
      </c>
      <c r="I133" s="262">
        <v>140.97466206827519</v>
      </c>
      <c r="J133" s="262">
        <v>143.5795037519884</v>
      </c>
      <c r="K133" s="262">
        <v>113.07763313754801</v>
      </c>
      <c r="L133" s="262">
        <v>125.2607515444183</v>
      </c>
      <c r="M133" s="262">
        <v>103.7042117184708</v>
      </c>
      <c r="N133" s="262">
        <v>101.76038537611601</v>
      </c>
      <c r="O133" s="262">
        <v>91.908026278081508</v>
      </c>
      <c r="P133" s="262">
        <v>97.112045354283723</v>
      </c>
      <c r="Q133" s="262">
        <v>136.69218255704101</v>
      </c>
      <c r="R133" s="262">
        <v>134.1233998429565</v>
      </c>
      <c r="S133" s="262">
        <v>143.0264086455027</v>
      </c>
      <c r="T133" s="262">
        <v>130.80135499411679</v>
      </c>
      <c r="U133" s="262">
        <v>129.42303322279579</v>
      </c>
      <c r="V133" s="262">
        <v>130.92980707884769</v>
      </c>
      <c r="W133" s="262">
        <v>128.62017894041679</v>
      </c>
      <c r="X133" s="262">
        <v>122.09860022475659</v>
      </c>
      <c r="Y133" s="262">
        <v>118.7724145987976</v>
      </c>
      <c r="DA133" s="72" t="s">
        <v>765</v>
      </c>
    </row>
    <row r="134" spans="1:105" ht="12" customHeight="1" x14ac:dyDescent="0.25">
      <c r="A134" s="57" t="s">
        <v>613</v>
      </c>
      <c r="B134" s="294">
        <v>174.690897431211</v>
      </c>
      <c r="C134" s="294">
        <v>176.8681126028188</v>
      </c>
      <c r="D134" s="294">
        <v>177.45048310796599</v>
      </c>
      <c r="E134" s="294">
        <v>160.81990516046429</v>
      </c>
      <c r="F134" s="294">
        <v>164.04950480723079</v>
      </c>
      <c r="G134" s="294">
        <v>162.03560431160901</v>
      </c>
      <c r="H134" s="294">
        <v>152.78904322938661</v>
      </c>
      <c r="I134" s="294">
        <v>149.83683607318571</v>
      </c>
      <c r="J134" s="294">
        <v>153.84786475837939</v>
      </c>
      <c r="K134" s="294">
        <v>128.3511367812269</v>
      </c>
      <c r="L134" s="294">
        <v>140.66428929142131</v>
      </c>
      <c r="M134" s="294">
        <v>108.6626641481763</v>
      </c>
      <c r="N134" s="294">
        <v>111.0051481958423</v>
      </c>
      <c r="O134" s="294">
        <v>100.1505770256412</v>
      </c>
      <c r="P134" s="294">
        <v>106.6091433741108</v>
      </c>
      <c r="Q134" s="294">
        <v>143.76498550002219</v>
      </c>
      <c r="R134" s="294">
        <v>143.0967108245394</v>
      </c>
      <c r="S134" s="294">
        <v>148.16728808073731</v>
      </c>
      <c r="T134" s="294">
        <v>152.26059763499549</v>
      </c>
      <c r="U134" s="294">
        <v>152.67154106369401</v>
      </c>
      <c r="V134" s="294">
        <v>150.080218819165</v>
      </c>
      <c r="W134" s="294">
        <v>150.1343083595527</v>
      </c>
      <c r="X134" s="294">
        <v>142.59530368793429</v>
      </c>
      <c r="Y134" s="294">
        <v>156.1410166738309</v>
      </c>
      <c r="DA134" s="70" t="s">
        <v>766</v>
      </c>
    </row>
    <row r="135" spans="1:105" ht="12" customHeight="1" x14ac:dyDescent="0.25">
      <c r="A135" s="60" t="s">
        <v>615</v>
      </c>
      <c r="B135" s="262">
        <v>68.800811326563391</v>
      </c>
      <c r="C135" s="262">
        <v>68.778914087830103</v>
      </c>
      <c r="D135" s="262">
        <v>68.227023486565599</v>
      </c>
      <c r="E135" s="262">
        <v>63.890790000862481</v>
      </c>
      <c r="F135" s="262">
        <v>63.481563272346143</v>
      </c>
      <c r="G135" s="262">
        <v>63.769364036219258</v>
      </c>
      <c r="H135" s="262">
        <v>55.890344262430162</v>
      </c>
      <c r="I135" s="262">
        <v>51.803989914248582</v>
      </c>
      <c r="J135" s="262">
        <v>54.183697579714277</v>
      </c>
      <c r="K135" s="262">
        <v>49.562608112812242</v>
      </c>
      <c r="L135" s="262">
        <v>53.685489897789473</v>
      </c>
      <c r="M135" s="262">
        <v>36.486943773756103</v>
      </c>
      <c r="N135" s="262">
        <v>40.124852401885967</v>
      </c>
      <c r="O135" s="262">
        <v>36.030886505752328</v>
      </c>
      <c r="P135" s="262">
        <v>38.91272672792708</v>
      </c>
      <c r="Q135" s="262">
        <v>48.680390850418668</v>
      </c>
      <c r="R135" s="262">
        <v>49.948786290108849</v>
      </c>
      <c r="S135" s="262">
        <v>48.915777607836183</v>
      </c>
      <c r="T135" s="262">
        <v>61.28774180731665</v>
      </c>
      <c r="U135" s="262">
        <v>62.758279071178713</v>
      </c>
      <c r="V135" s="262">
        <v>58.939307982571243</v>
      </c>
      <c r="W135" s="262">
        <v>60.430190046291891</v>
      </c>
      <c r="X135" s="262">
        <v>58.191337223774113</v>
      </c>
      <c r="Y135" s="262">
        <v>73.429127524513945</v>
      </c>
      <c r="DA135" s="72" t="s">
        <v>767</v>
      </c>
    </row>
    <row r="136" spans="1:105" ht="12" customHeight="1" x14ac:dyDescent="0.25">
      <c r="A136" s="59" t="s">
        <v>31</v>
      </c>
      <c r="B136" s="297">
        <v>2.368186423599683</v>
      </c>
      <c r="C136" s="297">
        <v>2.3960249759770278</v>
      </c>
      <c r="D136" s="297">
        <v>2.2401658637241368</v>
      </c>
      <c r="E136" s="297">
        <v>0.80216560271258119</v>
      </c>
      <c r="F136" s="297">
        <v>0.75961272602539032</v>
      </c>
      <c r="G136" s="297">
        <v>0.66680261282096098</v>
      </c>
      <c r="H136" s="297">
        <v>0.45775673120501309</v>
      </c>
      <c r="I136" s="297">
        <v>0.49676197657489513</v>
      </c>
      <c r="J136" s="297">
        <v>0.27428898623715853</v>
      </c>
      <c r="K136" s="297">
        <v>0.29970726595018449</v>
      </c>
      <c r="L136" s="297">
        <v>0.27744517857680112</v>
      </c>
      <c r="M136" s="297">
        <v>0.1481753403243295</v>
      </c>
      <c r="N136" s="297">
        <v>0.1087514774864472</v>
      </c>
      <c r="O136" s="297">
        <v>4.9025163697978193E-2</v>
      </c>
      <c r="P136" s="297">
        <v>0.10491968228049781</v>
      </c>
      <c r="Q136" s="297">
        <v>0.1201011287250518</v>
      </c>
      <c r="R136" s="297">
        <v>0.22726636560333571</v>
      </c>
      <c r="S136" s="297">
        <v>5.5918637721398018E-2</v>
      </c>
      <c r="T136" s="297">
        <v>0.1367835727899151</v>
      </c>
      <c r="U136" s="297">
        <v>0.1430834800233847</v>
      </c>
      <c r="V136" s="297">
        <v>0.14883541862576799</v>
      </c>
      <c r="W136" s="297">
        <v>0.14091203051268969</v>
      </c>
      <c r="X136" s="297">
        <v>0.35152687143730932</v>
      </c>
      <c r="Y136" s="297">
        <v>0.28144023811444668</v>
      </c>
      <c r="DA136" s="71" t="s">
        <v>768</v>
      </c>
    </row>
    <row r="137" spans="1:105" ht="12" customHeight="1" x14ac:dyDescent="0.25">
      <c r="A137" s="59" t="s">
        <v>159</v>
      </c>
      <c r="B137" s="297">
        <v>5.3056825906365006</v>
      </c>
      <c r="C137" s="297">
        <v>4.4973111319193171</v>
      </c>
      <c r="D137" s="297">
        <v>3.950752973530657</v>
      </c>
      <c r="E137" s="297">
        <v>3.8981778720457529</v>
      </c>
      <c r="F137" s="297">
        <v>3.6249356310420291</v>
      </c>
      <c r="G137" s="297">
        <v>3.1587119269171859</v>
      </c>
      <c r="H137" s="297">
        <v>2.5589167550323029</v>
      </c>
      <c r="I137" s="297">
        <v>2.193892923255393</v>
      </c>
      <c r="J137" s="297">
        <v>2.5572707054806072</v>
      </c>
      <c r="K137" s="297">
        <v>2.0633294657900931</v>
      </c>
      <c r="L137" s="297">
        <v>1.971717287266229</v>
      </c>
      <c r="M137" s="297">
        <v>1.2291466779147779</v>
      </c>
      <c r="N137" s="297">
        <v>1.0630202860815039</v>
      </c>
      <c r="O137" s="297">
        <v>1.437712527316686</v>
      </c>
      <c r="P137" s="297">
        <v>0.70964272260063721</v>
      </c>
      <c r="Q137" s="297">
        <v>0.81053091859739879</v>
      </c>
      <c r="R137" s="297">
        <v>0.92256198946019163</v>
      </c>
      <c r="S137" s="297">
        <v>0.79741776371816819</v>
      </c>
      <c r="T137" s="297">
        <v>0.97475379501182513</v>
      </c>
      <c r="U137" s="297">
        <v>0.7476059925768459</v>
      </c>
      <c r="V137" s="297">
        <v>0.98974381917532428</v>
      </c>
      <c r="W137" s="297">
        <v>0.66994244428320016</v>
      </c>
      <c r="X137" s="297">
        <v>1.003769881089025</v>
      </c>
      <c r="Y137" s="297">
        <v>1.328301991743484</v>
      </c>
      <c r="DA137" s="71" t="s">
        <v>769</v>
      </c>
    </row>
    <row r="138" spans="1:105" ht="12" customHeight="1" x14ac:dyDescent="0.25">
      <c r="A138" s="59" t="s">
        <v>32</v>
      </c>
      <c r="B138" s="297">
        <v>1.9960373500247091</v>
      </c>
      <c r="C138" s="297">
        <v>2.2039943939779412</v>
      </c>
      <c r="D138" s="297">
        <v>2.396866516190145</v>
      </c>
      <c r="E138" s="297">
        <v>0.32466697698216529</v>
      </c>
      <c r="F138" s="297">
        <v>1.7875538669765121</v>
      </c>
      <c r="G138" s="297">
        <v>1.6210583709727111</v>
      </c>
      <c r="H138" s="297">
        <v>1.3691962915864071</v>
      </c>
      <c r="I138" s="297">
        <v>1.2247594513804441</v>
      </c>
      <c r="J138" s="297">
        <v>1.715751803653583</v>
      </c>
      <c r="K138" s="297">
        <v>1.4479083810817059</v>
      </c>
      <c r="L138" s="297">
        <v>1.338762172862092</v>
      </c>
      <c r="M138" s="297">
        <v>0.19729122765723139</v>
      </c>
      <c r="N138" s="297">
        <v>0.69678335260102386</v>
      </c>
      <c r="O138" s="297">
        <v>0.5878445991185659</v>
      </c>
      <c r="P138" s="297">
        <v>1.009252708141694</v>
      </c>
      <c r="Q138" s="297">
        <v>1.479231956433259</v>
      </c>
      <c r="R138" s="297">
        <v>1.2660098309739001</v>
      </c>
      <c r="S138" s="297">
        <v>1.197269427718231</v>
      </c>
      <c r="T138" s="297">
        <v>0.94401744915507602</v>
      </c>
      <c r="U138" s="297">
        <v>1.049781355900947</v>
      </c>
      <c r="V138" s="297">
        <v>1.2836912547424391</v>
      </c>
      <c r="W138" s="297">
        <v>1.5781086179970061</v>
      </c>
      <c r="X138" s="297">
        <v>1.449531559904653</v>
      </c>
      <c r="Y138" s="297">
        <v>1.784401976317358</v>
      </c>
      <c r="DA138" s="71" t="s">
        <v>770</v>
      </c>
    </row>
    <row r="139" spans="1:105" ht="12" customHeight="1" x14ac:dyDescent="0.25">
      <c r="A139" s="59" t="s">
        <v>35</v>
      </c>
      <c r="B139" s="297">
        <v>59.130904962302488</v>
      </c>
      <c r="C139" s="297">
        <v>59.681583585955821</v>
      </c>
      <c r="D139" s="297">
        <v>59.639238133120656</v>
      </c>
      <c r="E139" s="297">
        <v>58.865779549121982</v>
      </c>
      <c r="F139" s="297">
        <v>57.309461048302211</v>
      </c>
      <c r="G139" s="297">
        <v>58.322791125508402</v>
      </c>
      <c r="H139" s="297">
        <v>51.50447448460644</v>
      </c>
      <c r="I139" s="297">
        <v>47.888575563037847</v>
      </c>
      <c r="J139" s="297">
        <v>49.636386084342931</v>
      </c>
      <c r="K139" s="297">
        <v>45.751662999990259</v>
      </c>
      <c r="L139" s="297">
        <v>50.097565259084341</v>
      </c>
      <c r="M139" s="297">
        <v>34.912330527859773</v>
      </c>
      <c r="N139" s="297">
        <v>38.25629728571699</v>
      </c>
      <c r="O139" s="297">
        <v>33.956304215619099</v>
      </c>
      <c r="P139" s="297">
        <v>37.088911614904248</v>
      </c>
      <c r="Q139" s="297">
        <v>46.27052684666296</v>
      </c>
      <c r="R139" s="297">
        <v>47.532948104071423</v>
      </c>
      <c r="S139" s="297">
        <v>46.865171778678388</v>
      </c>
      <c r="T139" s="297">
        <v>59.232186990359843</v>
      </c>
      <c r="U139" s="297">
        <v>60.817808242677543</v>
      </c>
      <c r="V139" s="297">
        <v>56.517037490027711</v>
      </c>
      <c r="W139" s="297">
        <v>58.041226953498992</v>
      </c>
      <c r="X139" s="297">
        <v>55.386508911343128</v>
      </c>
      <c r="Y139" s="297">
        <v>70.034983318338661</v>
      </c>
      <c r="DA139" s="71" t="s">
        <v>771</v>
      </c>
    </row>
    <row r="140" spans="1:105" ht="12" customHeight="1" x14ac:dyDescent="0.25">
      <c r="A140" s="60" t="s">
        <v>621</v>
      </c>
      <c r="B140" s="262">
        <v>105.89008610464759</v>
      </c>
      <c r="C140" s="262">
        <v>108.08919851498869</v>
      </c>
      <c r="D140" s="262">
        <v>109.22345962140039</v>
      </c>
      <c r="E140" s="262">
        <v>96.929115159601778</v>
      </c>
      <c r="F140" s="262">
        <v>100.5679415348847</v>
      </c>
      <c r="G140" s="262">
        <v>98.266240275389762</v>
      </c>
      <c r="H140" s="262">
        <v>96.898698966956474</v>
      </c>
      <c r="I140" s="262">
        <v>98.032846158937076</v>
      </c>
      <c r="J140" s="262">
        <v>99.664167178665167</v>
      </c>
      <c r="K140" s="262">
        <v>78.788528668414671</v>
      </c>
      <c r="L140" s="262">
        <v>86.978799393631803</v>
      </c>
      <c r="M140" s="262">
        <v>72.17572037442018</v>
      </c>
      <c r="N140" s="262">
        <v>70.880295793956307</v>
      </c>
      <c r="O140" s="262">
        <v>64.119690519888877</v>
      </c>
      <c r="P140" s="262">
        <v>67.696416646183678</v>
      </c>
      <c r="Q140" s="262">
        <v>95.084594649603545</v>
      </c>
      <c r="R140" s="262">
        <v>93.14792453443053</v>
      </c>
      <c r="S140" s="262">
        <v>99.251510472901117</v>
      </c>
      <c r="T140" s="262">
        <v>90.972855827678814</v>
      </c>
      <c r="U140" s="262">
        <v>89.913261992515302</v>
      </c>
      <c r="V140" s="262">
        <v>91.140910836593719</v>
      </c>
      <c r="W140" s="262">
        <v>89.704118313260807</v>
      </c>
      <c r="X140" s="262">
        <v>84.403966464160177</v>
      </c>
      <c r="Y140" s="262">
        <v>82.711889149316988</v>
      </c>
      <c r="DA140" s="72" t="s">
        <v>772</v>
      </c>
    </row>
    <row r="141" spans="1:105" ht="12" customHeight="1" x14ac:dyDescent="0.25">
      <c r="A141" s="57" t="s">
        <v>623</v>
      </c>
      <c r="B141" s="261">
        <f t="shared" ref="B141:Y141" si="2">B142+B146+B157</f>
        <v>75.696016796603303</v>
      </c>
      <c r="C141" s="261">
        <f t="shared" si="2"/>
        <v>76.366335449033102</v>
      </c>
      <c r="D141" s="261">
        <f t="shared" si="2"/>
        <v>76.216223160199618</v>
      </c>
      <c r="E141" s="261">
        <f t="shared" si="2"/>
        <v>75.623284190867381</v>
      </c>
      <c r="F141" s="261">
        <f t="shared" si="2"/>
        <v>75.706229871305013</v>
      </c>
      <c r="G141" s="261">
        <f t="shared" si="2"/>
        <v>73.843798236556466</v>
      </c>
      <c r="H141" s="261">
        <f t="shared" si="2"/>
        <v>62.890435080544577</v>
      </c>
      <c r="I141" s="261">
        <f t="shared" si="2"/>
        <v>61.326681221008315</v>
      </c>
      <c r="J141" s="261">
        <f t="shared" si="2"/>
        <v>66.862594461373263</v>
      </c>
      <c r="K141" s="261">
        <f t="shared" si="2"/>
        <v>55.315192588960869</v>
      </c>
      <c r="L141" s="261">
        <f t="shared" si="2"/>
        <v>61.578647441222564</v>
      </c>
      <c r="M141" s="261">
        <f t="shared" si="2"/>
        <v>43.151666116835443</v>
      </c>
      <c r="N141" s="261">
        <f t="shared" si="2"/>
        <v>44.736048098663161</v>
      </c>
      <c r="O141" s="261">
        <f t="shared" si="2"/>
        <v>40.336801812720495</v>
      </c>
      <c r="P141" s="261">
        <f t="shared" si="2"/>
        <v>43.379761098947775</v>
      </c>
      <c r="Q141" s="261">
        <f t="shared" si="2"/>
        <v>58.792161261013504</v>
      </c>
      <c r="R141" s="261">
        <f t="shared" si="2"/>
        <v>59.241815366039447</v>
      </c>
      <c r="S141" s="261">
        <f t="shared" si="2"/>
        <v>59.829162848310169</v>
      </c>
      <c r="T141" s="261">
        <f t="shared" si="2"/>
        <v>66.081480413711702</v>
      </c>
      <c r="U141" s="261">
        <f t="shared" si="2"/>
        <v>66.959193716211175</v>
      </c>
      <c r="V141" s="261">
        <f t="shared" si="2"/>
        <v>66.897062947445178</v>
      </c>
      <c r="W141" s="261">
        <f t="shared" si="2"/>
        <v>64.822065270750443</v>
      </c>
      <c r="X141" s="261">
        <f t="shared" si="2"/>
        <v>59.597053182216989</v>
      </c>
      <c r="Y141" s="261">
        <f t="shared" si="2"/>
        <v>67.668967815299865</v>
      </c>
      <c r="DA141" s="70"/>
    </row>
    <row r="142" spans="1:105" ht="12" customHeight="1" x14ac:dyDescent="0.25">
      <c r="A142" s="60" t="s">
        <v>624</v>
      </c>
      <c r="B142" s="262">
        <v>8.2996014194901662</v>
      </c>
      <c r="C142" s="262">
        <v>8.2817567683585303</v>
      </c>
      <c r="D142" s="262">
        <v>8.2002481634864761</v>
      </c>
      <c r="E142" s="262">
        <v>7.8095841404904682</v>
      </c>
      <c r="F142" s="262">
        <v>7.6603261671471774</v>
      </c>
      <c r="G142" s="262">
        <v>7.708949494177606</v>
      </c>
      <c r="H142" s="262">
        <v>6.7597530976441647</v>
      </c>
      <c r="I142" s="262">
        <v>6.2650460253406166</v>
      </c>
      <c r="J142" s="262">
        <v>6.5209564677230949</v>
      </c>
      <c r="K142" s="262">
        <v>5.9834258924843722</v>
      </c>
      <c r="L142" s="262">
        <v>6.4943453724281994</v>
      </c>
      <c r="M142" s="262">
        <v>4.4590039982530323</v>
      </c>
      <c r="N142" s="262">
        <v>4.8728902919036274</v>
      </c>
      <c r="O142" s="262">
        <v>4.377995778507942</v>
      </c>
      <c r="P142" s="262">
        <v>4.7032182528839694</v>
      </c>
      <c r="Q142" s="262">
        <v>5.8641408816935954</v>
      </c>
      <c r="R142" s="262">
        <v>6.0360460251280701</v>
      </c>
      <c r="S142" s="262">
        <v>5.9120218132305897</v>
      </c>
      <c r="T142" s="262">
        <v>7.4521703520556724</v>
      </c>
      <c r="U142" s="262">
        <v>7.6265133912439627</v>
      </c>
      <c r="V142" s="262">
        <v>7.1400907152958544</v>
      </c>
      <c r="W142" s="262">
        <v>7.306267474458882</v>
      </c>
      <c r="X142" s="262">
        <v>7.0447135558278777</v>
      </c>
      <c r="Y142" s="262">
        <v>8.9065819483374842</v>
      </c>
      <c r="DA142" s="72" t="s">
        <v>773</v>
      </c>
    </row>
    <row r="143" spans="1:105" ht="12" customHeight="1" x14ac:dyDescent="0.25">
      <c r="A143" s="59" t="s">
        <v>31</v>
      </c>
      <c r="B143" s="230">
        <v>0.29421555126925442</v>
      </c>
      <c r="C143" s="230">
        <v>0.29805963196357083</v>
      </c>
      <c r="D143" s="230">
        <v>0.2790501626507696</v>
      </c>
      <c r="E143" s="230">
        <v>9.8552176394928151E-2</v>
      </c>
      <c r="F143" s="230">
        <v>9.4318415971905364E-2</v>
      </c>
      <c r="G143" s="230">
        <v>8.2710986402593792E-2</v>
      </c>
      <c r="H143" s="230">
        <v>5.675453648527911E-2</v>
      </c>
      <c r="I143" s="230">
        <v>6.1531909805660069E-2</v>
      </c>
      <c r="J143" s="230">
        <v>3.4089890739433103E-2</v>
      </c>
      <c r="K143" s="230">
        <v>3.7270859534625993E-2</v>
      </c>
      <c r="L143" s="230">
        <v>3.4420963638090767E-2</v>
      </c>
      <c r="M143" s="230">
        <v>1.8206689471864761E-2</v>
      </c>
      <c r="N143" s="230">
        <v>1.344052680367047E-2</v>
      </c>
      <c r="O143" s="230">
        <v>6.0556867628858138E-3</v>
      </c>
      <c r="P143" s="230">
        <v>1.301886377303676E-2</v>
      </c>
      <c r="Q143" s="230">
        <v>1.492103065681012E-2</v>
      </c>
      <c r="R143" s="230">
        <v>2.817814312412557E-2</v>
      </c>
      <c r="S143" s="230">
        <v>6.9279660782183882E-3</v>
      </c>
      <c r="T143" s="230">
        <v>1.6892137444867339E-2</v>
      </c>
      <c r="U143" s="230">
        <v>1.768359491587437E-2</v>
      </c>
      <c r="V143" s="230">
        <v>1.8431827650957761E-2</v>
      </c>
      <c r="W143" s="230">
        <v>1.7493705580306641E-2</v>
      </c>
      <c r="X143" s="230">
        <v>4.3643414013330162E-2</v>
      </c>
      <c r="Y143" s="230">
        <v>3.4987509898961863E-2</v>
      </c>
      <c r="DA143" s="71" t="s">
        <v>774</v>
      </c>
    </row>
    <row r="144" spans="1:105" ht="12" customHeight="1" x14ac:dyDescent="0.25">
      <c r="A144" s="59" t="s">
        <v>159</v>
      </c>
      <c r="B144" s="230">
        <v>0.6591602386990445</v>
      </c>
      <c r="C144" s="230">
        <v>0.55945447741375831</v>
      </c>
      <c r="D144" s="230">
        <v>0.49213242541959468</v>
      </c>
      <c r="E144" s="230">
        <v>0.47892095094273129</v>
      </c>
      <c r="F144" s="230">
        <v>0.45009539072489863</v>
      </c>
      <c r="G144" s="230">
        <v>0.39181037118567441</v>
      </c>
      <c r="H144" s="230">
        <v>0.31726487987181451</v>
      </c>
      <c r="I144" s="230">
        <v>0.27174870026847558</v>
      </c>
      <c r="J144" s="230">
        <v>0.31782930892314781</v>
      </c>
      <c r="K144" s="230">
        <v>0.25659058498067749</v>
      </c>
      <c r="L144" s="230">
        <v>0.2446191690831595</v>
      </c>
      <c r="M144" s="230">
        <v>0.1510284493437678</v>
      </c>
      <c r="N144" s="230">
        <v>0.1313780095512215</v>
      </c>
      <c r="O144" s="230">
        <v>0.17758914124474021</v>
      </c>
      <c r="P144" s="230">
        <v>8.8055374666168654E-2</v>
      </c>
      <c r="Q144" s="230">
        <v>0.10069811010994741</v>
      </c>
      <c r="R144" s="230">
        <v>0.1143859704487032</v>
      </c>
      <c r="S144" s="230">
        <v>9.8795025099372477E-2</v>
      </c>
      <c r="T144" s="230">
        <v>0.1203775771052223</v>
      </c>
      <c r="U144" s="230">
        <v>9.2396141939296364E-2</v>
      </c>
      <c r="V144" s="230">
        <v>0.1225702031282619</v>
      </c>
      <c r="W144" s="230">
        <v>8.3170867905319634E-2</v>
      </c>
      <c r="X144" s="230">
        <v>0.1246218939546764</v>
      </c>
      <c r="Y144" s="230">
        <v>0.1651291208261321</v>
      </c>
      <c r="DA144" s="71" t="s">
        <v>775</v>
      </c>
    </row>
    <row r="145" spans="1:105" ht="12" customHeight="1" x14ac:dyDescent="0.25">
      <c r="A145" s="59" t="s">
        <v>35</v>
      </c>
      <c r="B145" s="230">
        <v>7.3462256295218671</v>
      </c>
      <c r="C145" s="230">
        <v>7.4242426589812016</v>
      </c>
      <c r="D145" s="230">
        <v>7.4290655754161117</v>
      </c>
      <c r="E145" s="230">
        <v>7.2321110131528092</v>
      </c>
      <c r="F145" s="230">
        <v>7.1159123604503716</v>
      </c>
      <c r="G145" s="230">
        <v>7.2344281365893366</v>
      </c>
      <c r="H145" s="230">
        <v>6.3857336812870713</v>
      </c>
      <c r="I145" s="230">
        <v>5.931765415266482</v>
      </c>
      <c r="J145" s="230">
        <v>6.1690372680605137</v>
      </c>
      <c r="K145" s="230">
        <v>5.6895644479690688</v>
      </c>
      <c r="L145" s="230">
        <v>6.2153052397069484</v>
      </c>
      <c r="M145" s="230">
        <v>4.2897688594373999</v>
      </c>
      <c r="N145" s="230">
        <v>4.7280717555487346</v>
      </c>
      <c r="O145" s="230">
        <v>4.1943509505003158</v>
      </c>
      <c r="P145" s="230">
        <v>4.6021440144447636</v>
      </c>
      <c r="Q145" s="230">
        <v>5.7485217409268374</v>
      </c>
      <c r="R145" s="230">
        <v>5.8934819115552406</v>
      </c>
      <c r="S145" s="230">
        <v>5.806298822052999</v>
      </c>
      <c r="T145" s="230">
        <v>7.3149006375055832</v>
      </c>
      <c r="U145" s="230">
        <v>7.5164336543887922</v>
      </c>
      <c r="V145" s="230">
        <v>6.9990886845166349</v>
      </c>
      <c r="W145" s="230">
        <v>7.2056029009732558</v>
      </c>
      <c r="X145" s="230">
        <v>6.8764482478598712</v>
      </c>
      <c r="Y145" s="230">
        <v>8.7064653176123894</v>
      </c>
      <c r="DA145" s="71" t="s">
        <v>776</v>
      </c>
    </row>
    <row r="146" spans="1:105" ht="12" customHeight="1" x14ac:dyDescent="0.25">
      <c r="A146" s="60" t="s">
        <v>629</v>
      </c>
      <c r="B146" s="262">
        <v>54.240985658082678</v>
      </c>
      <c r="C146" s="262">
        <v>54.638547419887018</v>
      </c>
      <c r="D146" s="262">
        <v>54.410364507692307</v>
      </c>
      <c r="E146" s="262">
        <v>55.905217284834919</v>
      </c>
      <c r="F146" s="262">
        <v>55.558739366144273</v>
      </c>
      <c r="G146" s="262">
        <v>53.945787831434139</v>
      </c>
      <c r="H146" s="262">
        <v>44.116788202640073</v>
      </c>
      <c r="I146" s="262">
        <v>42.91870048590048</v>
      </c>
      <c r="J146" s="262">
        <v>47.954919094118146</v>
      </c>
      <c r="K146" s="262">
        <v>39.533818770087471</v>
      </c>
      <c r="L146" s="262">
        <v>44.293362732343653</v>
      </c>
      <c r="M146" s="262">
        <v>29.82424362607939</v>
      </c>
      <c r="N146" s="262">
        <v>31.103106564334031</v>
      </c>
      <c r="O146" s="262">
        <v>28.038612977567251</v>
      </c>
      <c r="P146" s="262">
        <v>30.276494284315319</v>
      </c>
      <c r="Q146" s="262">
        <v>41.114974433639652</v>
      </c>
      <c r="R146" s="262">
        <v>41.656609647709907</v>
      </c>
      <c r="S146" s="262">
        <v>41.620505677221558</v>
      </c>
      <c r="T146" s="262">
        <v>47.394583894987612</v>
      </c>
      <c r="U146" s="262">
        <v>48.22035832678359</v>
      </c>
      <c r="V146" s="262">
        <v>48.470051578434962</v>
      </c>
      <c r="W146" s="262">
        <v>46.379364452710867</v>
      </c>
      <c r="X146" s="262">
        <v>42.07326234361723</v>
      </c>
      <c r="Y146" s="262">
        <v>48.479978988110979</v>
      </c>
      <c r="DA146" s="72" t="s">
        <v>777</v>
      </c>
    </row>
    <row r="147" spans="1:105" ht="12" customHeight="1" x14ac:dyDescent="0.25">
      <c r="A147" s="64" t="s">
        <v>28</v>
      </c>
      <c r="B147" s="229">
        <v>6.6491127928562674</v>
      </c>
      <c r="C147" s="229">
        <v>6.8760727874794467</v>
      </c>
      <c r="D147" s="229">
        <v>6.7905563844369521</v>
      </c>
      <c r="E147" s="229">
        <v>5.1522407030729003</v>
      </c>
      <c r="F147" s="229">
        <v>4.7058737270612854</v>
      </c>
      <c r="G147" s="229">
        <v>4.4184262623563439</v>
      </c>
      <c r="H147" s="229">
        <v>1.603815795835642</v>
      </c>
      <c r="I147" s="229">
        <v>1.7340036187395831</v>
      </c>
      <c r="J147" s="229">
        <v>1.439348284088384</v>
      </c>
      <c r="K147" s="229">
        <v>1.267439410344499</v>
      </c>
      <c r="L147" s="229">
        <v>1.1876105817817111</v>
      </c>
      <c r="M147" s="229">
        <v>1.159926883147419</v>
      </c>
      <c r="N147" s="229">
        <v>1.275538365000122</v>
      </c>
      <c r="O147" s="229">
        <v>1.252978778596588</v>
      </c>
      <c r="P147" s="229">
        <v>1.3233606413450809</v>
      </c>
      <c r="Q147" s="229">
        <v>1.5767742195488239</v>
      </c>
      <c r="R147" s="229">
        <v>1.410919243911313</v>
      </c>
      <c r="S147" s="229">
        <v>1.444913808398973</v>
      </c>
      <c r="T147" s="229">
        <v>1.682730368459386</v>
      </c>
      <c r="U147" s="229">
        <v>1.561279286407584</v>
      </c>
      <c r="V147" s="229">
        <v>1.6501329159208611</v>
      </c>
      <c r="W147" s="229">
        <v>1.920321419627693</v>
      </c>
      <c r="X147" s="229">
        <v>0.97074649677441704</v>
      </c>
      <c r="Y147" s="229">
        <v>1.4948292723396721</v>
      </c>
      <c r="DA147" s="73" t="s">
        <v>778</v>
      </c>
    </row>
    <row r="148" spans="1:105" ht="12" customHeight="1" x14ac:dyDescent="0.25">
      <c r="A148" s="64" t="s">
        <v>30</v>
      </c>
      <c r="B148" s="229">
        <v>0</v>
      </c>
      <c r="C148" s="229">
        <v>0</v>
      </c>
      <c r="D148" s="229">
        <v>0</v>
      </c>
      <c r="E148" s="229">
        <v>0</v>
      </c>
      <c r="F148" s="229">
        <v>0</v>
      </c>
      <c r="G148" s="229">
        <v>0</v>
      </c>
      <c r="H148" s="229">
        <v>0</v>
      </c>
      <c r="I148" s="229">
        <v>0</v>
      </c>
      <c r="J148" s="229">
        <v>0</v>
      </c>
      <c r="K148" s="229">
        <v>0</v>
      </c>
      <c r="L148" s="229">
        <v>0</v>
      </c>
      <c r="M148" s="229">
        <v>0</v>
      </c>
      <c r="N148" s="229">
        <v>0</v>
      </c>
      <c r="O148" s="229">
        <v>0</v>
      </c>
      <c r="P148" s="229">
        <v>0</v>
      </c>
      <c r="Q148" s="229">
        <v>0</v>
      </c>
      <c r="R148" s="229">
        <v>0</v>
      </c>
      <c r="S148" s="229">
        <v>0</v>
      </c>
      <c r="T148" s="229">
        <v>0</v>
      </c>
      <c r="U148" s="229">
        <v>0</v>
      </c>
      <c r="V148" s="229">
        <v>0</v>
      </c>
      <c r="W148" s="229">
        <v>0</v>
      </c>
      <c r="X148" s="229">
        <v>0</v>
      </c>
      <c r="Y148" s="229">
        <v>0</v>
      </c>
      <c r="DA148" s="73" t="s">
        <v>779</v>
      </c>
    </row>
    <row r="149" spans="1:105" ht="12" customHeight="1" x14ac:dyDescent="0.25">
      <c r="A149" s="64" t="s">
        <v>31</v>
      </c>
      <c r="B149" s="229">
        <v>1.578467966832759</v>
      </c>
      <c r="C149" s="229">
        <v>1.6072571404688381</v>
      </c>
      <c r="D149" s="229">
        <v>1.511361401644518</v>
      </c>
      <c r="E149" s="229">
        <v>0.4315084849417456</v>
      </c>
      <c r="F149" s="229">
        <v>0.41293233371072419</v>
      </c>
      <c r="G149" s="229">
        <v>0.36347573643800679</v>
      </c>
      <c r="H149" s="229">
        <v>0.32136513667788058</v>
      </c>
      <c r="I149" s="229">
        <v>0.36568678117352599</v>
      </c>
      <c r="J149" s="229">
        <v>0.17549355453023999</v>
      </c>
      <c r="K149" s="229">
        <v>0.1663894888242145</v>
      </c>
      <c r="L149" s="229">
        <v>0.1590882386930125</v>
      </c>
      <c r="M149" s="229">
        <v>0.1009639675737235</v>
      </c>
      <c r="N149" s="229">
        <v>7.4203529386751871E-2</v>
      </c>
      <c r="O149" s="229">
        <v>3.3661196780534308E-2</v>
      </c>
      <c r="P149" s="229">
        <v>7.3120632814177924E-2</v>
      </c>
      <c r="Q149" s="229">
        <v>8.3785958985602524E-2</v>
      </c>
      <c r="R149" s="229">
        <v>0.1549454408955751</v>
      </c>
      <c r="S149" s="229">
        <v>4.0657693619107912E-2</v>
      </c>
      <c r="T149" s="229">
        <v>8.9732408132614433E-2</v>
      </c>
      <c r="U149" s="229">
        <v>9.2126330572149473E-2</v>
      </c>
      <c r="V149" s="229">
        <v>9.2015788425437298E-2</v>
      </c>
      <c r="W149" s="229">
        <v>9.2667747523531505E-2</v>
      </c>
      <c r="X149" s="229">
        <v>0.22469170174222311</v>
      </c>
      <c r="Y149" s="229">
        <v>0.15042822806106729</v>
      </c>
      <c r="DA149" s="73" t="s">
        <v>780</v>
      </c>
    </row>
    <row r="150" spans="1:105" ht="12" customHeight="1" x14ac:dyDescent="0.25">
      <c r="A150" s="64" t="s">
        <v>159</v>
      </c>
      <c r="B150" s="229">
        <v>3.6036492516023242</v>
      </c>
      <c r="C150" s="229">
        <v>3.074173113976379</v>
      </c>
      <c r="D150" s="229">
        <v>2.7161227323604309</v>
      </c>
      <c r="E150" s="229">
        <v>2.1368218680091302</v>
      </c>
      <c r="F150" s="229">
        <v>2.008021325650307</v>
      </c>
      <c r="G150" s="229">
        <v>1.754565217136826</v>
      </c>
      <c r="H150" s="229">
        <v>1.83063407648365</v>
      </c>
      <c r="I150" s="229">
        <v>1.6457266641975681</v>
      </c>
      <c r="J150" s="229">
        <v>1.66728893450187</v>
      </c>
      <c r="K150" s="229">
        <v>1.167289446208809</v>
      </c>
      <c r="L150" s="229">
        <v>1.152091304763261</v>
      </c>
      <c r="M150" s="229">
        <v>0.8534450229624494</v>
      </c>
      <c r="N150" s="229">
        <v>0.73911550335976983</v>
      </c>
      <c r="O150" s="229">
        <v>1.005921105327815</v>
      </c>
      <c r="P150" s="229">
        <v>0.50396931094013353</v>
      </c>
      <c r="Q150" s="229">
        <v>0.57621215848286056</v>
      </c>
      <c r="R150" s="229">
        <v>0.64094469245702401</v>
      </c>
      <c r="S150" s="229">
        <v>0.5908176015759079</v>
      </c>
      <c r="T150" s="229">
        <v>0.65161590677179948</v>
      </c>
      <c r="U150" s="229">
        <v>0.49051062148383118</v>
      </c>
      <c r="V150" s="229">
        <v>0.62353411501741141</v>
      </c>
      <c r="W150" s="229">
        <v>0.44895146205947872</v>
      </c>
      <c r="X150" s="229">
        <v>0.65379866242157081</v>
      </c>
      <c r="Y150" s="229">
        <v>0.72347134970139604</v>
      </c>
      <c r="DA150" s="73" t="s">
        <v>781</v>
      </c>
    </row>
    <row r="151" spans="1:105" ht="12" customHeight="1" x14ac:dyDescent="0.25">
      <c r="A151" s="64" t="s">
        <v>32</v>
      </c>
      <c r="B151" s="229">
        <v>1.3143387198302099</v>
      </c>
      <c r="C151" s="229">
        <v>1.460572977743916</v>
      </c>
      <c r="D151" s="229">
        <v>1.597536365147765</v>
      </c>
      <c r="E151" s="229">
        <v>0.17253697309096791</v>
      </c>
      <c r="F151" s="229">
        <v>0.95998522603989678</v>
      </c>
      <c r="G151" s="229">
        <v>0.87296239995341773</v>
      </c>
      <c r="H151" s="229">
        <v>0.94961701664627152</v>
      </c>
      <c r="I151" s="229">
        <v>0.89069798074363171</v>
      </c>
      <c r="J151" s="229">
        <v>1.084491164436604</v>
      </c>
      <c r="K151" s="229">
        <v>0.79412423592767079</v>
      </c>
      <c r="L151" s="229">
        <v>0.7583733746920468</v>
      </c>
      <c r="M151" s="229">
        <v>0.13280578810183319</v>
      </c>
      <c r="N151" s="229">
        <v>0.46968416151581821</v>
      </c>
      <c r="O151" s="229">
        <v>0.39874181880022541</v>
      </c>
      <c r="P151" s="229">
        <v>0.69486694201046406</v>
      </c>
      <c r="Q151" s="229">
        <v>1.019498290964437</v>
      </c>
      <c r="R151" s="229">
        <v>0.85270628934936654</v>
      </c>
      <c r="S151" s="229">
        <v>0.85999673410328492</v>
      </c>
      <c r="T151" s="229">
        <v>0.61180659526963199</v>
      </c>
      <c r="U151" s="229">
        <v>0.66774691050633372</v>
      </c>
      <c r="V151" s="229">
        <v>0.78403489771978163</v>
      </c>
      <c r="W151" s="229">
        <v>1.0252651090135321</v>
      </c>
      <c r="X151" s="229">
        <v>0.91532417489771511</v>
      </c>
      <c r="Y151" s="229">
        <v>0.94222494699106807</v>
      </c>
      <c r="DA151" s="73" t="s">
        <v>782</v>
      </c>
    </row>
    <row r="152" spans="1:105" ht="12" customHeight="1" x14ac:dyDescent="0.25">
      <c r="A152" s="64" t="s">
        <v>33</v>
      </c>
      <c r="B152" s="229">
        <v>0</v>
      </c>
      <c r="C152" s="229">
        <v>0</v>
      </c>
      <c r="D152" s="229">
        <v>0</v>
      </c>
      <c r="E152" s="229">
        <v>13.394828972040809</v>
      </c>
      <c r="F152" s="229">
        <v>12.91623183830372</v>
      </c>
      <c r="G152" s="229">
        <v>12.584119448843969</v>
      </c>
      <c r="H152" s="229">
        <v>1.115424024716801</v>
      </c>
      <c r="I152" s="229">
        <v>1.168450205559471</v>
      </c>
      <c r="J152" s="229">
        <v>9.6423516740259476</v>
      </c>
      <c r="K152" s="229">
        <v>7.3923655418377896</v>
      </c>
      <c r="L152" s="229">
        <v>3.9921141075090931</v>
      </c>
      <c r="M152" s="229">
        <v>2.3111563126303718</v>
      </c>
      <c r="N152" s="229">
        <v>0.80993365119337291</v>
      </c>
      <c r="O152" s="229">
        <v>0.52128883356722067</v>
      </c>
      <c r="P152" s="229">
        <v>0.47408321103005402</v>
      </c>
      <c r="Q152" s="229">
        <v>2.4462543178224121</v>
      </c>
      <c r="R152" s="229">
        <v>2.4111691669643749</v>
      </c>
      <c r="S152" s="229">
        <v>1.77493507717147</v>
      </c>
      <c r="T152" s="229">
        <v>1.034052891994341</v>
      </c>
      <c r="U152" s="229">
        <v>1.1375449897255061</v>
      </c>
      <c r="V152" s="229">
        <v>6.029137643308947</v>
      </c>
      <c r="W152" s="229">
        <v>1.3427880432758581</v>
      </c>
      <c r="X152" s="229">
        <v>1.221965453813932</v>
      </c>
      <c r="Y152" s="229">
        <v>3.319252841218141</v>
      </c>
      <c r="DA152" s="73" t="s">
        <v>783</v>
      </c>
    </row>
    <row r="153" spans="1:105" ht="12" customHeight="1" x14ac:dyDescent="0.25">
      <c r="A153" s="64" t="s">
        <v>35</v>
      </c>
      <c r="B153" s="229">
        <v>39.317855205687607</v>
      </c>
      <c r="C153" s="229">
        <v>39.938317828422022</v>
      </c>
      <c r="D153" s="229">
        <v>40.139840834410379</v>
      </c>
      <c r="E153" s="229">
        <v>31.589562547023061</v>
      </c>
      <c r="F153" s="229">
        <v>31.079096894891951</v>
      </c>
      <c r="G153" s="229">
        <v>31.715520221872222</v>
      </c>
      <c r="H153" s="229">
        <v>36.071515508180589</v>
      </c>
      <c r="I153" s="229">
        <v>35.168046267953557</v>
      </c>
      <c r="J153" s="229">
        <v>31.68169163942958</v>
      </c>
      <c r="K153" s="229">
        <v>25.339083799897271</v>
      </c>
      <c r="L153" s="229">
        <v>28.657144847506199</v>
      </c>
      <c r="M153" s="229">
        <v>23.731474525386179</v>
      </c>
      <c r="N153" s="229">
        <v>26.040405192226132</v>
      </c>
      <c r="O153" s="229">
        <v>23.258747478740059</v>
      </c>
      <c r="P153" s="229">
        <v>25.785910508331529</v>
      </c>
      <c r="Q153" s="229">
        <v>32.123507386702421</v>
      </c>
      <c r="R153" s="229">
        <v>32.329113347780442</v>
      </c>
      <c r="S153" s="229">
        <v>33.993178671598827</v>
      </c>
      <c r="T153" s="229">
        <v>38.7639973601162</v>
      </c>
      <c r="U153" s="229">
        <v>39.064336431256159</v>
      </c>
      <c r="V153" s="229">
        <v>34.857068093430627</v>
      </c>
      <c r="W153" s="229">
        <v>38.077859391057302</v>
      </c>
      <c r="X153" s="229">
        <v>35.317333292692943</v>
      </c>
      <c r="Y153" s="229">
        <v>37.343376854937823</v>
      </c>
      <c r="DA153" s="73" t="s">
        <v>784</v>
      </c>
    </row>
    <row r="154" spans="1:105" ht="12" customHeight="1" x14ac:dyDescent="0.25">
      <c r="A154" s="64" t="s">
        <v>36</v>
      </c>
      <c r="B154" s="229">
        <v>0.33365382692498291</v>
      </c>
      <c r="C154" s="229">
        <v>0.27913341339900521</v>
      </c>
      <c r="D154" s="229">
        <v>0.26620608202435619</v>
      </c>
      <c r="E154" s="229">
        <v>0</v>
      </c>
      <c r="F154" s="229">
        <v>0</v>
      </c>
      <c r="G154" s="229">
        <v>0</v>
      </c>
      <c r="H154" s="229">
        <v>0</v>
      </c>
      <c r="I154" s="229">
        <v>0</v>
      </c>
      <c r="J154" s="229">
        <v>0</v>
      </c>
      <c r="K154" s="229">
        <v>0</v>
      </c>
      <c r="L154" s="229">
        <v>0</v>
      </c>
      <c r="M154" s="229">
        <v>0</v>
      </c>
      <c r="N154" s="229">
        <v>0</v>
      </c>
      <c r="O154" s="229">
        <v>0</v>
      </c>
      <c r="P154" s="229">
        <v>0</v>
      </c>
      <c r="Q154" s="229">
        <v>0</v>
      </c>
      <c r="R154" s="229">
        <v>0</v>
      </c>
      <c r="S154" s="229">
        <v>0</v>
      </c>
      <c r="T154" s="229">
        <v>0</v>
      </c>
      <c r="U154" s="229">
        <v>0</v>
      </c>
      <c r="V154" s="229">
        <v>0</v>
      </c>
      <c r="W154" s="229">
        <v>0</v>
      </c>
      <c r="X154" s="229">
        <v>0</v>
      </c>
      <c r="Y154" s="229">
        <v>0</v>
      </c>
      <c r="DA154" s="73" t="s">
        <v>785</v>
      </c>
    </row>
    <row r="155" spans="1:105" ht="12" customHeight="1" x14ac:dyDescent="0.25">
      <c r="A155" s="64" t="s">
        <v>38</v>
      </c>
      <c r="B155" s="229">
        <v>0</v>
      </c>
      <c r="C155" s="229">
        <v>0</v>
      </c>
      <c r="D155" s="229">
        <v>0</v>
      </c>
      <c r="E155" s="229">
        <v>0.76968609010728084</v>
      </c>
      <c r="F155" s="229">
        <v>0.43701226493364609</v>
      </c>
      <c r="G155" s="229">
        <v>0.430195967454157</v>
      </c>
      <c r="H155" s="229">
        <v>0.40922293562898931</v>
      </c>
      <c r="I155" s="229">
        <v>0.51337131704361494</v>
      </c>
      <c r="J155" s="229">
        <v>0.74838098364164463</v>
      </c>
      <c r="K155" s="229">
        <v>0.7925627007460645</v>
      </c>
      <c r="L155" s="229">
        <v>0.72713450666888835</v>
      </c>
      <c r="M155" s="229">
        <v>0.41189172450263017</v>
      </c>
      <c r="N155" s="229">
        <v>0.43748867836522692</v>
      </c>
      <c r="O155" s="229">
        <v>0.3460722488700626</v>
      </c>
      <c r="P155" s="229">
        <v>0.42648809745481681</v>
      </c>
      <c r="Q155" s="229">
        <v>0.51400458427295537</v>
      </c>
      <c r="R155" s="229">
        <v>0.53237529687482754</v>
      </c>
      <c r="S155" s="229">
        <v>0.53877317766939881</v>
      </c>
      <c r="T155" s="229">
        <v>0.76509711915389222</v>
      </c>
      <c r="U155" s="229">
        <v>0.73594898119355834</v>
      </c>
      <c r="V155" s="229">
        <v>0.80688353033112592</v>
      </c>
      <c r="W155" s="229">
        <v>0.69059387270208183</v>
      </c>
      <c r="X155" s="229">
        <v>0.74750652482615909</v>
      </c>
      <c r="Y155" s="229">
        <v>1.2371310755198719</v>
      </c>
      <c r="DA155" s="73" t="s">
        <v>786</v>
      </c>
    </row>
    <row r="156" spans="1:105" ht="12" customHeight="1" x14ac:dyDescent="0.25">
      <c r="A156" s="64" t="s">
        <v>39</v>
      </c>
      <c r="B156" s="229">
        <v>1.443907894348532</v>
      </c>
      <c r="C156" s="229">
        <v>1.403020158397424</v>
      </c>
      <c r="D156" s="229">
        <v>1.388740707667915</v>
      </c>
      <c r="E156" s="229">
        <v>2.258031646549024</v>
      </c>
      <c r="F156" s="229">
        <v>3.0395857555527379</v>
      </c>
      <c r="G156" s="229">
        <v>1.806522577379208</v>
      </c>
      <c r="H156" s="229">
        <v>1.815193708470249</v>
      </c>
      <c r="I156" s="229">
        <v>1.43271765048953</v>
      </c>
      <c r="J156" s="229">
        <v>1.515872859463878</v>
      </c>
      <c r="K156" s="229">
        <v>2.61456414630115</v>
      </c>
      <c r="L156" s="229">
        <v>7.6598057707294496</v>
      </c>
      <c r="M156" s="229">
        <v>1.122579401774781</v>
      </c>
      <c r="N156" s="229">
        <v>1.256737483286843</v>
      </c>
      <c r="O156" s="229">
        <v>1.221201516884751</v>
      </c>
      <c r="P156" s="229">
        <v>0.99469494038905149</v>
      </c>
      <c r="Q156" s="229">
        <v>2.7749375168601351</v>
      </c>
      <c r="R156" s="229">
        <v>3.3244361694769911</v>
      </c>
      <c r="S156" s="229">
        <v>2.3772329130845899</v>
      </c>
      <c r="T156" s="229">
        <v>3.7955512450897388</v>
      </c>
      <c r="U156" s="229">
        <v>4.4708647756384616</v>
      </c>
      <c r="V156" s="229">
        <v>3.6272445942807652</v>
      </c>
      <c r="W156" s="229">
        <v>2.7809174074513932</v>
      </c>
      <c r="X156" s="229">
        <v>2.0218960364482692</v>
      </c>
      <c r="Y156" s="229">
        <v>3.2692644193419489</v>
      </c>
      <c r="DA156" s="73" t="s">
        <v>787</v>
      </c>
    </row>
    <row r="157" spans="1:105" ht="12" customHeight="1" x14ac:dyDescent="0.25">
      <c r="A157" s="61" t="s">
        <v>641</v>
      </c>
      <c r="B157" s="263">
        <v>13.15542971903046</v>
      </c>
      <c r="C157" s="263">
        <v>13.446031260787549</v>
      </c>
      <c r="D157" s="263">
        <v>13.60561048902083</v>
      </c>
      <c r="E157" s="263">
        <v>11.90848276554199</v>
      </c>
      <c r="F157" s="263">
        <v>12.48716433801356</v>
      </c>
      <c r="G157" s="263">
        <v>12.18906091094472</v>
      </c>
      <c r="H157" s="263">
        <v>12.013893780260339</v>
      </c>
      <c r="I157" s="263">
        <v>12.14293470976722</v>
      </c>
      <c r="J157" s="263">
        <v>12.386718899532021</v>
      </c>
      <c r="K157" s="263">
        <v>9.7979479263890248</v>
      </c>
      <c r="L157" s="263">
        <v>10.790939336450711</v>
      </c>
      <c r="M157" s="263">
        <v>8.8684184925030145</v>
      </c>
      <c r="N157" s="263">
        <v>8.7600512424255079</v>
      </c>
      <c r="O157" s="263">
        <v>7.9201930566453038</v>
      </c>
      <c r="P157" s="263">
        <v>8.4000485617484824</v>
      </c>
      <c r="Q157" s="263">
        <v>11.81304594568026</v>
      </c>
      <c r="R157" s="263">
        <v>11.549159693201471</v>
      </c>
      <c r="S157" s="263">
        <v>12.296635357858021</v>
      </c>
      <c r="T157" s="263">
        <v>11.234726166668411</v>
      </c>
      <c r="U157" s="263">
        <v>11.112321998183621</v>
      </c>
      <c r="V157" s="263">
        <v>11.286920653714359</v>
      </c>
      <c r="W157" s="263">
        <v>11.136433343580689</v>
      </c>
      <c r="X157" s="263">
        <v>10.479077282771881</v>
      </c>
      <c r="Y157" s="263">
        <v>10.2824068788514</v>
      </c>
      <c r="DA157" s="74" t="s">
        <v>788</v>
      </c>
    </row>
    <row r="158" spans="1:105" ht="12" hidden="1" customHeight="1" x14ac:dyDescent="0.25">
      <c r="A158" s="117"/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X158" s="98"/>
      <c r="Y158" s="98"/>
      <c r="DA158" s="94"/>
    </row>
    <row r="159" spans="1:105" ht="12" customHeight="1" x14ac:dyDescent="0.25">
      <c r="A159" s="130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</row>
    <row r="160" spans="1:105" ht="15" customHeight="1" x14ac:dyDescent="0.25">
      <c r="A160" s="32" t="s">
        <v>340</v>
      </c>
      <c r="B160" s="257"/>
      <c r="C160" s="257"/>
      <c r="D160" s="257"/>
      <c r="E160" s="257"/>
      <c r="F160" s="257"/>
      <c r="G160" s="257"/>
      <c r="H160" s="257"/>
      <c r="I160" s="257"/>
      <c r="J160" s="257"/>
      <c r="K160" s="257"/>
      <c r="L160" s="257"/>
      <c r="M160" s="257"/>
      <c r="N160" s="257"/>
      <c r="O160" s="257"/>
      <c r="P160" s="257"/>
      <c r="Q160" s="257"/>
      <c r="R160" s="257"/>
      <c r="S160" s="257"/>
      <c r="T160" s="257"/>
      <c r="U160" s="257"/>
      <c r="V160" s="257"/>
      <c r="W160" s="257"/>
      <c r="X160" s="257"/>
      <c r="Y160" s="257"/>
      <c r="DA160" s="88"/>
    </row>
    <row r="161" spans="1:105" ht="12" customHeight="1" x14ac:dyDescent="0.25">
      <c r="A161" s="58"/>
      <c r="B161" s="172"/>
      <c r="C161" s="172"/>
      <c r="D161" s="172"/>
      <c r="E161" s="172"/>
      <c r="F161" s="172"/>
      <c r="G161" s="172"/>
      <c r="H161" s="172"/>
      <c r="I161" s="172"/>
      <c r="J161" s="172"/>
      <c r="K161" s="172"/>
      <c r="L161" s="172"/>
      <c r="M161" s="172"/>
      <c r="N161" s="172"/>
      <c r="O161" s="172"/>
      <c r="P161" s="172"/>
      <c r="Q161" s="172"/>
      <c r="R161" s="172"/>
      <c r="S161" s="172"/>
      <c r="T161" s="172"/>
      <c r="U161" s="172"/>
      <c r="V161" s="172"/>
      <c r="W161" s="172"/>
      <c r="X161" s="172"/>
      <c r="Y161" s="172"/>
    </row>
    <row r="162" spans="1:105" ht="12" customHeight="1" x14ac:dyDescent="0.25">
      <c r="A162" s="35" t="s">
        <v>45</v>
      </c>
      <c r="B162" s="232">
        <f t="shared" ref="B162:Y162" si="3">SUM(B$163:B$169)</f>
        <v>1</v>
      </c>
      <c r="C162" s="232">
        <f t="shared" si="3"/>
        <v>1.0000000000000002</v>
      </c>
      <c r="D162" s="232">
        <f t="shared" si="3"/>
        <v>1.0000000000000004</v>
      </c>
      <c r="E162" s="232">
        <f t="shared" si="3"/>
        <v>1</v>
      </c>
      <c r="F162" s="232">
        <f t="shared" si="3"/>
        <v>1.0000000000000002</v>
      </c>
      <c r="G162" s="232">
        <f t="shared" si="3"/>
        <v>1</v>
      </c>
      <c r="H162" s="232">
        <f t="shared" si="3"/>
        <v>0.99999999999999978</v>
      </c>
      <c r="I162" s="232">
        <f t="shared" si="3"/>
        <v>1.0000000000000004</v>
      </c>
      <c r="J162" s="232">
        <f t="shared" si="3"/>
        <v>0.99999999999999978</v>
      </c>
      <c r="K162" s="232">
        <f t="shared" si="3"/>
        <v>0.99999999999999978</v>
      </c>
      <c r="L162" s="232">
        <f t="shared" si="3"/>
        <v>1.0000000000000002</v>
      </c>
      <c r="M162" s="232">
        <f t="shared" si="3"/>
        <v>1</v>
      </c>
      <c r="N162" s="232">
        <f t="shared" si="3"/>
        <v>0.99999999999999978</v>
      </c>
      <c r="O162" s="232">
        <f t="shared" si="3"/>
        <v>0.99999999999999978</v>
      </c>
      <c r="P162" s="232">
        <f t="shared" si="3"/>
        <v>0.99999999999999978</v>
      </c>
      <c r="Q162" s="232">
        <f t="shared" si="3"/>
        <v>1.0000000000000002</v>
      </c>
      <c r="R162" s="232">
        <f t="shared" si="3"/>
        <v>1.0000000000000002</v>
      </c>
      <c r="S162" s="232">
        <f t="shared" si="3"/>
        <v>0.99999999999999989</v>
      </c>
      <c r="T162" s="232">
        <f t="shared" si="3"/>
        <v>0.99999999999999978</v>
      </c>
      <c r="U162" s="232">
        <f t="shared" si="3"/>
        <v>1</v>
      </c>
      <c r="V162" s="232">
        <f t="shared" si="3"/>
        <v>0.99999999999999978</v>
      </c>
      <c r="W162" s="232">
        <f t="shared" si="3"/>
        <v>1.0000000000000004</v>
      </c>
      <c r="X162" s="232">
        <f t="shared" si="3"/>
        <v>1.0000000000000002</v>
      </c>
      <c r="Y162" s="232">
        <f t="shared" si="3"/>
        <v>1.0000000000000004</v>
      </c>
      <c r="DA162" s="95"/>
    </row>
    <row r="163" spans="1:105" ht="12" customHeight="1" x14ac:dyDescent="0.25">
      <c r="A163" s="55" t="s">
        <v>91</v>
      </c>
      <c r="B163" s="299">
        <f t="shared" ref="B163:Y163" si="4">IF(B$6=0,0,B$6/B$5)</f>
        <v>1.4864301687713749E-3</v>
      </c>
      <c r="C163" s="299">
        <f t="shared" si="4"/>
        <v>1.4862762696518741E-3</v>
      </c>
      <c r="D163" s="299">
        <f t="shared" si="4"/>
        <v>1.485790062349832E-3</v>
      </c>
      <c r="E163" s="299">
        <f t="shared" si="4"/>
        <v>1.5033757668153592E-3</v>
      </c>
      <c r="F163" s="299">
        <f t="shared" si="4"/>
        <v>1.5022524546695741E-3</v>
      </c>
      <c r="G163" s="299">
        <f t="shared" si="4"/>
        <v>1.503140507128221E-3</v>
      </c>
      <c r="H163" s="299">
        <f t="shared" si="4"/>
        <v>1.4719065705697404E-3</v>
      </c>
      <c r="I163" s="299">
        <f t="shared" si="4"/>
        <v>1.4706597389471366E-3</v>
      </c>
      <c r="J163" s="299">
        <f t="shared" si="4"/>
        <v>1.4891377873261886E-3</v>
      </c>
      <c r="K163" s="299">
        <f t="shared" si="4"/>
        <v>1.4918629417752217E-3</v>
      </c>
      <c r="L163" s="299">
        <f t="shared" si="4"/>
        <v>1.4731288278940268E-3</v>
      </c>
      <c r="M163" s="299">
        <f t="shared" si="4"/>
        <v>1.4578786639188072E-3</v>
      </c>
      <c r="N163" s="299">
        <f t="shared" si="4"/>
        <v>1.4717364756791742E-3</v>
      </c>
      <c r="O163" s="299">
        <f t="shared" si="4"/>
        <v>1.4715700518771837E-3</v>
      </c>
      <c r="P163" s="299">
        <f t="shared" si="4"/>
        <v>1.4718396290072948E-3</v>
      </c>
      <c r="Q163" s="299">
        <f t="shared" si="4"/>
        <v>1.4714096097181017E-3</v>
      </c>
      <c r="R163" s="299">
        <f t="shared" si="4"/>
        <v>1.4704903198360024E-3</v>
      </c>
      <c r="S163" s="299">
        <f t="shared" si="4"/>
        <v>1.4680351340845314E-3</v>
      </c>
      <c r="T163" s="299">
        <f t="shared" si="4"/>
        <v>1.4687791713727438E-3</v>
      </c>
      <c r="U163" s="299">
        <f t="shared" si="4"/>
        <v>1.4683527870197599E-3</v>
      </c>
      <c r="V163" s="299">
        <f t="shared" si="4"/>
        <v>1.4796190271082119E-3</v>
      </c>
      <c r="W163" s="299">
        <f t="shared" si="4"/>
        <v>1.472822522312108E-3</v>
      </c>
      <c r="X163" s="299">
        <f t="shared" si="4"/>
        <v>1.4737999789185797E-3</v>
      </c>
      <c r="Y163" s="299">
        <f t="shared" si="4"/>
        <v>1.4861474549939158E-3</v>
      </c>
      <c r="DA163" s="67"/>
    </row>
    <row r="164" spans="1:105" ht="12" customHeight="1" x14ac:dyDescent="0.25">
      <c r="A164" s="173" t="s">
        <v>92</v>
      </c>
      <c r="B164" s="233">
        <f t="shared" ref="B164:Y164" si="5">IF(B$7=0,0,B$7/B$5)</f>
        <v>1.9291290828825128E-4</v>
      </c>
      <c r="C164" s="233">
        <f t="shared" si="5"/>
        <v>1.9289293484627625E-4</v>
      </c>
      <c r="D164" s="233">
        <f t="shared" si="5"/>
        <v>1.9282983355390591E-4</v>
      </c>
      <c r="E164" s="233">
        <f t="shared" si="5"/>
        <v>1.9511215361442156E-4</v>
      </c>
      <c r="F164" s="233">
        <f t="shared" si="5"/>
        <v>1.949663671405515E-4</v>
      </c>
      <c r="G164" s="233">
        <f t="shared" si="5"/>
        <v>1.9508162097898229E-4</v>
      </c>
      <c r="H164" s="233">
        <f t="shared" si="5"/>
        <v>1.9102799662085477E-4</v>
      </c>
      <c r="I164" s="233">
        <f t="shared" si="5"/>
        <v>1.9086617945680932E-4</v>
      </c>
      <c r="J164" s="233">
        <f t="shared" si="5"/>
        <v>1.9326431031232083E-4</v>
      </c>
      <c r="K164" s="233">
        <f t="shared" si="5"/>
        <v>1.9361798819194316E-4</v>
      </c>
      <c r="L164" s="233">
        <f t="shared" si="5"/>
        <v>1.9118662446631856E-4</v>
      </c>
      <c r="M164" s="233">
        <f t="shared" si="5"/>
        <v>1.913812630723674E-4</v>
      </c>
      <c r="N164" s="233">
        <f t="shared" si="5"/>
        <v>1.9100592124811705E-4</v>
      </c>
      <c r="O164" s="233">
        <f t="shared" si="5"/>
        <v>1.9098432231913622E-4</v>
      </c>
      <c r="P164" s="233">
        <f t="shared" si="5"/>
        <v>1.9101930876469579E-4</v>
      </c>
      <c r="Q164" s="233">
        <f t="shared" si="5"/>
        <v>1.9096349970387257E-4</v>
      </c>
      <c r="R164" s="233">
        <f t="shared" si="5"/>
        <v>1.9084419178854535E-4</v>
      </c>
      <c r="S164" s="233">
        <f t="shared" si="5"/>
        <v>1.9052555117316021E-4</v>
      </c>
      <c r="T164" s="233">
        <f t="shared" si="5"/>
        <v>1.9062211433513014E-4</v>
      </c>
      <c r="U164" s="233">
        <f t="shared" si="5"/>
        <v>1.9056677702611232E-4</v>
      </c>
      <c r="V164" s="233">
        <f t="shared" si="5"/>
        <v>1.9202893998983452E-4</v>
      </c>
      <c r="W164" s="233">
        <f t="shared" si="5"/>
        <v>1.9114687130342251E-4</v>
      </c>
      <c r="X164" s="233">
        <f t="shared" si="5"/>
        <v>1.9127372825280474E-4</v>
      </c>
      <c r="Y164" s="233">
        <f t="shared" si="5"/>
        <v>1.9287621693323949E-4</v>
      </c>
      <c r="DA164" s="177"/>
    </row>
    <row r="165" spans="1:105" ht="12" customHeight="1" x14ac:dyDescent="0.25">
      <c r="A165" s="173" t="s">
        <v>93</v>
      </c>
      <c r="B165" s="233">
        <f t="shared" ref="B165:Y165" si="6">IF(B$8=0,0,B$8/B$5)</f>
        <v>2.6870793070989496E-2</v>
      </c>
      <c r="C165" s="233">
        <f t="shared" si="6"/>
        <v>2.6868010975011635E-2</v>
      </c>
      <c r="D165" s="233">
        <f t="shared" si="6"/>
        <v>2.6859221611019137E-2</v>
      </c>
      <c r="E165" s="233">
        <f t="shared" si="6"/>
        <v>2.7177125428923591E-2</v>
      </c>
      <c r="F165" s="233">
        <f t="shared" si="6"/>
        <v>2.7156818865683888E-2</v>
      </c>
      <c r="G165" s="233">
        <f t="shared" si="6"/>
        <v>2.717287254540179E-2</v>
      </c>
      <c r="H165" s="233">
        <f t="shared" si="6"/>
        <v>2.6608244173556339E-2</v>
      </c>
      <c r="I165" s="233">
        <f t="shared" si="6"/>
        <v>2.6585704699298329E-2</v>
      </c>
      <c r="J165" s="233">
        <f t="shared" si="6"/>
        <v>2.6919739775268056E-2</v>
      </c>
      <c r="K165" s="233">
        <f t="shared" si="6"/>
        <v>2.6969003482924754E-2</v>
      </c>
      <c r="L165" s="233">
        <f t="shared" si="6"/>
        <v>2.6630339408388357E-2</v>
      </c>
      <c r="M165" s="233">
        <f t="shared" si="6"/>
        <v>2.6270037860686667E-2</v>
      </c>
      <c r="N165" s="233">
        <f t="shared" si="6"/>
        <v>2.6605169300142926E-2</v>
      </c>
      <c r="O165" s="233">
        <f t="shared" si="6"/>
        <v>2.660216079046699E-2</v>
      </c>
      <c r="P165" s="233">
        <f t="shared" si="6"/>
        <v>2.6607034044140172E-2</v>
      </c>
      <c r="Q165" s="233">
        <f t="shared" si="6"/>
        <v>2.6599260413343904E-2</v>
      </c>
      <c r="R165" s="233">
        <f t="shared" si="6"/>
        <v>2.6582642042220193E-2</v>
      </c>
      <c r="S165" s="233">
        <f t="shared" si="6"/>
        <v>2.6538258666758189E-2</v>
      </c>
      <c r="T165" s="233">
        <f t="shared" si="6"/>
        <v>2.6551708926601306E-2</v>
      </c>
      <c r="U165" s="233">
        <f t="shared" si="6"/>
        <v>2.6544001006001731E-2</v>
      </c>
      <c r="V165" s="233">
        <f t="shared" si="6"/>
        <v>2.6747665337138862E-2</v>
      </c>
      <c r="W165" s="233">
        <f t="shared" si="6"/>
        <v>2.6624802199792116E-2</v>
      </c>
      <c r="X165" s="233">
        <f t="shared" si="6"/>
        <v>2.6642472074072249E-2</v>
      </c>
      <c r="Y165" s="233">
        <f t="shared" si="6"/>
        <v>2.6865682340884572E-2</v>
      </c>
      <c r="DA165" s="177"/>
    </row>
    <row r="166" spans="1:105" ht="12" customHeight="1" x14ac:dyDescent="0.25">
      <c r="A166" s="173" t="s">
        <v>94</v>
      </c>
      <c r="B166" s="233">
        <f t="shared" ref="B166:Y166" si="7">IF(B$9=0,0,B$9/B$5)</f>
        <v>4.9108036476301978E-4</v>
      </c>
      <c r="C166" s="233">
        <f t="shared" si="7"/>
        <v>4.9102952023811098E-4</v>
      </c>
      <c r="D166" s="233">
        <f t="shared" si="7"/>
        <v>4.9086888917433593E-4</v>
      </c>
      <c r="E166" s="233">
        <f t="shared" si="7"/>
        <v>4.96678778091408E-4</v>
      </c>
      <c r="F166" s="233">
        <f t="shared" si="7"/>
        <v>4.9630766308722866E-4</v>
      </c>
      <c r="G166" s="233">
        <f t="shared" si="7"/>
        <v>4.9660105401435294E-4</v>
      </c>
      <c r="H166" s="233">
        <f t="shared" si="7"/>
        <v>4.8628212125829766E-4</v>
      </c>
      <c r="I166" s="233">
        <f t="shared" si="7"/>
        <v>4.8587019842405356E-4</v>
      </c>
      <c r="J166" s="233">
        <f t="shared" si="7"/>
        <v>4.9197489606053497E-4</v>
      </c>
      <c r="K166" s="233">
        <f t="shared" si="7"/>
        <v>4.9287522079087412E-4</v>
      </c>
      <c r="L166" s="233">
        <f t="shared" si="7"/>
        <v>4.8668592534223984E-4</v>
      </c>
      <c r="M166" s="233">
        <f t="shared" si="7"/>
        <v>4.8718139865454167E-4</v>
      </c>
      <c r="N166" s="233">
        <f t="shared" si="7"/>
        <v>4.8622592604465173E-4</v>
      </c>
      <c r="O166" s="233">
        <f t="shared" si="7"/>
        <v>4.8617094366935876E-4</v>
      </c>
      <c r="P166" s="233">
        <f t="shared" si="7"/>
        <v>4.8626000539467095E-4</v>
      </c>
      <c r="Q166" s="233">
        <f t="shared" si="7"/>
        <v>4.8611793748335618E-4</v>
      </c>
      <c r="R166" s="233">
        <f t="shared" si="7"/>
        <v>4.8581422647149129E-4</v>
      </c>
      <c r="S166" s="233">
        <f t="shared" si="7"/>
        <v>4.8500309283082394E-4</v>
      </c>
      <c r="T166" s="233">
        <f t="shared" si="7"/>
        <v>4.8524890464934651E-4</v>
      </c>
      <c r="U166" s="233">
        <f t="shared" si="7"/>
        <v>4.8510803763252231E-4</v>
      </c>
      <c r="V166" s="233">
        <f t="shared" si="7"/>
        <v>4.8883012926412403E-4</v>
      </c>
      <c r="W166" s="233">
        <f t="shared" si="7"/>
        <v>4.8658472943000812E-4</v>
      </c>
      <c r="X166" s="233">
        <f t="shared" si="7"/>
        <v>4.8690765731248181E-4</v>
      </c>
      <c r="Y166" s="233">
        <f t="shared" si="7"/>
        <v>4.9098696300902236E-4</v>
      </c>
      <c r="DA166" s="177"/>
    </row>
    <row r="167" spans="1:105" ht="12" customHeight="1" x14ac:dyDescent="0.25">
      <c r="A167" s="56" t="s">
        <v>95</v>
      </c>
      <c r="B167" s="300">
        <f t="shared" ref="B167:Y167" si="8">IF(B$10=0,0,B$10/B$5)</f>
        <v>3.6851465850861842E-3</v>
      </c>
      <c r="C167" s="300">
        <f t="shared" si="8"/>
        <v>3.6984923280697977E-3</v>
      </c>
      <c r="D167" s="300">
        <f t="shared" si="8"/>
        <v>3.7173922877007087E-3</v>
      </c>
      <c r="E167" s="300">
        <f t="shared" si="8"/>
        <v>3.4206805919654863E-3</v>
      </c>
      <c r="F167" s="300">
        <f t="shared" si="8"/>
        <v>3.487028575066455E-3</v>
      </c>
      <c r="G167" s="300">
        <f t="shared" si="8"/>
        <v>3.5233160579197674E-3</v>
      </c>
      <c r="H167" s="300">
        <f t="shared" si="8"/>
        <v>3.8586047145769799E-3</v>
      </c>
      <c r="I167" s="300">
        <f t="shared" si="8"/>
        <v>3.8769655914536322E-3</v>
      </c>
      <c r="J167" s="300">
        <f t="shared" si="8"/>
        <v>3.6781262860736291E-3</v>
      </c>
      <c r="K167" s="300">
        <f t="shared" si="8"/>
        <v>3.7106156241103879E-3</v>
      </c>
      <c r="L167" s="300">
        <f t="shared" si="8"/>
        <v>3.6691173463634613E-3</v>
      </c>
      <c r="M167" s="300">
        <f t="shared" si="8"/>
        <v>3.9740043945921911E-3</v>
      </c>
      <c r="N167" s="300">
        <f t="shared" si="8"/>
        <v>3.9271646920106124E-3</v>
      </c>
      <c r="O167" s="300">
        <f t="shared" si="8"/>
        <v>3.9281077904792204E-3</v>
      </c>
      <c r="P167" s="300">
        <f t="shared" si="8"/>
        <v>3.8977914122866222E-3</v>
      </c>
      <c r="Q167" s="300">
        <f t="shared" si="8"/>
        <v>3.878255373926828E-3</v>
      </c>
      <c r="R167" s="300">
        <f t="shared" si="8"/>
        <v>3.8437768310861527E-3</v>
      </c>
      <c r="S167" s="300">
        <f t="shared" si="8"/>
        <v>3.9260923486083531E-3</v>
      </c>
      <c r="T167" s="300">
        <f t="shared" si="8"/>
        <v>3.9466782974811737E-3</v>
      </c>
      <c r="U167" s="300">
        <f t="shared" si="8"/>
        <v>3.8767073962557705E-3</v>
      </c>
      <c r="V167" s="300">
        <f t="shared" si="8"/>
        <v>3.8173201324497997E-3</v>
      </c>
      <c r="W167" s="300">
        <f t="shared" si="8"/>
        <v>3.9474789198487483E-3</v>
      </c>
      <c r="X167" s="300">
        <f t="shared" si="8"/>
        <v>4.0622674722431392E-3</v>
      </c>
      <c r="Y167" s="300">
        <f t="shared" si="8"/>
        <v>3.9978936973036712E-3</v>
      </c>
      <c r="DA167" s="68"/>
    </row>
    <row r="168" spans="1:105" ht="12" customHeight="1" x14ac:dyDescent="0.25">
      <c r="A168" s="174" t="s">
        <v>485</v>
      </c>
      <c r="B168" s="301">
        <f t="shared" ref="B168:Y168" si="9">IF(B$16=0,0,B$16/B$5)</f>
        <v>0.60854698395051654</v>
      </c>
      <c r="C168" s="301">
        <f t="shared" si="9"/>
        <v>0.60740134780904953</v>
      </c>
      <c r="D168" s="301">
        <f t="shared" si="9"/>
        <v>0.60570674678623815</v>
      </c>
      <c r="E168" s="301">
        <f t="shared" si="9"/>
        <v>0.63347744659502225</v>
      </c>
      <c r="F168" s="301">
        <f t="shared" si="9"/>
        <v>0.62758933567722386</v>
      </c>
      <c r="G168" s="301">
        <f t="shared" si="9"/>
        <v>0.62397118444157007</v>
      </c>
      <c r="H168" s="301">
        <f t="shared" si="9"/>
        <v>0.59193435538819372</v>
      </c>
      <c r="I168" s="301">
        <f t="shared" si="9"/>
        <v>0.59016802155391246</v>
      </c>
      <c r="J168" s="301">
        <f t="shared" si="9"/>
        <v>0.60934607624812831</v>
      </c>
      <c r="K168" s="301">
        <f t="shared" si="9"/>
        <v>0.60627714225255991</v>
      </c>
      <c r="L168" s="301">
        <f t="shared" si="9"/>
        <v>0.61050777846315751</v>
      </c>
      <c r="M168" s="301">
        <f t="shared" si="9"/>
        <v>0.58026166104158217</v>
      </c>
      <c r="N168" s="301">
        <f t="shared" si="9"/>
        <v>0.58497548933575039</v>
      </c>
      <c r="O168" s="301">
        <f t="shared" si="9"/>
        <v>0.58475613367622736</v>
      </c>
      <c r="P168" s="301">
        <f t="shared" si="9"/>
        <v>0.58817505635685319</v>
      </c>
      <c r="Q168" s="301">
        <f t="shared" si="9"/>
        <v>0.59029807620705554</v>
      </c>
      <c r="R168" s="301">
        <f t="shared" si="9"/>
        <v>0.59351608538701739</v>
      </c>
      <c r="S168" s="301">
        <f t="shared" si="9"/>
        <v>0.58544131365044672</v>
      </c>
      <c r="T168" s="301">
        <f t="shared" si="9"/>
        <v>0.60865934218082962</v>
      </c>
      <c r="U168" s="301">
        <f t="shared" si="9"/>
        <v>0.61187411147757576</v>
      </c>
      <c r="V168" s="301">
        <f t="shared" si="9"/>
        <v>0.61715822787659147</v>
      </c>
      <c r="W168" s="301">
        <f t="shared" si="9"/>
        <v>0.60708449878898663</v>
      </c>
      <c r="X168" s="301">
        <f t="shared" si="9"/>
        <v>0.59685711470942171</v>
      </c>
      <c r="Y168" s="301">
        <f t="shared" si="9"/>
        <v>0.60801227163505256</v>
      </c>
      <c r="DA168" s="178"/>
    </row>
    <row r="169" spans="1:105" ht="12" customHeight="1" x14ac:dyDescent="0.25">
      <c r="A169" s="41" t="s">
        <v>497</v>
      </c>
      <c r="B169" s="235">
        <f t="shared" ref="B169:Y169" si="10">IF(B$27=0,0,B$27/B$5)</f>
        <v>0.35872665295158512</v>
      </c>
      <c r="C169" s="235">
        <f t="shared" si="10"/>
        <v>0.3598619501631331</v>
      </c>
      <c r="D169" s="235">
        <f t="shared" si="10"/>
        <v>0.36154715052996428</v>
      </c>
      <c r="E169" s="235">
        <f t="shared" si="10"/>
        <v>0.33372958068556757</v>
      </c>
      <c r="F169" s="235">
        <f t="shared" si="10"/>
        <v>0.33957329039712875</v>
      </c>
      <c r="G169" s="235">
        <f t="shared" si="10"/>
        <v>0.3431378037729868</v>
      </c>
      <c r="H169" s="235">
        <f t="shared" si="10"/>
        <v>0.3754495790352238</v>
      </c>
      <c r="I169" s="235">
        <f t="shared" si="10"/>
        <v>0.37722191203850813</v>
      </c>
      <c r="J169" s="235">
        <f t="shared" si="10"/>
        <v>0.3578816806968308</v>
      </c>
      <c r="K169" s="235">
        <f t="shared" si="10"/>
        <v>0.36086488248964671</v>
      </c>
      <c r="L169" s="235">
        <f t="shared" si="10"/>
        <v>0.35704176340438837</v>
      </c>
      <c r="M169" s="235">
        <f t="shared" si="10"/>
        <v>0.38735785537749323</v>
      </c>
      <c r="N169" s="235">
        <f t="shared" si="10"/>
        <v>0.382343208349124</v>
      </c>
      <c r="O169" s="235">
        <f t="shared" si="10"/>
        <v>0.38256487242496057</v>
      </c>
      <c r="P169" s="235">
        <f t="shared" si="10"/>
        <v>0.37917099924355313</v>
      </c>
      <c r="Q169" s="235">
        <f t="shared" si="10"/>
        <v>0.37707591695876869</v>
      </c>
      <c r="R169" s="235">
        <f t="shared" si="10"/>
        <v>0.37391034700158043</v>
      </c>
      <c r="S169" s="235">
        <f t="shared" si="10"/>
        <v>0.38195077155609813</v>
      </c>
      <c r="T169" s="235">
        <f t="shared" si="10"/>
        <v>0.35869762040473036</v>
      </c>
      <c r="U169" s="235">
        <f t="shared" si="10"/>
        <v>0.3555611525184883</v>
      </c>
      <c r="V169" s="235">
        <f t="shared" si="10"/>
        <v>0.3501163085574574</v>
      </c>
      <c r="W169" s="235">
        <f t="shared" si="10"/>
        <v>0.36019266596832739</v>
      </c>
      <c r="X169" s="235">
        <f t="shared" si="10"/>
        <v>0.37028616437977929</v>
      </c>
      <c r="Y169" s="235">
        <f t="shared" si="10"/>
        <v>0.35895414169182338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DA170" s="120"/>
    </row>
    <row r="171" spans="1:105" ht="12" customHeight="1" x14ac:dyDescent="0.25">
      <c r="A171" s="35" t="s">
        <v>46</v>
      </c>
      <c r="B171" s="232">
        <f t="shared" ref="B171:Y171" si="11">SUM(B$172:B$177,B$179:B$180,B$182:B$184)</f>
        <v>1</v>
      </c>
      <c r="C171" s="232">
        <f t="shared" si="11"/>
        <v>0.99999999999999978</v>
      </c>
      <c r="D171" s="232">
        <f t="shared" si="11"/>
        <v>0.99999999999999989</v>
      </c>
      <c r="E171" s="232">
        <f t="shared" si="11"/>
        <v>0.99999999999999967</v>
      </c>
      <c r="F171" s="232">
        <f t="shared" si="11"/>
        <v>0.99999999999999989</v>
      </c>
      <c r="G171" s="232">
        <f t="shared" si="11"/>
        <v>0.99999999999999989</v>
      </c>
      <c r="H171" s="232">
        <f t="shared" si="11"/>
        <v>0.99999999999999956</v>
      </c>
      <c r="I171" s="232">
        <f t="shared" si="11"/>
        <v>0.99999999999999989</v>
      </c>
      <c r="J171" s="232">
        <f t="shared" si="11"/>
        <v>1.0000000000000002</v>
      </c>
      <c r="K171" s="232">
        <f t="shared" si="11"/>
        <v>1</v>
      </c>
      <c r="L171" s="232">
        <f t="shared" si="11"/>
        <v>0.99999999999999978</v>
      </c>
      <c r="M171" s="232">
        <f t="shared" si="11"/>
        <v>0.99999999999999978</v>
      </c>
      <c r="N171" s="232">
        <f t="shared" si="11"/>
        <v>1.0000000000000004</v>
      </c>
      <c r="O171" s="232">
        <f t="shared" si="11"/>
        <v>1</v>
      </c>
      <c r="P171" s="232">
        <f t="shared" si="11"/>
        <v>0.99999999999999989</v>
      </c>
      <c r="Q171" s="232">
        <f t="shared" si="11"/>
        <v>0.99999999999999978</v>
      </c>
      <c r="R171" s="232">
        <f t="shared" si="11"/>
        <v>0.99999999999999989</v>
      </c>
      <c r="S171" s="232">
        <f t="shared" si="11"/>
        <v>0.99999999999999967</v>
      </c>
      <c r="T171" s="232">
        <f t="shared" si="11"/>
        <v>1.0000000000000004</v>
      </c>
      <c r="U171" s="232">
        <f t="shared" si="11"/>
        <v>0.99999999999999978</v>
      </c>
      <c r="V171" s="232">
        <f t="shared" si="11"/>
        <v>0.99999999999999978</v>
      </c>
      <c r="W171" s="232">
        <f t="shared" si="11"/>
        <v>1.0000000000000002</v>
      </c>
      <c r="X171" s="232">
        <f t="shared" si="11"/>
        <v>0.99999999999999989</v>
      </c>
      <c r="Y171" s="232">
        <f t="shared" si="11"/>
        <v>0.999999999999999</v>
      </c>
      <c r="DA171" s="95"/>
    </row>
    <row r="172" spans="1:105" ht="12" customHeight="1" x14ac:dyDescent="0.25">
      <c r="A172" s="55" t="s">
        <v>91</v>
      </c>
      <c r="B172" s="299">
        <f t="shared" ref="B172:Y172" si="12">IF(B$35=0,0,B$35/B$34)</f>
        <v>9.6858218435762688E-4</v>
      </c>
      <c r="C172" s="299">
        <f t="shared" si="12"/>
        <v>9.6838465702695116E-4</v>
      </c>
      <c r="D172" s="299">
        <f t="shared" si="12"/>
        <v>9.6816903053146836E-4</v>
      </c>
      <c r="E172" s="299">
        <f t="shared" si="12"/>
        <v>9.6950059905863309E-4</v>
      </c>
      <c r="F172" s="299">
        <f t="shared" si="12"/>
        <v>9.6899677084830778E-4</v>
      </c>
      <c r="G172" s="299">
        <f t="shared" si="12"/>
        <v>9.6904649181970052E-4</v>
      </c>
      <c r="H172" s="299">
        <f t="shared" si="12"/>
        <v>9.6643741680746788E-4</v>
      </c>
      <c r="I172" s="299">
        <f t="shared" si="12"/>
        <v>9.6595633621906064E-4</v>
      </c>
      <c r="J172" s="299">
        <f t="shared" si="12"/>
        <v>9.6715809968936242E-4</v>
      </c>
      <c r="K172" s="299">
        <f t="shared" si="12"/>
        <v>9.6745176972043391E-4</v>
      </c>
      <c r="L172" s="299">
        <f t="shared" si="12"/>
        <v>9.6688316750633116E-4</v>
      </c>
      <c r="M172" s="299">
        <f t="shared" si="12"/>
        <v>9.6515939697965677E-4</v>
      </c>
      <c r="N172" s="299">
        <f t="shared" si="12"/>
        <v>9.6589097608874267E-4</v>
      </c>
      <c r="O172" s="299">
        <f t="shared" si="12"/>
        <v>9.6590072368954558E-4</v>
      </c>
      <c r="P172" s="299">
        <f t="shared" si="12"/>
        <v>9.5090746058960559E-4</v>
      </c>
      <c r="Q172" s="299">
        <f t="shared" si="12"/>
        <v>9.6125642951077716E-4</v>
      </c>
      <c r="R172" s="299">
        <f t="shared" si="12"/>
        <v>9.6587003303939757E-4</v>
      </c>
      <c r="S172" s="299">
        <f t="shared" si="12"/>
        <v>9.5902132971263123E-4</v>
      </c>
      <c r="T172" s="299">
        <f t="shared" si="12"/>
        <v>9.6756928899599981E-4</v>
      </c>
      <c r="U172" s="299">
        <f t="shared" si="12"/>
        <v>9.6783934614517119E-4</v>
      </c>
      <c r="V172" s="299">
        <f t="shared" si="12"/>
        <v>9.5650329694158258E-4</v>
      </c>
      <c r="W172" s="299">
        <f t="shared" si="12"/>
        <v>9.6778822733565716E-4</v>
      </c>
      <c r="X172" s="299">
        <f t="shared" si="12"/>
        <v>9.6730730757052584E-4</v>
      </c>
      <c r="Y172" s="299">
        <f t="shared" si="12"/>
        <v>9.6908765692424806E-4</v>
      </c>
      <c r="DA172" s="67"/>
    </row>
    <row r="173" spans="1:105" ht="12" customHeight="1" x14ac:dyDescent="0.25">
      <c r="A173" s="173" t="s">
        <v>92</v>
      </c>
      <c r="B173" s="233">
        <f t="shared" ref="B173:Y173" si="13">IF(B$36=0,0,B$36/B$34)</f>
        <v>1.1679928913436779E-4</v>
      </c>
      <c r="C173" s="233">
        <f t="shared" si="13"/>
        <v>1.1677546972886963E-4</v>
      </c>
      <c r="D173" s="233">
        <f t="shared" si="13"/>
        <v>1.1674946778314148E-4</v>
      </c>
      <c r="E173" s="233">
        <f t="shared" si="13"/>
        <v>1.169100388321637E-4</v>
      </c>
      <c r="F173" s="233">
        <f t="shared" si="13"/>
        <v>1.1684928324759669E-4</v>
      </c>
      <c r="G173" s="233">
        <f t="shared" si="13"/>
        <v>1.1685527899499692E-4</v>
      </c>
      <c r="H173" s="233">
        <f t="shared" si="13"/>
        <v>1.1654065612494163E-4</v>
      </c>
      <c r="I173" s="233">
        <f t="shared" si="13"/>
        <v>1.1648264362827408E-4</v>
      </c>
      <c r="J173" s="233">
        <f t="shared" si="13"/>
        <v>1.1662756175840877E-4</v>
      </c>
      <c r="K173" s="233">
        <f t="shared" si="13"/>
        <v>1.1666297481000438E-4</v>
      </c>
      <c r="L173" s="233">
        <f t="shared" si="13"/>
        <v>1.1659440826451142E-4</v>
      </c>
      <c r="M173" s="233">
        <f t="shared" si="13"/>
        <v>1.1638654240098649E-4</v>
      </c>
      <c r="N173" s="233">
        <f t="shared" si="13"/>
        <v>1.1647476198758091E-4</v>
      </c>
      <c r="O173" s="233">
        <f t="shared" si="13"/>
        <v>1.1647593743026712E-4</v>
      </c>
      <c r="P173" s="233">
        <f t="shared" si="13"/>
        <v>1.1708625347681239E-4</v>
      </c>
      <c r="Q173" s="233">
        <f t="shared" si="13"/>
        <v>1.1646246299244055E-4</v>
      </c>
      <c r="R173" s="233">
        <f t="shared" si="13"/>
        <v>1.1647223650929383E-4</v>
      </c>
      <c r="S173" s="233">
        <f t="shared" si="13"/>
        <v>1.1641130656732969E-4</v>
      </c>
      <c r="T173" s="233">
        <f t="shared" si="13"/>
        <v>1.1667714621235649E-4</v>
      </c>
      <c r="U173" s="233">
        <f t="shared" si="13"/>
        <v>1.1670971183617064E-4</v>
      </c>
      <c r="V173" s="233">
        <f t="shared" si="13"/>
        <v>1.1675278412716757E-4</v>
      </c>
      <c r="W173" s="233">
        <f t="shared" si="13"/>
        <v>1.1670354752641047E-4</v>
      </c>
      <c r="X173" s="233">
        <f t="shared" si="13"/>
        <v>1.1664555442308357E-4</v>
      </c>
      <c r="Y173" s="233">
        <f t="shared" si="13"/>
        <v>1.1686024300840325E-4</v>
      </c>
      <c r="DA173" s="177"/>
    </row>
    <row r="174" spans="1:105" ht="12" customHeight="1" x14ac:dyDescent="0.25">
      <c r="A174" s="173" t="s">
        <v>93</v>
      </c>
      <c r="B174" s="233">
        <f t="shared" ref="B174:Y174" si="14">IF(B$37=0,0,B$37/B$34)</f>
        <v>1.8767941777286756E-2</v>
      </c>
      <c r="C174" s="233">
        <f t="shared" si="14"/>
        <v>1.876411434632487E-2</v>
      </c>
      <c r="D174" s="233">
        <f t="shared" si="14"/>
        <v>1.8759936212989138E-2</v>
      </c>
      <c r="E174" s="233">
        <f t="shared" si="14"/>
        <v>1.8785737637993537E-2</v>
      </c>
      <c r="F174" s="233">
        <f t="shared" si="14"/>
        <v>1.8775975101917766E-2</v>
      </c>
      <c r="G174" s="233">
        <f t="shared" si="14"/>
        <v>1.8776938531052938E-2</v>
      </c>
      <c r="H174" s="233">
        <f t="shared" si="14"/>
        <v>1.8726383225872882E-2</v>
      </c>
      <c r="I174" s="233">
        <f t="shared" si="14"/>
        <v>1.87170614640036E-2</v>
      </c>
      <c r="J174" s="233">
        <f t="shared" si="14"/>
        <v>1.874034769330343E-2</v>
      </c>
      <c r="K174" s="233">
        <f t="shared" si="14"/>
        <v>1.8746038054053307E-2</v>
      </c>
      <c r="L174" s="233">
        <f t="shared" si="14"/>
        <v>1.8735020410510971E-2</v>
      </c>
      <c r="M174" s="233">
        <f t="shared" si="14"/>
        <v>1.8701619398800752E-2</v>
      </c>
      <c r="N174" s="233">
        <f t="shared" si="14"/>
        <v>1.8715794999329585E-2</v>
      </c>
      <c r="O174" s="233">
        <f t="shared" si="14"/>
        <v>1.8715983875820703E-2</v>
      </c>
      <c r="P174" s="233">
        <f t="shared" si="14"/>
        <v>1.8380595742454021E-2</v>
      </c>
      <c r="Q174" s="233">
        <f t="shared" si="14"/>
        <v>1.8541522612393689E-2</v>
      </c>
      <c r="R174" s="233">
        <f t="shared" si="14"/>
        <v>1.8715389191813096E-2</v>
      </c>
      <c r="S174" s="233">
        <f t="shared" si="14"/>
        <v>1.8539286949180413E-2</v>
      </c>
      <c r="T174" s="233">
        <f t="shared" si="14"/>
        <v>1.8748315191664488E-2</v>
      </c>
      <c r="U174" s="233">
        <f t="shared" si="14"/>
        <v>1.8753548012311032E-2</v>
      </c>
      <c r="V174" s="233">
        <f t="shared" si="14"/>
        <v>1.849150963990815E-2</v>
      </c>
      <c r="W174" s="233">
        <f t="shared" si="14"/>
        <v>1.8684269705278259E-2</v>
      </c>
      <c r="X174" s="233">
        <f t="shared" si="14"/>
        <v>1.8743238852021425E-2</v>
      </c>
      <c r="Y174" s="233">
        <f t="shared" si="14"/>
        <v>1.8777736175587253E-2</v>
      </c>
      <c r="DA174" s="177"/>
    </row>
    <row r="175" spans="1:105" ht="12" customHeight="1" x14ac:dyDescent="0.25">
      <c r="A175" s="173" t="s">
        <v>94</v>
      </c>
      <c r="B175" s="233">
        <f t="shared" ref="B175:Y175" si="15">IF(B$38=0,0,B$38/B$34)</f>
        <v>3.202529997936046E-4</v>
      </c>
      <c r="C175" s="233">
        <f t="shared" si="15"/>
        <v>3.2018768915583764E-4</v>
      </c>
      <c r="D175" s="233">
        <f t="shared" si="15"/>
        <v>3.2011639419178757E-4</v>
      </c>
      <c r="E175" s="233">
        <f t="shared" si="15"/>
        <v>3.2055666536561482E-4</v>
      </c>
      <c r="F175" s="233">
        <f t="shared" si="15"/>
        <v>3.2039007909307843E-4</v>
      </c>
      <c r="G175" s="233">
        <f t="shared" si="15"/>
        <v>3.2040651888569328E-4</v>
      </c>
      <c r="H175" s="233">
        <f t="shared" si="15"/>
        <v>3.195438516666918E-4</v>
      </c>
      <c r="I175" s="233">
        <f t="shared" si="15"/>
        <v>3.1938478669103152E-4</v>
      </c>
      <c r="J175" s="233">
        <f t="shared" si="15"/>
        <v>3.1978213898867008E-4</v>
      </c>
      <c r="K175" s="233">
        <f t="shared" si="15"/>
        <v>3.198792383468032E-4</v>
      </c>
      <c r="L175" s="233">
        <f t="shared" si="15"/>
        <v>3.1969123513169524E-4</v>
      </c>
      <c r="M175" s="233">
        <f t="shared" si="15"/>
        <v>3.1912128588935029E-4</v>
      </c>
      <c r="N175" s="233">
        <f t="shared" si="15"/>
        <v>3.1936317595098341E-4</v>
      </c>
      <c r="O175" s="233">
        <f t="shared" si="15"/>
        <v>3.1936639890763952E-4</v>
      </c>
      <c r="P175" s="233">
        <f t="shared" si="15"/>
        <v>3.2174974304912291E-4</v>
      </c>
      <c r="Q175" s="233">
        <f t="shared" si="15"/>
        <v>3.1932945322786288E-4</v>
      </c>
      <c r="R175" s="233">
        <f t="shared" si="15"/>
        <v>3.1935625131982045E-4</v>
      </c>
      <c r="S175" s="233">
        <f t="shared" si="15"/>
        <v>3.1918918697520094E-4</v>
      </c>
      <c r="T175" s="233">
        <f t="shared" si="15"/>
        <v>3.1991809503975236E-4</v>
      </c>
      <c r="U175" s="233">
        <f t="shared" si="15"/>
        <v>3.2000738701056745E-4</v>
      </c>
      <c r="V175" s="233">
        <f t="shared" si="15"/>
        <v>3.201254873046872E-4</v>
      </c>
      <c r="W175" s="233">
        <f t="shared" si="15"/>
        <v>3.19990485035333E-4</v>
      </c>
      <c r="X175" s="233">
        <f t="shared" si="15"/>
        <v>3.1983147323444427E-4</v>
      </c>
      <c r="Y175" s="233">
        <f t="shared" si="15"/>
        <v>3.2042012975778115E-4</v>
      </c>
      <c r="DA175" s="177"/>
    </row>
    <row r="176" spans="1:105" ht="12" customHeight="1" x14ac:dyDescent="0.25">
      <c r="A176" s="56" t="s">
        <v>95</v>
      </c>
      <c r="B176" s="300">
        <f t="shared" ref="B176:Y176" si="16">IF(B$39=0,0,B$39/B$34)</f>
        <v>2.7343051684499162E-3</v>
      </c>
      <c r="C176" s="300">
        <f t="shared" si="16"/>
        <v>2.7316066016865978E-3</v>
      </c>
      <c r="D176" s="300">
        <f t="shared" si="16"/>
        <v>2.7247547973094526E-3</v>
      </c>
      <c r="E176" s="300">
        <f t="shared" si="16"/>
        <v>2.7491421348989288E-3</v>
      </c>
      <c r="F176" s="300">
        <f t="shared" si="16"/>
        <v>2.7257269795742849E-3</v>
      </c>
      <c r="G176" s="300">
        <f t="shared" si="16"/>
        <v>2.7194361130758672E-3</v>
      </c>
      <c r="H176" s="300">
        <f t="shared" si="16"/>
        <v>2.635905311439749E-3</v>
      </c>
      <c r="I176" s="300">
        <f t="shared" si="16"/>
        <v>2.643040303345892E-3</v>
      </c>
      <c r="J176" s="300">
        <f t="shared" si="16"/>
        <v>2.6808021793526533E-3</v>
      </c>
      <c r="K176" s="300">
        <f t="shared" si="16"/>
        <v>2.6141860964645053E-3</v>
      </c>
      <c r="L176" s="300">
        <f t="shared" si="16"/>
        <v>2.6299804028617488E-3</v>
      </c>
      <c r="M176" s="300">
        <f t="shared" si="16"/>
        <v>2.5739940041222616E-3</v>
      </c>
      <c r="N176" s="300">
        <f t="shared" si="16"/>
        <v>2.5954541283275145E-3</v>
      </c>
      <c r="O176" s="300">
        <f t="shared" si="16"/>
        <v>2.5975453838416492E-3</v>
      </c>
      <c r="P176" s="300">
        <f t="shared" si="16"/>
        <v>2.6474824671400363E-3</v>
      </c>
      <c r="Q176" s="300">
        <f t="shared" si="16"/>
        <v>2.6273344239414118E-3</v>
      </c>
      <c r="R176" s="300">
        <f t="shared" si="16"/>
        <v>2.630871148977339E-3</v>
      </c>
      <c r="S176" s="300">
        <f t="shared" si="16"/>
        <v>2.6156650715262525E-3</v>
      </c>
      <c r="T176" s="300">
        <f t="shared" si="16"/>
        <v>2.8903344649009975E-3</v>
      </c>
      <c r="U176" s="300">
        <f t="shared" si="16"/>
        <v>2.8730398053687079E-3</v>
      </c>
      <c r="V176" s="300">
        <f t="shared" si="16"/>
        <v>2.878303765193714E-3</v>
      </c>
      <c r="W176" s="300">
        <f t="shared" si="16"/>
        <v>2.8791476922454271E-3</v>
      </c>
      <c r="X176" s="300">
        <f t="shared" si="16"/>
        <v>2.809649741715129E-3</v>
      </c>
      <c r="Y176" s="300">
        <f t="shared" si="16"/>
        <v>2.8414204968861211E-3</v>
      </c>
      <c r="DA176" s="68"/>
    </row>
    <row r="177" spans="1:105" ht="12" customHeight="1" x14ac:dyDescent="0.25">
      <c r="A177" s="174" t="s">
        <v>515</v>
      </c>
      <c r="B177" s="301">
        <f t="shared" ref="B177:Y177" si="17">IF(B$45=0,0,B$45/B$34)</f>
        <v>0.84779795006827396</v>
      </c>
      <c r="C177" s="301">
        <f t="shared" si="17"/>
        <v>0.84806135373606795</v>
      </c>
      <c r="D177" s="301">
        <f t="shared" si="17"/>
        <v>0.84855496908706474</v>
      </c>
      <c r="E177" s="301">
        <f t="shared" si="17"/>
        <v>0.84419508513964781</v>
      </c>
      <c r="F177" s="301">
        <f t="shared" si="17"/>
        <v>0.84604704496941963</v>
      </c>
      <c r="G177" s="301">
        <f t="shared" si="17"/>
        <v>0.8467435863155609</v>
      </c>
      <c r="H177" s="301">
        <f t="shared" si="17"/>
        <v>0.85354428115924807</v>
      </c>
      <c r="I177" s="301">
        <f t="shared" si="17"/>
        <v>0.85335766369126298</v>
      </c>
      <c r="J177" s="301">
        <f t="shared" si="17"/>
        <v>0.84995287784642315</v>
      </c>
      <c r="K177" s="301">
        <f t="shared" si="17"/>
        <v>0.85321870306159875</v>
      </c>
      <c r="L177" s="301">
        <f t="shared" si="17"/>
        <v>0.85198952861435162</v>
      </c>
      <c r="M177" s="301">
        <f t="shared" si="17"/>
        <v>0.85690321766038224</v>
      </c>
      <c r="N177" s="301">
        <f t="shared" si="17"/>
        <v>0.85577949040698853</v>
      </c>
      <c r="O177" s="301">
        <f t="shared" si="17"/>
        <v>0.85567148529858317</v>
      </c>
      <c r="P177" s="301">
        <f t="shared" si="17"/>
        <v>0.85372071803994942</v>
      </c>
      <c r="Q177" s="301">
        <f t="shared" si="17"/>
        <v>0.85420855765153192</v>
      </c>
      <c r="R177" s="301">
        <f t="shared" si="17"/>
        <v>0.85356229846259535</v>
      </c>
      <c r="S177" s="301">
        <f t="shared" si="17"/>
        <v>0.85504580403692165</v>
      </c>
      <c r="T177" s="301">
        <f t="shared" si="17"/>
        <v>0.84911171405423169</v>
      </c>
      <c r="U177" s="301">
        <f t="shared" si="17"/>
        <v>0.84846374579527684</v>
      </c>
      <c r="V177" s="301">
        <f t="shared" si="17"/>
        <v>0.84795487899122945</v>
      </c>
      <c r="W177" s="301">
        <f t="shared" si="17"/>
        <v>0.8493396785344266</v>
      </c>
      <c r="X177" s="301">
        <f t="shared" si="17"/>
        <v>0.85316410872363801</v>
      </c>
      <c r="Y177" s="301">
        <f t="shared" si="17"/>
        <v>0.85263409537224977</v>
      </c>
      <c r="DA177" s="178"/>
    </row>
    <row r="178" spans="1:105" ht="12" customHeight="1" x14ac:dyDescent="0.25">
      <c r="A178" s="174" t="s">
        <v>517</v>
      </c>
      <c r="B178" s="301">
        <f t="shared" ref="B178:Y178" si="18">IF(B$46=0,0,B$46/B$34)</f>
        <v>9.2512540311900648E-2</v>
      </c>
      <c r="C178" s="301">
        <f t="shared" si="18"/>
        <v>9.2379180627208873E-2</v>
      </c>
      <c r="D178" s="301">
        <f t="shared" si="18"/>
        <v>9.2108290203067239E-2</v>
      </c>
      <c r="E178" s="301">
        <f t="shared" si="18"/>
        <v>9.3223224049010164E-2</v>
      </c>
      <c r="F178" s="301">
        <f t="shared" si="18"/>
        <v>9.2258229244550419E-2</v>
      </c>
      <c r="G178" s="301">
        <f t="shared" si="18"/>
        <v>9.205355600816692E-2</v>
      </c>
      <c r="H178" s="301">
        <f t="shared" si="18"/>
        <v>8.9144772623209828E-2</v>
      </c>
      <c r="I178" s="301">
        <f t="shared" si="18"/>
        <v>8.9382705566041554E-2</v>
      </c>
      <c r="J178" s="301">
        <f t="shared" si="18"/>
        <v>9.0661384093180267E-2</v>
      </c>
      <c r="K178" s="301">
        <f t="shared" si="18"/>
        <v>8.8364921847473563E-2</v>
      </c>
      <c r="L178" s="301">
        <f t="shared" si="18"/>
        <v>8.895178648312177E-2</v>
      </c>
      <c r="M178" s="301">
        <f t="shared" si="18"/>
        <v>8.7203978818598121E-2</v>
      </c>
      <c r="N178" s="301">
        <f t="shared" si="18"/>
        <v>8.7827873664956271E-2</v>
      </c>
      <c r="O178" s="301">
        <f t="shared" si="18"/>
        <v>8.7928483479315409E-2</v>
      </c>
      <c r="P178" s="301">
        <f t="shared" si="18"/>
        <v>8.9514699193431288E-2</v>
      </c>
      <c r="Q178" s="301">
        <f t="shared" si="18"/>
        <v>8.8787636265761402E-2</v>
      </c>
      <c r="R178" s="301">
        <f t="shared" si="18"/>
        <v>8.8951575000664806E-2</v>
      </c>
      <c r="S178" s="301">
        <f t="shared" si="18"/>
        <v>8.8445096311001864E-2</v>
      </c>
      <c r="T178" s="301">
        <f t="shared" si="18"/>
        <v>9.1303960175689189E-2</v>
      </c>
      <c r="U178" s="301">
        <f t="shared" si="18"/>
        <v>9.1587809208403148E-2</v>
      </c>
      <c r="V178" s="301">
        <f t="shared" si="18"/>
        <v>9.1756138680994123E-2</v>
      </c>
      <c r="W178" s="301">
        <f t="shared" si="18"/>
        <v>9.1311133722545137E-2</v>
      </c>
      <c r="X178" s="301">
        <f t="shared" si="18"/>
        <v>8.9015553784773854E-2</v>
      </c>
      <c r="Y178" s="301">
        <f t="shared" si="18"/>
        <v>8.8672301486842631E-2</v>
      </c>
      <c r="DA178" s="178"/>
    </row>
    <row r="179" spans="1:105" ht="12" customHeight="1" x14ac:dyDescent="0.25">
      <c r="A179" s="62" t="s">
        <v>519</v>
      </c>
      <c r="B179" s="302">
        <f t="shared" ref="B179:Y179" si="19">IF(B$47=0,0,B$47/B$34)</f>
        <v>3.6435429234923482E-2</v>
      </c>
      <c r="C179" s="302">
        <f t="shared" si="19"/>
        <v>3.592360225006256E-2</v>
      </c>
      <c r="D179" s="302">
        <f t="shared" si="19"/>
        <v>3.5414242716761371E-2</v>
      </c>
      <c r="E179" s="302">
        <f t="shared" si="19"/>
        <v>3.7035872051881455E-2</v>
      </c>
      <c r="F179" s="302">
        <f t="shared" si="19"/>
        <v>3.5700788149678073E-2</v>
      </c>
      <c r="G179" s="302">
        <f t="shared" si="19"/>
        <v>3.6227820106896881E-2</v>
      </c>
      <c r="H179" s="302">
        <f t="shared" si="19"/>
        <v>3.2609223317323459E-2</v>
      </c>
      <c r="I179" s="302">
        <f t="shared" si="19"/>
        <v>3.0902820020771302E-2</v>
      </c>
      <c r="J179" s="302">
        <f t="shared" si="19"/>
        <v>3.1930043524348896E-2</v>
      </c>
      <c r="K179" s="302">
        <f t="shared" si="19"/>
        <v>3.4121988338214601E-2</v>
      </c>
      <c r="L179" s="302">
        <f t="shared" si="19"/>
        <v>3.3949058845607075E-2</v>
      </c>
      <c r="M179" s="302">
        <f t="shared" si="19"/>
        <v>2.9281508022508847E-2</v>
      </c>
      <c r="N179" s="302">
        <f t="shared" si="19"/>
        <v>3.1747000250478961E-2</v>
      </c>
      <c r="O179" s="302">
        <f t="shared" si="19"/>
        <v>3.1633778885317897E-2</v>
      </c>
      <c r="P179" s="302">
        <f t="shared" si="19"/>
        <v>3.2673192163482578E-2</v>
      </c>
      <c r="Q179" s="302">
        <f t="shared" si="19"/>
        <v>3.0064461252989901E-2</v>
      </c>
      <c r="R179" s="302">
        <f t="shared" si="19"/>
        <v>3.1049093890946858E-2</v>
      </c>
      <c r="S179" s="302">
        <f t="shared" si="19"/>
        <v>2.9199162093694782E-2</v>
      </c>
      <c r="T179" s="302">
        <f t="shared" si="19"/>
        <v>3.6751553745031557E-2</v>
      </c>
      <c r="U179" s="302">
        <f t="shared" si="19"/>
        <v>3.7648753983696527E-2</v>
      </c>
      <c r="V179" s="302">
        <f t="shared" si="19"/>
        <v>3.6034351226039367E-2</v>
      </c>
      <c r="W179" s="302">
        <f t="shared" si="19"/>
        <v>3.6753419151743683E-2</v>
      </c>
      <c r="X179" s="302">
        <f t="shared" si="19"/>
        <v>3.6326119966663933E-2</v>
      </c>
      <c r="Y179" s="302">
        <f t="shared" si="19"/>
        <v>4.1700315986611447E-2</v>
      </c>
      <c r="DA179" s="72"/>
    </row>
    <row r="180" spans="1:105" ht="12" customHeight="1" x14ac:dyDescent="0.25">
      <c r="A180" s="62" t="s">
        <v>525</v>
      </c>
      <c r="B180" s="302">
        <f t="shared" ref="B180:Y180" si="20">IF(B$52=0,0,B$52/B$34)</f>
        <v>5.607711107697716E-2</v>
      </c>
      <c r="C180" s="302">
        <f t="shared" si="20"/>
        <v>5.6455578377146327E-2</v>
      </c>
      <c r="D180" s="302">
        <f t="shared" si="20"/>
        <v>5.6694047486305889E-2</v>
      </c>
      <c r="E180" s="302">
        <f t="shared" si="20"/>
        <v>5.6187351997128723E-2</v>
      </c>
      <c r="F180" s="302">
        <f t="shared" si="20"/>
        <v>5.6557441094872353E-2</v>
      </c>
      <c r="G180" s="302">
        <f t="shared" si="20"/>
        <v>5.5825735901270074E-2</v>
      </c>
      <c r="H180" s="302">
        <f t="shared" si="20"/>
        <v>5.6535549305886376E-2</v>
      </c>
      <c r="I180" s="302">
        <f t="shared" si="20"/>
        <v>5.8479885545270262E-2</v>
      </c>
      <c r="J180" s="302">
        <f t="shared" si="20"/>
        <v>5.8731340568831371E-2</v>
      </c>
      <c r="K180" s="302">
        <f t="shared" si="20"/>
        <v>5.4242933509258968E-2</v>
      </c>
      <c r="L180" s="302">
        <f t="shared" si="20"/>
        <v>5.500272763751466E-2</v>
      </c>
      <c r="M180" s="302">
        <f t="shared" si="20"/>
        <v>5.7922470796089295E-2</v>
      </c>
      <c r="N180" s="302">
        <f t="shared" si="20"/>
        <v>5.6080873414477317E-2</v>
      </c>
      <c r="O180" s="302">
        <f t="shared" si="20"/>
        <v>5.6294704593997512E-2</v>
      </c>
      <c r="P180" s="302">
        <f t="shared" si="20"/>
        <v>5.6841507029948703E-2</v>
      </c>
      <c r="Q180" s="302">
        <f t="shared" si="20"/>
        <v>5.8723175012771515E-2</v>
      </c>
      <c r="R180" s="302">
        <f t="shared" si="20"/>
        <v>5.7902481109717956E-2</v>
      </c>
      <c r="S180" s="302">
        <f t="shared" si="20"/>
        <v>5.9245934217307089E-2</v>
      </c>
      <c r="T180" s="302">
        <f t="shared" si="20"/>
        <v>5.4552406430657632E-2</v>
      </c>
      <c r="U180" s="302">
        <f t="shared" si="20"/>
        <v>5.3939055224706628E-2</v>
      </c>
      <c r="V180" s="302">
        <f t="shared" si="20"/>
        <v>5.5721787454954749E-2</v>
      </c>
      <c r="W180" s="302">
        <f t="shared" si="20"/>
        <v>5.4557714570801469E-2</v>
      </c>
      <c r="X180" s="302">
        <f t="shared" si="20"/>
        <v>5.26894338181099E-2</v>
      </c>
      <c r="Y180" s="302">
        <f t="shared" si="20"/>
        <v>4.6971985500231184E-2</v>
      </c>
      <c r="DA180" s="72"/>
    </row>
    <row r="181" spans="1:105" ht="12" customHeight="1" x14ac:dyDescent="0.25">
      <c r="A181" s="174" t="s">
        <v>527</v>
      </c>
      <c r="B181" s="301">
        <f t="shared" ref="B181:Y181" si="21">IF(B$53=0,0,B$53/B$34)</f>
        <v>3.6781628200803218E-2</v>
      </c>
      <c r="C181" s="301">
        <f t="shared" si="21"/>
        <v>3.665839687279987E-2</v>
      </c>
      <c r="D181" s="301">
        <f t="shared" si="21"/>
        <v>3.644701480706284E-2</v>
      </c>
      <c r="E181" s="301">
        <f t="shared" si="21"/>
        <v>3.9639843735192908E-2</v>
      </c>
      <c r="F181" s="301">
        <f t="shared" si="21"/>
        <v>3.878678757134886E-2</v>
      </c>
      <c r="G181" s="301">
        <f t="shared" si="21"/>
        <v>3.830017474244287E-2</v>
      </c>
      <c r="H181" s="301">
        <f t="shared" si="21"/>
        <v>3.4546135755630161E-2</v>
      </c>
      <c r="I181" s="301">
        <f t="shared" si="21"/>
        <v>3.449770520880744E-2</v>
      </c>
      <c r="J181" s="301">
        <f t="shared" si="21"/>
        <v>3.6561020387304348E-2</v>
      </c>
      <c r="K181" s="301">
        <f t="shared" si="21"/>
        <v>3.5652156957532731E-2</v>
      </c>
      <c r="L181" s="301">
        <f t="shared" si="21"/>
        <v>3.6290515278251154E-2</v>
      </c>
      <c r="M181" s="301">
        <f t="shared" si="21"/>
        <v>3.3216522892826457E-2</v>
      </c>
      <c r="N181" s="301">
        <f t="shared" si="21"/>
        <v>3.3679657886371263E-2</v>
      </c>
      <c r="O181" s="301">
        <f t="shared" si="21"/>
        <v>3.3684758902411481E-2</v>
      </c>
      <c r="P181" s="301">
        <f t="shared" si="21"/>
        <v>3.4346761099909542E-2</v>
      </c>
      <c r="Q181" s="301">
        <f t="shared" si="21"/>
        <v>3.4437900700640428E-2</v>
      </c>
      <c r="R181" s="301">
        <f t="shared" si="21"/>
        <v>3.4738167675080756E-2</v>
      </c>
      <c r="S181" s="301">
        <f t="shared" si="21"/>
        <v>3.3959525808114226E-2</v>
      </c>
      <c r="T181" s="301">
        <f t="shared" si="21"/>
        <v>3.6541511583265893E-2</v>
      </c>
      <c r="U181" s="301">
        <f t="shared" si="21"/>
        <v>3.6917300733648246E-2</v>
      </c>
      <c r="V181" s="301">
        <f t="shared" si="21"/>
        <v>3.7525787354300982E-2</v>
      </c>
      <c r="W181" s="301">
        <f t="shared" si="21"/>
        <v>3.6381288085607297E-2</v>
      </c>
      <c r="X181" s="301">
        <f t="shared" si="21"/>
        <v>3.4863664562623541E-2</v>
      </c>
      <c r="Y181" s="301">
        <f t="shared" si="21"/>
        <v>3.5668078438742964E-2</v>
      </c>
      <c r="DA181" s="178"/>
    </row>
    <row r="182" spans="1:105" ht="12" customHeight="1" x14ac:dyDescent="0.25">
      <c r="A182" s="62" t="s">
        <v>528</v>
      </c>
      <c r="B182" s="302">
        <f t="shared" ref="B182:Y182" si="22">IF(B$54=0,0,B$54/B$34)</f>
        <v>5.6049399916456074E-3</v>
      </c>
      <c r="C182" s="302">
        <f t="shared" si="22"/>
        <v>5.531040189341494E-3</v>
      </c>
      <c r="D182" s="302">
        <f t="shared" si="22"/>
        <v>5.4637571063704034E-3</v>
      </c>
      <c r="E182" s="302">
        <f t="shared" si="22"/>
        <v>5.7378502736816122E-3</v>
      </c>
      <c r="F182" s="302">
        <f t="shared" si="22"/>
        <v>5.5256916079537977E-3</v>
      </c>
      <c r="G182" s="302">
        <f t="shared" si="22"/>
        <v>5.6233483818420148E-3</v>
      </c>
      <c r="H182" s="302">
        <f t="shared" si="22"/>
        <v>5.2454190110892513E-3</v>
      </c>
      <c r="I182" s="302">
        <f t="shared" si="22"/>
        <v>4.9783495301293614E-3</v>
      </c>
      <c r="J182" s="302">
        <f t="shared" si="22"/>
        <v>5.0452663729356959E-3</v>
      </c>
      <c r="K182" s="302">
        <f t="shared" si="22"/>
        <v>5.5063429014085138E-3</v>
      </c>
      <c r="L182" s="302">
        <f t="shared" si="22"/>
        <v>5.4586244179935127E-3</v>
      </c>
      <c r="M182" s="302">
        <f t="shared" si="22"/>
        <v>4.8981848633987812E-3</v>
      </c>
      <c r="N182" s="302">
        <f t="shared" si="22"/>
        <v>5.2111855136975855E-3</v>
      </c>
      <c r="O182" s="302">
        <f t="shared" si="22"/>
        <v>5.1895404419473982E-3</v>
      </c>
      <c r="P182" s="302">
        <f t="shared" si="22"/>
        <v>5.2804501299443148E-3</v>
      </c>
      <c r="Q182" s="302">
        <f t="shared" si="22"/>
        <v>4.8655848693605576E-3</v>
      </c>
      <c r="R182" s="302">
        <f t="shared" si="22"/>
        <v>5.0213864442038118E-3</v>
      </c>
      <c r="S182" s="302">
        <f t="shared" si="22"/>
        <v>4.7677684349004207E-3</v>
      </c>
      <c r="T182" s="302">
        <f t="shared" si="22"/>
        <v>5.772999058384287E-3</v>
      </c>
      <c r="U182" s="302">
        <f t="shared" si="22"/>
        <v>5.8835371513339466E-3</v>
      </c>
      <c r="V182" s="302">
        <f t="shared" si="22"/>
        <v>5.626758342968571E-3</v>
      </c>
      <c r="W182" s="302">
        <f t="shared" si="22"/>
        <v>5.7405650487870313E-3</v>
      </c>
      <c r="X182" s="302">
        <f t="shared" si="22"/>
        <v>5.8131509527572763E-3</v>
      </c>
      <c r="Y182" s="302">
        <f t="shared" si="22"/>
        <v>6.6327232434036324E-3</v>
      </c>
      <c r="DA182" s="72"/>
    </row>
    <row r="183" spans="1:105" ht="12" customHeight="1" x14ac:dyDescent="0.25">
      <c r="A183" s="62" t="s">
        <v>533</v>
      </c>
      <c r="B183" s="302">
        <f t="shared" ref="B183:Y183" si="23">IF(B$58=0,0,B$58/B$34)</f>
        <v>2.2292479147464336E-2</v>
      </c>
      <c r="C183" s="302">
        <f t="shared" si="23"/>
        <v>2.2147312790512887E-2</v>
      </c>
      <c r="D183" s="302">
        <f t="shared" si="23"/>
        <v>2.1917952661888687E-2</v>
      </c>
      <c r="E183" s="302">
        <f t="shared" si="23"/>
        <v>2.5152604266620492E-2</v>
      </c>
      <c r="F183" s="302">
        <f t="shared" si="23"/>
        <v>2.4253617993903041E-2</v>
      </c>
      <c r="G183" s="302">
        <f t="shared" si="23"/>
        <v>2.378542864142992E-2</v>
      </c>
      <c r="H183" s="302">
        <f t="shared" si="23"/>
        <v>1.9978200681913291E-2</v>
      </c>
      <c r="I183" s="302">
        <f t="shared" si="23"/>
        <v>1.987030073762128E-2</v>
      </c>
      <c r="J183" s="302">
        <f t="shared" si="23"/>
        <v>2.1932145130588308E-2</v>
      </c>
      <c r="K183" s="302">
        <f t="shared" si="23"/>
        <v>2.1129096546409803E-2</v>
      </c>
      <c r="L183" s="302">
        <f t="shared" si="23"/>
        <v>2.1761895105933786E-2</v>
      </c>
      <c r="M183" s="302">
        <f t="shared" si="23"/>
        <v>1.8576442027701083E-2</v>
      </c>
      <c r="N183" s="302">
        <f t="shared" si="23"/>
        <v>1.910026389697193E-2</v>
      </c>
      <c r="O183" s="302">
        <f t="shared" si="23"/>
        <v>1.9106867202277233E-2</v>
      </c>
      <c r="P183" s="302">
        <f t="shared" si="23"/>
        <v>1.9635313909128305E-2</v>
      </c>
      <c r="Q183" s="302">
        <f t="shared" si="23"/>
        <v>1.9770815701261976E-2</v>
      </c>
      <c r="R183" s="302">
        <f t="shared" si="23"/>
        <v>2.0109035749155499E-2</v>
      </c>
      <c r="S183" s="302">
        <f t="shared" si="23"/>
        <v>1.9275097427292665E-2</v>
      </c>
      <c r="T183" s="302">
        <f t="shared" si="23"/>
        <v>2.2065267628783521E-2</v>
      </c>
      <c r="U183" s="302">
        <f t="shared" si="23"/>
        <v>2.2461070405251027E-2</v>
      </c>
      <c r="V183" s="302">
        <f t="shared" si="23"/>
        <v>2.3004355611923086E-2</v>
      </c>
      <c r="W183" s="302">
        <f t="shared" si="23"/>
        <v>2.189078057388839E-2</v>
      </c>
      <c r="X183" s="302">
        <f t="shared" si="23"/>
        <v>2.0403397214343255E-2</v>
      </c>
      <c r="Y183" s="302">
        <f t="shared" si="23"/>
        <v>2.1378056413484923E-2</v>
      </c>
      <c r="DA183" s="72"/>
    </row>
    <row r="184" spans="1:105" ht="12" customHeight="1" x14ac:dyDescent="0.25">
      <c r="A184" s="63" t="s">
        <v>545</v>
      </c>
      <c r="B184" s="303">
        <f t="shared" ref="B184:Y184" si="24">IF(B$69=0,0,B$69/B$34)</f>
        <v>8.8842090616932795E-3</v>
      </c>
      <c r="C184" s="303">
        <f t="shared" si="24"/>
        <v>8.9800438929454902E-3</v>
      </c>
      <c r="D184" s="303">
        <f t="shared" si="24"/>
        <v>9.0653050388037511E-3</v>
      </c>
      <c r="E184" s="303">
        <f t="shared" si="24"/>
        <v>8.7493891948907995E-3</v>
      </c>
      <c r="F184" s="303">
        <f t="shared" si="24"/>
        <v>9.0074779694920178E-3</v>
      </c>
      <c r="G184" s="303">
        <f t="shared" si="24"/>
        <v>8.8913977191709386E-3</v>
      </c>
      <c r="H184" s="303">
        <f t="shared" si="24"/>
        <v>9.3225160626276143E-3</v>
      </c>
      <c r="I184" s="303">
        <f t="shared" si="24"/>
        <v>9.6490549410567974E-3</v>
      </c>
      <c r="J184" s="303">
        <f t="shared" si="24"/>
        <v>9.5836088837803462E-3</v>
      </c>
      <c r="K184" s="303">
        <f t="shared" si="24"/>
        <v>9.016717509714417E-3</v>
      </c>
      <c r="L184" s="303">
        <f t="shared" si="24"/>
        <v>9.0699957543238525E-3</v>
      </c>
      <c r="M184" s="303">
        <f t="shared" si="24"/>
        <v>9.7418960017265927E-3</v>
      </c>
      <c r="N184" s="303">
        <f t="shared" si="24"/>
        <v>9.36820847570175E-3</v>
      </c>
      <c r="O184" s="303">
        <f t="shared" si="24"/>
        <v>9.3883512581868535E-3</v>
      </c>
      <c r="P184" s="303">
        <f t="shared" si="24"/>
        <v>9.430997060836931E-3</v>
      </c>
      <c r="Q184" s="303">
        <f t="shared" si="24"/>
        <v>9.8015001300178883E-3</v>
      </c>
      <c r="R184" s="303">
        <f t="shared" si="24"/>
        <v>9.6077454817214466E-3</v>
      </c>
      <c r="S184" s="303">
        <f t="shared" si="24"/>
        <v>9.9166599459211448E-3</v>
      </c>
      <c r="T184" s="303">
        <f t="shared" si="24"/>
        <v>8.7032448960980835E-3</v>
      </c>
      <c r="U184" s="303">
        <f t="shared" si="24"/>
        <v>8.5726931770632678E-3</v>
      </c>
      <c r="V184" s="303">
        <f t="shared" si="24"/>
        <v>8.8946733994093273E-3</v>
      </c>
      <c r="W184" s="303">
        <f t="shared" si="24"/>
        <v>8.7499424629318735E-3</v>
      </c>
      <c r="X184" s="303">
        <f t="shared" si="24"/>
        <v>8.6471163955230083E-3</v>
      </c>
      <c r="Y184" s="303">
        <f t="shared" si="24"/>
        <v>7.657298781854411E-3</v>
      </c>
      <c r="DA184" s="74"/>
    </row>
    <row r="185" spans="1:105" ht="12" hidden="1" customHeight="1" x14ac:dyDescent="0.25">
      <c r="A185" s="116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X185" s="116"/>
      <c r="Y185" s="116"/>
      <c r="DA185" s="121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DA186" s="120"/>
    </row>
    <row r="187" spans="1:105" ht="12" customHeight="1" x14ac:dyDescent="0.25">
      <c r="A187" s="35" t="s">
        <v>80</v>
      </c>
      <c r="B187" s="232">
        <f t="shared" ref="B187:Y187" si="25">SUM(B$188:B$193,B$197:B$198,B$200:B$202)</f>
        <v>1</v>
      </c>
      <c r="C187" s="232">
        <f t="shared" si="25"/>
        <v>1</v>
      </c>
      <c r="D187" s="232">
        <f t="shared" si="25"/>
        <v>1</v>
      </c>
      <c r="E187" s="232">
        <f t="shared" si="25"/>
        <v>0.99999999999999978</v>
      </c>
      <c r="F187" s="232">
        <f t="shared" si="25"/>
        <v>1.0000000000000002</v>
      </c>
      <c r="G187" s="232">
        <f t="shared" si="25"/>
        <v>1.0000000000000004</v>
      </c>
      <c r="H187" s="232">
        <f t="shared" si="25"/>
        <v>1.0000000000000002</v>
      </c>
      <c r="I187" s="232">
        <f t="shared" si="25"/>
        <v>0.99999999999999978</v>
      </c>
      <c r="J187" s="232">
        <f t="shared" si="25"/>
        <v>1</v>
      </c>
      <c r="K187" s="232">
        <f t="shared" si="25"/>
        <v>1.0000000000000002</v>
      </c>
      <c r="L187" s="232">
        <f t="shared" si="25"/>
        <v>0.99999999999999989</v>
      </c>
      <c r="M187" s="232">
        <f t="shared" si="25"/>
        <v>1.0000000000000002</v>
      </c>
      <c r="N187" s="232">
        <f t="shared" si="25"/>
        <v>1</v>
      </c>
      <c r="O187" s="232">
        <f t="shared" si="25"/>
        <v>0.99999999999999956</v>
      </c>
      <c r="P187" s="232">
        <f t="shared" si="25"/>
        <v>0.99999999999999989</v>
      </c>
      <c r="Q187" s="232">
        <f t="shared" si="25"/>
        <v>0.99999999999999989</v>
      </c>
      <c r="R187" s="232">
        <f t="shared" si="25"/>
        <v>1</v>
      </c>
      <c r="S187" s="232">
        <f t="shared" si="25"/>
        <v>0.99999999999999989</v>
      </c>
      <c r="T187" s="232">
        <f t="shared" si="25"/>
        <v>1</v>
      </c>
      <c r="U187" s="232">
        <f t="shared" si="25"/>
        <v>1.0000000000000002</v>
      </c>
      <c r="V187" s="232">
        <f t="shared" si="25"/>
        <v>0.99999999999999989</v>
      </c>
      <c r="W187" s="232">
        <f t="shared" si="25"/>
        <v>0.99999999999999989</v>
      </c>
      <c r="X187" s="232">
        <f t="shared" si="25"/>
        <v>0.99999999999999989</v>
      </c>
      <c r="Y187" s="232">
        <f t="shared" si="25"/>
        <v>1.0000000000000002</v>
      </c>
      <c r="DA187" s="95"/>
    </row>
    <row r="188" spans="1:105" ht="12" customHeight="1" x14ac:dyDescent="0.25">
      <c r="A188" s="55" t="s">
        <v>91</v>
      </c>
      <c r="B188" s="299">
        <f t="shared" ref="B188:Y188" si="26">IF(B$73=0,0,B$73/B$72)</f>
        <v>1.4549281874810481E-3</v>
      </c>
      <c r="C188" s="299">
        <f t="shared" si="26"/>
        <v>1.4534734110316701E-3</v>
      </c>
      <c r="D188" s="299">
        <f t="shared" si="26"/>
        <v>1.4521412639493022E-3</v>
      </c>
      <c r="E188" s="299">
        <f t="shared" si="26"/>
        <v>1.4598171062816165E-3</v>
      </c>
      <c r="F188" s="299">
        <f t="shared" si="26"/>
        <v>1.4577114907071637E-3</v>
      </c>
      <c r="G188" s="299">
        <f t="shared" si="26"/>
        <v>1.459104679442549E-3</v>
      </c>
      <c r="H188" s="299">
        <f t="shared" si="26"/>
        <v>1.4419550579181668E-3</v>
      </c>
      <c r="I188" s="299">
        <f t="shared" si="26"/>
        <v>1.4370124658661695E-3</v>
      </c>
      <c r="J188" s="299">
        <f t="shared" si="26"/>
        <v>1.4451760652171581E-3</v>
      </c>
      <c r="K188" s="299">
        <f t="shared" si="26"/>
        <v>1.4527701853506436E-3</v>
      </c>
      <c r="L188" s="299">
        <f t="shared" si="26"/>
        <v>1.4445983256356541E-3</v>
      </c>
      <c r="M188" s="299">
        <f t="shared" si="26"/>
        <v>1.4342537492410443E-3</v>
      </c>
      <c r="N188" s="299">
        <f t="shared" si="26"/>
        <v>1.4397444188799632E-3</v>
      </c>
      <c r="O188" s="299">
        <f t="shared" si="26"/>
        <v>1.4396649730403284E-3</v>
      </c>
      <c r="P188" s="299">
        <f t="shared" si="26"/>
        <v>1.4408036500520886E-3</v>
      </c>
      <c r="Q188" s="299">
        <f t="shared" si="26"/>
        <v>1.4346963538845073E-3</v>
      </c>
      <c r="R188" s="299">
        <f t="shared" si="26"/>
        <v>1.4307251045478134E-3</v>
      </c>
      <c r="S188" s="299">
        <f t="shared" si="26"/>
        <v>1.4315273485677577E-3</v>
      </c>
      <c r="T188" s="299">
        <f t="shared" si="26"/>
        <v>1.4473364447642116E-3</v>
      </c>
      <c r="U188" s="299">
        <f t="shared" si="26"/>
        <v>1.4488910867591031E-3</v>
      </c>
      <c r="V188" s="299">
        <f t="shared" si="26"/>
        <v>1.4492074511129626E-3</v>
      </c>
      <c r="W188" s="299">
        <f t="shared" si="26"/>
        <v>1.4491006368888134E-3</v>
      </c>
      <c r="X188" s="299">
        <f t="shared" si="26"/>
        <v>1.450746012911586E-3</v>
      </c>
      <c r="Y188" s="299">
        <f t="shared" si="26"/>
        <v>1.4680409875008136E-3</v>
      </c>
      <c r="DA188" s="67"/>
    </row>
    <row r="189" spans="1:105" ht="12" customHeight="1" x14ac:dyDescent="0.25">
      <c r="A189" s="173" t="s">
        <v>92</v>
      </c>
      <c r="B189" s="233">
        <f t="shared" ref="B189:Y189" si="27">IF(B$74=0,0,B$74/B$72)</f>
        <v>1.9642560435565904E-4</v>
      </c>
      <c r="C189" s="233">
        <f t="shared" si="27"/>
        <v>1.9622919923702141E-4</v>
      </c>
      <c r="D189" s="233">
        <f t="shared" si="27"/>
        <v>1.960493499509905E-4</v>
      </c>
      <c r="E189" s="233">
        <f t="shared" si="27"/>
        <v>1.9708564300107835E-4</v>
      </c>
      <c r="F189" s="233">
        <f t="shared" si="27"/>
        <v>1.9680136999344046E-4</v>
      </c>
      <c r="G189" s="233">
        <f t="shared" si="27"/>
        <v>1.9698946033472602E-4</v>
      </c>
      <c r="H189" s="233">
        <f t="shared" si="27"/>
        <v>1.9467414003137147E-4</v>
      </c>
      <c r="I189" s="233">
        <f t="shared" si="27"/>
        <v>1.9400685511707092E-4</v>
      </c>
      <c r="J189" s="233">
        <f t="shared" si="27"/>
        <v>1.9510899881738065E-4</v>
      </c>
      <c r="K189" s="233">
        <f t="shared" si="27"/>
        <v>1.9613425879213712E-4</v>
      </c>
      <c r="L189" s="233">
        <f t="shared" si="27"/>
        <v>1.9503099988421433E-4</v>
      </c>
      <c r="M189" s="233">
        <f t="shared" si="27"/>
        <v>1.9363440884446521E-4</v>
      </c>
      <c r="N189" s="233">
        <f t="shared" si="27"/>
        <v>1.9437568811269423E-4</v>
      </c>
      <c r="O189" s="233">
        <f t="shared" si="27"/>
        <v>1.943649623619679E-4</v>
      </c>
      <c r="P189" s="233">
        <f t="shared" si="27"/>
        <v>1.9451869181894406E-4</v>
      </c>
      <c r="Q189" s="233">
        <f t="shared" si="27"/>
        <v>1.9369416360441198E-4</v>
      </c>
      <c r="R189" s="233">
        <f t="shared" si="27"/>
        <v>1.940102522680046E-4</v>
      </c>
      <c r="S189" s="233">
        <f t="shared" si="27"/>
        <v>1.9326632545411357E-4</v>
      </c>
      <c r="T189" s="233">
        <f t="shared" si="27"/>
        <v>1.9540066534897918E-4</v>
      </c>
      <c r="U189" s="233">
        <f t="shared" si="27"/>
        <v>1.9561055302318246E-4</v>
      </c>
      <c r="V189" s="233">
        <f t="shared" si="27"/>
        <v>1.9565326445041177E-4</v>
      </c>
      <c r="W189" s="233">
        <f t="shared" si="27"/>
        <v>1.9563884377404254E-4</v>
      </c>
      <c r="X189" s="233">
        <f t="shared" si="27"/>
        <v>1.9586098118429154E-4</v>
      </c>
      <c r="Y189" s="233">
        <f t="shared" si="27"/>
        <v>1.9819592518031544E-4</v>
      </c>
      <c r="DA189" s="177"/>
    </row>
    <row r="190" spans="1:105" ht="12" customHeight="1" x14ac:dyDescent="0.25">
      <c r="A190" s="173" t="s">
        <v>93</v>
      </c>
      <c r="B190" s="233">
        <f t="shared" ref="B190:Y190" si="28">IF(B$75=0,0,B$75/B$72)</f>
        <v>2.5286721463068946E-2</v>
      </c>
      <c r="C190" s="233">
        <f t="shared" si="28"/>
        <v>2.5261437378821357E-2</v>
      </c>
      <c r="D190" s="233">
        <f t="shared" si="28"/>
        <v>2.5238284598835703E-2</v>
      </c>
      <c r="E190" s="233">
        <f t="shared" si="28"/>
        <v>2.5371691105577254E-2</v>
      </c>
      <c r="F190" s="233">
        <f t="shared" si="28"/>
        <v>2.5335095406217228E-2</v>
      </c>
      <c r="G190" s="233">
        <f t="shared" si="28"/>
        <v>2.5359309093050918E-2</v>
      </c>
      <c r="H190" s="233">
        <f t="shared" si="28"/>
        <v>2.506124785098034E-2</v>
      </c>
      <c r="I190" s="233">
        <f t="shared" si="28"/>
        <v>2.4975345364795898E-2</v>
      </c>
      <c r="J190" s="233">
        <f t="shared" si="28"/>
        <v>2.5117229111843196E-2</v>
      </c>
      <c r="K190" s="233">
        <f t="shared" si="28"/>
        <v>2.5249215282861708E-2</v>
      </c>
      <c r="L190" s="233">
        <f t="shared" si="28"/>
        <v>2.510718797029312E-2</v>
      </c>
      <c r="M190" s="233">
        <f t="shared" si="28"/>
        <v>2.4927398737948393E-2</v>
      </c>
      <c r="N190" s="233">
        <f t="shared" si="28"/>
        <v>2.502282683879881E-2</v>
      </c>
      <c r="O190" s="233">
        <f t="shared" si="28"/>
        <v>2.5021446066307421E-2</v>
      </c>
      <c r="P190" s="233">
        <f t="shared" si="28"/>
        <v>2.5041236327215517E-2</v>
      </c>
      <c r="Q190" s="233">
        <f t="shared" si="28"/>
        <v>2.4935091227814083E-2</v>
      </c>
      <c r="R190" s="233">
        <f t="shared" si="28"/>
        <v>2.4785217509608104E-2</v>
      </c>
      <c r="S190" s="233">
        <f t="shared" si="28"/>
        <v>2.4880013763888941E-2</v>
      </c>
      <c r="T190" s="233">
        <f t="shared" si="28"/>
        <v>2.5154776611665455E-2</v>
      </c>
      <c r="U190" s="233">
        <f t="shared" si="28"/>
        <v>2.5181796363868955E-2</v>
      </c>
      <c r="V190" s="233">
        <f t="shared" si="28"/>
        <v>2.5187294791465389E-2</v>
      </c>
      <c r="W190" s="233">
        <f t="shared" si="28"/>
        <v>2.5185438355142569E-2</v>
      </c>
      <c r="X190" s="233">
        <f t="shared" si="28"/>
        <v>2.521403506908888E-2</v>
      </c>
      <c r="Y190" s="233">
        <f t="shared" si="28"/>
        <v>2.5514622554376271E-2</v>
      </c>
      <c r="DA190" s="177"/>
    </row>
    <row r="191" spans="1:105" ht="12" customHeight="1" x14ac:dyDescent="0.25">
      <c r="A191" s="173" t="s">
        <v>94</v>
      </c>
      <c r="B191" s="233">
        <f t="shared" ref="B191:Y191" si="29">IF(B$76=0,0,B$76/B$72)</f>
        <v>4.80460933493466E-4</v>
      </c>
      <c r="C191" s="233">
        <f t="shared" si="29"/>
        <v>4.7998052266844631E-4</v>
      </c>
      <c r="D191" s="233">
        <f t="shared" si="29"/>
        <v>4.7954060773913715E-4</v>
      </c>
      <c r="E191" s="233">
        <f t="shared" si="29"/>
        <v>4.820754011427328E-4</v>
      </c>
      <c r="F191" s="233">
        <f t="shared" si="29"/>
        <v>4.8138006371427106E-4</v>
      </c>
      <c r="G191" s="233">
        <f t="shared" si="29"/>
        <v>4.8184013642857773E-4</v>
      </c>
      <c r="H191" s="233">
        <f t="shared" si="29"/>
        <v>4.7617681693448661E-4</v>
      </c>
      <c r="I191" s="233">
        <f t="shared" si="29"/>
        <v>4.7454462476746853E-4</v>
      </c>
      <c r="J191" s="233">
        <f t="shared" si="29"/>
        <v>4.7724049017071796E-4</v>
      </c>
      <c r="K191" s="233">
        <f t="shared" si="29"/>
        <v>4.7974829645269903E-4</v>
      </c>
      <c r="L191" s="233">
        <f t="shared" si="29"/>
        <v>4.7704970322945568E-4</v>
      </c>
      <c r="M191" s="233">
        <f t="shared" si="29"/>
        <v>4.7363361377987723E-4</v>
      </c>
      <c r="N191" s="233">
        <f t="shared" si="29"/>
        <v>4.7544679760772387E-4</v>
      </c>
      <c r="O191" s="233">
        <f t="shared" si="29"/>
        <v>4.75420562208203E-4</v>
      </c>
      <c r="P191" s="233">
        <f t="shared" si="29"/>
        <v>4.7579658751634201E-4</v>
      </c>
      <c r="Q191" s="233">
        <f t="shared" si="29"/>
        <v>4.7377977511072248E-4</v>
      </c>
      <c r="R191" s="233">
        <f t="shared" si="29"/>
        <v>4.7455293426619337E-4</v>
      </c>
      <c r="S191" s="233">
        <f t="shared" si="29"/>
        <v>4.727332744890203E-4</v>
      </c>
      <c r="T191" s="233">
        <f t="shared" si="29"/>
        <v>4.7795391230578206E-4</v>
      </c>
      <c r="U191" s="233">
        <f t="shared" si="29"/>
        <v>4.7846730172976915E-4</v>
      </c>
      <c r="V191" s="233">
        <f t="shared" si="29"/>
        <v>4.7857177472994026E-4</v>
      </c>
      <c r="W191" s="233">
        <f t="shared" si="29"/>
        <v>4.7853650146883607E-4</v>
      </c>
      <c r="X191" s="233">
        <f t="shared" si="29"/>
        <v>4.790798539907344E-4</v>
      </c>
      <c r="Y191" s="233">
        <f t="shared" si="29"/>
        <v>4.8479117342724358E-4</v>
      </c>
      <c r="DA191" s="177"/>
    </row>
    <row r="192" spans="1:105" ht="12" customHeight="1" x14ac:dyDescent="0.25">
      <c r="A192" s="56" t="s">
        <v>95</v>
      </c>
      <c r="B192" s="300">
        <f t="shared" ref="B192:Y192" si="30">IF(B$77=0,0,B$77/B$72)</f>
        <v>3.793194324812467E-3</v>
      </c>
      <c r="C192" s="300">
        <f t="shared" si="30"/>
        <v>3.7989258708117442E-3</v>
      </c>
      <c r="D192" s="300">
        <f t="shared" si="30"/>
        <v>3.8066320321798563E-3</v>
      </c>
      <c r="E192" s="300">
        <f t="shared" si="30"/>
        <v>3.6849394907233169E-3</v>
      </c>
      <c r="F192" s="300">
        <f t="shared" si="30"/>
        <v>3.7139991428505599E-3</v>
      </c>
      <c r="G192" s="300">
        <f t="shared" si="30"/>
        <v>3.7287346399604484E-3</v>
      </c>
      <c r="H192" s="300">
        <f t="shared" si="30"/>
        <v>3.8569127974730608E-3</v>
      </c>
      <c r="I192" s="300">
        <f t="shared" si="30"/>
        <v>3.8633063080311613E-3</v>
      </c>
      <c r="J192" s="300">
        <f t="shared" si="30"/>
        <v>3.7900375318046268E-3</v>
      </c>
      <c r="K192" s="300">
        <f t="shared" si="30"/>
        <v>3.8027472220402551E-3</v>
      </c>
      <c r="L192" s="300">
        <f t="shared" si="30"/>
        <v>3.7854936253212484E-3</v>
      </c>
      <c r="M192" s="300">
        <f t="shared" si="30"/>
        <v>3.8908024082510077E-3</v>
      </c>
      <c r="N192" s="300">
        <f t="shared" si="30"/>
        <v>3.879137950956674E-3</v>
      </c>
      <c r="O192" s="300">
        <f t="shared" si="30"/>
        <v>3.8785970930358339E-3</v>
      </c>
      <c r="P192" s="300">
        <f t="shared" si="30"/>
        <v>3.8710256243261157E-3</v>
      </c>
      <c r="Q192" s="300">
        <f t="shared" si="30"/>
        <v>3.863992138491667E-3</v>
      </c>
      <c r="R192" s="300">
        <f t="shared" si="30"/>
        <v>3.8523013479488935E-3</v>
      </c>
      <c r="S192" s="300">
        <f t="shared" si="30"/>
        <v>3.8796698376008473E-3</v>
      </c>
      <c r="T192" s="300">
        <f t="shared" si="30"/>
        <v>4.0630897787621925E-3</v>
      </c>
      <c r="U192" s="300">
        <f t="shared" si="30"/>
        <v>4.0135421595048973E-3</v>
      </c>
      <c r="V192" s="300">
        <f t="shared" si="30"/>
        <v>3.9896265169940045E-3</v>
      </c>
      <c r="W192" s="300">
        <f t="shared" si="30"/>
        <v>4.0525530525196895E-3</v>
      </c>
      <c r="X192" s="300">
        <f t="shared" si="30"/>
        <v>4.096847344148162E-3</v>
      </c>
      <c r="Y192" s="300">
        <f t="shared" si="30"/>
        <v>4.1129848418806174E-3</v>
      </c>
      <c r="DA192" s="68"/>
    </row>
    <row r="193" spans="1:105" ht="12" customHeight="1" x14ac:dyDescent="0.25">
      <c r="A193" s="174" t="s">
        <v>558</v>
      </c>
      <c r="B193" s="301">
        <f t="shared" ref="B193:Y193" si="31">IF(B$83=0,0,B$83/B$72)</f>
        <v>0.22036499807401608</v>
      </c>
      <c r="C193" s="301">
        <f t="shared" si="31"/>
        <v>0.22059754259843489</v>
      </c>
      <c r="D193" s="301">
        <f t="shared" si="31"/>
        <v>0.22095106097251274</v>
      </c>
      <c r="E193" s="301">
        <f t="shared" si="31"/>
        <v>0.21455625695835723</v>
      </c>
      <c r="F193" s="301">
        <f t="shared" si="31"/>
        <v>0.21584821415083255</v>
      </c>
      <c r="G193" s="301">
        <f t="shared" si="31"/>
        <v>0.21672403881135432</v>
      </c>
      <c r="H193" s="301">
        <f t="shared" si="31"/>
        <v>0.22396997163535198</v>
      </c>
      <c r="I193" s="301">
        <f t="shared" si="31"/>
        <v>0.22433278744575819</v>
      </c>
      <c r="J193" s="301">
        <f t="shared" si="31"/>
        <v>0.22008223439294464</v>
      </c>
      <c r="K193" s="301">
        <f t="shared" si="31"/>
        <v>0.22071139397640013</v>
      </c>
      <c r="L193" s="301">
        <f t="shared" si="31"/>
        <v>0.21984094405154339</v>
      </c>
      <c r="M193" s="301">
        <f t="shared" si="31"/>
        <v>0.22633506621252714</v>
      </c>
      <c r="N193" s="301">
        <f t="shared" si="31"/>
        <v>0.22539181149771484</v>
      </c>
      <c r="O193" s="301">
        <f t="shared" si="31"/>
        <v>0.225436900662633</v>
      </c>
      <c r="P193" s="301">
        <f t="shared" si="31"/>
        <v>0.22473525593356442</v>
      </c>
      <c r="Q193" s="301">
        <f t="shared" si="31"/>
        <v>0.22421118347834229</v>
      </c>
      <c r="R193" s="301">
        <f t="shared" si="31"/>
        <v>0.22364449645283113</v>
      </c>
      <c r="S193" s="301">
        <f t="shared" si="31"/>
        <v>0.22525284937755602</v>
      </c>
      <c r="T193" s="301">
        <f t="shared" si="31"/>
        <v>0.22038489792633317</v>
      </c>
      <c r="U193" s="301">
        <f t="shared" si="31"/>
        <v>0.21968871863015912</v>
      </c>
      <c r="V193" s="301">
        <f t="shared" si="31"/>
        <v>0.21838089616786446</v>
      </c>
      <c r="W193" s="301">
        <f t="shared" si="31"/>
        <v>0.22068478869253291</v>
      </c>
      <c r="X193" s="301">
        <f t="shared" si="31"/>
        <v>0.2228678356475898</v>
      </c>
      <c r="Y193" s="301">
        <f t="shared" si="31"/>
        <v>0.22039080920347062</v>
      </c>
      <c r="DA193" s="178"/>
    </row>
    <row r="194" spans="1:105" ht="12" customHeight="1" x14ac:dyDescent="0.25">
      <c r="A194" s="62" t="s">
        <v>560</v>
      </c>
      <c r="B194" s="302">
        <f t="shared" ref="B194:Y194" si="32">IF(B$84=0,0,B$84/B$72)</f>
        <v>8.6789242475779349E-2</v>
      </c>
      <c r="C194" s="302">
        <f t="shared" si="32"/>
        <v>8.5784029733137923E-2</v>
      </c>
      <c r="D194" s="302">
        <f t="shared" si="32"/>
        <v>8.4952336912947443E-2</v>
      </c>
      <c r="E194" s="302">
        <f t="shared" si="32"/>
        <v>8.5239254077532495E-2</v>
      </c>
      <c r="F194" s="302">
        <f t="shared" si="32"/>
        <v>8.3525897136600386E-2</v>
      </c>
      <c r="G194" s="302">
        <f t="shared" si="32"/>
        <v>8.5292082472091593E-2</v>
      </c>
      <c r="H194" s="302">
        <f t="shared" si="32"/>
        <v>8.1928380167635886E-2</v>
      </c>
      <c r="I194" s="302">
        <f t="shared" si="32"/>
        <v>7.7559922932429332E-2</v>
      </c>
      <c r="J194" s="302">
        <f t="shared" si="32"/>
        <v>7.7510788009591811E-2</v>
      </c>
      <c r="K194" s="302">
        <f t="shared" si="32"/>
        <v>8.5227389488028341E-2</v>
      </c>
      <c r="L194" s="302">
        <f t="shared" si="32"/>
        <v>8.3903802738079972E-2</v>
      </c>
      <c r="M194" s="302">
        <f t="shared" si="32"/>
        <v>7.5999193464137457E-2</v>
      </c>
      <c r="N194" s="302">
        <f t="shared" si="32"/>
        <v>8.1472015631057465E-2</v>
      </c>
      <c r="O194" s="302">
        <f t="shared" si="32"/>
        <v>8.1104788641450015E-2</v>
      </c>
      <c r="P194" s="302">
        <f t="shared" si="32"/>
        <v>8.2029189274934355E-2</v>
      </c>
      <c r="Q194" s="302">
        <f t="shared" si="32"/>
        <v>7.5920350193746974E-2</v>
      </c>
      <c r="R194" s="302">
        <f t="shared" si="32"/>
        <v>7.8064485856552679E-2</v>
      </c>
      <c r="S194" s="302">
        <f t="shared" si="32"/>
        <v>7.4364715912731999E-2</v>
      </c>
      <c r="T194" s="302">
        <f t="shared" si="32"/>
        <v>8.8709048382432751E-2</v>
      </c>
      <c r="U194" s="302">
        <f t="shared" si="32"/>
        <v>9.0306849701799835E-2</v>
      </c>
      <c r="V194" s="302">
        <f t="shared" si="32"/>
        <v>8.5762260996277581E-2</v>
      </c>
      <c r="W194" s="302">
        <f t="shared" si="32"/>
        <v>8.8827289822906025E-2</v>
      </c>
      <c r="X194" s="302">
        <f t="shared" si="32"/>
        <v>9.0949540728801237E-2</v>
      </c>
      <c r="Y194" s="302">
        <f t="shared" si="32"/>
        <v>0.10364416204640185</v>
      </c>
      <c r="DA194" s="72"/>
    </row>
    <row r="195" spans="1:105" ht="12" customHeight="1" x14ac:dyDescent="0.25">
      <c r="A195" s="62" t="s">
        <v>566</v>
      </c>
      <c r="B195" s="302">
        <f t="shared" ref="B195:Y195" si="33">IF(B$89=0,0,B$89/B$72)</f>
        <v>0.13357575559823665</v>
      </c>
      <c r="C195" s="302">
        <f t="shared" si="33"/>
        <v>0.13481351286529705</v>
      </c>
      <c r="D195" s="302">
        <f t="shared" si="33"/>
        <v>0.13599872405956528</v>
      </c>
      <c r="E195" s="302">
        <f t="shared" si="33"/>
        <v>0.12931700288082484</v>
      </c>
      <c r="F195" s="302">
        <f t="shared" si="33"/>
        <v>0.13232231701423211</v>
      </c>
      <c r="G195" s="302">
        <f t="shared" si="33"/>
        <v>0.13143195633926261</v>
      </c>
      <c r="H195" s="302">
        <f t="shared" si="33"/>
        <v>0.14204159146771611</v>
      </c>
      <c r="I195" s="302">
        <f t="shared" si="33"/>
        <v>0.14677286451332888</v>
      </c>
      <c r="J195" s="302">
        <f t="shared" si="33"/>
        <v>0.14257144638335273</v>
      </c>
      <c r="K195" s="302">
        <f t="shared" si="33"/>
        <v>0.13548400448837181</v>
      </c>
      <c r="L195" s="302">
        <f t="shared" si="33"/>
        <v>0.13593714131346341</v>
      </c>
      <c r="M195" s="302">
        <f t="shared" si="33"/>
        <v>0.15033587274838967</v>
      </c>
      <c r="N195" s="302">
        <f t="shared" si="33"/>
        <v>0.14391979586665746</v>
      </c>
      <c r="O195" s="302">
        <f t="shared" si="33"/>
        <v>0.14433211202118301</v>
      </c>
      <c r="P195" s="302">
        <f t="shared" si="33"/>
        <v>0.14270606665863009</v>
      </c>
      <c r="Q195" s="302">
        <f t="shared" si="33"/>
        <v>0.14829083328459547</v>
      </c>
      <c r="R195" s="302">
        <f t="shared" si="33"/>
        <v>0.14558001059627837</v>
      </c>
      <c r="S195" s="302">
        <f t="shared" si="33"/>
        <v>0.15088813346482408</v>
      </c>
      <c r="T195" s="302">
        <f t="shared" si="33"/>
        <v>0.13167584954390041</v>
      </c>
      <c r="U195" s="302">
        <f t="shared" si="33"/>
        <v>0.12938186892835923</v>
      </c>
      <c r="V195" s="302">
        <f t="shared" si="33"/>
        <v>0.13261863517158692</v>
      </c>
      <c r="W195" s="302">
        <f t="shared" si="33"/>
        <v>0.13185749886962694</v>
      </c>
      <c r="X195" s="302">
        <f t="shared" si="33"/>
        <v>0.13191829491878859</v>
      </c>
      <c r="Y195" s="302">
        <f t="shared" si="33"/>
        <v>0.11674664715706877</v>
      </c>
      <c r="DA195" s="72"/>
    </row>
    <row r="196" spans="1:105" ht="12" customHeight="1" x14ac:dyDescent="0.25">
      <c r="A196" s="174" t="s">
        <v>517</v>
      </c>
      <c r="B196" s="301">
        <f t="shared" ref="B196:Y196" si="34">IF(B$90=0,0,B$90/B$72)</f>
        <v>0.4350754143078307</v>
      </c>
      <c r="C196" s="301">
        <f t="shared" si="34"/>
        <v>0.43553453624729876</v>
      </c>
      <c r="D196" s="301">
        <f t="shared" si="34"/>
        <v>0.43623250168832439</v>
      </c>
      <c r="E196" s="301">
        <f t="shared" si="34"/>
        <v>0.42360698479502185</v>
      </c>
      <c r="F196" s="301">
        <f t="shared" si="34"/>
        <v>0.42615774746466939</v>
      </c>
      <c r="G196" s="301">
        <f t="shared" si="34"/>
        <v>0.42788692306137405</v>
      </c>
      <c r="H196" s="301">
        <f t="shared" si="34"/>
        <v>0.44219285754734317</v>
      </c>
      <c r="I196" s="301">
        <f t="shared" si="34"/>
        <v>0.44290917928813445</v>
      </c>
      <c r="J196" s="301">
        <f t="shared" si="34"/>
        <v>0.43451714268226149</v>
      </c>
      <c r="K196" s="301">
        <f t="shared" si="34"/>
        <v>0.43575931756860958</v>
      </c>
      <c r="L196" s="301">
        <f t="shared" si="34"/>
        <v>0.43404075352712734</v>
      </c>
      <c r="M196" s="301">
        <f t="shared" si="34"/>
        <v>0.44686235820323222</v>
      </c>
      <c r="N196" s="301">
        <f t="shared" si="34"/>
        <v>0.44500005275803234</v>
      </c>
      <c r="O196" s="301">
        <f t="shared" si="34"/>
        <v>0.44508907409662507</v>
      </c>
      <c r="P196" s="301">
        <f t="shared" si="34"/>
        <v>0.4437037888931471</v>
      </c>
      <c r="Q196" s="301">
        <f t="shared" si="34"/>
        <v>0.44266909171993046</v>
      </c>
      <c r="R196" s="301">
        <f t="shared" si="34"/>
        <v>0.44155025889910104</v>
      </c>
      <c r="S196" s="301">
        <f t="shared" si="34"/>
        <v>0.44472569429580106</v>
      </c>
      <c r="T196" s="301">
        <f t="shared" si="34"/>
        <v>0.43511470338081065</v>
      </c>
      <c r="U196" s="301">
        <f t="shared" si="34"/>
        <v>0.43374020879971703</v>
      </c>
      <c r="V196" s="301">
        <f t="shared" si="34"/>
        <v>0.43115812269440562</v>
      </c>
      <c r="W196" s="301">
        <f t="shared" si="34"/>
        <v>0.43570678969438936</v>
      </c>
      <c r="X196" s="301">
        <f t="shared" si="34"/>
        <v>0.44001686646123545</v>
      </c>
      <c r="Y196" s="301">
        <f t="shared" si="34"/>
        <v>0.43512637425128547</v>
      </c>
      <c r="DA196" s="178"/>
    </row>
    <row r="197" spans="1:105" ht="12" customHeight="1" x14ac:dyDescent="0.25">
      <c r="A197" s="62" t="s">
        <v>519</v>
      </c>
      <c r="B197" s="302">
        <f t="shared" ref="B197:Y197" si="35">IF(B$91=0,0,B$91/B$72)</f>
        <v>0.17135146669222739</v>
      </c>
      <c r="C197" s="302">
        <f t="shared" si="35"/>
        <v>0.16936683503885866</v>
      </c>
      <c r="D197" s="302">
        <f t="shared" si="35"/>
        <v>0.1677247906965911</v>
      </c>
      <c r="E197" s="302">
        <f t="shared" si="35"/>
        <v>0.16829126271049938</v>
      </c>
      <c r="F197" s="302">
        <f t="shared" si="35"/>
        <v>0.16490851369206014</v>
      </c>
      <c r="G197" s="302">
        <f t="shared" si="35"/>
        <v>0.16839556391917992</v>
      </c>
      <c r="H197" s="302">
        <f t="shared" si="35"/>
        <v>0.16175447215547009</v>
      </c>
      <c r="I197" s="302">
        <f t="shared" si="35"/>
        <v>0.15312965261468647</v>
      </c>
      <c r="J197" s="302">
        <f t="shared" si="35"/>
        <v>0.15303264357469668</v>
      </c>
      <c r="K197" s="302">
        <f t="shared" si="35"/>
        <v>0.1682678379777186</v>
      </c>
      <c r="L197" s="302">
        <f t="shared" si="35"/>
        <v>0.16565462780986467</v>
      </c>
      <c r="M197" s="302">
        <f t="shared" si="35"/>
        <v>0.15004824210950518</v>
      </c>
      <c r="N197" s="302">
        <f t="shared" si="35"/>
        <v>0.16085345342943563</v>
      </c>
      <c r="O197" s="302">
        <f t="shared" si="35"/>
        <v>0.1601284225214199</v>
      </c>
      <c r="P197" s="302">
        <f t="shared" si="35"/>
        <v>0.16195350360105915</v>
      </c>
      <c r="Q197" s="302">
        <f t="shared" si="35"/>
        <v>0.14989257869276326</v>
      </c>
      <c r="R197" s="302">
        <f t="shared" si="35"/>
        <v>0.15412583134168925</v>
      </c>
      <c r="S197" s="302">
        <f t="shared" si="35"/>
        <v>0.1468212278192606</v>
      </c>
      <c r="T197" s="302">
        <f t="shared" si="35"/>
        <v>0.17514181614666879</v>
      </c>
      <c r="U197" s="302">
        <f t="shared" si="35"/>
        <v>0.17829641908761207</v>
      </c>
      <c r="V197" s="302">
        <f t="shared" si="35"/>
        <v>0.16932385615250528</v>
      </c>
      <c r="W197" s="302">
        <f t="shared" si="35"/>
        <v>0.1753752649436732</v>
      </c>
      <c r="X197" s="302">
        <f t="shared" si="35"/>
        <v>0.17956530964322862</v>
      </c>
      <c r="Y197" s="302">
        <f t="shared" si="35"/>
        <v>0.20462880737430203</v>
      </c>
      <c r="DA197" s="72"/>
    </row>
    <row r="198" spans="1:105" ht="12" customHeight="1" x14ac:dyDescent="0.25">
      <c r="A198" s="62" t="s">
        <v>525</v>
      </c>
      <c r="B198" s="302">
        <f t="shared" ref="B198:Y198" si="36">IF(B$96=0,0,B$96/B$72)</f>
        <v>0.26372394761560336</v>
      </c>
      <c r="C198" s="302">
        <f t="shared" si="36"/>
        <v>0.26616770120844024</v>
      </c>
      <c r="D198" s="302">
        <f t="shared" si="36"/>
        <v>0.26850771099173332</v>
      </c>
      <c r="E198" s="302">
        <f t="shared" si="36"/>
        <v>0.25531572208452236</v>
      </c>
      <c r="F198" s="302">
        <f t="shared" si="36"/>
        <v>0.26124923377260917</v>
      </c>
      <c r="G198" s="302">
        <f t="shared" si="36"/>
        <v>0.25949135914219418</v>
      </c>
      <c r="H198" s="302">
        <f t="shared" si="36"/>
        <v>0.28043838539187305</v>
      </c>
      <c r="I198" s="302">
        <f t="shared" si="36"/>
        <v>0.28977952667344808</v>
      </c>
      <c r="J198" s="302">
        <f t="shared" si="36"/>
        <v>0.2814844991075649</v>
      </c>
      <c r="K198" s="302">
        <f t="shared" si="36"/>
        <v>0.26749147959089087</v>
      </c>
      <c r="L198" s="302">
        <f t="shared" si="36"/>
        <v>0.26838612571726278</v>
      </c>
      <c r="M198" s="302">
        <f t="shared" si="36"/>
        <v>0.29681411609372721</v>
      </c>
      <c r="N198" s="302">
        <f t="shared" si="36"/>
        <v>0.28414659932859659</v>
      </c>
      <c r="O198" s="302">
        <f t="shared" si="36"/>
        <v>0.284960651575205</v>
      </c>
      <c r="P198" s="302">
        <f t="shared" si="36"/>
        <v>0.28175028529208784</v>
      </c>
      <c r="Q198" s="302">
        <f t="shared" si="36"/>
        <v>0.29277651302716728</v>
      </c>
      <c r="R198" s="302">
        <f t="shared" si="36"/>
        <v>0.28742442755741177</v>
      </c>
      <c r="S198" s="302">
        <f t="shared" si="36"/>
        <v>0.29790446647654045</v>
      </c>
      <c r="T198" s="302">
        <f t="shared" si="36"/>
        <v>0.25997288723414186</v>
      </c>
      <c r="U198" s="302">
        <f t="shared" si="36"/>
        <v>0.25544378971210496</v>
      </c>
      <c r="V198" s="302">
        <f t="shared" si="36"/>
        <v>0.26183426654190012</v>
      </c>
      <c r="W198" s="302">
        <f t="shared" si="36"/>
        <v>0.26033152475071625</v>
      </c>
      <c r="X198" s="302">
        <f t="shared" si="36"/>
        <v>0.26045155681800697</v>
      </c>
      <c r="Y198" s="302">
        <f t="shared" si="36"/>
        <v>0.23049756687698353</v>
      </c>
      <c r="DA198" s="72"/>
    </row>
    <row r="199" spans="1:105" ht="12" customHeight="1" x14ac:dyDescent="0.25">
      <c r="A199" s="174" t="s">
        <v>527</v>
      </c>
      <c r="B199" s="301">
        <f t="shared" ref="B199:Y199" si="37">IF(B$97=0,0,B$97/B$72)</f>
        <v>0.31334785710494162</v>
      </c>
      <c r="C199" s="301">
        <f t="shared" si="37"/>
        <v>0.31267787477169601</v>
      </c>
      <c r="D199" s="301">
        <f t="shared" si="37"/>
        <v>0.31164378948650778</v>
      </c>
      <c r="E199" s="301">
        <f t="shared" si="37"/>
        <v>0.33064114949989487</v>
      </c>
      <c r="F199" s="301">
        <f t="shared" si="37"/>
        <v>0.3268090509110157</v>
      </c>
      <c r="G199" s="301">
        <f t="shared" si="37"/>
        <v>0.32416306011805462</v>
      </c>
      <c r="H199" s="301">
        <f t="shared" si="37"/>
        <v>0.30280620415396764</v>
      </c>
      <c r="I199" s="301">
        <f t="shared" si="37"/>
        <v>0.3018138176475294</v>
      </c>
      <c r="J199" s="301">
        <f t="shared" si="37"/>
        <v>0.31437583072694086</v>
      </c>
      <c r="K199" s="301">
        <f t="shared" si="37"/>
        <v>0.31234867320949322</v>
      </c>
      <c r="L199" s="301">
        <f t="shared" si="37"/>
        <v>0.31510894179696552</v>
      </c>
      <c r="M199" s="301">
        <f t="shared" si="37"/>
        <v>0.29588285266617592</v>
      </c>
      <c r="N199" s="301">
        <f t="shared" si="37"/>
        <v>0.29859660404989702</v>
      </c>
      <c r="O199" s="301">
        <f t="shared" si="37"/>
        <v>0.298464531583788</v>
      </c>
      <c r="P199" s="301">
        <f t="shared" si="37"/>
        <v>0.30053757429235939</v>
      </c>
      <c r="Q199" s="301">
        <f t="shared" si="37"/>
        <v>0.30221847114282169</v>
      </c>
      <c r="R199" s="301">
        <f t="shared" si="37"/>
        <v>0.30406843749942902</v>
      </c>
      <c r="S199" s="301">
        <f t="shared" si="37"/>
        <v>0.29916424577664208</v>
      </c>
      <c r="T199" s="301">
        <f t="shared" si="37"/>
        <v>0.31316184128000957</v>
      </c>
      <c r="U199" s="301">
        <f t="shared" si="37"/>
        <v>0.31525276510523798</v>
      </c>
      <c r="V199" s="301">
        <f t="shared" si="37"/>
        <v>0.31916062733897727</v>
      </c>
      <c r="W199" s="301">
        <f t="shared" si="37"/>
        <v>0.31224715422328353</v>
      </c>
      <c r="X199" s="301">
        <f t="shared" si="37"/>
        <v>0.30567872862985079</v>
      </c>
      <c r="Y199" s="301">
        <f t="shared" si="37"/>
        <v>0.31270418106287867</v>
      </c>
      <c r="DA199" s="178"/>
    </row>
    <row r="200" spans="1:105" ht="12" customHeight="1" x14ac:dyDescent="0.25">
      <c r="A200" s="62" t="s">
        <v>528</v>
      </c>
      <c r="B200" s="302">
        <f t="shared" ref="B200:Y200" si="38">IF(B$98=0,0,B$98/B$72)</f>
        <v>4.8102662443490062E-2</v>
      </c>
      <c r="C200" s="302">
        <f t="shared" si="38"/>
        <v>4.7430649522720678E-2</v>
      </c>
      <c r="D200" s="302">
        <f t="shared" si="38"/>
        <v>4.6821155849731705E-2</v>
      </c>
      <c r="E200" s="302">
        <f t="shared" si="38"/>
        <v>4.9361988255776444E-2</v>
      </c>
      <c r="F200" s="302">
        <f t="shared" si="38"/>
        <v>4.7492929264034679E-2</v>
      </c>
      <c r="G200" s="302">
        <f t="shared" si="38"/>
        <v>4.8375993029898562E-2</v>
      </c>
      <c r="H200" s="302">
        <f t="shared" si="38"/>
        <v>4.4714794704329992E-2</v>
      </c>
      <c r="I200" s="302">
        <f t="shared" si="38"/>
        <v>4.231374762995227E-2</v>
      </c>
      <c r="J200" s="302">
        <f t="shared" si="38"/>
        <v>4.3072537099409142E-2</v>
      </c>
      <c r="K200" s="302">
        <f t="shared" si="38"/>
        <v>4.7241525636302628E-2</v>
      </c>
      <c r="L200" s="302">
        <f t="shared" si="38"/>
        <v>4.6596080556405989E-2</v>
      </c>
      <c r="M200" s="302">
        <f t="shared" si="38"/>
        <v>4.1586769822944701E-2</v>
      </c>
      <c r="N200" s="302">
        <f t="shared" si="38"/>
        <v>4.4379958858096799E-2</v>
      </c>
      <c r="O200" s="302">
        <f t="shared" si="38"/>
        <v>4.4192738461566364E-2</v>
      </c>
      <c r="P200" s="302">
        <f t="shared" si="38"/>
        <v>4.4596406790177685E-2</v>
      </c>
      <c r="Q200" s="302">
        <f t="shared" si="38"/>
        <v>4.1295798270879501E-2</v>
      </c>
      <c r="R200" s="302">
        <f t="shared" si="38"/>
        <v>4.2684103120521968E-2</v>
      </c>
      <c r="S200" s="302">
        <f t="shared" si="38"/>
        <v>4.0393959816938031E-2</v>
      </c>
      <c r="T200" s="302">
        <f t="shared" si="38"/>
        <v>4.9338049432361732E-2</v>
      </c>
      <c r="U200" s="302">
        <f t="shared" si="38"/>
        <v>5.0322711455575528E-2</v>
      </c>
      <c r="V200" s="302">
        <f t="shared" si="38"/>
        <v>4.8119196349134141E-2</v>
      </c>
      <c r="W200" s="302">
        <f t="shared" si="38"/>
        <v>4.9109546231308039E-2</v>
      </c>
      <c r="X200" s="302">
        <f t="shared" si="38"/>
        <v>4.9811725245556972E-2</v>
      </c>
      <c r="Y200" s="302">
        <f t="shared" si="38"/>
        <v>5.7406366819481629E-2</v>
      </c>
      <c r="DA200" s="72"/>
    </row>
    <row r="201" spans="1:105" ht="12" customHeight="1" x14ac:dyDescent="0.25">
      <c r="A201" s="62" t="s">
        <v>533</v>
      </c>
      <c r="B201" s="302">
        <f t="shared" ref="B201:Y201" si="39">IF(B$102=0,0,B$102/B$72)</f>
        <v>0.18899922053701557</v>
      </c>
      <c r="C201" s="302">
        <f t="shared" si="39"/>
        <v>0.18824013435751397</v>
      </c>
      <c r="D201" s="302">
        <f t="shared" si="39"/>
        <v>0.18713834940087756</v>
      </c>
      <c r="E201" s="302">
        <f t="shared" si="39"/>
        <v>0.2060092908077289</v>
      </c>
      <c r="F201" s="302">
        <f t="shared" si="39"/>
        <v>0.20189748441491706</v>
      </c>
      <c r="G201" s="302">
        <f t="shared" si="39"/>
        <v>0.19929701794277951</v>
      </c>
      <c r="H201" s="302">
        <f t="shared" si="39"/>
        <v>0.17862122966286598</v>
      </c>
      <c r="I201" s="302">
        <f t="shared" si="39"/>
        <v>0.17748741237422916</v>
      </c>
      <c r="J201" s="302">
        <f t="shared" si="39"/>
        <v>0.18948593876849276</v>
      </c>
      <c r="K201" s="302">
        <f t="shared" si="39"/>
        <v>0.18774845433207188</v>
      </c>
      <c r="L201" s="302">
        <f t="shared" si="39"/>
        <v>0.19108927968370928</v>
      </c>
      <c r="M201" s="302">
        <f t="shared" si="39"/>
        <v>0.17158503824991789</v>
      </c>
      <c r="N201" s="302">
        <f t="shared" si="39"/>
        <v>0.17443427981008594</v>
      </c>
      <c r="O201" s="302">
        <f t="shared" si="39"/>
        <v>0.1743231047210812</v>
      </c>
      <c r="P201" s="302">
        <f t="shared" si="39"/>
        <v>0.17629102953818787</v>
      </c>
      <c r="Q201" s="302">
        <f t="shared" si="39"/>
        <v>0.17773415946832907</v>
      </c>
      <c r="R201" s="302">
        <f t="shared" si="39"/>
        <v>0.1797140619443082</v>
      </c>
      <c r="S201" s="302">
        <f t="shared" si="39"/>
        <v>0.1747533776632457</v>
      </c>
      <c r="T201" s="302">
        <f t="shared" si="39"/>
        <v>0.18944284659493626</v>
      </c>
      <c r="U201" s="302">
        <f t="shared" si="39"/>
        <v>0.19160661673574303</v>
      </c>
      <c r="V201" s="302">
        <f t="shared" si="39"/>
        <v>0.19497551351491729</v>
      </c>
      <c r="W201" s="302">
        <f t="shared" si="39"/>
        <v>0.18828335579681324</v>
      </c>
      <c r="X201" s="302">
        <f t="shared" si="39"/>
        <v>0.1817715963390249</v>
      </c>
      <c r="Y201" s="302">
        <f t="shared" si="39"/>
        <v>0.18902372340828305</v>
      </c>
      <c r="DA201" s="72"/>
    </row>
    <row r="202" spans="1:105" ht="12" customHeight="1" x14ac:dyDescent="0.25">
      <c r="A202" s="63" t="s">
        <v>545</v>
      </c>
      <c r="B202" s="303">
        <f t="shared" ref="B202:Y202" si="40">IF(B$113=0,0,B$113/B$72)</f>
        <v>7.6245974124435997E-2</v>
      </c>
      <c r="C202" s="303">
        <f t="shared" si="40"/>
        <v>7.7007090891461322E-2</v>
      </c>
      <c r="D202" s="303">
        <f t="shared" si="40"/>
        <v>7.7684284235898515E-2</v>
      </c>
      <c r="E202" s="303">
        <f t="shared" si="40"/>
        <v>7.5269870436389566E-2</v>
      </c>
      <c r="F202" s="303">
        <f t="shared" si="40"/>
        <v>7.7418637232063964E-2</v>
      </c>
      <c r="G202" s="303">
        <f t="shared" si="40"/>
        <v>7.6490049145376549E-2</v>
      </c>
      <c r="H202" s="303">
        <f t="shared" si="40"/>
        <v>7.9470179786771594E-2</v>
      </c>
      <c r="I202" s="303">
        <f t="shared" si="40"/>
        <v>8.2012657643347933E-2</v>
      </c>
      <c r="J202" s="303">
        <f t="shared" si="40"/>
        <v>8.1817354859038946E-2</v>
      </c>
      <c r="K202" s="303">
        <f t="shared" si="40"/>
        <v>7.7358693241118659E-2</v>
      </c>
      <c r="L202" s="303">
        <f t="shared" si="40"/>
        <v>7.7423581556850182E-2</v>
      </c>
      <c r="M202" s="303">
        <f t="shared" si="40"/>
        <v>8.271104459331334E-2</v>
      </c>
      <c r="N202" s="303">
        <f t="shared" si="40"/>
        <v>7.9782365381714293E-2</v>
      </c>
      <c r="O202" s="303">
        <f t="shared" si="40"/>
        <v>7.994868840114043E-2</v>
      </c>
      <c r="P202" s="303">
        <f t="shared" si="40"/>
        <v>7.9650137963993867E-2</v>
      </c>
      <c r="Q202" s="303">
        <f t="shared" si="40"/>
        <v>8.3188513403613107E-2</v>
      </c>
      <c r="R202" s="303">
        <f t="shared" si="40"/>
        <v>8.1670272434598873E-2</v>
      </c>
      <c r="S202" s="303">
        <f t="shared" si="40"/>
        <v>8.4016908296458387E-2</v>
      </c>
      <c r="T202" s="303">
        <f t="shared" si="40"/>
        <v>7.4380945252711606E-2</v>
      </c>
      <c r="U202" s="303">
        <f t="shared" si="40"/>
        <v>7.3323436913919418E-2</v>
      </c>
      <c r="V202" s="303">
        <f t="shared" si="40"/>
        <v>7.6065917474925873E-2</v>
      </c>
      <c r="W202" s="303">
        <f t="shared" si="40"/>
        <v>7.4854252195162271E-2</v>
      </c>
      <c r="X202" s="303">
        <f t="shared" si="40"/>
        <v>7.409540704526893E-2</v>
      </c>
      <c r="Y202" s="303">
        <f t="shared" si="40"/>
        <v>6.6274090835113986E-2</v>
      </c>
      <c r="DA202" s="74"/>
    </row>
    <row r="203" spans="1:105" ht="12" customHeight="1" x14ac:dyDescent="0.25">
      <c r="A203" s="130"/>
      <c r="B203" s="172"/>
      <c r="C203" s="172"/>
      <c r="D203" s="172"/>
      <c r="E203" s="172"/>
      <c r="F203" s="172"/>
      <c r="G203" s="172"/>
      <c r="H203" s="172"/>
      <c r="I203" s="172"/>
      <c r="J203" s="172"/>
      <c r="K203" s="172"/>
      <c r="L203" s="172"/>
      <c r="M203" s="172"/>
      <c r="N203" s="172"/>
      <c r="O203" s="172"/>
      <c r="P203" s="172"/>
      <c r="Q203" s="172"/>
      <c r="R203" s="172"/>
      <c r="S203" s="172"/>
      <c r="T203" s="172"/>
      <c r="U203" s="172"/>
      <c r="V203" s="172"/>
      <c r="W203" s="172"/>
      <c r="X203" s="172"/>
      <c r="Y203" s="172"/>
    </row>
    <row r="204" spans="1:105" ht="12" customHeight="1" x14ac:dyDescent="0.25">
      <c r="A204" s="35" t="s">
        <v>47</v>
      </c>
      <c r="B204" s="232">
        <f t="shared" ref="B204:Y204" si="41">SUM(B$205:B$210,B$214:B$215,B$217:B$219)</f>
        <v>0.99999999999999989</v>
      </c>
      <c r="C204" s="232">
        <f t="shared" si="41"/>
        <v>0.99999999999999967</v>
      </c>
      <c r="D204" s="232">
        <f t="shared" si="41"/>
        <v>1.0000000000000002</v>
      </c>
      <c r="E204" s="232">
        <f t="shared" si="41"/>
        <v>1.0000000000000002</v>
      </c>
      <c r="F204" s="232">
        <f t="shared" si="41"/>
        <v>0.99999999999999967</v>
      </c>
      <c r="G204" s="232">
        <f t="shared" si="41"/>
        <v>1</v>
      </c>
      <c r="H204" s="232">
        <f t="shared" si="41"/>
        <v>0.99999999999999989</v>
      </c>
      <c r="I204" s="232">
        <f t="shared" si="41"/>
        <v>1</v>
      </c>
      <c r="J204" s="232">
        <f t="shared" si="41"/>
        <v>1.0000000000000002</v>
      </c>
      <c r="K204" s="232">
        <f t="shared" si="41"/>
        <v>0.99999999999999989</v>
      </c>
      <c r="L204" s="232">
        <f t="shared" si="41"/>
        <v>0.99999999999999989</v>
      </c>
      <c r="M204" s="232">
        <f t="shared" si="41"/>
        <v>0.99999999999999989</v>
      </c>
      <c r="N204" s="232">
        <f t="shared" si="41"/>
        <v>1</v>
      </c>
      <c r="O204" s="232">
        <f t="shared" si="41"/>
        <v>0.99999999999999989</v>
      </c>
      <c r="P204" s="232">
        <f t="shared" si="41"/>
        <v>1.0000000000000002</v>
      </c>
      <c r="Q204" s="232">
        <f t="shared" si="41"/>
        <v>0.99999999999999989</v>
      </c>
      <c r="R204" s="232">
        <f t="shared" si="41"/>
        <v>1</v>
      </c>
      <c r="S204" s="232">
        <f t="shared" si="41"/>
        <v>1</v>
      </c>
      <c r="T204" s="232">
        <f t="shared" si="41"/>
        <v>1</v>
      </c>
      <c r="U204" s="232">
        <f t="shared" si="41"/>
        <v>1</v>
      </c>
      <c r="V204" s="232">
        <f t="shared" si="41"/>
        <v>1</v>
      </c>
      <c r="W204" s="232">
        <f t="shared" si="41"/>
        <v>1</v>
      </c>
      <c r="X204" s="232">
        <f t="shared" si="41"/>
        <v>1</v>
      </c>
      <c r="Y204" s="232">
        <f t="shared" si="41"/>
        <v>1.0000000000000002</v>
      </c>
      <c r="DA204" s="95"/>
    </row>
    <row r="205" spans="1:105" ht="12" customHeight="1" x14ac:dyDescent="0.25">
      <c r="A205" s="55" t="s">
        <v>91</v>
      </c>
      <c r="B205" s="299">
        <f t="shared" ref="B205:Y205" si="42">IF(B$116=0,0,B$116/B$115)</f>
        <v>1.813169882621597E-3</v>
      </c>
      <c r="C205" s="299">
        <f t="shared" si="42"/>
        <v>1.8115673900059436E-3</v>
      </c>
      <c r="D205" s="299">
        <f t="shared" si="42"/>
        <v>1.8096476237589795E-3</v>
      </c>
      <c r="E205" s="299">
        <f t="shared" si="42"/>
        <v>1.8114753534980608E-3</v>
      </c>
      <c r="F205" s="299">
        <f t="shared" si="42"/>
        <v>1.8081910474143407E-3</v>
      </c>
      <c r="G205" s="299">
        <f t="shared" si="42"/>
        <v>1.8095305329558094E-3</v>
      </c>
      <c r="H205" s="299">
        <f t="shared" si="42"/>
        <v>1.7862032074450339E-3</v>
      </c>
      <c r="I205" s="299">
        <f t="shared" si="42"/>
        <v>1.7795348165601133E-3</v>
      </c>
      <c r="J205" s="299">
        <f t="shared" si="42"/>
        <v>1.7833519984761987E-3</v>
      </c>
      <c r="K205" s="299">
        <f t="shared" si="42"/>
        <v>1.7958074380919494E-3</v>
      </c>
      <c r="L205" s="299">
        <f t="shared" si="42"/>
        <v>1.7880313734623865E-3</v>
      </c>
      <c r="M205" s="299">
        <f t="shared" si="42"/>
        <v>1.7755050230317843E-3</v>
      </c>
      <c r="N205" s="299">
        <f t="shared" si="42"/>
        <v>1.7843349465993144E-3</v>
      </c>
      <c r="O205" s="299">
        <f t="shared" si="42"/>
        <v>1.7847593282602759E-3</v>
      </c>
      <c r="P205" s="299">
        <f t="shared" si="42"/>
        <v>1.7859598678040265E-3</v>
      </c>
      <c r="Q205" s="299">
        <f t="shared" si="42"/>
        <v>1.7397618052812645E-3</v>
      </c>
      <c r="R205" s="299">
        <f t="shared" si="42"/>
        <v>1.7785130189512212E-3</v>
      </c>
      <c r="S205" s="299">
        <f t="shared" si="42"/>
        <v>1.7720104628372001E-3</v>
      </c>
      <c r="T205" s="299">
        <f t="shared" si="42"/>
        <v>1.7934757038308247E-3</v>
      </c>
      <c r="U205" s="299">
        <f t="shared" si="42"/>
        <v>1.7953163836056526E-3</v>
      </c>
      <c r="V205" s="299">
        <f t="shared" si="42"/>
        <v>1.7747018605668203E-3</v>
      </c>
      <c r="W205" s="299">
        <f t="shared" si="42"/>
        <v>1.7961949568852512E-3</v>
      </c>
      <c r="X205" s="299">
        <f t="shared" si="42"/>
        <v>1.7732052873861697E-3</v>
      </c>
      <c r="Y205" s="299">
        <f t="shared" si="42"/>
        <v>1.820379478973711E-3</v>
      </c>
      <c r="DA205" s="67"/>
    </row>
    <row r="206" spans="1:105" ht="12" customHeight="1" x14ac:dyDescent="0.25">
      <c r="A206" s="173" t="s">
        <v>92</v>
      </c>
      <c r="B206" s="233">
        <f t="shared" ref="B206:Y206" si="43">IF(B$117=0,0,B$117/B$115)</f>
        <v>2.3486978199738589E-4</v>
      </c>
      <c r="C206" s="233">
        <f t="shared" si="43"/>
        <v>2.3466220239058878E-4</v>
      </c>
      <c r="D206" s="233">
        <f t="shared" si="43"/>
        <v>2.3441352460025489E-4</v>
      </c>
      <c r="E206" s="233">
        <f t="shared" si="43"/>
        <v>2.3465028039985333E-4</v>
      </c>
      <c r="F206" s="233">
        <f t="shared" si="43"/>
        <v>2.342248463237144E-4</v>
      </c>
      <c r="G206" s="233">
        <f t="shared" si="43"/>
        <v>2.3439835719003146E-4</v>
      </c>
      <c r="H206" s="233">
        <f t="shared" si="43"/>
        <v>2.313766415141809E-4</v>
      </c>
      <c r="I206" s="233">
        <f t="shared" si="43"/>
        <v>2.3051284848054086E-4</v>
      </c>
      <c r="J206" s="233">
        <f t="shared" si="43"/>
        <v>2.3100730886898438E-4</v>
      </c>
      <c r="K206" s="233">
        <f t="shared" si="43"/>
        <v>2.3262072988114189E-4</v>
      </c>
      <c r="L206" s="233">
        <f t="shared" si="43"/>
        <v>2.3161345382728294E-4</v>
      </c>
      <c r="M206" s="233">
        <f t="shared" si="43"/>
        <v>2.2999084735060533E-4</v>
      </c>
      <c r="N206" s="233">
        <f t="shared" si="43"/>
        <v>2.3113463549932569E-4</v>
      </c>
      <c r="O206" s="233">
        <f t="shared" si="43"/>
        <v>2.3118960796999658E-4</v>
      </c>
      <c r="P206" s="233">
        <f t="shared" si="43"/>
        <v>2.3134512040356533E-4</v>
      </c>
      <c r="Q206" s="233">
        <f t="shared" si="43"/>
        <v>2.3033314805142406E-4</v>
      </c>
      <c r="R206" s="233">
        <f t="shared" si="43"/>
        <v>2.3038048946446278E-4</v>
      </c>
      <c r="S206" s="233">
        <f t="shared" si="43"/>
        <v>2.2953817791298388E-4</v>
      </c>
      <c r="T206" s="233">
        <f t="shared" si="43"/>
        <v>2.3231868762749818E-4</v>
      </c>
      <c r="U206" s="233">
        <f t="shared" si="43"/>
        <v>2.3255712091584249E-4</v>
      </c>
      <c r="V206" s="233">
        <f t="shared" si="43"/>
        <v>2.3228279984502452E-4</v>
      </c>
      <c r="W206" s="233">
        <f t="shared" si="43"/>
        <v>2.3267092730355402E-4</v>
      </c>
      <c r="X206" s="233">
        <f t="shared" si="43"/>
        <v>2.3288928987302824E-4</v>
      </c>
      <c r="Y206" s="233">
        <f t="shared" si="43"/>
        <v>2.3580368032635101E-4</v>
      </c>
      <c r="DA206" s="177"/>
    </row>
    <row r="207" spans="1:105" ht="12" customHeight="1" x14ac:dyDescent="0.25">
      <c r="A207" s="173" t="s">
        <v>93</v>
      </c>
      <c r="B207" s="233">
        <f t="shared" ref="B207:Y207" si="44">IF(B$118=0,0,B$118/B$115)</f>
        <v>3.2813474592855961E-2</v>
      </c>
      <c r="C207" s="233">
        <f t="shared" si="44"/>
        <v>3.2784473807417738E-2</v>
      </c>
      <c r="D207" s="233">
        <f t="shared" si="44"/>
        <v>3.2749731226718169E-2</v>
      </c>
      <c r="E207" s="233">
        <f t="shared" si="44"/>
        <v>3.2782808195363389E-2</v>
      </c>
      <c r="F207" s="233">
        <f t="shared" si="44"/>
        <v>3.2723371131431207E-2</v>
      </c>
      <c r="G207" s="233">
        <f t="shared" si="44"/>
        <v>3.2747612199631022E-2</v>
      </c>
      <c r="H207" s="233">
        <f t="shared" si="44"/>
        <v>3.2325450652440336E-2</v>
      </c>
      <c r="I207" s="233">
        <f t="shared" si="44"/>
        <v>3.2204770799452026E-2</v>
      </c>
      <c r="J207" s="233">
        <f t="shared" si="44"/>
        <v>3.2273851475796977E-2</v>
      </c>
      <c r="K207" s="233">
        <f t="shared" si="44"/>
        <v>3.2499261270704509E-2</v>
      </c>
      <c r="L207" s="233">
        <f t="shared" si="44"/>
        <v>3.235853551654317E-2</v>
      </c>
      <c r="M207" s="233">
        <f t="shared" si="44"/>
        <v>3.2131842427530755E-2</v>
      </c>
      <c r="N207" s="233">
        <f t="shared" si="44"/>
        <v>3.2291640180304511E-2</v>
      </c>
      <c r="O207" s="233">
        <f t="shared" si="44"/>
        <v>3.2299320341431785E-2</v>
      </c>
      <c r="P207" s="233">
        <f t="shared" si="44"/>
        <v>3.2321046862589117E-2</v>
      </c>
      <c r="Q207" s="233">
        <f t="shared" si="44"/>
        <v>3.1392567924679295E-2</v>
      </c>
      <c r="R207" s="233">
        <f t="shared" si="44"/>
        <v>3.2128442224282225E-2</v>
      </c>
      <c r="S207" s="233">
        <f t="shared" si="44"/>
        <v>3.2068600332425805E-2</v>
      </c>
      <c r="T207" s="233">
        <f t="shared" si="44"/>
        <v>3.2457063182335613E-2</v>
      </c>
      <c r="U207" s="233">
        <f t="shared" si="44"/>
        <v>3.2490374511629033E-2</v>
      </c>
      <c r="V207" s="233">
        <f t="shared" si="44"/>
        <v>3.2027160233330965E-2</v>
      </c>
      <c r="W207" s="233">
        <f t="shared" si="44"/>
        <v>3.2506274313552942E-2</v>
      </c>
      <c r="X207" s="233">
        <f t="shared" si="44"/>
        <v>3.2002753722322114E-2</v>
      </c>
      <c r="Y207" s="233">
        <f t="shared" si="44"/>
        <v>3.2872126479963001E-2</v>
      </c>
      <c r="DA207" s="177"/>
    </row>
    <row r="208" spans="1:105" ht="12" customHeight="1" x14ac:dyDescent="0.25">
      <c r="A208" s="173" t="s">
        <v>94</v>
      </c>
      <c r="B208" s="233">
        <f t="shared" ref="B208:Y208" si="45">IF(B$119=0,0,B$119/B$115)</f>
        <v>5.9885616601908524E-4</v>
      </c>
      <c r="C208" s="233">
        <f t="shared" si="45"/>
        <v>5.9832689262166022E-4</v>
      </c>
      <c r="D208" s="233">
        <f t="shared" si="45"/>
        <v>5.9769282966631941E-4</v>
      </c>
      <c r="E208" s="233">
        <f t="shared" si="45"/>
        <v>5.9829649468113981E-4</v>
      </c>
      <c r="F208" s="233">
        <f t="shared" si="45"/>
        <v>5.9721174968940989E-4</v>
      </c>
      <c r="G208" s="233">
        <f t="shared" si="45"/>
        <v>5.9765415675975186E-4</v>
      </c>
      <c r="H208" s="233">
        <f t="shared" si="45"/>
        <v>5.89949576591751E-4</v>
      </c>
      <c r="I208" s="233">
        <f t="shared" si="45"/>
        <v>5.8774713156046349E-4</v>
      </c>
      <c r="J208" s="233">
        <f t="shared" si="45"/>
        <v>5.8900787549249882E-4</v>
      </c>
      <c r="K208" s="233">
        <f t="shared" si="45"/>
        <v>5.9312167469347898E-4</v>
      </c>
      <c r="L208" s="233">
        <f t="shared" si="45"/>
        <v>5.9055338570114058E-4</v>
      </c>
      <c r="M208" s="233">
        <f t="shared" si="45"/>
        <v>5.8641616598169798E-4</v>
      </c>
      <c r="N208" s="233">
        <f t="shared" si="45"/>
        <v>5.8933252490899629E-4</v>
      </c>
      <c r="O208" s="233">
        <f t="shared" si="45"/>
        <v>5.8947269024973363E-4</v>
      </c>
      <c r="P208" s="233">
        <f t="shared" si="45"/>
        <v>5.8986920605071601E-4</v>
      </c>
      <c r="Q208" s="233">
        <f t="shared" si="45"/>
        <v>5.8732766772328043E-4</v>
      </c>
      <c r="R208" s="233">
        <f t="shared" si="45"/>
        <v>5.8740965088401184E-4</v>
      </c>
      <c r="S208" s="233">
        <f t="shared" si="45"/>
        <v>5.85261977981936E-4</v>
      </c>
      <c r="T208" s="233">
        <f t="shared" si="45"/>
        <v>5.9235154639321558E-4</v>
      </c>
      <c r="U208" s="233">
        <f t="shared" si="45"/>
        <v>5.9295948856310685E-4</v>
      </c>
      <c r="V208" s="233">
        <f t="shared" si="45"/>
        <v>5.9226004198751345E-4</v>
      </c>
      <c r="W208" s="233">
        <f t="shared" si="45"/>
        <v>5.9324966491714284E-4</v>
      </c>
      <c r="X208" s="233">
        <f t="shared" si="45"/>
        <v>5.9380643203313962E-4</v>
      </c>
      <c r="Y208" s="233">
        <f t="shared" si="45"/>
        <v>6.012373611135732E-4</v>
      </c>
      <c r="DA208" s="177"/>
    </row>
    <row r="209" spans="1:105" ht="12" customHeight="1" x14ac:dyDescent="0.25">
      <c r="A209" s="56" t="s">
        <v>95</v>
      </c>
      <c r="B209" s="300">
        <f t="shared" ref="B209:Y209" si="46">IF(B$120=0,0,B$120/B$115)</f>
        <v>4.7563630417890084E-3</v>
      </c>
      <c r="C209" s="300">
        <f t="shared" si="46"/>
        <v>4.7617046043344109E-3</v>
      </c>
      <c r="D209" s="300">
        <f t="shared" si="46"/>
        <v>4.768369268295684E-3</v>
      </c>
      <c r="E209" s="300">
        <f t="shared" si="46"/>
        <v>4.6835049075728778E-3</v>
      </c>
      <c r="F209" s="300">
        <f t="shared" si="46"/>
        <v>4.7085132891854327E-3</v>
      </c>
      <c r="G209" s="300">
        <f t="shared" si="46"/>
        <v>4.7175370891748974E-3</v>
      </c>
      <c r="H209" s="300">
        <f t="shared" si="46"/>
        <v>4.7969582557848235E-3</v>
      </c>
      <c r="I209" s="300">
        <f t="shared" si="46"/>
        <v>4.8021591105267694E-3</v>
      </c>
      <c r="J209" s="300">
        <f t="shared" si="46"/>
        <v>4.758228253266032E-3</v>
      </c>
      <c r="K209" s="300">
        <f t="shared" si="46"/>
        <v>4.766824266896794E-3</v>
      </c>
      <c r="L209" s="300">
        <f t="shared" si="46"/>
        <v>4.7527109197292271E-3</v>
      </c>
      <c r="M209" s="300">
        <f t="shared" si="46"/>
        <v>4.8164915071665154E-3</v>
      </c>
      <c r="N209" s="300">
        <f t="shared" si="46"/>
        <v>4.8105112327284658E-3</v>
      </c>
      <c r="O209" s="300">
        <f t="shared" si="46"/>
        <v>4.8097989668726927E-3</v>
      </c>
      <c r="P209" s="300">
        <f t="shared" si="46"/>
        <v>4.8073799407088074E-3</v>
      </c>
      <c r="Q209" s="300">
        <f t="shared" si="46"/>
        <v>4.8111783327598624E-3</v>
      </c>
      <c r="R209" s="300">
        <f t="shared" si="46"/>
        <v>4.7956688909933333E-3</v>
      </c>
      <c r="S209" s="300">
        <f t="shared" si="46"/>
        <v>4.81319448450234E-3</v>
      </c>
      <c r="T209" s="300">
        <f t="shared" si="46"/>
        <v>5.0916284498602948E-3</v>
      </c>
      <c r="U209" s="300">
        <f t="shared" si="46"/>
        <v>5.0371874068235534E-3</v>
      </c>
      <c r="V209" s="300">
        <f t="shared" si="46"/>
        <v>5.0275953533438925E-3</v>
      </c>
      <c r="W209" s="300">
        <f t="shared" si="46"/>
        <v>5.0757417588680387E-3</v>
      </c>
      <c r="X209" s="300">
        <f t="shared" si="46"/>
        <v>5.1076633741008234E-3</v>
      </c>
      <c r="Y209" s="300">
        <f t="shared" si="46"/>
        <v>5.1529095213798913E-3</v>
      </c>
      <c r="DA209" s="68"/>
    </row>
    <row r="210" spans="1:105" ht="12" customHeight="1" x14ac:dyDescent="0.25">
      <c r="A210" s="174" t="s">
        <v>602</v>
      </c>
      <c r="B210" s="301">
        <f t="shared" ref="B210:Y210" si="47">IF(B$126=0,0,B$126/B$115)</f>
        <v>0.48452674027986603</v>
      </c>
      <c r="C210" s="301">
        <f t="shared" si="47"/>
        <v>0.48474784487646466</v>
      </c>
      <c r="D210" s="301">
        <f t="shared" si="47"/>
        <v>0.48506762190265801</v>
      </c>
      <c r="E210" s="301">
        <f t="shared" si="47"/>
        <v>0.47878076503205386</v>
      </c>
      <c r="F210" s="301">
        <f t="shared" si="47"/>
        <v>0.48001963586638258</v>
      </c>
      <c r="G210" s="301">
        <f t="shared" si="47"/>
        <v>0.48091620439035176</v>
      </c>
      <c r="H210" s="301">
        <f t="shared" si="47"/>
        <v>0.4884170330722834</v>
      </c>
      <c r="I210" s="301">
        <f t="shared" si="47"/>
        <v>0.48882690488331748</v>
      </c>
      <c r="J210" s="301">
        <f t="shared" si="47"/>
        <v>0.48470917872211539</v>
      </c>
      <c r="K210" s="301">
        <f t="shared" si="47"/>
        <v>0.48503921642581516</v>
      </c>
      <c r="L210" s="301">
        <f t="shared" si="47"/>
        <v>0.4840765862692149</v>
      </c>
      <c r="M210" s="301">
        <f t="shared" si="47"/>
        <v>0.49072779804599187</v>
      </c>
      <c r="N210" s="301">
        <f t="shared" si="47"/>
        <v>0.48971815834413496</v>
      </c>
      <c r="O210" s="301">
        <f t="shared" si="47"/>
        <v>0.4897034326555203</v>
      </c>
      <c r="P210" s="301">
        <f t="shared" si="47"/>
        <v>0.48907825745709449</v>
      </c>
      <c r="Q210" s="301">
        <f t="shared" si="47"/>
        <v>0.48923974541775039</v>
      </c>
      <c r="R210" s="301">
        <f t="shared" si="47"/>
        <v>0.4880791347426936</v>
      </c>
      <c r="S210" s="301">
        <f t="shared" si="47"/>
        <v>0.48978527639954755</v>
      </c>
      <c r="T210" s="301">
        <f t="shared" si="47"/>
        <v>0.48460053983076273</v>
      </c>
      <c r="U210" s="301">
        <f t="shared" si="47"/>
        <v>0.48388412606623898</v>
      </c>
      <c r="V210" s="301">
        <f t="shared" si="47"/>
        <v>0.48291815137413124</v>
      </c>
      <c r="W210" s="301">
        <f t="shared" si="47"/>
        <v>0.48491157331327545</v>
      </c>
      <c r="X210" s="301">
        <f t="shared" si="47"/>
        <v>0.48751565161380328</v>
      </c>
      <c r="Y210" s="301">
        <f t="shared" si="47"/>
        <v>0.48439196404478546</v>
      </c>
      <c r="DA210" s="178"/>
    </row>
    <row r="211" spans="1:105" ht="12" customHeight="1" x14ac:dyDescent="0.25">
      <c r="A211" s="62" t="s">
        <v>604</v>
      </c>
      <c r="B211" s="302">
        <f t="shared" ref="B211:Y211" si="48">IF(B$127=0,0,B$127/B$115)</f>
        <v>0.20684271427467263</v>
      </c>
      <c r="C211" s="302">
        <f t="shared" si="48"/>
        <v>0.20488577413248402</v>
      </c>
      <c r="D211" s="302">
        <f t="shared" si="48"/>
        <v>0.20267808360053491</v>
      </c>
      <c r="E211" s="302">
        <f t="shared" si="48"/>
        <v>0.20658356010103068</v>
      </c>
      <c r="F211" s="302">
        <f t="shared" si="48"/>
        <v>0.20064071563420766</v>
      </c>
      <c r="G211" s="302">
        <f t="shared" si="48"/>
        <v>0.20329165911306163</v>
      </c>
      <c r="H211" s="302">
        <f t="shared" si="48"/>
        <v>0.1832713149378328</v>
      </c>
      <c r="I211" s="302">
        <f t="shared" si="48"/>
        <v>0.17400362237456701</v>
      </c>
      <c r="J211" s="302">
        <f t="shared" si="48"/>
        <v>0.17527951757299748</v>
      </c>
      <c r="K211" s="302">
        <f t="shared" si="48"/>
        <v>0.19255148963787269</v>
      </c>
      <c r="L211" s="302">
        <f t="shared" si="48"/>
        <v>0.18913715600897743</v>
      </c>
      <c r="M211" s="302">
        <f t="shared" si="48"/>
        <v>0.16985438557464144</v>
      </c>
      <c r="N211" s="302">
        <f t="shared" si="48"/>
        <v>0.1822472829151808</v>
      </c>
      <c r="O211" s="302">
        <f t="shared" si="48"/>
        <v>0.18184470821439555</v>
      </c>
      <c r="P211" s="302">
        <f t="shared" si="48"/>
        <v>0.1840033580249095</v>
      </c>
      <c r="Q211" s="302">
        <f t="shared" si="48"/>
        <v>0.17071933662719305</v>
      </c>
      <c r="R211" s="302">
        <f t="shared" si="48"/>
        <v>0.1749407731759384</v>
      </c>
      <c r="S211" s="302">
        <f t="shared" si="48"/>
        <v>0.16608202875187891</v>
      </c>
      <c r="T211" s="302">
        <f t="shared" si="48"/>
        <v>0.19990474720614979</v>
      </c>
      <c r="U211" s="302">
        <f t="shared" si="48"/>
        <v>0.20340810383649532</v>
      </c>
      <c r="V211" s="302">
        <f t="shared" si="48"/>
        <v>0.19482561206375432</v>
      </c>
      <c r="W211" s="302">
        <f t="shared" si="48"/>
        <v>0.20076227373340583</v>
      </c>
      <c r="X211" s="302">
        <f t="shared" si="48"/>
        <v>0.20201995724918043</v>
      </c>
      <c r="Y211" s="302">
        <f t="shared" si="48"/>
        <v>0.23235647977985377</v>
      </c>
      <c r="DA211" s="72"/>
    </row>
    <row r="212" spans="1:105" ht="12" customHeight="1" x14ac:dyDescent="0.25">
      <c r="A212" s="62" t="s">
        <v>611</v>
      </c>
      <c r="B212" s="302">
        <f t="shared" ref="B212:Y212" si="49">IF(B$133=0,0,B$133/B$115)</f>
        <v>0.2776840260051936</v>
      </c>
      <c r="C212" s="302">
        <f t="shared" si="49"/>
        <v>0.2798620707439809</v>
      </c>
      <c r="D212" s="302">
        <f t="shared" si="49"/>
        <v>0.28238953830212304</v>
      </c>
      <c r="E212" s="302">
        <f t="shared" si="49"/>
        <v>0.27219720493102301</v>
      </c>
      <c r="F212" s="302">
        <f t="shared" si="49"/>
        <v>0.27937892023217487</v>
      </c>
      <c r="G212" s="302">
        <f t="shared" si="49"/>
        <v>0.27762454527729008</v>
      </c>
      <c r="H212" s="302">
        <f t="shared" si="49"/>
        <v>0.30514571813445063</v>
      </c>
      <c r="I212" s="302">
        <f t="shared" si="49"/>
        <v>0.31482328250875036</v>
      </c>
      <c r="J212" s="302">
        <f t="shared" si="49"/>
        <v>0.3094296611491178</v>
      </c>
      <c r="K212" s="302">
        <f t="shared" si="49"/>
        <v>0.29248772678794244</v>
      </c>
      <c r="L212" s="302">
        <f t="shared" si="49"/>
        <v>0.29493943026023761</v>
      </c>
      <c r="M212" s="302">
        <f t="shared" si="49"/>
        <v>0.32087341247135043</v>
      </c>
      <c r="N212" s="302">
        <f t="shared" si="49"/>
        <v>0.30747087542895413</v>
      </c>
      <c r="O212" s="302">
        <f t="shared" si="49"/>
        <v>0.30785872444112489</v>
      </c>
      <c r="P212" s="302">
        <f t="shared" si="49"/>
        <v>0.30507489943218491</v>
      </c>
      <c r="Q212" s="302">
        <f t="shared" si="49"/>
        <v>0.31852040879055737</v>
      </c>
      <c r="R212" s="302">
        <f t="shared" si="49"/>
        <v>0.31313836156675517</v>
      </c>
      <c r="S212" s="302">
        <f t="shared" si="49"/>
        <v>0.32370324764766883</v>
      </c>
      <c r="T212" s="302">
        <f t="shared" si="49"/>
        <v>0.28469579262461286</v>
      </c>
      <c r="U212" s="302">
        <f t="shared" si="49"/>
        <v>0.28047602222974372</v>
      </c>
      <c r="V212" s="302">
        <f t="shared" si="49"/>
        <v>0.28809253931037698</v>
      </c>
      <c r="W212" s="302">
        <f t="shared" si="49"/>
        <v>0.28414929957986962</v>
      </c>
      <c r="X212" s="302">
        <f t="shared" si="49"/>
        <v>0.28549569436462291</v>
      </c>
      <c r="Y212" s="302">
        <f t="shared" si="49"/>
        <v>0.25203548426493144</v>
      </c>
      <c r="DA212" s="72"/>
    </row>
    <row r="213" spans="1:105" ht="12" customHeight="1" x14ac:dyDescent="0.25">
      <c r="A213" s="174" t="s">
        <v>613</v>
      </c>
      <c r="B213" s="301">
        <f t="shared" ref="B213:Y213" si="50">IF(B$134=0,0,B$134/B$115)</f>
        <v>0.33157878612602487</v>
      </c>
      <c r="C213" s="301">
        <f t="shared" si="50"/>
        <v>0.33180010623482781</v>
      </c>
      <c r="D213" s="301">
        <f t="shared" si="50"/>
        <v>0.33212326096297667</v>
      </c>
      <c r="E213" s="301">
        <f t="shared" si="50"/>
        <v>0.32723219269614506</v>
      </c>
      <c r="F213" s="301">
        <f t="shared" si="50"/>
        <v>0.32837091317202283</v>
      </c>
      <c r="G213" s="301">
        <f t="shared" si="50"/>
        <v>0.32902973748691039</v>
      </c>
      <c r="H213" s="301">
        <f t="shared" si="50"/>
        <v>0.33426440637137295</v>
      </c>
      <c r="I213" s="301">
        <f t="shared" si="50"/>
        <v>0.33461420571052702</v>
      </c>
      <c r="J213" s="301">
        <f t="shared" si="50"/>
        <v>0.33155911127072252</v>
      </c>
      <c r="K213" s="301">
        <f t="shared" si="50"/>
        <v>0.33199432271565293</v>
      </c>
      <c r="L213" s="301">
        <f t="shared" si="50"/>
        <v>0.33120865738108968</v>
      </c>
      <c r="M213" s="301">
        <f t="shared" si="50"/>
        <v>0.33621546584923728</v>
      </c>
      <c r="N213" s="301">
        <f t="shared" si="50"/>
        <v>0.33540409626737921</v>
      </c>
      <c r="O213" s="301">
        <f t="shared" si="50"/>
        <v>0.33546829524843669</v>
      </c>
      <c r="P213" s="301">
        <f t="shared" si="50"/>
        <v>0.3349097794692219</v>
      </c>
      <c r="Q213" s="301">
        <f t="shared" si="50"/>
        <v>0.33500146895472094</v>
      </c>
      <c r="R213" s="301">
        <f t="shared" si="50"/>
        <v>0.33408838148790171</v>
      </c>
      <c r="S213" s="301">
        <f t="shared" si="50"/>
        <v>0.33533829731933579</v>
      </c>
      <c r="T213" s="301">
        <f t="shared" si="50"/>
        <v>0.3314029241603958</v>
      </c>
      <c r="U213" s="301">
        <f t="shared" si="50"/>
        <v>0.33085846838032301</v>
      </c>
      <c r="V213" s="301">
        <f t="shared" si="50"/>
        <v>0.33023031427696498</v>
      </c>
      <c r="W213" s="301">
        <f t="shared" si="50"/>
        <v>0.33167858196681205</v>
      </c>
      <c r="X213" s="301">
        <f t="shared" si="50"/>
        <v>0.33342188333512673</v>
      </c>
      <c r="Y213" s="301">
        <f t="shared" si="50"/>
        <v>0.33133179016305109</v>
      </c>
      <c r="DA213" s="178"/>
    </row>
    <row r="214" spans="1:105" ht="12" customHeight="1" x14ac:dyDescent="0.25">
      <c r="A214" s="62" t="s">
        <v>615</v>
      </c>
      <c r="B214" s="302">
        <f t="shared" ref="B214:Y214" si="51">IF(B$135=0,0,B$135/B$115)</f>
        <v>0.13059002981612541</v>
      </c>
      <c r="C214" s="302">
        <f t="shared" si="51"/>
        <v>0.12902750340478514</v>
      </c>
      <c r="D214" s="302">
        <f t="shared" si="51"/>
        <v>0.12769636424358957</v>
      </c>
      <c r="E214" s="302">
        <f t="shared" si="51"/>
        <v>0.13000333064622988</v>
      </c>
      <c r="F214" s="302">
        <f t="shared" si="51"/>
        <v>0.12706834394789984</v>
      </c>
      <c r="G214" s="302">
        <f t="shared" si="51"/>
        <v>0.12949016481707407</v>
      </c>
      <c r="H214" s="302">
        <f t="shared" si="51"/>
        <v>0.12227416542379176</v>
      </c>
      <c r="I214" s="302">
        <f t="shared" si="51"/>
        <v>0.11568818050406324</v>
      </c>
      <c r="J214" s="302">
        <f t="shared" si="51"/>
        <v>0.11677184238537303</v>
      </c>
      <c r="K214" s="302">
        <f t="shared" si="51"/>
        <v>0.12819913344812012</v>
      </c>
      <c r="L214" s="302">
        <f t="shared" si="51"/>
        <v>0.12640805366779984</v>
      </c>
      <c r="M214" s="302">
        <f t="shared" si="51"/>
        <v>0.11289503063885833</v>
      </c>
      <c r="N214" s="302">
        <f t="shared" si="51"/>
        <v>0.12123797928698783</v>
      </c>
      <c r="O214" s="302">
        <f t="shared" si="51"/>
        <v>0.12069046860588718</v>
      </c>
      <c r="P214" s="302">
        <f t="shared" si="51"/>
        <v>0.1222432927845937</v>
      </c>
      <c r="Q214" s="302">
        <f t="shared" si="51"/>
        <v>0.11343514825574613</v>
      </c>
      <c r="R214" s="302">
        <f t="shared" si="51"/>
        <v>0.11661560264239058</v>
      </c>
      <c r="S214" s="302">
        <f t="shared" si="51"/>
        <v>0.11070819873631484</v>
      </c>
      <c r="T214" s="302">
        <f t="shared" si="51"/>
        <v>0.13339588288509269</v>
      </c>
      <c r="U214" s="302">
        <f t="shared" si="51"/>
        <v>0.13600509922810275</v>
      </c>
      <c r="V214" s="302">
        <f t="shared" si="51"/>
        <v>0.12968761873810561</v>
      </c>
      <c r="W214" s="302">
        <f t="shared" si="51"/>
        <v>0.13350312770974138</v>
      </c>
      <c r="X214" s="302">
        <f t="shared" si="51"/>
        <v>0.13606524723564198</v>
      </c>
      <c r="Y214" s="302">
        <f t="shared" si="51"/>
        <v>0.15581686856587351</v>
      </c>
      <c r="DA214" s="72"/>
    </row>
    <row r="215" spans="1:105" ht="12" customHeight="1" x14ac:dyDescent="0.25">
      <c r="A215" s="62" t="s">
        <v>621</v>
      </c>
      <c r="B215" s="302">
        <f t="shared" ref="B215:Y215" si="52">IF(B$140=0,0,B$140/B$115)</f>
        <v>0.20098875630989943</v>
      </c>
      <c r="C215" s="302">
        <f t="shared" si="52"/>
        <v>0.20277260283004267</v>
      </c>
      <c r="D215" s="302">
        <f t="shared" si="52"/>
        <v>0.20442689671938707</v>
      </c>
      <c r="E215" s="302">
        <f t="shared" si="52"/>
        <v>0.19722886204991513</v>
      </c>
      <c r="F215" s="302">
        <f t="shared" si="52"/>
        <v>0.2013025692241231</v>
      </c>
      <c r="G215" s="302">
        <f t="shared" si="52"/>
        <v>0.19953957266983638</v>
      </c>
      <c r="H215" s="302">
        <f t="shared" si="52"/>
        <v>0.21199024094758123</v>
      </c>
      <c r="I215" s="302">
        <f t="shared" si="52"/>
        <v>0.21892602520646368</v>
      </c>
      <c r="J215" s="302">
        <f t="shared" si="52"/>
        <v>0.2147872688853496</v>
      </c>
      <c r="K215" s="302">
        <f t="shared" si="52"/>
        <v>0.20379518926753284</v>
      </c>
      <c r="L215" s="302">
        <f t="shared" si="52"/>
        <v>0.20480060371328979</v>
      </c>
      <c r="M215" s="302">
        <f t="shared" si="52"/>
        <v>0.22332043521037892</v>
      </c>
      <c r="N215" s="302">
        <f t="shared" si="52"/>
        <v>0.21416611698039131</v>
      </c>
      <c r="O215" s="302">
        <f t="shared" si="52"/>
        <v>0.21477782664254952</v>
      </c>
      <c r="P215" s="302">
        <f t="shared" si="52"/>
        <v>0.21266648668462806</v>
      </c>
      <c r="Q215" s="302">
        <f t="shared" si="52"/>
        <v>0.22156632069897483</v>
      </c>
      <c r="R215" s="302">
        <f t="shared" si="52"/>
        <v>0.21747277884551106</v>
      </c>
      <c r="S215" s="302">
        <f t="shared" si="52"/>
        <v>0.22463009858302094</v>
      </c>
      <c r="T215" s="302">
        <f t="shared" si="52"/>
        <v>0.19800704127530305</v>
      </c>
      <c r="U215" s="302">
        <f t="shared" si="52"/>
        <v>0.19485336915222026</v>
      </c>
      <c r="V215" s="302">
        <f t="shared" si="52"/>
        <v>0.20054269553885931</v>
      </c>
      <c r="W215" s="302">
        <f t="shared" si="52"/>
        <v>0.1981754542570707</v>
      </c>
      <c r="X215" s="302">
        <f t="shared" si="52"/>
        <v>0.19735663609948476</v>
      </c>
      <c r="Y215" s="302">
        <f t="shared" si="52"/>
        <v>0.17551492159717763</v>
      </c>
      <c r="DA215" s="72"/>
    </row>
    <row r="216" spans="1:105" ht="12" customHeight="1" x14ac:dyDescent="0.25">
      <c r="A216" s="174" t="s">
        <v>623</v>
      </c>
      <c r="B216" s="301">
        <f t="shared" ref="B216:Y216" si="53">IF(B$141=0,0,B$141/B$115)</f>
        <v>0.14367774012882589</v>
      </c>
      <c r="C216" s="301">
        <f t="shared" si="53"/>
        <v>0.14326131399193692</v>
      </c>
      <c r="D216" s="301">
        <f t="shared" si="53"/>
        <v>0.14264926266132605</v>
      </c>
      <c r="E216" s="301">
        <f t="shared" si="53"/>
        <v>0.15387630704028588</v>
      </c>
      <c r="F216" s="301">
        <f t="shared" si="53"/>
        <v>0.15153793889755016</v>
      </c>
      <c r="G216" s="301">
        <f t="shared" si="53"/>
        <v>0.14994732578702649</v>
      </c>
      <c r="H216" s="301">
        <f t="shared" si="53"/>
        <v>0.13758862222256746</v>
      </c>
      <c r="I216" s="301">
        <f t="shared" si="53"/>
        <v>0.13695416469957564</v>
      </c>
      <c r="J216" s="301">
        <f t="shared" si="53"/>
        <v>0.14409626309526152</v>
      </c>
      <c r="K216" s="301">
        <f t="shared" si="53"/>
        <v>0.14307882547826412</v>
      </c>
      <c r="L216" s="301">
        <f t="shared" si="53"/>
        <v>0.14499331170043206</v>
      </c>
      <c r="M216" s="301">
        <f t="shared" si="53"/>
        <v>0.13351649013370956</v>
      </c>
      <c r="N216" s="301">
        <f t="shared" si="53"/>
        <v>0.1351707918684453</v>
      </c>
      <c r="O216" s="301">
        <f t="shared" si="53"/>
        <v>0.13511373116125849</v>
      </c>
      <c r="P216" s="301">
        <f t="shared" si="53"/>
        <v>0.13627636207612767</v>
      </c>
      <c r="Q216" s="301">
        <f t="shared" si="53"/>
        <v>0.13699761674903324</v>
      </c>
      <c r="R216" s="301">
        <f t="shared" si="53"/>
        <v>0.13831206949482955</v>
      </c>
      <c r="S216" s="301">
        <f t="shared" si="53"/>
        <v>0.13540782084545633</v>
      </c>
      <c r="T216" s="301">
        <f t="shared" si="53"/>
        <v>0.14382969843879417</v>
      </c>
      <c r="U216" s="301">
        <f t="shared" si="53"/>
        <v>0.14510901064190085</v>
      </c>
      <c r="V216" s="301">
        <f t="shared" si="53"/>
        <v>0.14719753405982969</v>
      </c>
      <c r="W216" s="301">
        <f t="shared" si="53"/>
        <v>0.14320571309838548</v>
      </c>
      <c r="X216" s="301">
        <f t="shared" si="53"/>
        <v>0.13935214694535469</v>
      </c>
      <c r="Y216" s="301">
        <f t="shared" si="53"/>
        <v>0.14359378927040709</v>
      </c>
      <c r="DA216" s="178"/>
    </row>
    <row r="217" spans="1:105" ht="12" customHeight="1" x14ac:dyDescent="0.25">
      <c r="A217" s="62" t="s">
        <v>624</v>
      </c>
      <c r="B217" s="302">
        <f t="shared" ref="B217:Y217" si="54">IF(B$142=0,0,B$142/B$115)</f>
        <v>1.5753378135160371E-2</v>
      </c>
      <c r="C217" s="302">
        <f t="shared" si="54"/>
        <v>1.5536366251180151E-2</v>
      </c>
      <c r="D217" s="302">
        <f t="shared" si="54"/>
        <v>1.5347905021513732E-2</v>
      </c>
      <c r="E217" s="302">
        <f t="shared" si="54"/>
        <v>1.5890740264943193E-2</v>
      </c>
      <c r="F217" s="302">
        <f t="shared" si="54"/>
        <v>1.5333348928163225E-2</v>
      </c>
      <c r="G217" s="302">
        <f t="shared" si="54"/>
        <v>1.5653804231144423E-2</v>
      </c>
      <c r="H217" s="302">
        <f t="shared" si="54"/>
        <v>1.4788657672322458E-2</v>
      </c>
      <c r="I217" s="302">
        <f t="shared" si="54"/>
        <v>1.3991041551927194E-2</v>
      </c>
      <c r="J217" s="302">
        <f t="shared" si="54"/>
        <v>1.4053380165327126E-2</v>
      </c>
      <c r="K217" s="302">
        <f t="shared" si="54"/>
        <v>1.5476788725919548E-2</v>
      </c>
      <c r="L217" s="302">
        <f t="shared" si="54"/>
        <v>1.529160970567829E-2</v>
      </c>
      <c r="M217" s="302">
        <f t="shared" si="54"/>
        <v>1.3796699337795648E-2</v>
      </c>
      <c r="N217" s="302">
        <f t="shared" si="54"/>
        <v>1.4723527612273734E-2</v>
      </c>
      <c r="O217" s="302">
        <f t="shared" si="54"/>
        <v>1.4664706125905706E-2</v>
      </c>
      <c r="P217" s="302">
        <f t="shared" si="54"/>
        <v>1.4775034654780868E-2</v>
      </c>
      <c r="Q217" s="302">
        <f t="shared" si="54"/>
        <v>1.3664633308953268E-2</v>
      </c>
      <c r="R217" s="302">
        <f t="shared" si="54"/>
        <v>1.4092377354460483E-2</v>
      </c>
      <c r="S217" s="302">
        <f t="shared" si="54"/>
        <v>1.3380330802054136E-2</v>
      </c>
      <c r="T217" s="302">
        <f t="shared" si="54"/>
        <v>1.6220027271487789E-2</v>
      </c>
      <c r="U217" s="302">
        <f t="shared" si="54"/>
        <v>1.6527615573463626E-2</v>
      </c>
      <c r="V217" s="302">
        <f t="shared" si="54"/>
        <v>1.5710760681387635E-2</v>
      </c>
      <c r="W217" s="302">
        <f t="shared" si="54"/>
        <v>1.6141097007588621E-2</v>
      </c>
      <c r="X217" s="302">
        <f t="shared" si="54"/>
        <v>1.6472223141941928E-2</v>
      </c>
      <c r="Y217" s="302">
        <f t="shared" si="54"/>
        <v>1.8899798426067021E-2</v>
      </c>
      <c r="DA217" s="72"/>
    </row>
    <row r="218" spans="1:105" ht="12" customHeight="1" x14ac:dyDescent="0.25">
      <c r="A218" s="62" t="s">
        <v>629</v>
      </c>
      <c r="B218" s="302">
        <f t="shared" ref="B218:Y218" si="55">IF(B$146=0,0,B$146/B$115)</f>
        <v>0.10295419193131282</v>
      </c>
      <c r="C218" s="302">
        <f t="shared" si="55"/>
        <v>0.10250053314667565</v>
      </c>
      <c r="D218" s="302">
        <f t="shared" si="55"/>
        <v>0.10183656518694338</v>
      </c>
      <c r="E218" s="302">
        <f t="shared" si="55"/>
        <v>0.1137544933695703</v>
      </c>
      <c r="F218" s="302">
        <f t="shared" si="55"/>
        <v>0.11120956446522035</v>
      </c>
      <c r="G218" s="302">
        <f t="shared" si="55"/>
        <v>0.1095423964634769</v>
      </c>
      <c r="H218" s="302">
        <f t="shared" si="55"/>
        <v>9.6516554511225441E-2</v>
      </c>
      <c r="I218" s="302">
        <f t="shared" si="55"/>
        <v>9.5845636157206815E-2</v>
      </c>
      <c r="J218" s="302">
        <f t="shared" si="55"/>
        <v>0.1033481379860309</v>
      </c>
      <c r="K218" s="302">
        <f t="shared" si="55"/>
        <v>0.10225856752098722</v>
      </c>
      <c r="L218" s="302">
        <f t="shared" si="55"/>
        <v>0.10429331620252132</v>
      </c>
      <c r="M218" s="302">
        <f t="shared" si="55"/>
        <v>9.2279828061915953E-2</v>
      </c>
      <c r="N218" s="302">
        <f t="shared" si="55"/>
        <v>9.3978608360699267E-2</v>
      </c>
      <c r="O218" s="302">
        <f t="shared" si="55"/>
        <v>9.3919236174814819E-2</v>
      </c>
      <c r="P218" s="302">
        <f t="shared" si="55"/>
        <v>9.5112798986466629E-2</v>
      </c>
      <c r="Q218" s="302">
        <f t="shared" si="55"/>
        <v>9.5806199147865201E-2</v>
      </c>
      <c r="R218" s="302">
        <f t="shared" si="55"/>
        <v>9.7255829398771296E-2</v>
      </c>
      <c r="S218" s="302">
        <f t="shared" si="55"/>
        <v>9.4197239405259245E-2</v>
      </c>
      <c r="T218" s="302">
        <f t="shared" si="55"/>
        <v>0.10315671904701676</v>
      </c>
      <c r="U218" s="302">
        <f t="shared" si="55"/>
        <v>0.10449959297976809</v>
      </c>
      <c r="V218" s="302">
        <f t="shared" si="55"/>
        <v>0.10665149938949386</v>
      </c>
      <c r="W218" s="302">
        <f t="shared" si="55"/>
        <v>0.10246186899104147</v>
      </c>
      <c r="X218" s="302">
        <f t="shared" si="55"/>
        <v>9.8377337863538042E-2</v>
      </c>
      <c r="Y218" s="302">
        <f t="shared" si="55"/>
        <v>0.10287468704493231</v>
      </c>
      <c r="DA218" s="72"/>
    </row>
    <row r="219" spans="1:105" ht="12" customHeight="1" x14ac:dyDescent="0.25">
      <c r="A219" s="63" t="s">
        <v>641</v>
      </c>
      <c r="B219" s="303">
        <f t="shared" ref="B219:Y219" si="56">IF(B$157=0,0,B$157/B$115)</f>
        <v>2.4970170062352706E-2</v>
      </c>
      <c r="C219" s="303">
        <f t="shared" si="56"/>
        <v>2.5224414594081118E-2</v>
      </c>
      <c r="D219" s="303">
        <f t="shared" si="56"/>
        <v>2.5464792452868926E-2</v>
      </c>
      <c r="E219" s="303">
        <f t="shared" si="56"/>
        <v>2.4231073405772359E-2</v>
      </c>
      <c r="F219" s="303">
        <f t="shared" si="56"/>
        <v>2.4995025504166574E-2</v>
      </c>
      <c r="G219" s="303">
        <f t="shared" si="56"/>
        <v>2.475112509240518E-2</v>
      </c>
      <c r="H219" s="303">
        <f t="shared" si="56"/>
        <v>2.6283410039019548E-2</v>
      </c>
      <c r="I219" s="303">
        <f t="shared" si="56"/>
        <v>2.7117486990441621E-2</v>
      </c>
      <c r="J219" s="303">
        <f t="shared" si="56"/>
        <v>2.6694744943903507E-2</v>
      </c>
      <c r="K219" s="303">
        <f t="shared" si="56"/>
        <v>2.5343469231357333E-2</v>
      </c>
      <c r="L219" s="303">
        <f t="shared" si="56"/>
        <v>2.5408385792232466E-2</v>
      </c>
      <c r="M219" s="303">
        <f t="shared" si="56"/>
        <v>2.7439962733997941E-2</v>
      </c>
      <c r="N219" s="303">
        <f t="shared" si="56"/>
        <v>2.6468655895472322E-2</v>
      </c>
      <c r="O219" s="303">
        <f t="shared" si="56"/>
        <v>2.6529788860537962E-2</v>
      </c>
      <c r="P219" s="303">
        <f t="shared" si="56"/>
        <v>2.6388528434880161E-2</v>
      </c>
      <c r="Q219" s="303">
        <f t="shared" si="56"/>
        <v>2.7526784292214786E-2</v>
      </c>
      <c r="R219" s="303">
        <f t="shared" si="56"/>
        <v>2.6963862741597785E-2</v>
      </c>
      <c r="S219" s="303">
        <f t="shared" si="56"/>
        <v>2.7830250638142952E-2</v>
      </c>
      <c r="T219" s="303">
        <f t="shared" si="56"/>
        <v>2.4452952120289605E-2</v>
      </c>
      <c r="U219" s="303">
        <f t="shared" si="56"/>
        <v>2.4081802088669141E-2</v>
      </c>
      <c r="V219" s="303">
        <f t="shared" si="56"/>
        <v>2.4835273988948182E-2</v>
      </c>
      <c r="W219" s="303">
        <f t="shared" si="56"/>
        <v>2.4602747099755389E-2</v>
      </c>
      <c r="X219" s="303">
        <f t="shared" si="56"/>
        <v>2.4502585939874706E-2</v>
      </c>
      <c r="Y219" s="303">
        <f t="shared" si="56"/>
        <v>2.1819303799407736E-2</v>
      </c>
      <c r="DA219" s="74"/>
    </row>
    <row r="220" spans="1:105" ht="12" hidden="1" customHeight="1" x14ac:dyDescent="0.25">
      <c r="A220" s="44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X220" s="98"/>
      <c r="Y220" s="98"/>
      <c r="DA220" s="94"/>
    </row>
    <row r="221" spans="1:105" ht="12" customHeight="1" x14ac:dyDescent="0.25">
      <c r="A221" s="58"/>
      <c r="B221" s="172"/>
      <c r="C221" s="172"/>
      <c r="D221" s="172"/>
      <c r="E221" s="172"/>
      <c r="F221" s="172"/>
      <c r="G221" s="172"/>
      <c r="H221" s="172"/>
      <c r="I221" s="172"/>
      <c r="J221" s="172"/>
      <c r="K221" s="172"/>
      <c r="L221" s="172"/>
      <c r="M221" s="172"/>
      <c r="N221" s="172"/>
      <c r="O221" s="172"/>
      <c r="P221" s="172"/>
      <c r="Q221" s="172"/>
      <c r="R221" s="172"/>
      <c r="S221" s="172"/>
      <c r="T221" s="172"/>
      <c r="U221" s="172"/>
      <c r="V221" s="172"/>
      <c r="W221" s="172"/>
      <c r="X221" s="172"/>
      <c r="Y221" s="172"/>
    </row>
    <row r="222" spans="1:105" ht="15" customHeight="1" x14ac:dyDescent="0.25">
      <c r="A222" s="32" t="s">
        <v>341</v>
      </c>
      <c r="B222" s="257"/>
      <c r="C222" s="257"/>
      <c r="D222" s="257"/>
      <c r="E222" s="257"/>
      <c r="F222" s="257"/>
      <c r="G222" s="257"/>
      <c r="H222" s="257"/>
      <c r="I222" s="257"/>
      <c r="J222" s="257"/>
      <c r="K222" s="257"/>
      <c r="L222" s="257"/>
      <c r="M222" s="257"/>
      <c r="N222" s="257"/>
      <c r="O222" s="257"/>
      <c r="P222" s="257"/>
      <c r="Q222" s="257"/>
      <c r="R222" s="257"/>
      <c r="S222" s="257"/>
      <c r="T222" s="257"/>
      <c r="U222" s="257"/>
      <c r="V222" s="257"/>
      <c r="W222" s="257"/>
      <c r="X222" s="257"/>
      <c r="Y222" s="257"/>
      <c r="DA222" s="88"/>
    </row>
    <row r="223" spans="1:105" ht="12" customHeight="1" x14ac:dyDescent="0.25">
      <c r="A223" s="58"/>
      <c r="B223" s="172"/>
      <c r="C223" s="172"/>
      <c r="D223" s="172"/>
      <c r="E223" s="172"/>
      <c r="F223" s="172"/>
      <c r="G223" s="172"/>
      <c r="H223" s="172"/>
      <c r="I223" s="172"/>
      <c r="J223" s="172"/>
      <c r="K223" s="172"/>
      <c r="L223" s="172"/>
      <c r="M223" s="172"/>
      <c r="N223" s="172"/>
      <c r="O223" s="172"/>
      <c r="P223" s="172"/>
      <c r="Q223" s="172"/>
      <c r="R223" s="172"/>
      <c r="S223" s="172"/>
      <c r="T223" s="172"/>
      <c r="U223" s="172"/>
      <c r="V223" s="172"/>
      <c r="W223" s="172"/>
      <c r="X223" s="172"/>
      <c r="Y223" s="172"/>
    </row>
    <row r="224" spans="1:105" ht="12" customHeight="1" x14ac:dyDescent="0.25">
      <c r="A224" s="35" t="s">
        <v>45</v>
      </c>
      <c r="B224" s="304">
        <f>IF(B$5=0,0,B$5/NFM_fec!B$5)</f>
        <v>0.37952864778175743</v>
      </c>
      <c r="C224" s="304">
        <f>IF(C$5=0,0,C$5/NFM_fec!C$5)</f>
        <v>0.3800548095838816</v>
      </c>
      <c r="D224" s="304">
        <f>IF(D$5=0,0,D$5/NFM_fec!D$5)</f>
        <v>0.38017917804508833</v>
      </c>
      <c r="E224" s="304">
        <f>IF(E$5=0,0,E$5/NFM_fec!E$5)</f>
        <v>0.3783616236091793</v>
      </c>
      <c r="F224" s="304">
        <f>IF(F$5=0,0,F$5/NFM_fec!F$5)</f>
        <v>0.38509511867974472</v>
      </c>
      <c r="G224" s="304">
        <f>IF(G$5=0,0,G$5/NFM_fec!G$5)</f>
        <v>0.38586911665944912</v>
      </c>
      <c r="H224" s="304">
        <f>IF(H$5=0,0,H$5/NFM_fec!H$5)</f>
        <v>0.39756811786222473</v>
      </c>
      <c r="I224" s="304">
        <f>IF(I$5=0,0,I$5/NFM_fec!I$5)</f>
        <v>0.39790517781471268</v>
      </c>
      <c r="J224" s="304">
        <f>IF(J$5=0,0,J$5/NFM_fec!J$5)</f>
        <v>0.39296774946607882</v>
      </c>
      <c r="K224" s="304">
        <f>IF(K$5=0,0,K$5/NFM_fec!K$5)</f>
        <v>0.39224992359817928</v>
      </c>
      <c r="L224" s="304">
        <f>IF(L$5=0,0,L$5/NFM_fec!L$5)</f>
        <v>0.40145281265264426</v>
      </c>
      <c r="M224" s="304">
        <f>IF(M$5=0,0,M$5/NFM_fec!M$5)</f>
        <v>0.4216760663535436</v>
      </c>
      <c r="N224" s="304">
        <f>IF(N$5=0,0,N$5/NFM_fec!N$5)</f>
        <v>0.42250469335588858</v>
      </c>
      <c r="O224" s="304">
        <f>IF(O$5=0,0,O$5/NFM_fec!O$5)</f>
        <v>0.42255247554440561</v>
      </c>
      <c r="P224" s="304">
        <f>IF(P$5=0,0,P$5/NFM_fec!P$5)</f>
        <v>0.42247508227309816</v>
      </c>
      <c r="Q224" s="304">
        <f>IF(Q$5=0,0,Q$5/NFM_fec!Q$5)</f>
        <v>0.42259855056738693</v>
      </c>
      <c r="R224" s="304">
        <f>IF(R$5=0,0,R$5/NFM_fec!R$5)</f>
        <v>0.422862741746587</v>
      </c>
      <c r="S224" s="304">
        <f>IF(S$5=0,0,S$5/NFM_fec!S$5)</f>
        <v>0.42356995001047515</v>
      </c>
      <c r="T224" s="304">
        <f>IF(T$5=0,0,T$5/NFM_fec!T$5)</f>
        <v>0.42335538280837615</v>
      </c>
      <c r="U224" s="304">
        <f>IF(U$5=0,0,U$5/NFM_fec!U$5)</f>
        <v>0.42347831791814933</v>
      </c>
      <c r="V224" s="304">
        <f>IF(V$5=0,0,V$5/NFM_fec!V$5)</f>
        <v>0.42025383356486029</v>
      </c>
      <c r="W224" s="304">
        <f>IF(W$5=0,0,W$5/NFM_fec!W$5)</f>
        <v>0.42219314203697467</v>
      </c>
      <c r="X224" s="304">
        <f>IF(X$5=0,0,X$5/NFM_fec!X$5)</f>
        <v>0.42191313424632371</v>
      </c>
      <c r="Y224" s="304">
        <f>IF(Y$5=0,0,Y$5/NFM_fec!Y$5)</f>
        <v>0.4184077200870811</v>
      </c>
      <c r="DA224" s="111"/>
    </row>
    <row r="225" spans="1:105" ht="12" customHeight="1" x14ac:dyDescent="0.25">
      <c r="A225" s="55" t="s">
        <v>91</v>
      </c>
      <c r="B225" s="305">
        <f>IF(B$6=0,0,B$6/NFM_fec!B$6)</f>
        <v>0.37609522131743334</v>
      </c>
      <c r="C225" s="305">
        <f>IF(C$6=0,0,C$6/NFM_fec!C$6)</f>
        <v>0.37657762976797854</v>
      </c>
      <c r="D225" s="305">
        <f>IF(D$6=0,0,D$6/NFM_fec!D$6)</f>
        <v>0.37657762976797859</v>
      </c>
      <c r="E225" s="305">
        <f>IF(E$6=0,0,E$6/NFM_fec!E$6)</f>
        <v>0.37921313068489304</v>
      </c>
      <c r="F225" s="305">
        <f>IF(F$6=0,0,F$6/NFM_fec!F$6)</f>
        <v>0.38567339154559993</v>
      </c>
      <c r="G225" s="305">
        <f>IF(G$6=0,0,G$6/NFM_fec!G$6)</f>
        <v>0.38667699980068343</v>
      </c>
      <c r="H225" s="305">
        <f>IF(H$6=0,0,H$6/NFM_fec!H$6)</f>
        <v>0.39012208328728037</v>
      </c>
      <c r="I225" s="305">
        <f>IF(I$6=0,0,I$6/NFM_fec!I$6)</f>
        <v>0.39012208328728015</v>
      </c>
      <c r="J225" s="305">
        <f>IF(J$6=0,0,J$6/NFM_fec!J$6)</f>
        <v>0.39012208328728026</v>
      </c>
      <c r="K225" s="305">
        <f>IF(K$6=0,0,K$6/NFM_fec!K$6)</f>
        <v>0.39012208328728032</v>
      </c>
      <c r="L225" s="305">
        <f>IF(L$6=0,0,L$6/NFM_fec!L$6)</f>
        <v>0.39426114090540904</v>
      </c>
      <c r="M225" s="305">
        <f>IF(M$6=0,0,M$6/NFM_fec!M$6)</f>
        <v>0.40983502681486816</v>
      </c>
      <c r="N225" s="305">
        <f>IF(N$6=0,0,N$6/NFM_fec!N$6)</f>
        <v>0.41454371223868608</v>
      </c>
      <c r="O225" s="305">
        <f>IF(O$6=0,0,O$6/NFM_fec!O$6)</f>
        <v>0.41454371223868608</v>
      </c>
      <c r="P225" s="305">
        <f>IF(P$6=0,0,P$6/NFM_fec!P$6)</f>
        <v>0.41454371223868608</v>
      </c>
      <c r="Q225" s="305">
        <f>IF(Q$6=0,0,Q$6/NFM_fec!Q$6)</f>
        <v>0.41454371223868619</v>
      </c>
      <c r="R225" s="305">
        <f>IF(R$6=0,0,R$6/NFM_fec!R$6)</f>
        <v>0.41454371223868597</v>
      </c>
      <c r="S225" s="305">
        <f>IF(S$6=0,0,S$6/NFM_fec!S$6)</f>
        <v>0.41454371223868619</v>
      </c>
      <c r="T225" s="305">
        <f>IF(T$6=0,0,T$6/NFM_fec!T$6)</f>
        <v>0.41454371223868608</v>
      </c>
      <c r="U225" s="305">
        <f>IF(U$6=0,0,U$6/NFM_fec!U$6)</f>
        <v>0.41454371223868614</v>
      </c>
      <c r="V225" s="305">
        <f>IF(V$6=0,0,V$6/NFM_fec!V$6)</f>
        <v>0.41454371223868625</v>
      </c>
      <c r="W225" s="305">
        <f>IF(W$6=0,0,W$6/NFM_fec!W$6)</f>
        <v>0.41454371223868602</v>
      </c>
      <c r="X225" s="305">
        <f>IF(X$6=0,0,X$6/NFM_fec!X$6)</f>
        <v>0.41454371223868602</v>
      </c>
      <c r="Y225" s="305">
        <f>IF(Y$6=0,0,Y$6/NFM_fec!Y$6)</f>
        <v>0.41454371223868597</v>
      </c>
      <c r="DA225" s="76"/>
    </row>
    <row r="226" spans="1:105" ht="12" customHeight="1" x14ac:dyDescent="0.25">
      <c r="A226" s="173" t="s">
        <v>92</v>
      </c>
      <c r="B226" s="306">
        <f>IF(B$7=0,0,B$7/NFM_fec!B$7)</f>
        <v>9.7621300296440491E-2</v>
      </c>
      <c r="C226" s="306">
        <f>IF(C$7=0,0,C$7/NFM_fec!C$7)</f>
        <v>9.7746516830836391E-2</v>
      </c>
      <c r="D226" s="306">
        <f>IF(D$7=0,0,D$7/NFM_fec!D$7)</f>
        <v>9.7746516830836377E-2</v>
      </c>
      <c r="E226" s="306">
        <f>IF(E$7=0,0,E$7/NFM_fec!E$7)</f>
        <v>9.8430601636648116E-2</v>
      </c>
      <c r="F226" s="306">
        <f>IF(F$7=0,0,F$7/NFM_fec!F$7)</f>
        <v>0.10010746172348262</v>
      </c>
      <c r="G226" s="306">
        <f>IF(G$7=0,0,G$7/NFM_fec!G$7)</f>
        <v>0.10036796368494413</v>
      </c>
      <c r="H226" s="306">
        <f>IF(H$7=0,0,H$7/NFM_fec!H$7)</f>
        <v>0.10126218810080698</v>
      </c>
      <c r="I226" s="306">
        <f>IF(I$7=0,0,I$7/NFM_fec!I$7)</f>
        <v>0.101262188100807</v>
      </c>
      <c r="J226" s="306">
        <f>IF(J$7=0,0,J$7/NFM_fec!J$7)</f>
        <v>0.10126218810080696</v>
      </c>
      <c r="K226" s="306">
        <f>IF(K$7=0,0,K$7/NFM_fec!K$7)</f>
        <v>0.101262188100807</v>
      </c>
      <c r="L226" s="306">
        <f>IF(L$7=0,0,L$7/NFM_fec!L$7)</f>
        <v>0.10233654417815413</v>
      </c>
      <c r="M226" s="306">
        <f>IF(M$7=0,0,M$7/NFM_fec!M$7)</f>
        <v>0.10760119758155025</v>
      </c>
      <c r="N226" s="306">
        <f>IF(N$7=0,0,N$7/NFM_fec!N$7)</f>
        <v>0.10760119758155021</v>
      </c>
      <c r="O226" s="306">
        <f>IF(O$7=0,0,O$7/NFM_fec!O$7)</f>
        <v>0.10760119758155022</v>
      </c>
      <c r="P226" s="306">
        <f>IF(P$7=0,0,P$7/NFM_fec!P$7)</f>
        <v>0.10760119758155019</v>
      </c>
      <c r="Q226" s="306">
        <f>IF(Q$7=0,0,Q$7/NFM_fec!Q$7)</f>
        <v>0.10760119758155021</v>
      </c>
      <c r="R226" s="306">
        <f>IF(R$7=0,0,R$7/NFM_fec!R$7)</f>
        <v>0.10760119758155022</v>
      </c>
      <c r="S226" s="306">
        <f>IF(S$7=0,0,S$7/NFM_fec!S$7)</f>
        <v>0.10760119758155021</v>
      </c>
      <c r="T226" s="306">
        <f>IF(T$7=0,0,T$7/NFM_fec!T$7)</f>
        <v>0.10760119758155022</v>
      </c>
      <c r="U226" s="306">
        <f>IF(U$7=0,0,U$7/NFM_fec!U$7)</f>
        <v>0.10760119758155022</v>
      </c>
      <c r="V226" s="306">
        <f>IF(V$7=0,0,V$7/NFM_fec!V$7)</f>
        <v>0.10760119758155018</v>
      </c>
      <c r="W226" s="306">
        <f>IF(W$7=0,0,W$7/NFM_fec!W$7)</f>
        <v>0.10760119758155019</v>
      </c>
      <c r="X226" s="306">
        <f>IF(X$7=0,0,X$7/NFM_fec!X$7)</f>
        <v>0.10760119758155019</v>
      </c>
      <c r="Y226" s="306">
        <f>IF(Y$7=0,0,Y$7/NFM_fec!Y$7)</f>
        <v>0.10760119758155026</v>
      </c>
      <c r="DA226" s="77"/>
    </row>
    <row r="227" spans="1:105" ht="12" customHeight="1" x14ac:dyDescent="0.25">
      <c r="A227" s="173" t="s">
        <v>93</v>
      </c>
      <c r="B227" s="306">
        <f>IF(B$8=0,0,B$8/NFM_fec!B$8)</f>
        <v>0.53674925047695943</v>
      </c>
      <c r="C227" s="306">
        <f>IF(C$8=0,0,C$8/NFM_fec!C$8)</f>
        <v>0.53743772605329576</v>
      </c>
      <c r="D227" s="306">
        <f>IF(D$8=0,0,D$8/NFM_fec!D$8)</f>
        <v>0.53743772605329576</v>
      </c>
      <c r="E227" s="306">
        <f>IF(E$8=0,0,E$8/NFM_fec!E$8)</f>
        <v>0.54119901591183217</v>
      </c>
      <c r="F227" s="306">
        <f>IF(F$8=0,0,F$8/NFM_fec!F$8)</f>
        <v>0.55041886231861037</v>
      </c>
      <c r="G227" s="306">
        <f>IF(G$8=0,0,G$8/NFM_fec!G$8)</f>
        <v>0.55185117506324344</v>
      </c>
      <c r="H227" s="306">
        <f>IF(H$8=0,0,H$8/NFM_fec!H$8)</f>
        <v>0.5567678713530394</v>
      </c>
      <c r="I227" s="306">
        <f>IF(I$8=0,0,I$8/NFM_fec!I$8)</f>
        <v>0.5567678713530394</v>
      </c>
      <c r="J227" s="306">
        <f>IF(J$8=0,0,J$8/NFM_fec!J$8)</f>
        <v>0.5567678713530394</v>
      </c>
      <c r="K227" s="306">
        <f>IF(K$8=0,0,K$8/NFM_fec!K$8)</f>
        <v>0.5567678713530394</v>
      </c>
      <c r="L227" s="306">
        <f>IF(L$8=0,0,L$8/NFM_fec!L$8)</f>
        <v>0.56267498196834942</v>
      </c>
      <c r="M227" s="306">
        <f>IF(M$8=0,0,M$8/NFM_fec!M$8)</f>
        <v>0.58302348568724749</v>
      </c>
      <c r="N227" s="306">
        <f>IF(N$8=0,0,N$8/NFM_fec!N$8)</f>
        <v>0.59162152088672959</v>
      </c>
      <c r="O227" s="306">
        <f>IF(O$8=0,0,O$8/NFM_fec!O$8)</f>
        <v>0.59162152088672959</v>
      </c>
      <c r="P227" s="306">
        <f>IF(P$8=0,0,P$8/NFM_fec!P$8)</f>
        <v>0.5916215208867297</v>
      </c>
      <c r="Q227" s="306">
        <f>IF(Q$8=0,0,Q$8/NFM_fec!Q$8)</f>
        <v>0.59162152088672959</v>
      </c>
      <c r="R227" s="306">
        <f>IF(R$8=0,0,R$8/NFM_fec!R$8)</f>
        <v>0.59162152088672992</v>
      </c>
      <c r="S227" s="306">
        <f>IF(S$8=0,0,S$8/NFM_fec!S$8)</f>
        <v>0.59162152088672948</v>
      </c>
      <c r="T227" s="306">
        <f>IF(T$8=0,0,T$8/NFM_fec!T$8)</f>
        <v>0.59162152088672959</v>
      </c>
      <c r="U227" s="306">
        <f>IF(U$8=0,0,U$8/NFM_fec!U$8)</f>
        <v>0.59162152088672981</v>
      </c>
      <c r="V227" s="306">
        <f>IF(V$8=0,0,V$8/NFM_fec!V$8)</f>
        <v>0.5916215208867297</v>
      </c>
      <c r="W227" s="306">
        <f>IF(W$8=0,0,W$8/NFM_fec!W$8)</f>
        <v>0.5916215208867297</v>
      </c>
      <c r="X227" s="306">
        <f>IF(X$8=0,0,X$8/NFM_fec!X$8)</f>
        <v>0.5916215208867297</v>
      </c>
      <c r="Y227" s="306">
        <f>IF(Y$8=0,0,Y$8/NFM_fec!Y$8)</f>
        <v>0.5916215208867297</v>
      </c>
      <c r="DA227" s="77"/>
    </row>
    <row r="228" spans="1:105" ht="12" customHeight="1" x14ac:dyDescent="0.25">
      <c r="A228" s="173" t="s">
        <v>94</v>
      </c>
      <c r="B228" s="306">
        <f>IF(B$9=0,0,B$9/NFM_fec!B$9)</f>
        <v>0.37275813358158583</v>
      </c>
      <c r="C228" s="306">
        <f>IF(C$9=0,0,C$9/NFM_fec!C$9)</f>
        <v>0.37323626162857199</v>
      </c>
      <c r="D228" s="306">
        <f>IF(D$9=0,0,D$9/NFM_fec!D$9)</f>
        <v>0.37323626162857182</v>
      </c>
      <c r="E228" s="306">
        <f>IF(E$9=0,0,E$9/NFM_fec!E$9)</f>
        <v>0.37584837778203001</v>
      </c>
      <c r="F228" s="306">
        <f>IF(F$9=0,0,F$9/NFM_fec!F$9)</f>
        <v>0.38225131683680391</v>
      </c>
      <c r="G228" s="306">
        <f>IF(G$9=0,0,G$9/NFM_fec!G$9)</f>
        <v>0.38324602008961706</v>
      </c>
      <c r="H228" s="306">
        <f>IF(H$9=0,0,H$9/NFM_fec!H$9)</f>
        <v>0.38666053539773021</v>
      </c>
      <c r="I228" s="306">
        <f>IF(I$9=0,0,I$9/NFM_fec!I$9)</f>
        <v>0.38666053539773032</v>
      </c>
      <c r="J228" s="306">
        <f>IF(J$9=0,0,J$9/NFM_fec!J$9)</f>
        <v>0.38666053539773027</v>
      </c>
      <c r="K228" s="306">
        <f>IF(K$9=0,0,K$9/NFM_fec!K$9)</f>
        <v>0.38666053539773027</v>
      </c>
      <c r="L228" s="306">
        <f>IF(L$9=0,0,L$9/NFM_fec!L$9)</f>
        <v>0.39076286721443287</v>
      </c>
      <c r="M228" s="306">
        <f>IF(M$9=0,0,M$9/NFM_fec!M$9)</f>
        <v>0.41086547157070152</v>
      </c>
      <c r="N228" s="306">
        <f>IF(N$9=0,0,N$9/NFM_fec!N$9)</f>
        <v>0.4108654715707018</v>
      </c>
      <c r="O228" s="306">
        <f>IF(O$9=0,0,O$9/NFM_fec!O$9)</f>
        <v>0.41086547157070191</v>
      </c>
      <c r="P228" s="306">
        <f>IF(P$9=0,0,P$9/NFM_fec!P$9)</f>
        <v>0.41086547157070191</v>
      </c>
      <c r="Q228" s="306">
        <f>IF(Q$9=0,0,Q$9/NFM_fec!Q$9)</f>
        <v>0.4108654715707018</v>
      </c>
      <c r="R228" s="306">
        <f>IF(R$9=0,0,R$9/NFM_fec!R$9)</f>
        <v>0.41086547157070175</v>
      </c>
      <c r="S228" s="306">
        <f>IF(S$9=0,0,S$9/NFM_fec!S$9)</f>
        <v>0.41086547157070175</v>
      </c>
      <c r="T228" s="306">
        <f>IF(T$9=0,0,T$9/NFM_fec!T$9)</f>
        <v>0.41086547157070169</v>
      </c>
      <c r="U228" s="306">
        <f>IF(U$9=0,0,U$9/NFM_fec!U$9)</f>
        <v>0.41086547157070191</v>
      </c>
      <c r="V228" s="306">
        <f>IF(V$9=0,0,V$9/NFM_fec!V$9)</f>
        <v>0.41086547157070175</v>
      </c>
      <c r="W228" s="306">
        <f>IF(W$9=0,0,W$9/NFM_fec!W$9)</f>
        <v>0.41086547157070163</v>
      </c>
      <c r="X228" s="306">
        <f>IF(X$9=0,0,X$9/NFM_fec!X$9)</f>
        <v>0.4108654715707018</v>
      </c>
      <c r="Y228" s="306">
        <f>IF(Y$9=0,0,Y$9/NFM_fec!Y$9)</f>
        <v>0.41086547157070175</v>
      </c>
      <c r="DA228" s="77"/>
    </row>
    <row r="229" spans="1:105" ht="12" customHeight="1" x14ac:dyDescent="0.25">
      <c r="A229" s="56" t="s">
        <v>95</v>
      </c>
      <c r="B229" s="307">
        <f>IF(B$10=0,0,B$10/NFM_fec!B$10)</f>
        <v>0.6072226362872315</v>
      </c>
      <c r="C229" s="307">
        <f>IF(C$10=0,0,C$10/NFM_fec!C$10)</f>
        <v>0.60915027309965819</v>
      </c>
      <c r="D229" s="307">
        <f>IF(D$10=0,0,D$10/NFM_fec!D$10)</f>
        <v>0.61001194832635108</v>
      </c>
      <c r="E229" s="307">
        <f>IF(E$10=0,0,E$10/NFM_fec!E$10)</f>
        <v>0.61072634054136887</v>
      </c>
      <c r="F229" s="307">
        <f>IF(F$10=0,0,F$10/NFM_fec!F$10)</f>
        <v>0.62346844998432527</v>
      </c>
      <c r="G229" s="307">
        <f>IF(G$10=0,0,G$10/NFM_fec!G$10)</f>
        <v>0.62422700455866709</v>
      </c>
      <c r="H229" s="307">
        <f>IF(H$10=0,0,H$10/NFM_fec!H$10)</f>
        <v>0.63379801762359422</v>
      </c>
      <c r="I229" s="307">
        <f>IF(I$10=0,0,I$10/NFM_fec!I$10)</f>
        <v>0.63683069774239354</v>
      </c>
      <c r="J229" s="307">
        <f>IF(J$10=0,0,J$10/NFM_fec!J$10)</f>
        <v>0.63587500313168488</v>
      </c>
      <c r="K229" s="307">
        <f>IF(K$10=0,0,K$10/NFM_fec!K$10)</f>
        <v>0.6310641647045836</v>
      </c>
      <c r="L229" s="307">
        <f>IF(L$10=0,0,L$10/NFM_fec!L$10)</f>
        <v>0.63837860887236575</v>
      </c>
      <c r="M229" s="307">
        <f>IF(M$10=0,0,M$10/NFM_fec!M$10)</f>
        <v>0.6776612710760761</v>
      </c>
      <c r="N229" s="307">
        <f>IF(N$10=0,0,N$10/NFM_fec!N$10)</f>
        <v>0.6742582661324078</v>
      </c>
      <c r="O229" s="307">
        <f>IF(O$10=0,0,O$10/NFM_fec!O$10)</f>
        <v>0.67404687371225713</v>
      </c>
      <c r="P229" s="307">
        <f>IF(P$10=0,0,P$10/NFM_fec!P$10)</f>
        <v>0.67426376517456121</v>
      </c>
      <c r="Q229" s="307">
        <f>IF(Q$10=0,0,Q$10/NFM_fec!Q$10)</f>
        <v>0.67850068872721658</v>
      </c>
      <c r="R229" s="307">
        <f>IF(R$10=0,0,R$10/NFM_fec!R$10)</f>
        <v>0.67674107091706759</v>
      </c>
      <c r="S229" s="307">
        <f>IF(S$10=0,0,S$10/NFM_fec!S$10)</f>
        <v>0.67956388443933768</v>
      </c>
      <c r="T229" s="307">
        <f>IF(T$10=0,0,T$10/NFM_fec!T$10)</f>
        <v>0.6806681882870298</v>
      </c>
      <c r="U229" s="307">
        <f>IF(U$10=0,0,U$10/NFM_fec!U$10)</f>
        <v>0.68038406493979864</v>
      </c>
      <c r="V229" s="307">
        <f>IF(V$10=0,0,V$10/NFM_fec!V$10)</f>
        <v>0.68296207236079243</v>
      </c>
      <c r="W229" s="307">
        <f>IF(W$10=0,0,W$10/NFM_fec!W$10)</f>
        <v>0.68286003813327634</v>
      </c>
      <c r="X229" s="307">
        <f>IF(X$10=0,0,X$10/NFM_fec!X$10)</f>
        <v>0.68206064196036098</v>
      </c>
      <c r="Y229" s="307">
        <f>IF(Y$10=0,0,Y$10/NFM_fec!Y$10)</f>
        <v>0.67655734535888223</v>
      </c>
      <c r="DA229" s="78"/>
    </row>
    <row r="230" spans="1:105" ht="12" customHeight="1" x14ac:dyDescent="0.25">
      <c r="A230" s="174" t="s">
        <v>485</v>
      </c>
      <c r="B230" s="308">
        <f>IF(B$16=0,0,B$16/NFM_fec!B$16)</f>
        <v>0.39650476453956474</v>
      </c>
      <c r="C230" s="308">
        <f>IF(C$16=0,0,C$16/NFM_fec!C$16)</f>
        <v>0.39681929704729524</v>
      </c>
      <c r="D230" s="308">
        <f>IF(D$16=0,0,D$16/NFM_fec!D$16)</f>
        <v>0.39689735326936354</v>
      </c>
      <c r="E230" s="308">
        <f>IF(E$16=0,0,E$16/NFM_fec!E$16)</f>
        <v>0.38979461961996864</v>
      </c>
      <c r="F230" s="308">
        <f>IF(F$16=0,0,F$16/NFM_fec!F$16)</f>
        <v>0.397124768320955</v>
      </c>
      <c r="G230" s="308">
        <f>IF(G$16=0,0,G$16/NFM_fec!G$16)</f>
        <v>0.39827362634749958</v>
      </c>
      <c r="H230" s="308">
        <f>IF(H$16=0,0,H$16/NFM_fec!H$16)</f>
        <v>0.41769136168227072</v>
      </c>
      <c r="I230" s="308">
        <f>IF(I$16=0,0,I$16/NFM_fec!I$16)</f>
        <v>0.41703764829887124</v>
      </c>
      <c r="J230" s="308">
        <f>IF(J$16=0,0,J$16/NFM_fec!J$16)</f>
        <v>0.40692472620263059</v>
      </c>
      <c r="K230" s="308">
        <f>IF(K$16=0,0,K$16/NFM_fec!K$16)</f>
        <v>0.40793703285856836</v>
      </c>
      <c r="L230" s="308">
        <f>IF(L$16=0,0,L$16/NFM_fec!L$16)</f>
        <v>0.42055451461078025</v>
      </c>
      <c r="M230" s="308">
        <f>IF(M$16=0,0,M$16/NFM_fec!M$16)</f>
        <v>0.44111570981829668</v>
      </c>
      <c r="N230" s="308">
        <f>IF(N$16=0,0,N$16/NFM_fec!N$16)</f>
        <v>0.44397838833915981</v>
      </c>
      <c r="O230" s="308">
        <f>IF(O$16=0,0,O$16/NFM_fec!O$16)</f>
        <v>0.44408825056467066</v>
      </c>
      <c r="P230" s="308">
        <f>IF(P$16=0,0,P$16/NFM_fec!P$16)</f>
        <v>0.44392745094588082</v>
      </c>
      <c r="Q230" s="308">
        <f>IF(Q$16=0,0,Q$16/NFM_fec!Q$16)</f>
        <v>0.44202619235290119</v>
      </c>
      <c r="R230" s="308">
        <f>IF(R$16=0,0,R$16/NFM_fec!R$16)</f>
        <v>0.44288598128488527</v>
      </c>
      <c r="S230" s="308">
        <f>IF(S$16=0,0,S$16/NFM_fec!S$16)</f>
        <v>0.44358880746795315</v>
      </c>
      <c r="T230" s="308">
        <f>IF(T$16=0,0,T$16/NFM_fec!T$16)</f>
        <v>0.44553594651102846</v>
      </c>
      <c r="U230" s="308">
        <f>IF(U$16=0,0,U$16/NFM_fec!U$16)</f>
        <v>0.4459611510096842</v>
      </c>
      <c r="V230" s="308">
        <f>IF(V$16=0,0,V$16/NFM_fec!V$16)</f>
        <v>0.43850689462467601</v>
      </c>
      <c r="W230" s="308">
        <f>IF(W$16=0,0,W$16/NFM_fec!W$16)</f>
        <v>0.44376737967383451</v>
      </c>
      <c r="X230" s="308">
        <f>IF(X$16=0,0,X$16/NFM_fec!X$16)</f>
        <v>0.44490593065983319</v>
      </c>
      <c r="Y230" s="308">
        <f>IF(Y$16=0,0,Y$16/NFM_fec!Y$16)</f>
        <v>0.44136396919950488</v>
      </c>
      <c r="DA230" s="79"/>
    </row>
    <row r="231" spans="1:105" ht="12" customHeight="1" x14ac:dyDescent="0.25">
      <c r="A231" s="41" t="s">
        <v>497</v>
      </c>
      <c r="B231" s="309">
        <f>IF(B$27=0,0,B$27/NFM_fec!B$27)</f>
        <v>0.34603013584981901</v>
      </c>
      <c r="C231" s="309">
        <f>IF(C$27=0,0,C$27/NFM_fec!C$27)</f>
        <v>0.34694706705918388</v>
      </c>
      <c r="D231" s="309">
        <f>IF(D$27=0,0,D$27/NFM_fec!D$27)</f>
        <v>0.34733070300596736</v>
      </c>
      <c r="E231" s="309">
        <f>IF(E$27=0,0,E$27/NFM_fec!E$27)</f>
        <v>0.34955333461136445</v>
      </c>
      <c r="F231" s="309">
        <f>IF(F$27=0,0,F$27/NFM_fec!F$27)</f>
        <v>0.35581420312026946</v>
      </c>
      <c r="G231" s="309">
        <f>IF(G$27=0,0,G$27/NFM_fec!G$27)</f>
        <v>0.35637645178267235</v>
      </c>
      <c r="H231" s="309">
        <f>IF(H$27=0,0,H$27/NFM_fec!H$27)</f>
        <v>0.36193518024088139</v>
      </c>
      <c r="I231" s="309">
        <f>IF(I$27=0,0,I$27/NFM_fec!I$27)</f>
        <v>0.36366831202791716</v>
      </c>
      <c r="J231" s="309">
        <f>IF(J$27=0,0,J$27/NFM_fec!J$27)</f>
        <v>0.36290283092493958</v>
      </c>
      <c r="K231" s="309">
        <f>IF(K$27=0,0,K$27/NFM_fec!K$27)</f>
        <v>0.36019384695907719</v>
      </c>
      <c r="L231" s="309">
        <f>IF(L$27=0,0,L$27/NFM_fec!L$27)</f>
        <v>0.364568775348732</v>
      </c>
      <c r="M231" s="309">
        <f>IF(M$27=0,0,M$27/NFM_fec!M$27)</f>
        <v>0.38789954432316803</v>
      </c>
      <c r="N231" s="309">
        <f>IF(N$27=0,0,N$27/NFM_fec!N$27)</f>
        <v>0.3854429494786914</v>
      </c>
      <c r="O231" s="309">
        <f>IF(O$27=0,0,O$27/NFM_fec!O$27)</f>
        <v>0.38545080831663925</v>
      </c>
      <c r="P231" s="309">
        <f>IF(P$27=0,0,P$27/NFM_fec!P$27)</f>
        <v>0.38502129057252643</v>
      </c>
      <c r="Q231" s="309">
        <f>IF(Q$27=0,0,Q$27/NFM_fec!Q$27)</f>
        <v>0.38726411088982465</v>
      </c>
      <c r="R231" s="309">
        <f>IF(R$27=0,0,R$27/NFM_fec!R$27)</f>
        <v>0.38642740938899028</v>
      </c>
      <c r="S231" s="309">
        <f>IF(S$27=0,0,S$27/NFM_fec!S$27)</f>
        <v>0.38817131992775655</v>
      </c>
      <c r="T231" s="309">
        <f>IF(T$27=0,0,T$27/NFM_fec!T$27)</f>
        <v>0.38208923668543143</v>
      </c>
      <c r="U231" s="309">
        <f>IF(U$27=0,0,U$27/NFM_fec!U$27)</f>
        <v>0.38137929462815268</v>
      </c>
      <c r="V231" s="309">
        <f>IF(V$27=0,0,V$27/NFM_fec!V$27)</f>
        <v>0.38274023478548264</v>
      </c>
      <c r="W231" s="309">
        <f>IF(W$27=0,0,W$27/NFM_fec!W$27)</f>
        <v>0.38185834871439633</v>
      </c>
      <c r="X231" s="309">
        <f>IF(X$27=0,0,X$27/NFM_fec!X$27)</f>
        <v>0.38130047718566679</v>
      </c>
      <c r="Y231" s="309">
        <f>IF(Y$27=0,0,Y$27/NFM_fec!Y$27)</f>
        <v>0.3760471316495852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DA232" s="120"/>
    </row>
    <row r="233" spans="1:105" ht="12" customHeight="1" x14ac:dyDescent="0.25">
      <c r="A233" s="35" t="s">
        <v>46</v>
      </c>
      <c r="B233" s="304">
        <f>IF(B$34=0,0,B$34/NFM_fec!B$34)</f>
        <v>0.52454537422289071</v>
      </c>
      <c r="C233" s="304">
        <f>IF(C$34=0,0,C$34/NFM_fec!C$34)</f>
        <v>0.52465236894535783</v>
      </c>
      <c r="D233" s="304">
        <f>IF(D$34=0,0,D$34/NFM_fec!D$34)</f>
        <v>0.52636277782472218</v>
      </c>
      <c r="E233" s="304">
        <f>IF(E$34=0,0,E$34/NFM_fec!E$34)</f>
        <v>0.5276852554030067</v>
      </c>
      <c r="F233" s="304">
        <f>IF(F$34=0,0,F$34/NFM_fec!F$34)</f>
        <v>0.53057412623598188</v>
      </c>
      <c r="G233" s="304">
        <f>IF(G$34=0,0,G$34/NFM_fec!G$34)</f>
        <v>0.53054690291780449</v>
      </c>
      <c r="H233" s="304">
        <f>IF(H$34=0,0,H$34/NFM_fec!H$34)</f>
        <v>0.53197921156320593</v>
      </c>
      <c r="I233" s="304">
        <f>IF(I$34=0,0,I$34/NFM_fec!I$34)</f>
        <v>0.53224415611845954</v>
      </c>
      <c r="J233" s="304">
        <f>IF(J$34=0,0,J$34/NFM_fec!J$34)</f>
        <v>0.53158280449023465</v>
      </c>
      <c r="K233" s="304">
        <f>IF(K$34=0,0,K$34/NFM_fec!K$34)</f>
        <v>0.53142144250470402</v>
      </c>
      <c r="L233" s="304">
        <f>IF(L$34=0,0,L$34/NFM_fec!L$34)</f>
        <v>0.53173395948580826</v>
      </c>
      <c r="M233" s="304">
        <f>IF(M$34=0,0,M$34/NFM_fec!M$34)</f>
        <v>0.5326836340475567</v>
      </c>
      <c r="N233" s="304">
        <f>IF(N$34=0,0,N$34/NFM_fec!N$34)</f>
        <v>0.53228017213743861</v>
      </c>
      <c r="O233" s="304">
        <f>IF(O$34=0,0,O$34/NFM_fec!O$34)</f>
        <v>0.53227480051413922</v>
      </c>
      <c r="P233" s="304">
        <f>IF(P$34=0,0,P$34/NFM_fec!P$34)</f>
        <v>0.55308445678252238</v>
      </c>
      <c r="Q233" s="304">
        <f>IF(Q$34=0,0,Q$34/NFM_fec!Q$34)</f>
        <v>0.55818498473780698</v>
      </c>
      <c r="R233" s="304">
        <f>IF(R$34=0,0,R$34/NFM_fec!R$34)</f>
        <v>0.55813814584721722</v>
      </c>
      <c r="S233" s="304">
        <f>IF(S$34=0,0,S$34/NFM_fec!S$34)</f>
        <v>0.57183295534349821</v>
      </c>
      <c r="T233" s="304">
        <f>IF(T$34=0,0,T$34/NFM_fec!T$34)</f>
        <v>0.57053007920391252</v>
      </c>
      <c r="U233" s="304">
        <f>IF(U$34=0,0,U$34/NFM_fec!U$34)</f>
        <v>0.57037088364383814</v>
      </c>
      <c r="V233" s="304">
        <f>IF(V$34=0,0,V$34/NFM_fec!V$34)</f>
        <v>0.58551249048718657</v>
      </c>
      <c r="W233" s="304">
        <f>IF(W$34=0,0,W$34/NFM_fec!W$34)</f>
        <v>0.58575951506650348</v>
      </c>
      <c r="X233" s="304">
        <f>IF(X$34=0,0,X$34/NFM_fec!X$34)</f>
        <v>0.58605073929930329</v>
      </c>
      <c r="Y233" s="304">
        <f>IF(Y$34=0,0,Y$34/NFM_fec!Y$34)</f>
        <v>0.58497408225288938</v>
      </c>
      <c r="DA233" s="111"/>
    </row>
    <row r="234" spans="1:105" ht="12" customHeight="1" x14ac:dyDescent="0.25">
      <c r="A234" s="55" t="s">
        <v>91</v>
      </c>
      <c r="B234" s="305">
        <f>IF(B$35=0,0,B$35/NFM_fec!B$35)</f>
        <v>0.44200568417749397</v>
      </c>
      <c r="C234" s="305">
        <f>IF(C$35=0,0,C$35/NFM_fec!C$35)</f>
        <v>0.44200568417749397</v>
      </c>
      <c r="D234" s="305">
        <f>IF(D$35=0,0,D$35/NFM_fec!D$35)</f>
        <v>0.44334791765811971</v>
      </c>
      <c r="E234" s="305">
        <f>IF(E$35=0,0,E$35/NFM_fec!E$35)</f>
        <v>0.44507311110864251</v>
      </c>
      <c r="F234" s="305">
        <f>IF(F$35=0,0,F$35/NFM_fec!F$35)</f>
        <v>0.44727715170419791</v>
      </c>
      <c r="G234" s="305">
        <f>IF(G$35=0,0,G$35/NFM_fec!G$35)</f>
        <v>0.44727715170419796</v>
      </c>
      <c r="H234" s="305">
        <f>IF(H$35=0,0,H$35/NFM_fec!H$35)</f>
        <v>0.44727715170419791</v>
      </c>
      <c r="I234" s="305">
        <f>IF(I$35=0,0,I$35/NFM_fec!I$35)</f>
        <v>0.4472771517041978</v>
      </c>
      <c r="J234" s="305">
        <f>IF(J$35=0,0,J$35/NFM_fec!J$35)</f>
        <v>0.44727715170419802</v>
      </c>
      <c r="K234" s="305">
        <f>IF(K$35=0,0,K$35/NFM_fec!K$35)</f>
        <v>0.4472771517041978</v>
      </c>
      <c r="L234" s="305">
        <f>IF(L$35=0,0,L$35/NFM_fec!L$35)</f>
        <v>0.44727715170419796</v>
      </c>
      <c r="M234" s="305">
        <f>IF(M$35=0,0,M$35/NFM_fec!M$35)</f>
        <v>0.44727715170419791</v>
      </c>
      <c r="N234" s="305">
        <f>IF(N$35=0,0,N$35/NFM_fec!N$35)</f>
        <v>0.44727715170419807</v>
      </c>
      <c r="O234" s="305">
        <f>IF(O$35=0,0,O$35/NFM_fec!O$35)</f>
        <v>0.44727715170419802</v>
      </c>
      <c r="P234" s="305">
        <f>IF(P$35=0,0,P$35/NFM_fec!P$35)</f>
        <v>0.45754943653377816</v>
      </c>
      <c r="Q234" s="305">
        <f>IF(Q$35=0,0,Q$35/NFM_fec!Q$35)</f>
        <v>0.46679449288040026</v>
      </c>
      <c r="R234" s="305">
        <f>IF(R$35=0,0,R$35/NFM_fec!R$35)</f>
        <v>0.46899554087631096</v>
      </c>
      <c r="S234" s="305">
        <f>IF(S$35=0,0,S$35/NFM_fec!S$35)</f>
        <v>0.47709598678867976</v>
      </c>
      <c r="T234" s="305">
        <f>IF(T$35=0,0,T$35/NFM_fec!T$35)</f>
        <v>0.48025172955521045</v>
      </c>
      <c r="U234" s="305">
        <f>IF(U$35=0,0,U$35/NFM_fec!U$35)</f>
        <v>0.4802517295552105</v>
      </c>
      <c r="V234" s="305">
        <f>IF(V$35=0,0,V$35/NFM_fec!V$35)</f>
        <v>0.48722655659968939</v>
      </c>
      <c r="W234" s="305">
        <f>IF(W$35=0,0,W$35/NFM_fec!W$35)</f>
        <v>0.4931828922132363</v>
      </c>
      <c r="X234" s="305">
        <f>IF(X$35=0,0,X$35/NFM_fec!X$35)</f>
        <v>0.49318289221323641</v>
      </c>
      <c r="Y234" s="305">
        <f>IF(Y$35=0,0,Y$35/NFM_fec!Y$35)</f>
        <v>0.49318289221323658</v>
      </c>
      <c r="DA234" s="76"/>
    </row>
    <row r="235" spans="1:105" ht="12" customHeight="1" x14ac:dyDescent="0.25">
      <c r="A235" s="173" t="s">
        <v>92</v>
      </c>
      <c r="B235" s="306">
        <f>IF(B$36=0,0,B$36/NFM_fec!B$36)</f>
        <v>0.11469233810438617</v>
      </c>
      <c r="C235" s="306">
        <f>IF(C$36=0,0,C$36/NFM_fec!C$36)</f>
        <v>0.11469233810438621</v>
      </c>
      <c r="D235" s="306">
        <f>IF(D$36=0,0,D$36/NFM_fec!D$36)</f>
        <v>0.11504062298325921</v>
      </c>
      <c r="E235" s="306">
        <f>IF(E$36=0,0,E$36/NFM_fec!E$36)</f>
        <v>0.11548827892436102</v>
      </c>
      <c r="F235" s="306">
        <f>IF(F$36=0,0,F$36/NFM_fec!F$36)</f>
        <v>0.11606018688444</v>
      </c>
      <c r="G235" s="306">
        <f>IF(G$36=0,0,G$36/NFM_fec!G$36)</f>
        <v>0.11606018688444</v>
      </c>
      <c r="H235" s="306">
        <f>IF(H$36=0,0,H$36/NFM_fec!H$36)</f>
        <v>0.11606018688443999</v>
      </c>
      <c r="I235" s="306">
        <f>IF(I$36=0,0,I$36/NFM_fec!I$36)</f>
        <v>0.11606018688443998</v>
      </c>
      <c r="J235" s="306">
        <f>IF(J$36=0,0,J$36/NFM_fec!J$36)</f>
        <v>0.11606018688444</v>
      </c>
      <c r="K235" s="306">
        <f>IF(K$36=0,0,K$36/NFM_fec!K$36)</f>
        <v>0.11606018688444</v>
      </c>
      <c r="L235" s="306">
        <f>IF(L$36=0,0,L$36/NFM_fec!L$36)</f>
        <v>0.11606018688443999</v>
      </c>
      <c r="M235" s="306">
        <f>IF(M$36=0,0,M$36/NFM_fec!M$36)</f>
        <v>0.11606018688444</v>
      </c>
      <c r="N235" s="306">
        <f>IF(N$36=0,0,N$36/NFM_fec!N$36)</f>
        <v>0.11606018688443996</v>
      </c>
      <c r="O235" s="306">
        <f>IF(O$36=0,0,O$36/NFM_fec!O$36)</f>
        <v>0.11606018688443999</v>
      </c>
      <c r="P235" s="306">
        <f>IF(P$36=0,0,P$36/NFM_fec!P$36)</f>
        <v>0.1212295543512534</v>
      </c>
      <c r="Q235" s="306">
        <f>IF(Q$36=0,0,Q$36/NFM_fec!Q$36)</f>
        <v>0.12169570905797464</v>
      </c>
      <c r="R235" s="306">
        <f>IF(R$36=0,0,R$36/NFM_fec!R$36)</f>
        <v>0.12169570905797461</v>
      </c>
      <c r="S235" s="306">
        <f>IF(S$36=0,0,S$36/NFM_fec!S$36)</f>
        <v>0.12461648280351925</v>
      </c>
      <c r="T235" s="306">
        <f>IF(T$36=0,0,T$36/NFM_fec!T$36)</f>
        <v>0.12461648280351925</v>
      </c>
      <c r="U235" s="306">
        <f>IF(U$36=0,0,U$36/NFM_fec!U$36)</f>
        <v>0.12461648280351922</v>
      </c>
      <c r="V235" s="306">
        <f>IF(V$36=0,0,V$36/NFM_fec!V$36)</f>
        <v>0.12797188146183508</v>
      </c>
      <c r="W235" s="306">
        <f>IF(W$36=0,0,W$36/NFM_fec!W$36)</f>
        <v>0.12797188146183505</v>
      </c>
      <c r="X235" s="306">
        <f>IF(X$36=0,0,X$36/NFM_fec!X$36)</f>
        <v>0.12797188146183505</v>
      </c>
      <c r="Y235" s="306">
        <f>IF(Y$36=0,0,Y$36/NFM_fec!Y$36)</f>
        <v>0.12797188146183502</v>
      </c>
      <c r="DA235" s="77"/>
    </row>
    <row r="236" spans="1:105" ht="12" customHeight="1" x14ac:dyDescent="0.25">
      <c r="A236" s="173" t="s">
        <v>93</v>
      </c>
      <c r="B236" s="306">
        <f>IF(B$37=0,0,B$37/NFM_fec!B$37)</f>
        <v>0.62845306718599336</v>
      </c>
      <c r="C236" s="306">
        <f>IF(C$37=0,0,C$37/NFM_fec!C$37)</f>
        <v>0.62845306718599314</v>
      </c>
      <c r="D236" s="306">
        <f>IF(D$37=0,0,D$37/NFM_fec!D$37)</f>
        <v>0.63036148324934937</v>
      </c>
      <c r="E236" s="306">
        <f>IF(E$37=0,0,E$37/NFM_fec!E$37)</f>
        <v>0.63281439992956734</v>
      </c>
      <c r="F236" s="306">
        <f>IF(F$37=0,0,F$37/NFM_fec!F$37)</f>
        <v>0.63594815164829666</v>
      </c>
      <c r="G236" s="306">
        <f>IF(G$37=0,0,G$37/NFM_fec!G$37)</f>
        <v>0.63594815164829699</v>
      </c>
      <c r="H236" s="306">
        <f>IF(H$37=0,0,H$37/NFM_fec!H$37)</f>
        <v>0.63594815164829666</v>
      </c>
      <c r="I236" s="306">
        <f>IF(I$37=0,0,I$37/NFM_fec!I$37)</f>
        <v>0.63594815164829643</v>
      </c>
      <c r="J236" s="306">
        <f>IF(J$37=0,0,J$37/NFM_fec!J$37)</f>
        <v>0.63594815164829666</v>
      </c>
      <c r="K236" s="306">
        <f>IF(K$37=0,0,K$37/NFM_fec!K$37)</f>
        <v>0.63594815164829666</v>
      </c>
      <c r="L236" s="306">
        <f>IF(L$37=0,0,L$37/NFM_fec!L$37)</f>
        <v>0.63594815164829677</v>
      </c>
      <c r="M236" s="306">
        <f>IF(M$37=0,0,M$37/NFM_fec!M$37)</f>
        <v>0.63594815164829654</v>
      </c>
      <c r="N236" s="306">
        <f>IF(N$37=0,0,N$37/NFM_fec!N$37)</f>
        <v>0.63594815164829654</v>
      </c>
      <c r="O236" s="306">
        <f>IF(O$37=0,0,O$37/NFM_fec!O$37)</f>
        <v>0.63594815164829654</v>
      </c>
      <c r="P236" s="306">
        <f>IF(P$37=0,0,P$37/NFM_fec!P$37)</f>
        <v>0.6489693383991999</v>
      </c>
      <c r="Q236" s="306">
        <f>IF(Q$37=0,0,Q$37/NFM_fec!Q$37)</f>
        <v>0.66068840647501303</v>
      </c>
      <c r="R236" s="306">
        <f>IF(R$37=0,0,R$37/NFM_fec!R$37)</f>
        <v>0.66682781853527828</v>
      </c>
      <c r="S236" s="306">
        <f>IF(S$37=0,0,S$37/NFM_fec!S$37)</f>
        <v>0.67676103859748349</v>
      </c>
      <c r="T236" s="306">
        <f>IF(T$37=0,0,T$37/NFM_fec!T$37)</f>
        <v>0.68283210660963223</v>
      </c>
      <c r="U236" s="306">
        <f>IF(U$37=0,0,U$37/NFM_fec!U$37)</f>
        <v>0.68283210660963234</v>
      </c>
      <c r="V236" s="306">
        <f>IF(V$37=0,0,V$37/NFM_fec!V$37)</f>
        <v>0.69116489786440205</v>
      </c>
      <c r="W236" s="306">
        <f>IF(W$37=0,0,W$37/NFM_fec!W$37)</f>
        <v>0.69866440999369528</v>
      </c>
      <c r="X236" s="306">
        <f>IF(X$37=0,0,X$37/NFM_fec!X$37)</f>
        <v>0.70121790825342778</v>
      </c>
      <c r="Y236" s="306">
        <f>IF(Y$37=0,0,Y$37/NFM_fec!Y$37)</f>
        <v>0.70121790825342789</v>
      </c>
      <c r="DA236" s="77"/>
    </row>
    <row r="237" spans="1:105" ht="12" customHeight="1" x14ac:dyDescent="0.25">
      <c r="A237" s="173" t="s">
        <v>94</v>
      </c>
      <c r="B237" s="306">
        <f>IF(B$38=0,0,B$38/NFM_fec!B$38)</f>
        <v>0.43843562860144963</v>
      </c>
      <c r="C237" s="306">
        <f>IF(C$38=0,0,C$38/NFM_fec!C$38)</f>
        <v>0.43843562860144969</v>
      </c>
      <c r="D237" s="306">
        <f>IF(D$38=0,0,D$38/NFM_fec!D$38)</f>
        <v>0.43976702093615017</v>
      </c>
      <c r="E237" s="306">
        <f>IF(E$38=0,0,E$38/NFM_fec!E$38)</f>
        <v>0.44147828009415541</v>
      </c>
      <c r="F237" s="306">
        <f>IF(F$38=0,0,F$38/NFM_fec!F$38)</f>
        <v>0.44366451877516627</v>
      </c>
      <c r="G237" s="306">
        <f>IF(G$38=0,0,G$38/NFM_fec!G$38)</f>
        <v>0.44366451877516644</v>
      </c>
      <c r="H237" s="306">
        <f>IF(H$38=0,0,H$38/NFM_fec!H$38)</f>
        <v>0.44366451877516616</v>
      </c>
      <c r="I237" s="306">
        <f>IF(I$38=0,0,I$38/NFM_fec!I$38)</f>
        <v>0.44366451877516616</v>
      </c>
      <c r="J237" s="306">
        <f>IF(J$38=0,0,J$38/NFM_fec!J$38)</f>
        <v>0.44366451877516611</v>
      </c>
      <c r="K237" s="306">
        <f>IF(K$38=0,0,K$38/NFM_fec!K$38)</f>
        <v>0.44366451877516611</v>
      </c>
      <c r="L237" s="306">
        <f>IF(L$38=0,0,L$38/NFM_fec!L$38)</f>
        <v>0.44366451877516616</v>
      </c>
      <c r="M237" s="306">
        <f>IF(M$38=0,0,M$38/NFM_fec!M$38)</f>
        <v>0.44366451877516611</v>
      </c>
      <c r="N237" s="306">
        <f>IF(N$38=0,0,N$38/NFM_fec!N$38)</f>
        <v>0.44366451877516616</v>
      </c>
      <c r="O237" s="306">
        <f>IF(O$38=0,0,O$38/NFM_fec!O$38)</f>
        <v>0.44366451877516622</v>
      </c>
      <c r="P237" s="306">
        <f>IF(P$38=0,0,P$38/NFM_fec!P$38)</f>
        <v>0.46445028482287837</v>
      </c>
      <c r="Q237" s="306">
        <f>IF(Q$38=0,0,Q$38/NFM_fec!Q$38)</f>
        <v>0.46520748971366316</v>
      </c>
      <c r="R237" s="306">
        <f>IF(R$38=0,0,R$38/NFM_fec!R$38)</f>
        <v>0.46520748971366305</v>
      </c>
      <c r="S237" s="306">
        <f>IF(S$38=0,0,S$38/NFM_fec!S$38)</f>
        <v>0.47637276277632384</v>
      </c>
      <c r="T237" s="306">
        <f>IF(T$38=0,0,T$38/NFM_fec!T$38)</f>
        <v>0.47637276277632395</v>
      </c>
      <c r="U237" s="306">
        <f>IF(U$38=0,0,U$38/NFM_fec!U$38)</f>
        <v>0.47637276277632401</v>
      </c>
      <c r="V237" s="306">
        <f>IF(V$38=0,0,V$38/NFM_fec!V$38)</f>
        <v>0.48919948114549872</v>
      </c>
      <c r="W237" s="306">
        <f>IF(W$38=0,0,W$38/NFM_fec!W$38)</f>
        <v>0.48919948114549883</v>
      </c>
      <c r="X237" s="306">
        <f>IF(X$38=0,0,X$38/NFM_fec!X$38)</f>
        <v>0.48919948114549888</v>
      </c>
      <c r="Y237" s="306">
        <f>IF(Y$38=0,0,Y$38/NFM_fec!Y$38)</f>
        <v>0.48919948114549899</v>
      </c>
      <c r="DA237" s="77"/>
    </row>
    <row r="238" spans="1:105" ht="12" customHeight="1" x14ac:dyDescent="0.25">
      <c r="A238" s="56" t="s">
        <v>95</v>
      </c>
      <c r="B238" s="307">
        <f>IF(B$39=0,0,B$39/NFM_fec!B$39)</f>
        <v>0.71035718878913112</v>
      </c>
      <c r="C238" s="307">
        <f>IF(C$39=0,0,C$39/NFM_fec!C$39)</f>
        <v>0.71169934776046995</v>
      </c>
      <c r="D238" s="307">
        <f>IF(D$39=0,0,D$39/NFM_fec!D$39)</f>
        <v>0.71487035028047885</v>
      </c>
      <c r="E238" s="307">
        <f>IF(E$39=0,0,E$39/NFM_fec!E$39)</f>
        <v>0.71349910015641183</v>
      </c>
      <c r="F238" s="307">
        <f>IF(F$39=0,0,F$39/NFM_fec!F$39)</f>
        <v>0.71973116056595965</v>
      </c>
      <c r="G238" s="307">
        <f>IF(G$39=0,0,G$39/NFM_fec!G$39)</f>
        <v>0.7187365221038492</v>
      </c>
      <c r="H238" s="307">
        <f>IF(H$39=0,0,H$39/NFM_fec!H$39)</f>
        <v>0.72331228798161895</v>
      </c>
      <c r="I238" s="307">
        <f>IF(I$39=0,0,I$39/NFM_fec!I$39)</f>
        <v>0.72677328775512728</v>
      </c>
      <c r="J238" s="307">
        <f>IF(J$39=0,0,J$39/NFM_fec!J$39)</f>
        <v>0.72568261590658512</v>
      </c>
      <c r="K238" s="307">
        <f>IF(K$39=0,0,K$39/NFM_fec!K$39)</f>
        <v>0.72019232017662471</v>
      </c>
      <c r="L238" s="307">
        <f>IF(L$39=0,0,L$39/NFM_fec!L$39)</f>
        <v>0.72089141416251223</v>
      </c>
      <c r="M238" s="307">
        <f>IF(M$39=0,0,M$39/NFM_fec!M$39)</f>
        <v>0.72780969303342025</v>
      </c>
      <c r="N238" s="307">
        <f>IF(N$39=0,0,N$39/NFM_fec!N$39)</f>
        <v>0.72415485825215886</v>
      </c>
      <c r="O238" s="307">
        <f>IF(O$39=0,0,O$39/NFM_fec!O$39)</f>
        <v>0.72392782232877639</v>
      </c>
      <c r="P238" s="307">
        <f>IF(P$39=0,0,P$39/NFM_fec!P$39)</f>
        <v>0.75932376158718495</v>
      </c>
      <c r="Q238" s="307">
        <f>IF(Q$39=0,0,Q$39/NFM_fec!Q$39)</f>
        <v>0.76409518324103409</v>
      </c>
      <c r="R238" s="307">
        <f>IF(R$39=0,0,R$39/NFM_fec!R$39)</f>
        <v>0.76211358541008389</v>
      </c>
      <c r="S238" s="307">
        <f>IF(S$39=0,0,S$39/NFM_fec!S$39)</f>
        <v>0.78366000624883791</v>
      </c>
      <c r="T238" s="307">
        <f>IF(T$39=0,0,T$39/NFM_fec!T$39)</f>
        <v>0.78493346821466481</v>
      </c>
      <c r="U238" s="307">
        <f>IF(U$39=0,0,U$39/NFM_fec!U$39)</f>
        <v>0.78460582263319001</v>
      </c>
      <c r="V238" s="307">
        <f>IF(V$39=0,0,V$39/NFM_fec!V$39)</f>
        <v>0.80878491967447508</v>
      </c>
      <c r="W238" s="307">
        <f>IF(W$39=0,0,W$39/NFM_fec!W$39)</f>
        <v>0.80866408756996211</v>
      </c>
      <c r="X238" s="307">
        <f>IF(X$39=0,0,X$39/NFM_fec!X$39)</f>
        <v>0.80771741776842465</v>
      </c>
      <c r="Y238" s="307">
        <f>IF(Y$39=0,0,Y$39/NFM_fec!Y$39)</f>
        <v>0.80120024283309299</v>
      </c>
      <c r="DA238" s="78"/>
    </row>
    <row r="239" spans="1:105" ht="12" customHeight="1" x14ac:dyDescent="0.25">
      <c r="A239" s="174" t="s">
        <v>515</v>
      </c>
      <c r="B239" s="308">
        <f>IF(B$45=0,0,B$45/NFM_fec!B$45)</f>
        <v>0.53465492758442223</v>
      </c>
      <c r="C239" s="308">
        <f>IF(C$45=0,0,C$45/NFM_fec!C$45)</f>
        <v>0.53465492758442223</v>
      </c>
      <c r="D239" s="308">
        <f>IF(D$45=0,0,D$45/NFM_fec!D$45)</f>
        <v>0.53627850793660881</v>
      </c>
      <c r="E239" s="308">
        <f>IF(E$45=0,0,E$45/NFM_fec!E$45)</f>
        <v>0.5383653208722271</v>
      </c>
      <c r="F239" s="308">
        <f>IF(F$45=0,0,F$45/NFM_fec!F$45)</f>
        <v>0.54103135257089774</v>
      </c>
      <c r="G239" s="308">
        <f>IF(G$45=0,0,G$45/NFM_fec!G$45)</f>
        <v>0.54103135257089785</v>
      </c>
      <c r="H239" s="308">
        <f>IF(H$45=0,0,H$45/NFM_fec!H$45)</f>
        <v>0.54103135257089785</v>
      </c>
      <c r="I239" s="308">
        <f>IF(I$45=0,0,I$45/NFM_fec!I$45)</f>
        <v>0.54103135257089774</v>
      </c>
      <c r="J239" s="308">
        <f>IF(J$45=0,0,J$45/NFM_fec!J$45)</f>
        <v>0.54103135257089774</v>
      </c>
      <c r="K239" s="308">
        <f>IF(K$45=0,0,K$45/NFM_fec!K$45)</f>
        <v>0.54103135257089785</v>
      </c>
      <c r="L239" s="308">
        <f>IF(L$45=0,0,L$45/NFM_fec!L$45)</f>
        <v>0.54103135257089774</v>
      </c>
      <c r="M239" s="308">
        <f>IF(M$45=0,0,M$45/NFM_fec!M$45)</f>
        <v>0.54103135257089763</v>
      </c>
      <c r="N239" s="308">
        <f>IF(N$45=0,0,N$45/NFM_fec!N$45)</f>
        <v>0.54103135257089785</v>
      </c>
      <c r="O239" s="308">
        <f>IF(O$45=0,0,O$45/NFM_fec!O$45)</f>
        <v>0.54103135257089774</v>
      </c>
      <c r="P239" s="308">
        <f>IF(P$45=0,0,P$45/NFM_fec!P$45)</f>
        <v>0.56192821731380826</v>
      </c>
      <c r="Q239" s="308">
        <f>IF(Q$45=0,0,Q$45/NFM_fec!Q$45)</f>
        <v>0.56730215452149757</v>
      </c>
      <c r="R239" s="308">
        <f>IF(R$45=0,0,R$45/NFM_fec!R$45)</f>
        <v>0.56730215452149779</v>
      </c>
      <c r="S239" s="308">
        <f>IF(S$45=0,0,S$45/NFM_fec!S$45)</f>
        <v>0.58091776390940053</v>
      </c>
      <c r="T239" s="308">
        <f>IF(T$45=0,0,T$45/NFM_fec!T$45)</f>
        <v>0.58091776390940064</v>
      </c>
      <c r="U239" s="308">
        <f>IF(U$45=0,0,U$45/NFM_fec!U$45)</f>
        <v>0.58091776390940075</v>
      </c>
      <c r="V239" s="308">
        <f>IF(V$45=0,0,V$45/NFM_fec!V$45)</f>
        <v>0.59655944020904961</v>
      </c>
      <c r="W239" s="308">
        <f>IF(W$45=0,0,W$45/NFM_fec!W$45)</f>
        <v>0.59655944020904972</v>
      </c>
      <c r="X239" s="308">
        <f>IF(X$45=0,0,X$45/NFM_fec!X$45)</f>
        <v>0.59655944020904983</v>
      </c>
      <c r="Y239" s="308">
        <f>IF(Y$45=0,0,Y$45/NFM_fec!Y$45)</f>
        <v>0.59655944020904961</v>
      </c>
      <c r="DA239" s="79"/>
    </row>
    <row r="240" spans="1:105" ht="12" customHeight="1" x14ac:dyDescent="0.25">
      <c r="A240" s="174" t="s">
        <v>517</v>
      </c>
      <c r="B240" s="308">
        <f>IF(B$46=0,0,B$46/NFM_fec!B$46)</f>
        <v>0.44704456475798737</v>
      </c>
      <c r="C240" s="308">
        <f>IF(C$46=0,0,C$46/NFM_fec!C$46)</f>
        <v>0.44765497354842082</v>
      </c>
      <c r="D240" s="308">
        <f>IF(D$46=0,0,D$46/NFM_fec!D$46)</f>
        <v>0.44951085879091396</v>
      </c>
      <c r="E240" s="308">
        <f>IF(E$46=0,0,E$46/NFM_fec!E$46)</f>
        <v>0.45099143771046613</v>
      </c>
      <c r="F240" s="308">
        <f>IF(F$46=0,0,F$46/NFM_fec!F$46)</f>
        <v>0.45361475561944675</v>
      </c>
      <c r="G240" s="308">
        <f>IF(G$46=0,0,G$46/NFM_fec!G$46)</f>
        <v>0.45315234270854005</v>
      </c>
      <c r="H240" s="308">
        <f>IF(H$46=0,0,H$46/NFM_fec!H$46)</f>
        <v>0.45615646493434392</v>
      </c>
      <c r="I240" s="308">
        <f>IF(I$46=0,0,I$46/NFM_fec!I$46)</f>
        <v>0.45834077669070139</v>
      </c>
      <c r="J240" s="308">
        <f>IF(J$46=0,0,J$46/NFM_fec!J$46)</f>
        <v>0.45737602064329036</v>
      </c>
      <c r="K240" s="308">
        <f>IF(K$46=0,0,K$46/NFM_fec!K$46)</f>
        <v>0.45396181661756069</v>
      </c>
      <c r="L240" s="308">
        <f>IF(L$46=0,0,L$46/NFM_fec!L$46)</f>
        <v>0.45465195758169635</v>
      </c>
      <c r="M240" s="308">
        <f>IF(M$46=0,0,M$46/NFM_fec!M$46)</f>
        <v>0.46007910265376117</v>
      </c>
      <c r="N240" s="308">
        <f>IF(N$46=0,0,N$46/NFM_fec!N$46)</f>
        <v>0.45716538963663783</v>
      </c>
      <c r="O240" s="308">
        <f>IF(O$46=0,0,O$46/NFM_fec!O$46)</f>
        <v>0.45717471083116817</v>
      </c>
      <c r="P240" s="308">
        <f>IF(P$46=0,0,P$46/NFM_fec!P$46)</f>
        <v>0.47883951630025129</v>
      </c>
      <c r="Q240" s="308">
        <f>IF(Q$46=0,0,Q$46/NFM_fec!Q$46)</f>
        <v>0.48162884515603072</v>
      </c>
      <c r="R240" s="308">
        <f>IF(R$46=0,0,R$46/NFM_fec!R$46)</f>
        <v>0.48058826440957025</v>
      </c>
      <c r="S240" s="308">
        <f>IF(S$46=0,0,S$46/NFM_fec!S$46)</f>
        <v>0.49434358913832355</v>
      </c>
      <c r="T240" s="308">
        <f>IF(T$46=0,0,T$46/NFM_fec!T$46)</f>
        <v>0.48659793997493722</v>
      </c>
      <c r="U240" s="308">
        <f>IF(U$46=0,0,U$46/NFM_fec!U$46)</f>
        <v>0.48569381520667571</v>
      </c>
      <c r="V240" s="308">
        <f>IF(V$46=0,0,V$46/NFM_fec!V$46)</f>
        <v>0.50055136101176401</v>
      </c>
      <c r="W240" s="308">
        <f>IF(W$46=0,0,W$46/NFM_fec!W$46)</f>
        <v>0.49939802192425731</v>
      </c>
      <c r="X240" s="308">
        <f>IF(X$46=0,0,X$46/NFM_fec!X$46)</f>
        <v>0.49866843217226298</v>
      </c>
      <c r="Y240" s="308">
        <f>IF(Y$46=0,0,Y$46/NFM_fec!Y$46)</f>
        <v>0.49179805634301554</v>
      </c>
      <c r="DA240" s="79"/>
    </row>
    <row r="241" spans="1:105" ht="12" customHeight="1" x14ac:dyDescent="0.25">
      <c r="A241" s="41" t="s">
        <v>527</v>
      </c>
      <c r="B241" s="309">
        <f>IF(B$53=0,0,B$53/NFM_fec!B$53)</f>
        <v>0.48317196680297658</v>
      </c>
      <c r="C241" s="309">
        <f>IF(C$53=0,0,C$53/NFM_fec!C$53)</f>
        <v>0.48335267699754209</v>
      </c>
      <c r="D241" s="309">
        <f>IF(D$53=0,0,D$53/NFM_fec!D$53)</f>
        <v>0.48517671020528724</v>
      </c>
      <c r="E241" s="309">
        <f>IF(E$53=0,0,E$53/NFM_fec!E$53)</f>
        <v>0.47854024046025817</v>
      </c>
      <c r="F241" s="309">
        <f>IF(F$53=0,0,F$53/NFM_fec!F$53)</f>
        <v>0.48246949412825696</v>
      </c>
      <c r="G241" s="309">
        <f>IF(G$53=0,0,G$53/NFM_fec!G$53)</f>
        <v>0.48208212938643563</v>
      </c>
      <c r="H241" s="309">
        <f>IF(H$53=0,0,H$53/NFM_fec!H$53)</f>
        <v>0.49530855266184143</v>
      </c>
      <c r="I241" s="309">
        <f>IF(I$53=0,0,I$53/NFM_fec!I$53)</f>
        <v>0.49571188386373788</v>
      </c>
      <c r="J241" s="309">
        <f>IF(J$53=0,0,J$53/NFM_fec!J$53)</f>
        <v>0.48802097969819896</v>
      </c>
      <c r="K241" s="309">
        <f>IF(K$53=0,0,K$53/NFM_fec!K$53)</f>
        <v>0.48789159296721463</v>
      </c>
      <c r="L241" s="309">
        <f>IF(L$53=0,0,L$53/NFM_fec!L$53)</f>
        <v>0.49546223221123042</v>
      </c>
      <c r="M241" s="309">
        <f>IF(M$53=0,0,M$53/NFM_fec!M$53)</f>
        <v>0.49511322712318073</v>
      </c>
      <c r="N241" s="309">
        <f>IF(N$53=0,0,N$53/NFM_fec!N$53)</f>
        <v>0.49570267881471708</v>
      </c>
      <c r="O241" s="309">
        <f>IF(O$53=0,0,O$53/NFM_fec!O$53)</f>
        <v>0.49579171489720397</v>
      </c>
      <c r="P241" s="309">
        <f>IF(P$53=0,0,P$53/NFM_fec!P$53)</f>
        <v>0.51816847360837481</v>
      </c>
      <c r="Q241" s="309">
        <f>IF(Q$53=0,0,Q$53/NFM_fec!Q$53)</f>
        <v>0.51998432919861093</v>
      </c>
      <c r="R241" s="309">
        <f>IF(R$53=0,0,R$53/NFM_fec!R$53)</f>
        <v>0.52033056484202767</v>
      </c>
      <c r="S241" s="309">
        <f>IF(S$53=0,0,S$53/NFM_fec!S$53)</f>
        <v>0.53383596992497861</v>
      </c>
      <c r="T241" s="309">
        <f>IF(T$53=0,0,T$53/NFM_fec!T$53)</f>
        <v>0.53202194647531875</v>
      </c>
      <c r="U241" s="309">
        <f>IF(U$53=0,0,U$53/NFM_fec!U$53)</f>
        <v>0.53220286387722415</v>
      </c>
      <c r="V241" s="309">
        <f>IF(V$53=0,0,V$53/NFM_fec!V$53)</f>
        <v>0.54115647706889491</v>
      </c>
      <c r="W241" s="309">
        <f>IF(W$53=0,0,W$53/NFM_fec!W$53)</f>
        <v>0.54478452888234352</v>
      </c>
      <c r="X241" s="309">
        <f>IF(X$53=0,0,X$53/NFM_fec!X$53)</f>
        <v>0.54513042718385263</v>
      </c>
      <c r="Y241" s="309">
        <f>IF(Y$53=0,0,Y$53/NFM_fec!Y$53)</f>
        <v>0.53989929270369263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DA242" s="120"/>
    </row>
    <row r="243" spans="1:105" ht="12" customHeight="1" x14ac:dyDescent="0.25">
      <c r="A243" s="35" t="s">
        <v>80</v>
      </c>
      <c r="B243" s="304">
        <f>IF(B$72=0,0,B$72/NFM_fec!B$72)</f>
        <v>0.42949936252111875</v>
      </c>
      <c r="C243" s="304">
        <f>IF(C$72=0,0,C$72/NFM_fec!C$72)</f>
        <v>0.42992924692963796</v>
      </c>
      <c r="D243" s="304">
        <f>IF(D$72=0,0,D$72/NFM_fec!D$72)</f>
        <v>0.43224116442612404</v>
      </c>
      <c r="E243" s="304">
        <f>IF(E$72=0,0,E$72/NFM_fec!E$72)</f>
        <v>0.43118322359411526</v>
      </c>
      <c r="F243" s="304">
        <f>IF(F$72=0,0,F$72/NFM_fec!F$72)</f>
        <v>0.43340263818691094</v>
      </c>
      <c r="G243" s="304">
        <f>IF(G$72=0,0,G$72/NFM_fec!G$72)</f>
        <v>0.43298881477732892</v>
      </c>
      <c r="H243" s="304">
        <f>IF(H$72=0,0,H$72/NFM_fec!H$72)</f>
        <v>0.44464136361016054</v>
      </c>
      <c r="I243" s="304">
        <f>IF(I$72=0,0,I$72/NFM_fec!I$72)</f>
        <v>0.44826422845003172</v>
      </c>
      <c r="J243" s="304">
        <f>IF(J$72=0,0,J$72/NFM_fec!J$72)</f>
        <v>0.44573204593428073</v>
      </c>
      <c r="K243" s="304">
        <f>IF(K$72=0,0,K$72/NFM_fec!K$72)</f>
        <v>0.44340205407574901</v>
      </c>
      <c r="L243" s="304">
        <f>IF(L$72=0,0,L$72/NFM_fec!L$72)</f>
        <v>0.44591030797513137</v>
      </c>
      <c r="M243" s="304">
        <f>IF(M$72=0,0,M$72/NFM_fec!M$72)</f>
        <v>0.44912644267129925</v>
      </c>
      <c r="N243" s="304">
        <f>IF(N$72=0,0,N$72/NFM_fec!N$72)</f>
        <v>0.44741363525175093</v>
      </c>
      <c r="O243" s="304">
        <f>IF(O$72=0,0,O$72/NFM_fec!O$72)</f>
        <v>0.44743832512935833</v>
      </c>
      <c r="P243" s="304">
        <f>IF(P$72=0,0,P$72/NFM_fec!P$72)</f>
        <v>0.44708471155056306</v>
      </c>
      <c r="Q243" s="304">
        <f>IF(Q$72=0,0,Q$72/NFM_fec!Q$72)</f>
        <v>0.44898788690756403</v>
      </c>
      <c r="R243" s="304">
        <f>IF(R$72=0,0,R$72/NFM_fec!R$72)</f>
        <v>0.46832990522353524</v>
      </c>
      <c r="S243" s="304">
        <f>IF(S$72=0,0,S$72/NFM_fec!S$72)</f>
        <v>0.47013261541337725</v>
      </c>
      <c r="T243" s="304">
        <f>IF(T$72=0,0,T$72/NFM_fec!T$72)</f>
        <v>0.47144723353756507</v>
      </c>
      <c r="U243" s="304">
        <f>IF(U$72=0,0,U$72/NFM_fec!U$72)</f>
        <v>0.47094137655887358</v>
      </c>
      <c r="V243" s="304">
        <f>IF(V$72=0,0,V$72/NFM_fec!V$72)</f>
        <v>0.47083856928715662</v>
      </c>
      <c r="W243" s="304">
        <f>IF(W$72=0,0,W$72/NFM_fec!W$72)</f>
        <v>0.47087327512828558</v>
      </c>
      <c r="X243" s="304">
        <f>IF(X$72=0,0,X$72/NFM_fec!X$72)</f>
        <v>0.47033923016812174</v>
      </c>
      <c r="Y243" s="304">
        <f>IF(Y$72=0,0,Y$72/NFM_fec!Y$72)</f>
        <v>0.46479816891469583</v>
      </c>
      <c r="DA243" s="111"/>
    </row>
    <row r="244" spans="1:105" ht="12" customHeight="1" x14ac:dyDescent="0.25">
      <c r="A244" s="55" t="s">
        <v>91</v>
      </c>
      <c r="B244" s="305">
        <f>IF(B$73=0,0,B$73/NFM_fec!B$73)</f>
        <v>0.38058285401227132</v>
      </c>
      <c r="C244" s="305">
        <f>IF(C$73=0,0,C$73/NFM_fec!C$73)</f>
        <v>0.38058285401227121</v>
      </c>
      <c r="D244" s="305">
        <f>IF(D$73=0,0,D$73/NFM_fec!D$73)</f>
        <v>0.38227872433669002</v>
      </c>
      <c r="E244" s="305">
        <f>IF(E$73=0,0,E$73/NFM_fec!E$73)</f>
        <v>0.3833588032593549</v>
      </c>
      <c r="F244" s="305">
        <f>IF(F$73=0,0,F$73/NFM_fec!F$73)</f>
        <v>0.38477625640200291</v>
      </c>
      <c r="G244" s="305">
        <f>IF(G$73=0,0,G$73/NFM_fec!G$73)</f>
        <v>0.38477625640200286</v>
      </c>
      <c r="H244" s="305">
        <f>IF(H$73=0,0,H$73/NFM_fec!H$73)</f>
        <v>0.39048712871348845</v>
      </c>
      <c r="I244" s="305">
        <f>IF(I$73=0,0,I$73/NFM_fec!I$73)</f>
        <v>0.39231937461283134</v>
      </c>
      <c r="J244" s="305">
        <f>IF(J$73=0,0,J$73/NFM_fec!J$73)</f>
        <v>0.3923193746128314</v>
      </c>
      <c r="K244" s="305">
        <f>IF(K$73=0,0,K$73/NFM_fec!K$73)</f>
        <v>0.3923193746128314</v>
      </c>
      <c r="L244" s="305">
        <f>IF(L$73=0,0,L$73/NFM_fec!L$73)</f>
        <v>0.39231937461283128</v>
      </c>
      <c r="M244" s="305">
        <f>IF(M$73=0,0,M$73/NFM_fec!M$73)</f>
        <v>0.39231937461283123</v>
      </c>
      <c r="N244" s="305">
        <f>IF(N$73=0,0,N$73/NFM_fec!N$73)</f>
        <v>0.39231937461283134</v>
      </c>
      <c r="O244" s="305">
        <f>IF(O$73=0,0,O$73/NFM_fec!O$73)</f>
        <v>0.39231937461283117</v>
      </c>
      <c r="P244" s="305">
        <f>IF(P$73=0,0,P$73/NFM_fec!P$73)</f>
        <v>0.39231937461283145</v>
      </c>
      <c r="Q244" s="305">
        <f>IF(Q$73=0,0,Q$73/NFM_fec!Q$73)</f>
        <v>0.39231937461283134</v>
      </c>
      <c r="R244" s="305">
        <f>IF(R$73=0,0,R$73/NFM_fec!R$73)</f>
        <v>0.40808743715154822</v>
      </c>
      <c r="S244" s="305">
        <f>IF(S$73=0,0,S$73/NFM_fec!S$73)</f>
        <v>0.40988796596421145</v>
      </c>
      <c r="T244" s="305">
        <f>IF(T$73=0,0,T$73/NFM_fec!T$73)</f>
        <v>0.41557338594620064</v>
      </c>
      <c r="U244" s="305">
        <f>IF(U$73=0,0,U$73/NFM_fec!U$73)</f>
        <v>0.41557338594620069</v>
      </c>
      <c r="V244" s="305">
        <f>IF(V$73=0,0,V$73/NFM_fec!V$73)</f>
        <v>0.4155733859462008</v>
      </c>
      <c r="W244" s="305">
        <f>IF(W$73=0,0,W$73/NFM_fec!W$73)</f>
        <v>0.41557338594620086</v>
      </c>
      <c r="X244" s="305">
        <f>IF(X$73=0,0,X$73/NFM_fec!X$73)</f>
        <v>0.41557338594620075</v>
      </c>
      <c r="Y244" s="305">
        <f>IF(Y$73=0,0,Y$73/NFM_fec!Y$73)</f>
        <v>0.41557338594620097</v>
      </c>
      <c r="DA244" s="76"/>
    </row>
    <row r="245" spans="1:105" ht="12" customHeight="1" x14ac:dyDescent="0.25">
      <c r="A245" s="173" t="s">
        <v>92</v>
      </c>
      <c r="B245" s="306">
        <f>IF(B$74=0,0,B$74/NFM_fec!B$74)</f>
        <v>9.8778276929289727E-2</v>
      </c>
      <c r="C245" s="306">
        <f>IF(C$74=0,0,C$74/NFM_fec!C$74)</f>
        <v>9.8778276929289727E-2</v>
      </c>
      <c r="D245" s="306">
        <f>IF(D$74=0,0,D$74/NFM_fec!D$74)</f>
        <v>9.9218431147420155E-2</v>
      </c>
      <c r="E245" s="306">
        <f>IF(E$74=0,0,E$74/NFM_fec!E$74)</f>
        <v>9.9498759947847432E-2</v>
      </c>
      <c r="F245" s="306">
        <f>IF(F$74=0,0,F$74/NFM_fec!F$74)</f>
        <v>9.986665245162879E-2</v>
      </c>
      <c r="G245" s="306">
        <f>IF(G$74=0,0,G$74/NFM_fec!G$74)</f>
        <v>9.9866652451628651E-2</v>
      </c>
      <c r="H245" s="306">
        <f>IF(H$74=0,0,H$74/NFM_fec!H$74)</f>
        <v>0.10134887930642426</v>
      </c>
      <c r="I245" s="306">
        <f>IF(I$74=0,0,I$74/NFM_fec!I$74)</f>
        <v>0.1018244290873454</v>
      </c>
      <c r="J245" s="306">
        <f>IF(J$74=0,0,J$74/NFM_fec!J$74)</f>
        <v>0.10182442908734533</v>
      </c>
      <c r="K245" s="306">
        <f>IF(K$74=0,0,K$74/NFM_fec!K$74)</f>
        <v>0.10182442908734535</v>
      </c>
      <c r="L245" s="306">
        <f>IF(L$74=0,0,L$74/NFM_fec!L$74)</f>
        <v>0.10182442908734536</v>
      </c>
      <c r="M245" s="306">
        <f>IF(M$74=0,0,M$74/NFM_fec!M$74)</f>
        <v>0.10182442908734536</v>
      </c>
      <c r="N245" s="306">
        <f>IF(N$74=0,0,N$74/NFM_fec!N$74)</f>
        <v>0.10182442908734533</v>
      </c>
      <c r="O245" s="306">
        <f>IF(O$74=0,0,O$74/NFM_fec!O$74)</f>
        <v>0.10182442908734536</v>
      </c>
      <c r="P245" s="306">
        <f>IF(P$74=0,0,P$74/NFM_fec!P$74)</f>
        <v>0.10182442908734533</v>
      </c>
      <c r="Q245" s="306">
        <f>IF(Q$74=0,0,Q$74/NFM_fec!Q$74)</f>
        <v>0.10182442908734535</v>
      </c>
      <c r="R245" s="306">
        <f>IF(R$74=0,0,R$74/NFM_fec!R$74)</f>
        <v>0.10638426451731504</v>
      </c>
      <c r="S245" s="306">
        <f>IF(S$74=0,0,S$74/NFM_fec!S$74)</f>
        <v>0.10638426451731504</v>
      </c>
      <c r="T245" s="306">
        <f>IF(T$74=0,0,T$74/NFM_fec!T$74)</f>
        <v>0.10785988535393361</v>
      </c>
      <c r="U245" s="306">
        <f>IF(U$74=0,0,U$74/NFM_fec!U$74)</f>
        <v>0.10785988535393358</v>
      </c>
      <c r="V245" s="306">
        <f>IF(V$74=0,0,V$74/NFM_fec!V$74)</f>
        <v>0.10785988535393363</v>
      </c>
      <c r="W245" s="306">
        <f>IF(W$74=0,0,W$74/NFM_fec!W$74)</f>
        <v>0.10785988535393363</v>
      </c>
      <c r="X245" s="306">
        <f>IF(X$74=0,0,X$74/NFM_fec!X$74)</f>
        <v>0.10785988535393362</v>
      </c>
      <c r="Y245" s="306">
        <f>IF(Y$74=0,0,Y$74/NFM_fec!Y$74)</f>
        <v>0.10785988535393363</v>
      </c>
      <c r="DA245" s="77"/>
    </row>
    <row r="246" spans="1:105" ht="12" customHeight="1" x14ac:dyDescent="0.25">
      <c r="A246" s="173" t="s">
        <v>93</v>
      </c>
      <c r="B246" s="306">
        <f>IF(B$75=0,0,B$75/NFM_fec!B$75)</f>
        <v>0.54326553219782536</v>
      </c>
      <c r="C246" s="306">
        <f>IF(C$75=0,0,C$75/NFM_fec!C$75)</f>
        <v>0.54326553219782536</v>
      </c>
      <c r="D246" s="306">
        <f>IF(D$75=0,0,D$75/NFM_fec!D$75)</f>
        <v>0.54568631359830366</v>
      </c>
      <c r="E246" s="306">
        <f>IF(E$75=0,0,E$75/NFM_fec!E$75)</f>
        <v>0.54722807945704166</v>
      </c>
      <c r="F246" s="306">
        <f>IF(F$75=0,0,F$75/NFM_fec!F$75)</f>
        <v>0.54925143239527296</v>
      </c>
      <c r="G246" s="306">
        <f>IF(G$75=0,0,G$75/NFM_fec!G$75)</f>
        <v>0.54925143239527308</v>
      </c>
      <c r="H246" s="306">
        <f>IF(H$75=0,0,H$75/NFM_fec!H$75)</f>
        <v>0.55740345514907008</v>
      </c>
      <c r="I246" s="306">
        <f>IF(I$75=0,0,I$75/NFM_fec!I$75)</f>
        <v>0.56001890677315092</v>
      </c>
      <c r="J246" s="306">
        <f>IF(J$75=0,0,J$75/NFM_fec!J$75)</f>
        <v>0.56001890677315103</v>
      </c>
      <c r="K246" s="306">
        <f>IF(K$75=0,0,K$75/NFM_fec!K$75)</f>
        <v>0.56001890677315114</v>
      </c>
      <c r="L246" s="306">
        <f>IF(L$75=0,0,L$75/NFM_fec!L$75)</f>
        <v>0.5600189067731508</v>
      </c>
      <c r="M246" s="306">
        <f>IF(M$75=0,0,M$75/NFM_fec!M$75)</f>
        <v>0.56001890677315092</v>
      </c>
      <c r="N246" s="306">
        <f>IF(N$75=0,0,N$75/NFM_fec!N$75)</f>
        <v>0.5600189067731508</v>
      </c>
      <c r="O246" s="306">
        <f>IF(O$75=0,0,O$75/NFM_fec!O$75)</f>
        <v>0.56001890677315114</v>
      </c>
      <c r="P246" s="306">
        <f>IF(P$75=0,0,P$75/NFM_fec!P$75)</f>
        <v>0.56001890677315147</v>
      </c>
      <c r="Q246" s="306">
        <f>IF(Q$75=0,0,Q$75/NFM_fec!Q$75)</f>
        <v>0.56001890677315114</v>
      </c>
      <c r="R246" s="306">
        <f>IF(R$75=0,0,R$75/NFM_fec!R$75)</f>
        <v>0.5806330180115693</v>
      </c>
      <c r="S246" s="306">
        <f>IF(S$75=0,0,S$75/NFM_fec!S$75)</f>
        <v>0.58509730962249684</v>
      </c>
      <c r="T246" s="306">
        <f>IF(T$75=0,0,T$75/NFM_fec!T$75)</f>
        <v>0.59321300027887114</v>
      </c>
      <c r="U246" s="306">
        <f>IF(U$75=0,0,U$75/NFM_fec!U$75)</f>
        <v>0.59321300027887147</v>
      </c>
      <c r="V246" s="306">
        <f>IF(V$75=0,0,V$75/NFM_fec!V$75)</f>
        <v>0.59321300027887103</v>
      </c>
      <c r="W246" s="306">
        <f>IF(W$75=0,0,W$75/NFM_fec!W$75)</f>
        <v>0.59321300027887158</v>
      </c>
      <c r="X246" s="306">
        <f>IF(X$75=0,0,X$75/NFM_fec!X$75)</f>
        <v>0.59321300027887125</v>
      </c>
      <c r="Y246" s="306">
        <f>IF(Y$75=0,0,Y$75/NFM_fec!Y$75)</f>
        <v>0.59321300027887147</v>
      </c>
      <c r="DA246" s="77"/>
    </row>
    <row r="247" spans="1:105" ht="12" customHeight="1" x14ac:dyDescent="0.25">
      <c r="A247" s="173" t="s">
        <v>94</v>
      </c>
      <c r="B247" s="306">
        <f>IF(B$76=0,0,B$76/NFM_fec!B$76)</f>
        <v>0.3770396261830451</v>
      </c>
      <c r="C247" s="306">
        <f>IF(C$76=0,0,C$76/NFM_fec!C$76)</f>
        <v>0.37703962618304515</v>
      </c>
      <c r="D247" s="306">
        <f>IF(D$76=0,0,D$76/NFM_fec!D$76)</f>
        <v>0.378719707948245</v>
      </c>
      <c r="E247" s="306">
        <f>IF(E$76=0,0,E$76/NFM_fec!E$76)</f>
        <v>0.37978973133200111</v>
      </c>
      <c r="F247" s="306">
        <f>IF(F$76=0,0,F$76/NFM_fec!F$76)</f>
        <v>0.38119398798045956</v>
      </c>
      <c r="G247" s="306">
        <f>IF(G$76=0,0,G$76/NFM_fec!G$76)</f>
        <v>0.38119398798045956</v>
      </c>
      <c r="H247" s="306">
        <f>IF(H$76=0,0,H$76/NFM_fec!H$76)</f>
        <v>0.38685169204884146</v>
      </c>
      <c r="I247" s="306">
        <f>IF(I$76=0,0,I$76/NFM_fec!I$76)</f>
        <v>0.38866687973184033</v>
      </c>
      <c r="J247" s="306">
        <f>IF(J$76=0,0,J$76/NFM_fec!J$76)</f>
        <v>0.38866687973184033</v>
      </c>
      <c r="K247" s="306">
        <f>IF(K$76=0,0,K$76/NFM_fec!K$76)</f>
        <v>0.38866687973184044</v>
      </c>
      <c r="L247" s="306">
        <f>IF(L$76=0,0,L$76/NFM_fec!L$76)</f>
        <v>0.38866687973184028</v>
      </c>
      <c r="M247" s="306">
        <f>IF(M$76=0,0,M$76/NFM_fec!M$76)</f>
        <v>0.38866687973184022</v>
      </c>
      <c r="N247" s="306">
        <f>IF(N$76=0,0,N$76/NFM_fec!N$76)</f>
        <v>0.38866687973184028</v>
      </c>
      <c r="O247" s="306">
        <f>IF(O$76=0,0,O$76/NFM_fec!O$76)</f>
        <v>0.3886668797318405</v>
      </c>
      <c r="P247" s="306">
        <f>IF(P$76=0,0,P$76/NFM_fec!P$76)</f>
        <v>0.38866687973184022</v>
      </c>
      <c r="Q247" s="306">
        <f>IF(Q$76=0,0,Q$76/NFM_fec!Q$76)</f>
        <v>0.38866687973184028</v>
      </c>
      <c r="R247" s="306">
        <f>IF(R$76=0,0,R$76/NFM_fec!R$76)</f>
        <v>0.40607190743041732</v>
      </c>
      <c r="S247" s="306">
        <f>IF(S$76=0,0,S$76/NFM_fec!S$76)</f>
        <v>0.40607190743041732</v>
      </c>
      <c r="T247" s="306">
        <f>IF(T$76=0,0,T$76/NFM_fec!T$76)</f>
        <v>0.41170439613058807</v>
      </c>
      <c r="U247" s="306">
        <f>IF(U$76=0,0,U$76/NFM_fec!U$76)</f>
        <v>0.41170439613058812</v>
      </c>
      <c r="V247" s="306">
        <f>IF(V$76=0,0,V$76/NFM_fec!V$76)</f>
        <v>0.41170439613058823</v>
      </c>
      <c r="W247" s="306">
        <f>IF(W$76=0,0,W$76/NFM_fec!W$76)</f>
        <v>0.41170439613058823</v>
      </c>
      <c r="X247" s="306">
        <f>IF(X$76=0,0,X$76/NFM_fec!X$76)</f>
        <v>0.41170439613058812</v>
      </c>
      <c r="Y247" s="306">
        <f>IF(Y$76=0,0,Y$76/NFM_fec!Y$76)</f>
        <v>0.41170439613058801</v>
      </c>
      <c r="DA247" s="77"/>
    </row>
    <row r="248" spans="1:105" ht="12" customHeight="1" x14ac:dyDescent="0.25">
      <c r="A248" s="56" t="s">
        <v>95</v>
      </c>
      <c r="B248" s="307">
        <f>IF(B$77=0,0,B$77/NFM_fec!B$77)</f>
        <v>0.61410695292888506</v>
      </c>
      <c r="C248" s="307">
        <f>IF(C$77=0,0,C$77/NFM_fec!C$77)</f>
        <v>0.61526725533624194</v>
      </c>
      <c r="D248" s="307">
        <f>IF(D$77=0,0,D$77/NFM_fec!D$77)</f>
        <v>0.61888308130173442</v>
      </c>
      <c r="E248" s="307">
        <f>IF(E$77=0,0,E$77/NFM_fec!E$77)</f>
        <v>0.61704009245784797</v>
      </c>
      <c r="F248" s="307">
        <f>IF(F$77=0,0,F$77/NFM_fec!F$77)</f>
        <v>0.6216525615271441</v>
      </c>
      <c r="G248" s="307">
        <f>IF(G$77=0,0,G$77/NFM_fec!G$77)</f>
        <v>0.62079346360052645</v>
      </c>
      <c r="H248" s="307">
        <f>IF(H$77=0,0,H$77/NFM_fec!H$77)</f>
        <v>0.63401819754070887</v>
      </c>
      <c r="I248" s="307">
        <f>IF(I$77=0,0,I$77/NFM_fec!I$77)</f>
        <v>0.64004110985628204</v>
      </c>
      <c r="J248" s="307">
        <f>IF(J$77=0,0,J$77/NFM_fec!J$77)</f>
        <v>0.63908059736608613</v>
      </c>
      <c r="K248" s="307">
        <f>IF(K$77=0,0,K$77/NFM_fec!K$77)</f>
        <v>0.63424550638015098</v>
      </c>
      <c r="L248" s="307">
        <f>IF(L$77=0,0,L$77/NFM_fec!L$77)</f>
        <v>0.63486117139998577</v>
      </c>
      <c r="M248" s="307">
        <f>IF(M$77=0,0,M$77/NFM_fec!M$77)</f>
        <v>0.64095383187806765</v>
      </c>
      <c r="N248" s="307">
        <f>IF(N$77=0,0,N$77/NFM_fec!N$77)</f>
        <v>0.6377351603209922</v>
      </c>
      <c r="O248" s="307">
        <f>IF(O$77=0,0,O$77/NFM_fec!O$77)</f>
        <v>0.63753521856910422</v>
      </c>
      <c r="P248" s="307">
        <f>IF(P$77=0,0,P$77/NFM_fec!P$77)</f>
        <v>0.63774036149197566</v>
      </c>
      <c r="Q248" s="307">
        <f>IF(Q$77=0,0,Q$77/NFM_fec!Q$77)</f>
        <v>0.64174778009823097</v>
      </c>
      <c r="R248" s="307">
        <f>IF(R$77=0,0,R$77/NFM_fec!R$77)</f>
        <v>0.66874727937817191</v>
      </c>
      <c r="S248" s="307">
        <f>IF(S$77=0,0,S$77/NFM_fec!S$77)</f>
        <v>0.67153674930150853</v>
      </c>
      <c r="T248" s="307">
        <f>IF(T$77=0,0,T$77/NFM_fec!T$77)</f>
        <v>0.68195780885146651</v>
      </c>
      <c r="U248" s="307">
        <f>IF(U$77=0,0,U$77/NFM_fec!U$77)</f>
        <v>0.68167314719303229</v>
      </c>
      <c r="V248" s="307">
        <f>IF(V$77=0,0,V$77/NFM_fec!V$77)</f>
        <v>0.68425603900768883</v>
      </c>
      <c r="W248" s="307">
        <f>IF(W$77=0,0,W$77/NFM_fec!W$77)</f>
        <v>0.68415381146213572</v>
      </c>
      <c r="X248" s="307">
        <f>IF(X$77=0,0,X$77/NFM_fec!X$77)</f>
        <v>0.68335290072197397</v>
      </c>
      <c r="Y248" s="307">
        <f>IF(Y$77=0,0,Y$77/NFM_fec!Y$77)</f>
        <v>0.67783917735956856</v>
      </c>
      <c r="DA248" s="78"/>
    </row>
    <row r="249" spans="1:105" ht="12" customHeight="1" x14ac:dyDescent="0.25">
      <c r="A249" s="174" t="s">
        <v>558</v>
      </c>
      <c r="B249" s="308">
        <f>IF(B$83=0,0,B$83/NFM_fec!B$83)</f>
        <v>0.41234747395612276</v>
      </c>
      <c r="C249" s="308">
        <f>IF(C$83=0,0,C$83/NFM_fec!C$83)</f>
        <v>0.41291050624117481</v>
      </c>
      <c r="D249" s="308">
        <f>IF(D$83=0,0,D$83/NFM_fec!D$83)</f>
        <v>0.41520903736226322</v>
      </c>
      <c r="E249" s="308">
        <f>IF(E$83=0,0,E$83/NFM_fec!E$83)</f>
        <v>0.41613432011581603</v>
      </c>
      <c r="F249" s="308">
        <f>IF(F$83=0,0,F$83/NFM_fec!F$83)</f>
        <v>0.41803233866837486</v>
      </c>
      <c r="G249" s="308">
        <f>IF(G$83=0,0,G$83/NFM_fec!G$83)</f>
        <v>0.41760619831870144</v>
      </c>
      <c r="H249" s="308">
        <f>IF(H$83=0,0,H$83/NFM_fec!H$83)</f>
        <v>0.42661389752417511</v>
      </c>
      <c r="I249" s="308">
        <f>IF(I$83=0,0,I$83/NFM_fec!I$83)</f>
        <v>0.43066808985790256</v>
      </c>
      <c r="J249" s="308">
        <f>IF(J$83=0,0,J$83/NFM_fec!J$83)</f>
        <v>0.42976158171974993</v>
      </c>
      <c r="K249" s="308">
        <f>IF(K$83=0,0,K$83/NFM_fec!K$83)</f>
        <v>0.42655351296190847</v>
      </c>
      <c r="L249" s="308">
        <f>IF(L$83=0,0,L$83/NFM_fec!L$83)</f>
        <v>0.42720198611959459</v>
      </c>
      <c r="M249" s="308">
        <f>IF(M$83=0,0,M$83/NFM_fec!M$83)</f>
        <v>0.43230146301633421</v>
      </c>
      <c r="N249" s="308">
        <f>IF(N$83=0,0,N$83/NFM_fec!N$83)</f>
        <v>0.42956366772668331</v>
      </c>
      <c r="O249" s="308">
        <f>IF(O$83=0,0,O$83/NFM_fec!O$83)</f>
        <v>0.42957242614672331</v>
      </c>
      <c r="P249" s="308">
        <f>IF(P$83=0,0,P$83/NFM_fec!P$83)</f>
        <v>0.4290937425496712</v>
      </c>
      <c r="Q249" s="308">
        <f>IF(Q$83=0,0,Q$83/NFM_fec!Q$83)</f>
        <v>0.431593293061241</v>
      </c>
      <c r="R249" s="308">
        <f>IF(R$83=0,0,R$83/NFM_fec!R$83)</f>
        <v>0.44994638925833608</v>
      </c>
      <c r="S249" s="308">
        <f>IF(S$83=0,0,S$83/NFM_fec!S$83)</f>
        <v>0.45197695497661161</v>
      </c>
      <c r="T249" s="308">
        <f>IF(T$83=0,0,T$83/NFM_fec!T$83)</f>
        <v>0.45106612243888261</v>
      </c>
      <c r="U249" s="308">
        <f>IF(U$83=0,0,U$83/NFM_fec!U$83)</f>
        <v>0.45022801767123477</v>
      </c>
      <c r="V249" s="308">
        <f>IF(V$83=0,0,V$83/NFM_fec!V$83)</f>
        <v>0.45183464235651366</v>
      </c>
      <c r="W249" s="308">
        <f>IF(W$83=0,0,W$83/NFM_fec!W$83)</f>
        <v>0.45079355328012771</v>
      </c>
      <c r="X249" s="308">
        <f>IF(X$83=0,0,X$83/NFM_fec!X$83)</f>
        <v>0.45013497166326244</v>
      </c>
      <c r="Y249" s="308">
        <f>IF(Y$83=0,0,Y$83/NFM_fec!Y$83)</f>
        <v>0.4439332628128696</v>
      </c>
      <c r="DA249" s="79"/>
    </row>
    <row r="250" spans="1:105" ht="12" customHeight="1" x14ac:dyDescent="0.25">
      <c r="A250" s="174" t="s">
        <v>517</v>
      </c>
      <c r="B250" s="308">
        <f>IF(B$90=0,0,B$90/NFM_fec!B$90)</f>
        <v>0.42447534083718497</v>
      </c>
      <c r="C250" s="308">
        <f>IF(C$90=0,0,C$90/NFM_fec!C$90)</f>
        <v>0.42505493289532703</v>
      </c>
      <c r="D250" s="308">
        <f>IF(D$90=0,0,D$90/NFM_fec!D$90)</f>
        <v>0.42742106787291817</v>
      </c>
      <c r="E250" s="308">
        <f>IF(E$90=0,0,E$90/NFM_fec!E$90)</f>
        <v>0.42837356482510497</v>
      </c>
      <c r="F250" s="308">
        <f>IF(F$90=0,0,F$90/NFM_fec!F$90)</f>
        <v>0.43032740745273867</v>
      </c>
      <c r="G250" s="308">
        <f>IF(G$90=0,0,G$90/NFM_fec!G$90)</f>
        <v>0.42988873356336893</v>
      </c>
      <c r="H250" s="308">
        <f>IF(H$90=0,0,H$90/NFM_fec!H$90)</f>
        <v>0.43916136509841575</v>
      </c>
      <c r="I250" s="308">
        <f>IF(I$90=0,0,I$90/NFM_fec!I$90)</f>
        <v>0.44333479838313494</v>
      </c>
      <c r="J250" s="308">
        <f>IF(J$90=0,0,J$90/NFM_fec!J$90)</f>
        <v>0.44240162824091872</v>
      </c>
      <c r="K250" s="308">
        <f>IF(K$90=0,0,K$90/NFM_fec!K$90)</f>
        <v>0.43909920451961176</v>
      </c>
      <c r="L250" s="308">
        <f>IF(L$90=0,0,L$90/NFM_fec!L$90)</f>
        <v>0.43976675041722968</v>
      </c>
      <c r="M250" s="308">
        <f>IF(M$90=0,0,M$90/NFM_fec!M$90)</f>
        <v>0.44501621192857915</v>
      </c>
      <c r="N250" s="308">
        <f>IF(N$90=0,0,N$90/NFM_fec!N$90)</f>
        <v>0.44219789324805658</v>
      </c>
      <c r="O250" s="308">
        <f>IF(O$90=0,0,O$90/NFM_fec!O$90)</f>
        <v>0.44220690926868589</v>
      </c>
      <c r="P250" s="308">
        <f>IF(P$90=0,0,P$90/NFM_fec!P$90)</f>
        <v>0.44171414674230869</v>
      </c>
      <c r="Q250" s="308">
        <f>IF(Q$90=0,0,Q$90/NFM_fec!Q$90)</f>
        <v>0.4442872134453954</v>
      </c>
      <c r="R250" s="308">
        <f>IF(R$90=0,0,R$90/NFM_fec!R$90)</f>
        <v>0.46318010658946346</v>
      </c>
      <c r="S250" s="308">
        <f>IF(S$90=0,0,S$90/NFM_fec!S$90)</f>
        <v>0.46527039482886512</v>
      </c>
      <c r="T250" s="308">
        <f>IF(T$90=0,0,T$90/NFM_fec!T$90)</f>
        <v>0.46433277309884974</v>
      </c>
      <c r="U250" s="308">
        <f>IF(U$90=0,0,U$90/NFM_fec!U$90)</f>
        <v>0.46347001819097694</v>
      </c>
      <c r="V250" s="308">
        <f>IF(V$90=0,0,V$90/NFM_fec!V$90)</f>
        <v>0.46512389654346986</v>
      </c>
      <c r="W250" s="308">
        <f>IF(W$90=0,0,W$90/NFM_fec!W$90)</f>
        <v>0.46405218720013147</v>
      </c>
      <c r="X250" s="308">
        <f>IF(X$90=0,0,X$90/NFM_fec!X$90)</f>
        <v>0.46337423553571117</v>
      </c>
      <c r="Y250" s="308">
        <f>IF(Y$90=0,0,Y$90/NFM_fec!Y$90)</f>
        <v>0.45699012348383622</v>
      </c>
      <c r="DA250" s="79"/>
    </row>
    <row r="251" spans="1:105" ht="12" customHeight="1" x14ac:dyDescent="0.25">
      <c r="A251" s="41" t="s">
        <v>527</v>
      </c>
      <c r="B251" s="309">
        <f>IF(B$97=0,0,B$97/NFM_fec!B$97)</f>
        <v>0.44189770861946825</v>
      </c>
      <c r="C251" s="309">
        <f>IF(C$97=0,0,C$97/NFM_fec!C$97)</f>
        <v>0.44206823046290639</v>
      </c>
      <c r="D251" s="309">
        <f>IF(D$97=0,0,D$97/NFM_fec!D$97)</f>
        <v>0.44436642054850134</v>
      </c>
      <c r="E251" s="309">
        <f>IF(E$97=0,0,E$97/NFM_fec!E$97)</f>
        <v>0.4377387229501376</v>
      </c>
      <c r="F251" s="309">
        <f>IF(F$97=0,0,F$97/NFM_fec!F$97)</f>
        <v>0.44071279968694721</v>
      </c>
      <c r="G251" s="309">
        <f>IF(G$97=0,0,G$97/NFM_fec!G$97)</f>
        <v>0.44043184398957391</v>
      </c>
      <c r="H251" s="309">
        <f>IF(H$97=0,0,H$97/NFM_fec!H$97)</f>
        <v>0.45934177242556162</v>
      </c>
      <c r="I251" s="309">
        <f>IF(I$97=0,0,I$97/NFM_fec!I$97)</f>
        <v>0.46186342292172672</v>
      </c>
      <c r="J251" s="309">
        <f>IF(J$97=0,0,J$97/NFM_fec!J$97)</f>
        <v>0.45455622717647842</v>
      </c>
      <c r="K251" s="309">
        <f>IF(K$97=0,0,K$97/NFM_fec!K$97)</f>
        <v>0.45431176983783439</v>
      </c>
      <c r="L251" s="309">
        <f>IF(L$97=0,0,L$97/NFM_fec!L$97)</f>
        <v>0.46109207173423095</v>
      </c>
      <c r="M251" s="309">
        <f>IF(M$97=0,0,M$97/NFM_fec!M$97)</f>
        <v>0.46125071768078874</v>
      </c>
      <c r="N251" s="309">
        <f>IF(N$97=0,0,N$97/NFM_fec!N$97)</f>
        <v>0.46189130960003749</v>
      </c>
      <c r="O251" s="309">
        <f>IF(O$97=0,0,O$97/NFM_fec!O$97)</f>
        <v>0.46197043100992008</v>
      </c>
      <c r="P251" s="309">
        <f>IF(P$97=0,0,P$97/NFM_fec!P$97)</f>
        <v>0.46174581653583952</v>
      </c>
      <c r="Q251" s="309">
        <f>IF(Q$97=0,0,Q$97/NFM_fec!Q$97)</f>
        <v>0.46207064914264717</v>
      </c>
      <c r="R251" s="309">
        <f>IF(R$97=0,0,R$97/NFM_fec!R$97)</f>
        <v>0.48268412038447711</v>
      </c>
      <c r="S251" s="309">
        <f>IF(S$97=0,0,S$97/NFM_fec!S$97)</f>
        <v>0.4840297435999828</v>
      </c>
      <c r="T251" s="309">
        <f>IF(T$97=0,0,T$97/NFM_fec!T$97)</f>
        <v>0.48881985127758376</v>
      </c>
      <c r="U251" s="309">
        <f>IF(U$97=0,0,U$97/NFM_fec!U$97)</f>
        <v>0.48891335000898117</v>
      </c>
      <c r="V251" s="309">
        <f>IF(V$97=0,0,V$97/NFM_fec!V$97)</f>
        <v>0.48444159875079301</v>
      </c>
      <c r="W251" s="309">
        <f>IF(W$97=0,0,W$97/NFM_fec!W$97)</f>
        <v>0.48757681891060728</v>
      </c>
      <c r="X251" s="309">
        <f>IF(X$97=0,0,X$97/NFM_fec!X$97)</f>
        <v>0.48795476208454625</v>
      </c>
      <c r="Y251" s="309">
        <f>IF(Y$97=0,0,Y$97/NFM_fec!Y$97)</f>
        <v>0.48313647471869786</v>
      </c>
      <c r="DA251" s="82"/>
    </row>
    <row r="252" spans="1:105" ht="12" customHeight="1" x14ac:dyDescent="0.25">
      <c r="A252" s="130"/>
      <c r="B252" s="172"/>
      <c r="C252" s="172"/>
      <c r="D252" s="172"/>
      <c r="E252" s="172"/>
      <c r="F252" s="172"/>
      <c r="G252" s="172"/>
      <c r="H252" s="172"/>
      <c r="I252" s="172"/>
      <c r="J252" s="172"/>
      <c r="K252" s="172"/>
      <c r="L252" s="172"/>
      <c r="M252" s="172"/>
      <c r="N252" s="172"/>
      <c r="O252" s="172"/>
      <c r="P252" s="172"/>
      <c r="Q252" s="172"/>
      <c r="R252" s="172"/>
      <c r="S252" s="172"/>
      <c r="T252" s="172"/>
      <c r="U252" s="172"/>
      <c r="V252" s="172"/>
      <c r="W252" s="172"/>
      <c r="X252" s="172"/>
      <c r="Y252" s="172"/>
    </row>
    <row r="253" spans="1:105" ht="12" customHeight="1" x14ac:dyDescent="0.25">
      <c r="A253" s="35" t="s">
        <v>47</v>
      </c>
      <c r="B253" s="304">
        <f>IF(B$115=0,0,B$115/NFM_fec!B$115)</f>
        <v>0.36644274215341233</v>
      </c>
      <c r="C253" s="304">
        <f>IF(C$115=0,0,C$115/NFM_fec!C$115)</f>
        <v>0.3667668933782508</v>
      </c>
      <c r="D253" s="304">
        <f>IF(D$115=0,0,D$115/NFM_fec!D$115)</f>
        <v>0.36715597835436403</v>
      </c>
      <c r="E253" s="304">
        <f>IF(E$115=0,0,E$115/NFM_fec!E$115)</f>
        <v>0.36678552788192204</v>
      </c>
      <c r="F253" s="304">
        <f>IF(F$115=0,0,F$115/NFM_fec!F$115)</f>
        <v>0.36988453725835779</v>
      </c>
      <c r="G253" s="304">
        <f>IF(G$115=0,0,G$115/NFM_fec!G$115)</f>
        <v>0.36961073420246232</v>
      </c>
      <c r="H253" s="304">
        <f>IF(H$115=0,0,H$115/NFM_fec!H$115)</f>
        <v>0.37792719883333298</v>
      </c>
      <c r="I253" s="304">
        <f>IF(I$115=0,0,I$115/NFM_fec!I$115)</f>
        <v>0.37934339269728734</v>
      </c>
      <c r="J253" s="304">
        <f>IF(J$115=0,0,J$115/NFM_fec!J$115)</f>
        <v>0.38298514977790049</v>
      </c>
      <c r="K253" s="304">
        <f>IF(K$115=0,0,K$115/NFM_fec!K$115)</f>
        <v>0.3803288246588738</v>
      </c>
      <c r="L253" s="304">
        <f>IF(L$115=0,0,L$115/NFM_fec!L$115)</f>
        <v>0.38198285688946998</v>
      </c>
      <c r="M253" s="304">
        <f>IF(M$115=0,0,M$115/NFM_fec!M$115)</f>
        <v>0.38467778090366789</v>
      </c>
      <c r="N253" s="304">
        <f>IF(N$115=0,0,N$115/NFM_fec!N$115)</f>
        <v>0.38277417227344573</v>
      </c>
      <c r="O253" s="304">
        <f>IF(O$115=0,0,O$115/NFM_fec!O$115)</f>
        <v>0.3826831558902189</v>
      </c>
      <c r="P253" s="304">
        <f>IF(P$115=0,0,P$115/NFM_fec!P$115)</f>
        <v>0.38242591256147518</v>
      </c>
      <c r="Q253" s="304">
        <f>IF(Q$115=0,0,Q$115/NFM_fec!Q$115)</f>
        <v>0.40420017530698382</v>
      </c>
      <c r="R253" s="304">
        <f>IF(R$115=0,0,R$115/NFM_fec!R$115)</f>
        <v>0.40414376219239734</v>
      </c>
      <c r="S253" s="304">
        <f>IF(S$115=0,0,S$115/NFM_fec!S$115)</f>
        <v>0.40562680506766152</v>
      </c>
      <c r="T253" s="304">
        <f>IF(T$115=0,0,T$115/NFM_fec!T$115)</f>
        <v>0.40077205453729292</v>
      </c>
      <c r="U253" s="304">
        <f>IF(U$115=0,0,U$115/NFM_fec!U$115)</f>
        <v>0.40036115592252836</v>
      </c>
      <c r="V253" s="304">
        <f>IF(V$115=0,0,V$115/NFM_fec!V$115)</f>
        <v>0.41438615259112882</v>
      </c>
      <c r="W253" s="304">
        <f>IF(W$115=0,0,W$115/NFM_fec!W$115)</f>
        <v>0.41369489887017619</v>
      </c>
      <c r="X253" s="304">
        <f>IF(X$115=0,0,X$115/NFM_fec!X$115)</f>
        <v>0.42707037644824597</v>
      </c>
      <c r="Y253" s="304">
        <f>IF(Y$115=0,0,Y$115/NFM_fec!Y$115)</f>
        <v>0.42179204565075873</v>
      </c>
      <c r="DA253" s="111"/>
    </row>
    <row r="254" spans="1:105" ht="12" customHeight="1" x14ac:dyDescent="0.25">
      <c r="A254" s="55" t="s">
        <v>91</v>
      </c>
      <c r="B254" s="305">
        <f>IF(B$116=0,0,B$116/NFM_fec!B$116)</f>
        <v>0.41285090883438313</v>
      </c>
      <c r="C254" s="305">
        <f>IF(C$116=0,0,C$116/NFM_fec!C$116)</f>
        <v>0.41285090883438313</v>
      </c>
      <c r="D254" s="305">
        <f>IF(D$116=0,0,D$116/NFM_fec!D$116)</f>
        <v>0.41285090883438319</v>
      </c>
      <c r="E254" s="305">
        <f>IF(E$116=0,0,E$116/NFM_fec!E$116)</f>
        <v>0.41285090883438308</v>
      </c>
      <c r="F254" s="305">
        <f>IF(F$116=0,0,F$116/NFM_fec!F$116)</f>
        <v>0.41558428332717612</v>
      </c>
      <c r="G254" s="305">
        <f>IF(G$116=0,0,G$116/NFM_fec!G$116)</f>
        <v>0.41558428332717612</v>
      </c>
      <c r="H254" s="305">
        <f>IF(H$116=0,0,H$116/NFM_fec!H$116)</f>
        <v>0.41945718442295532</v>
      </c>
      <c r="I254" s="305">
        <f>IF(I$116=0,0,I$116/NFM_fec!I$116)</f>
        <v>0.41945718442295538</v>
      </c>
      <c r="J254" s="305">
        <f>IF(J$116=0,0,J$116/NFM_fec!J$116)</f>
        <v>0.4243924325441194</v>
      </c>
      <c r="K254" s="305">
        <f>IF(K$116=0,0,K$116/NFM_fec!K$116)</f>
        <v>0.42439243254411951</v>
      </c>
      <c r="L254" s="305">
        <f>IF(L$116=0,0,L$116/NFM_fec!L$116)</f>
        <v>0.4243924325441194</v>
      </c>
      <c r="M254" s="305">
        <f>IF(M$116=0,0,M$116/NFM_fec!M$116)</f>
        <v>0.42439243254411929</v>
      </c>
      <c r="N254" s="305">
        <f>IF(N$116=0,0,N$116/NFM_fec!N$116)</f>
        <v>0.42439243254411957</v>
      </c>
      <c r="O254" s="305">
        <f>IF(O$116=0,0,O$116/NFM_fec!O$116)</f>
        <v>0.42439243254411962</v>
      </c>
      <c r="P254" s="305">
        <f>IF(P$116=0,0,P$116/NFM_fec!P$116)</f>
        <v>0.42439243254411946</v>
      </c>
      <c r="Q254" s="305">
        <f>IF(Q$116=0,0,Q$116/NFM_fec!Q$116)</f>
        <v>0.43695318928970744</v>
      </c>
      <c r="R254" s="305">
        <f>IF(R$116=0,0,R$116/NFM_fec!R$116)</f>
        <v>0.44662348143360847</v>
      </c>
      <c r="S254" s="305">
        <f>IF(S$116=0,0,S$116/NFM_fec!S$116)</f>
        <v>0.44662348143360858</v>
      </c>
      <c r="T254" s="305">
        <f>IF(T$116=0,0,T$116/NFM_fec!T$116)</f>
        <v>0.44662348143360858</v>
      </c>
      <c r="U254" s="305">
        <f>IF(U$116=0,0,U$116/NFM_fec!U$116)</f>
        <v>0.44662348143360858</v>
      </c>
      <c r="V254" s="305">
        <f>IF(V$116=0,0,V$116/NFM_fec!V$116)</f>
        <v>0.45696113329024757</v>
      </c>
      <c r="W254" s="305">
        <f>IF(W$116=0,0,W$116/NFM_fec!W$116)</f>
        <v>0.46172380123579965</v>
      </c>
      <c r="X254" s="305">
        <f>IF(X$116=0,0,X$116/NFM_fec!X$116)</f>
        <v>0.47055142111221976</v>
      </c>
      <c r="Y254" s="305">
        <f>IF(Y$116=0,0,Y$116/NFM_fec!Y$116)</f>
        <v>0.47709947687425774</v>
      </c>
      <c r="DA254" s="76"/>
    </row>
    <row r="255" spans="1:105" ht="12" customHeight="1" x14ac:dyDescent="0.25">
      <c r="A255" s="173" t="s">
        <v>92</v>
      </c>
      <c r="B255" s="306">
        <f>IF(B$117=0,0,B$117/NFM_fec!B$117)</f>
        <v>0.10714175359723468</v>
      </c>
      <c r="C255" s="306">
        <f>IF(C$117=0,0,C$117/NFM_fec!C$117)</f>
        <v>0.10714175359723464</v>
      </c>
      <c r="D255" s="306">
        <f>IF(D$117=0,0,D$117/NFM_fec!D$117)</f>
        <v>0.10714175359723471</v>
      </c>
      <c r="E255" s="306">
        <f>IF(E$117=0,0,E$117/NFM_fec!E$117)</f>
        <v>0.10714175359723467</v>
      </c>
      <c r="F255" s="306">
        <f>IF(F$117=0,0,F$117/NFM_fec!F$117)</f>
        <v>0.10785111024422042</v>
      </c>
      <c r="G255" s="306">
        <f>IF(G$117=0,0,G$117/NFM_fec!G$117)</f>
        <v>0.10785111024422045</v>
      </c>
      <c r="H255" s="306">
        <f>IF(H$117=0,0,H$117/NFM_fec!H$117)</f>
        <v>0.1088561932076612</v>
      </c>
      <c r="I255" s="306">
        <f>IF(I$117=0,0,I$117/NFM_fec!I$117)</f>
        <v>0.10885619320766118</v>
      </c>
      <c r="J255" s="306">
        <f>IF(J$117=0,0,J$117/NFM_fec!J$117)</f>
        <v>0.11013697308926992</v>
      </c>
      <c r="K255" s="306">
        <f>IF(K$117=0,0,K$117/NFM_fec!K$117)</f>
        <v>0.11013697308926992</v>
      </c>
      <c r="L255" s="306">
        <f>IF(L$117=0,0,L$117/NFM_fec!L$117)</f>
        <v>0.1101369730892699</v>
      </c>
      <c r="M255" s="306">
        <f>IF(M$117=0,0,M$117/NFM_fec!M$117)</f>
        <v>0.11013697308926988</v>
      </c>
      <c r="N255" s="306">
        <f>IF(N$117=0,0,N$117/NFM_fec!N$117)</f>
        <v>0.1101369730892699</v>
      </c>
      <c r="O255" s="306">
        <f>IF(O$117=0,0,O$117/NFM_fec!O$117)</f>
        <v>0.1101369730892699</v>
      </c>
      <c r="P255" s="306">
        <f>IF(P$117=0,0,P$117/NFM_fec!P$117)</f>
        <v>0.11013697308926991</v>
      </c>
      <c r="Q255" s="306">
        <f>IF(Q$117=0,0,Q$117/NFM_fec!Q$117)</f>
        <v>0.11589866193560033</v>
      </c>
      <c r="R255" s="306">
        <f>IF(R$117=0,0,R$117/NFM_fec!R$117)</f>
        <v>0.11590630412707859</v>
      </c>
      <c r="S255" s="306">
        <f>IF(S$117=0,0,S$117/NFM_fec!S$117)</f>
        <v>0.11590630412707861</v>
      </c>
      <c r="T255" s="306">
        <f>IF(T$117=0,0,T$117/NFM_fec!T$117)</f>
        <v>0.1159063041270786</v>
      </c>
      <c r="U255" s="306">
        <f>IF(U$117=0,0,U$117/NFM_fec!U$117)</f>
        <v>0.11590630412707852</v>
      </c>
      <c r="V255" s="306">
        <f>IF(V$117=0,0,V$117/NFM_fec!V$117)</f>
        <v>0.11982509105200899</v>
      </c>
      <c r="W255" s="306">
        <f>IF(W$117=0,0,W$117/NFM_fec!W$117)</f>
        <v>0.11982509105200902</v>
      </c>
      <c r="X255" s="306">
        <f>IF(X$117=0,0,X$117/NFM_fec!X$117)</f>
        <v>0.12381533744700368</v>
      </c>
      <c r="Y255" s="306">
        <f>IF(Y$117=0,0,Y$117/NFM_fec!Y$117)</f>
        <v>0.12381533744700365</v>
      </c>
      <c r="DA255" s="77"/>
    </row>
    <row r="256" spans="1:105" ht="12" customHeight="1" x14ac:dyDescent="0.25">
      <c r="A256" s="173" t="s">
        <v>93</v>
      </c>
      <c r="B256" s="306">
        <f>IF(B$118=0,0,B$118/NFM_fec!B$118)</f>
        <v>0.58884062467759812</v>
      </c>
      <c r="C256" s="306">
        <f>IF(C$118=0,0,C$118/NFM_fec!C$118)</f>
        <v>0.58884062467759812</v>
      </c>
      <c r="D256" s="306">
        <f>IF(D$118=0,0,D$118/NFM_fec!D$118)</f>
        <v>0.58884062467759801</v>
      </c>
      <c r="E256" s="306">
        <f>IF(E$118=0,0,E$118/NFM_fec!E$118)</f>
        <v>0.58884062467759812</v>
      </c>
      <c r="F256" s="306">
        <f>IF(F$118=0,0,F$118/NFM_fec!F$118)</f>
        <v>0.59273917960232447</v>
      </c>
      <c r="G256" s="306">
        <f>IF(G$118=0,0,G$118/NFM_fec!G$118)</f>
        <v>0.59273917960232458</v>
      </c>
      <c r="H256" s="306">
        <f>IF(H$118=0,0,H$118/NFM_fec!H$118)</f>
        <v>0.5982630175102801</v>
      </c>
      <c r="I256" s="306">
        <f>IF(I$118=0,0,I$118/NFM_fec!I$118)</f>
        <v>0.59826301751027977</v>
      </c>
      <c r="J256" s="306">
        <f>IF(J$118=0,0,J$118/NFM_fec!J$118)</f>
        <v>0.60530205878261234</v>
      </c>
      <c r="K256" s="306">
        <f>IF(K$118=0,0,K$118/NFM_fec!K$118)</f>
        <v>0.60530205878261212</v>
      </c>
      <c r="L256" s="306">
        <f>IF(L$118=0,0,L$118/NFM_fec!L$118)</f>
        <v>0.60530205878261212</v>
      </c>
      <c r="M256" s="306">
        <f>IF(M$118=0,0,M$118/NFM_fec!M$118)</f>
        <v>0.60530205878261212</v>
      </c>
      <c r="N256" s="306">
        <f>IF(N$118=0,0,N$118/NFM_fec!N$118)</f>
        <v>0.60530205878261234</v>
      </c>
      <c r="O256" s="306">
        <f>IF(O$118=0,0,O$118/NFM_fec!O$118)</f>
        <v>0.60530205878261256</v>
      </c>
      <c r="P256" s="306">
        <f>IF(P$118=0,0,P$118/NFM_fec!P$118)</f>
        <v>0.60530205878261267</v>
      </c>
      <c r="Q256" s="306">
        <f>IF(Q$118=0,0,Q$118/NFM_fec!Q$118)</f>
        <v>0.62138785482008441</v>
      </c>
      <c r="R256" s="306">
        <f>IF(R$118=0,0,R$118/NFM_fec!R$118)</f>
        <v>0.63586507125380887</v>
      </c>
      <c r="S256" s="306">
        <f>IF(S$118=0,0,S$118/NFM_fec!S$118)</f>
        <v>0.63700973929198557</v>
      </c>
      <c r="T256" s="306">
        <f>IF(T$118=0,0,T$118/NFM_fec!T$118)</f>
        <v>0.63700973929198546</v>
      </c>
      <c r="U256" s="306">
        <f>IF(U$118=0,0,U$118/NFM_fec!U$118)</f>
        <v>0.63700973929198568</v>
      </c>
      <c r="V256" s="306">
        <f>IF(V$118=0,0,V$118/NFM_fec!V$118)</f>
        <v>0.64992476727852044</v>
      </c>
      <c r="W256" s="306">
        <f>IF(W$118=0,0,W$118/NFM_fec!W$118)</f>
        <v>0.65854700990199355</v>
      </c>
      <c r="X256" s="306">
        <f>IF(X$118=0,0,X$118/NFM_fec!X$118)</f>
        <v>0.66930831082752718</v>
      </c>
      <c r="Y256" s="306">
        <f>IF(Y$118=0,0,Y$118/NFM_fec!Y$118)</f>
        <v>0.67899348166050755</v>
      </c>
      <c r="DA256" s="77"/>
    </row>
    <row r="257" spans="1:105" ht="12" customHeight="1" x14ac:dyDescent="0.25">
      <c r="A257" s="173" t="s">
        <v>94</v>
      </c>
      <c r="B257" s="306">
        <f>IF(B$119=0,0,B$119/NFM_fec!B$119)</f>
        <v>0.40907084565829066</v>
      </c>
      <c r="C257" s="306">
        <f>IF(C$119=0,0,C$119/NFM_fec!C$119)</f>
        <v>0.40907084565829077</v>
      </c>
      <c r="D257" s="306">
        <f>IF(D$119=0,0,D$119/NFM_fec!D$119)</f>
        <v>0.40907084565829083</v>
      </c>
      <c r="E257" s="306">
        <f>IF(E$119=0,0,E$119/NFM_fec!E$119)</f>
        <v>0.40907084565829055</v>
      </c>
      <c r="F257" s="306">
        <f>IF(F$119=0,0,F$119/NFM_fec!F$119)</f>
        <v>0.41177919337254065</v>
      </c>
      <c r="G257" s="306">
        <f>IF(G$119=0,0,G$119/NFM_fec!G$119)</f>
        <v>0.41177919337254087</v>
      </c>
      <c r="H257" s="306">
        <f>IF(H$119=0,0,H$119/NFM_fec!H$119)</f>
        <v>0.41561663418349676</v>
      </c>
      <c r="I257" s="306">
        <f>IF(I$119=0,0,I$119/NFM_fec!I$119)</f>
        <v>0.41561663418349676</v>
      </c>
      <c r="J257" s="306">
        <f>IF(J$119=0,0,J$119/NFM_fec!J$119)</f>
        <v>0.42050669516981748</v>
      </c>
      <c r="K257" s="306">
        <f>IF(K$119=0,0,K$119/NFM_fec!K$119)</f>
        <v>0.42050669516981742</v>
      </c>
      <c r="L257" s="306">
        <f>IF(L$119=0,0,L$119/NFM_fec!L$119)</f>
        <v>0.42050669516981737</v>
      </c>
      <c r="M257" s="306">
        <f>IF(M$119=0,0,M$119/NFM_fec!M$119)</f>
        <v>0.42050669516981753</v>
      </c>
      <c r="N257" s="306">
        <f>IF(N$119=0,0,N$119/NFM_fec!N$119)</f>
        <v>0.42050669516981742</v>
      </c>
      <c r="O257" s="306">
        <f>IF(O$119=0,0,O$119/NFM_fec!O$119)</f>
        <v>0.42050669516981742</v>
      </c>
      <c r="P257" s="306">
        <f>IF(P$119=0,0,P$119/NFM_fec!P$119)</f>
        <v>0.42050669516981742</v>
      </c>
      <c r="Q257" s="306">
        <f>IF(Q$119=0,0,Q$119/NFM_fec!Q$119)</f>
        <v>0.44253419656195375</v>
      </c>
      <c r="R257" s="306">
        <f>IF(R$119=0,0,R$119/NFM_fec!R$119)</f>
        <v>0.4425341965619537</v>
      </c>
      <c r="S257" s="306">
        <f>IF(S$119=0,0,S$119/NFM_fec!S$119)</f>
        <v>0.44253419656195381</v>
      </c>
      <c r="T257" s="306">
        <f>IF(T$119=0,0,T$119/NFM_fec!T$119)</f>
        <v>0.44253419656195381</v>
      </c>
      <c r="U257" s="306">
        <f>IF(U$119=0,0,U$119/NFM_fec!U$119)</f>
        <v>0.44253419656195386</v>
      </c>
      <c r="V257" s="306">
        <f>IF(V$119=0,0,V$119/NFM_fec!V$119)</f>
        <v>0.45749625782671643</v>
      </c>
      <c r="W257" s="306">
        <f>IF(W$119=0,0,W$119/NFM_fec!W$119)</f>
        <v>0.45749625782671649</v>
      </c>
      <c r="X257" s="306">
        <f>IF(X$119=0,0,X$119/NFM_fec!X$119)</f>
        <v>0.47273115376953917</v>
      </c>
      <c r="Y257" s="306">
        <f>IF(Y$119=0,0,Y$119/NFM_fec!Y$119)</f>
        <v>0.47273115376953917</v>
      </c>
      <c r="DA257" s="77"/>
    </row>
    <row r="258" spans="1:105" ht="12" customHeight="1" x14ac:dyDescent="0.25">
      <c r="A258" s="56" t="s">
        <v>95</v>
      </c>
      <c r="B258" s="307">
        <f>IF(B$120=0,0,B$120/NFM_fec!B$120)</f>
        <v>0.66582702353349033</v>
      </c>
      <c r="C258" s="307">
        <f>IF(C$120=0,0,C$120/NFM_fec!C$120)</f>
        <v>0.66708504657752921</v>
      </c>
      <c r="D258" s="307">
        <f>IF(D$120=0,0,D$120/NFM_fec!D$120)</f>
        <v>0.66802867360047735</v>
      </c>
      <c r="E258" s="307">
        <f>IF(E$120=0,0,E$120/NFM_fec!E$120)</f>
        <v>0.6641628268830867</v>
      </c>
      <c r="F258" s="307">
        <f>IF(F$120=0,0,F$120/NFM_fec!F$120)</f>
        <v>0.67107638171258899</v>
      </c>
      <c r="G258" s="307">
        <f>IF(G$120=0,0,G$120/NFM_fec!G$120)</f>
        <v>0.67014898212669327</v>
      </c>
      <c r="H258" s="307">
        <f>IF(H$120=0,0,H$120/NFM_fec!H$120)</f>
        <v>0.68070041295522909</v>
      </c>
      <c r="I258" s="307">
        <f>IF(I$120=0,0,I$120/NFM_fec!I$120)</f>
        <v>0.68395751782432979</v>
      </c>
      <c r="J258" s="307">
        <f>IF(J$120=0,0,J$120/NFM_fec!J$120)</f>
        <v>0.69096632853748852</v>
      </c>
      <c r="K258" s="307">
        <f>IF(K$120=0,0,K$120/NFM_fec!K$120)</f>
        <v>0.68573868576368913</v>
      </c>
      <c r="L258" s="307">
        <f>IF(L$120=0,0,L$120/NFM_fec!L$120)</f>
        <v>0.68640433544874835</v>
      </c>
      <c r="M258" s="307">
        <f>IF(M$120=0,0,M$120/NFM_fec!M$120)</f>
        <v>0.69299164737609553</v>
      </c>
      <c r="N258" s="307">
        <f>IF(N$120=0,0,N$120/NFM_fec!N$120)</f>
        <v>0.68951165803245629</v>
      </c>
      <c r="O258" s="307">
        <f>IF(O$120=0,0,O$120/NFM_fec!O$120)</f>
        <v>0.68929548339221114</v>
      </c>
      <c r="P258" s="307">
        <f>IF(P$120=0,0,P$120/NFM_fec!P$120)</f>
        <v>0.68951728147656255</v>
      </c>
      <c r="Q258" s="307">
        <f>IF(Q$120=0,0,Q$120/NFM_fec!Q$120)</f>
        <v>0.73019616579932045</v>
      </c>
      <c r="R258" s="307">
        <f>IF(R$120=0,0,R$120/NFM_fec!R$120)</f>
        <v>0.72830248138662945</v>
      </c>
      <c r="S258" s="307">
        <f>IF(S$120=0,0,S$120/NFM_fec!S$120)</f>
        <v>0.73134036719127626</v>
      </c>
      <c r="T258" s="307">
        <f>IF(T$120=0,0,T$120/NFM_fec!T$120)</f>
        <v>0.73252880877852833</v>
      </c>
      <c r="U258" s="307">
        <f>IF(U$120=0,0,U$120/NFM_fec!U$120)</f>
        <v>0.73222303786007648</v>
      </c>
      <c r="V258" s="307">
        <f>IF(V$120=0,0,V$120/NFM_fec!V$120)</f>
        <v>0.7598476968283121</v>
      </c>
      <c r="W258" s="307">
        <f>IF(W$120=0,0,W$120/NFM_fec!W$120)</f>
        <v>0.75973417592295966</v>
      </c>
      <c r="X258" s="307">
        <f>IF(X$120=0,0,X$120/NFM_fec!X$120)</f>
        <v>0.78411476651378154</v>
      </c>
      <c r="Y258" s="307">
        <f>IF(Y$120=0,0,Y$120/NFM_fec!Y$120)</f>
        <v>0.77778803269533114</v>
      </c>
      <c r="DA258" s="78"/>
    </row>
    <row r="259" spans="1:105" ht="12" customHeight="1" x14ac:dyDescent="0.25">
      <c r="A259" s="174" t="s">
        <v>602</v>
      </c>
      <c r="B259" s="308">
        <f>IF(B$126=0,0,B$126/NFM_fec!B$126)</f>
        <v>0.31094240092191261</v>
      </c>
      <c r="C259" s="308">
        <f>IF(C$126=0,0,C$126/NFM_fec!C$126)</f>
        <v>0.31125265522614093</v>
      </c>
      <c r="D259" s="308">
        <f>IF(D$126=0,0,D$126/NFM_fec!D$126)</f>
        <v>0.31169341101264375</v>
      </c>
      <c r="E259" s="308">
        <f>IF(E$126=0,0,E$126/NFM_fec!E$126)</f>
        <v>0.31124265981853017</v>
      </c>
      <c r="F259" s="308">
        <f>IF(F$126=0,0,F$126/NFM_fec!F$126)</f>
        <v>0.31422981040630693</v>
      </c>
      <c r="G259" s="308">
        <f>IF(G$126=0,0,G$126/NFM_fec!G$126)</f>
        <v>0.31420700810781638</v>
      </c>
      <c r="H259" s="308">
        <f>IF(H$126=0,0,H$126/NFM_fec!H$126)</f>
        <v>0.32295840624571531</v>
      </c>
      <c r="I259" s="308">
        <f>IF(I$126=0,0,I$126/NFM_fec!I$126)</f>
        <v>0.32438306416567136</v>
      </c>
      <c r="J259" s="308">
        <f>IF(J$126=0,0,J$126/NFM_fec!J$126)</f>
        <v>0.32765306436267289</v>
      </c>
      <c r="K259" s="308">
        <f>IF(K$126=0,0,K$126/NFM_fec!K$126)</f>
        <v>0.32489611380190209</v>
      </c>
      <c r="L259" s="308">
        <f>IF(L$126=0,0,L$126/NFM_fec!L$126)</f>
        <v>0.32572840379627777</v>
      </c>
      <c r="M259" s="308">
        <f>IF(M$126=0,0,M$126/NFM_fec!M$126)</f>
        <v>0.32942439960353048</v>
      </c>
      <c r="N259" s="308">
        <f>IF(N$126=0,0,N$126/NFM_fec!N$126)</f>
        <v>0.32724453930998398</v>
      </c>
      <c r="O259" s="308">
        <f>IF(O$126=0,0,O$126/NFM_fec!O$126)</f>
        <v>0.32708962456651208</v>
      </c>
      <c r="P259" s="308">
        <f>IF(P$126=0,0,P$126/NFM_fec!P$126)</f>
        <v>0.32678169501731358</v>
      </c>
      <c r="Q259" s="308">
        <f>IF(Q$126=0,0,Q$126/NFM_fec!Q$126)</f>
        <v>0.3461179332900558</v>
      </c>
      <c r="R259" s="308">
        <f>IF(R$126=0,0,R$126/NFM_fec!R$126)</f>
        <v>0.3455439004717597</v>
      </c>
      <c r="S259" s="308">
        <f>IF(S$126=0,0,S$126/NFM_fec!S$126)</f>
        <v>0.34720729132015532</v>
      </c>
      <c r="T259" s="308">
        <f>IF(T$126=0,0,T$126/NFM_fec!T$126)</f>
        <v>0.34145708866445257</v>
      </c>
      <c r="U259" s="308">
        <f>IF(U$126=0,0,U$126/NFM_fec!U$126)</f>
        <v>0.34095008568928459</v>
      </c>
      <c r="V259" s="308">
        <f>IF(V$126=0,0,V$126/NFM_fec!V$126)</f>
        <v>0.35347409759044729</v>
      </c>
      <c r="W259" s="308">
        <f>IF(W$126=0,0,W$126/NFM_fec!W$126)</f>
        <v>0.35247688447105091</v>
      </c>
      <c r="X259" s="308">
        <f>IF(X$126=0,0,X$126/NFM_fec!X$126)</f>
        <v>0.3648027012806786</v>
      </c>
      <c r="Y259" s="308">
        <f>IF(Y$126=0,0,Y$126/NFM_fec!Y$126)</f>
        <v>0.35899263234809087</v>
      </c>
      <c r="DA259" s="79"/>
    </row>
    <row r="260" spans="1:105" ht="12" customHeight="1" x14ac:dyDescent="0.25">
      <c r="A260" s="174" t="s">
        <v>613</v>
      </c>
      <c r="B260" s="308">
        <f>IF(B$134=0,0,B$134/NFM_fec!B$134)</f>
        <v>0.42260424819518155</v>
      </c>
      <c r="C260" s="308">
        <f>IF(C$134=0,0,C$134/NFM_fec!C$134)</f>
        <v>0.42318128540424038</v>
      </c>
      <c r="D260" s="308">
        <f>IF(D$134=0,0,D$134/NFM_fec!D$134)</f>
        <v>0.42364921716819287</v>
      </c>
      <c r="E260" s="308">
        <f>IF(E$134=0,0,E$134/NFM_fec!E$134)</f>
        <v>0.4233970552171088</v>
      </c>
      <c r="F260" s="308">
        <f>IF(F$134=0,0,F$134/NFM_fec!F$134)</f>
        <v>0.4265669693659398</v>
      </c>
      <c r="G260" s="308">
        <f>IF(G$134=0,0,G$134/NFM_fec!G$134)</f>
        <v>0.42613212885081642</v>
      </c>
      <c r="H260" s="308">
        <f>IF(H$134=0,0,H$134/NFM_fec!H$134)</f>
        <v>0.43295464850786292</v>
      </c>
      <c r="I260" s="308">
        <f>IF(I$134=0,0,I$134/NFM_fec!I$134)</f>
        <v>0.43502785803442667</v>
      </c>
      <c r="J260" s="308">
        <f>IF(J$134=0,0,J$134/NFM_fec!J$134)</f>
        <v>0.43921984881612375</v>
      </c>
      <c r="K260" s="308">
        <f>IF(K$134=0,0,K$134/NFM_fec!K$134)</f>
        <v>0.4359411763271307</v>
      </c>
      <c r="L260" s="308">
        <f>IF(L$134=0,0,L$134/NFM_fec!L$134)</f>
        <v>0.43660392119404168</v>
      </c>
      <c r="M260" s="308">
        <f>IF(M$134=0,0,M$134/NFM_fec!M$134)</f>
        <v>0.44181562825883908</v>
      </c>
      <c r="N260" s="308">
        <f>IF(N$134=0,0,N$134/NFM_fec!N$134)</f>
        <v>0.43901757909772515</v>
      </c>
      <c r="O260" s="308">
        <f>IF(O$134=0,0,O$134/NFM_fec!O$134)</f>
        <v>0.43902653027458555</v>
      </c>
      <c r="P260" s="308">
        <f>IF(P$134=0,0,P$134/NFM_fec!P$134)</f>
        <v>0.43853731172627658</v>
      </c>
      <c r="Q260" s="308">
        <f>IF(Q$134=0,0,Q$134/NFM_fec!Q$134)</f>
        <v>0.46419769238297365</v>
      </c>
      <c r="R260" s="308">
        <f>IF(R$134=0,0,R$134/NFM_fec!R$134)</f>
        <v>0.46319477242478768</v>
      </c>
      <c r="S260" s="308">
        <f>IF(S$134=0,0,S$134/NFM_fec!S$134)</f>
        <v>0.46528512684972406</v>
      </c>
      <c r="T260" s="308">
        <f>IF(T$134=0,0,T$134/NFM_fec!T$134)</f>
        <v>0.45799478176847891</v>
      </c>
      <c r="U260" s="308">
        <f>IF(U$134=0,0,U$134/NFM_fec!U$134)</f>
        <v>0.45714380318449077</v>
      </c>
      <c r="V260" s="308">
        <f>IF(V$134=0,0,V$134/NFM_fec!V$134)</f>
        <v>0.47428627233863901</v>
      </c>
      <c r="W260" s="308">
        <f>IF(W$134=0,0,W$134/NFM_fec!W$134)</f>
        <v>0.47319345162299786</v>
      </c>
      <c r="X260" s="308">
        <f>IF(X$134=0,0,X$134/NFM_fec!X$134)</f>
        <v>0.48823674599871447</v>
      </c>
      <c r="Y260" s="308">
        <f>IF(Y$134=0,0,Y$134/NFM_fec!Y$134)</f>
        <v>0.48151009212963353</v>
      </c>
      <c r="DA260" s="79"/>
    </row>
    <row r="261" spans="1:105" ht="12" customHeight="1" x14ac:dyDescent="0.25">
      <c r="A261" s="41" t="s">
        <v>623</v>
      </c>
      <c r="B261" s="309">
        <f>IF(B$141=0,0,B$141/NFM_fec!B$141)</f>
        <v>0.45588589354660886</v>
      </c>
      <c r="C261" s="309">
        <f>IF(C$141=0,0,C$141/NFM_fec!C$141)</f>
        <v>0.45595383168676634</v>
      </c>
      <c r="D261" s="309">
        <f>IF(D$141=0,0,D$141/NFM_fec!D$141)</f>
        <v>0.45624522225831587</v>
      </c>
      <c r="E261" s="309">
        <f>IF(E$141=0,0,E$141/NFM_fec!E$141)</f>
        <v>0.44671427254571777</v>
      </c>
      <c r="F261" s="309">
        <f>IF(F$141=0,0,F$141/NFM_fec!F$141)</f>
        <v>0.45108118400185804</v>
      </c>
      <c r="G261" s="309">
        <f>IF(G$141=0,0,G$141/NFM_fec!G$141)</f>
        <v>0.45085994402855184</v>
      </c>
      <c r="H261" s="309">
        <f>IF(H$141=0,0,H$141/NFM_fec!H$141)</f>
        <v>0.46998070274613257</v>
      </c>
      <c r="I261" s="309">
        <f>IF(I$141=0,0,I$141/NFM_fec!I$141)</f>
        <v>0.47000943687800134</v>
      </c>
      <c r="J261" s="309">
        <f>IF(J$141=0,0,J$141/NFM_fec!J$141)</f>
        <v>0.466416147053557</v>
      </c>
      <c r="K261" s="309">
        <f>IF(K$141=0,0,K$141/NFM_fec!K$141)</f>
        <v>0.46690020123796844</v>
      </c>
      <c r="L261" s="309">
        <f>IF(L$141=0,0,L$141/NFM_fec!L$141)</f>
        <v>0.47526678560781233</v>
      </c>
      <c r="M261" s="309">
        <f>IF(M$141=0,0,M$141/NFM_fec!M$141)</f>
        <v>0.47474313273773044</v>
      </c>
      <c r="N261" s="309">
        <f>IF(N$141=0,0,N$141/NFM_fec!N$141)</f>
        <v>0.47595437091334469</v>
      </c>
      <c r="O261" s="309">
        <f>IF(O$141=0,0,O$141/NFM_fec!O$141)</f>
        <v>0.47606980084180622</v>
      </c>
      <c r="P261" s="309">
        <f>IF(P$141=0,0,P$141/NFM_fec!P$141)</f>
        <v>0.47573111750667274</v>
      </c>
      <c r="Q261" s="309">
        <f>IF(Q$141=0,0,Q$141/NFM_fec!Q$141)</f>
        <v>0.49920382543270075</v>
      </c>
      <c r="R261" s="309">
        <f>IF(R$141=0,0,R$141/NFM_fec!R$141)</f>
        <v>0.50078057327414982</v>
      </c>
      <c r="S261" s="309">
        <f>IF(S$141=0,0,S$141/NFM_fec!S$141)</f>
        <v>0.50194147954046064</v>
      </c>
      <c r="T261" s="309">
        <f>IF(T$141=0,0,T$141/NFM_fec!T$141)</f>
        <v>0.50095078642328461</v>
      </c>
      <c r="U261" s="309">
        <f>IF(U$141=0,0,U$141/NFM_fec!U$141)</f>
        <v>0.50120423944349757</v>
      </c>
      <c r="V261" s="309">
        <f>IF(V$141=0,0,V$141/NFM_fec!V$141)</f>
        <v>0.51159406237441807</v>
      </c>
      <c r="W261" s="309">
        <f>IF(W$141=0,0,W$141/NFM_fec!W$141)</f>
        <v>0.51622833379333788</v>
      </c>
      <c r="X261" s="309">
        <f>IF(X$141=0,0,X$141/NFM_fec!X$141)</f>
        <v>0.53389889727366424</v>
      </c>
      <c r="Y261" s="309">
        <f>IF(Y$141=0,0,Y$141/NFM_fec!Y$141)</f>
        <v>0.52910895637544386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CO2 emissions"</f>
        <v>DE: Non-ferrous metals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58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</row>
    <row r="3" spans="1:105" ht="15" customHeight="1" x14ac:dyDescent="0.25">
      <c r="A3" s="32" t="s">
        <v>342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58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</row>
    <row r="5" spans="1:105" ht="15" customHeight="1" x14ac:dyDescent="0.25">
      <c r="A5" s="34" t="s">
        <v>45</v>
      </c>
      <c r="B5" s="223">
        <v>496.06768007524443</v>
      </c>
      <c r="C5" s="223">
        <v>540.4726326293694</v>
      </c>
      <c r="D5" s="223">
        <v>531.89123358291579</v>
      </c>
      <c r="E5" s="223">
        <v>667.44913403490955</v>
      </c>
      <c r="F5" s="223">
        <v>846.45706819445741</v>
      </c>
      <c r="G5" s="223">
        <v>911.58815421649388</v>
      </c>
      <c r="H5" s="223">
        <v>751.52356882773847</v>
      </c>
      <c r="I5" s="223">
        <v>744.85393763836021</v>
      </c>
      <c r="J5" s="223">
        <v>888.60114401874057</v>
      </c>
      <c r="K5" s="223">
        <v>700.24080147478037</v>
      </c>
      <c r="L5" s="223">
        <v>801.62837467635222</v>
      </c>
      <c r="M5" s="223">
        <v>1118.230466790174</v>
      </c>
      <c r="N5" s="223">
        <v>916.82869853763532</v>
      </c>
      <c r="O5" s="223">
        <v>1017.634638195179</v>
      </c>
      <c r="P5" s="223">
        <v>933.74061123077831</v>
      </c>
      <c r="Q5" s="223">
        <v>972.8177714214047</v>
      </c>
      <c r="R5" s="223">
        <v>983.5010721364315</v>
      </c>
      <c r="S5" s="223">
        <v>956.21586432686865</v>
      </c>
      <c r="T5" s="223">
        <v>627.9004638835828</v>
      </c>
      <c r="U5" s="223">
        <v>556.77640318769193</v>
      </c>
      <c r="V5" s="223">
        <v>629.40529346550795</v>
      </c>
      <c r="W5" s="223">
        <v>642.09674575614997</v>
      </c>
      <c r="X5" s="223">
        <v>701.20556443513829</v>
      </c>
      <c r="Y5" s="223">
        <v>341.52259156243622</v>
      </c>
      <c r="DA5" s="89" t="s">
        <v>789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790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791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792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793</v>
      </c>
    </row>
    <row r="10" spans="1:105" ht="12" customHeight="1" x14ac:dyDescent="0.25">
      <c r="A10" s="56" t="s">
        <v>95</v>
      </c>
      <c r="B10" s="260">
        <v>0.59765315655271345</v>
      </c>
      <c r="C10" s="260">
        <v>0.64168678181245786</v>
      </c>
      <c r="D10" s="260">
        <v>0.62888450437040566</v>
      </c>
      <c r="E10" s="260">
        <v>0.68487187611541833</v>
      </c>
      <c r="F10" s="260">
        <v>0.86655686385527875</v>
      </c>
      <c r="G10" s="260">
        <v>0.95229556537693116</v>
      </c>
      <c r="H10" s="260">
        <v>0.99291769352824655</v>
      </c>
      <c r="I10" s="260">
        <v>0.93783476399634413</v>
      </c>
      <c r="J10" s="260">
        <v>0.92555986322001205</v>
      </c>
      <c r="K10" s="260">
        <v>0.81504151657963475</v>
      </c>
      <c r="L10" s="260">
        <v>1.0627815461598491</v>
      </c>
      <c r="M10" s="260">
        <v>1.380228132123188</v>
      </c>
      <c r="N10" s="260">
        <v>1.211865076355874</v>
      </c>
      <c r="O10" s="260">
        <v>1.354142058618659</v>
      </c>
      <c r="P10" s="260">
        <v>1.216524205184208</v>
      </c>
      <c r="Q10" s="260">
        <v>1.1820352017758979</v>
      </c>
      <c r="R10" s="260">
        <v>1.2309438766760541</v>
      </c>
      <c r="S10" s="260">
        <v>1.183507248611257</v>
      </c>
      <c r="T10" s="260">
        <v>0.81790364364079093</v>
      </c>
      <c r="U10" s="260">
        <v>0.74724702162690015</v>
      </c>
      <c r="V10" s="260">
        <v>0.72594626557474129</v>
      </c>
      <c r="W10" s="260">
        <v>0.82179873146757521</v>
      </c>
      <c r="X10" s="260">
        <v>0.93593427299404197</v>
      </c>
      <c r="Y10" s="260">
        <v>0.4700618000585074</v>
      </c>
      <c r="DA10" s="68" t="s">
        <v>794</v>
      </c>
    </row>
    <row r="11" spans="1:105" ht="12" customHeight="1" x14ac:dyDescent="0.25">
      <c r="A11" s="37" t="s">
        <v>159</v>
      </c>
      <c r="B11" s="226">
        <v>6.7976987749225989E-2</v>
      </c>
      <c r="C11" s="226">
        <v>6.2431963477280639E-2</v>
      </c>
      <c r="D11" s="226">
        <v>5.4428836471748447E-2</v>
      </c>
      <c r="E11" s="226">
        <v>5.9287155695208718E-2</v>
      </c>
      <c r="F11" s="226">
        <v>7.1013134444647588E-2</v>
      </c>
      <c r="G11" s="226">
        <v>6.8471784420020693E-2</v>
      </c>
      <c r="H11" s="226">
        <v>6.5912228835778269E-2</v>
      </c>
      <c r="I11" s="226">
        <v>5.7703288352937712E-2</v>
      </c>
      <c r="J11" s="226">
        <v>6.3527968688992228E-2</v>
      </c>
      <c r="K11" s="226">
        <v>4.9399636957439083E-2</v>
      </c>
      <c r="L11" s="226">
        <v>5.6666907985628137E-2</v>
      </c>
      <c r="M11" s="226">
        <v>6.6184439013076246E-2</v>
      </c>
      <c r="N11" s="226">
        <v>4.6342345058215821E-2</v>
      </c>
      <c r="O11" s="226">
        <v>7.7343760984953033E-2</v>
      </c>
      <c r="P11" s="226">
        <v>3.241930826555809E-2</v>
      </c>
      <c r="Q11" s="226">
        <v>2.890253552592998E-2</v>
      </c>
      <c r="R11" s="226">
        <v>3.3254977568673197E-2</v>
      </c>
      <c r="S11" s="226">
        <v>2.8126913984332209E-2</v>
      </c>
      <c r="T11" s="226">
        <v>1.8814359990200358E-2</v>
      </c>
      <c r="U11" s="226">
        <v>1.2914627710144989E-2</v>
      </c>
      <c r="V11" s="226">
        <v>1.7742253410479449E-2</v>
      </c>
      <c r="W11" s="226">
        <v>1.348496349264683E-2</v>
      </c>
      <c r="X11" s="226">
        <v>2.3922638964307789E-2</v>
      </c>
      <c r="Y11" s="226">
        <v>1.259030982899278E-2</v>
      </c>
      <c r="DA11" s="69" t="s">
        <v>795</v>
      </c>
    </row>
    <row r="12" spans="1:105" ht="12" customHeight="1" x14ac:dyDescent="0.25">
      <c r="A12" s="37" t="s">
        <v>35</v>
      </c>
      <c r="B12" s="226">
        <v>0.52967616880348745</v>
      </c>
      <c r="C12" s="226">
        <v>0.57925481833517722</v>
      </c>
      <c r="D12" s="226">
        <v>0.57445566789865721</v>
      </c>
      <c r="E12" s="226">
        <v>0.62558472042020963</v>
      </c>
      <c r="F12" s="226">
        <v>0.79554372941063112</v>
      </c>
      <c r="G12" s="226">
        <v>0.8838237809569105</v>
      </c>
      <c r="H12" s="226">
        <v>0.92700546469246825</v>
      </c>
      <c r="I12" s="226">
        <v>0.88013147564340644</v>
      </c>
      <c r="J12" s="226">
        <v>0.8620318945310198</v>
      </c>
      <c r="K12" s="226">
        <v>0.76564187962219565</v>
      </c>
      <c r="L12" s="226">
        <v>1.006114638174221</v>
      </c>
      <c r="M12" s="226">
        <v>1.314043693110112</v>
      </c>
      <c r="N12" s="226">
        <v>1.1655227312976579</v>
      </c>
      <c r="O12" s="226">
        <v>1.276798297633706</v>
      </c>
      <c r="P12" s="226">
        <v>1.1841048969186501</v>
      </c>
      <c r="Q12" s="226">
        <v>1.1531326662499679</v>
      </c>
      <c r="R12" s="226">
        <v>1.1976888991073811</v>
      </c>
      <c r="S12" s="226">
        <v>1.1553803346269249</v>
      </c>
      <c r="T12" s="226">
        <v>0.79908928365059062</v>
      </c>
      <c r="U12" s="226">
        <v>0.7343323939167552</v>
      </c>
      <c r="V12" s="226">
        <v>0.70820401216426188</v>
      </c>
      <c r="W12" s="226">
        <v>0.80831376797492838</v>
      </c>
      <c r="X12" s="226">
        <v>0.91201163402973418</v>
      </c>
      <c r="Y12" s="226">
        <v>0.45747149022951461</v>
      </c>
      <c r="DA12" s="69" t="s">
        <v>796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797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798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799</v>
      </c>
    </row>
    <row r="16" spans="1:105" ht="12" customHeight="1" x14ac:dyDescent="0.25">
      <c r="A16" s="57" t="s">
        <v>485</v>
      </c>
      <c r="B16" s="294">
        <v>387.68738820124071</v>
      </c>
      <c r="C16" s="294">
        <v>423.59148090626371</v>
      </c>
      <c r="D16" s="294">
        <v>417.06540577162792</v>
      </c>
      <c r="E16" s="294">
        <v>548.39939000484128</v>
      </c>
      <c r="F16" s="294">
        <v>691.93179051958907</v>
      </c>
      <c r="G16" s="294">
        <v>742.53091351725334</v>
      </c>
      <c r="H16" s="294">
        <v>575.70682092408651</v>
      </c>
      <c r="I16" s="294">
        <v>578.64091689493728</v>
      </c>
      <c r="J16" s="294">
        <v>723.60593623956663</v>
      </c>
      <c r="K16" s="294">
        <v>555.51221060997341</v>
      </c>
      <c r="L16" s="294">
        <v>613.83392290371512</v>
      </c>
      <c r="M16" s="294">
        <v>879.64599611681774</v>
      </c>
      <c r="N16" s="294">
        <v>704.78402099366133</v>
      </c>
      <c r="O16" s="294">
        <v>781.23271685634904</v>
      </c>
      <c r="P16" s="294">
        <v>718.77752477313265</v>
      </c>
      <c r="Q16" s="294">
        <v>762.72775042573119</v>
      </c>
      <c r="R16" s="294">
        <v>765.71066392328385</v>
      </c>
      <c r="S16" s="294">
        <v>747.48493785516507</v>
      </c>
      <c r="T16" s="294">
        <v>477.66061181299472</v>
      </c>
      <c r="U16" s="294">
        <v>420.74382496057302</v>
      </c>
      <c r="V16" s="294">
        <v>496.42424670037258</v>
      </c>
      <c r="W16" s="294">
        <v>490.35678571109958</v>
      </c>
      <c r="X16" s="294">
        <v>528.25969086175564</v>
      </c>
      <c r="Y16" s="294">
        <v>254.18678520153301</v>
      </c>
      <c r="DA16" s="70" t="s">
        <v>800</v>
      </c>
    </row>
    <row r="17" spans="1:105" ht="12" customHeight="1" x14ac:dyDescent="0.25">
      <c r="A17" s="46" t="s">
        <v>28</v>
      </c>
      <c r="B17" s="229">
        <v>92.694149681547287</v>
      </c>
      <c r="C17" s="229">
        <v>103.71337954453629</v>
      </c>
      <c r="D17" s="229">
        <v>101.0614497185327</v>
      </c>
      <c r="E17" s="229">
        <v>85.83544164780912</v>
      </c>
      <c r="F17" s="229">
        <v>100.8601507735941</v>
      </c>
      <c r="G17" s="229">
        <v>102.10188978429559</v>
      </c>
      <c r="H17" s="229">
        <v>42.460824916135458</v>
      </c>
      <c r="I17" s="229">
        <v>47.87530900640116</v>
      </c>
      <c r="J17" s="229">
        <v>37.506106197849959</v>
      </c>
      <c r="K17" s="229">
        <v>31.688955636204351</v>
      </c>
      <c r="L17" s="229">
        <v>35.688851266723027</v>
      </c>
      <c r="M17" s="229">
        <v>66.072371720550578</v>
      </c>
      <c r="N17" s="229">
        <v>57.639442359793343</v>
      </c>
      <c r="O17" s="229">
        <v>68.72499522901596</v>
      </c>
      <c r="P17" s="229">
        <v>61.288342604892328</v>
      </c>
      <c r="Q17" s="229">
        <v>56.941246338166941</v>
      </c>
      <c r="R17" s="229">
        <v>51.287492081860712</v>
      </c>
      <c r="S17" s="229">
        <v>51.373395402143132</v>
      </c>
      <c r="T17" s="229">
        <v>34.305791639738537</v>
      </c>
      <c r="U17" s="229">
        <v>28.61069760666059</v>
      </c>
      <c r="V17" s="229">
        <v>31.741950798172951</v>
      </c>
      <c r="W17" s="229">
        <v>39.682618093035657</v>
      </c>
      <c r="X17" s="229">
        <v>22.986278319770541</v>
      </c>
      <c r="Y17" s="229">
        <v>14.83744192288899</v>
      </c>
      <c r="DA17" s="73" t="s">
        <v>801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802</v>
      </c>
    </row>
    <row r="19" spans="1:105" ht="12" customHeight="1" x14ac:dyDescent="0.25">
      <c r="A19" s="46" t="s">
        <v>31</v>
      </c>
      <c r="B19" s="229">
        <v>11.128591805703021</v>
      </c>
      <c r="C19" s="229">
        <v>12.261119930814489</v>
      </c>
      <c r="D19" s="229">
        <v>11.43693661645173</v>
      </c>
      <c r="E19" s="229">
        <v>3.6865950812082242</v>
      </c>
      <c r="F19" s="229">
        <v>4.5606121025883306</v>
      </c>
      <c r="G19" s="229">
        <v>4.3872089730153796</v>
      </c>
      <c r="H19" s="229">
        <v>4.615812942396091</v>
      </c>
      <c r="I19" s="229">
        <v>5.3663358422637986</v>
      </c>
      <c r="J19" s="229">
        <v>2.4287064673139831</v>
      </c>
      <c r="K19" s="229">
        <v>2.2163764034560578</v>
      </c>
      <c r="L19" s="229">
        <v>2.550976201805609</v>
      </c>
      <c r="M19" s="229">
        <v>3.0645024290376912</v>
      </c>
      <c r="N19" s="229">
        <v>1.8138140320108771</v>
      </c>
      <c r="O19" s="229">
        <v>1.0164978357078249</v>
      </c>
      <c r="P19" s="229">
        <v>1.8655468214125011</v>
      </c>
      <c r="Q19" s="229">
        <v>1.666793392655274</v>
      </c>
      <c r="R19" s="229">
        <v>3.119392322644996</v>
      </c>
      <c r="S19" s="229">
        <v>0.80270061380196478</v>
      </c>
      <c r="T19" s="229">
        <v>1.0234267749163</v>
      </c>
      <c r="U19" s="229">
        <v>0.92984585890483529</v>
      </c>
      <c r="V19" s="229">
        <v>0.9617583596778132</v>
      </c>
      <c r="W19" s="229">
        <v>1.0883177517618461</v>
      </c>
      <c r="X19" s="229">
        <v>3.119333995042977</v>
      </c>
      <c r="Y19" s="229">
        <v>0.83809442408794266</v>
      </c>
      <c r="DA19" s="73" t="s">
        <v>803</v>
      </c>
    </row>
    <row r="20" spans="1:105" ht="12" customHeight="1" x14ac:dyDescent="0.25">
      <c r="A20" s="46" t="s">
        <v>159</v>
      </c>
      <c r="B20" s="229">
        <v>30.629049534724</v>
      </c>
      <c r="C20" s="229">
        <v>28.272203807647109</v>
      </c>
      <c r="D20" s="229">
        <v>24.7786330513783</v>
      </c>
      <c r="E20" s="229">
        <v>22.00852743030244</v>
      </c>
      <c r="F20" s="229">
        <v>26.365117675958562</v>
      </c>
      <c r="G20" s="229">
        <v>25.531067749837302</v>
      </c>
      <c r="H20" s="229">
        <v>31.698415123583459</v>
      </c>
      <c r="I20" s="229">
        <v>29.114736163514721</v>
      </c>
      <c r="J20" s="229">
        <v>27.817064207499069</v>
      </c>
      <c r="K20" s="229">
        <v>18.744883928998242</v>
      </c>
      <c r="L20" s="229">
        <v>22.27110669682126</v>
      </c>
      <c r="M20" s="229">
        <v>31.228827417178639</v>
      </c>
      <c r="N20" s="229">
        <v>21.780461277209429</v>
      </c>
      <c r="O20" s="229">
        <v>36.620763290430503</v>
      </c>
      <c r="P20" s="229">
        <v>15.500898390199501</v>
      </c>
      <c r="Q20" s="229">
        <v>13.81885935596854</v>
      </c>
      <c r="R20" s="229">
        <v>15.55601376269574</v>
      </c>
      <c r="S20" s="229">
        <v>14.06212155715777</v>
      </c>
      <c r="T20" s="229">
        <v>8.9595396458611454</v>
      </c>
      <c r="U20" s="229">
        <v>5.9684583860279057</v>
      </c>
      <c r="V20" s="229">
        <v>7.8568851408591076</v>
      </c>
      <c r="W20" s="229">
        <v>6.3564269873691623</v>
      </c>
      <c r="X20" s="229">
        <v>10.942219913160759</v>
      </c>
      <c r="Y20" s="229">
        <v>4.8592754166913963</v>
      </c>
      <c r="DA20" s="73" t="s">
        <v>804</v>
      </c>
    </row>
    <row r="21" spans="1:105" ht="12" customHeight="1" x14ac:dyDescent="0.25">
      <c r="A21" s="46" t="s">
        <v>32</v>
      </c>
      <c r="B21" s="229">
        <v>12.9115878773014</v>
      </c>
      <c r="C21" s="229">
        <v>15.525155229721991</v>
      </c>
      <c r="D21" s="229">
        <v>16.844574834894711</v>
      </c>
      <c r="E21" s="229">
        <v>2.053932596359477</v>
      </c>
      <c r="F21" s="229">
        <v>14.773272454818891</v>
      </c>
      <c r="G21" s="229">
        <v>14.68170006825871</v>
      </c>
      <c r="H21" s="229">
        <v>19.004911061638339</v>
      </c>
      <c r="I21" s="229">
        <v>18.212391096065389</v>
      </c>
      <c r="J21" s="229">
        <v>20.912588413000901</v>
      </c>
      <c r="K21" s="229">
        <v>14.73920278273752</v>
      </c>
      <c r="L21" s="229">
        <v>16.944131909713331</v>
      </c>
      <c r="M21" s="229">
        <v>5.6166644333637947</v>
      </c>
      <c r="N21" s="229">
        <v>15.997128135743811</v>
      </c>
      <c r="O21" s="229">
        <v>16.77786147114854</v>
      </c>
      <c r="P21" s="229">
        <v>24.702208102404182</v>
      </c>
      <c r="Q21" s="229">
        <v>28.259054547702171</v>
      </c>
      <c r="R21" s="229">
        <v>23.919856848901151</v>
      </c>
      <c r="S21" s="229">
        <v>23.657866205059321</v>
      </c>
      <c r="T21" s="229">
        <v>9.7227589642468732</v>
      </c>
      <c r="U21" s="229">
        <v>9.3908950791917665</v>
      </c>
      <c r="V21" s="229">
        <v>11.418443969701009</v>
      </c>
      <c r="W21" s="229">
        <v>16.777652598999349</v>
      </c>
      <c r="X21" s="229">
        <v>17.7058871043495</v>
      </c>
      <c r="Y21" s="229">
        <v>7.3145249108031756</v>
      </c>
      <c r="DA21" s="73" t="s">
        <v>805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197.65996747924081</v>
      </c>
      <c r="F22" s="229">
        <v>246.39138786318409</v>
      </c>
      <c r="G22" s="229">
        <v>262.35006461633373</v>
      </c>
      <c r="H22" s="229">
        <v>27.671638899507322</v>
      </c>
      <c r="I22" s="229">
        <v>29.61585285027213</v>
      </c>
      <c r="J22" s="229">
        <v>230.484791102407</v>
      </c>
      <c r="K22" s="229">
        <v>170.07736220559781</v>
      </c>
      <c r="L22" s="229">
        <v>110.56475987178131</v>
      </c>
      <c r="M22" s="229">
        <v>121.1625285534215</v>
      </c>
      <c r="N22" s="229">
        <v>32.000540102318638</v>
      </c>
      <c r="O22" s="229">
        <v>26.424383532017629</v>
      </c>
      <c r="P22" s="229">
        <v>20.89133701694281</v>
      </c>
      <c r="Q22" s="229">
        <v>84.052428334038112</v>
      </c>
      <c r="R22" s="229">
        <v>83.842520470439766</v>
      </c>
      <c r="S22" s="229">
        <v>52.226188805207222</v>
      </c>
      <c r="T22" s="229">
        <v>20.370216869659831</v>
      </c>
      <c r="U22" s="229">
        <v>17.111579090103191</v>
      </c>
      <c r="V22" s="229">
        <v>108.84394253051789</v>
      </c>
      <c r="W22" s="229">
        <v>24.293951490942678</v>
      </c>
      <c r="X22" s="229">
        <v>29.30078260680386</v>
      </c>
      <c r="Y22" s="229">
        <v>31.941065134746221</v>
      </c>
      <c r="DA22" s="73" t="s">
        <v>806</v>
      </c>
    </row>
    <row r="23" spans="1:105" ht="12" customHeight="1" x14ac:dyDescent="0.25">
      <c r="A23" s="46" t="s">
        <v>35</v>
      </c>
      <c r="B23" s="229">
        <v>238.66131979096971</v>
      </c>
      <c r="C23" s="229">
        <v>262.31451596894527</v>
      </c>
      <c r="D23" s="229">
        <v>261.5199427702924</v>
      </c>
      <c r="E23" s="229">
        <v>232.22902697723691</v>
      </c>
      <c r="F23" s="229">
        <v>295.36231862334188</v>
      </c>
      <c r="G23" s="229">
        <v>329.55128921585992</v>
      </c>
      <c r="H23" s="229">
        <v>445.81414648963857</v>
      </c>
      <c r="I23" s="229">
        <v>444.07860338618087</v>
      </c>
      <c r="J23" s="229">
        <v>377.45889021690738</v>
      </c>
      <c r="K23" s="229">
        <v>290.52578214417127</v>
      </c>
      <c r="L23" s="229">
        <v>395.42101823686471</v>
      </c>
      <c r="M23" s="229">
        <v>620.02555770942047</v>
      </c>
      <c r="N23" s="229">
        <v>547.78459494974356</v>
      </c>
      <c r="O23" s="229">
        <v>604.53910738016816</v>
      </c>
      <c r="P23" s="229">
        <v>566.16537096115189</v>
      </c>
      <c r="Q23" s="229">
        <v>551.33495534968586</v>
      </c>
      <c r="R23" s="229">
        <v>560.25492603228611</v>
      </c>
      <c r="S23" s="229">
        <v>577.63531112313683</v>
      </c>
      <c r="T23" s="229">
        <v>380.53232324561282</v>
      </c>
      <c r="U23" s="229">
        <v>339.36962280077978</v>
      </c>
      <c r="V23" s="229">
        <v>313.61729827303998</v>
      </c>
      <c r="W23" s="229">
        <v>381.0160444126945</v>
      </c>
      <c r="X23" s="229">
        <v>417.15430633734042</v>
      </c>
      <c r="Y23" s="229">
        <v>176.5627690265741</v>
      </c>
      <c r="DA23" s="73" t="s">
        <v>807</v>
      </c>
    </row>
    <row r="24" spans="1:105" ht="12" customHeight="1" x14ac:dyDescent="0.25">
      <c r="A24" s="46" t="s">
        <v>36</v>
      </c>
      <c r="B24" s="229">
        <v>1.6626895109952939</v>
      </c>
      <c r="C24" s="229">
        <v>1.50510642459846</v>
      </c>
      <c r="D24" s="229">
        <v>1.4238687800780481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808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4.925898792684432</v>
      </c>
      <c r="F25" s="229">
        <v>3.6189310261033212</v>
      </c>
      <c r="G25" s="229">
        <v>3.9276931096526919</v>
      </c>
      <c r="H25" s="229">
        <v>4.4410714911872056</v>
      </c>
      <c r="I25" s="229">
        <v>4.3776885502391796</v>
      </c>
      <c r="J25" s="229">
        <v>26.99778963458828</v>
      </c>
      <c r="K25" s="229">
        <v>27.51964750880812</v>
      </c>
      <c r="L25" s="229">
        <v>30.393078720005889</v>
      </c>
      <c r="M25" s="229">
        <v>32.475543853845032</v>
      </c>
      <c r="N25" s="229">
        <v>27.768040136841609</v>
      </c>
      <c r="O25" s="229">
        <v>27.12910811786044</v>
      </c>
      <c r="P25" s="229">
        <v>28.363820876129409</v>
      </c>
      <c r="Q25" s="229">
        <v>26.65441310751434</v>
      </c>
      <c r="R25" s="229">
        <v>27.730462404455469</v>
      </c>
      <c r="S25" s="229">
        <v>27.727354148658829</v>
      </c>
      <c r="T25" s="229">
        <v>22.746554672959181</v>
      </c>
      <c r="U25" s="229">
        <v>19.362726138904939</v>
      </c>
      <c r="V25" s="229">
        <v>21.98396762840386</v>
      </c>
      <c r="W25" s="229">
        <v>21.141774376296461</v>
      </c>
      <c r="X25" s="229">
        <v>27.05088258528755</v>
      </c>
      <c r="Y25" s="229">
        <v>17.83361436574112</v>
      </c>
      <c r="DA25" s="73" t="s">
        <v>809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810</v>
      </c>
    </row>
    <row r="27" spans="1:105" ht="12" customHeight="1" x14ac:dyDescent="0.25">
      <c r="A27" s="57" t="s">
        <v>497</v>
      </c>
      <c r="B27" s="261">
        <v>107.78263871745089</v>
      </c>
      <c r="C27" s="261">
        <v>116.23946494129331</v>
      </c>
      <c r="D27" s="261">
        <v>114.1969433069175</v>
      </c>
      <c r="E27" s="261">
        <v>118.3648721539527</v>
      </c>
      <c r="F27" s="261">
        <v>153.65872081101281</v>
      </c>
      <c r="G27" s="261">
        <v>168.10494513386359</v>
      </c>
      <c r="H27" s="261">
        <v>174.8238302101237</v>
      </c>
      <c r="I27" s="261">
        <v>165.27518597942651</v>
      </c>
      <c r="J27" s="261">
        <v>164.06964791595391</v>
      </c>
      <c r="K27" s="261">
        <v>143.91354934822729</v>
      </c>
      <c r="L27" s="261">
        <v>186.73167022647721</v>
      </c>
      <c r="M27" s="261">
        <v>237.20424254123361</v>
      </c>
      <c r="N27" s="261">
        <v>210.83281246761831</v>
      </c>
      <c r="O27" s="261">
        <v>235.0477792802115</v>
      </c>
      <c r="P27" s="261">
        <v>213.74656225246159</v>
      </c>
      <c r="Q27" s="261">
        <v>208.9079857938975</v>
      </c>
      <c r="R27" s="261">
        <v>216.55946433647159</v>
      </c>
      <c r="S27" s="261">
        <v>207.54741922309231</v>
      </c>
      <c r="T27" s="261">
        <v>149.4219484269473</v>
      </c>
      <c r="U27" s="261">
        <v>135.28533120549201</v>
      </c>
      <c r="V27" s="261">
        <v>132.25510049956051</v>
      </c>
      <c r="W27" s="261">
        <v>150.91816131358269</v>
      </c>
      <c r="X27" s="261">
        <v>172.00993930038871</v>
      </c>
      <c r="Y27" s="261">
        <v>86.865744560844661</v>
      </c>
      <c r="DA27" s="70" t="s">
        <v>811</v>
      </c>
    </row>
    <row r="28" spans="1:105" ht="12" customHeight="1" x14ac:dyDescent="0.25">
      <c r="A28" s="18" t="s">
        <v>31</v>
      </c>
      <c r="B28" s="295">
        <v>4.0891376438002913</v>
      </c>
      <c r="C28" s="295">
        <v>4.4765920571257984</v>
      </c>
      <c r="D28" s="295">
        <v>4.151766927511348</v>
      </c>
      <c r="E28" s="295">
        <v>1.6784620917687729</v>
      </c>
      <c r="F28" s="295">
        <v>2.0546974369262139</v>
      </c>
      <c r="G28" s="295">
        <v>1.971158701587296</v>
      </c>
      <c r="H28" s="295">
        <v>1.610258430806893</v>
      </c>
      <c r="I28" s="295">
        <v>1.7853704227542191</v>
      </c>
      <c r="J28" s="295">
        <v>0.92968030481692487</v>
      </c>
      <c r="K28" s="295">
        <v>0.97774657786784913</v>
      </c>
      <c r="L28" s="295">
        <v>1.08957446802181</v>
      </c>
      <c r="M28" s="295">
        <v>1.101490858091809</v>
      </c>
      <c r="N28" s="295">
        <v>0.65105062976221428</v>
      </c>
      <c r="O28" s="295">
        <v>0.36258293528890478</v>
      </c>
      <c r="P28" s="295">
        <v>0.65559341286953465</v>
      </c>
      <c r="Q28" s="295">
        <v>0.58514258216437098</v>
      </c>
      <c r="R28" s="295">
        <v>1.120566838679071</v>
      </c>
      <c r="S28" s="295">
        <v>0.2703826631136973</v>
      </c>
      <c r="T28" s="295">
        <v>0.38207867368808329</v>
      </c>
      <c r="U28" s="295">
        <v>0.35369431929293699</v>
      </c>
      <c r="V28" s="295">
        <v>0.38099678766326572</v>
      </c>
      <c r="W28" s="295">
        <v>0.40530931199716458</v>
      </c>
      <c r="X28" s="295">
        <v>1.195211535891098</v>
      </c>
      <c r="Y28" s="295">
        <v>0.38402650813024852</v>
      </c>
      <c r="DA28" s="122" t="s">
        <v>812</v>
      </c>
    </row>
    <row r="29" spans="1:105" ht="12" customHeight="1" x14ac:dyDescent="0.25">
      <c r="A29" s="18" t="s">
        <v>159</v>
      </c>
      <c r="B29" s="295">
        <v>11.254469714854601</v>
      </c>
      <c r="C29" s="295">
        <v>10.32231343604086</v>
      </c>
      <c r="D29" s="295">
        <v>8.9949881390152147</v>
      </c>
      <c r="E29" s="295">
        <v>10.02021599163778</v>
      </c>
      <c r="F29" s="295">
        <v>11.87830459913595</v>
      </c>
      <c r="G29" s="295">
        <v>11.471025580374191</v>
      </c>
      <c r="H29" s="295">
        <v>11.058212460722141</v>
      </c>
      <c r="I29" s="295">
        <v>9.6864211149900168</v>
      </c>
      <c r="J29" s="295">
        <v>10.64804540177329</v>
      </c>
      <c r="K29" s="295">
        <v>8.26923896389129</v>
      </c>
      <c r="L29" s="295">
        <v>9.5124482989179775</v>
      </c>
      <c r="M29" s="295">
        <v>11.224748129748029</v>
      </c>
      <c r="N29" s="295">
        <v>7.8178814259794436</v>
      </c>
      <c r="O29" s="295">
        <v>13.062559879548051</v>
      </c>
      <c r="P29" s="295">
        <v>5.447350214710978</v>
      </c>
      <c r="Q29" s="295">
        <v>4.8512329612948362</v>
      </c>
      <c r="R29" s="295">
        <v>5.5881246606811921</v>
      </c>
      <c r="S29" s="295">
        <v>4.7367023399223216</v>
      </c>
      <c r="T29" s="295">
        <v>3.344889061580778</v>
      </c>
      <c r="U29" s="295">
        <v>2.2702793219520179</v>
      </c>
      <c r="V29" s="295">
        <v>3.1124741153374158</v>
      </c>
      <c r="W29" s="295">
        <v>2.367248944382351</v>
      </c>
      <c r="X29" s="295">
        <v>4.1926473693583572</v>
      </c>
      <c r="Y29" s="295">
        <v>2.2265875021730772</v>
      </c>
      <c r="DA29" s="122" t="s">
        <v>813</v>
      </c>
    </row>
    <row r="30" spans="1:105" ht="12" customHeight="1" x14ac:dyDescent="0.25">
      <c r="A30" s="18" t="s">
        <v>32</v>
      </c>
      <c r="B30" s="295">
        <v>4.7442893900782526</v>
      </c>
      <c r="C30" s="295">
        <v>5.6683065640971746</v>
      </c>
      <c r="D30" s="295">
        <v>6.1148147491616411</v>
      </c>
      <c r="E30" s="295">
        <v>0.93513063574851418</v>
      </c>
      <c r="F30" s="295">
        <v>6.655818202714844</v>
      </c>
      <c r="G30" s="295">
        <v>6.5964400195307267</v>
      </c>
      <c r="H30" s="295">
        <v>6.6299953324911431</v>
      </c>
      <c r="I30" s="295">
        <v>6.0592302357339118</v>
      </c>
      <c r="J30" s="295">
        <v>8.0050931769500284</v>
      </c>
      <c r="K30" s="295">
        <v>6.502146954303476</v>
      </c>
      <c r="L30" s="295">
        <v>7.2371876689989323</v>
      </c>
      <c r="M30" s="295">
        <v>2.0188283969683019</v>
      </c>
      <c r="N30" s="295">
        <v>5.7420111231670008</v>
      </c>
      <c r="O30" s="295">
        <v>5.9846327718382071</v>
      </c>
      <c r="P30" s="295">
        <v>8.6808890183773944</v>
      </c>
      <c r="Q30" s="295">
        <v>9.9205913704903566</v>
      </c>
      <c r="R30" s="295">
        <v>8.5926345898362619</v>
      </c>
      <c r="S30" s="295">
        <v>7.9689447823066084</v>
      </c>
      <c r="T30" s="295">
        <v>3.629823784854743</v>
      </c>
      <c r="U30" s="295">
        <v>3.572104140462772</v>
      </c>
      <c r="V30" s="295">
        <v>4.5233716232281456</v>
      </c>
      <c r="W30" s="295">
        <v>6.2483027781356286</v>
      </c>
      <c r="X30" s="295">
        <v>6.7842304010835397</v>
      </c>
      <c r="Y30" s="295">
        <v>3.3516169293028391</v>
      </c>
      <c r="DA30" s="122" t="s">
        <v>814</v>
      </c>
    </row>
    <row r="31" spans="1:105" ht="12" customHeight="1" x14ac:dyDescent="0.25">
      <c r="A31" s="18" t="s">
        <v>35</v>
      </c>
      <c r="B31" s="295">
        <v>87.694741968717764</v>
      </c>
      <c r="C31" s="295">
        <v>95.772252884029427</v>
      </c>
      <c r="D31" s="295">
        <v>94.935373491229299</v>
      </c>
      <c r="E31" s="295">
        <v>105.7310634347976</v>
      </c>
      <c r="F31" s="295">
        <v>133.06990057223581</v>
      </c>
      <c r="G31" s="295">
        <v>148.06632083237139</v>
      </c>
      <c r="H31" s="295">
        <v>155.52536398610351</v>
      </c>
      <c r="I31" s="295">
        <v>147.74416420594841</v>
      </c>
      <c r="J31" s="295">
        <v>144.4868290324136</v>
      </c>
      <c r="K31" s="295">
        <v>128.16441685216469</v>
      </c>
      <c r="L31" s="295">
        <v>168.89245979053851</v>
      </c>
      <c r="M31" s="295">
        <v>222.85917515642541</v>
      </c>
      <c r="N31" s="295">
        <v>196.6218692887096</v>
      </c>
      <c r="O31" s="295">
        <v>215.63800369353629</v>
      </c>
      <c r="P31" s="295">
        <v>198.9627296065037</v>
      </c>
      <c r="Q31" s="295">
        <v>193.551018879948</v>
      </c>
      <c r="R31" s="295">
        <v>201.2581382472751</v>
      </c>
      <c r="S31" s="295">
        <v>194.5713894377497</v>
      </c>
      <c r="T31" s="295">
        <v>142.06515690682369</v>
      </c>
      <c r="U31" s="295">
        <v>129.0892534237843</v>
      </c>
      <c r="V31" s="295">
        <v>124.2382579733317</v>
      </c>
      <c r="W31" s="295">
        <v>141.89730027906751</v>
      </c>
      <c r="X31" s="295">
        <v>159.83784999405569</v>
      </c>
      <c r="Y31" s="295">
        <v>80.903513621238488</v>
      </c>
      <c r="DA31" s="122" t="s">
        <v>815</v>
      </c>
    </row>
    <row r="32" spans="1:105" ht="12" customHeight="1" x14ac:dyDescent="0.25">
      <c r="A32" s="47" t="s">
        <v>40</v>
      </c>
      <c r="B32" s="296">
        <v>0</v>
      </c>
      <c r="C32" s="296">
        <v>0</v>
      </c>
      <c r="D32" s="296">
        <v>0</v>
      </c>
      <c r="E32" s="296">
        <v>0</v>
      </c>
      <c r="F32" s="296">
        <v>0</v>
      </c>
      <c r="G32" s="296">
        <v>0</v>
      </c>
      <c r="H32" s="296">
        <v>0</v>
      </c>
      <c r="I32" s="296">
        <v>0</v>
      </c>
      <c r="J32" s="296">
        <v>0</v>
      </c>
      <c r="K32" s="296">
        <v>0</v>
      </c>
      <c r="L32" s="296">
        <v>0</v>
      </c>
      <c r="M32" s="296">
        <v>0</v>
      </c>
      <c r="N32" s="296">
        <v>0</v>
      </c>
      <c r="O32" s="296">
        <v>0</v>
      </c>
      <c r="P32" s="296">
        <v>0</v>
      </c>
      <c r="Q32" s="296">
        <v>0</v>
      </c>
      <c r="R32" s="296">
        <v>0</v>
      </c>
      <c r="S32" s="296">
        <v>0</v>
      </c>
      <c r="T32" s="296">
        <v>0</v>
      </c>
      <c r="U32" s="296">
        <v>0</v>
      </c>
      <c r="V32" s="296">
        <v>0</v>
      </c>
      <c r="W32" s="296">
        <v>0</v>
      </c>
      <c r="X32" s="296">
        <v>0</v>
      </c>
      <c r="Y32" s="296">
        <v>0</v>
      </c>
      <c r="DA32" s="123" t="s">
        <v>816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X33" s="129"/>
      <c r="Y33" s="129"/>
      <c r="DA33" s="124"/>
    </row>
    <row r="34" spans="1:105" ht="15" customHeight="1" x14ac:dyDescent="0.25">
      <c r="A34" s="34" t="s">
        <v>46</v>
      </c>
      <c r="B34" s="223">
        <f t="shared" ref="B34:Y34" si="0">B35+B36+B37+B38+B39+B45+B46+B53+B70</f>
        <v>1051.5287275406126</v>
      </c>
      <c r="C34" s="223">
        <f t="shared" si="0"/>
        <v>1066.4858661997221</v>
      </c>
      <c r="D34" s="223">
        <f t="shared" si="0"/>
        <v>1059.6095345647784</v>
      </c>
      <c r="E34" s="223">
        <f t="shared" si="0"/>
        <v>1087.5916770387066</v>
      </c>
      <c r="F34" s="223">
        <f t="shared" si="0"/>
        <v>1087.3950166418824</v>
      </c>
      <c r="G34" s="223">
        <f t="shared" si="0"/>
        <v>1053.0087170666147</v>
      </c>
      <c r="H34" s="223">
        <f t="shared" si="0"/>
        <v>808.97627823378684</v>
      </c>
      <c r="I34" s="223">
        <f t="shared" si="0"/>
        <v>863.44488460764023</v>
      </c>
      <c r="J34" s="223">
        <f t="shared" si="0"/>
        <v>962.90377731373746</v>
      </c>
      <c r="K34" s="223">
        <f t="shared" si="0"/>
        <v>462.45793575021287</v>
      </c>
      <c r="L34" s="223">
        <f t="shared" si="0"/>
        <v>636.35184597713487</v>
      </c>
      <c r="M34" s="223">
        <f t="shared" si="0"/>
        <v>667.37267567493325</v>
      </c>
      <c r="N34" s="223">
        <f t="shared" si="0"/>
        <v>641.13749836221803</v>
      </c>
      <c r="O34" s="223">
        <f t="shared" si="0"/>
        <v>761.48029031811234</v>
      </c>
      <c r="P34" s="223">
        <f t="shared" si="0"/>
        <v>822.86036794625045</v>
      </c>
      <c r="Q34" s="223">
        <f t="shared" si="0"/>
        <v>840.2084724372861</v>
      </c>
      <c r="R34" s="223">
        <f t="shared" si="0"/>
        <v>852.95393298046884</v>
      </c>
      <c r="S34" s="223">
        <f t="shared" si="0"/>
        <v>847.20221383162675</v>
      </c>
      <c r="T34" s="223">
        <f t="shared" si="0"/>
        <v>855.25026788755054</v>
      </c>
      <c r="U34" s="223">
        <f t="shared" si="0"/>
        <v>824.09747737866462</v>
      </c>
      <c r="V34" s="223">
        <f t="shared" si="0"/>
        <v>853.94508564907221</v>
      </c>
      <c r="W34" s="223">
        <f t="shared" si="0"/>
        <v>824.73135718972196</v>
      </c>
      <c r="X34" s="223">
        <f t="shared" si="0"/>
        <v>553.20271300185459</v>
      </c>
      <c r="Y34" s="223">
        <f t="shared" si="0"/>
        <v>313.94216057454338</v>
      </c>
      <c r="DA34" s="89"/>
    </row>
    <row r="35" spans="1:105" ht="12" customHeight="1" x14ac:dyDescent="0.25">
      <c r="A35" s="55" t="s">
        <v>91</v>
      </c>
      <c r="B35" s="259">
        <v>0</v>
      </c>
      <c r="C35" s="259">
        <v>0</v>
      </c>
      <c r="D35" s="259">
        <v>0</v>
      </c>
      <c r="E35" s="259">
        <v>0</v>
      </c>
      <c r="F35" s="259">
        <v>0</v>
      </c>
      <c r="G35" s="259">
        <v>0</v>
      </c>
      <c r="H35" s="259">
        <v>0</v>
      </c>
      <c r="I35" s="259">
        <v>0</v>
      </c>
      <c r="J35" s="259">
        <v>0</v>
      </c>
      <c r="K35" s="259">
        <v>0</v>
      </c>
      <c r="L35" s="259">
        <v>0</v>
      </c>
      <c r="M35" s="259">
        <v>0</v>
      </c>
      <c r="N35" s="259">
        <v>0</v>
      </c>
      <c r="O35" s="259">
        <v>0</v>
      </c>
      <c r="P35" s="259">
        <v>0</v>
      </c>
      <c r="Q35" s="259">
        <v>0</v>
      </c>
      <c r="R35" s="259">
        <v>0</v>
      </c>
      <c r="S35" s="259">
        <v>0</v>
      </c>
      <c r="T35" s="259">
        <v>0</v>
      </c>
      <c r="U35" s="259">
        <v>0</v>
      </c>
      <c r="V35" s="259">
        <v>0</v>
      </c>
      <c r="W35" s="259">
        <v>0</v>
      </c>
      <c r="X35" s="259">
        <v>0</v>
      </c>
      <c r="Y35" s="259">
        <v>0</v>
      </c>
      <c r="DA35" s="67" t="s">
        <v>817</v>
      </c>
    </row>
    <row r="36" spans="1:105" ht="12" customHeight="1" x14ac:dyDescent="0.25">
      <c r="A36" s="173" t="s">
        <v>92</v>
      </c>
      <c r="B36" s="224">
        <v>0</v>
      </c>
      <c r="C36" s="224">
        <v>0</v>
      </c>
      <c r="D36" s="224">
        <v>0</v>
      </c>
      <c r="E36" s="224">
        <v>0</v>
      </c>
      <c r="F36" s="224">
        <v>0</v>
      </c>
      <c r="G36" s="224">
        <v>0</v>
      </c>
      <c r="H36" s="224">
        <v>0</v>
      </c>
      <c r="I36" s="224">
        <v>0</v>
      </c>
      <c r="J36" s="224">
        <v>0</v>
      </c>
      <c r="K36" s="224">
        <v>0</v>
      </c>
      <c r="L36" s="224">
        <v>0</v>
      </c>
      <c r="M36" s="224">
        <v>0</v>
      </c>
      <c r="N36" s="224">
        <v>0</v>
      </c>
      <c r="O36" s="224">
        <v>0</v>
      </c>
      <c r="P36" s="224">
        <v>0</v>
      </c>
      <c r="Q36" s="224">
        <v>0</v>
      </c>
      <c r="R36" s="224">
        <v>0</v>
      </c>
      <c r="S36" s="224">
        <v>0</v>
      </c>
      <c r="T36" s="224">
        <v>0</v>
      </c>
      <c r="U36" s="224">
        <v>0</v>
      </c>
      <c r="V36" s="224">
        <v>0</v>
      </c>
      <c r="W36" s="224">
        <v>0</v>
      </c>
      <c r="X36" s="224">
        <v>0</v>
      </c>
      <c r="Y36" s="224">
        <v>0</v>
      </c>
      <c r="DA36" s="177" t="s">
        <v>818</v>
      </c>
    </row>
    <row r="37" spans="1:105" ht="12" customHeight="1" x14ac:dyDescent="0.25">
      <c r="A37" s="173" t="s">
        <v>93</v>
      </c>
      <c r="B37" s="224">
        <v>0</v>
      </c>
      <c r="C37" s="224">
        <v>0</v>
      </c>
      <c r="D37" s="224">
        <v>0</v>
      </c>
      <c r="E37" s="224">
        <v>0</v>
      </c>
      <c r="F37" s="224">
        <v>0</v>
      </c>
      <c r="G37" s="224">
        <v>0</v>
      </c>
      <c r="H37" s="224">
        <v>0</v>
      </c>
      <c r="I37" s="224">
        <v>0</v>
      </c>
      <c r="J37" s="224">
        <v>0</v>
      </c>
      <c r="K37" s="224">
        <v>0</v>
      </c>
      <c r="L37" s="224">
        <v>0</v>
      </c>
      <c r="M37" s="224">
        <v>0</v>
      </c>
      <c r="N37" s="224">
        <v>0</v>
      </c>
      <c r="O37" s="224">
        <v>0</v>
      </c>
      <c r="P37" s="224">
        <v>0</v>
      </c>
      <c r="Q37" s="224">
        <v>0</v>
      </c>
      <c r="R37" s="224">
        <v>0</v>
      </c>
      <c r="S37" s="224">
        <v>0</v>
      </c>
      <c r="T37" s="224">
        <v>0</v>
      </c>
      <c r="U37" s="224">
        <v>0</v>
      </c>
      <c r="V37" s="224">
        <v>0</v>
      </c>
      <c r="W37" s="224">
        <v>0</v>
      </c>
      <c r="X37" s="224">
        <v>0</v>
      </c>
      <c r="Y37" s="224">
        <v>0</v>
      </c>
      <c r="DA37" s="177" t="s">
        <v>819</v>
      </c>
    </row>
    <row r="38" spans="1:105" ht="12" customHeight="1" x14ac:dyDescent="0.25">
      <c r="A38" s="173" t="s">
        <v>94</v>
      </c>
      <c r="B38" s="224">
        <v>0</v>
      </c>
      <c r="C38" s="224">
        <v>0</v>
      </c>
      <c r="D38" s="224">
        <v>0</v>
      </c>
      <c r="E38" s="224">
        <v>0</v>
      </c>
      <c r="F38" s="224">
        <v>0</v>
      </c>
      <c r="G38" s="224">
        <v>0</v>
      </c>
      <c r="H38" s="224">
        <v>0</v>
      </c>
      <c r="I38" s="224">
        <v>0</v>
      </c>
      <c r="J38" s="224">
        <v>0</v>
      </c>
      <c r="K38" s="224">
        <v>0</v>
      </c>
      <c r="L38" s="224">
        <v>0</v>
      </c>
      <c r="M38" s="224">
        <v>0</v>
      </c>
      <c r="N38" s="224">
        <v>0</v>
      </c>
      <c r="O38" s="224">
        <v>0</v>
      </c>
      <c r="P38" s="224">
        <v>0</v>
      </c>
      <c r="Q38" s="224">
        <v>0</v>
      </c>
      <c r="R38" s="224">
        <v>0</v>
      </c>
      <c r="S38" s="224">
        <v>0</v>
      </c>
      <c r="T38" s="224">
        <v>0</v>
      </c>
      <c r="U38" s="224">
        <v>0</v>
      </c>
      <c r="V38" s="224">
        <v>0</v>
      </c>
      <c r="W38" s="224">
        <v>0</v>
      </c>
      <c r="X38" s="224">
        <v>0</v>
      </c>
      <c r="Y38" s="224">
        <v>0</v>
      </c>
      <c r="DA38" s="177" t="s">
        <v>820</v>
      </c>
    </row>
    <row r="39" spans="1:105" ht="12" customHeight="1" x14ac:dyDescent="0.25">
      <c r="A39" s="56" t="s">
        <v>95</v>
      </c>
      <c r="B39" s="260">
        <v>1.775284782587607</v>
      </c>
      <c r="C39" s="260">
        <v>1.7874458680476011</v>
      </c>
      <c r="D39" s="260">
        <v>1.687626683591585</v>
      </c>
      <c r="E39" s="260">
        <v>1.8139901997111809</v>
      </c>
      <c r="F39" s="260">
        <v>1.6857440199610441</v>
      </c>
      <c r="G39" s="260">
        <v>1.6760084643567881</v>
      </c>
      <c r="H39" s="260">
        <v>1.1181517370749079</v>
      </c>
      <c r="I39" s="260">
        <v>1.13018545499212</v>
      </c>
      <c r="J39" s="260">
        <v>1.319351938291593</v>
      </c>
      <c r="K39" s="260">
        <v>0.65470549129282518</v>
      </c>
      <c r="L39" s="260">
        <v>0.93355352781436018</v>
      </c>
      <c r="M39" s="260">
        <v>0.81211215595359543</v>
      </c>
      <c r="N39" s="260">
        <v>0.87377548167497521</v>
      </c>
      <c r="O39" s="260">
        <v>0.96843381038945464</v>
      </c>
      <c r="P39" s="260">
        <v>1.0525019944002161</v>
      </c>
      <c r="Q39" s="260">
        <v>1.048478608308697</v>
      </c>
      <c r="R39" s="260">
        <v>1.1204483505535801</v>
      </c>
      <c r="S39" s="260">
        <v>1.009440557041611</v>
      </c>
      <c r="T39" s="260">
        <v>1.398887297867045</v>
      </c>
      <c r="U39" s="260">
        <v>1.396259079420346</v>
      </c>
      <c r="V39" s="260">
        <v>1.3196541558143029</v>
      </c>
      <c r="W39" s="260">
        <v>1.3485189324897799</v>
      </c>
      <c r="X39" s="260">
        <v>0.92174022537841149</v>
      </c>
      <c r="Y39" s="260">
        <v>0.5886808543040003</v>
      </c>
      <c r="DA39" s="68" t="s">
        <v>821</v>
      </c>
    </row>
    <row r="40" spans="1:105" ht="12" customHeight="1" x14ac:dyDescent="0.25">
      <c r="A40" s="37" t="s">
        <v>159</v>
      </c>
      <c r="B40" s="226">
        <v>0.20192064677349561</v>
      </c>
      <c r="C40" s="226">
        <v>0.1739068940088887</v>
      </c>
      <c r="D40" s="226">
        <v>0.14606109094471131</v>
      </c>
      <c r="E40" s="226">
        <v>0.15703129760541551</v>
      </c>
      <c r="F40" s="226">
        <v>0.13814438696633149</v>
      </c>
      <c r="G40" s="226">
        <v>0.12050805908367811</v>
      </c>
      <c r="H40" s="226">
        <v>7.4225561340656776E-2</v>
      </c>
      <c r="I40" s="226">
        <v>6.9538280841507191E-2</v>
      </c>
      <c r="J40" s="226">
        <v>9.0556809944151523E-2</v>
      </c>
      <c r="K40" s="226">
        <v>3.9681676241025338E-2</v>
      </c>
      <c r="L40" s="226">
        <v>4.9776543497075512E-2</v>
      </c>
      <c r="M40" s="226">
        <v>3.894224889823604E-2</v>
      </c>
      <c r="N40" s="226">
        <v>3.3413624722113379E-2</v>
      </c>
      <c r="O40" s="226">
        <v>5.5313482572807819E-2</v>
      </c>
      <c r="P40" s="226">
        <v>2.8048259509483892E-2</v>
      </c>
      <c r="Q40" s="226">
        <v>2.563687627855013E-2</v>
      </c>
      <c r="R40" s="226">
        <v>3.0269848585730431E-2</v>
      </c>
      <c r="S40" s="226">
        <v>2.3990091952137891E-2</v>
      </c>
      <c r="T40" s="226">
        <v>3.2178813986734271E-2</v>
      </c>
      <c r="U40" s="226">
        <v>2.4131466136009552E-2</v>
      </c>
      <c r="V40" s="226">
        <v>3.2252577851768133E-2</v>
      </c>
      <c r="W40" s="226">
        <v>2.2127958924070521E-2</v>
      </c>
      <c r="X40" s="226">
        <v>2.3559836696724741E-2</v>
      </c>
      <c r="Y40" s="226">
        <v>1.5767446631828001E-2</v>
      </c>
      <c r="DA40" s="69" t="s">
        <v>822</v>
      </c>
    </row>
    <row r="41" spans="1:105" ht="12" customHeight="1" x14ac:dyDescent="0.25">
      <c r="A41" s="37" t="s">
        <v>35</v>
      </c>
      <c r="B41" s="226">
        <v>1.5733641358141119</v>
      </c>
      <c r="C41" s="226">
        <v>1.613538974038712</v>
      </c>
      <c r="D41" s="226">
        <v>1.541565592646873</v>
      </c>
      <c r="E41" s="226">
        <v>1.656958902105766</v>
      </c>
      <c r="F41" s="226">
        <v>1.5475996329947119</v>
      </c>
      <c r="G41" s="226">
        <v>1.5555004052731101</v>
      </c>
      <c r="H41" s="226">
        <v>1.0439261757342511</v>
      </c>
      <c r="I41" s="226">
        <v>1.0606471741506129</v>
      </c>
      <c r="J41" s="226">
        <v>1.228795128347441</v>
      </c>
      <c r="K41" s="226">
        <v>0.61502381505179982</v>
      </c>
      <c r="L41" s="226">
        <v>0.88377698431728469</v>
      </c>
      <c r="M41" s="226">
        <v>0.77316990705535937</v>
      </c>
      <c r="N41" s="226">
        <v>0.84036185695286181</v>
      </c>
      <c r="O41" s="226">
        <v>0.91312032781664687</v>
      </c>
      <c r="P41" s="226">
        <v>1.0244537348907321</v>
      </c>
      <c r="Q41" s="226">
        <v>1.0228417320301459</v>
      </c>
      <c r="R41" s="226">
        <v>1.0901785019678489</v>
      </c>
      <c r="S41" s="226">
        <v>0.9854504650894732</v>
      </c>
      <c r="T41" s="226">
        <v>1.3667084838803101</v>
      </c>
      <c r="U41" s="226">
        <v>1.372127613284337</v>
      </c>
      <c r="V41" s="226">
        <v>1.287401577962535</v>
      </c>
      <c r="W41" s="226">
        <v>1.32639097356571</v>
      </c>
      <c r="X41" s="226">
        <v>0.8981803886816867</v>
      </c>
      <c r="Y41" s="226">
        <v>0.57291340767217225</v>
      </c>
      <c r="DA41" s="69" t="s">
        <v>823</v>
      </c>
    </row>
    <row r="42" spans="1:105" ht="12" customHeight="1" x14ac:dyDescent="0.25">
      <c r="A42" s="37" t="s">
        <v>96</v>
      </c>
      <c r="B42" s="226">
        <v>0</v>
      </c>
      <c r="C42" s="226">
        <v>0</v>
      </c>
      <c r="D42" s="226">
        <v>0</v>
      </c>
      <c r="E42" s="226">
        <v>0</v>
      </c>
      <c r="F42" s="226">
        <v>0</v>
      </c>
      <c r="G42" s="226">
        <v>0</v>
      </c>
      <c r="H42" s="226">
        <v>0</v>
      </c>
      <c r="I42" s="226">
        <v>0</v>
      </c>
      <c r="J42" s="226">
        <v>0</v>
      </c>
      <c r="K42" s="226">
        <v>0</v>
      </c>
      <c r="L42" s="226">
        <v>0</v>
      </c>
      <c r="M42" s="226">
        <v>0</v>
      </c>
      <c r="N42" s="226">
        <v>0</v>
      </c>
      <c r="O42" s="226">
        <v>0</v>
      </c>
      <c r="P42" s="226">
        <v>0</v>
      </c>
      <c r="Q42" s="226">
        <v>0</v>
      </c>
      <c r="R42" s="226">
        <v>0</v>
      </c>
      <c r="S42" s="226">
        <v>0</v>
      </c>
      <c r="T42" s="226">
        <v>0</v>
      </c>
      <c r="U42" s="226">
        <v>0</v>
      </c>
      <c r="V42" s="226">
        <v>0</v>
      </c>
      <c r="W42" s="226">
        <v>0</v>
      </c>
      <c r="X42" s="226">
        <v>0</v>
      </c>
      <c r="Y42" s="226">
        <v>0</v>
      </c>
      <c r="DA42" s="69" t="s">
        <v>824</v>
      </c>
    </row>
    <row r="43" spans="1:105" ht="12" customHeight="1" x14ac:dyDescent="0.25">
      <c r="A43" s="37" t="s">
        <v>78</v>
      </c>
      <c r="B43" s="226">
        <v>0</v>
      </c>
      <c r="C43" s="226">
        <v>0</v>
      </c>
      <c r="D43" s="226">
        <v>0</v>
      </c>
      <c r="E43" s="226">
        <v>0</v>
      </c>
      <c r="F43" s="226">
        <v>0</v>
      </c>
      <c r="G43" s="226">
        <v>0</v>
      </c>
      <c r="H43" s="226">
        <v>0</v>
      </c>
      <c r="I43" s="226">
        <v>0</v>
      </c>
      <c r="J43" s="226">
        <v>0</v>
      </c>
      <c r="K43" s="226">
        <v>0</v>
      </c>
      <c r="L43" s="226">
        <v>0</v>
      </c>
      <c r="M43" s="226">
        <v>0</v>
      </c>
      <c r="N43" s="226">
        <v>0</v>
      </c>
      <c r="O43" s="226">
        <v>0</v>
      </c>
      <c r="P43" s="226">
        <v>0</v>
      </c>
      <c r="Q43" s="226">
        <v>0</v>
      </c>
      <c r="R43" s="226">
        <v>0</v>
      </c>
      <c r="S43" s="226">
        <v>0</v>
      </c>
      <c r="T43" s="226">
        <v>0</v>
      </c>
      <c r="U43" s="226">
        <v>0</v>
      </c>
      <c r="V43" s="226">
        <v>0</v>
      </c>
      <c r="W43" s="226">
        <v>0</v>
      </c>
      <c r="X43" s="226">
        <v>0</v>
      </c>
      <c r="Y43" s="226">
        <v>0</v>
      </c>
      <c r="DA43" s="69" t="s">
        <v>825</v>
      </c>
    </row>
    <row r="44" spans="1:105" ht="12" customHeight="1" x14ac:dyDescent="0.25">
      <c r="A44" s="37" t="s">
        <v>40</v>
      </c>
      <c r="B44" s="226">
        <v>0</v>
      </c>
      <c r="C44" s="226">
        <v>0</v>
      </c>
      <c r="D44" s="226">
        <v>0</v>
      </c>
      <c r="E44" s="226">
        <v>0</v>
      </c>
      <c r="F44" s="226">
        <v>0</v>
      </c>
      <c r="G44" s="226">
        <v>0</v>
      </c>
      <c r="H44" s="226">
        <v>0</v>
      </c>
      <c r="I44" s="226">
        <v>0</v>
      </c>
      <c r="J44" s="226">
        <v>0</v>
      </c>
      <c r="K44" s="226">
        <v>0</v>
      </c>
      <c r="L44" s="226">
        <v>0</v>
      </c>
      <c r="M44" s="226">
        <v>0</v>
      </c>
      <c r="N44" s="226">
        <v>0</v>
      </c>
      <c r="O44" s="226">
        <v>0</v>
      </c>
      <c r="P44" s="226">
        <v>0</v>
      </c>
      <c r="Q44" s="226">
        <v>0</v>
      </c>
      <c r="R44" s="226">
        <v>0</v>
      </c>
      <c r="S44" s="226">
        <v>0</v>
      </c>
      <c r="T44" s="226">
        <v>0</v>
      </c>
      <c r="U44" s="226">
        <v>0</v>
      </c>
      <c r="V44" s="226">
        <v>0</v>
      </c>
      <c r="W44" s="226">
        <v>0</v>
      </c>
      <c r="X44" s="226">
        <v>0</v>
      </c>
      <c r="Y44" s="226">
        <v>0</v>
      </c>
      <c r="DA44" s="69" t="s">
        <v>826</v>
      </c>
    </row>
    <row r="45" spans="1:105" ht="12" customHeight="1" x14ac:dyDescent="0.25">
      <c r="A45" s="57" t="s">
        <v>515</v>
      </c>
      <c r="B45" s="261">
        <v>0</v>
      </c>
      <c r="C45" s="261">
        <v>0</v>
      </c>
      <c r="D45" s="261">
        <v>0</v>
      </c>
      <c r="E45" s="261">
        <v>0</v>
      </c>
      <c r="F45" s="261">
        <v>0</v>
      </c>
      <c r="G45" s="261">
        <v>0</v>
      </c>
      <c r="H45" s="261">
        <v>0</v>
      </c>
      <c r="I45" s="261">
        <v>0</v>
      </c>
      <c r="J45" s="261">
        <v>0</v>
      </c>
      <c r="K45" s="261">
        <v>0</v>
      </c>
      <c r="L45" s="261">
        <v>0</v>
      </c>
      <c r="M45" s="261">
        <v>0</v>
      </c>
      <c r="N45" s="261">
        <v>0</v>
      </c>
      <c r="O45" s="261">
        <v>0</v>
      </c>
      <c r="P45" s="261">
        <v>0</v>
      </c>
      <c r="Q45" s="261">
        <v>0</v>
      </c>
      <c r="R45" s="261">
        <v>0</v>
      </c>
      <c r="S45" s="261">
        <v>0</v>
      </c>
      <c r="T45" s="261">
        <v>0</v>
      </c>
      <c r="U45" s="261">
        <v>0</v>
      </c>
      <c r="V45" s="261">
        <v>0</v>
      </c>
      <c r="W45" s="261">
        <v>0</v>
      </c>
      <c r="X45" s="261">
        <v>0</v>
      </c>
      <c r="Y45" s="261">
        <v>0</v>
      </c>
      <c r="DA45" s="70" t="s">
        <v>827</v>
      </c>
    </row>
    <row r="46" spans="1:105" ht="12" customHeight="1" x14ac:dyDescent="0.25">
      <c r="A46" s="57" t="s">
        <v>517</v>
      </c>
      <c r="B46" s="294">
        <v>100.76374515789441</v>
      </c>
      <c r="C46" s="294">
        <v>101.9060770746844</v>
      </c>
      <c r="D46" s="294">
        <v>96.448759303759346</v>
      </c>
      <c r="E46" s="294">
        <v>98.669996681798224</v>
      </c>
      <c r="F46" s="294">
        <v>94.078081174863271</v>
      </c>
      <c r="G46" s="294">
        <v>93.115421025531148</v>
      </c>
      <c r="H46" s="294">
        <v>61.961910535329793</v>
      </c>
      <c r="I46" s="294">
        <v>62.685589940573351</v>
      </c>
      <c r="J46" s="294">
        <v>73.607330689901687</v>
      </c>
      <c r="K46" s="294">
        <v>36.383511568996582</v>
      </c>
      <c r="L46" s="294">
        <v>51.623789085376728</v>
      </c>
      <c r="M46" s="294">
        <v>43.9262637464291</v>
      </c>
      <c r="N46" s="294">
        <v>47.843226744996812</v>
      </c>
      <c r="O46" s="294">
        <v>52.905222457526698</v>
      </c>
      <c r="P46" s="294">
        <v>58.202010623181472</v>
      </c>
      <c r="Q46" s="294">
        <v>58.320452102834281</v>
      </c>
      <c r="R46" s="294">
        <v>62.039377890470597</v>
      </c>
      <c r="S46" s="294">
        <v>55.71393604637683</v>
      </c>
      <c r="T46" s="294">
        <v>80.432516248095709</v>
      </c>
      <c r="U46" s="294">
        <v>79.558979365493741</v>
      </c>
      <c r="V46" s="294">
        <v>75.666694199105748</v>
      </c>
      <c r="W46" s="294">
        <v>77.941680127905897</v>
      </c>
      <c r="X46" s="294">
        <v>53.315490463840241</v>
      </c>
      <c r="Y46" s="294">
        <v>34.238140910887779</v>
      </c>
      <c r="DA46" s="70" t="s">
        <v>828</v>
      </c>
    </row>
    <row r="47" spans="1:105" ht="12" customHeight="1" x14ac:dyDescent="0.25">
      <c r="A47" s="60" t="s">
        <v>519</v>
      </c>
      <c r="B47" s="262">
        <v>100.76374515789441</v>
      </c>
      <c r="C47" s="262">
        <v>101.9060770746844</v>
      </c>
      <c r="D47" s="262">
        <v>96.448759303759346</v>
      </c>
      <c r="E47" s="262">
        <v>98.669996681798224</v>
      </c>
      <c r="F47" s="262">
        <v>94.078081174863271</v>
      </c>
      <c r="G47" s="262">
        <v>93.115421025531148</v>
      </c>
      <c r="H47" s="262">
        <v>61.961910535329793</v>
      </c>
      <c r="I47" s="262">
        <v>62.685589940573351</v>
      </c>
      <c r="J47" s="262">
        <v>73.607330689901687</v>
      </c>
      <c r="K47" s="262">
        <v>36.383511568996582</v>
      </c>
      <c r="L47" s="262">
        <v>51.623789085376728</v>
      </c>
      <c r="M47" s="262">
        <v>43.9262637464291</v>
      </c>
      <c r="N47" s="262">
        <v>47.843226744996812</v>
      </c>
      <c r="O47" s="262">
        <v>52.905222457526698</v>
      </c>
      <c r="P47" s="262">
        <v>58.202010623181472</v>
      </c>
      <c r="Q47" s="262">
        <v>58.320452102834281</v>
      </c>
      <c r="R47" s="262">
        <v>62.039377890470597</v>
      </c>
      <c r="S47" s="262">
        <v>55.71393604637683</v>
      </c>
      <c r="T47" s="262">
        <v>80.432516248095709</v>
      </c>
      <c r="U47" s="262">
        <v>79.558979365493741</v>
      </c>
      <c r="V47" s="262">
        <v>75.666694199105748</v>
      </c>
      <c r="W47" s="262">
        <v>77.941680127905897</v>
      </c>
      <c r="X47" s="262">
        <v>53.315490463840241</v>
      </c>
      <c r="Y47" s="262">
        <v>34.238140910887779</v>
      </c>
      <c r="DA47" s="72" t="s">
        <v>829</v>
      </c>
    </row>
    <row r="48" spans="1:105" ht="12" customHeight="1" x14ac:dyDescent="0.25">
      <c r="A48" s="59" t="s">
        <v>31</v>
      </c>
      <c r="B48" s="297">
        <v>3.8228496570360289</v>
      </c>
      <c r="C48" s="297">
        <v>3.9245873631281891</v>
      </c>
      <c r="D48" s="297">
        <v>3.5065103975737859</v>
      </c>
      <c r="E48" s="297">
        <v>1.3991807367471429</v>
      </c>
      <c r="F48" s="297">
        <v>1.2579955842445989</v>
      </c>
      <c r="G48" s="297">
        <v>1.091849334118526</v>
      </c>
      <c r="H48" s="297">
        <v>0.57071560958535417</v>
      </c>
      <c r="I48" s="297">
        <v>0.6771554819289719</v>
      </c>
      <c r="J48" s="297">
        <v>0.41708680735148851</v>
      </c>
      <c r="K48" s="297">
        <v>0.2471890526535741</v>
      </c>
      <c r="L48" s="297">
        <v>0.30122347463474858</v>
      </c>
      <c r="M48" s="297">
        <v>0.20397770895017031</v>
      </c>
      <c r="N48" s="297">
        <v>0.14773963567445489</v>
      </c>
      <c r="O48" s="297">
        <v>8.1611197984959985E-2</v>
      </c>
      <c r="P48" s="297">
        <v>0.17851447236495149</v>
      </c>
      <c r="Q48" s="297">
        <v>0.16335316147326909</v>
      </c>
      <c r="R48" s="297">
        <v>0.32101699996970701</v>
      </c>
      <c r="S48" s="297">
        <v>7.2581400709074692E-2</v>
      </c>
      <c r="T48" s="297">
        <v>0.20566957835175281</v>
      </c>
      <c r="U48" s="297">
        <v>0.20800155345428009</v>
      </c>
      <c r="V48" s="297">
        <v>0.217978492429135</v>
      </c>
      <c r="W48" s="297">
        <v>0.20932198267977081</v>
      </c>
      <c r="X48" s="297">
        <v>0.37046283199246288</v>
      </c>
      <c r="Y48" s="297">
        <v>0.15136408218627481</v>
      </c>
      <c r="DA48" s="71" t="s">
        <v>830</v>
      </c>
    </row>
    <row r="49" spans="1:105" ht="12" customHeight="1" x14ac:dyDescent="0.25">
      <c r="A49" s="59" t="s">
        <v>159</v>
      </c>
      <c r="B49" s="297">
        <v>10.521569445035659</v>
      </c>
      <c r="C49" s="297">
        <v>9.04947789576884</v>
      </c>
      <c r="D49" s="297">
        <v>7.5970111006245844</v>
      </c>
      <c r="E49" s="297">
        <v>8.3529400290302664</v>
      </c>
      <c r="F49" s="297">
        <v>7.2725329118916697</v>
      </c>
      <c r="G49" s="297">
        <v>6.353943815636228</v>
      </c>
      <c r="H49" s="297">
        <v>3.9193053392572108</v>
      </c>
      <c r="I49" s="297">
        <v>3.6738668204043639</v>
      </c>
      <c r="J49" s="297">
        <v>4.7770822272435733</v>
      </c>
      <c r="K49" s="297">
        <v>2.0905880848059422</v>
      </c>
      <c r="L49" s="297">
        <v>2.629808987802126</v>
      </c>
      <c r="M49" s="297">
        <v>2.0786358690394802</v>
      </c>
      <c r="N49" s="297">
        <v>1.7740724005476189</v>
      </c>
      <c r="O49" s="297">
        <v>2.940158117675244</v>
      </c>
      <c r="P49" s="297">
        <v>1.4832834349416399</v>
      </c>
      <c r="Q49" s="297">
        <v>1.354309642514159</v>
      </c>
      <c r="R49" s="297">
        <v>1.6008710521393359</v>
      </c>
      <c r="S49" s="297">
        <v>1.271518249781221</v>
      </c>
      <c r="T49" s="297">
        <v>1.800524264513969</v>
      </c>
      <c r="U49" s="297">
        <v>1.3351122706328951</v>
      </c>
      <c r="V49" s="297">
        <v>1.7807300149354239</v>
      </c>
      <c r="W49" s="297">
        <v>1.2225656501525799</v>
      </c>
      <c r="X49" s="297">
        <v>1.299535664906575</v>
      </c>
      <c r="Y49" s="297">
        <v>0.87760966115274142</v>
      </c>
      <c r="DA49" s="71" t="s">
        <v>831</v>
      </c>
    </row>
    <row r="50" spans="1:105" ht="12" customHeight="1" x14ac:dyDescent="0.25">
      <c r="A50" s="59" t="s">
        <v>32</v>
      </c>
      <c r="B50" s="297">
        <v>4.4353373859249077</v>
      </c>
      <c r="C50" s="297">
        <v>4.9693525851616807</v>
      </c>
      <c r="D50" s="297">
        <v>5.1644665684606226</v>
      </c>
      <c r="E50" s="297">
        <v>0.77953310849136503</v>
      </c>
      <c r="F50" s="297">
        <v>4.0750476240803239</v>
      </c>
      <c r="G50" s="297">
        <v>3.6538502136219071</v>
      </c>
      <c r="H50" s="297">
        <v>2.349835129156673</v>
      </c>
      <c r="I50" s="297">
        <v>2.2981454818028189</v>
      </c>
      <c r="J50" s="297">
        <v>3.5913622547729038</v>
      </c>
      <c r="K50" s="297">
        <v>1.643840625199134</v>
      </c>
      <c r="L50" s="297">
        <v>2.0007910245892231</v>
      </c>
      <c r="M50" s="297">
        <v>0.37385329905553871</v>
      </c>
      <c r="N50" s="297">
        <v>1.303005622904007</v>
      </c>
      <c r="O50" s="297">
        <v>1.3470381600297929</v>
      </c>
      <c r="P50" s="297">
        <v>2.363758226293728</v>
      </c>
      <c r="Q50" s="297">
        <v>2.7695129588070291</v>
      </c>
      <c r="R50" s="297">
        <v>2.4615950451619328</v>
      </c>
      <c r="S50" s="297">
        <v>2.1391799600326711</v>
      </c>
      <c r="T50" s="297">
        <v>1.953902111615089</v>
      </c>
      <c r="U50" s="297">
        <v>2.1006930837963269</v>
      </c>
      <c r="V50" s="297">
        <v>2.5879423634391632</v>
      </c>
      <c r="W50" s="297">
        <v>3.2269357924646451</v>
      </c>
      <c r="X50" s="297">
        <v>2.1028120393775822</v>
      </c>
      <c r="Y50" s="297">
        <v>1.32104010948078</v>
      </c>
      <c r="DA50" s="71" t="s">
        <v>832</v>
      </c>
    </row>
    <row r="51" spans="1:105" ht="12" customHeight="1" x14ac:dyDescent="0.25">
      <c r="A51" s="59" t="s">
        <v>35</v>
      </c>
      <c r="B51" s="297">
        <v>81.983988669897855</v>
      </c>
      <c r="C51" s="297">
        <v>83.962659230625718</v>
      </c>
      <c r="D51" s="297">
        <v>80.180771237100345</v>
      </c>
      <c r="E51" s="297">
        <v>88.138342807529455</v>
      </c>
      <c r="F51" s="297">
        <v>81.472505054646675</v>
      </c>
      <c r="G51" s="297">
        <v>82.015777662154491</v>
      </c>
      <c r="H51" s="297">
        <v>55.122054457330563</v>
      </c>
      <c r="I51" s="297">
        <v>56.036422156437197</v>
      </c>
      <c r="J51" s="297">
        <v>64.82179940053372</v>
      </c>
      <c r="K51" s="297">
        <v>32.401893806337931</v>
      </c>
      <c r="L51" s="297">
        <v>46.691965598350627</v>
      </c>
      <c r="M51" s="297">
        <v>41.26979686938391</v>
      </c>
      <c r="N51" s="297">
        <v>44.618409085870731</v>
      </c>
      <c r="O51" s="297">
        <v>48.536414981836707</v>
      </c>
      <c r="P51" s="297">
        <v>54.176454489581147</v>
      </c>
      <c r="Q51" s="297">
        <v>54.033276340039833</v>
      </c>
      <c r="R51" s="297">
        <v>57.655894793199629</v>
      </c>
      <c r="S51" s="297">
        <v>52.230656435853867</v>
      </c>
      <c r="T51" s="297">
        <v>76.472420293614903</v>
      </c>
      <c r="U51" s="297">
        <v>75.91517245761024</v>
      </c>
      <c r="V51" s="297">
        <v>71.080043328302025</v>
      </c>
      <c r="W51" s="297">
        <v>73.282856702608896</v>
      </c>
      <c r="X51" s="297">
        <v>49.542679927563618</v>
      </c>
      <c r="Y51" s="297">
        <v>31.88812705806798</v>
      </c>
      <c r="DA51" s="71" t="s">
        <v>833</v>
      </c>
    </row>
    <row r="52" spans="1:105" ht="12" customHeight="1" x14ac:dyDescent="0.25">
      <c r="A52" s="60" t="s">
        <v>525</v>
      </c>
      <c r="B52" s="262">
        <v>0</v>
      </c>
      <c r="C52" s="262">
        <v>0</v>
      </c>
      <c r="D52" s="262">
        <v>0</v>
      </c>
      <c r="E52" s="262">
        <v>0</v>
      </c>
      <c r="F52" s="262">
        <v>0</v>
      </c>
      <c r="G52" s="262">
        <v>0</v>
      </c>
      <c r="H52" s="262">
        <v>0</v>
      </c>
      <c r="I52" s="262">
        <v>0</v>
      </c>
      <c r="J52" s="262">
        <v>0</v>
      </c>
      <c r="K52" s="262">
        <v>0</v>
      </c>
      <c r="L52" s="262">
        <v>0</v>
      </c>
      <c r="M52" s="262">
        <v>0</v>
      </c>
      <c r="N52" s="262">
        <v>0</v>
      </c>
      <c r="O52" s="262">
        <v>0</v>
      </c>
      <c r="P52" s="262">
        <v>0</v>
      </c>
      <c r="Q52" s="262">
        <v>0</v>
      </c>
      <c r="R52" s="262">
        <v>0</v>
      </c>
      <c r="S52" s="262">
        <v>0</v>
      </c>
      <c r="T52" s="262">
        <v>0</v>
      </c>
      <c r="U52" s="262">
        <v>0</v>
      </c>
      <c r="V52" s="262">
        <v>0</v>
      </c>
      <c r="W52" s="262">
        <v>0</v>
      </c>
      <c r="X52" s="262">
        <v>0</v>
      </c>
      <c r="Y52" s="262">
        <v>0</v>
      </c>
      <c r="DA52" s="72" t="s">
        <v>834</v>
      </c>
    </row>
    <row r="53" spans="1:105" ht="12" customHeight="1" x14ac:dyDescent="0.25">
      <c r="A53" s="57" t="s">
        <v>527</v>
      </c>
      <c r="B53" s="294">
        <f t="shared" ref="B53:Y53" si="1">B54+B58+B69</f>
        <v>68.924667600130647</v>
      </c>
      <c r="C53" s="294">
        <f t="shared" si="1"/>
        <v>70.420213256990124</v>
      </c>
      <c r="D53" s="294">
        <f t="shared" si="1"/>
        <v>66.76891857742747</v>
      </c>
      <c r="E53" s="294">
        <f t="shared" si="1"/>
        <v>83.245920157197276</v>
      </c>
      <c r="F53" s="294">
        <f t="shared" si="1"/>
        <v>77.335111447058196</v>
      </c>
      <c r="G53" s="294">
        <f t="shared" si="1"/>
        <v>75.388177576726747</v>
      </c>
      <c r="H53" s="294">
        <f t="shared" si="1"/>
        <v>39.943235961382058</v>
      </c>
      <c r="I53" s="294">
        <f t="shared" si="1"/>
        <v>42.4013292120747</v>
      </c>
      <c r="J53" s="294">
        <f t="shared" si="1"/>
        <v>59.668054685544206</v>
      </c>
      <c r="K53" s="294">
        <f t="shared" si="1"/>
        <v>26.579698689923493</v>
      </c>
      <c r="L53" s="294">
        <f t="shared" si="1"/>
        <v>33.227053363943817</v>
      </c>
      <c r="M53" s="294">
        <f t="shared" si="1"/>
        <v>31.406799772550556</v>
      </c>
      <c r="N53" s="294">
        <f t="shared" si="1"/>
        <v>31.372256135546287</v>
      </c>
      <c r="O53" s="294">
        <f t="shared" si="1"/>
        <v>34.53957405019618</v>
      </c>
      <c r="P53" s="294">
        <f t="shared" si="1"/>
        <v>38.162195328668773</v>
      </c>
      <c r="Q53" s="294">
        <f t="shared" si="1"/>
        <v>40.774451726143049</v>
      </c>
      <c r="R53" s="294">
        <f t="shared" si="1"/>
        <v>42.313036739444641</v>
      </c>
      <c r="S53" s="294">
        <f t="shared" si="1"/>
        <v>38.635667228208355</v>
      </c>
      <c r="T53" s="294">
        <f t="shared" si="1"/>
        <v>50.456304341587668</v>
      </c>
      <c r="U53" s="294">
        <f t="shared" si="1"/>
        <v>48.796458933750543</v>
      </c>
      <c r="V53" s="294">
        <f t="shared" si="1"/>
        <v>53.740547294152137</v>
      </c>
      <c r="W53" s="294">
        <f t="shared" si="1"/>
        <v>49.374328129326337</v>
      </c>
      <c r="X53" s="294">
        <f t="shared" si="1"/>
        <v>32.528682312635887</v>
      </c>
      <c r="Y53" s="294">
        <f t="shared" si="1"/>
        <v>20.109438809351587</v>
      </c>
      <c r="DA53" s="70"/>
    </row>
    <row r="54" spans="1:105" ht="12" customHeight="1" x14ac:dyDescent="0.25">
      <c r="A54" s="60" t="s">
        <v>528</v>
      </c>
      <c r="B54" s="262">
        <v>14.056330737058881</v>
      </c>
      <c r="C54" s="262">
        <v>14.201832523255961</v>
      </c>
      <c r="D54" s="262">
        <v>13.443905835268369</v>
      </c>
      <c r="E54" s="262">
        <v>14.03989963651655</v>
      </c>
      <c r="F54" s="262">
        <v>13.202465827137271</v>
      </c>
      <c r="G54" s="262">
        <v>13.123707657315871</v>
      </c>
      <c r="H54" s="262">
        <v>9.0537857695068098</v>
      </c>
      <c r="I54" s="262">
        <v>9.1771824108906692</v>
      </c>
      <c r="J54" s="262">
        <v>10.5230277445017</v>
      </c>
      <c r="K54" s="262">
        <v>5.3188218385755128</v>
      </c>
      <c r="L54" s="262">
        <v>7.5368574945006772</v>
      </c>
      <c r="M54" s="262">
        <v>6.7467257062037529</v>
      </c>
      <c r="N54" s="262">
        <v>7.1606866261524349</v>
      </c>
      <c r="O54" s="262">
        <v>7.9196109571741671</v>
      </c>
      <c r="P54" s="262">
        <v>8.5331286021947612</v>
      </c>
      <c r="Q54" s="262">
        <v>8.5400197395183941</v>
      </c>
      <c r="R54" s="262">
        <v>9.1052757125982975</v>
      </c>
      <c r="S54" s="262">
        <v>8.2594574314159459</v>
      </c>
      <c r="T54" s="262">
        <v>11.531958316928341</v>
      </c>
      <c r="U54" s="262">
        <v>11.338778642797619</v>
      </c>
      <c r="V54" s="262">
        <v>10.74435960737941</v>
      </c>
      <c r="W54" s="262">
        <v>11.036714042607009</v>
      </c>
      <c r="X54" s="262">
        <v>7.7412253628371177</v>
      </c>
      <c r="Y54" s="262">
        <v>4.9424547315180369</v>
      </c>
      <c r="DA54" s="72" t="s">
        <v>835</v>
      </c>
    </row>
    <row r="55" spans="1:105" ht="12" customHeight="1" x14ac:dyDescent="0.25">
      <c r="A55" s="59" t="s">
        <v>31</v>
      </c>
      <c r="B55" s="230">
        <v>0.55783377282175783</v>
      </c>
      <c r="C55" s="230">
        <v>0.5749764369236291</v>
      </c>
      <c r="D55" s="230">
        <v>0.51642176526545436</v>
      </c>
      <c r="E55" s="230">
        <v>0.20067692398418549</v>
      </c>
      <c r="F55" s="230">
        <v>0.1845342657512507</v>
      </c>
      <c r="G55" s="230">
        <v>0.16017057756489811</v>
      </c>
      <c r="H55" s="230">
        <v>8.6679365368383096E-2</v>
      </c>
      <c r="I55" s="230">
        <v>0.10290846771036349</v>
      </c>
      <c r="J55" s="230">
        <v>6.2685929277574173E-2</v>
      </c>
      <c r="K55" s="230">
        <v>3.7845912059376152E-2</v>
      </c>
      <c r="L55" s="230">
        <v>4.5750528808021197E-2</v>
      </c>
      <c r="M55" s="230">
        <v>3.1598289011570677E-2</v>
      </c>
      <c r="N55" s="230">
        <v>2.273124638904014E-2</v>
      </c>
      <c r="O55" s="230">
        <v>1.2535913484858271E-2</v>
      </c>
      <c r="P55" s="230">
        <v>2.7280347873637562E-2</v>
      </c>
      <c r="Q55" s="230">
        <v>2.5112792780649981E-2</v>
      </c>
      <c r="R55" s="230">
        <v>4.9061045133966433E-2</v>
      </c>
      <c r="S55" s="230">
        <v>1.118965410692649E-2</v>
      </c>
      <c r="T55" s="230">
        <v>3.0221902243175929E-2</v>
      </c>
      <c r="U55" s="230">
        <v>3.044843470198752E-2</v>
      </c>
      <c r="V55" s="230">
        <v>3.2048156960858332E-2</v>
      </c>
      <c r="W55" s="230">
        <v>3.0920628668634841E-2</v>
      </c>
      <c r="X55" s="230">
        <v>5.5998560497836553E-2</v>
      </c>
      <c r="Y55" s="230">
        <v>2.2727096432242959E-2</v>
      </c>
      <c r="DA55" s="71" t="s">
        <v>836</v>
      </c>
    </row>
    <row r="56" spans="1:105" ht="12" customHeight="1" x14ac:dyDescent="0.25">
      <c r="A56" s="59" t="s">
        <v>159</v>
      </c>
      <c r="B56" s="230">
        <v>1.535317186415595</v>
      </c>
      <c r="C56" s="230">
        <v>1.3258047471214749</v>
      </c>
      <c r="D56" s="230">
        <v>1.118850777125991</v>
      </c>
      <c r="E56" s="230">
        <v>1.1980170018257581</v>
      </c>
      <c r="F56" s="230">
        <v>1.0668014561065391</v>
      </c>
      <c r="G56" s="230">
        <v>0.93210191091703198</v>
      </c>
      <c r="H56" s="230">
        <v>0.59525776724164203</v>
      </c>
      <c r="I56" s="230">
        <v>0.55832377518788945</v>
      </c>
      <c r="J56" s="230">
        <v>0.71797005652540125</v>
      </c>
      <c r="K56" s="230">
        <v>0.32007976065521448</v>
      </c>
      <c r="L56" s="230">
        <v>0.39942156567287312</v>
      </c>
      <c r="M56" s="230">
        <v>0.32200252310791577</v>
      </c>
      <c r="N56" s="230">
        <v>0.27295909228925108</v>
      </c>
      <c r="O56" s="230">
        <v>0.45162390339831809</v>
      </c>
      <c r="P56" s="230">
        <v>0.22667343193154191</v>
      </c>
      <c r="Q56" s="230">
        <v>0.2082022601004857</v>
      </c>
      <c r="R56" s="230">
        <v>0.24466120781790329</v>
      </c>
      <c r="S56" s="230">
        <v>0.19602610678079041</v>
      </c>
      <c r="T56" s="230">
        <v>0.26457616505413362</v>
      </c>
      <c r="U56" s="230">
        <v>0.19544122684220019</v>
      </c>
      <c r="V56" s="230">
        <v>0.26181076117918051</v>
      </c>
      <c r="W56" s="230">
        <v>0.18059497625353499</v>
      </c>
      <c r="X56" s="230">
        <v>0.1964357022240969</v>
      </c>
      <c r="Y56" s="230">
        <v>0.13177181211551001</v>
      </c>
      <c r="DA56" s="71" t="s">
        <v>837</v>
      </c>
    </row>
    <row r="57" spans="1:105" ht="12" customHeight="1" x14ac:dyDescent="0.25">
      <c r="A57" s="59" t="s">
        <v>35</v>
      </c>
      <c r="B57" s="230">
        <v>11.96317977782153</v>
      </c>
      <c r="C57" s="230">
        <v>12.301051339210851</v>
      </c>
      <c r="D57" s="230">
        <v>11.80863329287692</v>
      </c>
      <c r="E57" s="230">
        <v>12.641205710706609</v>
      </c>
      <c r="F57" s="230">
        <v>11.95113010527948</v>
      </c>
      <c r="G57" s="230">
        <v>12.031435168833941</v>
      </c>
      <c r="H57" s="230">
        <v>8.3718486368967842</v>
      </c>
      <c r="I57" s="230">
        <v>8.5159501679924166</v>
      </c>
      <c r="J57" s="230">
        <v>9.7423717586987291</v>
      </c>
      <c r="K57" s="230">
        <v>4.9608961658609223</v>
      </c>
      <c r="L57" s="230">
        <v>7.0916854000197826</v>
      </c>
      <c r="M57" s="230">
        <v>6.3931248940842664</v>
      </c>
      <c r="N57" s="230">
        <v>6.8649962874741437</v>
      </c>
      <c r="O57" s="230">
        <v>7.4554511402909904</v>
      </c>
      <c r="P57" s="230">
        <v>8.2791748223895816</v>
      </c>
      <c r="Q57" s="230">
        <v>8.3067046866372589</v>
      </c>
      <c r="R57" s="230">
        <v>8.8115534596464276</v>
      </c>
      <c r="S57" s="230">
        <v>8.0522416705282289</v>
      </c>
      <c r="T57" s="230">
        <v>11.237160249631041</v>
      </c>
      <c r="U57" s="230">
        <v>11.112888981253439</v>
      </c>
      <c r="V57" s="230">
        <v>10.450500689239369</v>
      </c>
      <c r="W57" s="230">
        <v>10.82519843768484</v>
      </c>
      <c r="X57" s="230">
        <v>7.4887911001151846</v>
      </c>
      <c r="Y57" s="230">
        <v>4.7879558229702841</v>
      </c>
      <c r="DA57" s="71" t="s">
        <v>838</v>
      </c>
    </row>
    <row r="58" spans="1:105" ht="12" customHeight="1" x14ac:dyDescent="0.25">
      <c r="A58" s="60" t="s">
        <v>533</v>
      </c>
      <c r="B58" s="262">
        <v>54.868336863071761</v>
      </c>
      <c r="C58" s="262">
        <v>56.218380733734158</v>
      </c>
      <c r="D58" s="262">
        <v>53.325012742159103</v>
      </c>
      <c r="E58" s="262">
        <v>69.206020520680724</v>
      </c>
      <c r="F58" s="262">
        <v>64.132645619920922</v>
      </c>
      <c r="G58" s="262">
        <v>62.264469919410878</v>
      </c>
      <c r="H58" s="262">
        <v>30.889450191875252</v>
      </c>
      <c r="I58" s="262">
        <v>33.224146801184027</v>
      </c>
      <c r="J58" s="262">
        <v>49.145026941042509</v>
      </c>
      <c r="K58" s="262">
        <v>21.26087685134798</v>
      </c>
      <c r="L58" s="262">
        <v>25.690195869443141</v>
      </c>
      <c r="M58" s="262">
        <v>24.660074066346802</v>
      </c>
      <c r="N58" s="262">
        <v>24.211569509393851</v>
      </c>
      <c r="O58" s="262">
        <v>26.619963093022012</v>
      </c>
      <c r="P58" s="262">
        <v>29.629066726474012</v>
      </c>
      <c r="Q58" s="262">
        <v>32.234431986624656</v>
      </c>
      <c r="R58" s="262">
        <v>33.207761026846342</v>
      </c>
      <c r="S58" s="262">
        <v>30.376209796792409</v>
      </c>
      <c r="T58" s="262">
        <v>38.924346024659329</v>
      </c>
      <c r="U58" s="262">
        <v>37.457680290952922</v>
      </c>
      <c r="V58" s="262">
        <v>42.996187686772728</v>
      </c>
      <c r="W58" s="262">
        <v>38.337614086719327</v>
      </c>
      <c r="X58" s="262">
        <v>24.78745694979877</v>
      </c>
      <c r="Y58" s="262">
        <v>15.166984077833551</v>
      </c>
      <c r="DA58" s="72" t="s">
        <v>839</v>
      </c>
    </row>
    <row r="59" spans="1:105" ht="12" customHeight="1" x14ac:dyDescent="0.25">
      <c r="A59" s="64" t="s">
        <v>28</v>
      </c>
      <c r="B59" s="229">
        <v>13.11874975753172</v>
      </c>
      <c r="C59" s="229">
        <v>13.76467309007867</v>
      </c>
      <c r="D59" s="229">
        <v>12.921481905245169</v>
      </c>
      <c r="E59" s="229">
        <v>10.83212243548909</v>
      </c>
      <c r="F59" s="229">
        <v>9.3483612046172873</v>
      </c>
      <c r="G59" s="229">
        <v>8.5616907383365959</v>
      </c>
      <c r="H59" s="229">
        <v>2.2782282381987802</v>
      </c>
      <c r="I59" s="229">
        <v>2.7488831987827171</v>
      </c>
      <c r="J59" s="229">
        <v>2.5472961279531172</v>
      </c>
      <c r="K59" s="229">
        <v>1.2128175951152971</v>
      </c>
      <c r="L59" s="229">
        <v>1.4936508804537909</v>
      </c>
      <c r="M59" s="229">
        <v>1.852278743449878</v>
      </c>
      <c r="N59" s="229">
        <v>1.9800979074543861</v>
      </c>
      <c r="O59" s="229">
        <v>2.3417565561337259</v>
      </c>
      <c r="P59" s="229">
        <v>2.5263956231359792</v>
      </c>
      <c r="Q59" s="229">
        <v>2.4064533266251038</v>
      </c>
      <c r="R59" s="229">
        <v>2.2242641521985398</v>
      </c>
      <c r="S59" s="229">
        <v>2.0877063304939032</v>
      </c>
      <c r="T59" s="229">
        <v>2.795563359027462</v>
      </c>
      <c r="U59" s="229">
        <v>2.5471327213224111</v>
      </c>
      <c r="V59" s="229">
        <v>2.7492268621727769</v>
      </c>
      <c r="W59" s="229">
        <v>3.1025101369715382</v>
      </c>
      <c r="X59" s="229">
        <v>1.0785819818239979</v>
      </c>
      <c r="Y59" s="229">
        <v>0.88533023155320223</v>
      </c>
      <c r="DA59" s="73" t="s">
        <v>840</v>
      </c>
    </row>
    <row r="60" spans="1:105" ht="12" customHeight="1" x14ac:dyDescent="0.25">
      <c r="A60" s="64" t="s">
        <v>30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841</v>
      </c>
    </row>
    <row r="61" spans="1:105" ht="12" customHeight="1" x14ac:dyDescent="0.25">
      <c r="A61" s="64" t="s">
        <v>31</v>
      </c>
      <c r="B61" s="229">
        <v>1.574999194170277</v>
      </c>
      <c r="C61" s="229">
        <v>1.627276136474143</v>
      </c>
      <c r="D61" s="229">
        <v>1.4623001149548771</v>
      </c>
      <c r="E61" s="229">
        <v>0.46523497197778552</v>
      </c>
      <c r="F61" s="229">
        <v>0.42270657858571009</v>
      </c>
      <c r="G61" s="229">
        <v>0.36788669152713782</v>
      </c>
      <c r="H61" s="229">
        <v>0.24766064739392399</v>
      </c>
      <c r="I61" s="229">
        <v>0.30812188457837669</v>
      </c>
      <c r="J61" s="229">
        <v>0.16495006299742859</v>
      </c>
      <c r="K61" s="229">
        <v>8.4826408619120969E-2</v>
      </c>
      <c r="L61" s="229">
        <v>0.1067635329971066</v>
      </c>
      <c r="M61" s="229">
        <v>8.5910533567111536E-2</v>
      </c>
      <c r="N61" s="229">
        <v>6.2310272658040608E-2</v>
      </c>
      <c r="O61" s="229">
        <v>3.4636458876893941E-2</v>
      </c>
      <c r="P61" s="229">
        <v>7.6900583766080777E-2</v>
      </c>
      <c r="Q61" s="229">
        <v>7.0442091849041016E-2</v>
      </c>
      <c r="R61" s="229">
        <v>0.13528352115225681</v>
      </c>
      <c r="S61" s="229">
        <v>3.2620058296863021E-2</v>
      </c>
      <c r="T61" s="229">
        <v>8.3398582450711245E-2</v>
      </c>
      <c r="U61" s="229">
        <v>8.2781652008767248E-2</v>
      </c>
      <c r="V61" s="229">
        <v>8.3299603548552634E-2</v>
      </c>
      <c r="W61" s="229">
        <v>8.5088056669319984E-2</v>
      </c>
      <c r="X61" s="229">
        <v>0.1463680807976056</v>
      </c>
      <c r="Y61" s="229">
        <v>5.0007968651024269E-2</v>
      </c>
      <c r="DA61" s="73" t="s">
        <v>842</v>
      </c>
    </row>
    <row r="62" spans="1:105" ht="12" customHeight="1" x14ac:dyDescent="0.25">
      <c r="A62" s="64" t="s">
        <v>159</v>
      </c>
      <c r="B62" s="229">
        <v>4.3348456999447214</v>
      </c>
      <c r="C62" s="229">
        <v>3.752241462551404</v>
      </c>
      <c r="D62" s="229">
        <v>3.1681383900767521</v>
      </c>
      <c r="E62" s="229">
        <v>2.777396599507576</v>
      </c>
      <c r="F62" s="229">
        <v>2.4436870393974091</v>
      </c>
      <c r="G62" s="229">
        <v>2.1408918753161759</v>
      </c>
      <c r="H62" s="229">
        <v>1.700772996834838</v>
      </c>
      <c r="I62" s="229">
        <v>1.671696971526103</v>
      </c>
      <c r="J62" s="229">
        <v>1.889247035482654</v>
      </c>
      <c r="K62" s="229">
        <v>0.71741477720109803</v>
      </c>
      <c r="L62" s="229">
        <v>0.932091029710574</v>
      </c>
      <c r="M62" s="229">
        <v>0.87547172443506016</v>
      </c>
      <c r="N62" s="229">
        <v>0.74822801943825568</v>
      </c>
      <c r="O62" s="229">
        <v>1.24782711501419</v>
      </c>
      <c r="P62" s="229">
        <v>0.63896982987674211</v>
      </c>
      <c r="Q62" s="229">
        <v>0.58401321021041563</v>
      </c>
      <c r="R62" s="229">
        <v>0.67464175686821715</v>
      </c>
      <c r="S62" s="229">
        <v>0.57145493236813316</v>
      </c>
      <c r="T62" s="229">
        <v>0.73010881109386316</v>
      </c>
      <c r="U62" s="229">
        <v>0.53135564395898105</v>
      </c>
      <c r="V62" s="229">
        <v>0.68049880801589857</v>
      </c>
      <c r="W62" s="229">
        <v>0.49696517293785403</v>
      </c>
      <c r="X62" s="229">
        <v>0.51344028273337161</v>
      </c>
      <c r="Y62" s="229">
        <v>0.28994643768098582</v>
      </c>
      <c r="DA62" s="73" t="s">
        <v>843</v>
      </c>
    </row>
    <row r="63" spans="1:105" ht="12" customHeight="1" x14ac:dyDescent="0.25">
      <c r="A63" s="64" t="s">
        <v>32</v>
      </c>
      <c r="B63" s="229">
        <v>1.827341756913669</v>
      </c>
      <c r="C63" s="229">
        <v>2.060473656806086</v>
      </c>
      <c r="D63" s="229">
        <v>2.1537081601029739</v>
      </c>
      <c r="E63" s="229">
        <v>0.25919886856638208</v>
      </c>
      <c r="F63" s="229">
        <v>1.369280989792325</v>
      </c>
      <c r="G63" s="229">
        <v>1.2311248671597099</v>
      </c>
      <c r="H63" s="229">
        <v>1.0197052254777881</v>
      </c>
      <c r="I63" s="229">
        <v>1.0457109715352511</v>
      </c>
      <c r="J63" s="229">
        <v>1.420316873442014</v>
      </c>
      <c r="K63" s="229">
        <v>0.56410708759531603</v>
      </c>
      <c r="L63" s="229">
        <v>0.70914632013013912</v>
      </c>
      <c r="M63" s="229">
        <v>0.15745807011457491</v>
      </c>
      <c r="N63" s="229">
        <v>0.54955215821035863</v>
      </c>
      <c r="O63" s="229">
        <v>0.57169399527840636</v>
      </c>
      <c r="P63" s="229">
        <v>1.018261349210092</v>
      </c>
      <c r="Q63" s="229">
        <v>1.194285341415436</v>
      </c>
      <c r="R63" s="229">
        <v>1.0373695019013951</v>
      </c>
      <c r="S63" s="229">
        <v>0.96140573648397998</v>
      </c>
      <c r="T63" s="229">
        <v>0.79230320624985606</v>
      </c>
      <c r="U63" s="229">
        <v>0.83604588981243155</v>
      </c>
      <c r="V63" s="229">
        <v>0.98897175807870152</v>
      </c>
      <c r="W63" s="229">
        <v>1.311728907123638</v>
      </c>
      <c r="X63" s="229">
        <v>0.83081090976505223</v>
      </c>
      <c r="Y63" s="229">
        <v>0.4364478773792666</v>
      </c>
      <c r="DA63" s="73" t="s">
        <v>844</v>
      </c>
    </row>
    <row r="64" spans="1:105" ht="12" customHeight="1" x14ac:dyDescent="0.25">
      <c r="A64" s="64" t="s">
        <v>33</v>
      </c>
      <c r="B64" s="229">
        <v>0</v>
      </c>
      <c r="C64" s="229">
        <v>0</v>
      </c>
      <c r="D64" s="229">
        <v>0</v>
      </c>
      <c r="E64" s="229">
        <v>24.943973342794312</v>
      </c>
      <c r="F64" s="229">
        <v>22.837123222455411</v>
      </c>
      <c r="G64" s="229">
        <v>21.99920220059585</v>
      </c>
      <c r="H64" s="229">
        <v>1.484717012978727</v>
      </c>
      <c r="I64" s="229">
        <v>1.7004698665621001</v>
      </c>
      <c r="J64" s="229">
        <v>15.653798153029831</v>
      </c>
      <c r="K64" s="229">
        <v>6.5092967967073534</v>
      </c>
      <c r="L64" s="229">
        <v>4.6273596674609889</v>
      </c>
      <c r="M64" s="229">
        <v>3.3966810982863169</v>
      </c>
      <c r="N64" s="229">
        <v>1.099320185967158</v>
      </c>
      <c r="O64" s="229">
        <v>0.90039254526959378</v>
      </c>
      <c r="P64" s="229">
        <v>0.86117163815831188</v>
      </c>
      <c r="Q64" s="229">
        <v>3.5522272304002329</v>
      </c>
      <c r="R64" s="229">
        <v>3.636128520667679</v>
      </c>
      <c r="S64" s="229">
        <v>2.122362053991325</v>
      </c>
      <c r="T64" s="229">
        <v>1.6599597086778699</v>
      </c>
      <c r="U64" s="229">
        <v>1.5233974233383061</v>
      </c>
      <c r="V64" s="229">
        <v>9.4271676146292069</v>
      </c>
      <c r="W64" s="229">
        <v>1.89937646228469</v>
      </c>
      <c r="X64" s="229">
        <v>1.374876599569343</v>
      </c>
      <c r="Y64" s="229">
        <v>1.9058804569389489</v>
      </c>
      <c r="DA64" s="73" t="s">
        <v>845</v>
      </c>
    </row>
    <row r="65" spans="1:105" ht="12" customHeight="1" x14ac:dyDescent="0.25">
      <c r="A65" s="64" t="s">
        <v>35</v>
      </c>
      <c r="B65" s="229">
        <v>33.777084550604201</v>
      </c>
      <c r="C65" s="229">
        <v>34.813961081504111</v>
      </c>
      <c r="D65" s="229">
        <v>33.43733162129184</v>
      </c>
      <c r="E65" s="229">
        <v>29.306463682139569</v>
      </c>
      <c r="F65" s="229">
        <v>27.376061006713758</v>
      </c>
      <c r="G65" s="229">
        <v>27.634319273102161</v>
      </c>
      <c r="H65" s="229">
        <v>23.920081146026451</v>
      </c>
      <c r="I65" s="229">
        <v>25.497907734108839</v>
      </c>
      <c r="J65" s="229">
        <v>25.635814190867059</v>
      </c>
      <c r="K65" s="229">
        <v>11.11916670477213</v>
      </c>
      <c r="L65" s="229">
        <v>16.549172390710531</v>
      </c>
      <c r="M65" s="229">
        <v>17.381851612625059</v>
      </c>
      <c r="N65" s="229">
        <v>18.818140595897759</v>
      </c>
      <c r="O65" s="229">
        <v>20.59925087559748</v>
      </c>
      <c r="P65" s="229">
        <v>23.338169289199119</v>
      </c>
      <c r="Q65" s="229">
        <v>23.300540868151749</v>
      </c>
      <c r="R65" s="229">
        <v>24.297443635521361</v>
      </c>
      <c r="S65" s="229">
        <v>23.473879550080909</v>
      </c>
      <c r="T65" s="229">
        <v>31.00940596160914</v>
      </c>
      <c r="U65" s="229">
        <v>30.213156027956231</v>
      </c>
      <c r="V65" s="229">
        <v>27.162952470581029</v>
      </c>
      <c r="W65" s="229">
        <v>29.789015870065381</v>
      </c>
      <c r="X65" s="229">
        <v>19.57407424536202</v>
      </c>
      <c r="Y65" s="229">
        <v>10.535263288534249</v>
      </c>
      <c r="DA65" s="73" t="s">
        <v>846</v>
      </c>
    </row>
    <row r="66" spans="1:105" ht="12" customHeight="1" x14ac:dyDescent="0.25">
      <c r="A66" s="64" t="s">
        <v>36</v>
      </c>
      <c r="B66" s="229">
        <v>0.23531590390717241</v>
      </c>
      <c r="C66" s="229">
        <v>0.199755306319746</v>
      </c>
      <c r="D66" s="229">
        <v>0.18205255048748911</v>
      </c>
      <c r="E66" s="229">
        <v>0</v>
      </c>
      <c r="F66" s="229">
        <v>0</v>
      </c>
      <c r="G66" s="229">
        <v>0</v>
      </c>
      <c r="H66" s="229">
        <v>0</v>
      </c>
      <c r="I66" s="229">
        <v>0</v>
      </c>
      <c r="J66" s="229">
        <v>0</v>
      </c>
      <c r="K66" s="229">
        <v>0</v>
      </c>
      <c r="L66" s="229">
        <v>0</v>
      </c>
      <c r="M66" s="229">
        <v>0</v>
      </c>
      <c r="N66" s="229">
        <v>0</v>
      </c>
      <c r="O66" s="229">
        <v>0</v>
      </c>
      <c r="P66" s="229">
        <v>0</v>
      </c>
      <c r="Q66" s="229">
        <v>0</v>
      </c>
      <c r="R66" s="229">
        <v>0</v>
      </c>
      <c r="S66" s="229">
        <v>0</v>
      </c>
      <c r="T66" s="229">
        <v>0</v>
      </c>
      <c r="U66" s="229">
        <v>0</v>
      </c>
      <c r="V66" s="229">
        <v>0</v>
      </c>
      <c r="W66" s="229">
        <v>0</v>
      </c>
      <c r="X66" s="229">
        <v>0</v>
      </c>
      <c r="Y66" s="229">
        <v>0</v>
      </c>
      <c r="DA66" s="73" t="s">
        <v>847</v>
      </c>
    </row>
    <row r="67" spans="1:105" ht="12" customHeight="1" x14ac:dyDescent="0.25">
      <c r="A67" s="64" t="s">
        <v>38</v>
      </c>
      <c r="B67" s="229">
        <v>0</v>
      </c>
      <c r="C67" s="229">
        <v>0</v>
      </c>
      <c r="D67" s="229">
        <v>0</v>
      </c>
      <c r="E67" s="229">
        <v>0.62163062020602489</v>
      </c>
      <c r="F67" s="229">
        <v>0.33542557835901338</v>
      </c>
      <c r="G67" s="229">
        <v>0.32935427337324569</v>
      </c>
      <c r="H67" s="229">
        <v>0.23828492496473891</v>
      </c>
      <c r="I67" s="229">
        <v>0.25135617409063571</v>
      </c>
      <c r="J67" s="229">
        <v>1.833604497270416</v>
      </c>
      <c r="K67" s="229">
        <v>1.053247481337668</v>
      </c>
      <c r="L67" s="229">
        <v>1.272012047980005</v>
      </c>
      <c r="M67" s="229">
        <v>0.91042228386879265</v>
      </c>
      <c r="N67" s="229">
        <v>0.95392036976789785</v>
      </c>
      <c r="O67" s="229">
        <v>0.92440554685172083</v>
      </c>
      <c r="P67" s="229">
        <v>1.1691984131276889</v>
      </c>
      <c r="Q67" s="229">
        <v>1.12646991797269</v>
      </c>
      <c r="R67" s="229">
        <v>1.202629938536895</v>
      </c>
      <c r="S67" s="229">
        <v>1.1267811350772929</v>
      </c>
      <c r="T67" s="229">
        <v>1.8536063955504221</v>
      </c>
      <c r="U67" s="229">
        <v>1.7238109325557971</v>
      </c>
      <c r="V67" s="229">
        <v>1.904070569746565</v>
      </c>
      <c r="W67" s="229">
        <v>1.652929480666913</v>
      </c>
      <c r="X67" s="229">
        <v>1.2693048497473769</v>
      </c>
      <c r="Y67" s="229">
        <v>1.064107817095866</v>
      </c>
      <c r="DA67" s="73" t="s">
        <v>848</v>
      </c>
    </row>
    <row r="68" spans="1:105" ht="12" customHeight="1" x14ac:dyDescent="0.25">
      <c r="A68" s="64" t="s">
        <v>39</v>
      </c>
      <c r="B68" s="229">
        <v>0</v>
      </c>
      <c r="C68" s="229">
        <v>0</v>
      </c>
      <c r="D68" s="229">
        <v>0</v>
      </c>
      <c r="E68" s="229">
        <v>0</v>
      </c>
      <c r="F68" s="229">
        <v>0</v>
      </c>
      <c r="G68" s="229">
        <v>0</v>
      </c>
      <c r="H68" s="229">
        <v>0</v>
      </c>
      <c r="I68" s="229">
        <v>0</v>
      </c>
      <c r="J68" s="229">
        <v>0</v>
      </c>
      <c r="K68" s="229">
        <v>0</v>
      </c>
      <c r="L68" s="229">
        <v>0</v>
      </c>
      <c r="M68" s="229">
        <v>0</v>
      </c>
      <c r="N68" s="229">
        <v>0</v>
      </c>
      <c r="O68" s="229">
        <v>0</v>
      </c>
      <c r="P68" s="229">
        <v>0</v>
      </c>
      <c r="Q68" s="229">
        <v>0</v>
      </c>
      <c r="R68" s="229">
        <v>0</v>
      </c>
      <c r="S68" s="229">
        <v>0</v>
      </c>
      <c r="T68" s="229">
        <v>0</v>
      </c>
      <c r="U68" s="229">
        <v>0</v>
      </c>
      <c r="V68" s="229">
        <v>0</v>
      </c>
      <c r="W68" s="229">
        <v>0</v>
      </c>
      <c r="X68" s="229">
        <v>0</v>
      </c>
      <c r="Y68" s="229">
        <v>0</v>
      </c>
      <c r="DA68" s="73" t="s">
        <v>849</v>
      </c>
    </row>
    <row r="69" spans="1:105" ht="12" customHeight="1" x14ac:dyDescent="0.25">
      <c r="A69" s="60" t="s">
        <v>545</v>
      </c>
      <c r="B69" s="262">
        <v>0</v>
      </c>
      <c r="C69" s="262">
        <v>0</v>
      </c>
      <c r="D69" s="262">
        <v>0</v>
      </c>
      <c r="E69" s="262">
        <v>0</v>
      </c>
      <c r="F69" s="262">
        <v>0</v>
      </c>
      <c r="G69" s="262">
        <v>0</v>
      </c>
      <c r="H69" s="262">
        <v>0</v>
      </c>
      <c r="I69" s="262">
        <v>0</v>
      </c>
      <c r="J69" s="262">
        <v>0</v>
      </c>
      <c r="K69" s="262">
        <v>0</v>
      </c>
      <c r="L69" s="262">
        <v>0</v>
      </c>
      <c r="M69" s="262">
        <v>0</v>
      </c>
      <c r="N69" s="262">
        <v>0</v>
      </c>
      <c r="O69" s="262">
        <v>0</v>
      </c>
      <c r="P69" s="262">
        <v>0</v>
      </c>
      <c r="Q69" s="262">
        <v>0</v>
      </c>
      <c r="R69" s="262">
        <v>0</v>
      </c>
      <c r="S69" s="262">
        <v>0</v>
      </c>
      <c r="T69" s="262">
        <v>0</v>
      </c>
      <c r="U69" s="262">
        <v>0</v>
      </c>
      <c r="V69" s="262">
        <v>0</v>
      </c>
      <c r="W69" s="262">
        <v>0</v>
      </c>
      <c r="X69" s="262">
        <v>0</v>
      </c>
      <c r="Y69" s="262">
        <v>0</v>
      </c>
      <c r="DA69" s="72" t="s">
        <v>850</v>
      </c>
    </row>
    <row r="70" spans="1:105" ht="12" customHeight="1" x14ac:dyDescent="0.25">
      <c r="A70" s="100" t="s">
        <v>105</v>
      </c>
      <c r="B70" s="279">
        <v>880.06502999999998</v>
      </c>
      <c r="C70" s="279">
        <v>892.37212999999997</v>
      </c>
      <c r="D70" s="279">
        <v>894.70423000000005</v>
      </c>
      <c r="E70" s="279">
        <v>903.86176999999998</v>
      </c>
      <c r="F70" s="279">
        <v>914.29607999999996</v>
      </c>
      <c r="G70" s="279">
        <v>882.82911000000001</v>
      </c>
      <c r="H70" s="279">
        <v>705.95298000000003</v>
      </c>
      <c r="I70" s="279">
        <v>757.22778000000005</v>
      </c>
      <c r="J70" s="279">
        <v>828.30903999999998</v>
      </c>
      <c r="K70" s="279">
        <v>398.84001999999998</v>
      </c>
      <c r="L70" s="279">
        <v>550.56745000000001</v>
      </c>
      <c r="M70" s="279">
        <v>591.22749999999996</v>
      </c>
      <c r="N70" s="279">
        <v>561.04823999999996</v>
      </c>
      <c r="O70" s="279">
        <v>673.06705999999997</v>
      </c>
      <c r="P70" s="279">
        <v>725.44366000000002</v>
      </c>
      <c r="Q70" s="279">
        <v>740.06509000000005</v>
      </c>
      <c r="R70" s="279">
        <v>747.48107000000005</v>
      </c>
      <c r="S70" s="279">
        <v>751.84316999999999</v>
      </c>
      <c r="T70" s="279">
        <v>722.96256000000005</v>
      </c>
      <c r="U70" s="279">
        <v>694.34577999999999</v>
      </c>
      <c r="V70" s="279">
        <v>723.21819000000005</v>
      </c>
      <c r="W70" s="279">
        <v>696.06682999999998</v>
      </c>
      <c r="X70" s="279">
        <v>466.43680000000001</v>
      </c>
      <c r="Y70" s="279">
        <v>259.0059</v>
      </c>
      <c r="DA70" s="105" t="s">
        <v>851</v>
      </c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X71" s="129"/>
      <c r="Y71" s="129"/>
      <c r="DA71" s="124"/>
    </row>
    <row r="72" spans="1:105" ht="15" customHeight="1" x14ac:dyDescent="0.25">
      <c r="A72" s="34" t="s">
        <v>80</v>
      </c>
      <c r="B72" s="223">
        <v>146.19069925912561</v>
      </c>
      <c r="C72" s="223">
        <v>160.15794166509971</v>
      </c>
      <c r="D72" s="223">
        <v>160.77407457893909</v>
      </c>
      <c r="E72" s="223">
        <v>176.5234053709714</v>
      </c>
      <c r="F72" s="223">
        <v>173.89183358061311</v>
      </c>
      <c r="G72" s="223">
        <v>180.5729813950862</v>
      </c>
      <c r="H72" s="223">
        <v>153.3353047507353</v>
      </c>
      <c r="I72" s="223">
        <v>158.60961736009341</v>
      </c>
      <c r="J72" s="223">
        <v>150.0602096296769</v>
      </c>
      <c r="K72" s="223">
        <v>116.34190048696691</v>
      </c>
      <c r="L72" s="223">
        <v>122.4105299801833</v>
      </c>
      <c r="M72" s="223">
        <v>110.8232856452139</v>
      </c>
      <c r="N72" s="223">
        <v>120.9625303749105</v>
      </c>
      <c r="O72" s="223">
        <v>104.50683973089269</v>
      </c>
      <c r="P72" s="223">
        <v>112.9813720662178</v>
      </c>
      <c r="Q72" s="223">
        <v>118.5439293853195</v>
      </c>
      <c r="R72" s="223">
        <v>133.39045701402929</v>
      </c>
      <c r="S72" s="223">
        <v>134.13101041295729</v>
      </c>
      <c r="T72" s="223">
        <v>177.90442556874569</v>
      </c>
      <c r="U72" s="223">
        <v>163.75084342502029</v>
      </c>
      <c r="V72" s="223">
        <v>133.31673758260689</v>
      </c>
      <c r="W72" s="223">
        <v>138.5011243795557</v>
      </c>
      <c r="X72" s="223">
        <v>122.7026514244882</v>
      </c>
      <c r="Y72" s="223">
        <v>138.91716699097461</v>
      </c>
      <c r="DA72" s="89" t="s">
        <v>852</v>
      </c>
    </row>
    <row r="73" spans="1:105" ht="12" customHeight="1" x14ac:dyDescent="0.25">
      <c r="A73" s="55" t="s">
        <v>91</v>
      </c>
      <c r="B73" s="259">
        <v>0</v>
      </c>
      <c r="C73" s="259">
        <v>0</v>
      </c>
      <c r="D73" s="259">
        <v>0</v>
      </c>
      <c r="E73" s="259">
        <v>0</v>
      </c>
      <c r="F73" s="259">
        <v>0</v>
      </c>
      <c r="G73" s="259">
        <v>0</v>
      </c>
      <c r="H73" s="259">
        <v>0</v>
      </c>
      <c r="I73" s="259">
        <v>0</v>
      </c>
      <c r="J73" s="259">
        <v>0</v>
      </c>
      <c r="K73" s="259">
        <v>0</v>
      </c>
      <c r="L73" s="259">
        <v>0</v>
      </c>
      <c r="M73" s="259">
        <v>0</v>
      </c>
      <c r="N73" s="259">
        <v>0</v>
      </c>
      <c r="O73" s="259">
        <v>0</v>
      </c>
      <c r="P73" s="259">
        <v>0</v>
      </c>
      <c r="Q73" s="259">
        <v>0</v>
      </c>
      <c r="R73" s="259">
        <v>0</v>
      </c>
      <c r="S73" s="259">
        <v>0</v>
      </c>
      <c r="T73" s="259">
        <v>0</v>
      </c>
      <c r="U73" s="259">
        <v>0</v>
      </c>
      <c r="V73" s="259">
        <v>0</v>
      </c>
      <c r="W73" s="259">
        <v>0</v>
      </c>
      <c r="X73" s="259">
        <v>0</v>
      </c>
      <c r="Y73" s="259">
        <v>0</v>
      </c>
      <c r="DA73" s="67" t="s">
        <v>853</v>
      </c>
    </row>
    <row r="74" spans="1:105" ht="12" customHeight="1" x14ac:dyDescent="0.25">
      <c r="A74" s="173" t="s">
        <v>92</v>
      </c>
      <c r="B74" s="224">
        <v>0</v>
      </c>
      <c r="C74" s="224">
        <v>0</v>
      </c>
      <c r="D74" s="224">
        <v>0</v>
      </c>
      <c r="E74" s="224">
        <v>0</v>
      </c>
      <c r="F74" s="224">
        <v>0</v>
      </c>
      <c r="G74" s="224">
        <v>0</v>
      </c>
      <c r="H74" s="224">
        <v>0</v>
      </c>
      <c r="I74" s="224">
        <v>0</v>
      </c>
      <c r="J74" s="224">
        <v>0</v>
      </c>
      <c r="K74" s="224">
        <v>0</v>
      </c>
      <c r="L74" s="224">
        <v>0</v>
      </c>
      <c r="M74" s="224">
        <v>0</v>
      </c>
      <c r="N74" s="224">
        <v>0</v>
      </c>
      <c r="O74" s="224">
        <v>0</v>
      </c>
      <c r="P74" s="224">
        <v>0</v>
      </c>
      <c r="Q74" s="224">
        <v>0</v>
      </c>
      <c r="R74" s="224">
        <v>0</v>
      </c>
      <c r="S74" s="224">
        <v>0</v>
      </c>
      <c r="T74" s="224">
        <v>0</v>
      </c>
      <c r="U74" s="224">
        <v>0</v>
      </c>
      <c r="V74" s="224">
        <v>0</v>
      </c>
      <c r="W74" s="224">
        <v>0</v>
      </c>
      <c r="X74" s="224">
        <v>0</v>
      </c>
      <c r="Y74" s="224">
        <v>0</v>
      </c>
      <c r="DA74" s="177" t="s">
        <v>854</v>
      </c>
    </row>
    <row r="75" spans="1:105" ht="12" customHeight="1" x14ac:dyDescent="0.25">
      <c r="A75" s="173" t="s">
        <v>93</v>
      </c>
      <c r="B75" s="224">
        <v>0</v>
      </c>
      <c r="C75" s="224">
        <v>0</v>
      </c>
      <c r="D75" s="224">
        <v>0</v>
      </c>
      <c r="E75" s="224">
        <v>0</v>
      </c>
      <c r="F75" s="224">
        <v>0</v>
      </c>
      <c r="G75" s="224">
        <v>0</v>
      </c>
      <c r="H75" s="224">
        <v>0</v>
      </c>
      <c r="I75" s="224">
        <v>0</v>
      </c>
      <c r="J75" s="224">
        <v>0</v>
      </c>
      <c r="K75" s="224">
        <v>0</v>
      </c>
      <c r="L75" s="224">
        <v>0</v>
      </c>
      <c r="M75" s="224">
        <v>0</v>
      </c>
      <c r="N75" s="224">
        <v>0</v>
      </c>
      <c r="O75" s="224">
        <v>0</v>
      </c>
      <c r="P75" s="224">
        <v>0</v>
      </c>
      <c r="Q75" s="224">
        <v>0</v>
      </c>
      <c r="R75" s="224">
        <v>0</v>
      </c>
      <c r="S75" s="224">
        <v>0</v>
      </c>
      <c r="T75" s="224">
        <v>0</v>
      </c>
      <c r="U75" s="224">
        <v>0</v>
      </c>
      <c r="V75" s="224">
        <v>0</v>
      </c>
      <c r="W75" s="224">
        <v>0</v>
      </c>
      <c r="X75" s="224">
        <v>0</v>
      </c>
      <c r="Y75" s="224">
        <v>0</v>
      </c>
      <c r="DA75" s="177" t="s">
        <v>855</v>
      </c>
    </row>
    <row r="76" spans="1:105" ht="12" customHeight="1" x14ac:dyDescent="0.25">
      <c r="A76" s="173" t="s">
        <v>94</v>
      </c>
      <c r="B76" s="224">
        <v>0</v>
      </c>
      <c r="C76" s="224">
        <v>0</v>
      </c>
      <c r="D76" s="224">
        <v>0</v>
      </c>
      <c r="E76" s="224">
        <v>0</v>
      </c>
      <c r="F76" s="224">
        <v>0</v>
      </c>
      <c r="G76" s="224">
        <v>0</v>
      </c>
      <c r="H76" s="224">
        <v>0</v>
      </c>
      <c r="I76" s="224">
        <v>0</v>
      </c>
      <c r="J76" s="224">
        <v>0</v>
      </c>
      <c r="K76" s="224">
        <v>0</v>
      </c>
      <c r="L76" s="224">
        <v>0</v>
      </c>
      <c r="M76" s="224">
        <v>0</v>
      </c>
      <c r="N76" s="224">
        <v>0</v>
      </c>
      <c r="O76" s="224">
        <v>0</v>
      </c>
      <c r="P76" s="224">
        <v>0</v>
      </c>
      <c r="Q76" s="224">
        <v>0</v>
      </c>
      <c r="R76" s="224">
        <v>0</v>
      </c>
      <c r="S76" s="224">
        <v>0</v>
      </c>
      <c r="T76" s="224">
        <v>0</v>
      </c>
      <c r="U76" s="224">
        <v>0</v>
      </c>
      <c r="V76" s="224">
        <v>0</v>
      </c>
      <c r="W76" s="224">
        <v>0</v>
      </c>
      <c r="X76" s="224">
        <v>0</v>
      </c>
      <c r="Y76" s="224">
        <v>0</v>
      </c>
      <c r="DA76" s="177" t="s">
        <v>856</v>
      </c>
    </row>
    <row r="77" spans="1:105" ht="12" customHeight="1" x14ac:dyDescent="0.25">
      <c r="A77" s="56" t="s">
        <v>95</v>
      </c>
      <c r="B77" s="260">
        <v>0.29645004077858528</v>
      </c>
      <c r="C77" s="260">
        <v>0.32192279825312531</v>
      </c>
      <c r="D77" s="260">
        <v>0.32226806533169211</v>
      </c>
      <c r="E77" s="260">
        <v>0.33634820237985802</v>
      </c>
      <c r="F77" s="260">
        <v>0.32773577992827851</v>
      </c>
      <c r="G77" s="260">
        <v>0.34463417401034019</v>
      </c>
      <c r="H77" s="260">
        <v>0.32901635979303478</v>
      </c>
      <c r="I77" s="260">
        <v>0.33277588907133288</v>
      </c>
      <c r="J77" s="260">
        <v>0.28598078734211041</v>
      </c>
      <c r="K77" s="260">
        <v>0.23471038553034021</v>
      </c>
      <c r="L77" s="260">
        <v>0.26294614370302022</v>
      </c>
      <c r="M77" s="260">
        <v>0.23317535150833801</v>
      </c>
      <c r="N77" s="260">
        <v>0.26126724486690628</v>
      </c>
      <c r="O77" s="260">
        <v>0.2266691516605977</v>
      </c>
      <c r="P77" s="260">
        <v>0.24129220576252569</v>
      </c>
      <c r="Q77" s="260">
        <v>0.2444151361284119</v>
      </c>
      <c r="R77" s="260">
        <v>0.27932607452647329</v>
      </c>
      <c r="S77" s="260">
        <v>0.28005628843334401</v>
      </c>
      <c r="T77" s="260">
        <v>0.37083606343132652</v>
      </c>
      <c r="U77" s="260">
        <v>0.34756909527958468</v>
      </c>
      <c r="V77" s="260">
        <v>0.26307263836559308</v>
      </c>
      <c r="W77" s="260">
        <v>0.28597382710489772</v>
      </c>
      <c r="X77" s="260">
        <v>0.25820484976222691</v>
      </c>
      <c r="Y77" s="260">
        <v>0.29497746132623359</v>
      </c>
      <c r="DA77" s="68" t="s">
        <v>857</v>
      </c>
    </row>
    <row r="78" spans="1:105" ht="12" customHeight="1" x14ac:dyDescent="0.25">
      <c r="A78" s="37" t="s">
        <v>159</v>
      </c>
      <c r="B78" s="226">
        <v>3.3718186826787108E-2</v>
      </c>
      <c r="C78" s="226">
        <v>3.1321001075127503E-2</v>
      </c>
      <c r="D78" s="226">
        <v>2.789172845905289E-2</v>
      </c>
      <c r="E78" s="226">
        <v>2.9116582148772049E-2</v>
      </c>
      <c r="F78" s="226">
        <v>2.6857493112252509E-2</v>
      </c>
      <c r="G78" s="226">
        <v>2.477982437865037E-2</v>
      </c>
      <c r="H78" s="226">
        <v>2.1840885441705891E-2</v>
      </c>
      <c r="I78" s="226">
        <v>2.0475102673911099E-2</v>
      </c>
      <c r="J78" s="226">
        <v>1.9628961049280431E-2</v>
      </c>
      <c r="K78" s="226">
        <v>1.42257880113847E-2</v>
      </c>
      <c r="L78" s="226">
        <v>1.402013893093482E-2</v>
      </c>
      <c r="M78" s="226">
        <v>1.1181180467258311E-2</v>
      </c>
      <c r="N78" s="226">
        <v>9.9909940885828472E-3</v>
      </c>
      <c r="O78" s="226">
        <v>1.29465328819215E-2</v>
      </c>
      <c r="P78" s="226">
        <v>6.4302266797127104E-3</v>
      </c>
      <c r="Q78" s="226">
        <v>5.9763170711101569E-3</v>
      </c>
      <c r="R78" s="226">
        <v>7.5462273453170423E-3</v>
      </c>
      <c r="S78" s="226">
        <v>6.6557421974213597E-3</v>
      </c>
      <c r="T78" s="226">
        <v>8.5303974972997521E-3</v>
      </c>
      <c r="U78" s="226">
        <v>6.0070168755104996E-3</v>
      </c>
      <c r="V78" s="226">
        <v>6.4295411886311554E-3</v>
      </c>
      <c r="W78" s="226">
        <v>4.6925682295412474E-3</v>
      </c>
      <c r="X78" s="226">
        <v>6.5997598099865832E-3</v>
      </c>
      <c r="Y78" s="226">
        <v>7.9007858758247587E-3</v>
      </c>
      <c r="DA78" s="69" t="s">
        <v>858</v>
      </c>
    </row>
    <row r="79" spans="1:105" ht="12" customHeight="1" x14ac:dyDescent="0.25">
      <c r="A79" s="37" t="s">
        <v>35</v>
      </c>
      <c r="B79" s="226">
        <v>0.26273185395179821</v>
      </c>
      <c r="C79" s="226">
        <v>0.29060179717799778</v>
      </c>
      <c r="D79" s="226">
        <v>0.29437633687263909</v>
      </c>
      <c r="E79" s="226">
        <v>0.30723162023108602</v>
      </c>
      <c r="F79" s="226">
        <v>0.30087828681602602</v>
      </c>
      <c r="G79" s="226">
        <v>0.31985434963168979</v>
      </c>
      <c r="H79" s="226">
        <v>0.30717547435132903</v>
      </c>
      <c r="I79" s="226">
        <v>0.31230078639742181</v>
      </c>
      <c r="J79" s="226">
        <v>0.26635182629282989</v>
      </c>
      <c r="K79" s="226">
        <v>0.22048459751895549</v>
      </c>
      <c r="L79" s="226">
        <v>0.24892600477208529</v>
      </c>
      <c r="M79" s="226">
        <v>0.22199417104107971</v>
      </c>
      <c r="N79" s="226">
        <v>0.25127625077832338</v>
      </c>
      <c r="O79" s="226">
        <v>0.21372261877867621</v>
      </c>
      <c r="P79" s="226">
        <v>0.234861979082813</v>
      </c>
      <c r="Q79" s="226">
        <v>0.23843881905730169</v>
      </c>
      <c r="R79" s="226">
        <v>0.27177984718115622</v>
      </c>
      <c r="S79" s="226">
        <v>0.27340054623592258</v>
      </c>
      <c r="T79" s="226">
        <v>0.36230566593402669</v>
      </c>
      <c r="U79" s="226">
        <v>0.34156207840407432</v>
      </c>
      <c r="V79" s="226">
        <v>0.25664309717696199</v>
      </c>
      <c r="W79" s="226">
        <v>0.28128125887535638</v>
      </c>
      <c r="X79" s="226">
        <v>0.25160508995224029</v>
      </c>
      <c r="Y79" s="226">
        <v>0.28707667545040882</v>
      </c>
      <c r="DA79" s="69" t="s">
        <v>859</v>
      </c>
    </row>
    <row r="80" spans="1:105" ht="12" customHeight="1" x14ac:dyDescent="0.25">
      <c r="A80" s="37" t="s">
        <v>96</v>
      </c>
      <c r="B80" s="226">
        <v>0</v>
      </c>
      <c r="C80" s="226">
        <v>0</v>
      </c>
      <c r="D80" s="226">
        <v>0</v>
      </c>
      <c r="E80" s="226">
        <v>0</v>
      </c>
      <c r="F80" s="226">
        <v>0</v>
      </c>
      <c r="G80" s="226">
        <v>0</v>
      </c>
      <c r="H80" s="226">
        <v>0</v>
      </c>
      <c r="I80" s="226">
        <v>0</v>
      </c>
      <c r="J80" s="226">
        <v>0</v>
      </c>
      <c r="K80" s="226">
        <v>0</v>
      </c>
      <c r="L80" s="226">
        <v>0</v>
      </c>
      <c r="M80" s="226">
        <v>0</v>
      </c>
      <c r="N80" s="226">
        <v>0</v>
      </c>
      <c r="O80" s="226">
        <v>0</v>
      </c>
      <c r="P80" s="226">
        <v>0</v>
      </c>
      <c r="Q80" s="226">
        <v>0</v>
      </c>
      <c r="R80" s="226">
        <v>0</v>
      </c>
      <c r="S80" s="226">
        <v>0</v>
      </c>
      <c r="T80" s="226">
        <v>0</v>
      </c>
      <c r="U80" s="226">
        <v>0</v>
      </c>
      <c r="V80" s="226">
        <v>0</v>
      </c>
      <c r="W80" s="226">
        <v>0</v>
      </c>
      <c r="X80" s="226">
        <v>0</v>
      </c>
      <c r="Y80" s="226">
        <v>0</v>
      </c>
      <c r="DA80" s="69" t="s">
        <v>860</v>
      </c>
    </row>
    <row r="81" spans="1:105" ht="12" customHeight="1" x14ac:dyDescent="0.25">
      <c r="A81" s="37" t="s">
        <v>78</v>
      </c>
      <c r="B81" s="226">
        <v>0</v>
      </c>
      <c r="C81" s="226">
        <v>0</v>
      </c>
      <c r="D81" s="226">
        <v>0</v>
      </c>
      <c r="E81" s="226">
        <v>0</v>
      </c>
      <c r="F81" s="226">
        <v>0</v>
      </c>
      <c r="G81" s="226">
        <v>0</v>
      </c>
      <c r="H81" s="226">
        <v>0</v>
      </c>
      <c r="I81" s="226">
        <v>0</v>
      </c>
      <c r="J81" s="226">
        <v>0</v>
      </c>
      <c r="K81" s="226">
        <v>0</v>
      </c>
      <c r="L81" s="226">
        <v>0</v>
      </c>
      <c r="M81" s="226">
        <v>0</v>
      </c>
      <c r="N81" s="226">
        <v>0</v>
      </c>
      <c r="O81" s="226">
        <v>0</v>
      </c>
      <c r="P81" s="226">
        <v>0</v>
      </c>
      <c r="Q81" s="226">
        <v>0</v>
      </c>
      <c r="R81" s="226">
        <v>0</v>
      </c>
      <c r="S81" s="226">
        <v>0</v>
      </c>
      <c r="T81" s="226">
        <v>0</v>
      </c>
      <c r="U81" s="226">
        <v>0</v>
      </c>
      <c r="V81" s="226">
        <v>0</v>
      </c>
      <c r="W81" s="226">
        <v>0</v>
      </c>
      <c r="X81" s="226">
        <v>0</v>
      </c>
      <c r="Y81" s="226">
        <v>0</v>
      </c>
      <c r="DA81" s="69" t="s">
        <v>861</v>
      </c>
    </row>
    <row r="82" spans="1:105" ht="12" customHeight="1" x14ac:dyDescent="0.25">
      <c r="A82" s="37" t="s">
        <v>40</v>
      </c>
      <c r="B82" s="226">
        <v>0</v>
      </c>
      <c r="C82" s="226">
        <v>0</v>
      </c>
      <c r="D82" s="226">
        <v>0</v>
      </c>
      <c r="E82" s="226">
        <v>0</v>
      </c>
      <c r="F82" s="226">
        <v>0</v>
      </c>
      <c r="G82" s="226">
        <v>0</v>
      </c>
      <c r="H82" s="226">
        <v>0</v>
      </c>
      <c r="I82" s="226">
        <v>0</v>
      </c>
      <c r="J82" s="226">
        <v>0</v>
      </c>
      <c r="K82" s="226">
        <v>0</v>
      </c>
      <c r="L82" s="226">
        <v>0</v>
      </c>
      <c r="M82" s="226">
        <v>0</v>
      </c>
      <c r="N82" s="226">
        <v>0</v>
      </c>
      <c r="O82" s="226">
        <v>0</v>
      </c>
      <c r="P82" s="226">
        <v>0</v>
      </c>
      <c r="Q82" s="226">
        <v>0</v>
      </c>
      <c r="R82" s="226">
        <v>0</v>
      </c>
      <c r="S82" s="226">
        <v>0</v>
      </c>
      <c r="T82" s="226">
        <v>0</v>
      </c>
      <c r="U82" s="226">
        <v>0</v>
      </c>
      <c r="V82" s="226">
        <v>0</v>
      </c>
      <c r="W82" s="226">
        <v>0</v>
      </c>
      <c r="X82" s="226">
        <v>0</v>
      </c>
      <c r="Y82" s="226">
        <v>0</v>
      </c>
      <c r="DA82" s="69" t="s">
        <v>862</v>
      </c>
    </row>
    <row r="83" spans="1:105" ht="12" customHeight="1" x14ac:dyDescent="0.25">
      <c r="A83" s="57" t="s">
        <v>558</v>
      </c>
      <c r="B83" s="261">
        <v>27.078611967450559</v>
      </c>
      <c r="C83" s="261">
        <v>29.5363981305055</v>
      </c>
      <c r="D83" s="261">
        <v>29.639859983867101</v>
      </c>
      <c r="E83" s="261">
        <v>29.442718190986199</v>
      </c>
      <c r="F83" s="261">
        <v>29.434678355702321</v>
      </c>
      <c r="G83" s="261">
        <v>30.81359412075842</v>
      </c>
      <c r="H83" s="261">
        <v>29.341354911733859</v>
      </c>
      <c r="I83" s="261">
        <v>29.70355774293121</v>
      </c>
      <c r="J83" s="261">
        <v>25.67650334882957</v>
      </c>
      <c r="K83" s="261">
        <v>20.990827040016249</v>
      </c>
      <c r="L83" s="261">
        <v>23.400011631706128</v>
      </c>
      <c r="M83" s="261">
        <v>20.296890458217241</v>
      </c>
      <c r="N83" s="261">
        <v>23.022060348704361</v>
      </c>
      <c r="O83" s="261">
        <v>19.92781279919722</v>
      </c>
      <c r="P83" s="261">
        <v>21.47320983269832</v>
      </c>
      <c r="Q83" s="261">
        <v>21.879027756810189</v>
      </c>
      <c r="R83" s="261">
        <v>24.890045169535309</v>
      </c>
      <c r="S83" s="261">
        <v>24.875225962290688</v>
      </c>
      <c r="T83" s="261">
        <v>34.313854460539673</v>
      </c>
      <c r="U83" s="261">
        <v>31.871533519600259</v>
      </c>
      <c r="V83" s="261">
        <v>24.27498248061444</v>
      </c>
      <c r="W83" s="261">
        <v>26.599753785324602</v>
      </c>
      <c r="X83" s="261">
        <v>24.035207575108519</v>
      </c>
      <c r="Y83" s="261">
        <v>27.60944719755636</v>
      </c>
      <c r="DA83" s="70" t="s">
        <v>863</v>
      </c>
    </row>
    <row r="84" spans="1:105" ht="12" customHeight="1" x14ac:dyDescent="0.25">
      <c r="A84" s="60" t="s">
        <v>560</v>
      </c>
      <c r="B84" s="262">
        <v>27.078611967450559</v>
      </c>
      <c r="C84" s="262">
        <v>29.5363981305055</v>
      </c>
      <c r="D84" s="262">
        <v>29.639859983867101</v>
      </c>
      <c r="E84" s="262">
        <v>29.442718190986199</v>
      </c>
      <c r="F84" s="262">
        <v>29.434678355702321</v>
      </c>
      <c r="G84" s="262">
        <v>30.81359412075842</v>
      </c>
      <c r="H84" s="262">
        <v>29.341354911733859</v>
      </c>
      <c r="I84" s="262">
        <v>29.70355774293121</v>
      </c>
      <c r="J84" s="262">
        <v>25.67650334882957</v>
      </c>
      <c r="K84" s="262">
        <v>20.990827040016249</v>
      </c>
      <c r="L84" s="262">
        <v>23.400011631706128</v>
      </c>
      <c r="M84" s="262">
        <v>20.296890458217241</v>
      </c>
      <c r="N84" s="262">
        <v>23.022060348704361</v>
      </c>
      <c r="O84" s="262">
        <v>19.92781279919722</v>
      </c>
      <c r="P84" s="262">
        <v>21.47320983269832</v>
      </c>
      <c r="Q84" s="262">
        <v>21.879027756810189</v>
      </c>
      <c r="R84" s="262">
        <v>24.890045169535309</v>
      </c>
      <c r="S84" s="262">
        <v>24.875225962290688</v>
      </c>
      <c r="T84" s="262">
        <v>34.313854460539673</v>
      </c>
      <c r="U84" s="262">
        <v>31.871533519600259</v>
      </c>
      <c r="V84" s="262">
        <v>24.27498248061444</v>
      </c>
      <c r="W84" s="262">
        <v>26.599753785324602</v>
      </c>
      <c r="X84" s="262">
        <v>24.035207575108519</v>
      </c>
      <c r="Y84" s="262">
        <v>27.60944719755636</v>
      </c>
      <c r="DA84" s="72" t="s">
        <v>864</v>
      </c>
    </row>
    <row r="85" spans="1:105" ht="12" customHeight="1" x14ac:dyDescent="0.25">
      <c r="A85" s="59" t="s">
        <v>31</v>
      </c>
      <c r="B85" s="230">
        <v>1.027328453409216</v>
      </c>
      <c r="C85" s="230">
        <v>1.137500119549802</v>
      </c>
      <c r="D85" s="230">
        <v>1.077592682024372</v>
      </c>
      <c r="E85" s="230">
        <v>0.41750973462738539</v>
      </c>
      <c r="F85" s="230">
        <v>0.39359535114569633</v>
      </c>
      <c r="G85" s="230">
        <v>0.36131289373995168</v>
      </c>
      <c r="H85" s="230">
        <v>0.27025585734581781</v>
      </c>
      <c r="I85" s="230">
        <v>0.320870027345804</v>
      </c>
      <c r="J85" s="230">
        <v>0.14549272070237371</v>
      </c>
      <c r="K85" s="230">
        <v>0.14261137605140031</v>
      </c>
      <c r="L85" s="230">
        <v>0.13653846288847271</v>
      </c>
      <c r="M85" s="230">
        <v>9.4251430952086962E-2</v>
      </c>
      <c r="N85" s="230">
        <v>7.1092002772337737E-2</v>
      </c>
      <c r="O85" s="230">
        <v>3.0740494042306579E-2</v>
      </c>
      <c r="P85" s="230">
        <v>6.5861620281194563E-2</v>
      </c>
      <c r="Q85" s="230">
        <v>6.1282247053476832E-2</v>
      </c>
      <c r="R85" s="230">
        <v>0.12879122746106761</v>
      </c>
      <c r="S85" s="230">
        <v>3.2406232110309012E-2</v>
      </c>
      <c r="T85" s="230">
        <v>8.7742076310955819E-2</v>
      </c>
      <c r="U85" s="230">
        <v>8.3325961895412137E-2</v>
      </c>
      <c r="V85" s="230">
        <v>6.993068933267256E-2</v>
      </c>
      <c r="W85" s="230">
        <v>7.1436915293597497E-2</v>
      </c>
      <c r="X85" s="230">
        <v>0.16700870588146219</v>
      </c>
      <c r="Y85" s="230">
        <v>0.12205915752276079</v>
      </c>
      <c r="DA85" s="71" t="s">
        <v>865</v>
      </c>
    </row>
    <row r="86" spans="1:105" ht="12" customHeight="1" x14ac:dyDescent="0.25">
      <c r="A86" s="59" t="s">
        <v>159</v>
      </c>
      <c r="B86" s="230">
        <v>2.827500068047871</v>
      </c>
      <c r="C86" s="230">
        <v>2.622895411887439</v>
      </c>
      <c r="D86" s="230">
        <v>2.3346525859313969</v>
      </c>
      <c r="E86" s="230">
        <v>2.492482695971487</v>
      </c>
      <c r="F86" s="230">
        <v>2.2753936349414672</v>
      </c>
      <c r="G86" s="230">
        <v>2.1026361009250549</v>
      </c>
      <c r="H86" s="230">
        <v>1.8559422711962581</v>
      </c>
      <c r="I86" s="230">
        <v>1.740861262423687</v>
      </c>
      <c r="J86" s="230">
        <v>1.666393369462067</v>
      </c>
      <c r="K86" s="230">
        <v>1.20612802359282</v>
      </c>
      <c r="L86" s="230">
        <v>1.19203882539429</v>
      </c>
      <c r="M86" s="230">
        <v>0.96046968119033937</v>
      </c>
      <c r="N86" s="230">
        <v>0.85367991766251927</v>
      </c>
      <c r="O86" s="230">
        <v>1.107469505796147</v>
      </c>
      <c r="P86" s="230">
        <v>0.54724666895238427</v>
      </c>
      <c r="Q86" s="230">
        <v>0.50807182028760289</v>
      </c>
      <c r="R86" s="230">
        <v>0.64226551189305192</v>
      </c>
      <c r="S86" s="230">
        <v>0.56770901542758911</v>
      </c>
      <c r="T86" s="230">
        <v>0.76813371565589061</v>
      </c>
      <c r="U86" s="230">
        <v>0.53484943906107452</v>
      </c>
      <c r="V86" s="230">
        <v>0.57128424034907277</v>
      </c>
      <c r="W86" s="230">
        <v>0.41723433761098311</v>
      </c>
      <c r="X86" s="230">
        <v>0.58584492397139665</v>
      </c>
      <c r="Y86" s="230">
        <v>0.70769956998327166</v>
      </c>
      <c r="DA86" s="71" t="s">
        <v>866</v>
      </c>
    </row>
    <row r="87" spans="1:105" ht="12" customHeight="1" x14ac:dyDescent="0.25">
      <c r="A87" s="59" t="s">
        <v>32</v>
      </c>
      <c r="B87" s="230">
        <v>1.191924534265661</v>
      </c>
      <c r="C87" s="230">
        <v>1.4403142640710529</v>
      </c>
      <c r="D87" s="230">
        <v>1.5871024892962931</v>
      </c>
      <c r="E87" s="230">
        <v>0.23260944973852049</v>
      </c>
      <c r="F87" s="230">
        <v>1.2749804694254561</v>
      </c>
      <c r="G87" s="230">
        <v>1.2091257948532661</v>
      </c>
      <c r="H87" s="230">
        <v>1.1127375820558849</v>
      </c>
      <c r="I87" s="230">
        <v>1.088975904751007</v>
      </c>
      <c r="J87" s="230">
        <v>1.252777734190917</v>
      </c>
      <c r="K87" s="230">
        <v>0.94838493473814034</v>
      </c>
      <c r="L87" s="230">
        <v>0.9069178004460573</v>
      </c>
      <c r="M87" s="230">
        <v>0.17274538763817021</v>
      </c>
      <c r="N87" s="230">
        <v>0.62700357241966731</v>
      </c>
      <c r="O87" s="230">
        <v>0.50738893136682761</v>
      </c>
      <c r="P87" s="230">
        <v>0.87209145944445532</v>
      </c>
      <c r="Q87" s="230">
        <v>1.0389880173037911</v>
      </c>
      <c r="R87" s="230">
        <v>0.98758585186580206</v>
      </c>
      <c r="S87" s="230">
        <v>0.95510367164728727</v>
      </c>
      <c r="T87" s="230">
        <v>0.83356726626948785</v>
      </c>
      <c r="U87" s="230">
        <v>0.84154309882519163</v>
      </c>
      <c r="V87" s="230">
        <v>0.83024977102895647</v>
      </c>
      <c r="W87" s="230">
        <v>1.101281078618662</v>
      </c>
      <c r="X87" s="230">
        <v>0.94797071954455436</v>
      </c>
      <c r="Y87" s="230">
        <v>1.0652794275101869</v>
      </c>
      <c r="DA87" s="71" t="s">
        <v>867</v>
      </c>
    </row>
    <row r="88" spans="1:105" ht="12" customHeight="1" x14ac:dyDescent="0.25">
      <c r="A88" s="59" t="s">
        <v>35</v>
      </c>
      <c r="B88" s="230">
        <v>22.031858911727809</v>
      </c>
      <c r="C88" s="230">
        <v>24.335688334997201</v>
      </c>
      <c r="D88" s="230">
        <v>24.64051222661503</v>
      </c>
      <c r="E88" s="230">
        <v>26.3001163106488</v>
      </c>
      <c r="F88" s="230">
        <v>25.490708900189709</v>
      </c>
      <c r="G88" s="230">
        <v>27.140519331240149</v>
      </c>
      <c r="H88" s="230">
        <v>26.102419201135898</v>
      </c>
      <c r="I88" s="230">
        <v>26.55285054841071</v>
      </c>
      <c r="J88" s="230">
        <v>22.61183952447421</v>
      </c>
      <c r="K88" s="230">
        <v>18.693702705633889</v>
      </c>
      <c r="L88" s="230">
        <v>21.16451654297731</v>
      </c>
      <c r="M88" s="230">
        <v>19.069423958436641</v>
      </c>
      <c r="N88" s="230">
        <v>21.47028485584984</v>
      </c>
      <c r="O88" s="230">
        <v>18.282213867991931</v>
      </c>
      <c r="P88" s="230">
        <v>19.988010084020289</v>
      </c>
      <c r="Q88" s="230">
        <v>20.270685672165321</v>
      </c>
      <c r="R88" s="230">
        <v>23.131402578315392</v>
      </c>
      <c r="S88" s="230">
        <v>23.320007043105509</v>
      </c>
      <c r="T88" s="230">
        <v>32.62441140230333</v>
      </c>
      <c r="U88" s="230">
        <v>30.411815019818579</v>
      </c>
      <c r="V88" s="230">
        <v>22.803517779903739</v>
      </c>
      <c r="W88" s="230">
        <v>25.009801453801359</v>
      </c>
      <c r="X88" s="230">
        <v>22.334383225711111</v>
      </c>
      <c r="Y88" s="230">
        <v>25.71440904254014</v>
      </c>
      <c r="DA88" s="71" t="s">
        <v>868</v>
      </c>
    </row>
    <row r="89" spans="1:105" ht="12" customHeight="1" x14ac:dyDescent="0.25">
      <c r="A89" s="60" t="s">
        <v>566</v>
      </c>
      <c r="B89" s="262">
        <v>0</v>
      </c>
      <c r="C89" s="262">
        <v>0</v>
      </c>
      <c r="D89" s="262">
        <v>0</v>
      </c>
      <c r="E89" s="262">
        <v>0</v>
      </c>
      <c r="F89" s="262">
        <v>0</v>
      </c>
      <c r="G89" s="262">
        <v>0</v>
      </c>
      <c r="H89" s="262">
        <v>0</v>
      </c>
      <c r="I89" s="262">
        <v>0</v>
      </c>
      <c r="J89" s="262">
        <v>0</v>
      </c>
      <c r="K89" s="262">
        <v>0</v>
      </c>
      <c r="L89" s="262">
        <v>0</v>
      </c>
      <c r="M89" s="262">
        <v>0</v>
      </c>
      <c r="N89" s="262">
        <v>0</v>
      </c>
      <c r="O89" s="262">
        <v>0</v>
      </c>
      <c r="P89" s="262">
        <v>0</v>
      </c>
      <c r="Q89" s="262">
        <v>0</v>
      </c>
      <c r="R89" s="262">
        <v>0</v>
      </c>
      <c r="S89" s="262">
        <v>0</v>
      </c>
      <c r="T89" s="262">
        <v>0</v>
      </c>
      <c r="U89" s="262">
        <v>0</v>
      </c>
      <c r="V89" s="262">
        <v>0</v>
      </c>
      <c r="W89" s="262">
        <v>0</v>
      </c>
      <c r="X89" s="262">
        <v>0</v>
      </c>
      <c r="Y89" s="262">
        <v>0</v>
      </c>
      <c r="DA89" s="72" t="s">
        <v>869</v>
      </c>
    </row>
    <row r="90" spans="1:105" ht="12" customHeight="1" x14ac:dyDescent="0.25">
      <c r="A90" s="57" t="s">
        <v>517</v>
      </c>
      <c r="B90" s="294">
        <v>51.934888078799908</v>
      </c>
      <c r="C90" s="294">
        <v>56.648750423491542</v>
      </c>
      <c r="D90" s="294">
        <v>56.847183038177199</v>
      </c>
      <c r="E90" s="294">
        <v>56.469078836926762</v>
      </c>
      <c r="F90" s="294">
        <v>56.453658993910381</v>
      </c>
      <c r="G90" s="294">
        <v>59.098323203965279</v>
      </c>
      <c r="H90" s="294">
        <v>56.274671140934153</v>
      </c>
      <c r="I90" s="294">
        <v>56.969350894928553</v>
      </c>
      <c r="J90" s="294">
        <v>49.245741594115557</v>
      </c>
      <c r="K90" s="294">
        <v>40.258941422665863</v>
      </c>
      <c r="L90" s="294">
        <v>44.879589345128913</v>
      </c>
      <c r="M90" s="294">
        <v>38.928019484981697</v>
      </c>
      <c r="N90" s="294">
        <v>44.15470515957572</v>
      </c>
      <c r="O90" s="294">
        <v>38.220154290981682</v>
      </c>
      <c r="P90" s="294">
        <v>41.184117956056717</v>
      </c>
      <c r="Q90" s="294">
        <v>41.962448414591847</v>
      </c>
      <c r="R90" s="294">
        <v>47.737369689034132</v>
      </c>
      <c r="S90" s="294">
        <v>47.70894748369394</v>
      </c>
      <c r="T90" s="294">
        <v>65.811578270794911</v>
      </c>
      <c r="U90" s="294">
        <v>61.12737714288388</v>
      </c>
      <c r="V90" s="294">
        <v>46.557722373693593</v>
      </c>
      <c r="W90" s="294">
        <v>51.016471502491513</v>
      </c>
      <c r="X90" s="294">
        <v>46.097850837570427</v>
      </c>
      <c r="Y90" s="294">
        <v>52.952993005927183</v>
      </c>
      <c r="DA90" s="70" t="s">
        <v>870</v>
      </c>
    </row>
    <row r="91" spans="1:105" ht="12" customHeight="1" x14ac:dyDescent="0.25">
      <c r="A91" s="60" t="s">
        <v>519</v>
      </c>
      <c r="B91" s="262">
        <v>51.934888078799908</v>
      </c>
      <c r="C91" s="262">
        <v>56.648750423491542</v>
      </c>
      <c r="D91" s="262">
        <v>56.847183038177199</v>
      </c>
      <c r="E91" s="262">
        <v>56.469078836926762</v>
      </c>
      <c r="F91" s="262">
        <v>56.453658993910381</v>
      </c>
      <c r="G91" s="262">
        <v>59.098323203965279</v>
      </c>
      <c r="H91" s="262">
        <v>56.274671140934153</v>
      </c>
      <c r="I91" s="262">
        <v>56.969350894928553</v>
      </c>
      <c r="J91" s="262">
        <v>49.245741594115557</v>
      </c>
      <c r="K91" s="262">
        <v>40.258941422665863</v>
      </c>
      <c r="L91" s="262">
        <v>44.879589345128913</v>
      </c>
      <c r="M91" s="262">
        <v>38.928019484981697</v>
      </c>
      <c r="N91" s="262">
        <v>44.15470515957572</v>
      </c>
      <c r="O91" s="262">
        <v>38.220154290981682</v>
      </c>
      <c r="P91" s="262">
        <v>41.184117956056717</v>
      </c>
      <c r="Q91" s="262">
        <v>41.962448414591847</v>
      </c>
      <c r="R91" s="262">
        <v>47.737369689034132</v>
      </c>
      <c r="S91" s="262">
        <v>47.70894748369394</v>
      </c>
      <c r="T91" s="262">
        <v>65.811578270794911</v>
      </c>
      <c r="U91" s="262">
        <v>61.12737714288388</v>
      </c>
      <c r="V91" s="262">
        <v>46.557722373693593</v>
      </c>
      <c r="W91" s="262">
        <v>51.016471502491513</v>
      </c>
      <c r="X91" s="262">
        <v>46.097850837570427</v>
      </c>
      <c r="Y91" s="262">
        <v>52.952993005927183</v>
      </c>
      <c r="DA91" s="72" t="s">
        <v>871</v>
      </c>
    </row>
    <row r="92" spans="1:105" ht="12" customHeight="1" x14ac:dyDescent="0.25">
      <c r="A92" s="59" t="s">
        <v>31</v>
      </c>
      <c r="B92" s="297">
        <v>1.970344281756681</v>
      </c>
      <c r="C92" s="297">
        <v>2.1816458491096911</v>
      </c>
      <c r="D92" s="297">
        <v>2.0667475645628031</v>
      </c>
      <c r="E92" s="297">
        <v>0.80075453519356254</v>
      </c>
      <c r="F92" s="297">
        <v>0.75488841653548866</v>
      </c>
      <c r="G92" s="297">
        <v>0.69297291605520983</v>
      </c>
      <c r="H92" s="297">
        <v>0.51833187464581187</v>
      </c>
      <c r="I92" s="297">
        <v>0.61540632060745681</v>
      </c>
      <c r="J92" s="297">
        <v>0.27904488513076781</v>
      </c>
      <c r="K92" s="297">
        <v>0.27351866716418111</v>
      </c>
      <c r="L92" s="297">
        <v>0.26187124351454832</v>
      </c>
      <c r="M92" s="297">
        <v>0.1807676672514551</v>
      </c>
      <c r="N92" s="297">
        <v>0.1363495001781182</v>
      </c>
      <c r="O92" s="297">
        <v>5.8958122354766967E-2</v>
      </c>
      <c r="P92" s="297">
        <v>0.12631799156115681</v>
      </c>
      <c r="Q92" s="297">
        <v>0.1175350732809121</v>
      </c>
      <c r="R92" s="297">
        <v>0.24701258660384531</v>
      </c>
      <c r="S92" s="297">
        <v>6.2152891726043859E-2</v>
      </c>
      <c r="T92" s="297">
        <v>0.16828317930359701</v>
      </c>
      <c r="U92" s="297">
        <v>0.15981338003212331</v>
      </c>
      <c r="V92" s="297">
        <v>0.13412218204283441</v>
      </c>
      <c r="W92" s="297">
        <v>0.13701101832425261</v>
      </c>
      <c r="X92" s="297">
        <v>0.32031104321613318</v>
      </c>
      <c r="Y92" s="297">
        <v>0.23410094625814079</v>
      </c>
      <c r="DA92" s="71" t="s">
        <v>872</v>
      </c>
    </row>
    <row r="93" spans="1:105" ht="12" customHeight="1" x14ac:dyDescent="0.25">
      <c r="A93" s="59" t="s">
        <v>159</v>
      </c>
      <c r="B93" s="297">
        <v>5.422947814067399</v>
      </c>
      <c r="C93" s="297">
        <v>5.0305303618410324</v>
      </c>
      <c r="D93" s="297">
        <v>4.4777007366173196</v>
      </c>
      <c r="E93" s="297">
        <v>4.7804078735359212</v>
      </c>
      <c r="F93" s="297">
        <v>4.3640462039910348</v>
      </c>
      <c r="G93" s="297">
        <v>4.0327093095927298</v>
      </c>
      <c r="H93" s="297">
        <v>3.5595677596456321</v>
      </c>
      <c r="I93" s="297">
        <v>3.3388504157218319</v>
      </c>
      <c r="J93" s="297">
        <v>3.1960261937463992</v>
      </c>
      <c r="K93" s="297">
        <v>2.3132693798815418</v>
      </c>
      <c r="L93" s="297">
        <v>2.2862472809482508</v>
      </c>
      <c r="M93" s="297">
        <v>1.8421138223650699</v>
      </c>
      <c r="N93" s="297">
        <v>1.6372985082180429</v>
      </c>
      <c r="O93" s="297">
        <v>2.124049227609722</v>
      </c>
      <c r="P93" s="297">
        <v>1.04958092156649</v>
      </c>
      <c r="Q93" s="297">
        <v>0.97444629563533292</v>
      </c>
      <c r="R93" s="297">
        <v>1.2318204314583721</v>
      </c>
      <c r="S93" s="297">
        <v>1.088826274145744</v>
      </c>
      <c r="T93" s="297">
        <v>1.4732268625915581</v>
      </c>
      <c r="U93" s="297">
        <v>1.0258038997728229</v>
      </c>
      <c r="V93" s="297">
        <v>1.095683306048892</v>
      </c>
      <c r="W93" s="297">
        <v>0.80022634293462025</v>
      </c>
      <c r="X93" s="297">
        <v>1.1236096811225189</v>
      </c>
      <c r="Y93" s="297">
        <v>1.357318388574569</v>
      </c>
      <c r="DA93" s="71" t="s">
        <v>873</v>
      </c>
    </row>
    <row r="94" spans="1:105" ht="12" customHeight="1" x14ac:dyDescent="0.25">
      <c r="A94" s="59" t="s">
        <v>32</v>
      </c>
      <c r="B94" s="297">
        <v>2.286028078539319</v>
      </c>
      <c r="C94" s="297">
        <v>2.7624222464853272</v>
      </c>
      <c r="D94" s="297">
        <v>3.0439518188844632</v>
      </c>
      <c r="E94" s="297">
        <v>0.44612869200099831</v>
      </c>
      <c r="F94" s="297">
        <v>2.445323566136282</v>
      </c>
      <c r="G94" s="297">
        <v>2.319018895960292</v>
      </c>
      <c r="H94" s="297">
        <v>2.1341530302443958</v>
      </c>
      <c r="I94" s="297">
        <v>2.0885797913768811</v>
      </c>
      <c r="J94" s="297">
        <v>2.4027402693692599</v>
      </c>
      <c r="K94" s="297">
        <v>1.8189361220010329</v>
      </c>
      <c r="L94" s="297">
        <v>1.7394050522033431</v>
      </c>
      <c r="M94" s="297">
        <v>0.33131359849246872</v>
      </c>
      <c r="N94" s="297">
        <v>1.202549096599391</v>
      </c>
      <c r="O94" s="297">
        <v>0.97313656234053414</v>
      </c>
      <c r="P94" s="297">
        <v>1.6726105605105459</v>
      </c>
      <c r="Q94" s="297">
        <v>1.992706511646464</v>
      </c>
      <c r="R94" s="297">
        <v>1.8941207454248119</v>
      </c>
      <c r="S94" s="297">
        <v>1.831822190527252</v>
      </c>
      <c r="T94" s="297">
        <v>1.5987238464030069</v>
      </c>
      <c r="U94" s="297">
        <v>1.6140209366531879</v>
      </c>
      <c r="V94" s="297">
        <v>1.5923611220423179</v>
      </c>
      <c r="W94" s="297">
        <v>2.112180256141285</v>
      </c>
      <c r="X94" s="297">
        <v>1.8181416861656481</v>
      </c>
      <c r="Y94" s="297">
        <v>2.043131601682258</v>
      </c>
      <c r="DA94" s="71" t="s">
        <v>874</v>
      </c>
    </row>
    <row r="95" spans="1:105" ht="12" customHeight="1" x14ac:dyDescent="0.25">
      <c r="A95" s="59" t="s">
        <v>35</v>
      </c>
      <c r="B95" s="297">
        <v>42.255567904436518</v>
      </c>
      <c r="C95" s="297">
        <v>46.67415196605549</v>
      </c>
      <c r="D95" s="297">
        <v>47.258782918112622</v>
      </c>
      <c r="E95" s="297">
        <v>50.441787736196282</v>
      </c>
      <c r="F95" s="297">
        <v>48.889400807247583</v>
      </c>
      <c r="G95" s="297">
        <v>52.053622082357037</v>
      </c>
      <c r="H95" s="297">
        <v>50.062618476398313</v>
      </c>
      <c r="I95" s="297">
        <v>50.926514367222381</v>
      </c>
      <c r="J95" s="297">
        <v>43.367930245869132</v>
      </c>
      <c r="K95" s="297">
        <v>35.853217253619107</v>
      </c>
      <c r="L95" s="297">
        <v>40.592065768462767</v>
      </c>
      <c r="M95" s="297">
        <v>36.573824396872702</v>
      </c>
      <c r="N95" s="297">
        <v>41.17850805458017</v>
      </c>
      <c r="O95" s="297">
        <v>35.064010378676663</v>
      </c>
      <c r="P95" s="297">
        <v>38.335608482418529</v>
      </c>
      <c r="Q95" s="297">
        <v>38.877760534029143</v>
      </c>
      <c r="R95" s="297">
        <v>44.364415925547092</v>
      </c>
      <c r="S95" s="297">
        <v>44.726146127294903</v>
      </c>
      <c r="T95" s="297">
        <v>62.571344382496747</v>
      </c>
      <c r="U95" s="297">
        <v>58.327738926425752</v>
      </c>
      <c r="V95" s="297">
        <v>43.735555763559539</v>
      </c>
      <c r="W95" s="297">
        <v>47.967053885091353</v>
      </c>
      <c r="X95" s="297">
        <v>42.835788427066127</v>
      </c>
      <c r="Y95" s="297">
        <v>49.318442069412207</v>
      </c>
      <c r="DA95" s="71" t="s">
        <v>875</v>
      </c>
    </row>
    <row r="96" spans="1:105" ht="12" customHeight="1" x14ac:dyDescent="0.25">
      <c r="A96" s="60" t="s">
        <v>525</v>
      </c>
      <c r="B96" s="262">
        <v>0</v>
      </c>
      <c r="C96" s="262">
        <v>0</v>
      </c>
      <c r="D96" s="262">
        <v>0</v>
      </c>
      <c r="E96" s="262">
        <v>0</v>
      </c>
      <c r="F96" s="262">
        <v>0</v>
      </c>
      <c r="G96" s="262">
        <v>0</v>
      </c>
      <c r="H96" s="262">
        <v>0</v>
      </c>
      <c r="I96" s="262">
        <v>0</v>
      </c>
      <c r="J96" s="262">
        <v>0</v>
      </c>
      <c r="K96" s="262">
        <v>0</v>
      </c>
      <c r="L96" s="262">
        <v>0</v>
      </c>
      <c r="M96" s="262">
        <v>0</v>
      </c>
      <c r="N96" s="262">
        <v>0</v>
      </c>
      <c r="O96" s="262">
        <v>0</v>
      </c>
      <c r="P96" s="262">
        <v>0</v>
      </c>
      <c r="Q96" s="262">
        <v>0</v>
      </c>
      <c r="R96" s="262">
        <v>0</v>
      </c>
      <c r="S96" s="262">
        <v>0</v>
      </c>
      <c r="T96" s="262">
        <v>0</v>
      </c>
      <c r="U96" s="262">
        <v>0</v>
      </c>
      <c r="V96" s="262">
        <v>0</v>
      </c>
      <c r="W96" s="262">
        <v>0</v>
      </c>
      <c r="X96" s="262">
        <v>0</v>
      </c>
      <c r="Y96" s="262">
        <v>0</v>
      </c>
      <c r="DA96" s="72" t="s">
        <v>876</v>
      </c>
    </row>
    <row r="97" spans="1:105" ht="12" customHeight="1" x14ac:dyDescent="0.25">
      <c r="A97" s="57" t="s">
        <v>527</v>
      </c>
      <c r="B97" s="294">
        <f t="shared" ref="B97:Y97" si="2">B98+B102+B113</f>
        <v>66.880749172096529</v>
      </c>
      <c r="C97" s="294">
        <f t="shared" si="2"/>
        <v>73.65087031284952</v>
      </c>
      <c r="D97" s="294">
        <f t="shared" si="2"/>
        <v>73.964763491563133</v>
      </c>
      <c r="E97" s="294">
        <f t="shared" si="2"/>
        <v>90.275260140678569</v>
      </c>
      <c r="F97" s="294">
        <f t="shared" si="2"/>
        <v>87.67576045107208</v>
      </c>
      <c r="G97" s="294">
        <f t="shared" si="2"/>
        <v>90.316429896352162</v>
      </c>
      <c r="H97" s="294">
        <f t="shared" si="2"/>
        <v>67.390262338274212</v>
      </c>
      <c r="I97" s="294">
        <f t="shared" si="2"/>
        <v>71.603932833162261</v>
      </c>
      <c r="J97" s="294">
        <f t="shared" si="2"/>
        <v>74.851983899389637</v>
      </c>
      <c r="K97" s="294">
        <f t="shared" si="2"/>
        <v>54.857421638754467</v>
      </c>
      <c r="L97" s="294">
        <f t="shared" si="2"/>
        <v>53.867982859645245</v>
      </c>
      <c r="M97" s="294">
        <f t="shared" si="2"/>
        <v>51.365200350506626</v>
      </c>
      <c r="N97" s="294">
        <f t="shared" si="2"/>
        <v>53.524497621763516</v>
      </c>
      <c r="O97" s="294">
        <f t="shared" si="2"/>
        <v>46.132203489053239</v>
      </c>
      <c r="P97" s="294">
        <f t="shared" si="2"/>
        <v>50.082752071700241</v>
      </c>
      <c r="Q97" s="294">
        <f t="shared" si="2"/>
        <v>54.458038077789062</v>
      </c>
      <c r="R97" s="294">
        <f t="shared" si="2"/>
        <v>60.483716080933412</v>
      </c>
      <c r="S97" s="294">
        <f t="shared" si="2"/>
        <v>61.266780678539291</v>
      </c>
      <c r="T97" s="294">
        <f t="shared" si="2"/>
        <v>77.408156773979769</v>
      </c>
      <c r="U97" s="294">
        <f t="shared" si="2"/>
        <v>70.404363667256575</v>
      </c>
      <c r="V97" s="294">
        <f t="shared" si="2"/>
        <v>62.220960089933257</v>
      </c>
      <c r="W97" s="294">
        <f t="shared" si="2"/>
        <v>60.598925264634666</v>
      </c>
      <c r="X97" s="294">
        <f t="shared" si="2"/>
        <v>52.311388162047031</v>
      </c>
      <c r="Y97" s="294">
        <f t="shared" si="2"/>
        <v>58.059749326164862</v>
      </c>
      <c r="DA97" s="70"/>
    </row>
    <row r="98" spans="1:105" ht="12" customHeight="1" x14ac:dyDescent="0.25">
      <c r="A98" s="60" t="s">
        <v>528</v>
      </c>
      <c r="B98" s="262">
        <v>13.578223429191841</v>
      </c>
      <c r="C98" s="262">
        <v>14.747563523103249</v>
      </c>
      <c r="D98" s="262">
        <v>14.72485697714631</v>
      </c>
      <c r="E98" s="262">
        <v>15.62341268394416</v>
      </c>
      <c r="F98" s="262">
        <v>15.139711852761639</v>
      </c>
      <c r="G98" s="262">
        <v>15.832096432918339</v>
      </c>
      <c r="H98" s="262">
        <v>14.51294219032494</v>
      </c>
      <c r="I98" s="262">
        <v>14.69263574822738</v>
      </c>
      <c r="J98" s="262">
        <v>12.87958840583342</v>
      </c>
      <c r="K98" s="262">
        <v>10.515960136286189</v>
      </c>
      <c r="L98" s="262">
        <v>11.77230520089932</v>
      </c>
      <c r="M98" s="262">
        <v>10.174088591851159</v>
      </c>
      <c r="N98" s="262">
        <v>11.408163440851981</v>
      </c>
      <c r="O98" s="262">
        <v>9.8851729957848029</v>
      </c>
      <c r="P98" s="262">
        <v>10.56603602001794</v>
      </c>
      <c r="Q98" s="262">
        <v>10.74298065228818</v>
      </c>
      <c r="R98" s="262">
        <v>12.322023658627851</v>
      </c>
      <c r="S98" s="262">
        <v>12.239176520447771</v>
      </c>
      <c r="T98" s="262">
        <v>17.378885899034689</v>
      </c>
      <c r="U98" s="262">
        <v>16.159511494754909</v>
      </c>
      <c r="V98" s="262">
        <v>12.356857333477951</v>
      </c>
      <c r="W98" s="262">
        <v>13.30157303928455</v>
      </c>
      <c r="X98" s="262">
        <v>11.91613487812746</v>
      </c>
      <c r="Y98" s="262">
        <v>13.846680403801489</v>
      </c>
      <c r="DA98" s="72" t="s">
        <v>877</v>
      </c>
    </row>
    <row r="99" spans="1:105" ht="12" customHeight="1" x14ac:dyDescent="0.25">
      <c r="A99" s="59" t="s">
        <v>31</v>
      </c>
      <c r="B99" s="230">
        <v>0.5388598024200818</v>
      </c>
      <c r="C99" s="230">
        <v>0.597070942354329</v>
      </c>
      <c r="D99" s="230">
        <v>0.56562703775196765</v>
      </c>
      <c r="E99" s="230">
        <v>0.22331059912956139</v>
      </c>
      <c r="F99" s="230">
        <v>0.21161165247573019</v>
      </c>
      <c r="G99" s="230">
        <v>0.1932255804486836</v>
      </c>
      <c r="H99" s="230">
        <v>0.13894437649742661</v>
      </c>
      <c r="I99" s="230">
        <v>0.1647560834883576</v>
      </c>
      <c r="J99" s="230">
        <v>7.6724017795561691E-2</v>
      </c>
      <c r="K99" s="230">
        <v>7.4825988652475861E-2</v>
      </c>
      <c r="L99" s="230">
        <v>7.1460710066967262E-2</v>
      </c>
      <c r="M99" s="230">
        <v>4.7650342663112313E-2</v>
      </c>
      <c r="N99" s="230">
        <v>3.6214651968338472E-2</v>
      </c>
      <c r="O99" s="230">
        <v>1.5647192031037829E-2</v>
      </c>
      <c r="P99" s="230">
        <v>3.3779537577499567E-2</v>
      </c>
      <c r="Q99" s="230">
        <v>3.1590822409815603E-2</v>
      </c>
      <c r="R99" s="230">
        <v>6.6393525900736647E-2</v>
      </c>
      <c r="S99" s="230">
        <v>1.6581252818921359E-2</v>
      </c>
      <c r="T99" s="230">
        <v>4.5544995594107678E-2</v>
      </c>
      <c r="U99" s="230">
        <v>4.3393723968374633E-2</v>
      </c>
      <c r="V99" s="230">
        <v>3.6857897337524453E-2</v>
      </c>
      <c r="W99" s="230">
        <v>3.7265892644192299E-2</v>
      </c>
      <c r="X99" s="230">
        <v>8.6199066503942171E-2</v>
      </c>
      <c r="Y99" s="230">
        <v>6.3671769980377588E-2</v>
      </c>
      <c r="DA99" s="71" t="s">
        <v>878</v>
      </c>
    </row>
    <row r="100" spans="1:105" ht="12" customHeight="1" x14ac:dyDescent="0.25">
      <c r="A100" s="59" t="s">
        <v>159</v>
      </c>
      <c r="B100" s="230">
        <v>1.4830954238197649</v>
      </c>
      <c r="C100" s="230">
        <v>1.3767511830172721</v>
      </c>
      <c r="D100" s="230">
        <v>1.2254561935958661</v>
      </c>
      <c r="E100" s="230">
        <v>1.333137309131734</v>
      </c>
      <c r="F100" s="230">
        <v>1.223337129671755</v>
      </c>
      <c r="G100" s="230">
        <v>1.1244632785399999</v>
      </c>
      <c r="H100" s="230">
        <v>0.95418002858161743</v>
      </c>
      <c r="I100" s="230">
        <v>0.89387433867239696</v>
      </c>
      <c r="J100" s="230">
        <v>0.87875457903185483</v>
      </c>
      <c r="K100" s="230">
        <v>0.63283676453876647</v>
      </c>
      <c r="L100" s="230">
        <v>0.62388237781503042</v>
      </c>
      <c r="M100" s="230">
        <v>0.48558105658380518</v>
      </c>
      <c r="N100" s="230">
        <v>0.43486918225544008</v>
      </c>
      <c r="O100" s="230">
        <v>0.56371208614481416</v>
      </c>
      <c r="P100" s="230">
        <v>0.28067544252804782</v>
      </c>
      <c r="Q100" s="230">
        <v>0.26190956464326948</v>
      </c>
      <c r="R100" s="230">
        <v>0.3310960904686745</v>
      </c>
      <c r="S100" s="230">
        <v>0.29047890172308027</v>
      </c>
      <c r="T100" s="230">
        <v>0.39872143635225088</v>
      </c>
      <c r="U100" s="230">
        <v>0.27853394542732718</v>
      </c>
      <c r="V100" s="230">
        <v>0.30110293609666972</v>
      </c>
      <c r="W100" s="230">
        <v>0.2176551152716853</v>
      </c>
      <c r="X100" s="230">
        <v>0.30237516838343892</v>
      </c>
      <c r="Y100" s="230">
        <v>0.36916922211907283</v>
      </c>
      <c r="DA100" s="71" t="s">
        <v>879</v>
      </c>
    </row>
    <row r="101" spans="1:105" ht="12" customHeight="1" x14ac:dyDescent="0.25">
      <c r="A101" s="59" t="s">
        <v>35</v>
      </c>
      <c r="B101" s="230">
        <v>11.556268202951991</v>
      </c>
      <c r="C101" s="230">
        <v>12.77374139773165</v>
      </c>
      <c r="D101" s="230">
        <v>12.933773745798479</v>
      </c>
      <c r="E101" s="230">
        <v>14.066964775682861</v>
      </c>
      <c r="F101" s="230">
        <v>13.70476307061416</v>
      </c>
      <c r="G101" s="230">
        <v>14.514407573929651</v>
      </c>
      <c r="H101" s="230">
        <v>13.4198177852459</v>
      </c>
      <c r="I101" s="230">
        <v>13.634005326066619</v>
      </c>
      <c r="J101" s="230">
        <v>11.924109809006</v>
      </c>
      <c r="K101" s="230">
        <v>9.8082973830949438</v>
      </c>
      <c r="L101" s="230">
        <v>11.076962113017331</v>
      </c>
      <c r="M101" s="230">
        <v>9.6408571926042477</v>
      </c>
      <c r="N101" s="230">
        <v>10.937079606628201</v>
      </c>
      <c r="O101" s="230">
        <v>9.3058137176089506</v>
      </c>
      <c r="P101" s="230">
        <v>10.25158103991239</v>
      </c>
      <c r="Q101" s="230">
        <v>10.449480265235101</v>
      </c>
      <c r="R101" s="230">
        <v>11.92453404225844</v>
      </c>
      <c r="S101" s="230">
        <v>11.93211636590577</v>
      </c>
      <c r="T101" s="230">
        <v>16.934619467088321</v>
      </c>
      <c r="U101" s="230">
        <v>15.837583825359211</v>
      </c>
      <c r="V101" s="230">
        <v>12.018896500043761</v>
      </c>
      <c r="W101" s="230">
        <v>13.04665203136868</v>
      </c>
      <c r="X101" s="230">
        <v>11.527560643240079</v>
      </c>
      <c r="Y101" s="230">
        <v>13.413839411702041</v>
      </c>
      <c r="DA101" s="71" t="s">
        <v>880</v>
      </c>
    </row>
    <row r="102" spans="1:105" ht="12" customHeight="1" x14ac:dyDescent="0.25">
      <c r="A102" s="60" t="s">
        <v>533</v>
      </c>
      <c r="B102" s="262">
        <v>53.302525742904692</v>
      </c>
      <c r="C102" s="262">
        <v>58.903306789746267</v>
      </c>
      <c r="D102" s="262">
        <v>59.239906514416823</v>
      </c>
      <c r="E102" s="262">
        <v>74.651847456734416</v>
      </c>
      <c r="F102" s="262">
        <v>72.536048598310444</v>
      </c>
      <c r="G102" s="262">
        <v>74.484333463433828</v>
      </c>
      <c r="H102" s="262">
        <v>52.877320147949277</v>
      </c>
      <c r="I102" s="262">
        <v>56.91129708493488</v>
      </c>
      <c r="J102" s="262">
        <v>61.972395493556213</v>
      </c>
      <c r="K102" s="262">
        <v>44.341461502468277</v>
      </c>
      <c r="L102" s="262">
        <v>42.095677658745927</v>
      </c>
      <c r="M102" s="262">
        <v>41.191111758655467</v>
      </c>
      <c r="N102" s="262">
        <v>42.116334180911537</v>
      </c>
      <c r="O102" s="262">
        <v>36.24703049326844</v>
      </c>
      <c r="P102" s="262">
        <v>39.516716051682302</v>
      </c>
      <c r="Q102" s="262">
        <v>43.715057425500881</v>
      </c>
      <c r="R102" s="262">
        <v>48.161692422305563</v>
      </c>
      <c r="S102" s="262">
        <v>49.027604158091521</v>
      </c>
      <c r="T102" s="262">
        <v>60.029270874945077</v>
      </c>
      <c r="U102" s="262">
        <v>54.244852172501659</v>
      </c>
      <c r="V102" s="262">
        <v>49.86410275645531</v>
      </c>
      <c r="W102" s="262">
        <v>47.297352225350117</v>
      </c>
      <c r="X102" s="262">
        <v>40.395253283919573</v>
      </c>
      <c r="Y102" s="262">
        <v>44.213068922363369</v>
      </c>
      <c r="DA102" s="72" t="s">
        <v>881</v>
      </c>
    </row>
    <row r="103" spans="1:105" ht="12" customHeight="1" x14ac:dyDescent="0.25">
      <c r="A103" s="64" t="s">
        <v>28</v>
      </c>
      <c r="B103" s="229">
        <v>12.74437201205175</v>
      </c>
      <c r="C103" s="229">
        <v>14.42205825396449</v>
      </c>
      <c r="D103" s="229">
        <v>14.354752877335351</v>
      </c>
      <c r="E103" s="229">
        <v>11.68450296091158</v>
      </c>
      <c r="F103" s="229">
        <v>10.57329190302497</v>
      </c>
      <c r="G103" s="229">
        <v>10.24198597997299</v>
      </c>
      <c r="H103" s="229">
        <v>3.8999271004513161</v>
      </c>
      <c r="I103" s="229">
        <v>4.7086990469273413</v>
      </c>
      <c r="J103" s="229">
        <v>3.2121671897768249</v>
      </c>
      <c r="K103" s="229">
        <v>2.5294396406755659</v>
      </c>
      <c r="L103" s="229">
        <v>2.4474802106539069</v>
      </c>
      <c r="M103" s="229">
        <v>3.0939655949268898</v>
      </c>
      <c r="N103" s="229">
        <v>3.444405582583828</v>
      </c>
      <c r="O103" s="229">
        <v>3.188649097723236</v>
      </c>
      <c r="P103" s="229">
        <v>3.369490487004557</v>
      </c>
      <c r="Q103" s="229">
        <v>3.263536500623152</v>
      </c>
      <c r="R103" s="229">
        <v>3.225882223060542</v>
      </c>
      <c r="S103" s="229">
        <v>3.3695856150099792</v>
      </c>
      <c r="T103" s="229">
        <v>4.3113281857276773</v>
      </c>
      <c r="U103" s="229">
        <v>3.688665097748931</v>
      </c>
      <c r="V103" s="229">
        <v>3.188369437655143</v>
      </c>
      <c r="W103" s="229">
        <v>3.8275859942440968</v>
      </c>
      <c r="X103" s="229">
        <v>1.7577274034804149</v>
      </c>
      <c r="Y103" s="229">
        <v>2.580814112142515</v>
      </c>
      <c r="DA103" s="73" t="s">
        <v>882</v>
      </c>
    </row>
    <row r="104" spans="1:105" ht="12" customHeight="1" x14ac:dyDescent="0.25">
      <c r="A104" s="64" t="s">
        <v>30</v>
      </c>
      <c r="B104" s="229">
        <v>0</v>
      </c>
      <c r="C104" s="229">
        <v>0</v>
      </c>
      <c r="D104" s="229">
        <v>0</v>
      </c>
      <c r="E104" s="229">
        <v>0</v>
      </c>
      <c r="F104" s="229">
        <v>0</v>
      </c>
      <c r="G104" s="229">
        <v>0</v>
      </c>
      <c r="H104" s="229">
        <v>0</v>
      </c>
      <c r="I104" s="229">
        <v>0</v>
      </c>
      <c r="J104" s="229">
        <v>0</v>
      </c>
      <c r="K104" s="229">
        <v>0</v>
      </c>
      <c r="L104" s="229">
        <v>0</v>
      </c>
      <c r="M104" s="229">
        <v>0</v>
      </c>
      <c r="N104" s="229">
        <v>0</v>
      </c>
      <c r="O104" s="229">
        <v>0</v>
      </c>
      <c r="P104" s="229">
        <v>0</v>
      </c>
      <c r="Q104" s="229">
        <v>0</v>
      </c>
      <c r="R104" s="229">
        <v>0</v>
      </c>
      <c r="S104" s="229">
        <v>0</v>
      </c>
      <c r="T104" s="229">
        <v>0</v>
      </c>
      <c r="U104" s="229">
        <v>0</v>
      </c>
      <c r="V104" s="229">
        <v>0</v>
      </c>
      <c r="W104" s="229">
        <v>0</v>
      </c>
      <c r="X104" s="229">
        <v>0</v>
      </c>
      <c r="Y104" s="229">
        <v>0</v>
      </c>
      <c r="DA104" s="73" t="s">
        <v>883</v>
      </c>
    </row>
    <row r="105" spans="1:105" ht="12" customHeight="1" x14ac:dyDescent="0.25">
      <c r="A105" s="64" t="s">
        <v>31</v>
      </c>
      <c r="B105" s="229">
        <v>1.5300524836723719</v>
      </c>
      <c r="C105" s="229">
        <v>1.704992997794633</v>
      </c>
      <c r="D105" s="229">
        <v>1.6245007296071481</v>
      </c>
      <c r="E105" s="229">
        <v>0.50184434675369383</v>
      </c>
      <c r="F105" s="229">
        <v>0.47809449665981851</v>
      </c>
      <c r="G105" s="229">
        <v>0.44008718044067491</v>
      </c>
      <c r="H105" s="229">
        <v>0.42395158408295031</v>
      </c>
      <c r="I105" s="229">
        <v>0.52779733416615804</v>
      </c>
      <c r="J105" s="229">
        <v>0.20800376308730159</v>
      </c>
      <c r="K105" s="229">
        <v>0.17691306706096269</v>
      </c>
      <c r="L105" s="229">
        <v>0.17494157279278469</v>
      </c>
      <c r="M105" s="229">
        <v>0.1435012068450309</v>
      </c>
      <c r="N105" s="229">
        <v>0.1083895145728392</v>
      </c>
      <c r="O105" s="229">
        <v>4.7162679253252363E-2</v>
      </c>
      <c r="P105" s="229">
        <v>0.1025634239831644</v>
      </c>
      <c r="Q105" s="229">
        <v>9.5530769446503391E-2</v>
      </c>
      <c r="R105" s="229">
        <v>0.1962036323458877</v>
      </c>
      <c r="S105" s="229">
        <v>5.264920529885684E-2</v>
      </c>
      <c r="T105" s="229">
        <v>0.12861760332077421</v>
      </c>
      <c r="U105" s="229">
        <v>0.11988138189367881</v>
      </c>
      <c r="V105" s="229">
        <v>9.660530885148319E-2</v>
      </c>
      <c r="W105" s="229">
        <v>0.1049736631329256</v>
      </c>
      <c r="X105" s="229">
        <v>0.23853095170170269</v>
      </c>
      <c r="Y105" s="229">
        <v>0.14577754900306741</v>
      </c>
      <c r="DA105" s="73" t="s">
        <v>884</v>
      </c>
    </row>
    <row r="106" spans="1:105" ht="12" customHeight="1" x14ac:dyDescent="0.25">
      <c r="A106" s="64" t="s">
        <v>159</v>
      </c>
      <c r="B106" s="229">
        <v>4.2111395701576866</v>
      </c>
      <c r="C106" s="229">
        <v>3.9314442560108742</v>
      </c>
      <c r="D106" s="229">
        <v>3.5195532528115199</v>
      </c>
      <c r="E106" s="229">
        <v>2.9959501458595512</v>
      </c>
      <c r="F106" s="229">
        <v>2.7638872548512601</v>
      </c>
      <c r="G106" s="229">
        <v>2.5610577678827049</v>
      </c>
      <c r="H106" s="229">
        <v>2.9114250235595809</v>
      </c>
      <c r="I106" s="229">
        <v>2.8635330668331109</v>
      </c>
      <c r="J106" s="229">
        <v>2.382360367986319</v>
      </c>
      <c r="K106" s="229">
        <v>1.4962327258175829</v>
      </c>
      <c r="L106" s="229">
        <v>1.527314300548982</v>
      </c>
      <c r="M106" s="229">
        <v>1.462349770147696</v>
      </c>
      <c r="N106" s="229">
        <v>1.301552189665216</v>
      </c>
      <c r="O106" s="229">
        <v>1.699101810554456</v>
      </c>
      <c r="P106" s="229">
        <v>0.85220333012614702</v>
      </c>
      <c r="Q106" s="229">
        <v>0.79201553891791576</v>
      </c>
      <c r="R106" s="229">
        <v>0.97844262259245063</v>
      </c>
      <c r="S106" s="229">
        <v>0.92233581496043915</v>
      </c>
      <c r="T106" s="229">
        <v>1.1259765176676779</v>
      </c>
      <c r="U106" s="229">
        <v>0.769489945284759</v>
      </c>
      <c r="V106" s="229">
        <v>0.78919700359827605</v>
      </c>
      <c r="W106" s="229">
        <v>0.61310901546990682</v>
      </c>
      <c r="X106" s="229">
        <v>0.83673570504578121</v>
      </c>
      <c r="Y106" s="229">
        <v>0.84521891545456707</v>
      </c>
      <c r="DA106" s="73" t="s">
        <v>885</v>
      </c>
    </row>
    <row r="107" spans="1:105" ht="12" customHeight="1" x14ac:dyDescent="0.25">
      <c r="A107" s="64" t="s">
        <v>32</v>
      </c>
      <c r="B107" s="229">
        <v>1.775193793135186</v>
      </c>
      <c r="C107" s="229">
        <v>2.1588795400186842</v>
      </c>
      <c r="D107" s="229">
        <v>2.3926008359481741</v>
      </c>
      <c r="E107" s="229">
        <v>0.27959524693944038</v>
      </c>
      <c r="F107" s="229">
        <v>1.5487000646900999</v>
      </c>
      <c r="G107" s="229">
        <v>1.472742243840452</v>
      </c>
      <c r="H107" s="229">
        <v>1.745556470872635</v>
      </c>
      <c r="I107" s="229">
        <v>1.7912504457119029</v>
      </c>
      <c r="J107" s="229">
        <v>1.7910345051334411</v>
      </c>
      <c r="K107" s="229">
        <v>1.1764958182470879</v>
      </c>
      <c r="L107" s="229">
        <v>1.1619995058344901</v>
      </c>
      <c r="M107" s="229">
        <v>0.26301109015089408</v>
      </c>
      <c r="N107" s="229">
        <v>0.9559529933013452</v>
      </c>
      <c r="O107" s="229">
        <v>0.77844622125365937</v>
      </c>
      <c r="P107" s="229">
        <v>1.3580699309433379</v>
      </c>
      <c r="Q107" s="229">
        <v>1.619642384394208</v>
      </c>
      <c r="R107" s="229">
        <v>1.5045118771622279</v>
      </c>
      <c r="S107" s="229">
        <v>1.5517215676009819</v>
      </c>
      <c r="T107" s="229">
        <v>1.221892944660625</v>
      </c>
      <c r="U107" s="229">
        <v>1.2107312932898451</v>
      </c>
      <c r="V107" s="229">
        <v>1.1469432994227891</v>
      </c>
      <c r="W107" s="229">
        <v>1.618288086578977</v>
      </c>
      <c r="X107" s="229">
        <v>1.353943536804626</v>
      </c>
      <c r="Y107" s="229">
        <v>1.2722832690113199</v>
      </c>
      <c r="DA107" s="73" t="s">
        <v>886</v>
      </c>
    </row>
    <row r="108" spans="1:105" ht="12" customHeight="1" x14ac:dyDescent="0.25">
      <c r="A108" s="64" t="s">
        <v>33</v>
      </c>
      <c r="B108" s="229">
        <v>0</v>
      </c>
      <c r="C108" s="229">
        <v>0</v>
      </c>
      <c r="D108" s="229">
        <v>0</v>
      </c>
      <c r="E108" s="229">
        <v>26.906816472631569</v>
      </c>
      <c r="F108" s="229">
        <v>25.82950795023935</v>
      </c>
      <c r="G108" s="229">
        <v>26.316708626276419</v>
      </c>
      <c r="H108" s="229">
        <v>2.5415750794111842</v>
      </c>
      <c r="I108" s="229">
        <v>2.91281959290062</v>
      </c>
      <c r="J108" s="229">
        <v>19.739603994513249</v>
      </c>
      <c r="K108" s="229">
        <v>13.575721045627491</v>
      </c>
      <c r="L108" s="229">
        <v>7.5823416046512948</v>
      </c>
      <c r="M108" s="229">
        <v>5.6736679034943123</v>
      </c>
      <c r="N108" s="229">
        <v>1.912281494433929</v>
      </c>
      <c r="O108" s="229">
        <v>1.22601808012475</v>
      </c>
      <c r="P108" s="229">
        <v>1.148557104785795</v>
      </c>
      <c r="Q108" s="229">
        <v>4.8173895984830226</v>
      </c>
      <c r="R108" s="229">
        <v>5.2735293800384389</v>
      </c>
      <c r="S108" s="229">
        <v>3.4255204108521928</v>
      </c>
      <c r="T108" s="229">
        <v>2.559996022299027</v>
      </c>
      <c r="U108" s="229">
        <v>2.2061288202333071</v>
      </c>
      <c r="V108" s="229">
        <v>10.93299848030043</v>
      </c>
      <c r="W108" s="229">
        <v>2.3432725193073152</v>
      </c>
      <c r="X108" s="229">
        <v>2.2405883986492849</v>
      </c>
      <c r="Y108" s="229">
        <v>5.5558061884946284</v>
      </c>
      <c r="DA108" s="73" t="s">
        <v>887</v>
      </c>
    </row>
    <row r="109" spans="1:105" ht="12" customHeight="1" x14ac:dyDescent="0.25">
      <c r="A109" s="64" t="s">
        <v>35</v>
      </c>
      <c r="B109" s="229">
        <v>32.813167333136008</v>
      </c>
      <c r="C109" s="229">
        <v>36.476636348930178</v>
      </c>
      <c r="D109" s="229">
        <v>37.146252714738303</v>
      </c>
      <c r="E109" s="229">
        <v>31.612591503388622</v>
      </c>
      <c r="F109" s="229">
        <v>30.963190001263349</v>
      </c>
      <c r="G109" s="229">
        <v>33.057759175286208</v>
      </c>
      <c r="H109" s="229">
        <v>40.946982897612408</v>
      </c>
      <c r="I109" s="229">
        <v>43.67663707916234</v>
      </c>
      <c r="J109" s="229">
        <v>32.327031130568997</v>
      </c>
      <c r="K109" s="229">
        <v>23.190017318026129</v>
      </c>
      <c r="L109" s="229">
        <v>27.117295252193379</v>
      </c>
      <c r="M109" s="229">
        <v>29.033886533418329</v>
      </c>
      <c r="N109" s="229">
        <v>32.734395747979313</v>
      </c>
      <c r="O109" s="229">
        <v>28.048937258744491</v>
      </c>
      <c r="P109" s="229">
        <v>31.126454892463141</v>
      </c>
      <c r="Q109" s="229">
        <v>31.59926883523601</v>
      </c>
      <c r="R109" s="229">
        <v>35.238931226837273</v>
      </c>
      <c r="S109" s="229">
        <v>37.887151897325019</v>
      </c>
      <c r="T109" s="229">
        <v>47.822820939914912</v>
      </c>
      <c r="U109" s="229">
        <v>43.753595248583913</v>
      </c>
      <c r="V109" s="229">
        <v>31.50177553016977</v>
      </c>
      <c r="W109" s="229">
        <v>36.750893596717162</v>
      </c>
      <c r="X109" s="229">
        <v>31.89918548486132</v>
      </c>
      <c r="Y109" s="229">
        <v>30.71120266895829</v>
      </c>
      <c r="DA109" s="73" t="s">
        <v>888</v>
      </c>
    </row>
    <row r="110" spans="1:105" ht="12" customHeight="1" x14ac:dyDescent="0.25">
      <c r="A110" s="64" t="s">
        <v>36</v>
      </c>
      <c r="B110" s="229">
        <v>0.22860055075168059</v>
      </c>
      <c r="C110" s="229">
        <v>0.2092953930274149</v>
      </c>
      <c r="D110" s="229">
        <v>0.20224610397633319</v>
      </c>
      <c r="E110" s="229">
        <v>0</v>
      </c>
      <c r="F110" s="229">
        <v>0</v>
      </c>
      <c r="G110" s="229">
        <v>0</v>
      </c>
      <c r="H110" s="229">
        <v>0</v>
      </c>
      <c r="I110" s="229">
        <v>0</v>
      </c>
      <c r="J110" s="229">
        <v>0</v>
      </c>
      <c r="K110" s="229">
        <v>0</v>
      </c>
      <c r="L110" s="229">
        <v>0</v>
      </c>
      <c r="M110" s="229">
        <v>0</v>
      </c>
      <c r="N110" s="229">
        <v>0</v>
      </c>
      <c r="O110" s="229">
        <v>0</v>
      </c>
      <c r="P110" s="229">
        <v>0</v>
      </c>
      <c r="Q110" s="229">
        <v>0</v>
      </c>
      <c r="R110" s="229">
        <v>0</v>
      </c>
      <c r="S110" s="229">
        <v>0</v>
      </c>
      <c r="T110" s="229">
        <v>0</v>
      </c>
      <c r="U110" s="229">
        <v>0</v>
      </c>
      <c r="V110" s="229">
        <v>0</v>
      </c>
      <c r="W110" s="229">
        <v>0</v>
      </c>
      <c r="X110" s="229">
        <v>0</v>
      </c>
      <c r="Y110" s="229">
        <v>0</v>
      </c>
      <c r="DA110" s="73" t="s">
        <v>889</v>
      </c>
    </row>
    <row r="111" spans="1:105" ht="12" customHeight="1" x14ac:dyDescent="0.25">
      <c r="A111" s="64" t="s">
        <v>38</v>
      </c>
      <c r="B111" s="229">
        <v>0</v>
      </c>
      <c r="C111" s="229">
        <v>0</v>
      </c>
      <c r="D111" s="229">
        <v>0</v>
      </c>
      <c r="E111" s="229">
        <v>0.67054678024996373</v>
      </c>
      <c r="F111" s="229">
        <v>0.37937692758161001</v>
      </c>
      <c r="G111" s="229">
        <v>0.3939924897343749</v>
      </c>
      <c r="H111" s="229">
        <v>0.40790199195920529</v>
      </c>
      <c r="I111" s="229">
        <v>0.43056051923340849</v>
      </c>
      <c r="J111" s="229">
        <v>2.3121945424900621</v>
      </c>
      <c r="K111" s="229">
        <v>2.1966418870134632</v>
      </c>
      <c r="L111" s="229">
        <v>2.084305212071091</v>
      </c>
      <c r="M111" s="229">
        <v>1.520729659672321</v>
      </c>
      <c r="N111" s="229">
        <v>1.659356658375069</v>
      </c>
      <c r="O111" s="229">
        <v>1.258715345614589</v>
      </c>
      <c r="P111" s="229">
        <v>1.559376882376166</v>
      </c>
      <c r="Q111" s="229">
        <v>1.527673798400063</v>
      </c>
      <c r="R111" s="229">
        <v>1.744191460268731</v>
      </c>
      <c r="S111" s="229">
        <v>1.8186396470440509</v>
      </c>
      <c r="T111" s="229">
        <v>2.858638661354381</v>
      </c>
      <c r="U111" s="229">
        <v>2.496360385467228</v>
      </c>
      <c r="V111" s="229">
        <v>2.2082136964574142</v>
      </c>
      <c r="W111" s="229">
        <v>2.0392293498997471</v>
      </c>
      <c r="X111" s="229">
        <v>2.068541803376446</v>
      </c>
      <c r="Y111" s="229">
        <v>3.1019662192989821</v>
      </c>
      <c r="DA111" s="73" t="s">
        <v>890</v>
      </c>
    </row>
    <row r="112" spans="1:105" ht="12" customHeight="1" x14ac:dyDescent="0.25">
      <c r="A112" s="64" t="s">
        <v>39</v>
      </c>
      <c r="B112" s="229">
        <v>0</v>
      </c>
      <c r="C112" s="229">
        <v>0</v>
      </c>
      <c r="D112" s="229">
        <v>0</v>
      </c>
      <c r="E112" s="229">
        <v>0</v>
      </c>
      <c r="F112" s="229">
        <v>0</v>
      </c>
      <c r="G112" s="229">
        <v>0</v>
      </c>
      <c r="H112" s="229">
        <v>0</v>
      </c>
      <c r="I112" s="229">
        <v>0</v>
      </c>
      <c r="J112" s="229">
        <v>0</v>
      </c>
      <c r="K112" s="229">
        <v>0</v>
      </c>
      <c r="L112" s="229">
        <v>0</v>
      </c>
      <c r="M112" s="229">
        <v>0</v>
      </c>
      <c r="N112" s="229">
        <v>0</v>
      </c>
      <c r="O112" s="229">
        <v>0</v>
      </c>
      <c r="P112" s="229">
        <v>0</v>
      </c>
      <c r="Q112" s="229">
        <v>0</v>
      </c>
      <c r="R112" s="229">
        <v>0</v>
      </c>
      <c r="S112" s="229">
        <v>0</v>
      </c>
      <c r="T112" s="229">
        <v>0</v>
      </c>
      <c r="U112" s="229">
        <v>0</v>
      </c>
      <c r="V112" s="229">
        <v>0</v>
      </c>
      <c r="W112" s="229">
        <v>0</v>
      </c>
      <c r="X112" s="229">
        <v>0</v>
      </c>
      <c r="Y112" s="229">
        <v>0</v>
      </c>
      <c r="DA112" s="73" t="s">
        <v>891</v>
      </c>
    </row>
    <row r="113" spans="1:105" ht="12" customHeight="1" x14ac:dyDescent="0.25">
      <c r="A113" s="61" t="s">
        <v>545</v>
      </c>
      <c r="B113" s="263">
        <v>0</v>
      </c>
      <c r="C113" s="263">
        <v>0</v>
      </c>
      <c r="D113" s="263">
        <v>0</v>
      </c>
      <c r="E113" s="263">
        <v>0</v>
      </c>
      <c r="F113" s="263">
        <v>0</v>
      </c>
      <c r="G113" s="263">
        <v>0</v>
      </c>
      <c r="H113" s="263">
        <v>0</v>
      </c>
      <c r="I113" s="263">
        <v>0</v>
      </c>
      <c r="J113" s="263">
        <v>0</v>
      </c>
      <c r="K113" s="263">
        <v>0</v>
      </c>
      <c r="L113" s="263">
        <v>0</v>
      </c>
      <c r="M113" s="263">
        <v>0</v>
      </c>
      <c r="N113" s="263">
        <v>0</v>
      </c>
      <c r="O113" s="263">
        <v>0</v>
      </c>
      <c r="P113" s="263">
        <v>0</v>
      </c>
      <c r="Q113" s="263">
        <v>0</v>
      </c>
      <c r="R113" s="263">
        <v>0</v>
      </c>
      <c r="S113" s="263">
        <v>0</v>
      </c>
      <c r="T113" s="263">
        <v>0</v>
      </c>
      <c r="U113" s="263">
        <v>0</v>
      </c>
      <c r="V113" s="263">
        <v>0</v>
      </c>
      <c r="W113" s="263">
        <v>0</v>
      </c>
      <c r="X113" s="263">
        <v>0</v>
      </c>
      <c r="Y113" s="263">
        <v>0</v>
      </c>
      <c r="DA113" s="74" t="s">
        <v>892</v>
      </c>
    </row>
    <row r="114" spans="1:105" ht="12" customHeight="1" x14ac:dyDescent="0.25">
      <c r="A114" s="130"/>
      <c r="B114" s="172"/>
      <c r="C114" s="172"/>
      <c r="D114" s="172"/>
      <c r="E114" s="172"/>
      <c r="F114" s="172"/>
      <c r="G114" s="172"/>
      <c r="H114" s="172"/>
      <c r="I114" s="172"/>
      <c r="J114" s="172"/>
      <c r="K114" s="172"/>
      <c r="L114" s="172"/>
      <c r="M114" s="172"/>
      <c r="N114" s="172"/>
      <c r="O114" s="172"/>
      <c r="P114" s="172"/>
      <c r="Q114" s="172"/>
      <c r="R114" s="172"/>
      <c r="S114" s="172"/>
      <c r="T114" s="172"/>
      <c r="U114" s="172"/>
      <c r="V114" s="172"/>
      <c r="W114" s="172"/>
      <c r="X114" s="172"/>
      <c r="Y114" s="172"/>
    </row>
    <row r="115" spans="1:105" ht="15" customHeight="1" x14ac:dyDescent="0.25">
      <c r="A115" s="34" t="s">
        <v>47</v>
      </c>
      <c r="B115" s="223">
        <f t="shared" ref="B115:Y115" si="3">B116+B117+B118+B119+B120+B126+B134+B141+B158</f>
        <v>2635.405704463632</v>
      </c>
      <c r="C115" s="223">
        <f t="shared" si="3"/>
        <v>2638.9054633125443</v>
      </c>
      <c r="D115" s="223">
        <f t="shared" si="3"/>
        <v>2654.174769494467</v>
      </c>
      <c r="E115" s="223">
        <f t="shared" si="3"/>
        <v>2594.9359249395757</v>
      </c>
      <c r="F115" s="223">
        <f t="shared" si="3"/>
        <v>2547.388492457872</v>
      </c>
      <c r="G115" s="223">
        <f t="shared" si="3"/>
        <v>2443.3561533511502</v>
      </c>
      <c r="H115" s="223">
        <f t="shared" si="3"/>
        <v>2032.6545779739292</v>
      </c>
      <c r="I115" s="223">
        <f t="shared" si="3"/>
        <v>1943.7781992911059</v>
      </c>
      <c r="J115" s="223">
        <f t="shared" si="3"/>
        <v>1990.9609552097472</v>
      </c>
      <c r="K115" s="223">
        <f t="shared" si="3"/>
        <v>1591.808598025656</v>
      </c>
      <c r="L115" s="223">
        <f t="shared" si="3"/>
        <v>1668.219703748704</v>
      </c>
      <c r="M115" s="223">
        <f t="shared" si="3"/>
        <v>1281.3449417004183</v>
      </c>
      <c r="N115" s="223">
        <f t="shared" si="3"/>
        <v>1352.2454715511226</v>
      </c>
      <c r="O115" s="223">
        <f t="shared" si="3"/>
        <v>1243.0425330707576</v>
      </c>
      <c r="P115" s="223">
        <f t="shared" si="3"/>
        <v>1313.8387923133605</v>
      </c>
      <c r="Q115" s="223">
        <f t="shared" si="3"/>
        <v>1514.4356230116796</v>
      </c>
      <c r="R115" s="223">
        <f t="shared" si="3"/>
        <v>1519.3057442071033</v>
      </c>
      <c r="S115" s="223">
        <f t="shared" si="3"/>
        <v>1511.2128715678728</v>
      </c>
      <c r="T115" s="223">
        <f t="shared" si="3"/>
        <v>1754.2149174189899</v>
      </c>
      <c r="U115" s="223">
        <f t="shared" si="3"/>
        <v>1779.6748218679049</v>
      </c>
      <c r="V115" s="223">
        <f t="shared" si="3"/>
        <v>1690.8298079697831</v>
      </c>
      <c r="W115" s="223">
        <f t="shared" si="3"/>
        <v>1673.3541817380508</v>
      </c>
      <c r="X115" s="223">
        <f t="shared" si="3"/>
        <v>1477.2593651827356</v>
      </c>
      <c r="Y115" s="223">
        <f t="shared" si="3"/>
        <v>1576.7500592046308</v>
      </c>
      <c r="DA115" s="89"/>
    </row>
    <row r="116" spans="1:105" ht="12" customHeight="1" x14ac:dyDescent="0.25">
      <c r="A116" s="55" t="s">
        <v>91</v>
      </c>
      <c r="B116" s="259">
        <v>0</v>
      </c>
      <c r="C116" s="259">
        <v>0</v>
      </c>
      <c r="D116" s="259">
        <v>0</v>
      </c>
      <c r="E116" s="259">
        <v>0</v>
      </c>
      <c r="F116" s="259">
        <v>0</v>
      </c>
      <c r="G116" s="259">
        <v>0</v>
      </c>
      <c r="H116" s="259">
        <v>0</v>
      </c>
      <c r="I116" s="259">
        <v>0</v>
      </c>
      <c r="J116" s="259">
        <v>0</v>
      </c>
      <c r="K116" s="259">
        <v>0</v>
      </c>
      <c r="L116" s="259">
        <v>0</v>
      </c>
      <c r="M116" s="259">
        <v>0</v>
      </c>
      <c r="N116" s="259">
        <v>0</v>
      </c>
      <c r="O116" s="259">
        <v>0</v>
      </c>
      <c r="P116" s="259">
        <v>0</v>
      </c>
      <c r="Q116" s="259">
        <v>0</v>
      </c>
      <c r="R116" s="259">
        <v>0</v>
      </c>
      <c r="S116" s="259">
        <v>0</v>
      </c>
      <c r="T116" s="259">
        <v>0</v>
      </c>
      <c r="U116" s="259">
        <v>0</v>
      </c>
      <c r="V116" s="259">
        <v>0</v>
      </c>
      <c r="W116" s="259">
        <v>0</v>
      </c>
      <c r="X116" s="259">
        <v>0</v>
      </c>
      <c r="Y116" s="259">
        <v>0</v>
      </c>
      <c r="DA116" s="67" t="s">
        <v>893</v>
      </c>
    </row>
    <row r="117" spans="1:105" ht="12" customHeight="1" x14ac:dyDescent="0.25">
      <c r="A117" s="173" t="s">
        <v>92</v>
      </c>
      <c r="B117" s="224">
        <v>0</v>
      </c>
      <c r="C117" s="224">
        <v>0</v>
      </c>
      <c r="D117" s="224">
        <v>0</v>
      </c>
      <c r="E117" s="224">
        <v>0</v>
      </c>
      <c r="F117" s="224">
        <v>0</v>
      </c>
      <c r="G117" s="224">
        <v>0</v>
      </c>
      <c r="H117" s="224">
        <v>0</v>
      </c>
      <c r="I117" s="224">
        <v>0</v>
      </c>
      <c r="J117" s="224">
        <v>0</v>
      </c>
      <c r="K117" s="224">
        <v>0</v>
      </c>
      <c r="L117" s="224">
        <v>0</v>
      </c>
      <c r="M117" s="224">
        <v>0</v>
      </c>
      <c r="N117" s="224">
        <v>0</v>
      </c>
      <c r="O117" s="224">
        <v>0</v>
      </c>
      <c r="P117" s="224">
        <v>0</v>
      </c>
      <c r="Q117" s="224">
        <v>0</v>
      </c>
      <c r="R117" s="224">
        <v>0</v>
      </c>
      <c r="S117" s="224">
        <v>0</v>
      </c>
      <c r="T117" s="224">
        <v>0</v>
      </c>
      <c r="U117" s="224">
        <v>0</v>
      </c>
      <c r="V117" s="224">
        <v>0</v>
      </c>
      <c r="W117" s="224">
        <v>0</v>
      </c>
      <c r="X117" s="224">
        <v>0</v>
      </c>
      <c r="Y117" s="224">
        <v>0</v>
      </c>
      <c r="DA117" s="177" t="s">
        <v>894</v>
      </c>
    </row>
    <row r="118" spans="1:105" ht="12" customHeight="1" x14ac:dyDescent="0.25">
      <c r="A118" s="173" t="s">
        <v>93</v>
      </c>
      <c r="B118" s="224">
        <v>0</v>
      </c>
      <c r="C118" s="224">
        <v>0</v>
      </c>
      <c r="D118" s="224">
        <v>0</v>
      </c>
      <c r="E118" s="224">
        <v>0</v>
      </c>
      <c r="F118" s="224">
        <v>0</v>
      </c>
      <c r="G118" s="224">
        <v>0</v>
      </c>
      <c r="H118" s="224">
        <v>0</v>
      </c>
      <c r="I118" s="224">
        <v>0</v>
      </c>
      <c r="J118" s="224">
        <v>0</v>
      </c>
      <c r="K118" s="224">
        <v>0</v>
      </c>
      <c r="L118" s="224">
        <v>0</v>
      </c>
      <c r="M118" s="224">
        <v>0</v>
      </c>
      <c r="N118" s="224">
        <v>0</v>
      </c>
      <c r="O118" s="224">
        <v>0</v>
      </c>
      <c r="P118" s="224">
        <v>0</v>
      </c>
      <c r="Q118" s="224">
        <v>0</v>
      </c>
      <c r="R118" s="224">
        <v>0</v>
      </c>
      <c r="S118" s="224">
        <v>0</v>
      </c>
      <c r="T118" s="224">
        <v>0</v>
      </c>
      <c r="U118" s="224">
        <v>0</v>
      </c>
      <c r="V118" s="224">
        <v>0</v>
      </c>
      <c r="W118" s="224">
        <v>0</v>
      </c>
      <c r="X118" s="224">
        <v>0</v>
      </c>
      <c r="Y118" s="224">
        <v>0</v>
      </c>
      <c r="DA118" s="177" t="s">
        <v>895</v>
      </c>
    </row>
    <row r="119" spans="1:105" ht="12" customHeight="1" x14ac:dyDescent="0.25">
      <c r="A119" s="173" t="s">
        <v>94</v>
      </c>
      <c r="B119" s="224">
        <v>0</v>
      </c>
      <c r="C119" s="224">
        <v>0</v>
      </c>
      <c r="D119" s="224">
        <v>0</v>
      </c>
      <c r="E119" s="224">
        <v>0</v>
      </c>
      <c r="F119" s="224">
        <v>0</v>
      </c>
      <c r="G119" s="224">
        <v>0</v>
      </c>
      <c r="H119" s="224">
        <v>0</v>
      </c>
      <c r="I119" s="224">
        <v>0</v>
      </c>
      <c r="J119" s="224">
        <v>0</v>
      </c>
      <c r="K119" s="224">
        <v>0</v>
      </c>
      <c r="L119" s="224">
        <v>0</v>
      </c>
      <c r="M119" s="224">
        <v>0</v>
      </c>
      <c r="N119" s="224">
        <v>0</v>
      </c>
      <c r="O119" s="224">
        <v>0</v>
      </c>
      <c r="P119" s="224">
        <v>0</v>
      </c>
      <c r="Q119" s="224">
        <v>0</v>
      </c>
      <c r="R119" s="224">
        <v>0</v>
      </c>
      <c r="S119" s="224">
        <v>0</v>
      </c>
      <c r="T119" s="224">
        <v>0</v>
      </c>
      <c r="U119" s="224">
        <v>0</v>
      </c>
      <c r="V119" s="224">
        <v>0</v>
      </c>
      <c r="W119" s="224">
        <v>0</v>
      </c>
      <c r="X119" s="224">
        <v>0</v>
      </c>
      <c r="Y119" s="224">
        <v>0</v>
      </c>
      <c r="DA119" s="177" t="s">
        <v>896</v>
      </c>
    </row>
    <row r="120" spans="1:105" ht="12" customHeight="1" x14ac:dyDescent="0.25">
      <c r="A120" s="56" t="s">
        <v>95</v>
      </c>
      <c r="B120" s="260">
        <v>3.9272943476942839</v>
      </c>
      <c r="C120" s="260">
        <v>3.896969364645678</v>
      </c>
      <c r="D120" s="260">
        <v>3.8501547123716429</v>
      </c>
      <c r="E120" s="260">
        <v>3.7138290418947371</v>
      </c>
      <c r="F120" s="260">
        <v>3.61106766841668</v>
      </c>
      <c r="G120" s="260">
        <v>3.6311289392732649</v>
      </c>
      <c r="H120" s="260">
        <v>3.1522314110656868</v>
      </c>
      <c r="I120" s="260">
        <v>2.9141508086012609</v>
      </c>
      <c r="J120" s="260">
        <v>3.0141505676664369</v>
      </c>
      <c r="K120" s="260">
        <v>2.7576325062168778</v>
      </c>
      <c r="L120" s="260">
        <v>2.9871013637320698</v>
      </c>
      <c r="M120" s="260">
        <v>2.0494229841126121</v>
      </c>
      <c r="N120" s="260">
        <v>2.2343971246119478</v>
      </c>
      <c r="O120" s="260">
        <v>2.02097811330166</v>
      </c>
      <c r="P120" s="260">
        <v>2.14896247065185</v>
      </c>
      <c r="Q120" s="260">
        <v>2.5446471219452231</v>
      </c>
      <c r="R120" s="260">
        <v>2.6184689165885602</v>
      </c>
      <c r="S120" s="260">
        <v>2.56720431095833</v>
      </c>
      <c r="T120" s="260">
        <v>3.0711077820077701</v>
      </c>
      <c r="U120" s="260">
        <v>3.170570191343931</v>
      </c>
      <c r="V120" s="260">
        <v>2.8771368190234141</v>
      </c>
      <c r="W120" s="260">
        <v>2.8986649405158409</v>
      </c>
      <c r="X120" s="260">
        <v>2.7027351248787048</v>
      </c>
      <c r="Y120" s="260">
        <v>3.382395030181939</v>
      </c>
      <c r="DA120" s="68" t="s">
        <v>897</v>
      </c>
    </row>
    <row r="121" spans="1:105" ht="12" customHeight="1" x14ac:dyDescent="0.25">
      <c r="A121" s="37" t="s">
        <v>159</v>
      </c>
      <c r="B121" s="226">
        <v>0.44668991844816303</v>
      </c>
      <c r="C121" s="226">
        <v>0.37914985307699078</v>
      </c>
      <c r="D121" s="226">
        <v>0.33322404952623819</v>
      </c>
      <c r="E121" s="226">
        <v>0.32149423609138639</v>
      </c>
      <c r="F121" s="226">
        <v>0.29592199256853391</v>
      </c>
      <c r="G121" s="226">
        <v>0.2610847797372724</v>
      </c>
      <c r="H121" s="226">
        <v>0.20925258907532909</v>
      </c>
      <c r="I121" s="226">
        <v>0.17930246442999281</v>
      </c>
      <c r="J121" s="226">
        <v>0.20688328275218729</v>
      </c>
      <c r="K121" s="226">
        <v>0.16714000685612501</v>
      </c>
      <c r="L121" s="226">
        <v>0.1592705469284563</v>
      </c>
      <c r="M121" s="226">
        <v>9.8273544312812031E-2</v>
      </c>
      <c r="N121" s="226">
        <v>8.5444497548541165E-2</v>
      </c>
      <c r="O121" s="226">
        <v>0.115431056258953</v>
      </c>
      <c r="P121" s="226">
        <v>5.7267974192612488E-2</v>
      </c>
      <c r="Q121" s="226">
        <v>6.222044295506609E-2</v>
      </c>
      <c r="R121" s="226">
        <v>7.0740126122205482E-2</v>
      </c>
      <c r="S121" s="226">
        <v>6.1011485074773331E-2</v>
      </c>
      <c r="T121" s="226">
        <v>7.0645152187115479E-2</v>
      </c>
      <c r="U121" s="226">
        <v>5.4796784015199038E-2</v>
      </c>
      <c r="V121" s="226">
        <v>7.0317725926063723E-2</v>
      </c>
      <c r="W121" s="226">
        <v>4.7564433240809487E-2</v>
      </c>
      <c r="X121" s="226">
        <v>6.9082368788345658E-2</v>
      </c>
      <c r="Y121" s="226">
        <v>9.0595324675894748E-2</v>
      </c>
      <c r="DA121" s="69" t="s">
        <v>898</v>
      </c>
    </row>
    <row r="122" spans="1:105" ht="12" customHeight="1" x14ac:dyDescent="0.25">
      <c r="A122" s="37" t="s">
        <v>35</v>
      </c>
      <c r="B122" s="226">
        <v>3.4806044292461209</v>
      </c>
      <c r="C122" s="226">
        <v>3.5178195115686872</v>
      </c>
      <c r="D122" s="226">
        <v>3.5169306628454051</v>
      </c>
      <c r="E122" s="226">
        <v>3.3923348058033498</v>
      </c>
      <c r="F122" s="226">
        <v>3.3151456758481461</v>
      </c>
      <c r="G122" s="226">
        <v>3.370044159535992</v>
      </c>
      <c r="H122" s="226">
        <v>2.9429788219903581</v>
      </c>
      <c r="I122" s="226">
        <v>2.7348483441712679</v>
      </c>
      <c r="J122" s="226">
        <v>2.807267284914249</v>
      </c>
      <c r="K122" s="226">
        <v>2.590492499360753</v>
      </c>
      <c r="L122" s="226">
        <v>2.8278308168036141</v>
      </c>
      <c r="M122" s="226">
        <v>1.9511494397997999</v>
      </c>
      <c r="N122" s="226">
        <v>2.148952627063407</v>
      </c>
      <c r="O122" s="226">
        <v>1.9055470570427071</v>
      </c>
      <c r="P122" s="226">
        <v>2.0916944964592372</v>
      </c>
      <c r="Q122" s="226">
        <v>2.4824266789901568</v>
      </c>
      <c r="R122" s="226">
        <v>2.5477287904663548</v>
      </c>
      <c r="S122" s="226">
        <v>2.5061928258835571</v>
      </c>
      <c r="T122" s="226">
        <v>3.000462629820654</v>
      </c>
      <c r="U122" s="226">
        <v>3.115773407328732</v>
      </c>
      <c r="V122" s="226">
        <v>2.8068190930973498</v>
      </c>
      <c r="W122" s="226">
        <v>2.8511005072750319</v>
      </c>
      <c r="X122" s="226">
        <v>2.6336527560903602</v>
      </c>
      <c r="Y122" s="226">
        <v>3.2917997055060439</v>
      </c>
      <c r="DA122" s="69" t="s">
        <v>899</v>
      </c>
    </row>
    <row r="123" spans="1:105" ht="12" customHeight="1" x14ac:dyDescent="0.25">
      <c r="A123" s="37" t="s">
        <v>96</v>
      </c>
      <c r="B123" s="226">
        <v>0</v>
      </c>
      <c r="C123" s="226">
        <v>0</v>
      </c>
      <c r="D123" s="226">
        <v>0</v>
      </c>
      <c r="E123" s="226">
        <v>0</v>
      </c>
      <c r="F123" s="226">
        <v>0</v>
      </c>
      <c r="G123" s="226">
        <v>0</v>
      </c>
      <c r="H123" s="226">
        <v>0</v>
      </c>
      <c r="I123" s="226">
        <v>0</v>
      </c>
      <c r="J123" s="226">
        <v>0</v>
      </c>
      <c r="K123" s="226">
        <v>0</v>
      </c>
      <c r="L123" s="226">
        <v>0</v>
      </c>
      <c r="M123" s="226">
        <v>0</v>
      </c>
      <c r="N123" s="226">
        <v>0</v>
      </c>
      <c r="O123" s="226">
        <v>0</v>
      </c>
      <c r="P123" s="226">
        <v>0</v>
      </c>
      <c r="Q123" s="226">
        <v>0</v>
      </c>
      <c r="R123" s="226">
        <v>0</v>
      </c>
      <c r="S123" s="226">
        <v>0</v>
      </c>
      <c r="T123" s="226">
        <v>0</v>
      </c>
      <c r="U123" s="226">
        <v>0</v>
      </c>
      <c r="V123" s="226">
        <v>0</v>
      </c>
      <c r="W123" s="226">
        <v>0</v>
      </c>
      <c r="X123" s="226">
        <v>0</v>
      </c>
      <c r="Y123" s="226">
        <v>0</v>
      </c>
      <c r="DA123" s="69" t="s">
        <v>900</v>
      </c>
    </row>
    <row r="124" spans="1:105" ht="12" customHeight="1" x14ac:dyDescent="0.25">
      <c r="A124" s="37" t="s">
        <v>78</v>
      </c>
      <c r="B124" s="226">
        <v>0</v>
      </c>
      <c r="C124" s="226">
        <v>0</v>
      </c>
      <c r="D124" s="226">
        <v>0</v>
      </c>
      <c r="E124" s="226">
        <v>0</v>
      </c>
      <c r="F124" s="226">
        <v>0</v>
      </c>
      <c r="G124" s="226">
        <v>0</v>
      </c>
      <c r="H124" s="226">
        <v>0</v>
      </c>
      <c r="I124" s="226">
        <v>0</v>
      </c>
      <c r="J124" s="226">
        <v>0</v>
      </c>
      <c r="K124" s="226">
        <v>0</v>
      </c>
      <c r="L124" s="226">
        <v>0</v>
      </c>
      <c r="M124" s="226">
        <v>0</v>
      </c>
      <c r="N124" s="226">
        <v>0</v>
      </c>
      <c r="O124" s="226">
        <v>0</v>
      </c>
      <c r="P124" s="226">
        <v>0</v>
      </c>
      <c r="Q124" s="226">
        <v>0</v>
      </c>
      <c r="R124" s="226">
        <v>0</v>
      </c>
      <c r="S124" s="226">
        <v>0</v>
      </c>
      <c r="T124" s="226">
        <v>0</v>
      </c>
      <c r="U124" s="226">
        <v>0</v>
      </c>
      <c r="V124" s="226">
        <v>0</v>
      </c>
      <c r="W124" s="226">
        <v>0</v>
      </c>
      <c r="X124" s="226">
        <v>0</v>
      </c>
      <c r="Y124" s="226">
        <v>0</v>
      </c>
      <c r="DA124" s="69" t="s">
        <v>901</v>
      </c>
    </row>
    <row r="125" spans="1:105" ht="12" customHeight="1" x14ac:dyDescent="0.25">
      <c r="A125" s="37" t="s">
        <v>40</v>
      </c>
      <c r="B125" s="226">
        <v>0</v>
      </c>
      <c r="C125" s="226">
        <v>0</v>
      </c>
      <c r="D125" s="226">
        <v>0</v>
      </c>
      <c r="E125" s="226">
        <v>0</v>
      </c>
      <c r="F125" s="226">
        <v>0</v>
      </c>
      <c r="G125" s="226">
        <v>0</v>
      </c>
      <c r="H125" s="226">
        <v>0</v>
      </c>
      <c r="I125" s="226">
        <v>0</v>
      </c>
      <c r="J125" s="226">
        <v>0</v>
      </c>
      <c r="K125" s="226">
        <v>0</v>
      </c>
      <c r="L125" s="226">
        <v>0</v>
      </c>
      <c r="M125" s="226">
        <v>0</v>
      </c>
      <c r="N125" s="226">
        <v>0</v>
      </c>
      <c r="O125" s="226">
        <v>0</v>
      </c>
      <c r="P125" s="226">
        <v>0</v>
      </c>
      <c r="Q125" s="226">
        <v>0</v>
      </c>
      <c r="R125" s="226">
        <v>0</v>
      </c>
      <c r="S125" s="226">
        <v>0</v>
      </c>
      <c r="T125" s="226">
        <v>0</v>
      </c>
      <c r="U125" s="226">
        <v>0</v>
      </c>
      <c r="V125" s="226">
        <v>0</v>
      </c>
      <c r="W125" s="226">
        <v>0</v>
      </c>
      <c r="X125" s="226">
        <v>0</v>
      </c>
      <c r="Y125" s="226">
        <v>0</v>
      </c>
      <c r="DA125" s="69" t="s">
        <v>902</v>
      </c>
    </row>
    <row r="126" spans="1:105" ht="12" customHeight="1" x14ac:dyDescent="0.25">
      <c r="A126" s="57" t="s">
        <v>602</v>
      </c>
      <c r="B126" s="294">
        <v>1103.9899207238391</v>
      </c>
      <c r="C126" s="294">
        <v>1107.369372019926</v>
      </c>
      <c r="D126" s="294">
        <v>1093.944218525261</v>
      </c>
      <c r="E126" s="294">
        <v>1010.157211435954</v>
      </c>
      <c r="F126" s="294">
        <v>987.16069141582057</v>
      </c>
      <c r="G126" s="294">
        <v>973.20649240461751</v>
      </c>
      <c r="H126" s="294">
        <v>742.93960044914172</v>
      </c>
      <c r="I126" s="294">
        <v>694.15455572297822</v>
      </c>
      <c r="J126" s="294">
        <v>717.64296346028232</v>
      </c>
      <c r="K126" s="294">
        <v>657.30727281520365</v>
      </c>
      <c r="L126" s="294">
        <v>700.87496973152463</v>
      </c>
      <c r="M126" s="294">
        <v>477.29118366056542</v>
      </c>
      <c r="N126" s="294">
        <v>525.3957582923083</v>
      </c>
      <c r="O126" s="294">
        <v>476.03119480979421</v>
      </c>
      <c r="P126" s="294">
        <v>511.14503259732481</v>
      </c>
      <c r="Q126" s="294">
        <v>607.30556341871613</v>
      </c>
      <c r="R126" s="294">
        <v>617.03898703399705</v>
      </c>
      <c r="S126" s="294">
        <v>602.56054609273428</v>
      </c>
      <c r="T126" s="294">
        <v>750.85846401390552</v>
      </c>
      <c r="U126" s="294">
        <v>765.33079782108257</v>
      </c>
      <c r="V126" s="294">
        <v>706.92527869255036</v>
      </c>
      <c r="W126" s="294">
        <v>718.41971223151336</v>
      </c>
      <c r="X126" s="294">
        <v>647.56199833026528</v>
      </c>
      <c r="Y126" s="294">
        <v>829.71130462710585</v>
      </c>
      <c r="DA126" s="70" t="s">
        <v>903</v>
      </c>
    </row>
    <row r="127" spans="1:105" ht="12" customHeight="1" x14ac:dyDescent="0.25">
      <c r="A127" s="60" t="s">
        <v>604</v>
      </c>
      <c r="B127" s="262">
        <v>1103.9899207238391</v>
      </c>
      <c r="C127" s="262">
        <v>1107.369372019926</v>
      </c>
      <c r="D127" s="262">
        <v>1093.944218525261</v>
      </c>
      <c r="E127" s="262">
        <v>1010.157211435954</v>
      </c>
      <c r="F127" s="262">
        <v>987.16069141582057</v>
      </c>
      <c r="G127" s="262">
        <v>973.20649240461751</v>
      </c>
      <c r="H127" s="262">
        <v>742.93960044914172</v>
      </c>
      <c r="I127" s="262">
        <v>694.15455572297822</v>
      </c>
      <c r="J127" s="262">
        <v>717.64296346028232</v>
      </c>
      <c r="K127" s="262">
        <v>657.30727281520365</v>
      </c>
      <c r="L127" s="262">
        <v>700.87496973152463</v>
      </c>
      <c r="M127" s="262">
        <v>477.29118366056542</v>
      </c>
      <c r="N127" s="262">
        <v>525.3957582923083</v>
      </c>
      <c r="O127" s="262">
        <v>476.03119480979421</v>
      </c>
      <c r="P127" s="262">
        <v>511.14503259732481</v>
      </c>
      <c r="Q127" s="262">
        <v>607.30556341871613</v>
      </c>
      <c r="R127" s="262">
        <v>617.03898703399705</v>
      </c>
      <c r="S127" s="262">
        <v>602.56054609273428</v>
      </c>
      <c r="T127" s="262">
        <v>750.85846401390552</v>
      </c>
      <c r="U127" s="262">
        <v>765.33079782108257</v>
      </c>
      <c r="V127" s="262">
        <v>706.92527869255036</v>
      </c>
      <c r="W127" s="262">
        <v>718.41971223151336</v>
      </c>
      <c r="X127" s="262">
        <v>647.56199833026528</v>
      </c>
      <c r="Y127" s="262">
        <v>829.71130462710585</v>
      </c>
      <c r="DA127" s="72" t="s">
        <v>904</v>
      </c>
    </row>
    <row r="128" spans="1:105" ht="12" customHeight="1" x14ac:dyDescent="0.25">
      <c r="A128" s="59" t="s">
        <v>28</v>
      </c>
      <c r="B128" s="230">
        <v>265.09549079555018</v>
      </c>
      <c r="C128" s="230">
        <v>272.09838298460949</v>
      </c>
      <c r="D128" s="230">
        <v>265.987825556563</v>
      </c>
      <c r="E128" s="230">
        <v>250.73423804064851</v>
      </c>
      <c r="F128" s="230">
        <v>225.30060783572489</v>
      </c>
      <c r="G128" s="230">
        <v>208.64160335014691</v>
      </c>
      <c r="H128" s="230">
        <v>58.031953780700199</v>
      </c>
      <c r="I128" s="230">
        <v>61.017211040942243</v>
      </c>
      <c r="J128" s="230">
        <v>57.744356471175863</v>
      </c>
      <c r="K128" s="230">
        <v>58.196413439486918</v>
      </c>
      <c r="L128" s="230">
        <v>52.896357801037688</v>
      </c>
      <c r="M128" s="230">
        <v>43.437212564609347</v>
      </c>
      <c r="N128" s="230">
        <v>46.950067568530649</v>
      </c>
      <c r="O128" s="230">
        <v>44.958328421267318</v>
      </c>
      <c r="P128" s="230">
        <v>46.790418704899992</v>
      </c>
      <c r="Q128" s="230">
        <v>53.03623735478012</v>
      </c>
      <c r="R128" s="230">
        <v>48.378778777864767</v>
      </c>
      <c r="S128" s="230">
        <v>46.373221431376159</v>
      </c>
      <c r="T128" s="230">
        <v>59.277779662848019</v>
      </c>
      <c r="U128" s="230">
        <v>56.982526328966692</v>
      </c>
      <c r="V128" s="230">
        <v>61.376948211568063</v>
      </c>
      <c r="W128" s="230">
        <v>64.076029759069002</v>
      </c>
      <c r="X128" s="230">
        <v>31.542248729089842</v>
      </c>
      <c r="Y128" s="230">
        <v>60.225363135653872</v>
      </c>
      <c r="DA128" s="71" t="s">
        <v>905</v>
      </c>
    </row>
    <row r="129" spans="1:105" ht="12" customHeight="1" x14ac:dyDescent="0.25">
      <c r="A129" s="59" t="s">
        <v>31</v>
      </c>
      <c r="B129" s="230">
        <v>31.826598730679841</v>
      </c>
      <c r="C129" s="230">
        <v>32.167796685502417</v>
      </c>
      <c r="D129" s="230">
        <v>30.101348339161721</v>
      </c>
      <c r="E129" s="230">
        <v>10.76892704116168</v>
      </c>
      <c r="F129" s="230">
        <v>10.187459278368671</v>
      </c>
      <c r="G129" s="230">
        <v>8.9651064862353884</v>
      </c>
      <c r="H129" s="230">
        <v>6.3085124667866941</v>
      </c>
      <c r="I129" s="230">
        <v>6.8394095703946798</v>
      </c>
      <c r="J129" s="230">
        <v>3.739233586995717</v>
      </c>
      <c r="K129" s="230">
        <v>4.0703505345467219</v>
      </c>
      <c r="L129" s="230">
        <v>3.7809384478132451</v>
      </c>
      <c r="M129" s="230">
        <v>2.0146611957244072</v>
      </c>
      <c r="N129" s="230">
        <v>1.477437807744348</v>
      </c>
      <c r="O129" s="230">
        <v>0.66496975932804592</v>
      </c>
      <c r="P129" s="230">
        <v>1.424246654053235</v>
      </c>
      <c r="Q129" s="230">
        <v>1.552485336714357</v>
      </c>
      <c r="R129" s="230">
        <v>2.9424794423119498</v>
      </c>
      <c r="S129" s="230">
        <v>0.72457374124403662</v>
      </c>
      <c r="T129" s="230">
        <v>1.7684030586332209</v>
      </c>
      <c r="U129" s="230">
        <v>1.8519284942073719</v>
      </c>
      <c r="V129" s="230">
        <v>1.859677541853713</v>
      </c>
      <c r="W129" s="230">
        <v>1.7573205599923269</v>
      </c>
      <c r="X129" s="230">
        <v>4.2804149228509507</v>
      </c>
      <c r="Y129" s="230">
        <v>3.401835794538036</v>
      </c>
      <c r="DA129" s="71" t="s">
        <v>906</v>
      </c>
    </row>
    <row r="130" spans="1:105" ht="12" customHeight="1" x14ac:dyDescent="0.25">
      <c r="A130" s="59" t="s">
        <v>159</v>
      </c>
      <c r="B130" s="230">
        <v>87.595850945329502</v>
      </c>
      <c r="C130" s="230">
        <v>74.173852720406884</v>
      </c>
      <c r="D130" s="230">
        <v>65.215913129647859</v>
      </c>
      <c r="E130" s="230">
        <v>64.289193947130371</v>
      </c>
      <c r="F130" s="230">
        <v>58.894191536436132</v>
      </c>
      <c r="G130" s="230">
        <v>52.171834643031282</v>
      </c>
      <c r="H130" s="230">
        <v>43.322779644683962</v>
      </c>
      <c r="I130" s="230">
        <v>37.106810123209947</v>
      </c>
      <c r="J130" s="230">
        <v>42.827118952473221</v>
      </c>
      <c r="K130" s="230">
        <v>34.424770179577919</v>
      </c>
      <c r="L130" s="230">
        <v>33.009199978330201</v>
      </c>
      <c r="M130" s="230">
        <v>20.53041504852742</v>
      </c>
      <c r="N130" s="230">
        <v>17.741221753249711</v>
      </c>
      <c r="O130" s="230">
        <v>23.95647024146384</v>
      </c>
      <c r="P130" s="230">
        <v>11.83411877614795</v>
      </c>
      <c r="Q130" s="230">
        <v>12.87116724531929</v>
      </c>
      <c r="R130" s="230">
        <v>14.673771673016731</v>
      </c>
      <c r="S130" s="230">
        <v>12.69345488380551</v>
      </c>
      <c r="T130" s="230">
        <v>15.481398085351289</v>
      </c>
      <c r="U130" s="230">
        <v>11.88708649473832</v>
      </c>
      <c r="V130" s="230">
        <v>15.19224938192851</v>
      </c>
      <c r="W130" s="230">
        <v>10.263803760354619</v>
      </c>
      <c r="X130" s="230">
        <v>15.01514152695434</v>
      </c>
      <c r="Y130" s="230">
        <v>19.723859952903069</v>
      </c>
      <c r="DA130" s="71" t="s">
        <v>907</v>
      </c>
    </row>
    <row r="131" spans="1:105" ht="12" customHeight="1" x14ac:dyDescent="0.25">
      <c r="A131" s="59" t="s">
        <v>32</v>
      </c>
      <c r="B131" s="230">
        <v>36.925779426665052</v>
      </c>
      <c r="C131" s="230">
        <v>40.731192563042342</v>
      </c>
      <c r="D131" s="230">
        <v>44.333935889867043</v>
      </c>
      <c r="E131" s="230">
        <v>5.9997503903818838</v>
      </c>
      <c r="F131" s="230">
        <v>33.000419276240812</v>
      </c>
      <c r="G131" s="230">
        <v>30.00153521760388</v>
      </c>
      <c r="H131" s="230">
        <v>25.974345117261372</v>
      </c>
      <c r="I131" s="230">
        <v>23.211741796177591</v>
      </c>
      <c r="J131" s="230">
        <v>32.196996235363137</v>
      </c>
      <c r="K131" s="230">
        <v>27.068381449991222</v>
      </c>
      <c r="L131" s="230">
        <v>25.113805356909531</v>
      </c>
      <c r="M131" s="230">
        <v>3.6925002167013372</v>
      </c>
      <c r="N131" s="230">
        <v>13.030421810595531</v>
      </c>
      <c r="O131" s="230">
        <v>10.975695286886729</v>
      </c>
      <c r="P131" s="230">
        <v>18.858833685523759</v>
      </c>
      <c r="Q131" s="230">
        <v>26.32105935147078</v>
      </c>
      <c r="R131" s="230">
        <v>22.56326866293518</v>
      </c>
      <c r="S131" s="230">
        <v>21.355245444324272</v>
      </c>
      <c r="T131" s="230">
        <v>16.80018259453287</v>
      </c>
      <c r="U131" s="230">
        <v>18.703386176016661</v>
      </c>
      <c r="V131" s="230">
        <v>22.07895943891921</v>
      </c>
      <c r="W131" s="230">
        <v>27.09108972347456</v>
      </c>
      <c r="X131" s="230">
        <v>24.29638618506694</v>
      </c>
      <c r="Y131" s="230">
        <v>29.689748489484519</v>
      </c>
      <c r="DA131" s="71" t="s">
        <v>908</v>
      </c>
    </row>
    <row r="132" spans="1:105" ht="12" customHeight="1" x14ac:dyDescent="0.25">
      <c r="A132" s="59" t="s">
        <v>35</v>
      </c>
      <c r="B132" s="230">
        <v>682.54620082561394</v>
      </c>
      <c r="C132" s="230">
        <v>688.19814706636487</v>
      </c>
      <c r="D132" s="230">
        <v>688.30519561002086</v>
      </c>
      <c r="E132" s="230">
        <v>678.36510201663179</v>
      </c>
      <c r="F132" s="230">
        <v>659.77801348905007</v>
      </c>
      <c r="G132" s="230">
        <v>673.42641270760009</v>
      </c>
      <c r="H132" s="230">
        <v>609.30200943970954</v>
      </c>
      <c r="I132" s="230">
        <v>565.97938319225375</v>
      </c>
      <c r="J132" s="230">
        <v>581.13525821427436</v>
      </c>
      <c r="K132" s="230">
        <v>533.54735721160091</v>
      </c>
      <c r="L132" s="230">
        <v>586.07466814743395</v>
      </c>
      <c r="M132" s="230">
        <v>407.61639463500291</v>
      </c>
      <c r="N132" s="230">
        <v>446.19660935218798</v>
      </c>
      <c r="O132" s="230">
        <v>395.47573110084818</v>
      </c>
      <c r="P132" s="230">
        <v>432.23741477669978</v>
      </c>
      <c r="Q132" s="230">
        <v>513.52461413043159</v>
      </c>
      <c r="R132" s="230">
        <v>528.4806884778684</v>
      </c>
      <c r="S132" s="230">
        <v>521.41405059198428</v>
      </c>
      <c r="T132" s="230">
        <v>657.53070061254016</v>
      </c>
      <c r="U132" s="230">
        <v>675.90587032715359</v>
      </c>
      <c r="V132" s="230">
        <v>606.41744411828086</v>
      </c>
      <c r="W132" s="230">
        <v>615.23146842862286</v>
      </c>
      <c r="X132" s="230">
        <v>572.42780696630325</v>
      </c>
      <c r="Y132" s="230">
        <v>716.67049725452637</v>
      </c>
      <c r="DA132" s="71" t="s">
        <v>909</v>
      </c>
    </row>
    <row r="133" spans="1:105" ht="12" customHeight="1" x14ac:dyDescent="0.25">
      <c r="A133" s="60" t="s">
        <v>611</v>
      </c>
      <c r="B133" s="262">
        <v>0</v>
      </c>
      <c r="C133" s="262">
        <v>0</v>
      </c>
      <c r="D133" s="262">
        <v>0</v>
      </c>
      <c r="E133" s="262">
        <v>0</v>
      </c>
      <c r="F133" s="262">
        <v>0</v>
      </c>
      <c r="G133" s="262">
        <v>0</v>
      </c>
      <c r="H133" s="262">
        <v>0</v>
      </c>
      <c r="I133" s="262">
        <v>0</v>
      </c>
      <c r="J133" s="262">
        <v>0</v>
      </c>
      <c r="K133" s="262">
        <v>0</v>
      </c>
      <c r="L133" s="262">
        <v>0</v>
      </c>
      <c r="M133" s="262">
        <v>0</v>
      </c>
      <c r="N133" s="262">
        <v>0</v>
      </c>
      <c r="O133" s="262">
        <v>0</v>
      </c>
      <c r="P133" s="262">
        <v>0</v>
      </c>
      <c r="Q133" s="262">
        <v>0</v>
      </c>
      <c r="R133" s="262">
        <v>0</v>
      </c>
      <c r="S133" s="262">
        <v>0</v>
      </c>
      <c r="T133" s="262">
        <v>0</v>
      </c>
      <c r="U133" s="262">
        <v>0</v>
      </c>
      <c r="V133" s="262">
        <v>0</v>
      </c>
      <c r="W133" s="262">
        <v>0</v>
      </c>
      <c r="X133" s="262">
        <v>0</v>
      </c>
      <c r="Y133" s="262">
        <v>0</v>
      </c>
      <c r="DA133" s="72" t="s">
        <v>910</v>
      </c>
    </row>
    <row r="134" spans="1:105" ht="12" customHeight="1" x14ac:dyDescent="0.25">
      <c r="A134" s="57" t="s">
        <v>613</v>
      </c>
      <c r="B134" s="294">
        <v>455.39623913251819</v>
      </c>
      <c r="C134" s="294">
        <v>453.89342703228192</v>
      </c>
      <c r="D134" s="294">
        <v>449.52946128394763</v>
      </c>
      <c r="E134" s="294">
        <v>412.69746569020049</v>
      </c>
      <c r="F134" s="294">
        <v>411.71071197817957</v>
      </c>
      <c r="G134" s="294">
        <v>412.14192108242662</v>
      </c>
      <c r="H134" s="294">
        <v>356.86328305312247</v>
      </c>
      <c r="I134" s="294">
        <v>330.2096366010357</v>
      </c>
      <c r="J134" s="294">
        <v>343.54613664880287</v>
      </c>
      <c r="K134" s="294">
        <v>313.07957513178758</v>
      </c>
      <c r="L134" s="294">
        <v>337.45846765784461</v>
      </c>
      <c r="M134" s="294">
        <v>226.46420802678111</v>
      </c>
      <c r="N134" s="294">
        <v>249.94283350909399</v>
      </c>
      <c r="O134" s="294">
        <v>225.5536858722545</v>
      </c>
      <c r="P134" s="294">
        <v>242.7748017685997</v>
      </c>
      <c r="Q134" s="294">
        <v>289.16690704041781</v>
      </c>
      <c r="R134" s="294">
        <v>296.19841630765268</v>
      </c>
      <c r="S134" s="294">
        <v>289.46978709021118</v>
      </c>
      <c r="T134" s="294">
        <v>360.74781044989561</v>
      </c>
      <c r="U134" s="294">
        <v>369.0798044057006</v>
      </c>
      <c r="V134" s="294">
        <v>337.02713008074278</v>
      </c>
      <c r="W134" s="294">
        <v>342.27127263542218</v>
      </c>
      <c r="X134" s="294">
        <v>319.38026024185092</v>
      </c>
      <c r="Y134" s="294">
        <v>401.8965774350126</v>
      </c>
      <c r="DA134" s="70" t="s">
        <v>911</v>
      </c>
    </row>
    <row r="135" spans="1:105" ht="12" customHeight="1" x14ac:dyDescent="0.25">
      <c r="A135" s="60" t="s">
        <v>615</v>
      </c>
      <c r="B135" s="262">
        <v>455.39623913251819</v>
      </c>
      <c r="C135" s="262">
        <v>453.89342703228192</v>
      </c>
      <c r="D135" s="262">
        <v>449.52946128394763</v>
      </c>
      <c r="E135" s="262">
        <v>412.69746569020049</v>
      </c>
      <c r="F135" s="262">
        <v>411.71071197817957</v>
      </c>
      <c r="G135" s="262">
        <v>412.14192108242662</v>
      </c>
      <c r="H135" s="262">
        <v>356.86328305312247</v>
      </c>
      <c r="I135" s="262">
        <v>330.2096366010357</v>
      </c>
      <c r="J135" s="262">
        <v>343.54613664880287</v>
      </c>
      <c r="K135" s="262">
        <v>313.07957513178758</v>
      </c>
      <c r="L135" s="262">
        <v>337.45846765784461</v>
      </c>
      <c r="M135" s="262">
        <v>226.46420802678111</v>
      </c>
      <c r="N135" s="262">
        <v>249.94283350909399</v>
      </c>
      <c r="O135" s="262">
        <v>225.5536858722545</v>
      </c>
      <c r="P135" s="262">
        <v>242.7748017685997</v>
      </c>
      <c r="Q135" s="262">
        <v>289.16690704041781</v>
      </c>
      <c r="R135" s="262">
        <v>296.19841630765268</v>
      </c>
      <c r="S135" s="262">
        <v>289.46978709021118</v>
      </c>
      <c r="T135" s="262">
        <v>360.74781044989561</v>
      </c>
      <c r="U135" s="262">
        <v>369.0798044057006</v>
      </c>
      <c r="V135" s="262">
        <v>337.02713008074278</v>
      </c>
      <c r="W135" s="262">
        <v>342.27127263542218</v>
      </c>
      <c r="X135" s="262">
        <v>319.38026024185092</v>
      </c>
      <c r="Y135" s="262">
        <v>401.8965774350126</v>
      </c>
      <c r="DA135" s="72" t="s">
        <v>912</v>
      </c>
    </row>
    <row r="136" spans="1:105" ht="12" customHeight="1" x14ac:dyDescent="0.25">
      <c r="A136" s="59" t="s">
        <v>31</v>
      </c>
      <c r="B136" s="297">
        <v>17.27716009220655</v>
      </c>
      <c r="C136" s="297">
        <v>17.480256909824298</v>
      </c>
      <c r="D136" s="297">
        <v>16.34318306826022</v>
      </c>
      <c r="E136" s="297">
        <v>5.8522181363832377</v>
      </c>
      <c r="F136" s="297">
        <v>5.5053233567983959</v>
      </c>
      <c r="G136" s="297">
        <v>4.8326783806604254</v>
      </c>
      <c r="H136" s="297">
        <v>3.2869781510395049</v>
      </c>
      <c r="I136" s="297">
        <v>3.5670600822636178</v>
      </c>
      <c r="J136" s="297">
        <v>1.9466615616920531</v>
      </c>
      <c r="K136" s="297">
        <v>2.1270581162912299</v>
      </c>
      <c r="L136" s="297">
        <v>1.9690614341520309</v>
      </c>
      <c r="M136" s="297">
        <v>1.0516180155721251</v>
      </c>
      <c r="N136" s="297">
        <v>0.77182217158745581</v>
      </c>
      <c r="O136" s="297">
        <v>0.34793741825272712</v>
      </c>
      <c r="P136" s="297">
        <v>0.7446274652230952</v>
      </c>
      <c r="Q136" s="297">
        <v>0.80994448354428272</v>
      </c>
      <c r="R136" s="297">
        <v>1.5326512004477439</v>
      </c>
      <c r="S136" s="297">
        <v>0.37710713155279718</v>
      </c>
      <c r="T136" s="297">
        <v>0.92244845154032706</v>
      </c>
      <c r="U136" s="297">
        <v>0.96493410646094646</v>
      </c>
      <c r="V136" s="297">
        <v>0.97089831266325521</v>
      </c>
      <c r="W136" s="297">
        <v>0.91921166293570222</v>
      </c>
      <c r="X136" s="297">
        <v>2.219214615908526</v>
      </c>
      <c r="Y136" s="297">
        <v>1.776752620289348</v>
      </c>
      <c r="DA136" s="71" t="s">
        <v>913</v>
      </c>
    </row>
    <row r="137" spans="1:105" ht="12" customHeight="1" x14ac:dyDescent="0.25">
      <c r="A137" s="59" t="s">
        <v>159</v>
      </c>
      <c r="B137" s="297">
        <v>47.551658064442883</v>
      </c>
      <c r="C137" s="297">
        <v>40.306708420864027</v>
      </c>
      <c r="D137" s="297">
        <v>35.408234715351369</v>
      </c>
      <c r="E137" s="297">
        <v>34.937035542425797</v>
      </c>
      <c r="F137" s="297">
        <v>31.82653882443001</v>
      </c>
      <c r="G137" s="297">
        <v>28.123447027191069</v>
      </c>
      <c r="H137" s="297">
        <v>22.572838031801279</v>
      </c>
      <c r="I137" s="297">
        <v>19.352872467761799</v>
      </c>
      <c r="J137" s="297">
        <v>22.295987753409189</v>
      </c>
      <c r="K137" s="297">
        <v>17.989479331191252</v>
      </c>
      <c r="L137" s="297">
        <v>17.190743395236709</v>
      </c>
      <c r="M137" s="297">
        <v>10.71651867719693</v>
      </c>
      <c r="N137" s="297">
        <v>9.2681182439167848</v>
      </c>
      <c r="O137" s="297">
        <v>12.534934543017579</v>
      </c>
      <c r="P137" s="297">
        <v>6.1871374893907394</v>
      </c>
      <c r="Q137" s="297">
        <v>6.7149947639346417</v>
      </c>
      <c r="R137" s="297">
        <v>7.6431370925992406</v>
      </c>
      <c r="S137" s="297">
        <v>6.60635638342095</v>
      </c>
      <c r="T137" s="297">
        <v>8.0755298526508703</v>
      </c>
      <c r="U137" s="297">
        <v>6.1936814629193258</v>
      </c>
      <c r="V137" s="297">
        <v>7.9315520882028583</v>
      </c>
      <c r="W137" s="297">
        <v>5.3687462250157001</v>
      </c>
      <c r="X137" s="297">
        <v>7.7847176353544434</v>
      </c>
      <c r="Y137" s="297">
        <v>10.30162005756061</v>
      </c>
      <c r="DA137" s="71" t="s">
        <v>914</v>
      </c>
    </row>
    <row r="138" spans="1:105" ht="12" customHeight="1" x14ac:dyDescent="0.25">
      <c r="A138" s="59" t="s">
        <v>32</v>
      </c>
      <c r="B138" s="297">
        <v>20.04526490821695</v>
      </c>
      <c r="C138" s="297">
        <v>22.133679754522628</v>
      </c>
      <c r="D138" s="297">
        <v>24.07060382215381</v>
      </c>
      <c r="E138" s="297">
        <v>3.26047784650769</v>
      </c>
      <c r="F138" s="297">
        <v>17.833492538359462</v>
      </c>
      <c r="G138" s="297">
        <v>16.172453819187119</v>
      </c>
      <c r="H138" s="297">
        <v>13.53363496347111</v>
      </c>
      <c r="I138" s="297">
        <v>12.10596861450675</v>
      </c>
      <c r="J138" s="297">
        <v>16.76189879961008</v>
      </c>
      <c r="K138" s="297">
        <v>14.14522409541874</v>
      </c>
      <c r="L138" s="297">
        <v>13.078929021362841</v>
      </c>
      <c r="M138" s="297">
        <v>1.9274207289185741</v>
      </c>
      <c r="N138" s="297">
        <v>6.8071687389054967</v>
      </c>
      <c r="O138" s="297">
        <v>5.7429003771644567</v>
      </c>
      <c r="P138" s="297">
        <v>9.8598128943124799</v>
      </c>
      <c r="Q138" s="297">
        <v>13.731915090343829</v>
      </c>
      <c r="R138" s="297">
        <v>11.75254457346394</v>
      </c>
      <c r="S138" s="297">
        <v>11.11441789111529</v>
      </c>
      <c r="T138" s="297">
        <v>8.7634447046813513</v>
      </c>
      <c r="U138" s="297">
        <v>9.74526569681246</v>
      </c>
      <c r="V138" s="297">
        <v>11.526957755934101</v>
      </c>
      <c r="W138" s="297">
        <v>14.17069042631816</v>
      </c>
      <c r="X138" s="297">
        <v>12.596651564738041</v>
      </c>
      <c r="Y138" s="297">
        <v>15.506726841172201</v>
      </c>
      <c r="DA138" s="71" t="s">
        <v>915</v>
      </c>
    </row>
    <row r="139" spans="1:105" ht="12" customHeight="1" x14ac:dyDescent="0.25">
      <c r="A139" s="59" t="s">
        <v>35</v>
      </c>
      <c r="B139" s="297">
        <v>370.52215606765179</v>
      </c>
      <c r="C139" s="297">
        <v>373.97278194707098</v>
      </c>
      <c r="D139" s="297">
        <v>373.70743967818231</v>
      </c>
      <c r="E139" s="297">
        <v>368.64773416488379</v>
      </c>
      <c r="F139" s="297">
        <v>356.54535725859182</v>
      </c>
      <c r="G139" s="297">
        <v>363.01334185538798</v>
      </c>
      <c r="H139" s="297">
        <v>317.46983190681061</v>
      </c>
      <c r="I139" s="297">
        <v>295.18373543650353</v>
      </c>
      <c r="J139" s="297">
        <v>302.5415885340916</v>
      </c>
      <c r="K139" s="297">
        <v>278.81781358888628</v>
      </c>
      <c r="L139" s="297">
        <v>305.21973380709301</v>
      </c>
      <c r="M139" s="297">
        <v>212.76865060509351</v>
      </c>
      <c r="N139" s="297">
        <v>233.09572435468431</v>
      </c>
      <c r="O139" s="297">
        <v>206.92791353381969</v>
      </c>
      <c r="P139" s="297">
        <v>225.98322391967341</v>
      </c>
      <c r="Q139" s="297">
        <v>267.91005270259512</v>
      </c>
      <c r="R139" s="297">
        <v>275.27008344114182</v>
      </c>
      <c r="S139" s="297">
        <v>271.37190568412223</v>
      </c>
      <c r="T139" s="297">
        <v>342.98638744102311</v>
      </c>
      <c r="U139" s="297">
        <v>352.17592313950792</v>
      </c>
      <c r="V139" s="297">
        <v>316.59772192394257</v>
      </c>
      <c r="W139" s="297">
        <v>321.81262432115273</v>
      </c>
      <c r="X139" s="297">
        <v>296.77967642584991</v>
      </c>
      <c r="Y139" s="297">
        <v>374.31147791599051</v>
      </c>
      <c r="DA139" s="71" t="s">
        <v>916</v>
      </c>
    </row>
    <row r="140" spans="1:105" ht="12" customHeight="1" x14ac:dyDescent="0.25">
      <c r="A140" s="60" t="s">
        <v>621</v>
      </c>
      <c r="B140" s="262">
        <v>0</v>
      </c>
      <c r="C140" s="262">
        <v>0</v>
      </c>
      <c r="D140" s="262">
        <v>0</v>
      </c>
      <c r="E140" s="262">
        <v>0</v>
      </c>
      <c r="F140" s="262">
        <v>0</v>
      </c>
      <c r="G140" s="262">
        <v>0</v>
      </c>
      <c r="H140" s="262">
        <v>0</v>
      </c>
      <c r="I140" s="262">
        <v>0</v>
      </c>
      <c r="J140" s="262">
        <v>0</v>
      </c>
      <c r="K140" s="262">
        <v>0</v>
      </c>
      <c r="L140" s="262">
        <v>0</v>
      </c>
      <c r="M140" s="262">
        <v>0</v>
      </c>
      <c r="N140" s="262">
        <v>0</v>
      </c>
      <c r="O140" s="262">
        <v>0</v>
      </c>
      <c r="P140" s="262">
        <v>0</v>
      </c>
      <c r="Q140" s="262">
        <v>0</v>
      </c>
      <c r="R140" s="262">
        <v>0</v>
      </c>
      <c r="S140" s="262">
        <v>0</v>
      </c>
      <c r="T140" s="262">
        <v>0</v>
      </c>
      <c r="U140" s="262">
        <v>0</v>
      </c>
      <c r="V140" s="262">
        <v>0</v>
      </c>
      <c r="W140" s="262">
        <v>0</v>
      </c>
      <c r="X140" s="262">
        <v>0</v>
      </c>
      <c r="Y140" s="262">
        <v>0</v>
      </c>
      <c r="DA140" s="72" t="s">
        <v>917</v>
      </c>
    </row>
    <row r="141" spans="1:105" ht="12" customHeight="1" x14ac:dyDescent="0.25">
      <c r="A141" s="57" t="s">
        <v>623</v>
      </c>
      <c r="B141" s="261">
        <f t="shared" ref="B141:Y141" si="4">B142+B146+B157</f>
        <v>372.15225025958068</v>
      </c>
      <c r="C141" s="261">
        <f t="shared" si="4"/>
        <v>374.98569489569081</v>
      </c>
      <c r="D141" s="261">
        <f t="shared" si="4"/>
        <v>371.92093497288641</v>
      </c>
      <c r="E141" s="261">
        <f t="shared" si="4"/>
        <v>423.00741877152649</v>
      </c>
      <c r="F141" s="261">
        <f t="shared" si="4"/>
        <v>410.26602139545531</v>
      </c>
      <c r="G141" s="261">
        <f t="shared" si="4"/>
        <v>403.82661092483272</v>
      </c>
      <c r="H141" s="261">
        <f t="shared" si="4"/>
        <v>270.3394630605992</v>
      </c>
      <c r="I141" s="261">
        <f t="shared" si="4"/>
        <v>263.74985615849084</v>
      </c>
      <c r="J141" s="261">
        <f t="shared" si="4"/>
        <v>335.8677045329955</v>
      </c>
      <c r="K141" s="261">
        <f t="shared" si="4"/>
        <v>272.13911757244801</v>
      </c>
      <c r="L141" s="261">
        <f t="shared" si="4"/>
        <v>255.2431649956026</v>
      </c>
      <c r="M141" s="261">
        <f t="shared" si="4"/>
        <v>190.67712702895912</v>
      </c>
      <c r="N141" s="261">
        <f t="shared" si="4"/>
        <v>192.01376262510831</v>
      </c>
      <c r="O141" s="261">
        <f t="shared" si="4"/>
        <v>172.45400427540721</v>
      </c>
      <c r="P141" s="261">
        <f t="shared" si="4"/>
        <v>187.20844547678416</v>
      </c>
      <c r="Q141" s="261">
        <f t="shared" si="4"/>
        <v>239.29227543060031</v>
      </c>
      <c r="R141" s="261">
        <f t="shared" si="4"/>
        <v>238.55103194886505</v>
      </c>
      <c r="S141" s="261">
        <f t="shared" si="4"/>
        <v>236.91321407396907</v>
      </c>
      <c r="T141" s="261">
        <f t="shared" si="4"/>
        <v>266.79487517318103</v>
      </c>
      <c r="U141" s="261">
        <f t="shared" si="4"/>
        <v>266.57226944977776</v>
      </c>
      <c r="V141" s="261">
        <f t="shared" si="4"/>
        <v>286.11284237746651</v>
      </c>
      <c r="W141" s="261">
        <f t="shared" si="4"/>
        <v>256.22797193059949</v>
      </c>
      <c r="X141" s="261">
        <f t="shared" si="4"/>
        <v>227.91169148574048</v>
      </c>
      <c r="Y141" s="261">
        <f t="shared" si="4"/>
        <v>275.36833211233045</v>
      </c>
      <c r="DA141" s="70"/>
    </row>
    <row r="142" spans="1:105" ht="12" customHeight="1" x14ac:dyDescent="0.25">
      <c r="A142" s="60" t="s">
        <v>624</v>
      </c>
      <c r="B142" s="262">
        <v>48.076930881448412</v>
      </c>
      <c r="C142" s="262">
        <v>47.742092344357737</v>
      </c>
      <c r="D142" s="262">
        <v>47.109354335854484</v>
      </c>
      <c r="E142" s="262">
        <v>44.713301218191383</v>
      </c>
      <c r="F142" s="262">
        <v>43.472298919554291</v>
      </c>
      <c r="G142" s="262">
        <v>43.659130693826341</v>
      </c>
      <c r="H142" s="262">
        <v>37.837691139644583</v>
      </c>
      <c r="I142" s="262">
        <v>35.024198273168928</v>
      </c>
      <c r="J142" s="262">
        <v>36.10154746794727</v>
      </c>
      <c r="K142" s="262">
        <v>33.044214874814102</v>
      </c>
      <c r="L142" s="262">
        <v>35.77229238301971</v>
      </c>
      <c r="M142" s="262">
        <v>24.52392806998802</v>
      </c>
      <c r="N142" s="262">
        <v>26.710208100578718</v>
      </c>
      <c r="O142" s="262">
        <v>24.134640048436019</v>
      </c>
      <c r="P142" s="262">
        <v>25.689818217295759</v>
      </c>
      <c r="Q142" s="262">
        <v>30.41713634703321</v>
      </c>
      <c r="R142" s="262">
        <v>31.34904508691336</v>
      </c>
      <c r="S142" s="262">
        <v>30.654642118656469</v>
      </c>
      <c r="T142" s="262">
        <v>38.638611759450747</v>
      </c>
      <c r="U142" s="262">
        <v>39.47548767892264</v>
      </c>
      <c r="V142" s="262">
        <v>35.831155018480793</v>
      </c>
      <c r="W142" s="262">
        <v>36.206639560930412</v>
      </c>
      <c r="X142" s="262">
        <v>33.85632510034219</v>
      </c>
      <c r="Y142" s="262">
        <v>42.697262601291577</v>
      </c>
      <c r="DA142" s="72" t="s">
        <v>918</v>
      </c>
    </row>
    <row r="143" spans="1:105" ht="12" customHeight="1" x14ac:dyDescent="0.25">
      <c r="A143" s="59" t="s">
        <v>31</v>
      </c>
      <c r="B143" s="230">
        <v>1.90796134787739</v>
      </c>
      <c r="C143" s="230">
        <v>1.932889864916129</v>
      </c>
      <c r="D143" s="230">
        <v>1.809615168741779</v>
      </c>
      <c r="E143" s="230">
        <v>0.63910198662013107</v>
      </c>
      <c r="F143" s="230">
        <v>0.60762352023283372</v>
      </c>
      <c r="G143" s="230">
        <v>0.53284547033576335</v>
      </c>
      <c r="H143" s="230">
        <v>0.36225145353399968</v>
      </c>
      <c r="I143" s="230">
        <v>0.39274435395318352</v>
      </c>
      <c r="J143" s="230">
        <v>0.21505778625065219</v>
      </c>
      <c r="K143" s="230">
        <v>0.235125087505897</v>
      </c>
      <c r="L143" s="230">
        <v>0.21714637624400601</v>
      </c>
      <c r="M143" s="230">
        <v>0.11485781408630601</v>
      </c>
      <c r="N143" s="230">
        <v>8.4790237743307975E-2</v>
      </c>
      <c r="O143" s="230">
        <v>3.8202603798525941E-2</v>
      </c>
      <c r="P143" s="230">
        <v>8.2130155356862189E-2</v>
      </c>
      <c r="Q143" s="230">
        <v>8.9444669375775845E-2</v>
      </c>
      <c r="R143" s="230">
        <v>0.16891491970833619</v>
      </c>
      <c r="S143" s="230">
        <v>4.1529948538106543E-2</v>
      </c>
      <c r="T143" s="230">
        <v>0.101260541818988</v>
      </c>
      <c r="U143" s="230">
        <v>0.10600496286116989</v>
      </c>
      <c r="V143" s="230">
        <v>0.1068767727517638</v>
      </c>
      <c r="W143" s="230">
        <v>0.10143708108053751</v>
      </c>
      <c r="X143" s="230">
        <v>0.24491025393311819</v>
      </c>
      <c r="Y143" s="230">
        <v>0.19633660948763171</v>
      </c>
      <c r="DA143" s="71" t="s">
        <v>919</v>
      </c>
    </row>
    <row r="144" spans="1:105" ht="12" customHeight="1" x14ac:dyDescent="0.25">
      <c r="A144" s="59" t="s">
        <v>159</v>
      </c>
      <c r="B144" s="230">
        <v>5.2512522388077318</v>
      </c>
      <c r="C144" s="230">
        <v>4.4569383960845181</v>
      </c>
      <c r="D144" s="230">
        <v>3.9206119378120659</v>
      </c>
      <c r="E144" s="230">
        <v>3.815361680209294</v>
      </c>
      <c r="F144" s="230">
        <v>3.5127007632433398</v>
      </c>
      <c r="G144" s="230">
        <v>3.10085840155137</v>
      </c>
      <c r="H144" s="230">
        <v>2.4877084701100238</v>
      </c>
      <c r="I144" s="230">
        <v>2.1308111495745008</v>
      </c>
      <c r="J144" s="230">
        <v>2.463153258315764</v>
      </c>
      <c r="K144" s="230">
        <v>1.9885577500378639</v>
      </c>
      <c r="L144" s="230">
        <v>1.8957801765203921</v>
      </c>
      <c r="M144" s="230">
        <v>1.17045913216717</v>
      </c>
      <c r="N144" s="230">
        <v>1.0181697005652159</v>
      </c>
      <c r="O144" s="230">
        <v>1.376302498282977</v>
      </c>
      <c r="P144" s="230">
        <v>0.68242253603375014</v>
      </c>
      <c r="Q144" s="230">
        <v>0.74155759897506812</v>
      </c>
      <c r="R144" s="230">
        <v>0.84235727472698729</v>
      </c>
      <c r="S144" s="230">
        <v>0.72754296504056293</v>
      </c>
      <c r="T144" s="230">
        <v>0.88648046076652776</v>
      </c>
      <c r="U144" s="230">
        <v>0.6804205272199616</v>
      </c>
      <c r="V144" s="230">
        <v>0.87310759432089857</v>
      </c>
      <c r="W144" s="230">
        <v>0.59245325977314156</v>
      </c>
      <c r="X144" s="230">
        <v>0.85911347158812479</v>
      </c>
      <c r="Y144" s="230">
        <v>1.1383605861810111</v>
      </c>
      <c r="DA144" s="71" t="s">
        <v>920</v>
      </c>
    </row>
    <row r="145" spans="1:105" ht="12" customHeight="1" x14ac:dyDescent="0.25">
      <c r="A145" s="59" t="s">
        <v>35</v>
      </c>
      <c r="B145" s="230">
        <v>40.917717294763293</v>
      </c>
      <c r="C145" s="230">
        <v>41.352264083357099</v>
      </c>
      <c r="D145" s="230">
        <v>41.379127229300629</v>
      </c>
      <c r="E145" s="230">
        <v>40.258837551361957</v>
      </c>
      <c r="F145" s="230">
        <v>39.351974636078118</v>
      </c>
      <c r="G145" s="230">
        <v>40.025426821939213</v>
      </c>
      <c r="H145" s="230">
        <v>34.987731216000547</v>
      </c>
      <c r="I145" s="230">
        <v>32.500642769641253</v>
      </c>
      <c r="J145" s="230">
        <v>33.423336423380853</v>
      </c>
      <c r="K145" s="230">
        <v>30.82053203727034</v>
      </c>
      <c r="L145" s="230">
        <v>33.659365830255311</v>
      </c>
      <c r="M145" s="230">
        <v>23.23861112373454</v>
      </c>
      <c r="N145" s="230">
        <v>25.607248162270199</v>
      </c>
      <c r="O145" s="230">
        <v>22.720134946354509</v>
      </c>
      <c r="P145" s="230">
        <v>24.92526552590515</v>
      </c>
      <c r="Q145" s="230">
        <v>29.58613407868237</v>
      </c>
      <c r="R145" s="230">
        <v>30.337772892478029</v>
      </c>
      <c r="S145" s="230">
        <v>29.8855692050778</v>
      </c>
      <c r="T145" s="230">
        <v>37.650870756865238</v>
      </c>
      <c r="U145" s="230">
        <v>38.689062188841511</v>
      </c>
      <c r="V145" s="230">
        <v>34.851170651408133</v>
      </c>
      <c r="W145" s="230">
        <v>35.512749220076728</v>
      </c>
      <c r="X145" s="230">
        <v>32.752301374820952</v>
      </c>
      <c r="Y145" s="230">
        <v>41.362565405622938</v>
      </c>
      <c r="DA145" s="71" t="s">
        <v>921</v>
      </c>
    </row>
    <row r="146" spans="1:105" ht="12" customHeight="1" x14ac:dyDescent="0.25">
      <c r="A146" s="60" t="s">
        <v>629</v>
      </c>
      <c r="B146" s="262">
        <v>324.07531937813229</v>
      </c>
      <c r="C146" s="262">
        <v>327.24360255133308</v>
      </c>
      <c r="D146" s="262">
        <v>324.81158063703191</v>
      </c>
      <c r="E146" s="262">
        <v>378.29411755333513</v>
      </c>
      <c r="F146" s="262">
        <v>366.79372247590101</v>
      </c>
      <c r="G146" s="262">
        <v>360.16748023100638</v>
      </c>
      <c r="H146" s="262">
        <v>232.50177192095461</v>
      </c>
      <c r="I146" s="262">
        <v>228.72565788532191</v>
      </c>
      <c r="J146" s="262">
        <v>299.76615706504822</v>
      </c>
      <c r="K146" s="262">
        <v>239.0949026976339</v>
      </c>
      <c r="L146" s="262">
        <v>219.47087261258289</v>
      </c>
      <c r="M146" s="262">
        <v>166.1531989589711</v>
      </c>
      <c r="N146" s="262">
        <v>165.3035545245296</v>
      </c>
      <c r="O146" s="262">
        <v>148.3193642269712</v>
      </c>
      <c r="P146" s="262">
        <v>161.5186272594884</v>
      </c>
      <c r="Q146" s="262">
        <v>208.87513908356709</v>
      </c>
      <c r="R146" s="262">
        <v>207.2019868619517</v>
      </c>
      <c r="S146" s="262">
        <v>206.25857195531259</v>
      </c>
      <c r="T146" s="262">
        <v>228.1562634137303</v>
      </c>
      <c r="U146" s="262">
        <v>227.0967817708551</v>
      </c>
      <c r="V146" s="262">
        <v>250.28168735898569</v>
      </c>
      <c r="W146" s="262">
        <v>220.0213323696691</v>
      </c>
      <c r="X146" s="262">
        <v>194.05536638539829</v>
      </c>
      <c r="Y146" s="262">
        <v>232.67106951103889</v>
      </c>
      <c r="DA146" s="72" t="s">
        <v>922</v>
      </c>
    </row>
    <row r="147" spans="1:105" ht="12" customHeight="1" x14ac:dyDescent="0.25">
      <c r="A147" s="64" t="s">
        <v>28</v>
      </c>
      <c r="B147" s="229">
        <v>77.48481657324055</v>
      </c>
      <c r="C147" s="229">
        <v>80.123282655059526</v>
      </c>
      <c r="D147" s="229">
        <v>78.706909684379255</v>
      </c>
      <c r="E147" s="229">
        <v>59.210573980893891</v>
      </c>
      <c r="F147" s="229">
        <v>53.4660650928422</v>
      </c>
      <c r="G147" s="229">
        <v>49.524914991406924</v>
      </c>
      <c r="H147" s="229">
        <v>17.147993859757801</v>
      </c>
      <c r="I147" s="229">
        <v>18.924191548210899</v>
      </c>
      <c r="J147" s="229">
        <v>15.537547107243171</v>
      </c>
      <c r="K147" s="229">
        <v>13.6390661082111</v>
      </c>
      <c r="L147" s="229">
        <v>12.760232104795239</v>
      </c>
      <c r="M147" s="229">
        <v>12.480174948375289</v>
      </c>
      <c r="N147" s="229">
        <v>13.51904188953125</v>
      </c>
      <c r="O147" s="229">
        <v>13.04764557209857</v>
      </c>
      <c r="P147" s="229">
        <v>13.772285058128251</v>
      </c>
      <c r="Q147" s="229">
        <v>15.593520416475769</v>
      </c>
      <c r="R147" s="229">
        <v>13.878440984586909</v>
      </c>
      <c r="S147" s="229">
        <v>14.17580828122963</v>
      </c>
      <c r="T147" s="229">
        <v>16.38628147350164</v>
      </c>
      <c r="U147" s="229">
        <v>15.442644586169701</v>
      </c>
      <c r="V147" s="229">
        <v>16.003305758406398</v>
      </c>
      <c r="W147" s="229">
        <v>17.805448520682742</v>
      </c>
      <c r="X147" s="229">
        <v>8.4439731789930246</v>
      </c>
      <c r="Y147" s="229">
        <v>13.58152225840294</v>
      </c>
      <c r="DA147" s="73" t="s">
        <v>923</v>
      </c>
    </row>
    <row r="148" spans="1:105" ht="12" customHeight="1" x14ac:dyDescent="0.25">
      <c r="A148" s="64" t="s">
        <v>30</v>
      </c>
      <c r="B148" s="229">
        <v>0</v>
      </c>
      <c r="C148" s="229">
        <v>0</v>
      </c>
      <c r="D148" s="229">
        <v>0</v>
      </c>
      <c r="E148" s="229">
        <v>0</v>
      </c>
      <c r="F148" s="229">
        <v>0</v>
      </c>
      <c r="G148" s="229">
        <v>0</v>
      </c>
      <c r="H148" s="229">
        <v>0</v>
      </c>
      <c r="I148" s="229">
        <v>0</v>
      </c>
      <c r="J148" s="229">
        <v>0</v>
      </c>
      <c r="K148" s="229">
        <v>0</v>
      </c>
      <c r="L148" s="229">
        <v>0</v>
      </c>
      <c r="M148" s="229">
        <v>0</v>
      </c>
      <c r="N148" s="229">
        <v>0</v>
      </c>
      <c r="O148" s="229">
        <v>0</v>
      </c>
      <c r="P148" s="229">
        <v>0</v>
      </c>
      <c r="Q148" s="229">
        <v>0</v>
      </c>
      <c r="R148" s="229">
        <v>0</v>
      </c>
      <c r="S148" s="229">
        <v>0</v>
      </c>
      <c r="T148" s="229">
        <v>0</v>
      </c>
      <c r="U148" s="229">
        <v>0</v>
      </c>
      <c r="V148" s="229">
        <v>0</v>
      </c>
      <c r="W148" s="229">
        <v>0</v>
      </c>
      <c r="X148" s="229">
        <v>0</v>
      </c>
      <c r="Y148" s="229">
        <v>0</v>
      </c>
      <c r="DA148" s="73" t="s">
        <v>924</v>
      </c>
    </row>
    <row r="149" spans="1:105" ht="12" customHeight="1" x14ac:dyDescent="0.25">
      <c r="A149" s="64" t="s">
        <v>31</v>
      </c>
      <c r="B149" s="229">
        <v>9.3026032143970863</v>
      </c>
      <c r="C149" s="229">
        <v>9.4722704264243305</v>
      </c>
      <c r="D149" s="229">
        <v>8.9071148280981305</v>
      </c>
      <c r="E149" s="229">
        <v>2.5430685344303892</v>
      </c>
      <c r="F149" s="229">
        <v>2.417584959669028</v>
      </c>
      <c r="G149" s="229">
        <v>2.128032614255722</v>
      </c>
      <c r="H149" s="229">
        <v>1.8641166805009559</v>
      </c>
      <c r="I149" s="229">
        <v>2.1212096485361931</v>
      </c>
      <c r="J149" s="229">
        <v>1.0061332665804801</v>
      </c>
      <c r="K149" s="229">
        <v>0.95393816806255416</v>
      </c>
      <c r="L149" s="229">
        <v>0.91207890625495558</v>
      </c>
      <c r="M149" s="229">
        <v>0.57884294824270499</v>
      </c>
      <c r="N149" s="229">
        <v>0.42542097693296499</v>
      </c>
      <c r="O149" s="229">
        <v>0.19298514959403501</v>
      </c>
      <c r="P149" s="229">
        <v>0.41921255367292498</v>
      </c>
      <c r="Q149" s="229">
        <v>0.45645605724993388</v>
      </c>
      <c r="R149" s="229">
        <v>0.8441103376336393</v>
      </c>
      <c r="S149" s="229">
        <v>0.2214946066813272</v>
      </c>
      <c r="T149" s="229">
        <v>0.48884338182333548</v>
      </c>
      <c r="U149" s="229">
        <v>0.50188497031425827</v>
      </c>
      <c r="V149" s="229">
        <v>0.48488869488492042</v>
      </c>
      <c r="W149" s="229">
        <v>0.48832427481748192</v>
      </c>
      <c r="X149" s="229">
        <v>1.145882435775144</v>
      </c>
      <c r="Y149" s="229">
        <v>0.76715367342630747</v>
      </c>
      <c r="DA149" s="73" t="s">
        <v>925</v>
      </c>
    </row>
    <row r="150" spans="1:105" ht="12" customHeight="1" x14ac:dyDescent="0.25">
      <c r="A150" s="64" t="s">
        <v>159</v>
      </c>
      <c r="B150" s="229">
        <v>25.603409634418821</v>
      </c>
      <c r="C150" s="229">
        <v>21.841557828985959</v>
      </c>
      <c r="D150" s="229">
        <v>19.297661364534829</v>
      </c>
      <c r="E150" s="229">
        <v>15.18181204180612</v>
      </c>
      <c r="F150" s="229">
        <v>13.976174802747749</v>
      </c>
      <c r="G150" s="229">
        <v>12.38394277149829</v>
      </c>
      <c r="H150" s="229">
        <v>12.801546577977669</v>
      </c>
      <c r="I150" s="229">
        <v>11.508496873833399</v>
      </c>
      <c r="J150" s="229">
        <v>11.52369545452845</v>
      </c>
      <c r="K150" s="229">
        <v>8.0678806216718115</v>
      </c>
      <c r="L150" s="229">
        <v>7.9628365888895356</v>
      </c>
      <c r="M150" s="229">
        <v>5.8987019755760706</v>
      </c>
      <c r="N150" s="229">
        <v>5.1084978675175936</v>
      </c>
      <c r="O150" s="229">
        <v>6.9525612682984974</v>
      </c>
      <c r="P150" s="229">
        <v>3.483252804912162</v>
      </c>
      <c r="Q150" s="229">
        <v>3.7843334903483892</v>
      </c>
      <c r="R150" s="229">
        <v>4.2094711633862758</v>
      </c>
      <c r="S150" s="229">
        <v>3.8802562622383898</v>
      </c>
      <c r="T150" s="229">
        <v>4.2795554771578166</v>
      </c>
      <c r="U150" s="229">
        <v>3.2214797014007801</v>
      </c>
      <c r="V150" s="229">
        <v>3.961197470732817</v>
      </c>
      <c r="W150" s="229">
        <v>2.8521060085736409</v>
      </c>
      <c r="X150" s="229">
        <v>4.0196072709127106</v>
      </c>
      <c r="Y150" s="229">
        <v>4.4479606103593294</v>
      </c>
      <c r="DA150" s="73" t="s">
        <v>926</v>
      </c>
    </row>
    <row r="151" spans="1:105" ht="12" customHeight="1" x14ac:dyDescent="0.25">
      <c r="A151" s="64" t="s">
        <v>32</v>
      </c>
      <c r="B151" s="229">
        <v>10.793043808903249</v>
      </c>
      <c r="C151" s="229">
        <v>11.993885516000629</v>
      </c>
      <c r="D151" s="229">
        <v>13.118596991179951</v>
      </c>
      <c r="E151" s="229">
        <v>1.416833485257851</v>
      </c>
      <c r="F151" s="229">
        <v>7.8313262536826658</v>
      </c>
      <c r="G151" s="229">
        <v>7.1214151799341403</v>
      </c>
      <c r="H151" s="229">
        <v>7.67521824726429</v>
      </c>
      <c r="I151" s="229">
        <v>7.1990089423086587</v>
      </c>
      <c r="J151" s="229">
        <v>8.6633980581011585</v>
      </c>
      <c r="K151" s="229">
        <v>6.3438178097107212</v>
      </c>
      <c r="L151" s="229">
        <v>6.0582240197741744</v>
      </c>
      <c r="M151" s="229">
        <v>1.060911738588233</v>
      </c>
      <c r="N151" s="229">
        <v>3.7520461081035159</v>
      </c>
      <c r="O151" s="229">
        <v>3.185327102662193</v>
      </c>
      <c r="P151" s="229">
        <v>5.550906372925132</v>
      </c>
      <c r="Q151" s="229">
        <v>7.7388215463862986</v>
      </c>
      <c r="R151" s="229">
        <v>6.4727345432952532</v>
      </c>
      <c r="S151" s="229">
        <v>6.5280749508706206</v>
      </c>
      <c r="T151" s="229">
        <v>4.6441098564421504</v>
      </c>
      <c r="U151" s="229">
        <v>5.0687423651007943</v>
      </c>
      <c r="V151" s="229">
        <v>5.7568248181795694</v>
      </c>
      <c r="W151" s="229">
        <v>7.528072592110802</v>
      </c>
      <c r="X151" s="229">
        <v>6.5042297730648073</v>
      </c>
      <c r="Y151" s="229">
        <v>6.6953847841160226</v>
      </c>
      <c r="DA151" s="73" t="s">
        <v>927</v>
      </c>
    </row>
    <row r="152" spans="1:105" ht="12" customHeight="1" x14ac:dyDescent="0.25">
      <c r="A152" s="64" t="s">
        <v>33</v>
      </c>
      <c r="B152" s="229">
        <v>0</v>
      </c>
      <c r="C152" s="229">
        <v>0</v>
      </c>
      <c r="D152" s="229">
        <v>0</v>
      </c>
      <c r="E152" s="229">
        <v>136.3488077047646</v>
      </c>
      <c r="F152" s="229">
        <v>130.61231696331811</v>
      </c>
      <c r="G152" s="229">
        <v>127.2539095560646</v>
      </c>
      <c r="H152" s="229">
        <v>11.175315008019719</v>
      </c>
      <c r="I152" s="229">
        <v>11.70657869022301</v>
      </c>
      <c r="J152" s="229">
        <v>95.482273749388611</v>
      </c>
      <c r="K152" s="229">
        <v>73.202045951368618</v>
      </c>
      <c r="L152" s="229">
        <v>39.531448855860681</v>
      </c>
      <c r="M152" s="229">
        <v>22.885958444623199</v>
      </c>
      <c r="N152" s="229">
        <v>7.5055660571873259</v>
      </c>
      <c r="O152" s="229">
        <v>5.0167481225433166</v>
      </c>
      <c r="P152" s="229">
        <v>4.6945542400716809</v>
      </c>
      <c r="Q152" s="229">
        <v>23.017993836967761</v>
      </c>
      <c r="R152" s="229">
        <v>22.68786062868455</v>
      </c>
      <c r="S152" s="229">
        <v>14.411125329882969</v>
      </c>
      <c r="T152" s="229">
        <v>9.7299053992931359</v>
      </c>
      <c r="U152" s="229">
        <v>9.2359871062731269</v>
      </c>
      <c r="V152" s="229">
        <v>54.875735374353653</v>
      </c>
      <c r="W152" s="229">
        <v>10.900608967427461</v>
      </c>
      <c r="X152" s="229">
        <v>10.76359639492205</v>
      </c>
      <c r="Y152" s="229">
        <v>29.237404219620849</v>
      </c>
      <c r="DA152" s="73" t="s">
        <v>928</v>
      </c>
    </row>
    <row r="153" spans="1:105" ht="12" customHeight="1" x14ac:dyDescent="0.25">
      <c r="A153" s="64" t="s">
        <v>35</v>
      </c>
      <c r="B153" s="229">
        <v>199.50157211283141</v>
      </c>
      <c r="C153" s="229">
        <v>202.64984324881291</v>
      </c>
      <c r="D153" s="229">
        <v>203.67238520338441</v>
      </c>
      <c r="E153" s="229">
        <v>160.1950629993369</v>
      </c>
      <c r="F153" s="229">
        <v>156.57185550849701</v>
      </c>
      <c r="G153" s="229">
        <v>159.85012244341789</v>
      </c>
      <c r="H153" s="229">
        <v>180.04403498275869</v>
      </c>
      <c r="I153" s="229">
        <v>175.53575584897919</v>
      </c>
      <c r="J153" s="229">
        <v>156.36881250363251</v>
      </c>
      <c r="K153" s="229">
        <v>125.0435765158814</v>
      </c>
      <c r="L153" s="229">
        <v>141.37927651713281</v>
      </c>
      <c r="M153" s="229">
        <v>117.1144191009986</v>
      </c>
      <c r="N153" s="229">
        <v>128.48012719032221</v>
      </c>
      <c r="O153" s="229">
        <v>114.7735548221472</v>
      </c>
      <c r="P153" s="229">
        <v>127.2246980014677</v>
      </c>
      <c r="Q153" s="229">
        <v>150.98462776006119</v>
      </c>
      <c r="R153" s="229">
        <v>151.6054814076823</v>
      </c>
      <c r="S153" s="229">
        <v>159.39081625522499</v>
      </c>
      <c r="T153" s="229">
        <v>181.76259635545449</v>
      </c>
      <c r="U153" s="229">
        <v>183.1749976985833</v>
      </c>
      <c r="V153" s="229">
        <v>158.11610153707639</v>
      </c>
      <c r="W153" s="229">
        <v>170.96053361295299</v>
      </c>
      <c r="X153" s="229">
        <v>153.24097817019319</v>
      </c>
      <c r="Y153" s="229">
        <v>161.61756116736069</v>
      </c>
      <c r="DA153" s="73" t="s">
        <v>929</v>
      </c>
    </row>
    <row r="154" spans="1:105" ht="12" customHeight="1" x14ac:dyDescent="0.25">
      <c r="A154" s="64" t="s">
        <v>36</v>
      </c>
      <c r="B154" s="229">
        <v>1.389874034341223</v>
      </c>
      <c r="C154" s="229">
        <v>1.162762876049789</v>
      </c>
      <c r="D154" s="229">
        <v>1.1089125654553029</v>
      </c>
      <c r="E154" s="229">
        <v>0</v>
      </c>
      <c r="F154" s="229">
        <v>0</v>
      </c>
      <c r="G154" s="229">
        <v>0</v>
      </c>
      <c r="H154" s="229">
        <v>0</v>
      </c>
      <c r="I154" s="229">
        <v>0</v>
      </c>
      <c r="J154" s="229">
        <v>0</v>
      </c>
      <c r="K154" s="229">
        <v>0</v>
      </c>
      <c r="L154" s="229">
        <v>0</v>
      </c>
      <c r="M154" s="229">
        <v>0</v>
      </c>
      <c r="N154" s="229">
        <v>0</v>
      </c>
      <c r="O154" s="229">
        <v>0</v>
      </c>
      <c r="P154" s="229">
        <v>0</v>
      </c>
      <c r="Q154" s="229">
        <v>0</v>
      </c>
      <c r="R154" s="229">
        <v>0</v>
      </c>
      <c r="S154" s="229">
        <v>0</v>
      </c>
      <c r="T154" s="229">
        <v>0</v>
      </c>
      <c r="U154" s="229">
        <v>0</v>
      </c>
      <c r="V154" s="229">
        <v>0</v>
      </c>
      <c r="W154" s="229">
        <v>0</v>
      </c>
      <c r="X154" s="229">
        <v>0</v>
      </c>
      <c r="Y154" s="229">
        <v>0</v>
      </c>
      <c r="DA154" s="73" t="s">
        <v>930</v>
      </c>
    </row>
    <row r="155" spans="1:105" ht="12" customHeight="1" x14ac:dyDescent="0.25">
      <c r="A155" s="64" t="s">
        <v>38</v>
      </c>
      <c r="B155" s="229">
        <v>0</v>
      </c>
      <c r="C155" s="229">
        <v>0</v>
      </c>
      <c r="D155" s="229">
        <v>0</v>
      </c>
      <c r="E155" s="229">
        <v>3.3979588068454012</v>
      </c>
      <c r="F155" s="229">
        <v>1.918398895144259</v>
      </c>
      <c r="G155" s="229">
        <v>1.9051426744287681</v>
      </c>
      <c r="H155" s="229">
        <v>1.7935465646755231</v>
      </c>
      <c r="I155" s="229">
        <v>1.730416333230544</v>
      </c>
      <c r="J155" s="229">
        <v>11.184296925573779</v>
      </c>
      <c r="K155" s="229">
        <v>11.844577522727681</v>
      </c>
      <c r="L155" s="229">
        <v>10.866775619875479</v>
      </c>
      <c r="M155" s="229">
        <v>6.1341898025670369</v>
      </c>
      <c r="N155" s="229">
        <v>6.5128544349347646</v>
      </c>
      <c r="O155" s="229">
        <v>5.1505421896273509</v>
      </c>
      <c r="P155" s="229">
        <v>6.3737182283105316</v>
      </c>
      <c r="Q155" s="229">
        <v>7.2993859760777466</v>
      </c>
      <c r="R155" s="229">
        <v>7.5038877966828172</v>
      </c>
      <c r="S155" s="229">
        <v>7.6509962691846392</v>
      </c>
      <c r="T155" s="229">
        <v>10.8649714700577</v>
      </c>
      <c r="U155" s="229">
        <v>10.451045343013121</v>
      </c>
      <c r="V155" s="229">
        <v>11.083633705352019</v>
      </c>
      <c r="W155" s="229">
        <v>9.4862383931039425</v>
      </c>
      <c r="X155" s="229">
        <v>9.9370991615374162</v>
      </c>
      <c r="Y155" s="229">
        <v>16.32408279775273</v>
      </c>
      <c r="DA155" s="73" t="s">
        <v>931</v>
      </c>
    </row>
    <row r="156" spans="1:105" ht="12" customHeight="1" x14ac:dyDescent="0.25">
      <c r="A156" s="64" t="s">
        <v>39</v>
      </c>
      <c r="B156" s="229">
        <v>0</v>
      </c>
      <c r="C156" s="229">
        <v>0</v>
      </c>
      <c r="D156" s="229">
        <v>0</v>
      </c>
      <c r="E156" s="229">
        <v>0</v>
      </c>
      <c r="F156" s="229">
        <v>0</v>
      </c>
      <c r="G156" s="229">
        <v>0</v>
      </c>
      <c r="H156" s="229">
        <v>0</v>
      </c>
      <c r="I156" s="229">
        <v>0</v>
      </c>
      <c r="J156" s="229">
        <v>0</v>
      </c>
      <c r="K156" s="229">
        <v>0</v>
      </c>
      <c r="L156" s="229">
        <v>0</v>
      </c>
      <c r="M156" s="229">
        <v>0</v>
      </c>
      <c r="N156" s="229">
        <v>0</v>
      </c>
      <c r="O156" s="229">
        <v>0</v>
      </c>
      <c r="P156" s="229">
        <v>0</v>
      </c>
      <c r="Q156" s="229">
        <v>0</v>
      </c>
      <c r="R156" s="229">
        <v>0</v>
      </c>
      <c r="S156" s="229">
        <v>0</v>
      </c>
      <c r="T156" s="229">
        <v>0</v>
      </c>
      <c r="U156" s="229">
        <v>0</v>
      </c>
      <c r="V156" s="229">
        <v>0</v>
      </c>
      <c r="W156" s="229">
        <v>0</v>
      </c>
      <c r="X156" s="229">
        <v>0</v>
      </c>
      <c r="Y156" s="229">
        <v>0</v>
      </c>
      <c r="DA156" s="73" t="s">
        <v>932</v>
      </c>
    </row>
    <row r="157" spans="1:105" ht="12" customHeight="1" x14ac:dyDescent="0.25">
      <c r="A157" s="60" t="s">
        <v>641</v>
      </c>
      <c r="B157" s="262">
        <v>0</v>
      </c>
      <c r="C157" s="262">
        <v>0</v>
      </c>
      <c r="D157" s="262">
        <v>0</v>
      </c>
      <c r="E157" s="262">
        <v>0</v>
      </c>
      <c r="F157" s="262">
        <v>0</v>
      </c>
      <c r="G157" s="262">
        <v>0</v>
      </c>
      <c r="H157" s="262">
        <v>0</v>
      </c>
      <c r="I157" s="262">
        <v>0</v>
      </c>
      <c r="J157" s="262">
        <v>0</v>
      </c>
      <c r="K157" s="262">
        <v>0</v>
      </c>
      <c r="L157" s="262">
        <v>0</v>
      </c>
      <c r="M157" s="262">
        <v>0</v>
      </c>
      <c r="N157" s="262">
        <v>0</v>
      </c>
      <c r="O157" s="262">
        <v>0</v>
      </c>
      <c r="P157" s="262">
        <v>0</v>
      </c>
      <c r="Q157" s="262">
        <v>0</v>
      </c>
      <c r="R157" s="262">
        <v>0</v>
      </c>
      <c r="S157" s="262">
        <v>0</v>
      </c>
      <c r="T157" s="262">
        <v>0</v>
      </c>
      <c r="U157" s="262">
        <v>0</v>
      </c>
      <c r="V157" s="262">
        <v>0</v>
      </c>
      <c r="W157" s="262">
        <v>0</v>
      </c>
      <c r="X157" s="262">
        <v>0</v>
      </c>
      <c r="Y157" s="262">
        <v>0</v>
      </c>
      <c r="DA157" s="72" t="s">
        <v>933</v>
      </c>
    </row>
    <row r="158" spans="1:105" ht="12" customHeight="1" x14ac:dyDescent="0.25">
      <c r="A158" s="100" t="s">
        <v>105</v>
      </c>
      <c r="B158" s="279">
        <v>699.93999999999983</v>
      </c>
      <c r="C158" s="279">
        <v>698.76</v>
      </c>
      <c r="D158" s="279">
        <v>734.93000000000006</v>
      </c>
      <c r="E158" s="279">
        <v>745.36000000000013</v>
      </c>
      <c r="F158" s="279">
        <v>734.64</v>
      </c>
      <c r="G158" s="279">
        <v>650.55000000000007</v>
      </c>
      <c r="H158" s="279">
        <v>659.36000000000013</v>
      </c>
      <c r="I158" s="279">
        <v>652.75000000000011</v>
      </c>
      <c r="J158" s="279">
        <v>590.89</v>
      </c>
      <c r="K158" s="279">
        <v>346.52499999999998</v>
      </c>
      <c r="L158" s="279">
        <v>371.65599999999989</v>
      </c>
      <c r="M158" s="279">
        <v>384.86300000000011</v>
      </c>
      <c r="N158" s="279">
        <v>382.65872000000002</v>
      </c>
      <c r="O158" s="279">
        <v>366.98266999999998</v>
      </c>
      <c r="P158" s="279">
        <v>370.56155000000001</v>
      </c>
      <c r="Q158" s="279">
        <v>376.12623000000008</v>
      </c>
      <c r="R158" s="279">
        <v>364.89884000000012</v>
      </c>
      <c r="S158" s="279">
        <v>379.70211999999998</v>
      </c>
      <c r="T158" s="279">
        <v>372.74266</v>
      </c>
      <c r="U158" s="279">
        <v>375.52138000000002</v>
      </c>
      <c r="V158" s="279">
        <v>357.88742000000002</v>
      </c>
      <c r="W158" s="279">
        <v>353.53656000000001</v>
      </c>
      <c r="X158" s="279">
        <v>279.70267999999999</v>
      </c>
      <c r="Y158" s="279">
        <v>66.39145000000002</v>
      </c>
      <c r="DA158" s="105" t="s">
        <v>934</v>
      </c>
    </row>
    <row r="159" spans="1:105" ht="12" customHeight="1" x14ac:dyDescent="0.25">
      <c r="A159" s="130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</row>
    <row r="160" spans="1:105" ht="15" customHeight="1" x14ac:dyDescent="0.25">
      <c r="A160" s="32" t="s">
        <v>429</v>
      </c>
      <c r="B160" s="257"/>
      <c r="C160" s="257"/>
      <c r="D160" s="257"/>
      <c r="E160" s="257"/>
      <c r="F160" s="257"/>
      <c r="G160" s="257"/>
      <c r="H160" s="257"/>
      <c r="I160" s="257"/>
      <c r="J160" s="257"/>
      <c r="K160" s="257"/>
      <c r="L160" s="257"/>
      <c r="M160" s="257"/>
      <c r="N160" s="257"/>
      <c r="O160" s="257"/>
      <c r="P160" s="257"/>
      <c r="Q160" s="257"/>
      <c r="R160" s="257"/>
      <c r="S160" s="257"/>
      <c r="T160" s="257"/>
      <c r="U160" s="257"/>
      <c r="V160" s="257"/>
      <c r="W160" s="257"/>
      <c r="X160" s="257"/>
      <c r="Y160" s="257"/>
      <c r="DA160" s="88"/>
    </row>
    <row r="161" spans="1:105" ht="12" customHeight="1" x14ac:dyDescent="0.25">
      <c r="A161" s="58"/>
      <c r="B161" s="172"/>
      <c r="C161" s="172"/>
      <c r="D161" s="172"/>
      <c r="E161" s="172"/>
      <c r="F161" s="172"/>
      <c r="G161" s="172"/>
      <c r="H161" s="172"/>
      <c r="I161" s="172"/>
      <c r="J161" s="172"/>
      <c r="K161" s="172"/>
      <c r="L161" s="172"/>
      <c r="M161" s="172"/>
      <c r="N161" s="172"/>
      <c r="O161" s="172"/>
      <c r="P161" s="172"/>
      <c r="Q161" s="172"/>
      <c r="R161" s="172"/>
      <c r="S161" s="172"/>
      <c r="T161" s="172"/>
      <c r="U161" s="172"/>
      <c r="V161" s="172"/>
      <c r="W161" s="172"/>
      <c r="X161" s="172"/>
      <c r="Y161" s="172"/>
    </row>
    <row r="162" spans="1:105" ht="12" customHeight="1" x14ac:dyDescent="0.25">
      <c r="A162" s="35" t="s">
        <v>45</v>
      </c>
      <c r="B162" s="232">
        <f t="shared" ref="B162:Y162" si="5">SUM(B$163:B$169)</f>
        <v>0.99999999999999978</v>
      </c>
      <c r="C162" s="232">
        <f t="shared" si="5"/>
        <v>1</v>
      </c>
      <c r="D162" s="232">
        <f t="shared" si="5"/>
        <v>1</v>
      </c>
      <c r="E162" s="232">
        <f t="shared" si="5"/>
        <v>0.99999999999999978</v>
      </c>
      <c r="F162" s="232">
        <f t="shared" si="5"/>
        <v>0.99999999999999967</v>
      </c>
      <c r="G162" s="232">
        <f t="shared" si="5"/>
        <v>1</v>
      </c>
      <c r="H162" s="232">
        <f t="shared" si="5"/>
        <v>1</v>
      </c>
      <c r="I162" s="232">
        <f t="shared" si="5"/>
        <v>0.99999999999999978</v>
      </c>
      <c r="J162" s="232">
        <f t="shared" si="5"/>
        <v>1</v>
      </c>
      <c r="K162" s="232">
        <f t="shared" si="5"/>
        <v>0.99999999999999989</v>
      </c>
      <c r="L162" s="232">
        <f t="shared" si="5"/>
        <v>1</v>
      </c>
      <c r="M162" s="232">
        <f t="shared" si="5"/>
        <v>1.0000000000000007</v>
      </c>
      <c r="N162" s="232">
        <f t="shared" si="5"/>
        <v>1.0000000000000002</v>
      </c>
      <c r="O162" s="232">
        <f t="shared" si="5"/>
        <v>1.0000000000000002</v>
      </c>
      <c r="P162" s="232">
        <f t="shared" si="5"/>
        <v>1</v>
      </c>
      <c r="Q162" s="232">
        <f t="shared" si="5"/>
        <v>0.99999999999999989</v>
      </c>
      <c r="R162" s="232">
        <f t="shared" si="5"/>
        <v>0.99999999999999989</v>
      </c>
      <c r="S162" s="232">
        <f t="shared" si="5"/>
        <v>1</v>
      </c>
      <c r="T162" s="232">
        <f t="shared" si="5"/>
        <v>1</v>
      </c>
      <c r="U162" s="232">
        <f t="shared" si="5"/>
        <v>1</v>
      </c>
      <c r="V162" s="232">
        <f t="shared" si="5"/>
        <v>0.99999999999999978</v>
      </c>
      <c r="W162" s="232">
        <f t="shared" si="5"/>
        <v>0.99999999999999978</v>
      </c>
      <c r="X162" s="232">
        <f t="shared" si="5"/>
        <v>1</v>
      </c>
      <c r="Y162" s="232">
        <f t="shared" si="5"/>
        <v>0.99999999999999989</v>
      </c>
      <c r="DA162" s="95"/>
    </row>
    <row r="163" spans="1:105" ht="12" customHeight="1" x14ac:dyDescent="0.25">
      <c r="A163" s="55" t="s">
        <v>91</v>
      </c>
      <c r="B163" s="299">
        <f t="shared" ref="B163:Y163" si="6">IF(B$6=0,0,B$6/B$5)</f>
        <v>0</v>
      </c>
      <c r="C163" s="299">
        <f t="shared" si="6"/>
        <v>0</v>
      </c>
      <c r="D163" s="299">
        <f t="shared" si="6"/>
        <v>0</v>
      </c>
      <c r="E163" s="299">
        <f t="shared" si="6"/>
        <v>0</v>
      </c>
      <c r="F163" s="299">
        <f t="shared" si="6"/>
        <v>0</v>
      </c>
      <c r="G163" s="299">
        <f t="shared" si="6"/>
        <v>0</v>
      </c>
      <c r="H163" s="299">
        <f t="shared" si="6"/>
        <v>0</v>
      </c>
      <c r="I163" s="299">
        <f t="shared" si="6"/>
        <v>0</v>
      </c>
      <c r="J163" s="299">
        <f t="shared" si="6"/>
        <v>0</v>
      </c>
      <c r="K163" s="299">
        <f t="shared" si="6"/>
        <v>0</v>
      </c>
      <c r="L163" s="299">
        <f t="shared" si="6"/>
        <v>0</v>
      </c>
      <c r="M163" s="299">
        <f t="shared" si="6"/>
        <v>0</v>
      </c>
      <c r="N163" s="299">
        <f t="shared" si="6"/>
        <v>0</v>
      </c>
      <c r="O163" s="299">
        <f t="shared" si="6"/>
        <v>0</v>
      </c>
      <c r="P163" s="299">
        <f t="shared" si="6"/>
        <v>0</v>
      </c>
      <c r="Q163" s="299">
        <f t="shared" si="6"/>
        <v>0</v>
      </c>
      <c r="R163" s="299">
        <f t="shared" si="6"/>
        <v>0</v>
      </c>
      <c r="S163" s="299">
        <f t="shared" si="6"/>
        <v>0</v>
      </c>
      <c r="T163" s="299">
        <f t="shared" si="6"/>
        <v>0</v>
      </c>
      <c r="U163" s="299">
        <f t="shared" si="6"/>
        <v>0</v>
      </c>
      <c r="V163" s="299">
        <f t="shared" si="6"/>
        <v>0</v>
      </c>
      <c r="W163" s="299">
        <f t="shared" si="6"/>
        <v>0</v>
      </c>
      <c r="X163" s="299">
        <f t="shared" si="6"/>
        <v>0</v>
      </c>
      <c r="Y163" s="299">
        <f t="shared" si="6"/>
        <v>0</v>
      </c>
      <c r="DA163" s="67"/>
    </row>
    <row r="164" spans="1:105" ht="12" customHeight="1" x14ac:dyDescent="0.25">
      <c r="A164" s="173" t="s">
        <v>92</v>
      </c>
      <c r="B164" s="233">
        <f t="shared" ref="B164:Y164" si="7">IF(B$7=0,0,B$7/B$5)</f>
        <v>0</v>
      </c>
      <c r="C164" s="233">
        <f t="shared" si="7"/>
        <v>0</v>
      </c>
      <c r="D164" s="233">
        <f t="shared" si="7"/>
        <v>0</v>
      </c>
      <c r="E164" s="233">
        <f t="shared" si="7"/>
        <v>0</v>
      </c>
      <c r="F164" s="233">
        <f t="shared" si="7"/>
        <v>0</v>
      </c>
      <c r="G164" s="233">
        <f t="shared" si="7"/>
        <v>0</v>
      </c>
      <c r="H164" s="233">
        <f t="shared" si="7"/>
        <v>0</v>
      </c>
      <c r="I164" s="233">
        <f t="shared" si="7"/>
        <v>0</v>
      </c>
      <c r="J164" s="233">
        <f t="shared" si="7"/>
        <v>0</v>
      </c>
      <c r="K164" s="233">
        <f t="shared" si="7"/>
        <v>0</v>
      </c>
      <c r="L164" s="233">
        <f t="shared" si="7"/>
        <v>0</v>
      </c>
      <c r="M164" s="233">
        <f t="shared" si="7"/>
        <v>0</v>
      </c>
      <c r="N164" s="233">
        <f t="shared" si="7"/>
        <v>0</v>
      </c>
      <c r="O164" s="233">
        <f t="shared" si="7"/>
        <v>0</v>
      </c>
      <c r="P164" s="233">
        <f t="shared" si="7"/>
        <v>0</v>
      </c>
      <c r="Q164" s="233">
        <f t="shared" si="7"/>
        <v>0</v>
      </c>
      <c r="R164" s="233">
        <f t="shared" si="7"/>
        <v>0</v>
      </c>
      <c r="S164" s="233">
        <f t="shared" si="7"/>
        <v>0</v>
      </c>
      <c r="T164" s="233">
        <f t="shared" si="7"/>
        <v>0</v>
      </c>
      <c r="U164" s="233">
        <f t="shared" si="7"/>
        <v>0</v>
      </c>
      <c r="V164" s="233">
        <f t="shared" si="7"/>
        <v>0</v>
      </c>
      <c r="W164" s="233">
        <f t="shared" si="7"/>
        <v>0</v>
      </c>
      <c r="X164" s="233">
        <f t="shared" si="7"/>
        <v>0</v>
      </c>
      <c r="Y164" s="233">
        <f t="shared" si="7"/>
        <v>0</v>
      </c>
      <c r="DA164" s="177"/>
    </row>
    <row r="165" spans="1:105" ht="12" customHeight="1" x14ac:dyDescent="0.25">
      <c r="A165" s="173" t="s">
        <v>93</v>
      </c>
      <c r="B165" s="233">
        <f t="shared" ref="B165:Y165" si="8">IF(B$8=0,0,B$8/B$5)</f>
        <v>0</v>
      </c>
      <c r="C165" s="233">
        <f t="shared" si="8"/>
        <v>0</v>
      </c>
      <c r="D165" s="233">
        <f t="shared" si="8"/>
        <v>0</v>
      </c>
      <c r="E165" s="233">
        <f t="shared" si="8"/>
        <v>0</v>
      </c>
      <c r="F165" s="233">
        <f t="shared" si="8"/>
        <v>0</v>
      </c>
      <c r="G165" s="233">
        <f t="shared" si="8"/>
        <v>0</v>
      </c>
      <c r="H165" s="233">
        <f t="shared" si="8"/>
        <v>0</v>
      </c>
      <c r="I165" s="233">
        <f t="shared" si="8"/>
        <v>0</v>
      </c>
      <c r="J165" s="233">
        <f t="shared" si="8"/>
        <v>0</v>
      </c>
      <c r="K165" s="233">
        <f t="shared" si="8"/>
        <v>0</v>
      </c>
      <c r="L165" s="233">
        <f t="shared" si="8"/>
        <v>0</v>
      </c>
      <c r="M165" s="233">
        <f t="shared" si="8"/>
        <v>0</v>
      </c>
      <c r="N165" s="233">
        <f t="shared" si="8"/>
        <v>0</v>
      </c>
      <c r="O165" s="233">
        <f t="shared" si="8"/>
        <v>0</v>
      </c>
      <c r="P165" s="233">
        <f t="shared" si="8"/>
        <v>0</v>
      </c>
      <c r="Q165" s="233">
        <f t="shared" si="8"/>
        <v>0</v>
      </c>
      <c r="R165" s="233">
        <f t="shared" si="8"/>
        <v>0</v>
      </c>
      <c r="S165" s="233">
        <f t="shared" si="8"/>
        <v>0</v>
      </c>
      <c r="T165" s="233">
        <f t="shared" si="8"/>
        <v>0</v>
      </c>
      <c r="U165" s="233">
        <f t="shared" si="8"/>
        <v>0</v>
      </c>
      <c r="V165" s="233">
        <f t="shared" si="8"/>
        <v>0</v>
      </c>
      <c r="W165" s="233">
        <f t="shared" si="8"/>
        <v>0</v>
      </c>
      <c r="X165" s="233">
        <f t="shared" si="8"/>
        <v>0</v>
      </c>
      <c r="Y165" s="233">
        <f t="shared" si="8"/>
        <v>0</v>
      </c>
      <c r="DA165" s="177"/>
    </row>
    <row r="166" spans="1:105" ht="12" customHeight="1" x14ac:dyDescent="0.25">
      <c r="A166" s="173" t="s">
        <v>94</v>
      </c>
      <c r="B166" s="233">
        <f t="shared" ref="B166:Y166" si="9">IF(B$9=0,0,B$9/B$5)</f>
        <v>0</v>
      </c>
      <c r="C166" s="233">
        <f t="shared" si="9"/>
        <v>0</v>
      </c>
      <c r="D166" s="233">
        <f t="shared" si="9"/>
        <v>0</v>
      </c>
      <c r="E166" s="233">
        <f t="shared" si="9"/>
        <v>0</v>
      </c>
      <c r="F166" s="233">
        <f t="shared" si="9"/>
        <v>0</v>
      </c>
      <c r="G166" s="233">
        <f t="shared" si="9"/>
        <v>0</v>
      </c>
      <c r="H166" s="233">
        <f t="shared" si="9"/>
        <v>0</v>
      </c>
      <c r="I166" s="233">
        <f t="shared" si="9"/>
        <v>0</v>
      </c>
      <c r="J166" s="233">
        <f t="shared" si="9"/>
        <v>0</v>
      </c>
      <c r="K166" s="233">
        <f t="shared" si="9"/>
        <v>0</v>
      </c>
      <c r="L166" s="233">
        <f t="shared" si="9"/>
        <v>0</v>
      </c>
      <c r="M166" s="233">
        <f t="shared" si="9"/>
        <v>0</v>
      </c>
      <c r="N166" s="233">
        <f t="shared" si="9"/>
        <v>0</v>
      </c>
      <c r="O166" s="233">
        <f t="shared" si="9"/>
        <v>0</v>
      </c>
      <c r="P166" s="233">
        <f t="shared" si="9"/>
        <v>0</v>
      </c>
      <c r="Q166" s="233">
        <f t="shared" si="9"/>
        <v>0</v>
      </c>
      <c r="R166" s="233">
        <f t="shared" si="9"/>
        <v>0</v>
      </c>
      <c r="S166" s="233">
        <f t="shared" si="9"/>
        <v>0</v>
      </c>
      <c r="T166" s="233">
        <f t="shared" si="9"/>
        <v>0</v>
      </c>
      <c r="U166" s="233">
        <f t="shared" si="9"/>
        <v>0</v>
      </c>
      <c r="V166" s="233">
        <f t="shared" si="9"/>
        <v>0</v>
      </c>
      <c r="W166" s="233">
        <f t="shared" si="9"/>
        <v>0</v>
      </c>
      <c r="X166" s="233">
        <f t="shared" si="9"/>
        <v>0</v>
      </c>
      <c r="Y166" s="233">
        <f t="shared" si="9"/>
        <v>0</v>
      </c>
      <c r="DA166" s="177"/>
    </row>
    <row r="167" spans="1:105" ht="12" customHeight="1" x14ac:dyDescent="0.25">
      <c r="A167" s="56" t="s">
        <v>95</v>
      </c>
      <c r="B167" s="300">
        <f t="shared" ref="B167:Y167" si="10">IF(B$10=0,0,B$10/B$5)</f>
        <v>1.204781485586927E-3</v>
      </c>
      <c r="C167" s="300">
        <f t="shared" si="10"/>
        <v>1.1872697026132245E-3</v>
      </c>
      <c r="D167" s="300">
        <f t="shared" si="10"/>
        <v>1.1823554604089366E-3</v>
      </c>
      <c r="E167" s="300">
        <f t="shared" si="10"/>
        <v>1.0261034754441641E-3</v>
      </c>
      <c r="F167" s="300">
        <f t="shared" si="10"/>
        <v>1.0237457945784486E-3</v>
      </c>
      <c r="G167" s="300">
        <f t="shared" si="10"/>
        <v>1.0446554850149683E-3</v>
      </c>
      <c r="H167" s="300">
        <f t="shared" si="10"/>
        <v>1.3212063263392335E-3</v>
      </c>
      <c r="I167" s="300">
        <f t="shared" si="10"/>
        <v>1.2590854617347536E-3</v>
      </c>
      <c r="J167" s="300">
        <f t="shared" si="10"/>
        <v>1.0415920229790881E-3</v>
      </c>
      <c r="K167" s="300">
        <f t="shared" si="10"/>
        <v>1.163944624282207E-3</v>
      </c>
      <c r="L167" s="300">
        <f t="shared" si="10"/>
        <v>1.3257783528295569E-3</v>
      </c>
      <c r="M167" s="300">
        <f t="shared" si="10"/>
        <v>1.2342966616578294E-3</v>
      </c>
      <c r="N167" s="300">
        <f t="shared" si="10"/>
        <v>1.3218009845119695E-3</v>
      </c>
      <c r="O167" s="300">
        <f t="shared" si="10"/>
        <v>1.3306760676113493E-3</v>
      </c>
      <c r="P167" s="300">
        <f t="shared" si="10"/>
        <v>1.3028502675712992E-3</v>
      </c>
      <c r="Q167" s="300">
        <f t="shared" si="10"/>
        <v>1.2150633309759558E-3</v>
      </c>
      <c r="R167" s="300">
        <f t="shared" si="10"/>
        <v>1.2515938330418996E-3</v>
      </c>
      <c r="S167" s="300">
        <f t="shared" si="10"/>
        <v>1.2376988217450155E-3</v>
      </c>
      <c r="T167" s="300">
        <f t="shared" si="10"/>
        <v>1.3026007953267512E-3</v>
      </c>
      <c r="U167" s="300">
        <f t="shared" si="10"/>
        <v>1.3420953498544724E-3</v>
      </c>
      <c r="V167" s="300">
        <f t="shared" si="10"/>
        <v>1.153384429892031E-3</v>
      </c>
      <c r="W167" s="300">
        <f t="shared" si="10"/>
        <v>1.2798674606266747E-3</v>
      </c>
      <c r="X167" s="300">
        <f t="shared" si="10"/>
        <v>1.3347502080192294E-3</v>
      </c>
      <c r="Y167" s="300">
        <f t="shared" si="10"/>
        <v>1.3763710269004913E-3</v>
      </c>
      <c r="DA167" s="68"/>
    </row>
    <row r="168" spans="1:105" ht="12" customHeight="1" x14ac:dyDescent="0.25">
      <c r="A168" s="174" t="s">
        <v>485</v>
      </c>
      <c r="B168" s="301">
        <f t="shared" ref="B168:Y168" si="11">IF(B$16=0,0,B$16/B$5)</f>
        <v>0.78152115885162199</v>
      </c>
      <c r="C168" s="301">
        <f t="shared" si="11"/>
        <v>0.78374270098656917</v>
      </c>
      <c r="D168" s="301">
        <f t="shared" si="11"/>
        <v>0.78411784108980276</v>
      </c>
      <c r="E168" s="301">
        <f t="shared" si="11"/>
        <v>0.82163473145829025</v>
      </c>
      <c r="F168" s="301">
        <f t="shared" si="11"/>
        <v>0.81744463661402245</v>
      </c>
      <c r="G168" s="301">
        <f t="shared" si="11"/>
        <v>0.8145464704458073</v>
      </c>
      <c r="H168" s="301">
        <f t="shared" si="11"/>
        <v>0.76605291544229392</v>
      </c>
      <c r="I168" s="301">
        <f t="shared" si="11"/>
        <v>0.77685152438017679</v>
      </c>
      <c r="J168" s="301">
        <f t="shared" si="11"/>
        <v>0.8143202843145404</v>
      </c>
      <c r="K168" s="301">
        <f t="shared" si="11"/>
        <v>0.79331596993492326</v>
      </c>
      <c r="L168" s="301">
        <f t="shared" si="11"/>
        <v>0.76573377676600229</v>
      </c>
      <c r="M168" s="301">
        <f t="shared" si="11"/>
        <v>0.78664105677767726</v>
      </c>
      <c r="N168" s="301">
        <f t="shared" si="11"/>
        <v>0.76871941521661513</v>
      </c>
      <c r="O168" s="301">
        <f t="shared" si="11"/>
        <v>0.76769469860214323</v>
      </c>
      <c r="P168" s="301">
        <f t="shared" si="11"/>
        <v>0.7697828670273863</v>
      </c>
      <c r="Q168" s="301">
        <f t="shared" si="11"/>
        <v>0.78403969667545592</v>
      </c>
      <c r="R168" s="301">
        <f t="shared" si="11"/>
        <v>0.77855600325879892</v>
      </c>
      <c r="S168" s="301">
        <f t="shared" si="11"/>
        <v>0.78171150023887082</v>
      </c>
      <c r="T168" s="301">
        <f t="shared" si="11"/>
        <v>0.76072664265710177</v>
      </c>
      <c r="U168" s="301">
        <f t="shared" si="11"/>
        <v>0.75567826249766246</v>
      </c>
      <c r="V168" s="301">
        <f t="shared" si="11"/>
        <v>0.78871952914005339</v>
      </c>
      <c r="W168" s="301">
        <f t="shared" si="11"/>
        <v>0.76368053405042968</v>
      </c>
      <c r="X168" s="301">
        <f t="shared" si="11"/>
        <v>0.75335923965078544</v>
      </c>
      <c r="Y168" s="301">
        <f t="shared" si="11"/>
        <v>0.74427517090055606</v>
      </c>
      <c r="DA168" s="178"/>
    </row>
    <row r="169" spans="1:105" ht="12" customHeight="1" x14ac:dyDescent="0.25">
      <c r="A169" s="41" t="s">
        <v>497</v>
      </c>
      <c r="B169" s="235">
        <f t="shared" ref="B169:Y169" si="12">IF(B$27=0,0,B$27/B$5)</f>
        <v>0.21727405966279084</v>
      </c>
      <c r="C169" s="235">
        <f t="shared" si="12"/>
        <v>0.21507002931081773</v>
      </c>
      <c r="D169" s="235">
        <f t="shared" si="12"/>
        <v>0.2146998034497884</v>
      </c>
      <c r="E169" s="235">
        <f t="shared" si="12"/>
        <v>0.17733916506626538</v>
      </c>
      <c r="F169" s="235">
        <f t="shared" si="12"/>
        <v>0.1815316175913988</v>
      </c>
      <c r="G169" s="235">
        <f t="shared" si="12"/>
        <v>0.18440887406917775</v>
      </c>
      <c r="H169" s="235">
        <f t="shared" si="12"/>
        <v>0.23262587823136679</v>
      </c>
      <c r="I169" s="235">
        <f t="shared" si="12"/>
        <v>0.22188939015808834</v>
      </c>
      <c r="J169" s="235">
        <f t="shared" si="12"/>
        <v>0.18463812366248056</v>
      </c>
      <c r="K169" s="235">
        <f t="shared" si="12"/>
        <v>0.2055200854407945</v>
      </c>
      <c r="L169" s="235">
        <f t="shared" si="12"/>
        <v>0.23294044488116811</v>
      </c>
      <c r="M169" s="235">
        <f t="shared" si="12"/>
        <v>0.21212464656066546</v>
      </c>
      <c r="N169" s="235">
        <f t="shared" si="12"/>
        <v>0.22995878379887313</v>
      </c>
      <c r="O169" s="235">
        <f t="shared" si="12"/>
        <v>0.2309746253302456</v>
      </c>
      <c r="P169" s="235">
        <f t="shared" si="12"/>
        <v>0.22891428270504252</v>
      </c>
      <c r="Q169" s="235">
        <f t="shared" si="12"/>
        <v>0.21474523999356795</v>
      </c>
      <c r="R169" s="235">
        <f t="shared" si="12"/>
        <v>0.22019240290815911</v>
      </c>
      <c r="S169" s="235">
        <f t="shared" si="12"/>
        <v>0.21705080093938411</v>
      </c>
      <c r="T169" s="235">
        <f t="shared" si="12"/>
        <v>0.23797075654757149</v>
      </c>
      <c r="U169" s="235">
        <f t="shared" si="12"/>
        <v>0.24297964215248305</v>
      </c>
      <c r="V169" s="235">
        <f t="shared" si="12"/>
        <v>0.21012708643005434</v>
      </c>
      <c r="W169" s="235">
        <f t="shared" si="12"/>
        <v>0.23503959848894343</v>
      </c>
      <c r="X169" s="235">
        <f t="shared" si="12"/>
        <v>0.24530601014119544</v>
      </c>
      <c r="Y169" s="235">
        <f t="shared" si="12"/>
        <v>0.25434845807254336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DA170" s="120"/>
    </row>
    <row r="171" spans="1:105" ht="12" customHeight="1" x14ac:dyDescent="0.25">
      <c r="A171" s="35" t="s">
        <v>46</v>
      </c>
      <c r="B171" s="232">
        <f t="shared" ref="B171:Y171" si="13">SUM(B$172:B$177,B$179:B$180,B$182:B$184,B185)</f>
        <v>1</v>
      </c>
      <c r="C171" s="232">
        <f t="shared" si="13"/>
        <v>1</v>
      </c>
      <c r="D171" s="232">
        <f t="shared" si="13"/>
        <v>1</v>
      </c>
      <c r="E171" s="232">
        <f t="shared" si="13"/>
        <v>1</v>
      </c>
      <c r="F171" s="232">
        <f t="shared" si="13"/>
        <v>1</v>
      </c>
      <c r="G171" s="232">
        <f t="shared" si="13"/>
        <v>1</v>
      </c>
      <c r="H171" s="232">
        <f t="shared" si="13"/>
        <v>1</v>
      </c>
      <c r="I171" s="232">
        <f t="shared" si="13"/>
        <v>1</v>
      </c>
      <c r="J171" s="232">
        <f t="shared" si="13"/>
        <v>1</v>
      </c>
      <c r="K171" s="232">
        <f t="shared" si="13"/>
        <v>1</v>
      </c>
      <c r="L171" s="232">
        <f t="shared" si="13"/>
        <v>1</v>
      </c>
      <c r="M171" s="232">
        <f t="shared" si="13"/>
        <v>0.99999999999999989</v>
      </c>
      <c r="N171" s="232">
        <f t="shared" si="13"/>
        <v>1</v>
      </c>
      <c r="O171" s="232">
        <f t="shared" si="13"/>
        <v>0.99999999999999989</v>
      </c>
      <c r="P171" s="232">
        <f t="shared" si="13"/>
        <v>1</v>
      </c>
      <c r="Q171" s="232">
        <f t="shared" si="13"/>
        <v>1</v>
      </c>
      <c r="R171" s="232">
        <f t="shared" si="13"/>
        <v>1</v>
      </c>
      <c r="S171" s="232">
        <f t="shared" si="13"/>
        <v>1</v>
      </c>
      <c r="T171" s="232">
        <f t="shared" si="13"/>
        <v>0.99999999999999989</v>
      </c>
      <c r="U171" s="232">
        <f t="shared" si="13"/>
        <v>1</v>
      </c>
      <c r="V171" s="232">
        <f t="shared" si="13"/>
        <v>1</v>
      </c>
      <c r="W171" s="232">
        <f t="shared" si="13"/>
        <v>1</v>
      </c>
      <c r="X171" s="232">
        <f t="shared" si="13"/>
        <v>0.99999999999999989</v>
      </c>
      <c r="Y171" s="232">
        <f t="shared" si="13"/>
        <v>0.99999999999999989</v>
      </c>
      <c r="DA171" s="95"/>
    </row>
    <row r="172" spans="1:105" ht="12" customHeight="1" x14ac:dyDescent="0.25">
      <c r="A172" s="55" t="s">
        <v>91</v>
      </c>
      <c r="B172" s="299">
        <f t="shared" ref="B172:Y172" si="14">IF(B$35=0,0,B$35/B$34)</f>
        <v>0</v>
      </c>
      <c r="C172" s="299">
        <f t="shared" si="14"/>
        <v>0</v>
      </c>
      <c r="D172" s="299">
        <f t="shared" si="14"/>
        <v>0</v>
      </c>
      <c r="E172" s="299">
        <f t="shared" si="14"/>
        <v>0</v>
      </c>
      <c r="F172" s="299">
        <f t="shared" si="14"/>
        <v>0</v>
      </c>
      <c r="G172" s="299">
        <f t="shared" si="14"/>
        <v>0</v>
      </c>
      <c r="H172" s="299">
        <f t="shared" si="14"/>
        <v>0</v>
      </c>
      <c r="I172" s="299">
        <f t="shared" si="14"/>
        <v>0</v>
      </c>
      <c r="J172" s="299">
        <f t="shared" si="14"/>
        <v>0</v>
      </c>
      <c r="K172" s="299">
        <f t="shared" si="14"/>
        <v>0</v>
      </c>
      <c r="L172" s="299">
        <f t="shared" si="14"/>
        <v>0</v>
      </c>
      <c r="M172" s="299">
        <f t="shared" si="14"/>
        <v>0</v>
      </c>
      <c r="N172" s="299">
        <f t="shared" si="14"/>
        <v>0</v>
      </c>
      <c r="O172" s="299">
        <f t="shared" si="14"/>
        <v>0</v>
      </c>
      <c r="P172" s="299">
        <f t="shared" si="14"/>
        <v>0</v>
      </c>
      <c r="Q172" s="299">
        <f t="shared" si="14"/>
        <v>0</v>
      </c>
      <c r="R172" s="299">
        <f t="shared" si="14"/>
        <v>0</v>
      </c>
      <c r="S172" s="299">
        <f t="shared" si="14"/>
        <v>0</v>
      </c>
      <c r="T172" s="299">
        <f t="shared" si="14"/>
        <v>0</v>
      </c>
      <c r="U172" s="299">
        <f t="shared" si="14"/>
        <v>0</v>
      </c>
      <c r="V172" s="299">
        <f t="shared" si="14"/>
        <v>0</v>
      </c>
      <c r="W172" s="299">
        <f t="shared" si="14"/>
        <v>0</v>
      </c>
      <c r="X172" s="299">
        <f t="shared" si="14"/>
        <v>0</v>
      </c>
      <c r="Y172" s="299">
        <f t="shared" si="14"/>
        <v>0</v>
      </c>
      <c r="DA172" s="67"/>
    </row>
    <row r="173" spans="1:105" ht="12" customHeight="1" x14ac:dyDescent="0.25">
      <c r="A173" s="173" t="s">
        <v>92</v>
      </c>
      <c r="B173" s="233">
        <f t="shared" ref="B173:Y173" si="15">IF(B$36=0,0,B$36/B$34)</f>
        <v>0</v>
      </c>
      <c r="C173" s="233">
        <f t="shared" si="15"/>
        <v>0</v>
      </c>
      <c r="D173" s="233">
        <f t="shared" si="15"/>
        <v>0</v>
      </c>
      <c r="E173" s="233">
        <f t="shared" si="15"/>
        <v>0</v>
      </c>
      <c r="F173" s="233">
        <f t="shared" si="15"/>
        <v>0</v>
      </c>
      <c r="G173" s="233">
        <f t="shared" si="15"/>
        <v>0</v>
      </c>
      <c r="H173" s="233">
        <f t="shared" si="15"/>
        <v>0</v>
      </c>
      <c r="I173" s="233">
        <f t="shared" si="15"/>
        <v>0</v>
      </c>
      <c r="J173" s="233">
        <f t="shared" si="15"/>
        <v>0</v>
      </c>
      <c r="K173" s="233">
        <f t="shared" si="15"/>
        <v>0</v>
      </c>
      <c r="L173" s="233">
        <f t="shared" si="15"/>
        <v>0</v>
      </c>
      <c r="M173" s="233">
        <f t="shared" si="15"/>
        <v>0</v>
      </c>
      <c r="N173" s="233">
        <f t="shared" si="15"/>
        <v>0</v>
      </c>
      <c r="O173" s="233">
        <f t="shared" si="15"/>
        <v>0</v>
      </c>
      <c r="P173" s="233">
        <f t="shared" si="15"/>
        <v>0</v>
      </c>
      <c r="Q173" s="233">
        <f t="shared" si="15"/>
        <v>0</v>
      </c>
      <c r="R173" s="233">
        <f t="shared" si="15"/>
        <v>0</v>
      </c>
      <c r="S173" s="233">
        <f t="shared" si="15"/>
        <v>0</v>
      </c>
      <c r="T173" s="233">
        <f t="shared" si="15"/>
        <v>0</v>
      </c>
      <c r="U173" s="233">
        <f t="shared" si="15"/>
        <v>0</v>
      </c>
      <c r="V173" s="233">
        <f t="shared" si="15"/>
        <v>0</v>
      </c>
      <c r="W173" s="233">
        <f t="shared" si="15"/>
        <v>0</v>
      </c>
      <c r="X173" s="233">
        <f t="shared" si="15"/>
        <v>0</v>
      </c>
      <c r="Y173" s="233">
        <f t="shared" si="15"/>
        <v>0</v>
      </c>
      <c r="DA173" s="177"/>
    </row>
    <row r="174" spans="1:105" ht="12" customHeight="1" x14ac:dyDescent="0.25">
      <c r="A174" s="173" t="s">
        <v>93</v>
      </c>
      <c r="B174" s="233">
        <f t="shared" ref="B174:Y174" si="16">IF(B$37=0,0,B$37/B$34)</f>
        <v>0</v>
      </c>
      <c r="C174" s="233">
        <f t="shared" si="16"/>
        <v>0</v>
      </c>
      <c r="D174" s="233">
        <f t="shared" si="16"/>
        <v>0</v>
      </c>
      <c r="E174" s="233">
        <f t="shared" si="16"/>
        <v>0</v>
      </c>
      <c r="F174" s="233">
        <f t="shared" si="16"/>
        <v>0</v>
      </c>
      <c r="G174" s="233">
        <f t="shared" si="16"/>
        <v>0</v>
      </c>
      <c r="H174" s="233">
        <f t="shared" si="16"/>
        <v>0</v>
      </c>
      <c r="I174" s="233">
        <f t="shared" si="16"/>
        <v>0</v>
      </c>
      <c r="J174" s="233">
        <f t="shared" si="16"/>
        <v>0</v>
      </c>
      <c r="K174" s="233">
        <f t="shared" si="16"/>
        <v>0</v>
      </c>
      <c r="L174" s="233">
        <f t="shared" si="16"/>
        <v>0</v>
      </c>
      <c r="M174" s="233">
        <f t="shared" si="16"/>
        <v>0</v>
      </c>
      <c r="N174" s="233">
        <f t="shared" si="16"/>
        <v>0</v>
      </c>
      <c r="O174" s="233">
        <f t="shared" si="16"/>
        <v>0</v>
      </c>
      <c r="P174" s="233">
        <f t="shared" si="16"/>
        <v>0</v>
      </c>
      <c r="Q174" s="233">
        <f t="shared" si="16"/>
        <v>0</v>
      </c>
      <c r="R174" s="233">
        <f t="shared" si="16"/>
        <v>0</v>
      </c>
      <c r="S174" s="233">
        <f t="shared" si="16"/>
        <v>0</v>
      </c>
      <c r="T174" s="233">
        <f t="shared" si="16"/>
        <v>0</v>
      </c>
      <c r="U174" s="233">
        <f t="shared" si="16"/>
        <v>0</v>
      </c>
      <c r="V174" s="233">
        <f t="shared" si="16"/>
        <v>0</v>
      </c>
      <c r="W174" s="233">
        <f t="shared" si="16"/>
        <v>0</v>
      </c>
      <c r="X174" s="233">
        <f t="shared" si="16"/>
        <v>0</v>
      </c>
      <c r="Y174" s="233">
        <f t="shared" si="16"/>
        <v>0</v>
      </c>
      <c r="DA174" s="177"/>
    </row>
    <row r="175" spans="1:105" ht="12" customHeight="1" x14ac:dyDescent="0.25">
      <c r="A175" s="173" t="s">
        <v>94</v>
      </c>
      <c r="B175" s="233">
        <f t="shared" ref="B175:Y175" si="17">IF(B$38=0,0,B$38/B$34)</f>
        <v>0</v>
      </c>
      <c r="C175" s="233">
        <f t="shared" si="17"/>
        <v>0</v>
      </c>
      <c r="D175" s="233">
        <f t="shared" si="17"/>
        <v>0</v>
      </c>
      <c r="E175" s="233">
        <f t="shared" si="17"/>
        <v>0</v>
      </c>
      <c r="F175" s="233">
        <f t="shared" si="17"/>
        <v>0</v>
      </c>
      <c r="G175" s="233">
        <f t="shared" si="17"/>
        <v>0</v>
      </c>
      <c r="H175" s="233">
        <f t="shared" si="17"/>
        <v>0</v>
      </c>
      <c r="I175" s="233">
        <f t="shared" si="17"/>
        <v>0</v>
      </c>
      <c r="J175" s="233">
        <f t="shared" si="17"/>
        <v>0</v>
      </c>
      <c r="K175" s="233">
        <f t="shared" si="17"/>
        <v>0</v>
      </c>
      <c r="L175" s="233">
        <f t="shared" si="17"/>
        <v>0</v>
      </c>
      <c r="M175" s="233">
        <f t="shared" si="17"/>
        <v>0</v>
      </c>
      <c r="N175" s="233">
        <f t="shared" si="17"/>
        <v>0</v>
      </c>
      <c r="O175" s="233">
        <f t="shared" si="17"/>
        <v>0</v>
      </c>
      <c r="P175" s="233">
        <f t="shared" si="17"/>
        <v>0</v>
      </c>
      <c r="Q175" s="233">
        <f t="shared" si="17"/>
        <v>0</v>
      </c>
      <c r="R175" s="233">
        <f t="shared" si="17"/>
        <v>0</v>
      </c>
      <c r="S175" s="233">
        <f t="shared" si="17"/>
        <v>0</v>
      </c>
      <c r="T175" s="233">
        <f t="shared" si="17"/>
        <v>0</v>
      </c>
      <c r="U175" s="233">
        <f t="shared" si="17"/>
        <v>0</v>
      </c>
      <c r="V175" s="233">
        <f t="shared" si="17"/>
        <v>0</v>
      </c>
      <c r="W175" s="233">
        <f t="shared" si="17"/>
        <v>0</v>
      </c>
      <c r="X175" s="233">
        <f t="shared" si="17"/>
        <v>0</v>
      </c>
      <c r="Y175" s="233">
        <f t="shared" si="17"/>
        <v>0</v>
      </c>
      <c r="DA175" s="177"/>
    </row>
    <row r="176" spans="1:105" ht="12" customHeight="1" x14ac:dyDescent="0.25">
      <c r="A176" s="56" t="s">
        <v>95</v>
      </c>
      <c r="B176" s="300">
        <f t="shared" ref="B176:Y176" si="18">IF(B$39=0,0,B$39/B$34)</f>
        <v>1.6882893791592025E-3</v>
      </c>
      <c r="C176" s="300">
        <f t="shared" si="18"/>
        <v>1.676014586500731E-3</v>
      </c>
      <c r="D176" s="300">
        <f t="shared" si="18"/>
        <v>1.5926873329662487E-3</v>
      </c>
      <c r="E176" s="300">
        <f t="shared" si="18"/>
        <v>1.667896360378843E-3</v>
      </c>
      <c r="F176" s="300">
        <f t="shared" si="18"/>
        <v>1.5502591001078858E-3</v>
      </c>
      <c r="G176" s="300">
        <f t="shared" si="18"/>
        <v>1.5916377872214342E-3</v>
      </c>
      <c r="H176" s="300">
        <f t="shared" si="18"/>
        <v>1.3821811184824039E-3</v>
      </c>
      <c r="I176" s="300">
        <f t="shared" si="18"/>
        <v>1.3089259953235925E-3</v>
      </c>
      <c r="J176" s="300">
        <f t="shared" si="18"/>
        <v>1.3701804576696723E-3</v>
      </c>
      <c r="K176" s="300">
        <f t="shared" si="18"/>
        <v>1.4157081989105511E-3</v>
      </c>
      <c r="L176" s="300">
        <f t="shared" si="18"/>
        <v>1.4670398675136463E-3</v>
      </c>
      <c r="M176" s="300">
        <f t="shared" si="18"/>
        <v>1.2168795420523966E-3</v>
      </c>
      <c r="N176" s="300">
        <f t="shared" si="18"/>
        <v>1.362851937231919E-3</v>
      </c>
      <c r="O176" s="300">
        <f t="shared" si="18"/>
        <v>1.2717779077182502E-3</v>
      </c>
      <c r="P176" s="300">
        <f t="shared" si="18"/>
        <v>1.2790772716726173E-3</v>
      </c>
      <c r="Q176" s="300">
        <f t="shared" si="18"/>
        <v>1.247879118937302E-3</v>
      </c>
      <c r="R176" s="300">
        <f t="shared" si="18"/>
        <v>1.313609454426698E-3</v>
      </c>
      <c r="S176" s="300">
        <f t="shared" si="18"/>
        <v>1.1914989604149306E-3</v>
      </c>
      <c r="T176" s="300">
        <f t="shared" si="18"/>
        <v>1.6356467228268352E-3</v>
      </c>
      <c r="U176" s="300">
        <f t="shared" si="18"/>
        <v>1.6942887434404543E-3</v>
      </c>
      <c r="V176" s="300">
        <f t="shared" si="18"/>
        <v>1.5453618481933783E-3</v>
      </c>
      <c r="W176" s="300">
        <f t="shared" si="18"/>
        <v>1.6351008370590733E-3</v>
      </c>
      <c r="X176" s="300">
        <f t="shared" si="18"/>
        <v>1.6661889099870003E-3</v>
      </c>
      <c r="Y176" s="300">
        <f t="shared" si="18"/>
        <v>1.8751251925726048E-3</v>
      </c>
      <c r="DA176" s="68"/>
    </row>
    <row r="177" spans="1:105" ht="12" customHeight="1" x14ac:dyDescent="0.25">
      <c r="A177" s="174" t="s">
        <v>515</v>
      </c>
      <c r="B177" s="301">
        <f t="shared" ref="B177:Y177" si="19">IF(B$45=0,0,B$45/B$34)</f>
        <v>0</v>
      </c>
      <c r="C177" s="301">
        <f t="shared" si="19"/>
        <v>0</v>
      </c>
      <c r="D177" s="301">
        <f t="shared" si="19"/>
        <v>0</v>
      </c>
      <c r="E177" s="301">
        <f t="shared" si="19"/>
        <v>0</v>
      </c>
      <c r="F177" s="301">
        <f t="shared" si="19"/>
        <v>0</v>
      </c>
      <c r="G177" s="301">
        <f t="shared" si="19"/>
        <v>0</v>
      </c>
      <c r="H177" s="301">
        <f t="shared" si="19"/>
        <v>0</v>
      </c>
      <c r="I177" s="301">
        <f t="shared" si="19"/>
        <v>0</v>
      </c>
      <c r="J177" s="301">
        <f t="shared" si="19"/>
        <v>0</v>
      </c>
      <c r="K177" s="301">
        <f t="shared" si="19"/>
        <v>0</v>
      </c>
      <c r="L177" s="301">
        <f t="shared" si="19"/>
        <v>0</v>
      </c>
      <c r="M177" s="301">
        <f t="shared" si="19"/>
        <v>0</v>
      </c>
      <c r="N177" s="301">
        <f t="shared" si="19"/>
        <v>0</v>
      </c>
      <c r="O177" s="301">
        <f t="shared" si="19"/>
        <v>0</v>
      </c>
      <c r="P177" s="301">
        <f t="shared" si="19"/>
        <v>0</v>
      </c>
      <c r="Q177" s="301">
        <f t="shared" si="19"/>
        <v>0</v>
      </c>
      <c r="R177" s="301">
        <f t="shared" si="19"/>
        <v>0</v>
      </c>
      <c r="S177" s="301">
        <f t="shared" si="19"/>
        <v>0</v>
      </c>
      <c r="T177" s="301">
        <f t="shared" si="19"/>
        <v>0</v>
      </c>
      <c r="U177" s="301">
        <f t="shared" si="19"/>
        <v>0</v>
      </c>
      <c r="V177" s="301">
        <f t="shared" si="19"/>
        <v>0</v>
      </c>
      <c r="W177" s="301">
        <f t="shared" si="19"/>
        <v>0</v>
      </c>
      <c r="X177" s="301">
        <f t="shared" si="19"/>
        <v>0</v>
      </c>
      <c r="Y177" s="301">
        <f t="shared" si="19"/>
        <v>0</v>
      </c>
      <c r="DA177" s="178"/>
    </row>
    <row r="178" spans="1:105" ht="12" customHeight="1" x14ac:dyDescent="0.25">
      <c r="A178" s="174" t="s">
        <v>517</v>
      </c>
      <c r="B178" s="301">
        <f t="shared" ref="B178:Y178" si="20">IF(B$46=0,0,B$46/B$34)</f>
        <v>9.5825955600440466E-2</v>
      </c>
      <c r="C178" s="301">
        <f t="shared" si="20"/>
        <v>9.5553143557178963E-2</v>
      </c>
      <c r="D178" s="301">
        <f t="shared" si="20"/>
        <v>9.1022925103608557E-2</v>
      </c>
      <c r="E178" s="301">
        <f t="shared" si="20"/>
        <v>9.0723383384522377E-2</v>
      </c>
      <c r="F178" s="301">
        <f t="shared" si="20"/>
        <v>8.6516932425713428E-2</v>
      </c>
      <c r="G178" s="301">
        <f t="shared" si="20"/>
        <v>8.8427967894629061E-2</v>
      </c>
      <c r="H178" s="301">
        <f t="shared" si="20"/>
        <v>7.6592988203077278E-2</v>
      </c>
      <c r="I178" s="301">
        <f t="shared" si="20"/>
        <v>7.2599410869239725E-2</v>
      </c>
      <c r="J178" s="301">
        <f t="shared" si="20"/>
        <v>7.6443080216434367E-2</v>
      </c>
      <c r="K178" s="301">
        <f t="shared" si="20"/>
        <v>7.8674207438940755E-2</v>
      </c>
      <c r="L178" s="301">
        <f t="shared" si="20"/>
        <v>8.1124600190492183E-2</v>
      </c>
      <c r="M178" s="301">
        <f t="shared" si="20"/>
        <v>6.5819691676775954E-2</v>
      </c>
      <c r="N178" s="301">
        <f t="shared" si="20"/>
        <v>7.4622412301904126E-2</v>
      </c>
      <c r="O178" s="301">
        <f t="shared" si="20"/>
        <v>6.9476811324197599E-2</v>
      </c>
      <c r="P178" s="301">
        <f t="shared" si="20"/>
        <v>7.0731332909428984E-2</v>
      </c>
      <c r="Q178" s="301">
        <f t="shared" si="20"/>
        <v>6.9411882902891547E-2</v>
      </c>
      <c r="R178" s="301">
        <f t="shared" si="20"/>
        <v>7.2734734540336771E-2</v>
      </c>
      <c r="S178" s="301">
        <f t="shared" si="20"/>
        <v>6.5762264470958329E-2</v>
      </c>
      <c r="T178" s="301">
        <f t="shared" si="20"/>
        <v>9.4045590241979421E-2</v>
      </c>
      <c r="U178" s="301">
        <f t="shared" si="20"/>
        <v>9.6540738868124434E-2</v>
      </c>
      <c r="V178" s="301">
        <f t="shared" si="20"/>
        <v>8.8608384158089637E-2</v>
      </c>
      <c r="W178" s="301">
        <f t="shared" si="20"/>
        <v>9.4505537407347684E-2</v>
      </c>
      <c r="X178" s="301">
        <f t="shared" si="20"/>
        <v>9.637604662951374E-2</v>
      </c>
      <c r="Y178" s="301">
        <f t="shared" si="20"/>
        <v>0.10905875416104927</v>
      </c>
      <c r="DA178" s="178"/>
    </row>
    <row r="179" spans="1:105" ht="12" customHeight="1" x14ac:dyDescent="0.25">
      <c r="A179" s="62" t="s">
        <v>519</v>
      </c>
      <c r="B179" s="302">
        <f t="shared" ref="B179:Y179" si="21">IF(B$47=0,0,B$47/B$34)</f>
        <v>9.5825955600440466E-2</v>
      </c>
      <c r="C179" s="302">
        <f t="shared" si="21"/>
        <v>9.5553143557178963E-2</v>
      </c>
      <c r="D179" s="302">
        <f t="shared" si="21"/>
        <v>9.1022925103608557E-2</v>
      </c>
      <c r="E179" s="302">
        <f t="shared" si="21"/>
        <v>9.0723383384522377E-2</v>
      </c>
      <c r="F179" s="302">
        <f t="shared" si="21"/>
        <v>8.6516932425713428E-2</v>
      </c>
      <c r="G179" s="302">
        <f t="shared" si="21"/>
        <v>8.8427967894629061E-2</v>
      </c>
      <c r="H179" s="302">
        <f t="shared" si="21"/>
        <v>7.6592988203077278E-2</v>
      </c>
      <c r="I179" s="302">
        <f t="shared" si="21"/>
        <v>7.2599410869239725E-2</v>
      </c>
      <c r="J179" s="302">
        <f t="shared" si="21"/>
        <v>7.6443080216434367E-2</v>
      </c>
      <c r="K179" s="302">
        <f t="shared" si="21"/>
        <v>7.8674207438940755E-2</v>
      </c>
      <c r="L179" s="302">
        <f t="shared" si="21"/>
        <v>8.1124600190492183E-2</v>
      </c>
      <c r="M179" s="302">
        <f t="shared" si="21"/>
        <v>6.5819691676775954E-2</v>
      </c>
      <c r="N179" s="302">
        <f t="shared" si="21"/>
        <v>7.4622412301904126E-2</v>
      </c>
      <c r="O179" s="302">
        <f t="shared" si="21"/>
        <v>6.9476811324197599E-2</v>
      </c>
      <c r="P179" s="302">
        <f t="shared" si="21"/>
        <v>7.0731332909428984E-2</v>
      </c>
      <c r="Q179" s="302">
        <f t="shared" si="21"/>
        <v>6.9411882902891547E-2</v>
      </c>
      <c r="R179" s="302">
        <f t="shared" si="21"/>
        <v>7.2734734540336771E-2</v>
      </c>
      <c r="S179" s="302">
        <f t="shared" si="21"/>
        <v>6.5762264470958329E-2</v>
      </c>
      <c r="T179" s="302">
        <f t="shared" si="21"/>
        <v>9.4045590241979421E-2</v>
      </c>
      <c r="U179" s="302">
        <f t="shared" si="21"/>
        <v>9.6540738868124434E-2</v>
      </c>
      <c r="V179" s="302">
        <f t="shared" si="21"/>
        <v>8.8608384158089637E-2</v>
      </c>
      <c r="W179" s="302">
        <f t="shared" si="21"/>
        <v>9.4505537407347684E-2</v>
      </c>
      <c r="X179" s="302">
        <f t="shared" si="21"/>
        <v>9.637604662951374E-2</v>
      </c>
      <c r="Y179" s="302">
        <f t="shared" si="21"/>
        <v>0.10905875416104927</v>
      </c>
      <c r="DA179" s="72"/>
    </row>
    <row r="180" spans="1:105" ht="12" customHeight="1" x14ac:dyDescent="0.25">
      <c r="A180" s="62" t="s">
        <v>525</v>
      </c>
      <c r="B180" s="302">
        <f t="shared" ref="B180:Y180" si="22">IF(B$52=0,0,B$52/B$34)</f>
        <v>0</v>
      </c>
      <c r="C180" s="302">
        <f t="shared" si="22"/>
        <v>0</v>
      </c>
      <c r="D180" s="302">
        <f t="shared" si="22"/>
        <v>0</v>
      </c>
      <c r="E180" s="302">
        <f t="shared" si="22"/>
        <v>0</v>
      </c>
      <c r="F180" s="302">
        <f t="shared" si="22"/>
        <v>0</v>
      </c>
      <c r="G180" s="302">
        <f t="shared" si="22"/>
        <v>0</v>
      </c>
      <c r="H180" s="302">
        <f t="shared" si="22"/>
        <v>0</v>
      </c>
      <c r="I180" s="302">
        <f t="shared" si="22"/>
        <v>0</v>
      </c>
      <c r="J180" s="302">
        <f t="shared" si="22"/>
        <v>0</v>
      </c>
      <c r="K180" s="302">
        <f t="shared" si="22"/>
        <v>0</v>
      </c>
      <c r="L180" s="302">
        <f t="shared" si="22"/>
        <v>0</v>
      </c>
      <c r="M180" s="302">
        <f t="shared" si="22"/>
        <v>0</v>
      </c>
      <c r="N180" s="302">
        <f t="shared" si="22"/>
        <v>0</v>
      </c>
      <c r="O180" s="302">
        <f t="shared" si="22"/>
        <v>0</v>
      </c>
      <c r="P180" s="302">
        <f t="shared" si="22"/>
        <v>0</v>
      </c>
      <c r="Q180" s="302">
        <f t="shared" si="22"/>
        <v>0</v>
      </c>
      <c r="R180" s="302">
        <f t="shared" si="22"/>
        <v>0</v>
      </c>
      <c r="S180" s="302">
        <f t="shared" si="22"/>
        <v>0</v>
      </c>
      <c r="T180" s="302">
        <f t="shared" si="22"/>
        <v>0</v>
      </c>
      <c r="U180" s="302">
        <f t="shared" si="22"/>
        <v>0</v>
      </c>
      <c r="V180" s="302">
        <f t="shared" si="22"/>
        <v>0</v>
      </c>
      <c r="W180" s="302">
        <f t="shared" si="22"/>
        <v>0</v>
      </c>
      <c r="X180" s="302">
        <f t="shared" si="22"/>
        <v>0</v>
      </c>
      <c r="Y180" s="302">
        <f t="shared" si="22"/>
        <v>0</v>
      </c>
      <c r="DA180" s="72"/>
    </row>
    <row r="181" spans="1:105" ht="12" customHeight="1" x14ac:dyDescent="0.25">
      <c r="A181" s="174" t="s">
        <v>527</v>
      </c>
      <c r="B181" s="301">
        <f t="shared" ref="B181:Y181" si="23">IF(B$53=0,0,B$53/B$34)</f>
        <v>6.554710850490636E-2</v>
      </c>
      <c r="C181" s="301">
        <f t="shared" si="23"/>
        <v>6.6030142066413888E-2</v>
      </c>
      <c r="D181" s="301">
        <f t="shared" si="23"/>
        <v>6.3012757435079128E-2</v>
      </c>
      <c r="E181" s="301">
        <f t="shared" si="23"/>
        <v>7.654152005269034E-2</v>
      </c>
      <c r="F181" s="301">
        <f t="shared" si="23"/>
        <v>7.1119611791017959E-2</v>
      </c>
      <c r="G181" s="301">
        <f t="shared" si="23"/>
        <v>7.1593118228628669E-2</v>
      </c>
      <c r="H181" s="301">
        <f t="shared" si="23"/>
        <v>4.9375039832550968E-2</v>
      </c>
      <c r="I181" s="301">
        <f t="shared" si="23"/>
        <v>4.9107163604706947E-2</v>
      </c>
      <c r="J181" s="301">
        <f t="shared" si="23"/>
        <v>6.1966788469771369E-2</v>
      </c>
      <c r="K181" s="301">
        <f t="shared" si="23"/>
        <v>5.7474846110717341E-2</v>
      </c>
      <c r="L181" s="301">
        <f t="shared" si="23"/>
        <v>5.221490842526403E-2</v>
      </c>
      <c r="M181" s="301">
        <f t="shared" si="23"/>
        <v>4.706036209946407E-2</v>
      </c>
      <c r="N181" s="301">
        <f t="shared" si="23"/>
        <v>4.8932181030881101E-2</v>
      </c>
      <c r="O181" s="301">
        <f t="shared" si="23"/>
        <v>4.535846099938725E-2</v>
      </c>
      <c r="P181" s="301">
        <f t="shared" si="23"/>
        <v>4.6377486163194995E-2</v>
      </c>
      <c r="Q181" s="301">
        <f t="shared" si="23"/>
        <v>4.852896996844612E-2</v>
      </c>
      <c r="R181" s="301">
        <f t="shared" si="23"/>
        <v>4.9607645974021827E-2</v>
      </c>
      <c r="S181" s="301">
        <f t="shared" si="23"/>
        <v>4.5603831762279626E-2</v>
      </c>
      <c r="T181" s="301">
        <f t="shared" si="23"/>
        <v>5.899595268904579E-2</v>
      </c>
      <c r="U181" s="301">
        <f t="shared" si="23"/>
        <v>5.921199891178535E-2</v>
      </c>
      <c r="V181" s="301">
        <f t="shared" si="23"/>
        <v>6.2932088019810623E-2</v>
      </c>
      <c r="W181" s="301">
        <f t="shared" si="23"/>
        <v>5.9867164863925772E-2</v>
      </c>
      <c r="X181" s="301">
        <f t="shared" si="23"/>
        <v>5.8800655796000835E-2</v>
      </c>
      <c r="Y181" s="301">
        <f t="shared" si="23"/>
        <v>6.4054597740390906E-2</v>
      </c>
      <c r="DA181" s="178"/>
    </row>
    <row r="182" spans="1:105" ht="12" customHeight="1" x14ac:dyDescent="0.25">
      <c r="A182" s="62" t="s">
        <v>528</v>
      </c>
      <c r="B182" s="302">
        <f t="shared" ref="B182:Y182" si="24">IF(B$54=0,0,B$54/B$34)</f>
        <v>1.3367519468474046E-2</v>
      </c>
      <c r="C182" s="302">
        <f t="shared" si="24"/>
        <v>1.3316475138917937E-2</v>
      </c>
      <c r="D182" s="302">
        <f t="shared" si="24"/>
        <v>1.268760368487085E-2</v>
      </c>
      <c r="E182" s="302">
        <f t="shared" si="24"/>
        <v>1.2909164287413795E-2</v>
      </c>
      <c r="F182" s="302">
        <f t="shared" si="24"/>
        <v>1.2141370546197114E-2</v>
      </c>
      <c r="G182" s="302">
        <f t="shared" si="24"/>
        <v>1.2463056995268585E-2</v>
      </c>
      <c r="H182" s="302">
        <f t="shared" si="24"/>
        <v>1.1191657917675488E-2</v>
      </c>
      <c r="I182" s="302">
        <f t="shared" si="24"/>
        <v>1.0628567699559529E-2</v>
      </c>
      <c r="J182" s="302">
        <f t="shared" si="24"/>
        <v>1.0928431264293444E-2</v>
      </c>
      <c r="K182" s="302">
        <f t="shared" si="24"/>
        <v>1.1501201357799523E-2</v>
      </c>
      <c r="L182" s="302">
        <f t="shared" si="24"/>
        <v>1.1843852645587341E-2</v>
      </c>
      <c r="M182" s="302">
        <f t="shared" si="24"/>
        <v>1.0109382586544459E-2</v>
      </c>
      <c r="N182" s="302">
        <f t="shared" si="24"/>
        <v>1.1168722223305245E-2</v>
      </c>
      <c r="O182" s="302">
        <f t="shared" si="24"/>
        <v>1.0400283576434669E-2</v>
      </c>
      <c r="P182" s="302">
        <f t="shared" si="24"/>
        <v>1.0370080920888571E-2</v>
      </c>
      <c r="Q182" s="302">
        <f t="shared" si="24"/>
        <v>1.0164167608004962E-2</v>
      </c>
      <c r="R182" s="302">
        <f t="shared" si="24"/>
        <v>1.0674991181272615E-2</v>
      </c>
      <c r="S182" s="302">
        <f t="shared" si="24"/>
        <v>9.7490980270944303E-3</v>
      </c>
      <c r="T182" s="302">
        <f t="shared" si="24"/>
        <v>1.34837237121387E-2</v>
      </c>
      <c r="U182" s="302">
        <f t="shared" si="24"/>
        <v>1.3759026030348547E-2</v>
      </c>
      <c r="V182" s="302">
        <f t="shared" si="24"/>
        <v>1.2582026394838687E-2</v>
      </c>
      <c r="W182" s="302">
        <f t="shared" si="24"/>
        <v>1.3382192815142488E-2</v>
      </c>
      <c r="X182" s="302">
        <f t="shared" si="24"/>
        <v>1.3993469628575674E-2</v>
      </c>
      <c r="Y182" s="302">
        <f t="shared" si="24"/>
        <v>1.5743201621830228E-2</v>
      </c>
      <c r="DA182" s="72"/>
    </row>
    <row r="183" spans="1:105" ht="12" customHeight="1" x14ac:dyDescent="0.25">
      <c r="A183" s="62" t="s">
        <v>533</v>
      </c>
      <c r="B183" s="302">
        <f t="shared" ref="B183:Y183" si="25">IF(B$58=0,0,B$58/B$34)</f>
        <v>5.21795890364323E-2</v>
      </c>
      <c r="C183" s="302">
        <f t="shared" si="25"/>
        <v>5.2713666927495947E-2</v>
      </c>
      <c r="D183" s="302">
        <f t="shared" si="25"/>
        <v>5.0325153750208275E-2</v>
      </c>
      <c r="E183" s="302">
        <f t="shared" si="25"/>
        <v>6.3632355765276538E-2</v>
      </c>
      <c r="F183" s="302">
        <f t="shared" si="25"/>
        <v>5.8978241244820845E-2</v>
      </c>
      <c r="G183" s="302">
        <f t="shared" si="25"/>
        <v>5.9130061233360086E-2</v>
      </c>
      <c r="H183" s="302">
        <f t="shared" si="25"/>
        <v>3.8183381914875483E-2</v>
      </c>
      <c r="I183" s="302">
        <f t="shared" si="25"/>
        <v>3.8478595905147413E-2</v>
      </c>
      <c r="J183" s="302">
        <f t="shared" si="25"/>
        <v>5.1038357205477933E-2</v>
      </c>
      <c r="K183" s="302">
        <f t="shared" si="25"/>
        <v>4.5973644752917819E-2</v>
      </c>
      <c r="L183" s="302">
        <f t="shared" si="25"/>
        <v>4.0371055779676687E-2</v>
      </c>
      <c r="M183" s="302">
        <f t="shared" si="25"/>
        <v>3.6950979512919611E-2</v>
      </c>
      <c r="N183" s="302">
        <f t="shared" si="25"/>
        <v>3.7763458807575853E-2</v>
      </c>
      <c r="O183" s="302">
        <f t="shared" si="25"/>
        <v>3.4958177422952583E-2</v>
      </c>
      <c r="P183" s="302">
        <f t="shared" si="25"/>
        <v>3.6007405242306424E-2</v>
      </c>
      <c r="Q183" s="302">
        <f t="shared" si="25"/>
        <v>3.8364802360441159E-2</v>
      </c>
      <c r="R183" s="302">
        <f t="shared" si="25"/>
        <v>3.8932654792749211E-2</v>
      </c>
      <c r="S183" s="302">
        <f t="shared" si="25"/>
        <v>3.5854733735185197E-2</v>
      </c>
      <c r="T183" s="302">
        <f t="shared" si="25"/>
        <v>4.5512228976907092E-2</v>
      </c>
      <c r="U183" s="302">
        <f t="shared" si="25"/>
        <v>4.54529728814368E-2</v>
      </c>
      <c r="V183" s="302">
        <f t="shared" si="25"/>
        <v>5.0350061624971944E-2</v>
      </c>
      <c r="W183" s="302">
        <f t="shared" si="25"/>
        <v>4.6484972048783282E-2</v>
      </c>
      <c r="X183" s="302">
        <f t="shared" si="25"/>
        <v>4.4807186167425163E-2</v>
      </c>
      <c r="Y183" s="302">
        <f t="shared" si="25"/>
        <v>4.8311396118560689E-2</v>
      </c>
      <c r="DA183" s="72"/>
    </row>
    <row r="184" spans="1:105" ht="12" customHeight="1" x14ac:dyDescent="0.25">
      <c r="A184" s="62" t="s">
        <v>545</v>
      </c>
      <c r="B184" s="302">
        <f t="shared" ref="B184:Y184" si="26">IF(B$69=0,0,B$69/B$34)</f>
        <v>0</v>
      </c>
      <c r="C184" s="302">
        <f t="shared" si="26"/>
        <v>0</v>
      </c>
      <c r="D184" s="302">
        <f t="shared" si="26"/>
        <v>0</v>
      </c>
      <c r="E184" s="302">
        <f t="shared" si="26"/>
        <v>0</v>
      </c>
      <c r="F184" s="302">
        <f t="shared" si="26"/>
        <v>0</v>
      </c>
      <c r="G184" s="302">
        <f t="shared" si="26"/>
        <v>0</v>
      </c>
      <c r="H184" s="302">
        <f t="shared" si="26"/>
        <v>0</v>
      </c>
      <c r="I184" s="302">
        <f t="shared" si="26"/>
        <v>0</v>
      </c>
      <c r="J184" s="302">
        <f t="shared" si="26"/>
        <v>0</v>
      </c>
      <c r="K184" s="302">
        <f t="shared" si="26"/>
        <v>0</v>
      </c>
      <c r="L184" s="302">
        <f t="shared" si="26"/>
        <v>0</v>
      </c>
      <c r="M184" s="302">
        <f t="shared" si="26"/>
        <v>0</v>
      </c>
      <c r="N184" s="302">
        <f t="shared" si="26"/>
        <v>0</v>
      </c>
      <c r="O184" s="302">
        <f t="shared" si="26"/>
        <v>0</v>
      </c>
      <c r="P184" s="302">
        <f t="shared" si="26"/>
        <v>0</v>
      </c>
      <c r="Q184" s="302">
        <f t="shared" si="26"/>
        <v>0</v>
      </c>
      <c r="R184" s="302">
        <f t="shared" si="26"/>
        <v>0</v>
      </c>
      <c r="S184" s="302">
        <f t="shared" si="26"/>
        <v>0</v>
      </c>
      <c r="T184" s="302">
        <f t="shared" si="26"/>
        <v>0</v>
      </c>
      <c r="U184" s="302">
        <f t="shared" si="26"/>
        <v>0</v>
      </c>
      <c r="V184" s="302">
        <f t="shared" si="26"/>
        <v>0</v>
      </c>
      <c r="W184" s="302">
        <f t="shared" si="26"/>
        <v>0</v>
      </c>
      <c r="X184" s="302">
        <f t="shared" si="26"/>
        <v>0</v>
      </c>
      <c r="Y184" s="302">
        <f t="shared" si="26"/>
        <v>0</v>
      </c>
      <c r="DA184" s="72"/>
    </row>
    <row r="185" spans="1:105" ht="12" customHeight="1" x14ac:dyDescent="0.25">
      <c r="A185" s="100" t="s">
        <v>105</v>
      </c>
      <c r="B185" s="310">
        <f t="shared" ref="B185:Y185" si="27">IF(B$70=0,0,B$70/B$34)</f>
        <v>0.83693864651549399</v>
      </c>
      <c r="C185" s="310">
        <f t="shared" si="27"/>
        <v>0.83674069978990639</v>
      </c>
      <c r="D185" s="310">
        <f t="shared" si="27"/>
        <v>0.84437163012834615</v>
      </c>
      <c r="E185" s="310">
        <f t="shared" si="27"/>
        <v>0.83106720020240843</v>
      </c>
      <c r="F185" s="310">
        <f t="shared" si="27"/>
        <v>0.84081319668316079</v>
      </c>
      <c r="G185" s="310">
        <f t="shared" si="27"/>
        <v>0.83838727608952079</v>
      </c>
      <c r="H185" s="310">
        <f t="shared" si="27"/>
        <v>0.87264979084588934</v>
      </c>
      <c r="I185" s="310">
        <f t="shared" si="27"/>
        <v>0.87698449953072977</v>
      </c>
      <c r="J185" s="310">
        <f t="shared" si="27"/>
        <v>0.86021995085612457</v>
      </c>
      <c r="K185" s="310">
        <f t="shared" si="27"/>
        <v>0.86243523825143142</v>
      </c>
      <c r="L185" s="310">
        <f t="shared" si="27"/>
        <v>0.86519345151673022</v>
      </c>
      <c r="M185" s="310">
        <f t="shared" si="27"/>
        <v>0.88590306668170749</v>
      </c>
      <c r="N185" s="310">
        <f t="shared" si="27"/>
        <v>0.87508255472998286</v>
      </c>
      <c r="O185" s="310">
        <f t="shared" si="27"/>
        <v>0.88389294976869681</v>
      </c>
      <c r="P185" s="310">
        <f t="shared" si="27"/>
        <v>0.88161210365570342</v>
      </c>
      <c r="Q185" s="310">
        <f t="shared" si="27"/>
        <v>0.88081126800972498</v>
      </c>
      <c r="R185" s="310">
        <f t="shared" si="27"/>
        <v>0.87634401003121476</v>
      </c>
      <c r="S185" s="310">
        <f t="shared" si="27"/>
        <v>0.88744240480634717</v>
      </c>
      <c r="T185" s="310">
        <f t="shared" si="27"/>
        <v>0.84532281034614787</v>
      </c>
      <c r="U185" s="310">
        <f t="shared" si="27"/>
        <v>0.84255297347664981</v>
      </c>
      <c r="V185" s="310">
        <f t="shared" si="27"/>
        <v>0.84691416597390634</v>
      </c>
      <c r="W185" s="310">
        <f t="shared" si="27"/>
        <v>0.84399219689166749</v>
      </c>
      <c r="X185" s="310">
        <f t="shared" si="27"/>
        <v>0.84315710866449833</v>
      </c>
      <c r="Y185" s="310">
        <f t="shared" si="27"/>
        <v>0.82501152290598712</v>
      </c>
      <c r="DA185" s="127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DA186" s="120"/>
    </row>
    <row r="187" spans="1:105" ht="12" customHeight="1" x14ac:dyDescent="0.25">
      <c r="A187" s="35" t="s">
        <v>80</v>
      </c>
      <c r="B187" s="232">
        <f t="shared" ref="B187:Y187" si="28">SUM(B$188:B$193,B$197:B$198,B$200:B$202)</f>
        <v>0.99999999999999978</v>
      </c>
      <c r="C187" s="232">
        <f t="shared" si="28"/>
        <v>0.99999999999999978</v>
      </c>
      <c r="D187" s="232">
        <f t="shared" si="28"/>
        <v>1.0000000000000002</v>
      </c>
      <c r="E187" s="232">
        <f t="shared" si="28"/>
        <v>1</v>
      </c>
      <c r="F187" s="232">
        <f t="shared" si="28"/>
        <v>0.99999999999999967</v>
      </c>
      <c r="G187" s="232">
        <f t="shared" si="28"/>
        <v>1</v>
      </c>
      <c r="H187" s="232">
        <f t="shared" si="28"/>
        <v>0.99999999999999967</v>
      </c>
      <c r="I187" s="232">
        <f t="shared" si="28"/>
        <v>0.99999999999999967</v>
      </c>
      <c r="J187" s="232">
        <f t="shared" si="28"/>
        <v>0.99999999999999978</v>
      </c>
      <c r="K187" s="232">
        <f t="shared" si="28"/>
        <v>1</v>
      </c>
      <c r="L187" s="232">
        <f t="shared" si="28"/>
        <v>1</v>
      </c>
      <c r="M187" s="232">
        <f t="shared" si="28"/>
        <v>1</v>
      </c>
      <c r="N187" s="232">
        <f t="shared" si="28"/>
        <v>1</v>
      </c>
      <c r="O187" s="232">
        <f t="shared" si="28"/>
        <v>1.0000000000000004</v>
      </c>
      <c r="P187" s="232">
        <f t="shared" si="28"/>
        <v>1</v>
      </c>
      <c r="Q187" s="232">
        <f t="shared" si="28"/>
        <v>1</v>
      </c>
      <c r="R187" s="232">
        <f t="shared" si="28"/>
        <v>1.0000000000000002</v>
      </c>
      <c r="S187" s="232">
        <f t="shared" si="28"/>
        <v>0.99999999999999978</v>
      </c>
      <c r="T187" s="232">
        <f t="shared" si="28"/>
        <v>0.99999999999999989</v>
      </c>
      <c r="U187" s="232">
        <f t="shared" si="28"/>
        <v>1</v>
      </c>
      <c r="V187" s="232">
        <f t="shared" si="28"/>
        <v>1</v>
      </c>
      <c r="W187" s="232">
        <f t="shared" si="28"/>
        <v>0.99999999999999978</v>
      </c>
      <c r="X187" s="232">
        <f t="shared" si="28"/>
        <v>1</v>
      </c>
      <c r="Y187" s="232">
        <f t="shared" si="28"/>
        <v>1.0000000000000002</v>
      </c>
      <c r="DA187" s="95"/>
    </row>
    <row r="188" spans="1:105" ht="12" customHeight="1" x14ac:dyDescent="0.25">
      <c r="A188" s="55" t="s">
        <v>91</v>
      </c>
      <c r="B188" s="299">
        <f t="shared" ref="B188:Y188" si="29">IF(B$73=0,0,B$73/B$72)</f>
        <v>0</v>
      </c>
      <c r="C188" s="299">
        <f t="shared" si="29"/>
        <v>0</v>
      </c>
      <c r="D188" s="299">
        <f t="shared" si="29"/>
        <v>0</v>
      </c>
      <c r="E188" s="299">
        <f t="shared" si="29"/>
        <v>0</v>
      </c>
      <c r="F188" s="299">
        <f t="shared" si="29"/>
        <v>0</v>
      </c>
      <c r="G188" s="299">
        <f t="shared" si="29"/>
        <v>0</v>
      </c>
      <c r="H188" s="299">
        <f t="shared" si="29"/>
        <v>0</v>
      </c>
      <c r="I188" s="299">
        <f t="shared" si="29"/>
        <v>0</v>
      </c>
      <c r="J188" s="299">
        <f t="shared" si="29"/>
        <v>0</v>
      </c>
      <c r="K188" s="299">
        <f t="shared" si="29"/>
        <v>0</v>
      </c>
      <c r="L188" s="299">
        <f t="shared" si="29"/>
        <v>0</v>
      </c>
      <c r="M188" s="299">
        <f t="shared" si="29"/>
        <v>0</v>
      </c>
      <c r="N188" s="299">
        <f t="shared" si="29"/>
        <v>0</v>
      </c>
      <c r="O188" s="299">
        <f t="shared" si="29"/>
        <v>0</v>
      </c>
      <c r="P188" s="299">
        <f t="shared" si="29"/>
        <v>0</v>
      </c>
      <c r="Q188" s="299">
        <f t="shared" si="29"/>
        <v>0</v>
      </c>
      <c r="R188" s="299">
        <f t="shared" si="29"/>
        <v>0</v>
      </c>
      <c r="S188" s="299">
        <f t="shared" si="29"/>
        <v>0</v>
      </c>
      <c r="T188" s="299">
        <f t="shared" si="29"/>
        <v>0</v>
      </c>
      <c r="U188" s="299">
        <f t="shared" si="29"/>
        <v>0</v>
      </c>
      <c r="V188" s="299">
        <f t="shared" si="29"/>
        <v>0</v>
      </c>
      <c r="W188" s="299">
        <f t="shared" si="29"/>
        <v>0</v>
      </c>
      <c r="X188" s="299">
        <f t="shared" si="29"/>
        <v>0</v>
      </c>
      <c r="Y188" s="299">
        <f t="shared" si="29"/>
        <v>0</v>
      </c>
      <c r="DA188" s="67"/>
    </row>
    <row r="189" spans="1:105" ht="12" customHeight="1" x14ac:dyDescent="0.25">
      <c r="A189" s="173" t="s">
        <v>92</v>
      </c>
      <c r="B189" s="233">
        <f t="shared" ref="B189:Y189" si="30">IF(B$74=0,0,B$74/B$72)</f>
        <v>0</v>
      </c>
      <c r="C189" s="233">
        <f t="shared" si="30"/>
        <v>0</v>
      </c>
      <c r="D189" s="233">
        <f t="shared" si="30"/>
        <v>0</v>
      </c>
      <c r="E189" s="233">
        <f t="shared" si="30"/>
        <v>0</v>
      </c>
      <c r="F189" s="233">
        <f t="shared" si="30"/>
        <v>0</v>
      </c>
      <c r="G189" s="233">
        <f t="shared" si="30"/>
        <v>0</v>
      </c>
      <c r="H189" s="233">
        <f t="shared" si="30"/>
        <v>0</v>
      </c>
      <c r="I189" s="233">
        <f t="shared" si="30"/>
        <v>0</v>
      </c>
      <c r="J189" s="233">
        <f t="shared" si="30"/>
        <v>0</v>
      </c>
      <c r="K189" s="233">
        <f t="shared" si="30"/>
        <v>0</v>
      </c>
      <c r="L189" s="233">
        <f t="shared" si="30"/>
        <v>0</v>
      </c>
      <c r="M189" s="233">
        <f t="shared" si="30"/>
        <v>0</v>
      </c>
      <c r="N189" s="233">
        <f t="shared" si="30"/>
        <v>0</v>
      </c>
      <c r="O189" s="233">
        <f t="shared" si="30"/>
        <v>0</v>
      </c>
      <c r="P189" s="233">
        <f t="shared" si="30"/>
        <v>0</v>
      </c>
      <c r="Q189" s="233">
        <f t="shared" si="30"/>
        <v>0</v>
      </c>
      <c r="R189" s="233">
        <f t="shared" si="30"/>
        <v>0</v>
      </c>
      <c r="S189" s="233">
        <f t="shared" si="30"/>
        <v>0</v>
      </c>
      <c r="T189" s="233">
        <f t="shared" si="30"/>
        <v>0</v>
      </c>
      <c r="U189" s="233">
        <f t="shared" si="30"/>
        <v>0</v>
      </c>
      <c r="V189" s="233">
        <f t="shared" si="30"/>
        <v>0</v>
      </c>
      <c r="W189" s="233">
        <f t="shared" si="30"/>
        <v>0</v>
      </c>
      <c r="X189" s="233">
        <f t="shared" si="30"/>
        <v>0</v>
      </c>
      <c r="Y189" s="233">
        <f t="shared" si="30"/>
        <v>0</v>
      </c>
      <c r="DA189" s="177"/>
    </row>
    <row r="190" spans="1:105" ht="12" customHeight="1" x14ac:dyDescent="0.25">
      <c r="A190" s="173" t="s">
        <v>93</v>
      </c>
      <c r="B190" s="233">
        <f t="shared" ref="B190:Y190" si="31">IF(B$75=0,0,B$75/B$72)</f>
        <v>0</v>
      </c>
      <c r="C190" s="233">
        <f t="shared" si="31"/>
        <v>0</v>
      </c>
      <c r="D190" s="233">
        <f t="shared" si="31"/>
        <v>0</v>
      </c>
      <c r="E190" s="233">
        <f t="shared" si="31"/>
        <v>0</v>
      </c>
      <c r="F190" s="233">
        <f t="shared" si="31"/>
        <v>0</v>
      </c>
      <c r="G190" s="233">
        <f t="shared" si="31"/>
        <v>0</v>
      </c>
      <c r="H190" s="233">
        <f t="shared" si="31"/>
        <v>0</v>
      </c>
      <c r="I190" s="233">
        <f t="shared" si="31"/>
        <v>0</v>
      </c>
      <c r="J190" s="233">
        <f t="shared" si="31"/>
        <v>0</v>
      </c>
      <c r="K190" s="233">
        <f t="shared" si="31"/>
        <v>0</v>
      </c>
      <c r="L190" s="233">
        <f t="shared" si="31"/>
        <v>0</v>
      </c>
      <c r="M190" s="233">
        <f t="shared" si="31"/>
        <v>0</v>
      </c>
      <c r="N190" s="233">
        <f t="shared" si="31"/>
        <v>0</v>
      </c>
      <c r="O190" s="233">
        <f t="shared" si="31"/>
        <v>0</v>
      </c>
      <c r="P190" s="233">
        <f t="shared" si="31"/>
        <v>0</v>
      </c>
      <c r="Q190" s="233">
        <f t="shared" si="31"/>
        <v>0</v>
      </c>
      <c r="R190" s="233">
        <f t="shared" si="31"/>
        <v>0</v>
      </c>
      <c r="S190" s="233">
        <f t="shared" si="31"/>
        <v>0</v>
      </c>
      <c r="T190" s="233">
        <f t="shared" si="31"/>
        <v>0</v>
      </c>
      <c r="U190" s="233">
        <f t="shared" si="31"/>
        <v>0</v>
      </c>
      <c r="V190" s="233">
        <f t="shared" si="31"/>
        <v>0</v>
      </c>
      <c r="W190" s="233">
        <f t="shared" si="31"/>
        <v>0</v>
      </c>
      <c r="X190" s="233">
        <f t="shared" si="31"/>
        <v>0</v>
      </c>
      <c r="Y190" s="233">
        <f t="shared" si="31"/>
        <v>0</v>
      </c>
      <c r="DA190" s="177"/>
    </row>
    <row r="191" spans="1:105" ht="12" customHeight="1" x14ac:dyDescent="0.25">
      <c r="A191" s="173" t="s">
        <v>94</v>
      </c>
      <c r="B191" s="233">
        <f t="shared" ref="B191:Y191" si="32">IF(B$76=0,0,B$76/B$72)</f>
        <v>0</v>
      </c>
      <c r="C191" s="233">
        <f t="shared" si="32"/>
        <v>0</v>
      </c>
      <c r="D191" s="233">
        <f t="shared" si="32"/>
        <v>0</v>
      </c>
      <c r="E191" s="233">
        <f t="shared" si="32"/>
        <v>0</v>
      </c>
      <c r="F191" s="233">
        <f t="shared" si="32"/>
        <v>0</v>
      </c>
      <c r="G191" s="233">
        <f t="shared" si="32"/>
        <v>0</v>
      </c>
      <c r="H191" s="233">
        <f t="shared" si="32"/>
        <v>0</v>
      </c>
      <c r="I191" s="233">
        <f t="shared" si="32"/>
        <v>0</v>
      </c>
      <c r="J191" s="233">
        <f t="shared" si="32"/>
        <v>0</v>
      </c>
      <c r="K191" s="233">
        <f t="shared" si="32"/>
        <v>0</v>
      </c>
      <c r="L191" s="233">
        <f t="shared" si="32"/>
        <v>0</v>
      </c>
      <c r="M191" s="233">
        <f t="shared" si="32"/>
        <v>0</v>
      </c>
      <c r="N191" s="233">
        <f t="shared" si="32"/>
        <v>0</v>
      </c>
      <c r="O191" s="233">
        <f t="shared" si="32"/>
        <v>0</v>
      </c>
      <c r="P191" s="233">
        <f t="shared" si="32"/>
        <v>0</v>
      </c>
      <c r="Q191" s="233">
        <f t="shared" si="32"/>
        <v>0</v>
      </c>
      <c r="R191" s="233">
        <f t="shared" si="32"/>
        <v>0</v>
      </c>
      <c r="S191" s="233">
        <f t="shared" si="32"/>
        <v>0</v>
      </c>
      <c r="T191" s="233">
        <f t="shared" si="32"/>
        <v>0</v>
      </c>
      <c r="U191" s="233">
        <f t="shared" si="32"/>
        <v>0</v>
      </c>
      <c r="V191" s="233">
        <f t="shared" si="32"/>
        <v>0</v>
      </c>
      <c r="W191" s="233">
        <f t="shared" si="32"/>
        <v>0</v>
      </c>
      <c r="X191" s="233">
        <f t="shared" si="32"/>
        <v>0</v>
      </c>
      <c r="Y191" s="233">
        <f t="shared" si="32"/>
        <v>0</v>
      </c>
      <c r="DA191" s="177"/>
    </row>
    <row r="192" spans="1:105" ht="12" customHeight="1" x14ac:dyDescent="0.25">
      <c r="A192" s="56" t="s">
        <v>95</v>
      </c>
      <c r="B192" s="300">
        <f t="shared" ref="B192:Y192" si="33">IF(B$77=0,0,B$77/B$72)</f>
        <v>2.0278310609426822E-3</v>
      </c>
      <c r="C192" s="300">
        <f t="shared" si="33"/>
        <v>2.0100333140287605E-3</v>
      </c>
      <c r="D192" s="300">
        <f t="shared" si="33"/>
        <v>2.0044778125807867E-3</v>
      </c>
      <c r="E192" s="300">
        <f t="shared" si="33"/>
        <v>1.9054028652631533E-3</v>
      </c>
      <c r="F192" s="300">
        <f t="shared" si="33"/>
        <v>1.884710588069946E-3</v>
      </c>
      <c r="G192" s="300">
        <f t="shared" si="33"/>
        <v>1.9085589181046688E-3</v>
      </c>
      <c r="H192" s="300">
        <f t="shared" si="33"/>
        <v>2.1457312803981436E-3</v>
      </c>
      <c r="I192" s="300">
        <f t="shared" si="33"/>
        <v>2.098081406475041E-3</v>
      </c>
      <c r="J192" s="300">
        <f t="shared" si="33"/>
        <v>1.9057736094589125E-3</v>
      </c>
      <c r="K192" s="300">
        <f t="shared" si="33"/>
        <v>2.0174192148136125E-3</v>
      </c>
      <c r="L192" s="300">
        <f t="shared" si="33"/>
        <v>2.1480680113515386E-3</v>
      </c>
      <c r="M192" s="300">
        <f t="shared" si="33"/>
        <v>2.1040285004256063E-3</v>
      </c>
      <c r="N192" s="300">
        <f t="shared" si="33"/>
        <v>2.1599022776485929E-3</v>
      </c>
      <c r="O192" s="300">
        <f t="shared" si="33"/>
        <v>2.1689408295598213E-3</v>
      </c>
      <c r="P192" s="300">
        <f t="shared" si="33"/>
        <v>2.135681319404632E-3</v>
      </c>
      <c r="Q192" s="300">
        <f t="shared" si="33"/>
        <v>2.0618106502438942E-3</v>
      </c>
      <c r="R192" s="300">
        <f t="shared" si="33"/>
        <v>2.0940484108026955E-3</v>
      </c>
      <c r="S192" s="300">
        <f t="shared" si="33"/>
        <v>2.0879309532606792E-3</v>
      </c>
      <c r="T192" s="300">
        <f t="shared" si="33"/>
        <v>2.0844678947462628E-3</v>
      </c>
      <c r="U192" s="300">
        <f t="shared" si="33"/>
        <v>2.1225484279031072E-3</v>
      </c>
      <c r="V192" s="300">
        <f t="shared" si="33"/>
        <v>1.9732903995088066E-3</v>
      </c>
      <c r="W192" s="300">
        <f t="shared" si="33"/>
        <v>2.0647762130883512E-3</v>
      </c>
      <c r="X192" s="300">
        <f t="shared" si="33"/>
        <v>2.1043135316527973E-3</v>
      </c>
      <c r="Y192" s="300">
        <f t="shared" si="33"/>
        <v>2.1234053912530348E-3</v>
      </c>
      <c r="DA192" s="68"/>
    </row>
    <row r="193" spans="1:105" ht="12" customHeight="1" x14ac:dyDescent="0.25">
      <c r="A193" s="174" t="s">
        <v>558</v>
      </c>
      <c r="B193" s="301">
        <f t="shared" ref="B193:Y193" si="34">IF(B$83=0,0,B$83/B$72)</f>
        <v>0.18522800769598372</v>
      </c>
      <c r="C193" s="301">
        <f t="shared" si="34"/>
        <v>0.18442044036921976</v>
      </c>
      <c r="D193" s="301">
        <f t="shared" si="34"/>
        <v>0.18435721095887328</v>
      </c>
      <c r="E193" s="301">
        <f t="shared" si="34"/>
        <v>0.16679214934195882</v>
      </c>
      <c r="F193" s="301">
        <f t="shared" si="34"/>
        <v>0.1692700441970838</v>
      </c>
      <c r="G193" s="301">
        <f t="shared" si="34"/>
        <v>0.17064343670185936</v>
      </c>
      <c r="H193" s="301">
        <f t="shared" si="34"/>
        <v>0.19135420221345439</v>
      </c>
      <c r="I193" s="301">
        <f t="shared" si="34"/>
        <v>0.18727463212709763</v>
      </c>
      <c r="J193" s="301">
        <f t="shared" si="34"/>
        <v>0.17110800666075848</v>
      </c>
      <c r="K193" s="301">
        <f t="shared" si="34"/>
        <v>0.18042362168879755</v>
      </c>
      <c r="L193" s="301">
        <f t="shared" si="34"/>
        <v>0.1911601202567646</v>
      </c>
      <c r="M193" s="301">
        <f t="shared" si="34"/>
        <v>0.18314644201395591</v>
      </c>
      <c r="N193" s="301">
        <f t="shared" si="34"/>
        <v>0.19032389846136596</v>
      </c>
      <c r="O193" s="301">
        <f t="shared" si="34"/>
        <v>0.1906842925354145</v>
      </c>
      <c r="P193" s="301">
        <f t="shared" si="34"/>
        <v>0.19005973675123172</v>
      </c>
      <c r="Q193" s="301">
        <f t="shared" si="34"/>
        <v>0.18456472524791886</v>
      </c>
      <c r="R193" s="301">
        <f t="shared" si="34"/>
        <v>0.18659539615279605</v>
      </c>
      <c r="S193" s="301">
        <f t="shared" si="34"/>
        <v>0.18545469750586249</v>
      </c>
      <c r="T193" s="301">
        <f t="shared" si="34"/>
        <v>0.19287802622582956</v>
      </c>
      <c r="U193" s="301">
        <f t="shared" si="34"/>
        <v>0.19463431670319234</v>
      </c>
      <c r="V193" s="301">
        <f t="shared" si="34"/>
        <v>0.18208503238817228</v>
      </c>
      <c r="W193" s="301">
        <f t="shared" si="34"/>
        <v>0.19205442486105201</v>
      </c>
      <c r="X193" s="301">
        <f t="shared" si="34"/>
        <v>0.1958817294987297</v>
      </c>
      <c r="Y193" s="301">
        <f t="shared" si="34"/>
        <v>0.1987475543562599</v>
      </c>
      <c r="DA193" s="178"/>
    </row>
    <row r="194" spans="1:105" ht="12" customHeight="1" x14ac:dyDescent="0.25">
      <c r="A194" s="62" t="s">
        <v>560</v>
      </c>
      <c r="B194" s="302">
        <f t="shared" ref="B194:Y194" si="35">IF(B$84=0,0,B$84/B$72)</f>
        <v>0.18522800769598372</v>
      </c>
      <c r="C194" s="302">
        <f t="shared" si="35"/>
        <v>0.18442044036921976</v>
      </c>
      <c r="D194" s="302">
        <f t="shared" si="35"/>
        <v>0.18435721095887328</v>
      </c>
      <c r="E194" s="302">
        <f t="shared" si="35"/>
        <v>0.16679214934195882</v>
      </c>
      <c r="F194" s="302">
        <f t="shared" si="35"/>
        <v>0.1692700441970838</v>
      </c>
      <c r="G194" s="302">
        <f t="shared" si="35"/>
        <v>0.17064343670185936</v>
      </c>
      <c r="H194" s="302">
        <f t="shared" si="35"/>
        <v>0.19135420221345439</v>
      </c>
      <c r="I194" s="302">
        <f t="shared" si="35"/>
        <v>0.18727463212709763</v>
      </c>
      <c r="J194" s="302">
        <f t="shared" si="35"/>
        <v>0.17110800666075848</v>
      </c>
      <c r="K194" s="302">
        <f t="shared" si="35"/>
        <v>0.18042362168879755</v>
      </c>
      <c r="L194" s="302">
        <f t="shared" si="35"/>
        <v>0.1911601202567646</v>
      </c>
      <c r="M194" s="302">
        <f t="shared" si="35"/>
        <v>0.18314644201395591</v>
      </c>
      <c r="N194" s="302">
        <f t="shared" si="35"/>
        <v>0.19032389846136596</v>
      </c>
      <c r="O194" s="302">
        <f t="shared" si="35"/>
        <v>0.1906842925354145</v>
      </c>
      <c r="P194" s="302">
        <f t="shared" si="35"/>
        <v>0.19005973675123172</v>
      </c>
      <c r="Q194" s="302">
        <f t="shared" si="35"/>
        <v>0.18456472524791886</v>
      </c>
      <c r="R194" s="302">
        <f t="shared" si="35"/>
        <v>0.18659539615279605</v>
      </c>
      <c r="S194" s="302">
        <f t="shared" si="35"/>
        <v>0.18545469750586249</v>
      </c>
      <c r="T194" s="302">
        <f t="shared" si="35"/>
        <v>0.19287802622582956</v>
      </c>
      <c r="U194" s="302">
        <f t="shared" si="35"/>
        <v>0.19463431670319234</v>
      </c>
      <c r="V194" s="302">
        <f t="shared" si="35"/>
        <v>0.18208503238817228</v>
      </c>
      <c r="W194" s="302">
        <f t="shared" si="35"/>
        <v>0.19205442486105201</v>
      </c>
      <c r="X194" s="302">
        <f t="shared" si="35"/>
        <v>0.1958817294987297</v>
      </c>
      <c r="Y194" s="302">
        <f t="shared" si="35"/>
        <v>0.1987475543562599</v>
      </c>
      <c r="DA194" s="72"/>
    </row>
    <row r="195" spans="1:105" ht="12" customHeight="1" x14ac:dyDescent="0.25">
      <c r="A195" s="62" t="s">
        <v>566</v>
      </c>
      <c r="B195" s="302">
        <f t="shared" ref="B195:Y195" si="36">IF(B$89=0,0,B$89/B$72)</f>
        <v>0</v>
      </c>
      <c r="C195" s="302">
        <f t="shared" si="36"/>
        <v>0</v>
      </c>
      <c r="D195" s="302">
        <f t="shared" si="36"/>
        <v>0</v>
      </c>
      <c r="E195" s="302">
        <f t="shared" si="36"/>
        <v>0</v>
      </c>
      <c r="F195" s="302">
        <f t="shared" si="36"/>
        <v>0</v>
      </c>
      <c r="G195" s="302">
        <f t="shared" si="36"/>
        <v>0</v>
      </c>
      <c r="H195" s="302">
        <f t="shared" si="36"/>
        <v>0</v>
      </c>
      <c r="I195" s="302">
        <f t="shared" si="36"/>
        <v>0</v>
      </c>
      <c r="J195" s="302">
        <f t="shared" si="36"/>
        <v>0</v>
      </c>
      <c r="K195" s="302">
        <f t="shared" si="36"/>
        <v>0</v>
      </c>
      <c r="L195" s="302">
        <f t="shared" si="36"/>
        <v>0</v>
      </c>
      <c r="M195" s="302">
        <f t="shared" si="36"/>
        <v>0</v>
      </c>
      <c r="N195" s="302">
        <f t="shared" si="36"/>
        <v>0</v>
      </c>
      <c r="O195" s="302">
        <f t="shared" si="36"/>
        <v>0</v>
      </c>
      <c r="P195" s="302">
        <f t="shared" si="36"/>
        <v>0</v>
      </c>
      <c r="Q195" s="302">
        <f t="shared" si="36"/>
        <v>0</v>
      </c>
      <c r="R195" s="302">
        <f t="shared" si="36"/>
        <v>0</v>
      </c>
      <c r="S195" s="302">
        <f t="shared" si="36"/>
        <v>0</v>
      </c>
      <c r="T195" s="302">
        <f t="shared" si="36"/>
        <v>0</v>
      </c>
      <c r="U195" s="302">
        <f t="shared" si="36"/>
        <v>0</v>
      </c>
      <c r="V195" s="302">
        <f t="shared" si="36"/>
        <v>0</v>
      </c>
      <c r="W195" s="302">
        <f t="shared" si="36"/>
        <v>0</v>
      </c>
      <c r="X195" s="302">
        <f t="shared" si="36"/>
        <v>0</v>
      </c>
      <c r="Y195" s="302">
        <f t="shared" si="36"/>
        <v>0</v>
      </c>
      <c r="DA195" s="72"/>
    </row>
    <row r="196" spans="1:105" ht="12" customHeight="1" x14ac:dyDescent="0.25">
      <c r="A196" s="174" t="s">
        <v>517</v>
      </c>
      <c r="B196" s="301">
        <f t="shared" ref="B196:Y196" si="37">IF(B$90=0,0,B$90/B$72)</f>
        <v>0.35525439266655667</v>
      </c>
      <c r="C196" s="301">
        <f t="shared" si="37"/>
        <v>0.35370553488972545</v>
      </c>
      <c r="D196" s="301">
        <f t="shared" si="37"/>
        <v>0.35358426529313081</v>
      </c>
      <c r="E196" s="301">
        <f t="shared" si="37"/>
        <v>0.31989570288571423</v>
      </c>
      <c r="F196" s="301">
        <f t="shared" si="37"/>
        <v>0.3246481322985158</v>
      </c>
      <c r="G196" s="301">
        <f t="shared" si="37"/>
        <v>0.32728220328079205</v>
      </c>
      <c r="H196" s="301">
        <f t="shared" si="37"/>
        <v>0.36700400623597607</v>
      </c>
      <c r="I196" s="301">
        <f t="shared" si="37"/>
        <v>0.35917967550221319</v>
      </c>
      <c r="J196" s="301">
        <f t="shared" si="37"/>
        <v>0.32817321604205191</v>
      </c>
      <c r="K196" s="301">
        <f t="shared" si="37"/>
        <v>0.34603991557775726</v>
      </c>
      <c r="L196" s="301">
        <f t="shared" si="37"/>
        <v>0.36663177058701035</v>
      </c>
      <c r="M196" s="301">
        <f t="shared" si="37"/>
        <v>0.35126209495001443</v>
      </c>
      <c r="N196" s="301">
        <f t="shared" si="37"/>
        <v>0.3650279555389831</v>
      </c>
      <c r="O196" s="301">
        <f t="shared" si="37"/>
        <v>0.36571916622298961</v>
      </c>
      <c r="P196" s="301">
        <f t="shared" si="37"/>
        <v>0.36452131181341041</v>
      </c>
      <c r="Q196" s="301">
        <f t="shared" si="37"/>
        <v>0.35398226321818282</v>
      </c>
      <c r="R196" s="301">
        <f t="shared" si="37"/>
        <v>0.35787694830383082</v>
      </c>
      <c r="S196" s="301">
        <f t="shared" si="37"/>
        <v>0.35568916790240751</v>
      </c>
      <c r="T196" s="301">
        <f t="shared" si="37"/>
        <v>0.3699265943519997</v>
      </c>
      <c r="U196" s="301">
        <f t="shared" si="37"/>
        <v>0.37329503692525062</v>
      </c>
      <c r="V196" s="301">
        <f t="shared" si="37"/>
        <v>0.34922638535799067</v>
      </c>
      <c r="W196" s="301">
        <f t="shared" si="37"/>
        <v>0.36834698440919017</v>
      </c>
      <c r="X196" s="301">
        <f t="shared" si="37"/>
        <v>0.37568748761667359</v>
      </c>
      <c r="Y196" s="301">
        <f t="shared" si="37"/>
        <v>0.38118393970248127</v>
      </c>
      <c r="DA196" s="178"/>
    </row>
    <row r="197" spans="1:105" ht="12" customHeight="1" x14ac:dyDescent="0.25">
      <c r="A197" s="62" t="s">
        <v>519</v>
      </c>
      <c r="B197" s="302">
        <f t="shared" ref="B197:Y197" si="38">IF(B$91=0,0,B$91/B$72)</f>
        <v>0.35525439266655667</v>
      </c>
      <c r="C197" s="302">
        <f t="shared" si="38"/>
        <v>0.35370553488972545</v>
      </c>
      <c r="D197" s="302">
        <f t="shared" si="38"/>
        <v>0.35358426529313081</v>
      </c>
      <c r="E197" s="302">
        <f t="shared" si="38"/>
        <v>0.31989570288571423</v>
      </c>
      <c r="F197" s="302">
        <f t="shared" si="38"/>
        <v>0.3246481322985158</v>
      </c>
      <c r="G197" s="302">
        <f t="shared" si="38"/>
        <v>0.32728220328079205</v>
      </c>
      <c r="H197" s="302">
        <f t="shared" si="38"/>
        <v>0.36700400623597607</v>
      </c>
      <c r="I197" s="302">
        <f t="shared" si="38"/>
        <v>0.35917967550221319</v>
      </c>
      <c r="J197" s="302">
        <f t="shared" si="38"/>
        <v>0.32817321604205191</v>
      </c>
      <c r="K197" s="302">
        <f t="shared" si="38"/>
        <v>0.34603991557775726</v>
      </c>
      <c r="L197" s="302">
        <f t="shared" si="38"/>
        <v>0.36663177058701035</v>
      </c>
      <c r="M197" s="302">
        <f t="shared" si="38"/>
        <v>0.35126209495001443</v>
      </c>
      <c r="N197" s="302">
        <f t="shared" si="38"/>
        <v>0.3650279555389831</v>
      </c>
      <c r="O197" s="302">
        <f t="shared" si="38"/>
        <v>0.36571916622298961</v>
      </c>
      <c r="P197" s="302">
        <f t="shared" si="38"/>
        <v>0.36452131181341041</v>
      </c>
      <c r="Q197" s="302">
        <f t="shared" si="38"/>
        <v>0.35398226321818282</v>
      </c>
      <c r="R197" s="302">
        <f t="shared" si="38"/>
        <v>0.35787694830383082</v>
      </c>
      <c r="S197" s="302">
        <f t="shared" si="38"/>
        <v>0.35568916790240751</v>
      </c>
      <c r="T197" s="302">
        <f t="shared" si="38"/>
        <v>0.3699265943519997</v>
      </c>
      <c r="U197" s="302">
        <f t="shared" si="38"/>
        <v>0.37329503692525062</v>
      </c>
      <c r="V197" s="302">
        <f t="shared" si="38"/>
        <v>0.34922638535799067</v>
      </c>
      <c r="W197" s="302">
        <f t="shared" si="38"/>
        <v>0.36834698440919017</v>
      </c>
      <c r="X197" s="302">
        <f t="shared" si="38"/>
        <v>0.37568748761667359</v>
      </c>
      <c r="Y197" s="302">
        <f t="shared" si="38"/>
        <v>0.38118393970248127</v>
      </c>
      <c r="DA197" s="72"/>
    </row>
    <row r="198" spans="1:105" ht="12" customHeight="1" x14ac:dyDescent="0.25">
      <c r="A198" s="62" t="s">
        <v>525</v>
      </c>
      <c r="B198" s="302">
        <f t="shared" ref="B198:Y198" si="39">IF(B$96=0,0,B$96/B$72)</f>
        <v>0</v>
      </c>
      <c r="C198" s="302">
        <f t="shared" si="39"/>
        <v>0</v>
      </c>
      <c r="D198" s="302">
        <f t="shared" si="39"/>
        <v>0</v>
      </c>
      <c r="E198" s="302">
        <f t="shared" si="39"/>
        <v>0</v>
      </c>
      <c r="F198" s="302">
        <f t="shared" si="39"/>
        <v>0</v>
      </c>
      <c r="G198" s="302">
        <f t="shared" si="39"/>
        <v>0</v>
      </c>
      <c r="H198" s="302">
        <f t="shared" si="39"/>
        <v>0</v>
      </c>
      <c r="I198" s="302">
        <f t="shared" si="39"/>
        <v>0</v>
      </c>
      <c r="J198" s="302">
        <f t="shared" si="39"/>
        <v>0</v>
      </c>
      <c r="K198" s="302">
        <f t="shared" si="39"/>
        <v>0</v>
      </c>
      <c r="L198" s="302">
        <f t="shared" si="39"/>
        <v>0</v>
      </c>
      <c r="M198" s="302">
        <f t="shared" si="39"/>
        <v>0</v>
      </c>
      <c r="N198" s="302">
        <f t="shared" si="39"/>
        <v>0</v>
      </c>
      <c r="O198" s="302">
        <f t="shared" si="39"/>
        <v>0</v>
      </c>
      <c r="P198" s="302">
        <f t="shared" si="39"/>
        <v>0</v>
      </c>
      <c r="Q198" s="302">
        <f t="shared" si="39"/>
        <v>0</v>
      </c>
      <c r="R198" s="302">
        <f t="shared" si="39"/>
        <v>0</v>
      </c>
      <c r="S198" s="302">
        <f t="shared" si="39"/>
        <v>0</v>
      </c>
      <c r="T198" s="302">
        <f t="shared" si="39"/>
        <v>0</v>
      </c>
      <c r="U198" s="302">
        <f t="shared" si="39"/>
        <v>0</v>
      </c>
      <c r="V198" s="302">
        <f t="shared" si="39"/>
        <v>0</v>
      </c>
      <c r="W198" s="302">
        <f t="shared" si="39"/>
        <v>0</v>
      </c>
      <c r="X198" s="302">
        <f t="shared" si="39"/>
        <v>0</v>
      </c>
      <c r="Y198" s="302">
        <f t="shared" si="39"/>
        <v>0</v>
      </c>
      <c r="DA198" s="72"/>
    </row>
    <row r="199" spans="1:105" ht="12" customHeight="1" x14ac:dyDescent="0.25">
      <c r="A199" s="174" t="s">
        <v>527</v>
      </c>
      <c r="B199" s="301">
        <f t="shared" ref="B199:Y199" si="40">IF(B$97=0,0,B$97/B$72)</f>
        <v>0.45748976857651674</v>
      </c>
      <c r="C199" s="301">
        <f t="shared" si="40"/>
        <v>0.45986399142702583</v>
      </c>
      <c r="D199" s="301">
        <f t="shared" si="40"/>
        <v>0.46005404593541532</v>
      </c>
      <c r="E199" s="301">
        <f t="shared" si="40"/>
        <v>0.51140674490706373</v>
      </c>
      <c r="F199" s="301">
        <f t="shared" si="40"/>
        <v>0.50419711291633018</v>
      </c>
      <c r="G199" s="301">
        <f t="shared" si="40"/>
        <v>0.50016580109924391</v>
      </c>
      <c r="H199" s="301">
        <f t="shared" si="40"/>
        <v>0.43949606027017107</v>
      </c>
      <c r="I199" s="301">
        <f t="shared" si="40"/>
        <v>0.45144761096421382</v>
      </c>
      <c r="J199" s="301">
        <f t="shared" si="40"/>
        <v>0.49881300368773052</v>
      </c>
      <c r="K199" s="301">
        <f t="shared" si="40"/>
        <v>0.47151904351863172</v>
      </c>
      <c r="L199" s="301">
        <f t="shared" si="40"/>
        <v>0.44006004114487357</v>
      </c>
      <c r="M199" s="301">
        <f t="shared" si="40"/>
        <v>0.46348743453560404</v>
      </c>
      <c r="N199" s="301">
        <f t="shared" si="40"/>
        <v>0.44248824372200241</v>
      </c>
      <c r="O199" s="301">
        <f t="shared" si="40"/>
        <v>0.44142760041203649</v>
      </c>
      <c r="P199" s="301">
        <f t="shared" si="40"/>
        <v>0.44328327011595325</v>
      </c>
      <c r="Q199" s="301">
        <f t="shared" si="40"/>
        <v>0.45939120088365448</v>
      </c>
      <c r="R199" s="301">
        <f t="shared" si="40"/>
        <v>0.45343360713257064</v>
      </c>
      <c r="S199" s="301">
        <f t="shared" si="40"/>
        <v>0.45676820363846904</v>
      </c>
      <c r="T199" s="301">
        <f t="shared" si="40"/>
        <v>0.43511091152742443</v>
      </c>
      <c r="U199" s="301">
        <f t="shared" si="40"/>
        <v>0.42994809794365402</v>
      </c>
      <c r="V199" s="301">
        <f t="shared" si="40"/>
        <v>0.4667152918543282</v>
      </c>
      <c r="W199" s="301">
        <f t="shared" si="40"/>
        <v>0.43753381451666928</v>
      </c>
      <c r="X199" s="301">
        <f t="shared" si="40"/>
        <v>0.42632646935294394</v>
      </c>
      <c r="Y199" s="301">
        <f t="shared" si="40"/>
        <v>0.41794510055000605</v>
      </c>
      <c r="DA199" s="178"/>
    </row>
    <row r="200" spans="1:105" ht="12" customHeight="1" x14ac:dyDescent="0.25">
      <c r="A200" s="62" t="s">
        <v>528</v>
      </c>
      <c r="B200" s="302">
        <f t="shared" ref="B200:Y200" si="41">IF(B$98=0,0,B$98/B$72)</f>
        <v>9.2880213980810089E-2</v>
      </c>
      <c r="C200" s="302">
        <f t="shared" si="41"/>
        <v>9.2081375233588655E-2</v>
      </c>
      <c r="D200" s="302">
        <f t="shared" si="41"/>
        <v>9.1587260046186697E-2</v>
      </c>
      <c r="E200" s="302">
        <f t="shared" si="41"/>
        <v>8.8506182231817346E-2</v>
      </c>
      <c r="F200" s="302">
        <f t="shared" si="41"/>
        <v>8.706396120518875E-2</v>
      </c>
      <c r="G200" s="302">
        <f t="shared" si="41"/>
        <v>8.7676995254779386E-2</v>
      </c>
      <c r="H200" s="302">
        <f t="shared" si="41"/>
        <v>9.4648406079196487E-2</v>
      </c>
      <c r="I200" s="302">
        <f t="shared" si="41"/>
        <v>9.263395242213153E-2</v>
      </c>
      <c r="J200" s="302">
        <f t="shared" si="41"/>
        <v>8.5829470967807228E-2</v>
      </c>
      <c r="K200" s="302">
        <f t="shared" si="41"/>
        <v>9.038841631664965E-2</v>
      </c>
      <c r="L200" s="302">
        <f t="shared" si="41"/>
        <v>9.6170690567266598E-2</v>
      </c>
      <c r="M200" s="302">
        <f t="shared" si="41"/>
        <v>9.1804610670199391E-2</v>
      </c>
      <c r="N200" s="302">
        <f t="shared" si="41"/>
        <v>9.4311547596545739E-2</v>
      </c>
      <c r="O200" s="302">
        <f t="shared" si="41"/>
        <v>9.458876587637069E-2</v>
      </c>
      <c r="P200" s="302">
        <f t="shared" si="41"/>
        <v>9.3520160242214448E-2</v>
      </c>
      <c r="Q200" s="302">
        <f t="shared" si="41"/>
        <v>9.0624468987937842E-2</v>
      </c>
      <c r="R200" s="302">
        <f t="shared" si="41"/>
        <v>9.2375601182113701E-2</v>
      </c>
      <c r="S200" s="302">
        <f t="shared" si="41"/>
        <v>9.1247926059501633E-2</v>
      </c>
      <c r="T200" s="302">
        <f t="shared" si="41"/>
        <v>9.7686641821730022E-2</v>
      </c>
      <c r="U200" s="302">
        <f t="shared" si="41"/>
        <v>9.868353137462875E-2</v>
      </c>
      <c r="V200" s="302">
        <f t="shared" si="41"/>
        <v>9.2687966699014718E-2</v>
      </c>
      <c r="W200" s="302">
        <f t="shared" si="41"/>
        <v>9.6039458877115153E-2</v>
      </c>
      <c r="X200" s="302">
        <f t="shared" si="41"/>
        <v>9.7113915141929158E-2</v>
      </c>
      <c r="Y200" s="302">
        <f t="shared" si="41"/>
        <v>9.9675804680792998E-2</v>
      </c>
      <c r="DA200" s="72"/>
    </row>
    <row r="201" spans="1:105" ht="12" customHeight="1" x14ac:dyDescent="0.25">
      <c r="A201" s="62" t="s">
        <v>533</v>
      </c>
      <c r="B201" s="302">
        <f t="shared" ref="B201:Y201" si="42">IF(B$102=0,0,B$102/B$72)</f>
        <v>0.36460955459570665</v>
      </c>
      <c r="C201" s="302">
        <f t="shared" si="42"/>
        <v>0.36778261619343716</v>
      </c>
      <c r="D201" s="302">
        <f t="shared" si="42"/>
        <v>0.3684667858892286</v>
      </c>
      <c r="E201" s="302">
        <f t="shared" si="42"/>
        <v>0.42290056267524639</v>
      </c>
      <c r="F201" s="302">
        <f t="shared" si="42"/>
        <v>0.4171331517111414</v>
      </c>
      <c r="G201" s="302">
        <f t="shared" si="42"/>
        <v>0.41248880584446457</v>
      </c>
      <c r="H201" s="302">
        <f t="shared" si="42"/>
        <v>0.34484765419097463</v>
      </c>
      <c r="I201" s="302">
        <f t="shared" si="42"/>
        <v>0.35881365854208225</v>
      </c>
      <c r="J201" s="302">
        <f t="shared" si="42"/>
        <v>0.41298353271992322</v>
      </c>
      <c r="K201" s="302">
        <f t="shared" si="42"/>
        <v>0.38113062720198204</v>
      </c>
      <c r="L201" s="302">
        <f t="shared" si="42"/>
        <v>0.343889350577607</v>
      </c>
      <c r="M201" s="302">
        <f t="shared" si="42"/>
        <v>0.37168282386540463</v>
      </c>
      <c r="N201" s="302">
        <f t="shared" si="42"/>
        <v>0.34817669612545665</v>
      </c>
      <c r="O201" s="302">
        <f t="shared" si="42"/>
        <v>0.34683883453566583</v>
      </c>
      <c r="P201" s="302">
        <f t="shared" si="42"/>
        <v>0.34976310987373882</v>
      </c>
      <c r="Q201" s="302">
        <f t="shared" si="42"/>
        <v>0.36876673189571663</v>
      </c>
      <c r="R201" s="302">
        <f t="shared" si="42"/>
        <v>0.36105800595045695</v>
      </c>
      <c r="S201" s="302">
        <f t="shared" si="42"/>
        <v>0.36552027757896743</v>
      </c>
      <c r="T201" s="302">
        <f t="shared" si="42"/>
        <v>0.33742426970569439</v>
      </c>
      <c r="U201" s="302">
        <f t="shared" si="42"/>
        <v>0.3312645665690252</v>
      </c>
      <c r="V201" s="302">
        <f t="shared" si="42"/>
        <v>0.37402732515531351</v>
      </c>
      <c r="W201" s="302">
        <f t="shared" si="42"/>
        <v>0.34149435563955416</v>
      </c>
      <c r="X201" s="302">
        <f t="shared" si="42"/>
        <v>0.32921255421101481</v>
      </c>
      <c r="Y201" s="302">
        <f t="shared" si="42"/>
        <v>0.31826929586921304</v>
      </c>
      <c r="DA201" s="72"/>
    </row>
    <row r="202" spans="1:105" ht="12" customHeight="1" x14ac:dyDescent="0.25">
      <c r="A202" s="63" t="s">
        <v>545</v>
      </c>
      <c r="B202" s="303">
        <f t="shared" ref="B202:Y202" si="43">IF(B$113=0,0,B$113/B$72)</f>
        <v>0</v>
      </c>
      <c r="C202" s="303">
        <f t="shared" si="43"/>
        <v>0</v>
      </c>
      <c r="D202" s="303">
        <f t="shared" si="43"/>
        <v>0</v>
      </c>
      <c r="E202" s="303">
        <f t="shared" si="43"/>
        <v>0</v>
      </c>
      <c r="F202" s="303">
        <f t="shared" si="43"/>
        <v>0</v>
      </c>
      <c r="G202" s="303">
        <f t="shared" si="43"/>
        <v>0</v>
      </c>
      <c r="H202" s="303">
        <f t="shared" si="43"/>
        <v>0</v>
      </c>
      <c r="I202" s="303">
        <f t="shared" si="43"/>
        <v>0</v>
      </c>
      <c r="J202" s="303">
        <f t="shared" si="43"/>
        <v>0</v>
      </c>
      <c r="K202" s="303">
        <f t="shared" si="43"/>
        <v>0</v>
      </c>
      <c r="L202" s="303">
        <f t="shared" si="43"/>
        <v>0</v>
      </c>
      <c r="M202" s="303">
        <f t="shared" si="43"/>
        <v>0</v>
      </c>
      <c r="N202" s="303">
        <f t="shared" si="43"/>
        <v>0</v>
      </c>
      <c r="O202" s="303">
        <f t="shared" si="43"/>
        <v>0</v>
      </c>
      <c r="P202" s="303">
        <f t="shared" si="43"/>
        <v>0</v>
      </c>
      <c r="Q202" s="303">
        <f t="shared" si="43"/>
        <v>0</v>
      </c>
      <c r="R202" s="303">
        <f t="shared" si="43"/>
        <v>0</v>
      </c>
      <c r="S202" s="303">
        <f t="shared" si="43"/>
        <v>0</v>
      </c>
      <c r="T202" s="303">
        <f t="shared" si="43"/>
        <v>0</v>
      </c>
      <c r="U202" s="303">
        <f t="shared" si="43"/>
        <v>0</v>
      </c>
      <c r="V202" s="303">
        <f t="shared" si="43"/>
        <v>0</v>
      </c>
      <c r="W202" s="303">
        <f t="shared" si="43"/>
        <v>0</v>
      </c>
      <c r="X202" s="303">
        <f t="shared" si="43"/>
        <v>0</v>
      </c>
      <c r="Y202" s="303">
        <f t="shared" si="43"/>
        <v>0</v>
      </c>
      <c r="DA202" s="74"/>
    </row>
    <row r="203" spans="1:105" ht="12" customHeight="1" x14ac:dyDescent="0.25">
      <c r="A203" s="130"/>
      <c r="B203" s="172"/>
      <c r="C203" s="172"/>
      <c r="D203" s="172"/>
      <c r="E203" s="172"/>
      <c r="F203" s="172"/>
      <c r="G203" s="172"/>
      <c r="H203" s="172"/>
      <c r="I203" s="172"/>
      <c r="J203" s="172"/>
      <c r="K203" s="172"/>
      <c r="L203" s="172"/>
      <c r="M203" s="172"/>
      <c r="N203" s="172"/>
      <c r="O203" s="172"/>
      <c r="P203" s="172"/>
      <c r="Q203" s="172"/>
      <c r="R203" s="172"/>
      <c r="S203" s="172"/>
      <c r="T203" s="172"/>
      <c r="U203" s="172"/>
      <c r="V203" s="172"/>
      <c r="W203" s="172"/>
      <c r="X203" s="172"/>
      <c r="Y203" s="172"/>
    </row>
    <row r="204" spans="1:105" ht="12" customHeight="1" x14ac:dyDescent="0.25">
      <c r="A204" s="35" t="s">
        <v>47</v>
      </c>
      <c r="B204" s="232">
        <f t="shared" ref="B204:Y204" si="44">SUM(B$205:B$210,B$214:B$215,B$217:B$219,B220)</f>
        <v>1</v>
      </c>
      <c r="C204" s="232">
        <f t="shared" si="44"/>
        <v>1</v>
      </c>
      <c r="D204" s="232">
        <f t="shared" si="44"/>
        <v>1</v>
      </c>
      <c r="E204" s="232">
        <f t="shared" si="44"/>
        <v>1</v>
      </c>
      <c r="F204" s="232">
        <f t="shared" si="44"/>
        <v>1</v>
      </c>
      <c r="G204" s="232">
        <f t="shared" si="44"/>
        <v>1</v>
      </c>
      <c r="H204" s="232">
        <f t="shared" si="44"/>
        <v>1</v>
      </c>
      <c r="I204" s="232">
        <f t="shared" si="44"/>
        <v>1</v>
      </c>
      <c r="J204" s="232">
        <f t="shared" si="44"/>
        <v>0.99999999999999989</v>
      </c>
      <c r="K204" s="232">
        <f t="shared" si="44"/>
        <v>1</v>
      </c>
      <c r="L204" s="232">
        <f t="shared" si="44"/>
        <v>0.99999999999999989</v>
      </c>
      <c r="M204" s="232">
        <f t="shared" si="44"/>
        <v>1</v>
      </c>
      <c r="N204" s="232">
        <f t="shared" si="44"/>
        <v>1</v>
      </c>
      <c r="O204" s="232">
        <f t="shared" si="44"/>
        <v>1</v>
      </c>
      <c r="P204" s="232">
        <f t="shared" si="44"/>
        <v>1</v>
      </c>
      <c r="Q204" s="232">
        <f t="shared" si="44"/>
        <v>0.99999999999999989</v>
      </c>
      <c r="R204" s="232">
        <f t="shared" si="44"/>
        <v>1</v>
      </c>
      <c r="S204" s="232">
        <f t="shared" si="44"/>
        <v>1</v>
      </c>
      <c r="T204" s="232">
        <f t="shared" si="44"/>
        <v>1</v>
      </c>
      <c r="U204" s="232">
        <f t="shared" si="44"/>
        <v>1</v>
      </c>
      <c r="V204" s="232">
        <f t="shared" si="44"/>
        <v>1</v>
      </c>
      <c r="W204" s="232">
        <f t="shared" si="44"/>
        <v>1</v>
      </c>
      <c r="X204" s="232">
        <f t="shared" si="44"/>
        <v>1</v>
      </c>
      <c r="Y204" s="232">
        <f t="shared" si="44"/>
        <v>1.0000000000000002</v>
      </c>
      <c r="DA204" s="95"/>
    </row>
    <row r="205" spans="1:105" ht="12" customHeight="1" x14ac:dyDescent="0.25">
      <c r="A205" s="55" t="s">
        <v>91</v>
      </c>
      <c r="B205" s="299">
        <f t="shared" ref="B205:Y205" si="45">IF(B$116=0,0,B$116/B$115)</f>
        <v>0</v>
      </c>
      <c r="C205" s="299">
        <f t="shared" si="45"/>
        <v>0</v>
      </c>
      <c r="D205" s="299">
        <f t="shared" si="45"/>
        <v>0</v>
      </c>
      <c r="E205" s="299">
        <f t="shared" si="45"/>
        <v>0</v>
      </c>
      <c r="F205" s="299">
        <f t="shared" si="45"/>
        <v>0</v>
      </c>
      <c r="G205" s="299">
        <f t="shared" si="45"/>
        <v>0</v>
      </c>
      <c r="H205" s="299">
        <f t="shared" si="45"/>
        <v>0</v>
      </c>
      <c r="I205" s="299">
        <f t="shared" si="45"/>
        <v>0</v>
      </c>
      <c r="J205" s="299">
        <f t="shared" si="45"/>
        <v>0</v>
      </c>
      <c r="K205" s="299">
        <f t="shared" si="45"/>
        <v>0</v>
      </c>
      <c r="L205" s="299">
        <f t="shared" si="45"/>
        <v>0</v>
      </c>
      <c r="M205" s="299">
        <f t="shared" si="45"/>
        <v>0</v>
      </c>
      <c r="N205" s="299">
        <f t="shared" si="45"/>
        <v>0</v>
      </c>
      <c r="O205" s="299">
        <f t="shared" si="45"/>
        <v>0</v>
      </c>
      <c r="P205" s="299">
        <f t="shared" si="45"/>
        <v>0</v>
      </c>
      <c r="Q205" s="299">
        <f t="shared" si="45"/>
        <v>0</v>
      </c>
      <c r="R205" s="299">
        <f t="shared" si="45"/>
        <v>0</v>
      </c>
      <c r="S205" s="299">
        <f t="shared" si="45"/>
        <v>0</v>
      </c>
      <c r="T205" s="299">
        <f t="shared" si="45"/>
        <v>0</v>
      </c>
      <c r="U205" s="299">
        <f t="shared" si="45"/>
        <v>0</v>
      </c>
      <c r="V205" s="299">
        <f t="shared" si="45"/>
        <v>0</v>
      </c>
      <c r="W205" s="299">
        <f t="shared" si="45"/>
        <v>0</v>
      </c>
      <c r="X205" s="299">
        <f t="shared" si="45"/>
        <v>0</v>
      </c>
      <c r="Y205" s="299">
        <f t="shared" si="45"/>
        <v>0</v>
      </c>
      <c r="DA205" s="67"/>
    </row>
    <row r="206" spans="1:105" ht="12" customHeight="1" x14ac:dyDescent="0.25">
      <c r="A206" s="173" t="s">
        <v>92</v>
      </c>
      <c r="B206" s="233">
        <f t="shared" ref="B206:Y206" si="46">IF(B$117=0,0,B$117/B$115)</f>
        <v>0</v>
      </c>
      <c r="C206" s="233">
        <f t="shared" si="46"/>
        <v>0</v>
      </c>
      <c r="D206" s="233">
        <f t="shared" si="46"/>
        <v>0</v>
      </c>
      <c r="E206" s="233">
        <f t="shared" si="46"/>
        <v>0</v>
      </c>
      <c r="F206" s="233">
        <f t="shared" si="46"/>
        <v>0</v>
      </c>
      <c r="G206" s="233">
        <f t="shared" si="46"/>
        <v>0</v>
      </c>
      <c r="H206" s="233">
        <f t="shared" si="46"/>
        <v>0</v>
      </c>
      <c r="I206" s="233">
        <f t="shared" si="46"/>
        <v>0</v>
      </c>
      <c r="J206" s="233">
        <f t="shared" si="46"/>
        <v>0</v>
      </c>
      <c r="K206" s="233">
        <f t="shared" si="46"/>
        <v>0</v>
      </c>
      <c r="L206" s="233">
        <f t="shared" si="46"/>
        <v>0</v>
      </c>
      <c r="M206" s="233">
        <f t="shared" si="46"/>
        <v>0</v>
      </c>
      <c r="N206" s="233">
        <f t="shared" si="46"/>
        <v>0</v>
      </c>
      <c r="O206" s="233">
        <f t="shared" si="46"/>
        <v>0</v>
      </c>
      <c r="P206" s="233">
        <f t="shared" si="46"/>
        <v>0</v>
      </c>
      <c r="Q206" s="233">
        <f t="shared" si="46"/>
        <v>0</v>
      </c>
      <c r="R206" s="233">
        <f t="shared" si="46"/>
        <v>0</v>
      </c>
      <c r="S206" s="233">
        <f t="shared" si="46"/>
        <v>0</v>
      </c>
      <c r="T206" s="233">
        <f t="shared" si="46"/>
        <v>0</v>
      </c>
      <c r="U206" s="233">
        <f t="shared" si="46"/>
        <v>0</v>
      </c>
      <c r="V206" s="233">
        <f t="shared" si="46"/>
        <v>0</v>
      </c>
      <c r="W206" s="233">
        <f t="shared" si="46"/>
        <v>0</v>
      </c>
      <c r="X206" s="233">
        <f t="shared" si="46"/>
        <v>0</v>
      </c>
      <c r="Y206" s="233">
        <f t="shared" si="46"/>
        <v>0</v>
      </c>
      <c r="DA206" s="177"/>
    </row>
    <row r="207" spans="1:105" ht="12" customHeight="1" x14ac:dyDescent="0.25">
      <c r="A207" s="173" t="s">
        <v>93</v>
      </c>
      <c r="B207" s="233">
        <f t="shared" ref="B207:Y207" si="47">IF(B$118=0,0,B$118/B$115)</f>
        <v>0</v>
      </c>
      <c r="C207" s="233">
        <f t="shared" si="47"/>
        <v>0</v>
      </c>
      <c r="D207" s="233">
        <f t="shared" si="47"/>
        <v>0</v>
      </c>
      <c r="E207" s="233">
        <f t="shared" si="47"/>
        <v>0</v>
      </c>
      <c r="F207" s="233">
        <f t="shared" si="47"/>
        <v>0</v>
      </c>
      <c r="G207" s="233">
        <f t="shared" si="47"/>
        <v>0</v>
      </c>
      <c r="H207" s="233">
        <f t="shared" si="47"/>
        <v>0</v>
      </c>
      <c r="I207" s="233">
        <f t="shared" si="47"/>
        <v>0</v>
      </c>
      <c r="J207" s="233">
        <f t="shared" si="47"/>
        <v>0</v>
      </c>
      <c r="K207" s="233">
        <f t="shared" si="47"/>
        <v>0</v>
      </c>
      <c r="L207" s="233">
        <f t="shared" si="47"/>
        <v>0</v>
      </c>
      <c r="M207" s="233">
        <f t="shared" si="47"/>
        <v>0</v>
      </c>
      <c r="N207" s="233">
        <f t="shared" si="47"/>
        <v>0</v>
      </c>
      <c r="O207" s="233">
        <f t="shared" si="47"/>
        <v>0</v>
      </c>
      <c r="P207" s="233">
        <f t="shared" si="47"/>
        <v>0</v>
      </c>
      <c r="Q207" s="233">
        <f t="shared" si="47"/>
        <v>0</v>
      </c>
      <c r="R207" s="233">
        <f t="shared" si="47"/>
        <v>0</v>
      </c>
      <c r="S207" s="233">
        <f t="shared" si="47"/>
        <v>0</v>
      </c>
      <c r="T207" s="233">
        <f t="shared" si="47"/>
        <v>0</v>
      </c>
      <c r="U207" s="233">
        <f t="shared" si="47"/>
        <v>0</v>
      </c>
      <c r="V207" s="233">
        <f t="shared" si="47"/>
        <v>0</v>
      </c>
      <c r="W207" s="233">
        <f t="shared" si="47"/>
        <v>0</v>
      </c>
      <c r="X207" s="233">
        <f t="shared" si="47"/>
        <v>0</v>
      </c>
      <c r="Y207" s="233">
        <f t="shared" si="47"/>
        <v>0</v>
      </c>
      <c r="DA207" s="177"/>
    </row>
    <row r="208" spans="1:105" ht="12" customHeight="1" x14ac:dyDescent="0.25">
      <c r="A208" s="173" t="s">
        <v>94</v>
      </c>
      <c r="B208" s="233">
        <f t="shared" ref="B208:Y208" si="48">IF(B$119=0,0,B$119/B$115)</f>
        <v>0</v>
      </c>
      <c r="C208" s="233">
        <f t="shared" si="48"/>
        <v>0</v>
      </c>
      <c r="D208" s="233">
        <f t="shared" si="48"/>
        <v>0</v>
      </c>
      <c r="E208" s="233">
        <f t="shared" si="48"/>
        <v>0</v>
      </c>
      <c r="F208" s="233">
        <f t="shared" si="48"/>
        <v>0</v>
      </c>
      <c r="G208" s="233">
        <f t="shared" si="48"/>
        <v>0</v>
      </c>
      <c r="H208" s="233">
        <f t="shared" si="48"/>
        <v>0</v>
      </c>
      <c r="I208" s="233">
        <f t="shared" si="48"/>
        <v>0</v>
      </c>
      <c r="J208" s="233">
        <f t="shared" si="48"/>
        <v>0</v>
      </c>
      <c r="K208" s="233">
        <f t="shared" si="48"/>
        <v>0</v>
      </c>
      <c r="L208" s="233">
        <f t="shared" si="48"/>
        <v>0</v>
      </c>
      <c r="M208" s="233">
        <f t="shared" si="48"/>
        <v>0</v>
      </c>
      <c r="N208" s="233">
        <f t="shared" si="48"/>
        <v>0</v>
      </c>
      <c r="O208" s="233">
        <f t="shared" si="48"/>
        <v>0</v>
      </c>
      <c r="P208" s="233">
        <f t="shared" si="48"/>
        <v>0</v>
      </c>
      <c r="Q208" s="233">
        <f t="shared" si="48"/>
        <v>0</v>
      </c>
      <c r="R208" s="233">
        <f t="shared" si="48"/>
        <v>0</v>
      </c>
      <c r="S208" s="233">
        <f t="shared" si="48"/>
        <v>0</v>
      </c>
      <c r="T208" s="233">
        <f t="shared" si="48"/>
        <v>0</v>
      </c>
      <c r="U208" s="233">
        <f t="shared" si="48"/>
        <v>0</v>
      </c>
      <c r="V208" s="233">
        <f t="shared" si="48"/>
        <v>0</v>
      </c>
      <c r="W208" s="233">
        <f t="shared" si="48"/>
        <v>0</v>
      </c>
      <c r="X208" s="233">
        <f t="shared" si="48"/>
        <v>0</v>
      </c>
      <c r="Y208" s="233">
        <f t="shared" si="48"/>
        <v>0</v>
      </c>
      <c r="DA208" s="177"/>
    </row>
    <row r="209" spans="1:105" ht="12" customHeight="1" x14ac:dyDescent="0.25">
      <c r="A209" s="56" t="s">
        <v>95</v>
      </c>
      <c r="B209" s="300">
        <f t="shared" ref="B209:Y209" si="49">IF(B$120=0,0,B$120/B$115)</f>
        <v>1.4902048443784415E-3</v>
      </c>
      <c r="C209" s="300">
        <f t="shared" si="49"/>
        <v>1.4767370104095815E-3</v>
      </c>
      <c r="D209" s="300">
        <f t="shared" si="49"/>
        <v>1.4506033124205195E-3</v>
      </c>
      <c r="E209" s="300">
        <f t="shared" si="49"/>
        <v>1.4311833314270431E-3</v>
      </c>
      <c r="F209" s="300">
        <f t="shared" si="49"/>
        <v>1.4175567170488814E-3</v>
      </c>
      <c r="G209" s="300">
        <f t="shared" si="49"/>
        <v>1.4861234758154441E-3</v>
      </c>
      <c r="H209" s="300">
        <f t="shared" si="49"/>
        <v>1.5507954205419929E-3</v>
      </c>
      <c r="I209" s="300">
        <f t="shared" si="49"/>
        <v>1.4992198233646458E-3</v>
      </c>
      <c r="J209" s="300">
        <f t="shared" si="49"/>
        <v>1.5139174677330108E-3</v>
      </c>
      <c r="K209" s="300">
        <f t="shared" si="49"/>
        <v>1.7323895031332351E-3</v>
      </c>
      <c r="L209" s="300">
        <f t="shared" si="49"/>
        <v>1.7905923044906312E-3</v>
      </c>
      <c r="M209" s="300">
        <f t="shared" si="49"/>
        <v>1.5994311269476821E-3</v>
      </c>
      <c r="N209" s="300">
        <f t="shared" si="49"/>
        <v>1.6523605895673173E-3</v>
      </c>
      <c r="O209" s="300">
        <f t="shared" si="49"/>
        <v>1.625831827579644E-3</v>
      </c>
      <c r="P209" s="300">
        <f t="shared" si="49"/>
        <v>1.6356363377488905E-3</v>
      </c>
      <c r="Q209" s="300">
        <f t="shared" si="49"/>
        <v>1.6802610050104443E-3</v>
      </c>
      <c r="R209" s="300">
        <f t="shared" si="49"/>
        <v>1.7234641062685437E-3</v>
      </c>
      <c r="S209" s="300">
        <f t="shared" si="49"/>
        <v>1.698770808042995E-3</v>
      </c>
      <c r="T209" s="300">
        <f t="shared" si="49"/>
        <v>1.7507021240740273E-3</v>
      </c>
      <c r="U209" s="300">
        <f t="shared" si="49"/>
        <v>1.7815446689391126E-3</v>
      </c>
      <c r="V209" s="300">
        <f t="shared" si="49"/>
        <v>1.7016123121688137E-3</v>
      </c>
      <c r="W209" s="300">
        <f t="shared" si="49"/>
        <v>1.7322483023319698E-3</v>
      </c>
      <c r="X209" s="300">
        <f t="shared" si="49"/>
        <v>1.8295603254100063E-3</v>
      </c>
      <c r="Y209" s="300">
        <f t="shared" si="49"/>
        <v>2.1451687985907801E-3</v>
      </c>
      <c r="DA209" s="68"/>
    </row>
    <row r="210" spans="1:105" ht="12" customHeight="1" x14ac:dyDescent="0.25">
      <c r="A210" s="174" t="s">
        <v>602</v>
      </c>
      <c r="B210" s="301">
        <f t="shared" ref="B210:Y210" si="50">IF(B$126=0,0,B$126/B$115)</f>
        <v>0.4189070088351074</v>
      </c>
      <c r="C210" s="301">
        <f t="shared" si="50"/>
        <v>0.41963207375753286</v>
      </c>
      <c r="D210" s="301">
        <f t="shared" si="50"/>
        <v>0.41215982877179613</v>
      </c>
      <c r="E210" s="301">
        <f t="shared" si="50"/>
        <v>0.38928021371451627</v>
      </c>
      <c r="F210" s="301">
        <f t="shared" si="50"/>
        <v>0.387518705662107</v>
      </c>
      <c r="G210" s="301">
        <f t="shared" si="50"/>
        <v>0.39830725908289305</v>
      </c>
      <c r="H210" s="301">
        <f t="shared" si="50"/>
        <v>0.36550214114081053</v>
      </c>
      <c r="I210" s="301">
        <f t="shared" si="50"/>
        <v>0.35711613391699515</v>
      </c>
      <c r="J210" s="301">
        <f t="shared" si="50"/>
        <v>0.36045054604532856</v>
      </c>
      <c r="K210" s="301">
        <f t="shared" si="50"/>
        <v>0.41293109839365844</v>
      </c>
      <c r="L210" s="301">
        <f t="shared" si="50"/>
        <v>0.4201334921033294</v>
      </c>
      <c r="M210" s="301">
        <f t="shared" si="50"/>
        <v>0.37249234622737309</v>
      </c>
      <c r="N210" s="301">
        <f t="shared" si="50"/>
        <v>0.38853578684174972</v>
      </c>
      <c r="O210" s="301">
        <f t="shared" si="50"/>
        <v>0.3829564814920916</v>
      </c>
      <c r="P210" s="301">
        <f t="shared" si="50"/>
        <v>0.38904699388371605</v>
      </c>
      <c r="Q210" s="301">
        <f t="shared" si="50"/>
        <v>0.40101114513603364</v>
      </c>
      <c r="R210" s="301">
        <f t="shared" si="50"/>
        <v>0.40613220175509696</v>
      </c>
      <c r="S210" s="301">
        <f t="shared" si="50"/>
        <v>0.3987264517324961</v>
      </c>
      <c r="T210" s="301">
        <f t="shared" si="50"/>
        <v>0.42803105626228399</v>
      </c>
      <c r="U210" s="301">
        <f t="shared" si="50"/>
        <v>0.43003968388888558</v>
      </c>
      <c r="V210" s="301">
        <f t="shared" si="50"/>
        <v>0.41809369302601262</v>
      </c>
      <c r="W210" s="301">
        <f t="shared" si="50"/>
        <v>0.42932914028117913</v>
      </c>
      <c r="X210" s="301">
        <f t="shared" si="50"/>
        <v>0.43835362536365607</v>
      </c>
      <c r="Y210" s="301">
        <f t="shared" si="50"/>
        <v>0.52621612397188811</v>
      </c>
      <c r="DA210" s="178"/>
    </row>
    <row r="211" spans="1:105" ht="12" customHeight="1" x14ac:dyDescent="0.25">
      <c r="A211" s="62" t="s">
        <v>604</v>
      </c>
      <c r="B211" s="302">
        <f t="shared" ref="B211:Y211" si="51">IF(B$127=0,0,B$127/B$115)</f>
        <v>0.4189070088351074</v>
      </c>
      <c r="C211" s="302">
        <f t="shared" si="51"/>
        <v>0.41963207375753286</v>
      </c>
      <c r="D211" s="302">
        <f t="shared" si="51"/>
        <v>0.41215982877179613</v>
      </c>
      <c r="E211" s="302">
        <f t="shared" si="51"/>
        <v>0.38928021371451627</v>
      </c>
      <c r="F211" s="302">
        <f t="shared" si="51"/>
        <v>0.387518705662107</v>
      </c>
      <c r="G211" s="302">
        <f t="shared" si="51"/>
        <v>0.39830725908289305</v>
      </c>
      <c r="H211" s="302">
        <f t="shared" si="51"/>
        <v>0.36550214114081053</v>
      </c>
      <c r="I211" s="302">
        <f t="shared" si="51"/>
        <v>0.35711613391699515</v>
      </c>
      <c r="J211" s="302">
        <f t="shared" si="51"/>
        <v>0.36045054604532856</v>
      </c>
      <c r="K211" s="302">
        <f t="shared" si="51"/>
        <v>0.41293109839365844</v>
      </c>
      <c r="L211" s="302">
        <f t="shared" si="51"/>
        <v>0.4201334921033294</v>
      </c>
      <c r="M211" s="302">
        <f t="shared" si="51"/>
        <v>0.37249234622737309</v>
      </c>
      <c r="N211" s="302">
        <f t="shared" si="51"/>
        <v>0.38853578684174972</v>
      </c>
      <c r="O211" s="302">
        <f t="shared" si="51"/>
        <v>0.3829564814920916</v>
      </c>
      <c r="P211" s="302">
        <f t="shared" si="51"/>
        <v>0.38904699388371605</v>
      </c>
      <c r="Q211" s="302">
        <f t="shared" si="51"/>
        <v>0.40101114513603364</v>
      </c>
      <c r="R211" s="302">
        <f t="shared" si="51"/>
        <v>0.40613220175509696</v>
      </c>
      <c r="S211" s="302">
        <f t="shared" si="51"/>
        <v>0.3987264517324961</v>
      </c>
      <c r="T211" s="302">
        <f t="shared" si="51"/>
        <v>0.42803105626228399</v>
      </c>
      <c r="U211" s="302">
        <f t="shared" si="51"/>
        <v>0.43003968388888558</v>
      </c>
      <c r="V211" s="302">
        <f t="shared" si="51"/>
        <v>0.41809369302601262</v>
      </c>
      <c r="W211" s="302">
        <f t="shared" si="51"/>
        <v>0.42932914028117913</v>
      </c>
      <c r="X211" s="302">
        <f t="shared" si="51"/>
        <v>0.43835362536365607</v>
      </c>
      <c r="Y211" s="302">
        <f t="shared" si="51"/>
        <v>0.52621612397188811</v>
      </c>
      <c r="DA211" s="72"/>
    </row>
    <row r="212" spans="1:105" ht="12" customHeight="1" x14ac:dyDescent="0.25">
      <c r="A212" s="62" t="s">
        <v>611</v>
      </c>
      <c r="B212" s="302">
        <f t="shared" ref="B212:Y212" si="52">IF(B$133=0,0,B$133/B$115)</f>
        <v>0</v>
      </c>
      <c r="C212" s="302">
        <f t="shared" si="52"/>
        <v>0</v>
      </c>
      <c r="D212" s="302">
        <f t="shared" si="52"/>
        <v>0</v>
      </c>
      <c r="E212" s="302">
        <f t="shared" si="52"/>
        <v>0</v>
      </c>
      <c r="F212" s="302">
        <f t="shared" si="52"/>
        <v>0</v>
      </c>
      <c r="G212" s="302">
        <f t="shared" si="52"/>
        <v>0</v>
      </c>
      <c r="H212" s="302">
        <f t="shared" si="52"/>
        <v>0</v>
      </c>
      <c r="I212" s="302">
        <f t="shared" si="52"/>
        <v>0</v>
      </c>
      <c r="J212" s="302">
        <f t="shared" si="52"/>
        <v>0</v>
      </c>
      <c r="K212" s="302">
        <f t="shared" si="52"/>
        <v>0</v>
      </c>
      <c r="L212" s="302">
        <f t="shared" si="52"/>
        <v>0</v>
      </c>
      <c r="M212" s="302">
        <f t="shared" si="52"/>
        <v>0</v>
      </c>
      <c r="N212" s="302">
        <f t="shared" si="52"/>
        <v>0</v>
      </c>
      <c r="O212" s="302">
        <f t="shared" si="52"/>
        <v>0</v>
      </c>
      <c r="P212" s="302">
        <f t="shared" si="52"/>
        <v>0</v>
      </c>
      <c r="Q212" s="302">
        <f t="shared" si="52"/>
        <v>0</v>
      </c>
      <c r="R212" s="302">
        <f t="shared" si="52"/>
        <v>0</v>
      </c>
      <c r="S212" s="302">
        <f t="shared" si="52"/>
        <v>0</v>
      </c>
      <c r="T212" s="302">
        <f t="shared" si="52"/>
        <v>0</v>
      </c>
      <c r="U212" s="302">
        <f t="shared" si="52"/>
        <v>0</v>
      </c>
      <c r="V212" s="302">
        <f t="shared" si="52"/>
        <v>0</v>
      </c>
      <c r="W212" s="302">
        <f t="shared" si="52"/>
        <v>0</v>
      </c>
      <c r="X212" s="302">
        <f t="shared" si="52"/>
        <v>0</v>
      </c>
      <c r="Y212" s="302">
        <f t="shared" si="52"/>
        <v>0</v>
      </c>
      <c r="DA212" s="72"/>
    </row>
    <row r="213" spans="1:105" ht="12" customHeight="1" x14ac:dyDescent="0.25">
      <c r="A213" s="174" t="s">
        <v>613</v>
      </c>
      <c r="B213" s="301">
        <f t="shared" ref="B213:Y213" si="53">IF(B$134=0,0,B$134/B$115)</f>
        <v>0.17279929172241137</v>
      </c>
      <c r="C213" s="301">
        <f t="shared" si="53"/>
        <v>0.17200063940999319</v>
      </c>
      <c r="D213" s="301">
        <f t="shared" si="53"/>
        <v>0.16936694088519583</v>
      </c>
      <c r="E213" s="301">
        <f t="shared" si="53"/>
        <v>0.15903955921370597</v>
      </c>
      <c r="F213" s="301">
        <f t="shared" si="53"/>
        <v>0.16162070025720207</v>
      </c>
      <c r="G213" s="301">
        <f t="shared" si="53"/>
        <v>0.16867861057306741</v>
      </c>
      <c r="H213" s="301">
        <f t="shared" si="53"/>
        <v>0.17556513876982968</v>
      </c>
      <c r="I213" s="301">
        <f t="shared" si="53"/>
        <v>0.16988030667360238</v>
      </c>
      <c r="J213" s="301">
        <f t="shared" si="53"/>
        <v>0.17255292513388862</v>
      </c>
      <c r="K213" s="301">
        <f t="shared" si="53"/>
        <v>0.1966816711004733</v>
      </c>
      <c r="L213" s="301">
        <f t="shared" si="53"/>
        <v>0.20228658545366182</v>
      </c>
      <c r="M213" s="301">
        <f t="shared" si="53"/>
        <v>0.17673945606422742</v>
      </c>
      <c r="N213" s="301">
        <f t="shared" si="53"/>
        <v>0.18483540064836868</v>
      </c>
      <c r="O213" s="301">
        <f t="shared" si="53"/>
        <v>0.18145291079868087</v>
      </c>
      <c r="P213" s="301">
        <f t="shared" si="53"/>
        <v>0.18478279313181983</v>
      </c>
      <c r="Q213" s="301">
        <f t="shared" si="53"/>
        <v>0.19094037583807397</v>
      </c>
      <c r="R213" s="301">
        <f t="shared" si="53"/>
        <v>0.19495642495726426</v>
      </c>
      <c r="S213" s="301">
        <f t="shared" si="53"/>
        <v>0.19154798939072581</v>
      </c>
      <c r="T213" s="301">
        <f t="shared" si="53"/>
        <v>0.2056463018685708</v>
      </c>
      <c r="U213" s="301">
        <f t="shared" si="53"/>
        <v>0.20738609091425089</v>
      </c>
      <c r="V213" s="301">
        <f t="shared" si="53"/>
        <v>0.19932646591168079</v>
      </c>
      <c r="W213" s="301">
        <f t="shared" si="53"/>
        <v>0.20454203680891855</v>
      </c>
      <c r="X213" s="301">
        <f t="shared" si="53"/>
        <v>0.21619782400387347</v>
      </c>
      <c r="Y213" s="301">
        <f t="shared" si="53"/>
        <v>0.25488921030245187</v>
      </c>
      <c r="DA213" s="178"/>
    </row>
    <row r="214" spans="1:105" ht="12" customHeight="1" x14ac:dyDescent="0.25">
      <c r="A214" s="62" t="s">
        <v>615</v>
      </c>
      <c r="B214" s="302">
        <f t="shared" ref="B214:Y214" si="54">IF(B$135=0,0,B$135/B$115)</f>
        <v>0.17279929172241137</v>
      </c>
      <c r="C214" s="302">
        <f t="shared" si="54"/>
        <v>0.17200063940999319</v>
      </c>
      <c r="D214" s="302">
        <f t="shared" si="54"/>
        <v>0.16936694088519583</v>
      </c>
      <c r="E214" s="302">
        <f t="shared" si="54"/>
        <v>0.15903955921370597</v>
      </c>
      <c r="F214" s="302">
        <f t="shared" si="54"/>
        <v>0.16162070025720207</v>
      </c>
      <c r="G214" s="302">
        <f t="shared" si="54"/>
        <v>0.16867861057306741</v>
      </c>
      <c r="H214" s="302">
        <f t="shared" si="54"/>
        <v>0.17556513876982968</v>
      </c>
      <c r="I214" s="302">
        <f t="shared" si="54"/>
        <v>0.16988030667360238</v>
      </c>
      <c r="J214" s="302">
        <f t="shared" si="54"/>
        <v>0.17255292513388862</v>
      </c>
      <c r="K214" s="302">
        <f t="shared" si="54"/>
        <v>0.1966816711004733</v>
      </c>
      <c r="L214" s="302">
        <f t="shared" si="54"/>
        <v>0.20228658545366182</v>
      </c>
      <c r="M214" s="302">
        <f t="shared" si="54"/>
        <v>0.17673945606422742</v>
      </c>
      <c r="N214" s="302">
        <f t="shared" si="54"/>
        <v>0.18483540064836868</v>
      </c>
      <c r="O214" s="302">
        <f t="shared" si="54"/>
        <v>0.18145291079868087</v>
      </c>
      <c r="P214" s="302">
        <f t="shared" si="54"/>
        <v>0.18478279313181983</v>
      </c>
      <c r="Q214" s="302">
        <f t="shared" si="54"/>
        <v>0.19094037583807397</v>
      </c>
      <c r="R214" s="302">
        <f t="shared" si="54"/>
        <v>0.19495642495726426</v>
      </c>
      <c r="S214" s="302">
        <f t="shared" si="54"/>
        <v>0.19154798939072581</v>
      </c>
      <c r="T214" s="302">
        <f t="shared" si="54"/>
        <v>0.2056463018685708</v>
      </c>
      <c r="U214" s="302">
        <f t="shared" si="54"/>
        <v>0.20738609091425089</v>
      </c>
      <c r="V214" s="302">
        <f t="shared" si="54"/>
        <v>0.19932646591168079</v>
      </c>
      <c r="W214" s="302">
        <f t="shared" si="54"/>
        <v>0.20454203680891855</v>
      </c>
      <c r="X214" s="302">
        <f t="shared" si="54"/>
        <v>0.21619782400387347</v>
      </c>
      <c r="Y214" s="302">
        <f t="shared" si="54"/>
        <v>0.25488921030245187</v>
      </c>
      <c r="DA214" s="72"/>
    </row>
    <row r="215" spans="1:105" ht="12" customHeight="1" x14ac:dyDescent="0.25">
      <c r="A215" s="62" t="s">
        <v>621</v>
      </c>
      <c r="B215" s="302">
        <f t="shared" ref="B215:Y215" si="55">IF(B$140=0,0,B$140/B$115)</f>
        <v>0</v>
      </c>
      <c r="C215" s="302">
        <f t="shared" si="55"/>
        <v>0</v>
      </c>
      <c r="D215" s="302">
        <f t="shared" si="55"/>
        <v>0</v>
      </c>
      <c r="E215" s="302">
        <f t="shared" si="55"/>
        <v>0</v>
      </c>
      <c r="F215" s="302">
        <f t="shared" si="55"/>
        <v>0</v>
      </c>
      <c r="G215" s="302">
        <f t="shared" si="55"/>
        <v>0</v>
      </c>
      <c r="H215" s="302">
        <f t="shared" si="55"/>
        <v>0</v>
      </c>
      <c r="I215" s="302">
        <f t="shared" si="55"/>
        <v>0</v>
      </c>
      <c r="J215" s="302">
        <f t="shared" si="55"/>
        <v>0</v>
      </c>
      <c r="K215" s="302">
        <f t="shared" si="55"/>
        <v>0</v>
      </c>
      <c r="L215" s="302">
        <f t="shared" si="55"/>
        <v>0</v>
      </c>
      <c r="M215" s="302">
        <f t="shared" si="55"/>
        <v>0</v>
      </c>
      <c r="N215" s="302">
        <f t="shared" si="55"/>
        <v>0</v>
      </c>
      <c r="O215" s="302">
        <f t="shared" si="55"/>
        <v>0</v>
      </c>
      <c r="P215" s="302">
        <f t="shared" si="55"/>
        <v>0</v>
      </c>
      <c r="Q215" s="302">
        <f t="shared" si="55"/>
        <v>0</v>
      </c>
      <c r="R215" s="302">
        <f t="shared" si="55"/>
        <v>0</v>
      </c>
      <c r="S215" s="302">
        <f t="shared" si="55"/>
        <v>0</v>
      </c>
      <c r="T215" s="302">
        <f t="shared" si="55"/>
        <v>0</v>
      </c>
      <c r="U215" s="302">
        <f t="shared" si="55"/>
        <v>0</v>
      </c>
      <c r="V215" s="302">
        <f t="shared" si="55"/>
        <v>0</v>
      </c>
      <c r="W215" s="302">
        <f t="shared" si="55"/>
        <v>0</v>
      </c>
      <c r="X215" s="302">
        <f t="shared" si="55"/>
        <v>0</v>
      </c>
      <c r="Y215" s="302">
        <f t="shared" si="55"/>
        <v>0</v>
      </c>
      <c r="DA215" s="72"/>
    </row>
    <row r="216" spans="1:105" ht="12" customHeight="1" x14ac:dyDescent="0.25">
      <c r="A216" s="174" t="s">
        <v>623</v>
      </c>
      <c r="B216" s="301">
        <f t="shared" ref="B216:Y216" si="56">IF(B$141=0,0,B$141/B$115)</f>
        <v>0.14121250843058433</v>
      </c>
      <c r="C216" s="301">
        <f t="shared" si="56"/>
        <v>0.14209894977631438</v>
      </c>
      <c r="D216" s="301">
        <f t="shared" si="56"/>
        <v>0.1401267690611516</v>
      </c>
      <c r="E216" s="301">
        <f t="shared" si="56"/>
        <v>0.16301266428433159</v>
      </c>
      <c r="F216" s="301">
        <f t="shared" si="56"/>
        <v>0.16105357412508614</v>
      </c>
      <c r="G216" s="301">
        <f t="shared" si="56"/>
        <v>0.16527537762800978</v>
      </c>
      <c r="H216" s="301">
        <f t="shared" si="56"/>
        <v>0.13299823097836083</v>
      </c>
      <c r="I216" s="301">
        <f t="shared" si="56"/>
        <v>0.13568927579014939</v>
      </c>
      <c r="J216" s="301">
        <f t="shared" si="56"/>
        <v>0.16869627887685618</v>
      </c>
      <c r="K216" s="301">
        <f t="shared" si="56"/>
        <v>0.1709622111037635</v>
      </c>
      <c r="L216" s="301">
        <f t="shared" si="56"/>
        <v>0.15300332709297126</v>
      </c>
      <c r="M216" s="301">
        <f t="shared" si="56"/>
        <v>0.14881014535861017</v>
      </c>
      <c r="N216" s="301">
        <f t="shared" si="56"/>
        <v>0.14199623268462844</v>
      </c>
      <c r="O216" s="301">
        <f t="shared" si="56"/>
        <v>0.13873540099177817</v>
      </c>
      <c r="P216" s="301">
        <f t="shared" si="56"/>
        <v>0.14248966202859195</v>
      </c>
      <c r="Q216" s="301">
        <f t="shared" si="56"/>
        <v>0.15800755858788648</v>
      </c>
      <c r="R216" s="301">
        <f t="shared" si="56"/>
        <v>0.15701318372449138</v>
      </c>
      <c r="S216" s="301">
        <f t="shared" si="56"/>
        <v>0.15677024629109548</v>
      </c>
      <c r="T216" s="301">
        <f t="shared" si="56"/>
        <v>0.15208790697420443</v>
      </c>
      <c r="U216" s="301">
        <f t="shared" si="56"/>
        <v>0.14978706568989372</v>
      </c>
      <c r="V216" s="301">
        <f t="shared" si="56"/>
        <v>0.1692144537722626</v>
      </c>
      <c r="W216" s="301">
        <f t="shared" si="56"/>
        <v>0.15312237823104791</v>
      </c>
      <c r="X216" s="301">
        <f t="shared" si="56"/>
        <v>0.15428007894710352</v>
      </c>
      <c r="Y216" s="301">
        <f t="shared" si="56"/>
        <v>0.17464298193921496</v>
      </c>
      <c r="DA216" s="178"/>
    </row>
    <row r="217" spans="1:105" ht="12" customHeight="1" x14ac:dyDescent="0.25">
      <c r="A217" s="62" t="s">
        <v>624</v>
      </c>
      <c r="B217" s="302">
        <f t="shared" ref="B217:Y217" si="57">IF(B$142=0,0,B$142/B$115)</f>
        <v>1.8242705781512002E-2</v>
      </c>
      <c r="C217" s="302">
        <f t="shared" si="57"/>
        <v>1.8091626626301507E-2</v>
      </c>
      <c r="D217" s="302">
        <f t="shared" si="57"/>
        <v>1.7749153099223855E-2</v>
      </c>
      <c r="E217" s="302">
        <f t="shared" si="57"/>
        <v>1.723098469925902E-2</v>
      </c>
      <c r="F217" s="302">
        <f t="shared" si="57"/>
        <v>1.7065437426707394E-2</v>
      </c>
      <c r="G217" s="302">
        <f t="shared" si="57"/>
        <v>1.7868508704286228E-2</v>
      </c>
      <c r="H217" s="302">
        <f t="shared" si="57"/>
        <v>1.8614914481613357E-2</v>
      </c>
      <c r="I217" s="302">
        <f t="shared" si="57"/>
        <v>1.8018618732292716E-2</v>
      </c>
      <c r="J217" s="302">
        <f t="shared" si="57"/>
        <v>1.8132724990653562E-2</v>
      </c>
      <c r="K217" s="302">
        <f t="shared" si="57"/>
        <v>2.0758912168083107E-2</v>
      </c>
      <c r="L217" s="302">
        <f t="shared" si="57"/>
        <v>2.1443393998185477E-2</v>
      </c>
      <c r="M217" s="302">
        <f t="shared" si="57"/>
        <v>1.9139208554913682E-2</v>
      </c>
      <c r="N217" s="302">
        <f t="shared" si="57"/>
        <v>1.9752484783654104E-2</v>
      </c>
      <c r="O217" s="302">
        <f t="shared" si="57"/>
        <v>1.9415779755190567E-2</v>
      </c>
      <c r="P217" s="302">
        <f t="shared" si="57"/>
        <v>1.9553249886968282E-2</v>
      </c>
      <c r="Q217" s="302">
        <f t="shared" si="57"/>
        <v>2.0084799832259775E-2</v>
      </c>
      <c r="R217" s="302">
        <f t="shared" si="57"/>
        <v>2.0633796197008277E-2</v>
      </c>
      <c r="S217" s="302">
        <f t="shared" si="57"/>
        <v>2.0284794217542954E-2</v>
      </c>
      <c r="T217" s="302">
        <f t="shared" si="57"/>
        <v>2.2026156188604575E-2</v>
      </c>
      <c r="U217" s="302">
        <f t="shared" si="57"/>
        <v>2.218129244391405E-2</v>
      </c>
      <c r="V217" s="302">
        <f t="shared" si="57"/>
        <v>2.1191461641845582E-2</v>
      </c>
      <c r="W217" s="302">
        <f t="shared" si="57"/>
        <v>2.1637164418667136E-2</v>
      </c>
      <c r="X217" s="302">
        <f t="shared" si="57"/>
        <v>2.291833505902614E-2</v>
      </c>
      <c r="Y217" s="302">
        <f t="shared" si="57"/>
        <v>2.7079283968969442E-2</v>
      </c>
      <c r="DA217" s="72"/>
    </row>
    <row r="218" spans="1:105" ht="12" customHeight="1" x14ac:dyDescent="0.25">
      <c r="A218" s="62" t="s">
        <v>629</v>
      </c>
      <c r="B218" s="302">
        <f t="shared" ref="B218:Y218" si="58">IF(B$146=0,0,B$146/B$115)</f>
        <v>0.12296980264907234</v>
      </c>
      <c r="C218" s="302">
        <f t="shared" si="58"/>
        <v>0.12400732315001287</v>
      </c>
      <c r="D218" s="302">
        <f t="shared" si="58"/>
        <v>0.12237761596192771</v>
      </c>
      <c r="E218" s="302">
        <f t="shared" si="58"/>
        <v>0.14578167958507257</v>
      </c>
      <c r="F218" s="302">
        <f t="shared" si="58"/>
        <v>0.14398813669837873</v>
      </c>
      <c r="G218" s="302">
        <f t="shared" si="58"/>
        <v>0.14740686892372357</v>
      </c>
      <c r="H218" s="302">
        <f t="shared" si="58"/>
        <v>0.11438331649674748</v>
      </c>
      <c r="I218" s="302">
        <f t="shared" si="58"/>
        <v>0.11767065705785668</v>
      </c>
      <c r="J218" s="302">
        <f t="shared" si="58"/>
        <v>0.15056355388620263</v>
      </c>
      <c r="K218" s="302">
        <f t="shared" si="58"/>
        <v>0.15020329893568038</v>
      </c>
      <c r="L218" s="302">
        <f t="shared" si="58"/>
        <v>0.13155993309478581</v>
      </c>
      <c r="M218" s="302">
        <f t="shared" si="58"/>
        <v>0.12967093680369648</v>
      </c>
      <c r="N218" s="302">
        <f t="shared" si="58"/>
        <v>0.12224374790097434</v>
      </c>
      <c r="O218" s="302">
        <f t="shared" si="58"/>
        <v>0.1193196212365876</v>
      </c>
      <c r="P218" s="302">
        <f t="shared" si="58"/>
        <v>0.12293641214162368</v>
      </c>
      <c r="Q218" s="302">
        <f t="shared" si="58"/>
        <v>0.13792275875562668</v>
      </c>
      <c r="R218" s="302">
        <f t="shared" si="58"/>
        <v>0.13637938752748313</v>
      </c>
      <c r="S218" s="302">
        <f t="shared" si="58"/>
        <v>0.13648545207355253</v>
      </c>
      <c r="T218" s="302">
        <f t="shared" si="58"/>
        <v>0.13006175078559987</v>
      </c>
      <c r="U218" s="302">
        <f t="shared" si="58"/>
        <v>0.12760577324597966</v>
      </c>
      <c r="V218" s="302">
        <f t="shared" si="58"/>
        <v>0.148022992130417</v>
      </c>
      <c r="W218" s="302">
        <f t="shared" si="58"/>
        <v>0.13148521381238079</v>
      </c>
      <c r="X218" s="302">
        <f t="shared" si="58"/>
        <v>0.13136174388807739</v>
      </c>
      <c r="Y218" s="302">
        <f t="shared" si="58"/>
        <v>0.14756369797024552</v>
      </c>
      <c r="DA218" s="72"/>
    </row>
    <row r="219" spans="1:105" ht="12" customHeight="1" x14ac:dyDescent="0.25">
      <c r="A219" s="62" t="s">
        <v>641</v>
      </c>
      <c r="B219" s="302">
        <f t="shared" ref="B219:Y219" si="59">IF(B$157=0,0,B$157/B$115)</f>
        <v>0</v>
      </c>
      <c r="C219" s="302">
        <f t="shared" si="59"/>
        <v>0</v>
      </c>
      <c r="D219" s="302">
        <f t="shared" si="59"/>
        <v>0</v>
      </c>
      <c r="E219" s="302">
        <f t="shared" si="59"/>
        <v>0</v>
      </c>
      <c r="F219" s="302">
        <f t="shared" si="59"/>
        <v>0</v>
      </c>
      <c r="G219" s="302">
        <f t="shared" si="59"/>
        <v>0</v>
      </c>
      <c r="H219" s="302">
        <f t="shared" si="59"/>
        <v>0</v>
      </c>
      <c r="I219" s="302">
        <f t="shared" si="59"/>
        <v>0</v>
      </c>
      <c r="J219" s="302">
        <f t="shared" si="59"/>
        <v>0</v>
      </c>
      <c r="K219" s="302">
        <f t="shared" si="59"/>
        <v>0</v>
      </c>
      <c r="L219" s="302">
        <f t="shared" si="59"/>
        <v>0</v>
      </c>
      <c r="M219" s="302">
        <f t="shared" si="59"/>
        <v>0</v>
      </c>
      <c r="N219" s="302">
        <f t="shared" si="59"/>
        <v>0</v>
      </c>
      <c r="O219" s="302">
        <f t="shared" si="59"/>
        <v>0</v>
      </c>
      <c r="P219" s="302">
        <f t="shared" si="59"/>
        <v>0</v>
      </c>
      <c r="Q219" s="302">
        <f t="shared" si="59"/>
        <v>0</v>
      </c>
      <c r="R219" s="302">
        <f t="shared" si="59"/>
        <v>0</v>
      </c>
      <c r="S219" s="302">
        <f t="shared" si="59"/>
        <v>0</v>
      </c>
      <c r="T219" s="302">
        <f t="shared" si="59"/>
        <v>0</v>
      </c>
      <c r="U219" s="302">
        <f t="shared" si="59"/>
        <v>0</v>
      </c>
      <c r="V219" s="302">
        <f t="shared" si="59"/>
        <v>0</v>
      </c>
      <c r="W219" s="302">
        <f t="shared" si="59"/>
        <v>0</v>
      </c>
      <c r="X219" s="302">
        <f t="shared" si="59"/>
        <v>0</v>
      </c>
      <c r="Y219" s="302">
        <f t="shared" si="59"/>
        <v>0</v>
      </c>
      <c r="DA219" s="72"/>
    </row>
    <row r="220" spans="1:105" ht="12" customHeight="1" x14ac:dyDescent="0.25">
      <c r="A220" s="100" t="s">
        <v>105</v>
      </c>
      <c r="B220" s="310">
        <f t="shared" ref="B220:Y220" si="60">IF(B$158=0,0,B$158/B$115)</f>
        <v>0.26559098616751847</v>
      </c>
      <c r="C220" s="310">
        <f t="shared" si="60"/>
        <v>0.26479160004575009</v>
      </c>
      <c r="D220" s="310">
        <f t="shared" si="60"/>
        <v>0.27689585796943583</v>
      </c>
      <c r="E220" s="310">
        <f t="shared" si="60"/>
        <v>0.28723637945601921</v>
      </c>
      <c r="F220" s="310">
        <f t="shared" si="60"/>
        <v>0.28838946323855597</v>
      </c>
      <c r="G220" s="310">
        <f t="shared" si="60"/>
        <v>0.26625262924021431</v>
      </c>
      <c r="H220" s="310">
        <f t="shared" si="60"/>
        <v>0.32438369369045694</v>
      </c>
      <c r="I220" s="310">
        <f t="shared" si="60"/>
        <v>0.33581506379588855</v>
      </c>
      <c r="J220" s="310">
        <f t="shared" si="60"/>
        <v>0.29678633247619357</v>
      </c>
      <c r="K220" s="310">
        <f t="shared" si="60"/>
        <v>0.21769262989897159</v>
      </c>
      <c r="L220" s="310">
        <f t="shared" si="60"/>
        <v>0.22278600304554677</v>
      </c>
      <c r="M220" s="310">
        <f t="shared" si="60"/>
        <v>0.30035862122284168</v>
      </c>
      <c r="N220" s="310">
        <f t="shared" si="60"/>
        <v>0.28298021923568584</v>
      </c>
      <c r="O220" s="310">
        <f t="shared" si="60"/>
        <v>0.29522937488986972</v>
      </c>
      <c r="P220" s="310">
        <f t="shared" si="60"/>
        <v>0.28204491461812331</v>
      </c>
      <c r="Q220" s="310">
        <f t="shared" si="60"/>
        <v>0.24836065943299548</v>
      </c>
      <c r="R220" s="310">
        <f t="shared" si="60"/>
        <v>0.2401747254568789</v>
      </c>
      <c r="S220" s="310">
        <f t="shared" si="60"/>
        <v>0.25125654177763962</v>
      </c>
      <c r="T220" s="310">
        <f t="shared" si="60"/>
        <v>0.21248403277086678</v>
      </c>
      <c r="U220" s="310">
        <f t="shared" si="60"/>
        <v>0.21100561483803068</v>
      </c>
      <c r="V220" s="310">
        <f t="shared" si="60"/>
        <v>0.21166377497787514</v>
      </c>
      <c r="W220" s="310">
        <f t="shared" si="60"/>
        <v>0.21127419637652248</v>
      </c>
      <c r="X220" s="310">
        <f t="shared" si="60"/>
        <v>0.18933891135995679</v>
      </c>
      <c r="Y220" s="310">
        <f t="shared" si="60"/>
        <v>4.2106514987854352E-2</v>
      </c>
      <c r="DA220" s="127"/>
    </row>
    <row r="221" spans="1:105" ht="12" customHeight="1" x14ac:dyDescent="0.25">
      <c r="A221" s="58"/>
      <c r="B221" s="172"/>
      <c r="C221" s="172"/>
      <c r="D221" s="172"/>
      <c r="E221" s="172"/>
      <c r="F221" s="172"/>
      <c r="G221" s="172"/>
      <c r="H221" s="172"/>
      <c r="I221" s="172"/>
      <c r="J221" s="172"/>
      <c r="K221" s="172"/>
      <c r="L221" s="172"/>
      <c r="M221" s="172"/>
      <c r="N221" s="172"/>
      <c r="O221" s="172"/>
      <c r="P221" s="172"/>
      <c r="Q221" s="172"/>
      <c r="R221" s="172"/>
      <c r="S221" s="172"/>
      <c r="T221" s="172"/>
      <c r="U221" s="172"/>
      <c r="V221" s="172"/>
      <c r="W221" s="172"/>
      <c r="X221" s="172"/>
      <c r="Y221" s="172"/>
    </row>
    <row r="222" spans="1:105" ht="15" customHeight="1" x14ac:dyDescent="0.25">
      <c r="A222" s="32" t="s">
        <v>430</v>
      </c>
      <c r="B222" s="257"/>
      <c r="C222" s="257"/>
      <c r="D222" s="257"/>
      <c r="E222" s="257"/>
      <c r="F222" s="257"/>
      <c r="G222" s="257"/>
      <c r="H222" s="257"/>
      <c r="I222" s="257"/>
      <c r="J222" s="257"/>
      <c r="K222" s="257"/>
      <c r="L222" s="257"/>
      <c r="M222" s="257"/>
      <c r="N222" s="257"/>
      <c r="O222" s="257"/>
      <c r="P222" s="257"/>
      <c r="Q222" s="257"/>
      <c r="R222" s="257"/>
      <c r="S222" s="257"/>
      <c r="T222" s="257"/>
      <c r="U222" s="257"/>
      <c r="V222" s="257"/>
      <c r="W222" s="257"/>
      <c r="X222" s="257"/>
      <c r="Y222" s="257"/>
      <c r="DA222" s="88"/>
    </row>
    <row r="223" spans="1:105" ht="12" customHeight="1" x14ac:dyDescent="0.25">
      <c r="A223" s="58"/>
      <c r="B223" s="172"/>
      <c r="C223" s="172"/>
      <c r="D223" s="172"/>
      <c r="E223" s="172"/>
      <c r="F223" s="172"/>
      <c r="G223" s="172"/>
      <c r="H223" s="172"/>
      <c r="I223" s="172"/>
      <c r="J223" s="172"/>
      <c r="K223" s="172"/>
      <c r="L223" s="172"/>
      <c r="M223" s="172"/>
      <c r="N223" s="172"/>
      <c r="O223" s="172"/>
      <c r="P223" s="172"/>
      <c r="Q223" s="172"/>
      <c r="R223" s="172"/>
      <c r="S223" s="172"/>
      <c r="T223" s="172"/>
      <c r="U223" s="172"/>
      <c r="V223" s="172"/>
      <c r="W223" s="172"/>
      <c r="X223" s="172"/>
      <c r="Y223" s="172"/>
    </row>
    <row r="224" spans="1:105" ht="12" customHeight="1" x14ac:dyDescent="0.25">
      <c r="A224" s="35" t="s">
        <v>45</v>
      </c>
      <c r="B224" s="272">
        <f>IF(B$5=0,0,B$5/NFM_fec!B$5)</f>
        <v>1.9949840530351217</v>
      </c>
      <c r="C224" s="272">
        <f>IF(C$5=0,0,C$5/NFM_fec!C$5)</f>
        <v>1.9905351585882325</v>
      </c>
      <c r="D224" s="272">
        <f>IF(D$5=0,0,D$5/NFM_fec!D$5)</f>
        <v>1.9781801073213996</v>
      </c>
      <c r="E224" s="272">
        <f>IF(E$5=0,0,E$5/NFM_fec!E$5)</f>
        <v>2.2132145042811797</v>
      </c>
      <c r="F224" s="272">
        <f>IF(F$5=0,0,F$5/NFM_fec!F$5)</f>
        <v>2.1673569632579905</v>
      </c>
      <c r="G224" s="272">
        <f>IF(G$5=0,0,G$5/NFM_fec!G$5)</f>
        <v>2.1837272323316008</v>
      </c>
      <c r="H224" s="272">
        <f>IF(H$5=0,0,H$5/NFM_fec!H$5)</f>
        <v>1.7927775666450114</v>
      </c>
      <c r="I224" s="272">
        <f>IF(I$5=0,0,I$5/NFM_fec!I$5)</f>
        <v>1.7832930764663077</v>
      </c>
      <c r="J224" s="272">
        <f>IF(J$5=0,0,J$5/NFM_fec!J$5)</f>
        <v>2.0585442067752218</v>
      </c>
      <c r="K224" s="272">
        <f>IF(K$5=0,0,K$5/NFM_fec!K$5)</f>
        <v>2.0332923891652106</v>
      </c>
      <c r="L224" s="272">
        <f>IF(L$5=0,0,L$5/NFM_fec!L$5)</f>
        <v>1.7678819411835986</v>
      </c>
      <c r="M224" s="272">
        <f>IF(M$5=0,0,M$5/NFM_fec!M$5)</f>
        <v>1.8278527923830912</v>
      </c>
      <c r="N224" s="272">
        <f>IF(N$5=0,0,N$5/NFM_fec!N$5)</f>
        <v>1.8015830503078576</v>
      </c>
      <c r="O224" s="272">
        <f>IF(O$5=0,0,O$5/NFM_fec!O$5)</f>
        <v>1.7953112254435215</v>
      </c>
      <c r="P224" s="272">
        <f>IF(P$5=0,0,P$5/NFM_fec!P$5)</f>
        <v>1.8150737701272033</v>
      </c>
      <c r="Q224" s="272">
        <f>IF(Q$5=0,0,Q$5/NFM_fec!Q$5)</f>
        <v>1.7890580961067661</v>
      </c>
      <c r="R224" s="272">
        <f>IF(R$5=0,0,R$5/NFM_fec!R$5)</f>
        <v>1.7816130308441231</v>
      </c>
      <c r="S224" s="272">
        <f>IF(S$5=0,0,S$5/NFM_fec!S$5)</f>
        <v>1.7454916521744299</v>
      </c>
      <c r="T224" s="272">
        <f>IF(T$5=0,0,T$5/NFM_fec!T$5)</f>
        <v>1.8122657798172408</v>
      </c>
      <c r="U224" s="272">
        <f>IF(U$5=0,0,U$5/NFM_fec!U$5)</f>
        <v>1.795698892509213</v>
      </c>
      <c r="V224" s="272">
        <f>IF(V$5=0,0,V$5/NFM_fec!V$5)</f>
        <v>1.9485871290367942</v>
      </c>
      <c r="W224" s="272">
        <f>IF(W$5=0,0,W$5/NFM_fec!W$5)</f>
        <v>1.8278137559523451</v>
      </c>
      <c r="X224" s="272">
        <f>IF(X$5=0,0,X$5/NFM_fec!X$5)</f>
        <v>1.8264942242277871</v>
      </c>
      <c r="Y224" s="272">
        <f>IF(Y$5=0,0,Y$5/NFM_fec!Y$5)</f>
        <v>1.9461215746678902</v>
      </c>
      <c r="DA224" s="111"/>
    </row>
    <row r="225" spans="1:105" ht="12" customHeight="1" x14ac:dyDescent="0.25">
      <c r="A225" s="55" t="s">
        <v>91</v>
      </c>
      <c r="B225" s="273">
        <f>IF(B$6=0,0,B$6/NFM_fec!B$6)</f>
        <v>0</v>
      </c>
      <c r="C225" s="273">
        <f>IF(C$6=0,0,C$6/NFM_fec!C$6)</f>
        <v>0</v>
      </c>
      <c r="D225" s="273">
        <f>IF(D$6=0,0,D$6/NFM_fec!D$6)</f>
        <v>0</v>
      </c>
      <c r="E225" s="273">
        <f>IF(E$6=0,0,E$6/NFM_fec!E$6)</f>
        <v>0</v>
      </c>
      <c r="F225" s="273">
        <f>IF(F$6=0,0,F$6/NFM_fec!F$6)</f>
        <v>0</v>
      </c>
      <c r="G225" s="273">
        <f>IF(G$6=0,0,G$6/NFM_fec!G$6)</f>
        <v>0</v>
      </c>
      <c r="H225" s="273">
        <f>IF(H$6=0,0,H$6/NFM_fec!H$6)</f>
        <v>0</v>
      </c>
      <c r="I225" s="273">
        <f>IF(I$6=0,0,I$6/NFM_fec!I$6)</f>
        <v>0</v>
      </c>
      <c r="J225" s="273">
        <f>IF(J$6=0,0,J$6/NFM_fec!J$6)</f>
        <v>0</v>
      </c>
      <c r="K225" s="273">
        <f>IF(K$6=0,0,K$6/NFM_fec!K$6)</f>
        <v>0</v>
      </c>
      <c r="L225" s="273">
        <f>IF(L$6=0,0,L$6/NFM_fec!L$6)</f>
        <v>0</v>
      </c>
      <c r="M225" s="273">
        <f>IF(M$6=0,0,M$6/NFM_fec!M$6)</f>
        <v>0</v>
      </c>
      <c r="N225" s="273">
        <f>IF(N$6=0,0,N$6/NFM_fec!N$6)</f>
        <v>0</v>
      </c>
      <c r="O225" s="273">
        <f>IF(O$6=0,0,O$6/NFM_fec!O$6)</f>
        <v>0</v>
      </c>
      <c r="P225" s="273">
        <f>IF(P$6=0,0,P$6/NFM_fec!P$6)</f>
        <v>0</v>
      </c>
      <c r="Q225" s="273">
        <f>IF(Q$6=0,0,Q$6/NFM_fec!Q$6)</f>
        <v>0</v>
      </c>
      <c r="R225" s="273">
        <f>IF(R$6=0,0,R$6/NFM_fec!R$6)</f>
        <v>0</v>
      </c>
      <c r="S225" s="273">
        <f>IF(S$6=0,0,S$6/NFM_fec!S$6)</f>
        <v>0</v>
      </c>
      <c r="T225" s="273">
        <f>IF(T$6=0,0,T$6/NFM_fec!T$6)</f>
        <v>0</v>
      </c>
      <c r="U225" s="273">
        <f>IF(U$6=0,0,U$6/NFM_fec!U$6)</f>
        <v>0</v>
      </c>
      <c r="V225" s="273">
        <f>IF(V$6=0,0,V$6/NFM_fec!V$6)</f>
        <v>0</v>
      </c>
      <c r="W225" s="273">
        <f>IF(W$6=0,0,W$6/NFM_fec!W$6)</f>
        <v>0</v>
      </c>
      <c r="X225" s="273">
        <f>IF(X$6=0,0,X$6/NFM_fec!X$6)</f>
        <v>0</v>
      </c>
      <c r="Y225" s="273">
        <f>IF(Y$6=0,0,Y$6/NFM_fec!Y$6)</f>
        <v>0</v>
      </c>
      <c r="DA225" s="76"/>
    </row>
    <row r="226" spans="1:105" ht="12" customHeight="1" x14ac:dyDescent="0.25">
      <c r="A226" s="173" t="s">
        <v>92</v>
      </c>
      <c r="B226" s="274">
        <f>IF(B$7=0,0,B$7/NFM_fec!B$7)</f>
        <v>0</v>
      </c>
      <c r="C226" s="274">
        <f>IF(C$7=0,0,C$7/NFM_fec!C$7)</f>
        <v>0</v>
      </c>
      <c r="D226" s="274">
        <f>IF(D$7=0,0,D$7/NFM_fec!D$7)</f>
        <v>0</v>
      </c>
      <c r="E226" s="274">
        <f>IF(E$7=0,0,E$7/NFM_fec!E$7)</f>
        <v>0</v>
      </c>
      <c r="F226" s="274">
        <f>IF(F$7=0,0,F$7/NFM_fec!F$7)</f>
        <v>0</v>
      </c>
      <c r="G226" s="274">
        <f>IF(G$7=0,0,G$7/NFM_fec!G$7)</f>
        <v>0</v>
      </c>
      <c r="H226" s="274">
        <f>IF(H$7=0,0,H$7/NFM_fec!H$7)</f>
        <v>0</v>
      </c>
      <c r="I226" s="274">
        <f>IF(I$7=0,0,I$7/NFM_fec!I$7)</f>
        <v>0</v>
      </c>
      <c r="J226" s="274">
        <f>IF(J$7=0,0,J$7/NFM_fec!J$7)</f>
        <v>0</v>
      </c>
      <c r="K226" s="274">
        <f>IF(K$7=0,0,K$7/NFM_fec!K$7)</f>
        <v>0</v>
      </c>
      <c r="L226" s="274">
        <f>IF(L$7=0,0,L$7/NFM_fec!L$7)</f>
        <v>0</v>
      </c>
      <c r="M226" s="274">
        <f>IF(M$7=0,0,M$7/NFM_fec!M$7)</f>
        <v>0</v>
      </c>
      <c r="N226" s="274">
        <f>IF(N$7=0,0,N$7/NFM_fec!N$7)</f>
        <v>0</v>
      </c>
      <c r="O226" s="274">
        <f>IF(O$7=0,0,O$7/NFM_fec!O$7)</f>
        <v>0</v>
      </c>
      <c r="P226" s="274">
        <f>IF(P$7=0,0,P$7/NFM_fec!P$7)</f>
        <v>0</v>
      </c>
      <c r="Q226" s="274">
        <f>IF(Q$7=0,0,Q$7/NFM_fec!Q$7)</f>
        <v>0</v>
      </c>
      <c r="R226" s="274">
        <f>IF(R$7=0,0,R$7/NFM_fec!R$7)</f>
        <v>0</v>
      </c>
      <c r="S226" s="274">
        <f>IF(S$7=0,0,S$7/NFM_fec!S$7)</f>
        <v>0</v>
      </c>
      <c r="T226" s="274">
        <f>IF(T$7=0,0,T$7/NFM_fec!T$7)</f>
        <v>0</v>
      </c>
      <c r="U226" s="274">
        <f>IF(U$7=0,0,U$7/NFM_fec!U$7)</f>
        <v>0</v>
      </c>
      <c r="V226" s="274">
        <f>IF(V$7=0,0,V$7/NFM_fec!V$7)</f>
        <v>0</v>
      </c>
      <c r="W226" s="274">
        <f>IF(W$7=0,0,W$7/NFM_fec!W$7)</f>
        <v>0</v>
      </c>
      <c r="X226" s="274">
        <f>IF(X$7=0,0,X$7/NFM_fec!X$7)</f>
        <v>0</v>
      </c>
      <c r="Y226" s="274">
        <f>IF(Y$7=0,0,Y$7/NFM_fec!Y$7)</f>
        <v>0</v>
      </c>
      <c r="DA226" s="77"/>
    </row>
    <row r="227" spans="1:105" ht="12" customHeight="1" x14ac:dyDescent="0.25">
      <c r="A227" s="173" t="s">
        <v>93</v>
      </c>
      <c r="B227" s="274">
        <f>IF(B$8=0,0,B$8/NFM_fec!B$8)</f>
        <v>0</v>
      </c>
      <c r="C227" s="274">
        <f>IF(C$8=0,0,C$8/NFM_fec!C$8)</f>
        <v>0</v>
      </c>
      <c r="D227" s="274">
        <f>IF(D$8=0,0,D$8/NFM_fec!D$8)</f>
        <v>0</v>
      </c>
      <c r="E227" s="274">
        <f>IF(E$8=0,0,E$8/NFM_fec!E$8)</f>
        <v>0</v>
      </c>
      <c r="F227" s="274">
        <f>IF(F$8=0,0,F$8/NFM_fec!F$8)</f>
        <v>0</v>
      </c>
      <c r="G227" s="274">
        <f>IF(G$8=0,0,G$8/NFM_fec!G$8)</f>
        <v>0</v>
      </c>
      <c r="H227" s="274">
        <f>IF(H$8=0,0,H$8/NFM_fec!H$8)</f>
        <v>0</v>
      </c>
      <c r="I227" s="274">
        <f>IF(I$8=0,0,I$8/NFM_fec!I$8)</f>
        <v>0</v>
      </c>
      <c r="J227" s="274">
        <f>IF(J$8=0,0,J$8/NFM_fec!J$8)</f>
        <v>0</v>
      </c>
      <c r="K227" s="274">
        <f>IF(K$8=0,0,K$8/NFM_fec!K$8)</f>
        <v>0</v>
      </c>
      <c r="L227" s="274">
        <f>IF(L$8=0,0,L$8/NFM_fec!L$8)</f>
        <v>0</v>
      </c>
      <c r="M227" s="274">
        <f>IF(M$8=0,0,M$8/NFM_fec!M$8)</f>
        <v>0</v>
      </c>
      <c r="N227" s="274">
        <f>IF(N$8=0,0,N$8/NFM_fec!N$8)</f>
        <v>0</v>
      </c>
      <c r="O227" s="274">
        <f>IF(O$8=0,0,O$8/NFM_fec!O$8)</f>
        <v>0</v>
      </c>
      <c r="P227" s="274">
        <f>IF(P$8=0,0,P$8/NFM_fec!P$8)</f>
        <v>0</v>
      </c>
      <c r="Q227" s="274">
        <f>IF(Q$8=0,0,Q$8/NFM_fec!Q$8)</f>
        <v>0</v>
      </c>
      <c r="R227" s="274">
        <f>IF(R$8=0,0,R$8/NFM_fec!R$8)</f>
        <v>0</v>
      </c>
      <c r="S227" s="274">
        <f>IF(S$8=0,0,S$8/NFM_fec!S$8)</f>
        <v>0</v>
      </c>
      <c r="T227" s="274">
        <f>IF(T$8=0,0,T$8/NFM_fec!T$8)</f>
        <v>0</v>
      </c>
      <c r="U227" s="274">
        <f>IF(U$8=0,0,U$8/NFM_fec!U$8)</f>
        <v>0</v>
      </c>
      <c r="V227" s="274">
        <f>IF(V$8=0,0,V$8/NFM_fec!V$8)</f>
        <v>0</v>
      </c>
      <c r="W227" s="274">
        <f>IF(W$8=0,0,W$8/NFM_fec!W$8)</f>
        <v>0</v>
      </c>
      <c r="X227" s="274">
        <f>IF(X$8=0,0,X$8/NFM_fec!X$8)</f>
        <v>0</v>
      </c>
      <c r="Y227" s="274">
        <f>IF(Y$8=0,0,Y$8/NFM_fec!Y$8)</f>
        <v>0</v>
      </c>
      <c r="DA227" s="77"/>
    </row>
    <row r="228" spans="1:105" ht="12" customHeight="1" x14ac:dyDescent="0.25">
      <c r="A228" s="173" t="s">
        <v>94</v>
      </c>
      <c r="B228" s="274">
        <f>IF(B$9=0,0,B$9/NFM_fec!B$9)</f>
        <v>0</v>
      </c>
      <c r="C228" s="274">
        <f>IF(C$9=0,0,C$9/NFM_fec!C$9)</f>
        <v>0</v>
      </c>
      <c r="D228" s="274">
        <f>IF(D$9=0,0,D$9/NFM_fec!D$9)</f>
        <v>0</v>
      </c>
      <c r="E228" s="274">
        <f>IF(E$9=0,0,E$9/NFM_fec!E$9)</f>
        <v>0</v>
      </c>
      <c r="F228" s="274">
        <f>IF(F$9=0,0,F$9/NFM_fec!F$9)</f>
        <v>0</v>
      </c>
      <c r="G228" s="274">
        <f>IF(G$9=0,0,G$9/NFM_fec!G$9)</f>
        <v>0</v>
      </c>
      <c r="H228" s="274">
        <f>IF(H$9=0,0,H$9/NFM_fec!H$9)</f>
        <v>0</v>
      </c>
      <c r="I228" s="274">
        <f>IF(I$9=0,0,I$9/NFM_fec!I$9)</f>
        <v>0</v>
      </c>
      <c r="J228" s="274">
        <f>IF(J$9=0,0,J$9/NFM_fec!J$9)</f>
        <v>0</v>
      </c>
      <c r="K228" s="274">
        <f>IF(K$9=0,0,K$9/NFM_fec!K$9)</f>
        <v>0</v>
      </c>
      <c r="L228" s="274">
        <f>IF(L$9=0,0,L$9/NFM_fec!L$9)</f>
        <v>0</v>
      </c>
      <c r="M228" s="274">
        <f>IF(M$9=0,0,M$9/NFM_fec!M$9)</f>
        <v>0</v>
      </c>
      <c r="N228" s="274">
        <f>IF(N$9=0,0,N$9/NFM_fec!N$9)</f>
        <v>0</v>
      </c>
      <c r="O228" s="274">
        <f>IF(O$9=0,0,O$9/NFM_fec!O$9)</f>
        <v>0</v>
      </c>
      <c r="P228" s="274">
        <f>IF(P$9=0,0,P$9/NFM_fec!P$9)</f>
        <v>0</v>
      </c>
      <c r="Q228" s="274">
        <f>IF(Q$9=0,0,Q$9/NFM_fec!Q$9)</f>
        <v>0</v>
      </c>
      <c r="R228" s="274">
        <f>IF(R$9=0,0,R$9/NFM_fec!R$9)</f>
        <v>0</v>
      </c>
      <c r="S228" s="274">
        <f>IF(S$9=0,0,S$9/NFM_fec!S$9)</f>
        <v>0</v>
      </c>
      <c r="T228" s="274">
        <f>IF(T$9=0,0,T$9/NFM_fec!T$9)</f>
        <v>0</v>
      </c>
      <c r="U228" s="274">
        <f>IF(U$9=0,0,U$9/NFM_fec!U$9)</f>
        <v>0</v>
      </c>
      <c r="V228" s="274">
        <f>IF(V$9=0,0,V$9/NFM_fec!V$9)</f>
        <v>0</v>
      </c>
      <c r="W228" s="274">
        <f>IF(W$9=0,0,W$9/NFM_fec!W$9)</f>
        <v>0</v>
      </c>
      <c r="X228" s="274">
        <f>IF(X$9=0,0,X$9/NFM_fec!X$9)</f>
        <v>0</v>
      </c>
      <c r="Y228" s="274">
        <f>IF(Y$9=0,0,Y$9/NFM_fec!Y$9)</f>
        <v>0</v>
      </c>
      <c r="DA228" s="77"/>
    </row>
    <row r="229" spans="1:105" ht="12" customHeight="1" x14ac:dyDescent="0.25">
      <c r="A229" s="56" t="s">
        <v>95</v>
      </c>
      <c r="B229" s="275">
        <f>IF(B$10=0,0,B$10/NFM_fec!B$10)</f>
        <v>1.043509328201889</v>
      </c>
      <c r="C229" s="275">
        <f>IF(C$10=0,0,C$10/NFM_fec!C$10)</f>
        <v>1.0241715944962191</v>
      </c>
      <c r="D229" s="275">
        <f>IF(D$10=0,0,D$10/NFM_fec!D$10)</f>
        <v>1.0095446050845571</v>
      </c>
      <c r="E229" s="275">
        <f>IF(E$10=0,0,E$10/NFM_fec!E$10)</f>
        <v>1.0716222289882003</v>
      </c>
      <c r="F229" s="275">
        <f>IF(F$10=0,0,F$10/NFM_fec!F$10)</f>
        <v>1.0301810040865835</v>
      </c>
      <c r="G229" s="275">
        <f>IF(G$10=0,0,G$10/NFM_fec!G$10)</f>
        <v>1.04742372681935</v>
      </c>
      <c r="H229" s="275">
        <f>IF(H$10=0,0,H$10/NFM_fec!H$10)</f>
        <v>0.97860197925954706</v>
      </c>
      <c r="I229" s="275">
        <f>IF(I$10=0,0,I$10/NFM_fec!I$10)</f>
        <v>0.92689467160197259</v>
      </c>
      <c r="J229" s="275">
        <f>IF(J$10=0,0,J$10/NFM_fec!J$10)</f>
        <v>0.94329177959632138</v>
      </c>
      <c r="K229" s="275">
        <f>IF(K$10=0,0,K$10/NFM_fec!K$10)</f>
        <v>1.0261168908506022</v>
      </c>
      <c r="L229" s="275">
        <f>IF(L$10=0,0,L$10/NFM_fec!L$10)</f>
        <v>1.0157957758871077</v>
      </c>
      <c r="M229" s="275">
        <f>IF(M$10=0,0,M$10/NFM_fec!M$10)</f>
        <v>0.91235980155303464</v>
      </c>
      <c r="N229" s="275">
        <f>IF(N$10=0,0,N$10/NFM_fec!N$10)</f>
        <v>0.96768940382626889</v>
      </c>
      <c r="O229" s="275">
        <f>IF(O$10=0,0,O$10/NFM_fec!O$10)</f>
        <v>0.97014833836642589</v>
      </c>
      <c r="P229" s="275">
        <f>IF(P$10=0,0,P$10/NFM_fec!P$10)</f>
        <v>0.96827543731131016</v>
      </c>
      <c r="Q229" s="275">
        <f>IF(Q$10=0,0,Q$10/NFM_fec!Q$10)</f>
        <v>0.8999310678323329</v>
      </c>
      <c r="R229" s="275">
        <f>IF(R$10=0,0,R$10/NFM_fec!R$10)</f>
        <v>0.92841413382692939</v>
      </c>
      <c r="S229" s="275">
        <f>IF(S$10=0,0,S$10/NFM_fec!S$10)</f>
        <v>0.88283062724990224</v>
      </c>
      <c r="T229" s="275">
        <f>IF(T$10=0,0,T$10/NFM_fec!T$10)</f>
        <v>0.96168284572071194</v>
      </c>
      <c r="U229" s="275">
        <f>IF(U$10=0,0,U$10/NFM_fec!U$10)</f>
        <v>0.99879605377281577</v>
      </c>
      <c r="V229" s="275">
        <f>IF(V$10=0,0,V$10/NFM_fec!V$10)</f>
        <v>0.95679794444971744</v>
      </c>
      <c r="W229" s="275">
        <f>IF(W$10=0,0,W$10/NFM_fec!W$10)</f>
        <v>0.95851219597972481</v>
      </c>
      <c r="X229" s="275">
        <f>IF(X$10=0,0,X$10/NFM_fec!X$10)</f>
        <v>0.9701742181839822</v>
      </c>
      <c r="Y229" s="275">
        <f>IF(Y$10=0,0,Y$10/NFM_fec!Y$10)</f>
        <v>1.0833759026987597</v>
      </c>
      <c r="DA229" s="78"/>
    </row>
    <row r="230" spans="1:105" ht="12" customHeight="1" x14ac:dyDescent="0.25">
      <c r="A230" s="174" t="s">
        <v>485</v>
      </c>
      <c r="B230" s="276">
        <f>IF(B$16=0,0,B$16/NFM_fec!B$16)</f>
        <v>2.6766396185884411</v>
      </c>
      <c r="C230" s="276">
        <f>IF(C$16=0,0,C$16/NFM_fec!C$16)</f>
        <v>2.6817245106566192</v>
      </c>
      <c r="D230" s="276">
        <f>IF(D$16=0,0,D$16/NFM_fec!D$16)</f>
        <v>2.6734657827182722</v>
      </c>
      <c r="E230" s="276">
        <f>IF(E$16=0,0,E$16/NFM_fec!E$16)</f>
        <v>2.9573307502035457</v>
      </c>
      <c r="F230" s="276">
        <f>IF(F$16=0,0,F$16/NFM_fec!F$16)</f>
        <v>2.9112010530354886</v>
      </c>
      <c r="G230" s="276">
        <f>IF(G$16=0,0,G$16/NFM_fec!G$16)</f>
        <v>2.9423291182414428</v>
      </c>
      <c r="H230" s="276">
        <f>IF(H$16=0,0,H$16/NFM_fec!H$16)</f>
        <v>2.4375614672599903</v>
      </c>
      <c r="I230" s="276">
        <f>IF(I$16=0,0,I$16/NFM_fec!I$16)</f>
        <v>2.4602585213308834</v>
      </c>
      <c r="J230" s="276">
        <f>IF(J$16=0,0,J$16/NFM_fec!J$16)</f>
        <v>2.8487123747977807</v>
      </c>
      <c r="K230" s="276">
        <f>IF(K$16=0,0,K$16/NFM_fec!K$16)</f>
        <v>2.7669741524765827</v>
      </c>
      <c r="L230" s="276">
        <f>IF(L$16=0,0,L$16/NFM_fec!L$16)</f>
        <v>2.3228847174521001</v>
      </c>
      <c r="M230" s="276">
        <f>IF(M$16=0,0,M$16/NFM_fec!M$16)</f>
        <v>2.5921941270501523</v>
      </c>
      <c r="N230" s="276">
        <f>IF(N$16=0,0,N$16/NFM_fec!N$16)</f>
        <v>2.4877959735498747</v>
      </c>
      <c r="O230" s="276">
        <f>IF(O$16=0,0,O$16/NFM_fec!O$16)</f>
        <v>2.4770919879563498</v>
      </c>
      <c r="P230" s="276">
        <f>IF(P$16=0,0,P$16/NFM_fec!P$16)</f>
        <v>2.4961278207551221</v>
      </c>
      <c r="Q230" s="276">
        <f>IF(Q$16=0,0,Q$16/NFM_fec!Q$16)</f>
        <v>2.4854848994546939</v>
      </c>
      <c r="R230" s="276">
        <f>IF(R$16=0,0,R$16/NFM_fec!R$16)</f>
        <v>2.4477285704051415</v>
      </c>
      <c r="S230" s="276">
        <f>IF(S$16=0,0,S$16/NFM_fec!S$16)</f>
        <v>2.4408233459041839</v>
      </c>
      <c r="T230" s="276">
        <f>IF(T$16=0,0,T$16/NFM_fec!T$16)</f>
        <v>2.3837125751951715</v>
      </c>
      <c r="U230" s="276">
        <f>IF(U$16=0,0,U$16/NFM_fec!U$16)</f>
        <v>2.3354695769003637</v>
      </c>
      <c r="V230" s="276">
        <f>IF(V$16=0,0,V$16/NFM_fec!V$16)</f>
        <v>2.5984277339757731</v>
      </c>
      <c r="W230" s="276">
        <f>IF(W$16=0,0,W$16/NFM_fec!W$16)</f>
        <v>2.4167889075603974</v>
      </c>
      <c r="X230" s="276">
        <f>IF(X$16=0,0,X$16/NFM_fec!X$16)</f>
        <v>2.4310573089337471</v>
      </c>
      <c r="Y230" s="276">
        <f>IF(Y$16=0,0,Y$16/NFM_fec!Y$16)</f>
        <v>2.5129760005431714</v>
      </c>
      <c r="DA230" s="79"/>
    </row>
    <row r="231" spans="1:105" ht="12" customHeight="1" x14ac:dyDescent="0.25">
      <c r="A231" s="41" t="s">
        <v>497</v>
      </c>
      <c r="B231" s="277">
        <f>IF(B$27=0,0,B$27/NFM_fec!B$27)</f>
        <v>1.1016738026965258</v>
      </c>
      <c r="C231" s="277">
        <f>IF(C$27=0,0,C$27/NFM_fec!C$27)</f>
        <v>1.0860024515521163</v>
      </c>
      <c r="D231" s="277">
        <f>IF(D$27=0,0,D$27/NFM_fec!D$27)</f>
        <v>1.073216601225667</v>
      </c>
      <c r="E231" s="277">
        <f>IF(E$27=0,0,E$27/NFM_fec!E$27)</f>
        <v>1.0865252749306509</v>
      </c>
      <c r="F231" s="277">
        <f>IF(F$27=0,0,F$27/NFM_fec!F$27)</f>
        <v>1.0705438633929032</v>
      </c>
      <c r="G231" s="277">
        <f>IF(G$27=0,0,G$27/NFM_fec!G$27)</f>
        <v>1.0838785399397364</v>
      </c>
      <c r="H231" s="277">
        <f>IF(H$27=0,0,H$27/NFM_fec!H$27)</f>
        <v>1.0112349289841607</v>
      </c>
      <c r="I231" s="277">
        <f>IF(I$27=0,0,I$27/NFM_fec!I$27)</f>
        <v>0.95871212098145864</v>
      </c>
      <c r="J231" s="277">
        <f>IF(J$27=0,0,J$27/NFM_fec!J$27)</f>
        <v>0.98078892701715126</v>
      </c>
      <c r="K231" s="277">
        <f>IF(K$27=0,0,K$27/NFM_fec!K$27)</f>
        <v>1.0633663377643916</v>
      </c>
      <c r="L231" s="277">
        <f>IF(L$27=0,0,L$27/NFM_fec!L$27)</f>
        <v>1.0474278223828717</v>
      </c>
      <c r="M231" s="277">
        <f>IF(M$27=0,0,M$27/NFM_fec!M$27)</f>
        <v>0.92078937261333449</v>
      </c>
      <c r="N231" s="277">
        <f>IF(N$27=0,0,N$27/NFM_fec!N$27)</f>
        <v>0.98850638428405957</v>
      </c>
      <c r="O231" s="277">
        <f>IF(O$27=0,0,O$27/NFM_fec!O$27)</f>
        <v>0.98875168810846592</v>
      </c>
      <c r="P231" s="277">
        <f>IF(P$27=0,0,P$27/NFM_fec!P$27)</f>
        <v>0.99865551446064615</v>
      </c>
      <c r="Q231" s="277">
        <f>IF(Q$27=0,0,Q$27/NFM_fec!Q$27)</f>
        <v>0.93368082982669731</v>
      </c>
      <c r="R231" s="277">
        <f>IF(R$27=0,0,R$27/NFM_fec!R$27)</f>
        <v>0.95877506368705379</v>
      </c>
      <c r="S231" s="277">
        <f>IF(S$27=0,0,S$27/NFM_fec!S$27)</f>
        <v>0.90901297006961668</v>
      </c>
      <c r="T231" s="277">
        <f>IF(T$27=0,0,T$27/NFM_fec!T$27)</f>
        <v>1.0851173401836323</v>
      </c>
      <c r="U231" s="277">
        <f>IF(U$27=0,0,U$27/NFM_fec!U$27)</f>
        <v>1.1051342266481707</v>
      </c>
      <c r="V231" s="277">
        <f>IF(V$27=0,0,V$27/NFM_fec!V$27)</f>
        <v>1.0650793453039185</v>
      </c>
      <c r="W231" s="277">
        <f>IF(W$27=0,0,W$27/NFM_fec!W$27)</f>
        <v>1.0787709129206937</v>
      </c>
      <c r="X231" s="277">
        <f>IF(X$27=0,0,X$27/NFM_fec!X$27)</f>
        <v>1.0935365679220346</v>
      </c>
      <c r="Y231" s="277">
        <f>IF(Y$27=0,0,Y$27/NFM_fec!Y$27)</f>
        <v>1.2393749070531745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DA232" s="120"/>
    </row>
    <row r="233" spans="1:105" ht="12" customHeight="1" x14ac:dyDescent="0.25">
      <c r="A233" s="35" t="s">
        <v>935</v>
      </c>
      <c r="B233" s="272">
        <f>IF(B$34=0,0,(B$34-B$70)/NFM_fec!B$34)</f>
        <v>0.20349500579212687</v>
      </c>
      <c r="C233" s="272">
        <f>IF(C$34=0,0,(C$34-C$70)/NFM_fec!C$34)</f>
        <v>0.20089359338091198</v>
      </c>
      <c r="D233" s="272">
        <f>IF(D$34=0,0,(D$34-D$70)/NFM_fec!D$34)</f>
        <v>0.19791060482951764</v>
      </c>
      <c r="E233" s="272">
        <f>IF(E$34=0,0,(E$34-E$70)/NFM_fec!E$34)</f>
        <v>0.22068120987417134</v>
      </c>
      <c r="F233" s="272">
        <f>IF(F$34=0,0,(F$34-F$70)/NFM_fec!F$34)</f>
        <v>0.2125565167088018</v>
      </c>
      <c r="G233" s="272">
        <f>IF(G$34=0,0,(G$34-G$70)/NFM_fec!G$34)</f>
        <v>0.21349447816910033</v>
      </c>
      <c r="H233" s="272">
        <f>IF(H$34=0,0,(H$34-H$70)/NFM_fec!H$34)</f>
        <v>0.17479919166444419</v>
      </c>
      <c r="I233" s="272">
        <f>IF(I$34=0,0,(I$34-I$70)/NFM_fec!I$34)</f>
        <v>0.16861292457162602</v>
      </c>
      <c r="J233" s="272">
        <f>IF(J$34=0,0,(J$34-J$70)/NFM_fec!J$34)</f>
        <v>0.18897416802215627</v>
      </c>
      <c r="K233" s="272">
        <f>IF(K$34=0,0,(K$34-K$70)/NFM_fec!K$34)</f>
        <v>0.19233458210628265</v>
      </c>
      <c r="L233" s="272">
        <f>IF(L$34=0,0,(L$34-L$70)/NFM_fec!L$34)</f>
        <v>0.1810725145559631</v>
      </c>
      <c r="M233" s="272">
        <f>IF(M$34=0,0,(M$34-M$70)/NFM_fec!M$34)</f>
        <v>0.1611578902861289</v>
      </c>
      <c r="N233" s="272">
        <f>IF(N$34=0,0,(N$34-N$70)/NFM_fec!N$34)</f>
        <v>0.16921256202204513</v>
      </c>
      <c r="O233" s="272">
        <f>IF(O$34=0,0,(O$34-O$70)/NFM_fec!O$34)</f>
        <v>0.16915671455147741</v>
      </c>
      <c r="P233" s="272">
        <f>IF(P$34=0,0,(P$34-P$70)/NFM_fec!P$34)</f>
        <v>0.17282516996600672</v>
      </c>
      <c r="Q233" s="272">
        <f>IF(Q$34=0,0,(Q$34-Q$70)/NFM_fec!Q$34)</f>
        <v>0.16497493681568448</v>
      </c>
      <c r="R233" s="272">
        <f>IF(R$34=0,0,(R$34-R$70)/NFM_fec!R$34)</f>
        <v>0.16838841799606313</v>
      </c>
      <c r="S233" s="272">
        <f>IF(S$34=0,0,(S$34-S$70)/NFM_fec!S$34)</f>
        <v>0.15917767599660385</v>
      </c>
      <c r="T233" s="272">
        <f>IF(T$34=0,0,(T$34-T$70)/NFM_fec!T$34)</f>
        <v>0.19105677147825956</v>
      </c>
      <c r="U233" s="272">
        <f>IF(U$34=0,0,(U$34-U$70)/NFM_fec!U$34)</f>
        <v>0.19385246121073144</v>
      </c>
      <c r="V233" s="272">
        <f>IF(V$34=0,0,(V$34-V$70)/NFM_fec!V$34)</f>
        <v>0.19749895271114132</v>
      </c>
      <c r="W233" s="272">
        <f>IF(W$34=0,0,(W$34-W$70)/NFM_fec!W$34)</f>
        <v>0.19072804724790596</v>
      </c>
      <c r="X233" s="272">
        <f>IF(X$34=0,0,(X$34-X$70)/NFM_fec!X$34)</f>
        <v>0.18617367964968376</v>
      </c>
      <c r="Y233" s="272">
        <f>IF(Y$34=0,0,(Y$34-Y$70)/NFM_fec!Y$34)</f>
        <v>0.2097439370508177</v>
      </c>
      <c r="DA233" s="111"/>
    </row>
    <row r="234" spans="1:105" ht="12" customHeight="1" x14ac:dyDescent="0.25">
      <c r="A234" s="55" t="s">
        <v>91</v>
      </c>
      <c r="B234" s="273">
        <f>IF(B$35=0,0,B$35/NFM_fec!B$35)</f>
        <v>0</v>
      </c>
      <c r="C234" s="273">
        <f>IF(C$35=0,0,C$35/NFM_fec!C$35)</f>
        <v>0</v>
      </c>
      <c r="D234" s="273">
        <f>IF(D$35=0,0,D$35/NFM_fec!D$35)</f>
        <v>0</v>
      </c>
      <c r="E234" s="273">
        <f>IF(E$35=0,0,E$35/NFM_fec!E$35)</f>
        <v>0</v>
      </c>
      <c r="F234" s="273">
        <f>IF(F$35=0,0,F$35/NFM_fec!F$35)</f>
        <v>0</v>
      </c>
      <c r="G234" s="273">
        <f>IF(G$35=0,0,G$35/NFM_fec!G$35)</f>
        <v>0</v>
      </c>
      <c r="H234" s="273">
        <f>IF(H$35=0,0,H$35/NFM_fec!H$35)</f>
        <v>0</v>
      </c>
      <c r="I234" s="273">
        <f>IF(I$35=0,0,I$35/NFM_fec!I$35)</f>
        <v>0</v>
      </c>
      <c r="J234" s="273">
        <f>IF(J$35=0,0,J$35/NFM_fec!J$35)</f>
        <v>0</v>
      </c>
      <c r="K234" s="273">
        <f>IF(K$35=0,0,K$35/NFM_fec!K$35)</f>
        <v>0</v>
      </c>
      <c r="L234" s="273">
        <f>IF(L$35=0,0,L$35/NFM_fec!L$35)</f>
        <v>0</v>
      </c>
      <c r="M234" s="273">
        <f>IF(M$35=0,0,M$35/NFM_fec!M$35)</f>
        <v>0</v>
      </c>
      <c r="N234" s="273">
        <f>IF(N$35=0,0,N$35/NFM_fec!N$35)</f>
        <v>0</v>
      </c>
      <c r="O234" s="273">
        <f>IF(O$35=0,0,O$35/NFM_fec!O$35)</f>
        <v>0</v>
      </c>
      <c r="P234" s="273">
        <f>IF(P$35=0,0,P$35/NFM_fec!P$35)</f>
        <v>0</v>
      </c>
      <c r="Q234" s="273">
        <f>IF(Q$35=0,0,Q$35/NFM_fec!Q$35)</f>
        <v>0</v>
      </c>
      <c r="R234" s="273">
        <f>IF(R$35=0,0,R$35/NFM_fec!R$35)</f>
        <v>0</v>
      </c>
      <c r="S234" s="273">
        <f>IF(S$35=0,0,S$35/NFM_fec!S$35)</f>
        <v>0</v>
      </c>
      <c r="T234" s="273">
        <f>IF(T$35=0,0,T$35/NFM_fec!T$35)</f>
        <v>0</v>
      </c>
      <c r="U234" s="273">
        <f>IF(U$35=0,0,U$35/NFM_fec!U$35)</f>
        <v>0</v>
      </c>
      <c r="V234" s="273">
        <f>IF(V$35=0,0,V$35/NFM_fec!V$35)</f>
        <v>0</v>
      </c>
      <c r="W234" s="273">
        <f>IF(W$35=0,0,W$35/NFM_fec!W$35)</f>
        <v>0</v>
      </c>
      <c r="X234" s="273">
        <f>IF(X$35=0,0,X$35/NFM_fec!X$35)</f>
        <v>0</v>
      </c>
      <c r="Y234" s="273">
        <f>IF(Y$35=0,0,Y$35/NFM_fec!Y$35)</f>
        <v>0</v>
      </c>
      <c r="DA234" s="76"/>
    </row>
    <row r="235" spans="1:105" ht="12" customHeight="1" x14ac:dyDescent="0.25">
      <c r="A235" s="173" t="s">
        <v>92</v>
      </c>
      <c r="B235" s="274">
        <f>IF(B$36=0,0,B$36/NFM_fec!B$36)</f>
        <v>0</v>
      </c>
      <c r="C235" s="274">
        <f>IF(C$36=0,0,C$36/NFM_fec!C$36)</f>
        <v>0</v>
      </c>
      <c r="D235" s="274">
        <f>IF(D$36=0,0,D$36/NFM_fec!D$36)</f>
        <v>0</v>
      </c>
      <c r="E235" s="274">
        <f>IF(E$36=0,0,E$36/NFM_fec!E$36)</f>
        <v>0</v>
      </c>
      <c r="F235" s="274">
        <f>IF(F$36=0,0,F$36/NFM_fec!F$36)</f>
        <v>0</v>
      </c>
      <c r="G235" s="274">
        <f>IF(G$36=0,0,G$36/NFM_fec!G$36)</f>
        <v>0</v>
      </c>
      <c r="H235" s="274">
        <f>IF(H$36=0,0,H$36/NFM_fec!H$36)</f>
        <v>0</v>
      </c>
      <c r="I235" s="274">
        <f>IF(I$36=0,0,I$36/NFM_fec!I$36)</f>
        <v>0</v>
      </c>
      <c r="J235" s="274">
        <f>IF(J$36=0,0,J$36/NFM_fec!J$36)</f>
        <v>0</v>
      </c>
      <c r="K235" s="274">
        <f>IF(K$36=0,0,K$36/NFM_fec!K$36)</f>
        <v>0</v>
      </c>
      <c r="L235" s="274">
        <f>IF(L$36=0,0,L$36/NFM_fec!L$36)</f>
        <v>0</v>
      </c>
      <c r="M235" s="274">
        <f>IF(M$36=0,0,M$36/NFM_fec!M$36)</f>
        <v>0</v>
      </c>
      <c r="N235" s="274">
        <f>IF(N$36=0,0,N$36/NFM_fec!N$36)</f>
        <v>0</v>
      </c>
      <c r="O235" s="274">
        <f>IF(O$36=0,0,O$36/NFM_fec!O$36)</f>
        <v>0</v>
      </c>
      <c r="P235" s="274">
        <f>IF(P$36=0,0,P$36/NFM_fec!P$36)</f>
        <v>0</v>
      </c>
      <c r="Q235" s="274">
        <f>IF(Q$36=0,0,Q$36/NFM_fec!Q$36)</f>
        <v>0</v>
      </c>
      <c r="R235" s="274">
        <f>IF(R$36=0,0,R$36/NFM_fec!R$36)</f>
        <v>0</v>
      </c>
      <c r="S235" s="274">
        <f>IF(S$36=0,0,S$36/NFM_fec!S$36)</f>
        <v>0</v>
      </c>
      <c r="T235" s="274">
        <f>IF(T$36=0,0,T$36/NFM_fec!T$36)</f>
        <v>0</v>
      </c>
      <c r="U235" s="274">
        <f>IF(U$36=0,0,U$36/NFM_fec!U$36)</f>
        <v>0</v>
      </c>
      <c r="V235" s="274">
        <f>IF(V$36=0,0,V$36/NFM_fec!V$36)</f>
        <v>0</v>
      </c>
      <c r="W235" s="274">
        <f>IF(W$36=0,0,W$36/NFM_fec!W$36)</f>
        <v>0</v>
      </c>
      <c r="X235" s="274">
        <f>IF(X$36=0,0,X$36/NFM_fec!X$36)</f>
        <v>0</v>
      </c>
      <c r="Y235" s="274">
        <f>IF(Y$36=0,0,Y$36/NFM_fec!Y$36)</f>
        <v>0</v>
      </c>
      <c r="DA235" s="77"/>
    </row>
    <row r="236" spans="1:105" ht="12" customHeight="1" x14ac:dyDescent="0.25">
      <c r="A236" s="173" t="s">
        <v>93</v>
      </c>
      <c r="B236" s="274">
        <f>IF(B$37=0,0,B$37/NFM_fec!B$37)</f>
        <v>0</v>
      </c>
      <c r="C236" s="274">
        <f>IF(C$37=0,0,C$37/NFM_fec!C$37)</f>
        <v>0</v>
      </c>
      <c r="D236" s="274">
        <f>IF(D$37=0,0,D$37/NFM_fec!D$37)</f>
        <v>0</v>
      </c>
      <c r="E236" s="274">
        <f>IF(E$37=0,0,E$37/NFM_fec!E$37)</f>
        <v>0</v>
      </c>
      <c r="F236" s="274">
        <f>IF(F$37=0,0,F$37/NFM_fec!F$37)</f>
        <v>0</v>
      </c>
      <c r="G236" s="274">
        <f>IF(G$37=0,0,G$37/NFM_fec!G$37)</f>
        <v>0</v>
      </c>
      <c r="H236" s="274">
        <f>IF(H$37=0,0,H$37/NFM_fec!H$37)</f>
        <v>0</v>
      </c>
      <c r="I236" s="274">
        <f>IF(I$37=0,0,I$37/NFM_fec!I$37)</f>
        <v>0</v>
      </c>
      <c r="J236" s="274">
        <f>IF(J$37=0,0,J$37/NFM_fec!J$37)</f>
        <v>0</v>
      </c>
      <c r="K236" s="274">
        <f>IF(K$37=0,0,K$37/NFM_fec!K$37)</f>
        <v>0</v>
      </c>
      <c r="L236" s="274">
        <f>IF(L$37=0,0,L$37/NFM_fec!L$37)</f>
        <v>0</v>
      </c>
      <c r="M236" s="274">
        <f>IF(M$37=0,0,M$37/NFM_fec!M$37)</f>
        <v>0</v>
      </c>
      <c r="N236" s="274">
        <f>IF(N$37=0,0,N$37/NFM_fec!N$37)</f>
        <v>0</v>
      </c>
      <c r="O236" s="274">
        <f>IF(O$37=0,0,O$37/NFM_fec!O$37)</f>
        <v>0</v>
      </c>
      <c r="P236" s="274">
        <f>IF(P$37=0,0,P$37/NFM_fec!P$37)</f>
        <v>0</v>
      </c>
      <c r="Q236" s="274">
        <f>IF(Q$37=0,0,Q$37/NFM_fec!Q$37)</f>
        <v>0</v>
      </c>
      <c r="R236" s="274">
        <f>IF(R$37=0,0,R$37/NFM_fec!R$37)</f>
        <v>0</v>
      </c>
      <c r="S236" s="274">
        <f>IF(S$37=0,0,S$37/NFM_fec!S$37)</f>
        <v>0</v>
      </c>
      <c r="T236" s="274">
        <f>IF(T$37=0,0,T$37/NFM_fec!T$37)</f>
        <v>0</v>
      </c>
      <c r="U236" s="274">
        <f>IF(U$37=0,0,U$37/NFM_fec!U$37)</f>
        <v>0</v>
      </c>
      <c r="V236" s="274">
        <f>IF(V$37=0,0,V$37/NFM_fec!V$37)</f>
        <v>0</v>
      </c>
      <c r="W236" s="274">
        <f>IF(W$37=0,0,W$37/NFM_fec!W$37)</f>
        <v>0</v>
      </c>
      <c r="X236" s="274">
        <f>IF(X$37=0,0,X$37/NFM_fec!X$37)</f>
        <v>0</v>
      </c>
      <c r="Y236" s="274">
        <f>IF(Y$37=0,0,Y$37/NFM_fec!Y$37)</f>
        <v>0</v>
      </c>
      <c r="DA236" s="77"/>
    </row>
    <row r="237" spans="1:105" ht="12" customHeight="1" x14ac:dyDescent="0.25">
      <c r="A237" s="173" t="s">
        <v>94</v>
      </c>
      <c r="B237" s="274">
        <f>IF(B$38=0,0,B$38/NFM_fec!B$38)</f>
        <v>0</v>
      </c>
      <c r="C237" s="274">
        <f>IF(C$38=0,0,C$38/NFM_fec!C$38)</f>
        <v>0</v>
      </c>
      <c r="D237" s="274">
        <f>IF(D$38=0,0,D$38/NFM_fec!D$38)</f>
        <v>0</v>
      </c>
      <c r="E237" s="274">
        <f>IF(E$38=0,0,E$38/NFM_fec!E$38)</f>
        <v>0</v>
      </c>
      <c r="F237" s="274">
        <f>IF(F$38=0,0,F$38/NFM_fec!F$38)</f>
        <v>0</v>
      </c>
      <c r="G237" s="274">
        <f>IF(G$38=0,0,G$38/NFM_fec!G$38)</f>
        <v>0</v>
      </c>
      <c r="H237" s="274">
        <f>IF(H$38=0,0,H$38/NFM_fec!H$38)</f>
        <v>0</v>
      </c>
      <c r="I237" s="274">
        <f>IF(I$38=0,0,I$38/NFM_fec!I$38)</f>
        <v>0</v>
      </c>
      <c r="J237" s="274">
        <f>IF(J$38=0,0,J$38/NFM_fec!J$38)</f>
        <v>0</v>
      </c>
      <c r="K237" s="274">
        <f>IF(K$38=0,0,K$38/NFM_fec!K$38)</f>
        <v>0</v>
      </c>
      <c r="L237" s="274">
        <f>IF(L$38=0,0,L$38/NFM_fec!L$38)</f>
        <v>0</v>
      </c>
      <c r="M237" s="274">
        <f>IF(M$38=0,0,M$38/NFM_fec!M$38)</f>
        <v>0</v>
      </c>
      <c r="N237" s="274">
        <f>IF(N$38=0,0,N$38/NFM_fec!N$38)</f>
        <v>0</v>
      </c>
      <c r="O237" s="274">
        <f>IF(O$38=0,0,O$38/NFM_fec!O$38)</f>
        <v>0</v>
      </c>
      <c r="P237" s="274">
        <f>IF(P$38=0,0,P$38/NFM_fec!P$38)</f>
        <v>0</v>
      </c>
      <c r="Q237" s="274">
        <f>IF(Q$38=0,0,Q$38/NFM_fec!Q$38)</f>
        <v>0</v>
      </c>
      <c r="R237" s="274">
        <f>IF(R$38=0,0,R$38/NFM_fec!R$38)</f>
        <v>0</v>
      </c>
      <c r="S237" s="274">
        <f>IF(S$38=0,0,S$38/NFM_fec!S$38)</f>
        <v>0</v>
      </c>
      <c r="T237" s="274">
        <f>IF(T$38=0,0,T$38/NFM_fec!T$38)</f>
        <v>0</v>
      </c>
      <c r="U237" s="274">
        <f>IF(U$38=0,0,U$38/NFM_fec!U$38)</f>
        <v>0</v>
      </c>
      <c r="V237" s="274">
        <f>IF(V$38=0,0,V$38/NFM_fec!V$38)</f>
        <v>0</v>
      </c>
      <c r="W237" s="274">
        <f>IF(W$38=0,0,W$38/NFM_fec!W$38)</f>
        <v>0</v>
      </c>
      <c r="X237" s="274">
        <f>IF(X$38=0,0,X$38/NFM_fec!X$38)</f>
        <v>0</v>
      </c>
      <c r="Y237" s="274">
        <f>IF(Y$38=0,0,Y$38/NFM_fec!Y$38)</f>
        <v>0</v>
      </c>
      <c r="DA237" s="77"/>
    </row>
    <row r="238" spans="1:105" ht="12" customHeight="1" x14ac:dyDescent="0.25">
      <c r="A238" s="56" t="s">
        <v>95</v>
      </c>
      <c r="B238" s="275">
        <f>IF(B$39=0,0,B$39/NFM_fec!B$39)</f>
        <v>1.043509328201889</v>
      </c>
      <c r="C238" s="275">
        <f>IF(C$39=0,0,C$39/NFM_fec!C$39)</f>
        <v>1.0241715944962189</v>
      </c>
      <c r="D238" s="275">
        <f>IF(D$39=0,0,D$39/NFM_fec!D$39)</f>
        <v>1.0095446050845576</v>
      </c>
      <c r="E238" s="275">
        <f>IF(E$39=0,0,E$39/NFM_fec!E$39)</f>
        <v>1.0716222289882003</v>
      </c>
      <c r="F238" s="275">
        <f>IF(F$39=0,0,F$39/NFM_fec!F$39)</f>
        <v>1.0301810040865838</v>
      </c>
      <c r="G238" s="275">
        <f>IF(G$39=0,0,G$39/NFM_fec!G$39)</f>
        <v>1.0474237268193503</v>
      </c>
      <c r="H238" s="275">
        <f>IF(H$39=0,0,H$39/NFM_fec!H$39)</f>
        <v>0.97860197925954684</v>
      </c>
      <c r="I238" s="275">
        <f>IF(I$39=0,0,I$39/NFM_fec!I$39)</f>
        <v>0.92689467160197292</v>
      </c>
      <c r="J238" s="275">
        <f>IF(J$39=0,0,J$39/NFM_fec!J$39)</f>
        <v>0.94329177959632138</v>
      </c>
      <c r="K238" s="275">
        <f>IF(K$39=0,0,K$39/NFM_fec!K$39)</f>
        <v>1.026116890850602</v>
      </c>
      <c r="L238" s="275">
        <f>IF(L$39=0,0,L$39/NFM_fec!L$39)</f>
        <v>1.0157957758871079</v>
      </c>
      <c r="M238" s="275">
        <f>IF(M$39=0,0,M$39/NFM_fec!M$39)</f>
        <v>0.91235980155303453</v>
      </c>
      <c r="N238" s="275">
        <f>IF(N$39=0,0,N$39/NFM_fec!N$39)</f>
        <v>0.96768940382626856</v>
      </c>
      <c r="O238" s="275">
        <f>IF(O$39=0,0,O$39/NFM_fec!O$39)</f>
        <v>0.97014833836642644</v>
      </c>
      <c r="P238" s="275">
        <f>IF(P$39=0,0,P$39/NFM_fec!P$39)</f>
        <v>0.96827543731131027</v>
      </c>
      <c r="Q238" s="275">
        <f>IF(Q$39=0,0,Q$39/NFM_fec!Q$39)</f>
        <v>0.89993106783233334</v>
      </c>
      <c r="R238" s="275">
        <f>IF(R$39=0,0,R$39/NFM_fec!R$39)</f>
        <v>0.92841413382692972</v>
      </c>
      <c r="S238" s="275">
        <f>IF(S$39=0,0,S$39/NFM_fec!S$39)</f>
        <v>0.88283062724990236</v>
      </c>
      <c r="T238" s="275">
        <f>IF(T$39=0,0,T$39/NFM_fec!T$39)</f>
        <v>0.96168284572071239</v>
      </c>
      <c r="U238" s="275">
        <f>IF(U$39=0,0,U$39/NFM_fec!U$39)</f>
        <v>0.99879605377281599</v>
      </c>
      <c r="V238" s="275">
        <f>IF(V$39=0,0,V$39/NFM_fec!V$39)</f>
        <v>0.95679794444971766</v>
      </c>
      <c r="W238" s="275">
        <f>IF(W$39=0,0,W$39/NFM_fec!W$39)</f>
        <v>0.95851219597972448</v>
      </c>
      <c r="X238" s="275">
        <f>IF(X$39=0,0,X$39/NFM_fec!X$39)</f>
        <v>0.97017421818398231</v>
      </c>
      <c r="Y238" s="275">
        <f>IF(Y$39=0,0,Y$39/NFM_fec!Y$39)</f>
        <v>1.0833759026987595</v>
      </c>
      <c r="DA238" s="78"/>
    </row>
    <row r="239" spans="1:105" ht="12" customHeight="1" x14ac:dyDescent="0.25">
      <c r="A239" s="174" t="s">
        <v>515</v>
      </c>
      <c r="B239" s="276">
        <f>IF(B$45=0,0,B$45/NFM_fec!B$45)</f>
        <v>0</v>
      </c>
      <c r="C239" s="276">
        <f>IF(C$45=0,0,C$45/NFM_fec!C$45)</f>
        <v>0</v>
      </c>
      <c r="D239" s="276">
        <f>IF(D$45=0,0,D$45/NFM_fec!D$45)</f>
        <v>0</v>
      </c>
      <c r="E239" s="276">
        <f>IF(E$45=0,0,E$45/NFM_fec!E$45)</f>
        <v>0</v>
      </c>
      <c r="F239" s="276">
        <f>IF(F$45=0,0,F$45/NFM_fec!F$45)</f>
        <v>0</v>
      </c>
      <c r="G239" s="276">
        <f>IF(G$45=0,0,G$45/NFM_fec!G$45)</f>
        <v>0</v>
      </c>
      <c r="H239" s="276">
        <f>IF(H$45=0,0,H$45/NFM_fec!H$45)</f>
        <v>0</v>
      </c>
      <c r="I239" s="276">
        <f>IF(I$45=0,0,I$45/NFM_fec!I$45)</f>
        <v>0</v>
      </c>
      <c r="J239" s="276">
        <f>IF(J$45=0,0,J$45/NFM_fec!J$45)</f>
        <v>0</v>
      </c>
      <c r="K239" s="276">
        <f>IF(K$45=0,0,K$45/NFM_fec!K$45)</f>
        <v>0</v>
      </c>
      <c r="L239" s="276">
        <f>IF(L$45=0,0,L$45/NFM_fec!L$45)</f>
        <v>0</v>
      </c>
      <c r="M239" s="276">
        <f>IF(M$45=0,0,M$45/NFM_fec!M$45)</f>
        <v>0</v>
      </c>
      <c r="N239" s="276">
        <f>IF(N$45=0,0,N$45/NFM_fec!N$45)</f>
        <v>0</v>
      </c>
      <c r="O239" s="276">
        <f>IF(O$45=0,0,O$45/NFM_fec!O$45)</f>
        <v>0</v>
      </c>
      <c r="P239" s="276">
        <f>IF(P$45=0,0,P$45/NFM_fec!P$45)</f>
        <v>0</v>
      </c>
      <c r="Q239" s="276">
        <f>IF(Q$45=0,0,Q$45/NFM_fec!Q$45)</f>
        <v>0</v>
      </c>
      <c r="R239" s="276">
        <f>IF(R$45=0,0,R$45/NFM_fec!R$45)</f>
        <v>0</v>
      </c>
      <c r="S239" s="276">
        <f>IF(S$45=0,0,S$45/NFM_fec!S$45)</f>
        <v>0</v>
      </c>
      <c r="T239" s="276">
        <f>IF(T$45=0,0,T$45/NFM_fec!T$45)</f>
        <v>0</v>
      </c>
      <c r="U239" s="276">
        <f>IF(U$45=0,0,U$45/NFM_fec!U$45)</f>
        <v>0</v>
      </c>
      <c r="V239" s="276">
        <f>IF(V$45=0,0,V$45/NFM_fec!V$45)</f>
        <v>0</v>
      </c>
      <c r="W239" s="276">
        <f>IF(W$45=0,0,W$45/NFM_fec!W$45)</f>
        <v>0</v>
      </c>
      <c r="X239" s="276">
        <f>IF(X$45=0,0,X$45/NFM_fec!X$45)</f>
        <v>0</v>
      </c>
      <c r="Y239" s="276">
        <f>IF(Y$45=0,0,Y$45/NFM_fec!Y$45)</f>
        <v>0</v>
      </c>
      <c r="DA239" s="79"/>
    </row>
    <row r="240" spans="1:105" ht="12" customHeight="1" x14ac:dyDescent="0.25">
      <c r="A240" s="174" t="s">
        <v>517</v>
      </c>
      <c r="B240" s="276">
        <f>IF(B$46=0,0,B$46/NFM_fec!B$46)</f>
        <v>1.1016738026965254</v>
      </c>
      <c r="C240" s="276">
        <f>IF(C$46=0,0,C$46/NFM_fec!C$46)</f>
        <v>1.0860024515521156</v>
      </c>
      <c r="D240" s="276">
        <f>IF(D$46=0,0,D$46/NFM_fec!D$46)</f>
        <v>1.0732166012256672</v>
      </c>
      <c r="E240" s="276">
        <f>IF(E$46=0,0,E$46/NFM_fec!E$46)</f>
        <v>1.0865252749306513</v>
      </c>
      <c r="F240" s="276">
        <f>IF(F$46=0,0,F$46/NFM_fec!F$46)</f>
        <v>1.0705438633929028</v>
      </c>
      <c r="G240" s="276">
        <f>IF(G$46=0,0,G$46/NFM_fec!G$46)</f>
        <v>1.0838785399397364</v>
      </c>
      <c r="H240" s="276">
        <f>IF(H$46=0,0,H$46/NFM_fec!H$46)</f>
        <v>1.0112349289841609</v>
      </c>
      <c r="I240" s="276">
        <f>IF(I$46=0,0,I$46/NFM_fec!I$46)</f>
        <v>0.9587121209814583</v>
      </c>
      <c r="J240" s="276">
        <f>IF(J$46=0,0,J$46/NFM_fec!J$46)</f>
        <v>0.98078892701715092</v>
      </c>
      <c r="K240" s="276">
        <f>IF(K$46=0,0,K$46/NFM_fec!K$46)</f>
        <v>1.0633663377643918</v>
      </c>
      <c r="L240" s="276">
        <f>IF(L$46=0,0,L$46/NFM_fec!L$46)</f>
        <v>1.0474278223828712</v>
      </c>
      <c r="M240" s="276">
        <f>IF(M$46=0,0,M$46/NFM_fec!M$46)</f>
        <v>0.92078937261333427</v>
      </c>
      <c r="N240" s="276">
        <f>IF(N$46=0,0,N$46/NFM_fec!N$46)</f>
        <v>0.98850638428405957</v>
      </c>
      <c r="O240" s="276">
        <f>IF(O$46=0,0,O$46/NFM_fec!O$46)</f>
        <v>0.98875168810846614</v>
      </c>
      <c r="P240" s="276">
        <f>IF(P$46=0,0,P$46/NFM_fec!P$46)</f>
        <v>0.99865551446064627</v>
      </c>
      <c r="Q240" s="276">
        <f>IF(Q$46=0,0,Q$46/NFM_fec!Q$46)</f>
        <v>0.93368082982669753</v>
      </c>
      <c r="R240" s="276">
        <f>IF(R$46=0,0,R$46/NFM_fec!R$46)</f>
        <v>0.9587750636870539</v>
      </c>
      <c r="S240" s="276">
        <f>IF(S$46=0,0,S$46/NFM_fec!S$46)</f>
        <v>0.90901297006961668</v>
      </c>
      <c r="T240" s="276">
        <f>IF(T$46=0,0,T$46/NFM_fec!T$46)</f>
        <v>1.0851173401836323</v>
      </c>
      <c r="U240" s="276">
        <f>IF(U$46=0,0,U$46/NFM_fec!U$46)</f>
        <v>1.1051342266481707</v>
      </c>
      <c r="V240" s="276">
        <f>IF(V$46=0,0,V$46/NFM_fec!V$46)</f>
        <v>1.0650793453039185</v>
      </c>
      <c r="W240" s="276">
        <f>IF(W$46=0,0,W$46/NFM_fec!W$46)</f>
        <v>1.0787709129206937</v>
      </c>
      <c r="X240" s="276">
        <f>IF(X$46=0,0,X$46/NFM_fec!X$46)</f>
        <v>1.0935365679220346</v>
      </c>
      <c r="Y240" s="276">
        <f>IF(Y$46=0,0,Y$46/NFM_fec!Y$46)</f>
        <v>1.2393749070531745</v>
      </c>
      <c r="DA240" s="79"/>
    </row>
    <row r="241" spans="1:105" ht="12" customHeight="1" x14ac:dyDescent="0.25">
      <c r="A241" s="41" t="s">
        <v>527</v>
      </c>
      <c r="B241" s="277">
        <f>IF(B$53=0,0,B$53/NFM_fec!B$53)</f>
        <v>2.048537733773153</v>
      </c>
      <c r="C241" s="277">
        <f>IF(C$53=0,0,C$53/NFM_fec!C$53)</f>
        <v>2.0419702455184461</v>
      </c>
      <c r="D241" s="277">
        <f>IF(D$53=0,0,D$53/NFM_fec!D$53)</f>
        <v>2.026569929641227</v>
      </c>
      <c r="E241" s="277">
        <f>IF(E$53=0,0,E$53/NFM_fec!E$53)</f>
        <v>2.2874943473735083</v>
      </c>
      <c r="F241" s="277">
        <f>IF(F$53=0,0,F$53/NFM_fec!F$53)</f>
        <v>2.226366813438045</v>
      </c>
      <c r="G241" s="277">
        <f>IF(G$53=0,0,G$53/NFM_fec!G$53)</f>
        <v>2.2437727469616551</v>
      </c>
      <c r="H241" s="277">
        <f>IF(H$53=0,0,H$53/NFM_fec!H$53)</f>
        <v>1.8265388196263781</v>
      </c>
      <c r="I241" s="277">
        <f>IF(I$53=0,0,I$53/NFM_fec!I$53)</f>
        <v>1.8172057227448823</v>
      </c>
      <c r="J241" s="277">
        <f>IF(J$53=0,0,J$53/NFM_fec!J$53)</f>
        <v>2.1036113348102949</v>
      </c>
      <c r="K241" s="277">
        <f>IF(K$53=0,0,K$53/NFM_fec!K$53)</f>
        <v>2.0693142378942229</v>
      </c>
      <c r="L241" s="277">
        <f>IF(L$53=0,0,L$53/NFM_fec!L$53)</f>
        <v>1.8007734817299421</v>
      </c>
      <c r="M241" s="277">
        <f>IF(M$53=0,0,M$53/NFM_fec!M$53)</f>
        <v>1.8600039760959817</v>
      </c>
      <c r="N241" s="277">
        <f>IF(N$53=0,0,N$53/NFM_fec!N$53)</f>
        <v>1.8328097522098974</v>
      </c>
      <c r="O241" s="277">
        <f>IF(O$53=0,0,O$53/NFM_fec!O$53)</f>
        <v>1.8273379612017893</v>
      </c>
      <c r="P241" s="277">
        <f>IF(P$53=0,0,P$53/NFM_fec!P$53)</f>
        <v>1.8467182310797807</v>
      </c>
      <c r="Q241" s="277">
        <f>IF(Q$53=0,0,Q$53/NFM_fec!Q$53)</f>
        <v>1.8170182150764627</v>
      </c>
      <c r="R241" s="277">
        <f>IF(R$53=0,0,R$53/NFM_fec!R$53)</f>
        <v>1.8129106585752788</v>
      </c>
      <c r="S241" s="277">
        <f>IF(S$53=0,0,S$53/NFM_fec!S$53)</f>
        <v>1.7729060581616356</v>
      </c>
      <c r="T241" s="277">
        <f>IF(T$53=0,0,T$53/NFM_fec!T$53)</f>
        <v>1.8596142859654379</v>
      </c>
      <c r="U241" s="277">
        <f>IF(U$53=0,0,U$53/NFM_fec!U$53)</f>
        <v>1.8426230474460246</v>
      </c>
      <c r="V241" s="277">
        <f>IF(V$53=0,0,V$53/NFM_fec!V$53)</f>
        <v>1.9996722383814358</v>
      </c>
      <c r="W241" s="277">
        <f>IF(W$53=0,0,W$53/NFM_fec!W$53)</f>
        <v>1.8710451833501192</v>
      </c>
      <c r="X241" s="277">
        <f>IF(X$53=0,0,X$53/NFM_fec!X$53)</f>
        <v>1.8622062648521069</v>
      </c>
      <c r="Y241" s="277">
        <f>IF(Y$53=0,0,Y$53/NFM_fec!Y$53)</f>
        <v>1.9866743890167662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DA242" s="120"/>
    </row>
    <row r="243" spans="1:105" ht="12" customHeight="1" x14ac:dyDescent="0.25">
      <c r="A243" s="35" t="s">
        <v>80</v>
      </c>
      <c r="B243" s="272">
        <f>IF(B$72=0,0,B$72/NFM_fec!B$72)</f>
        <v>1.3651744948349815</v>
      </c>
      <c r="C243" s="272">
        <f>IF(C$72=0,0,C$72/NFM_fec!C$72)</f>
        <v>1.3525816081228201</v>
      </c>
      <c r="D243" s="272">
        <f>IF(D$72=0,0,D$72/NFM_fec!D$72)</f>
        <v>1.3390064555158123</v>
      </c>
      <c r="E243" s="272">
        <f>IF(E$72=0,0,E$72/NFM_fec!E$72)</f>
        <v>1.4482173036555903</v>
      </c>
      <c r="F243" s="272">
        <f>IF(F$72=0,0,F$72/NFM_fec!F$72)</f>
        <v>1.4153194969226912</v>
      </c>
      <c r="G243" s="272">
        <f>IF(G$72=0,0,G$72/NFM_fec!G$72)</f>
        <v>1.4272756465900684</v>
      </c>
      <c r="H243" s="272">
        <f>IF(H$72=0,0,H$72/NFM_fec!H$72)</f>
        <v>1.2336123695013741</v>
      </c>
      <c r="I243" s="272">
        <f>IF(I$72=0,0,I$72/NFM_fec!I$72)</f>
        <v>1.1953453807626835</v>
      </c>
      <c r="J243" s="272">
        <f>IF(J$72=0,0,J$72/NFM_fec!J$72)</f>
        <v>1.3083877765901271</v>
      </c>
      <c r="K243" s="272">
        <f>IF(K$72=0,0,K$72/NFM_fec!K$72)</f>
        <v>1.3521922519938876</v>
      </c>
      <c r="L243" s="272">
        <f>IF(L$72=0,0,L$72/NFM_fec!L$72)</f>
        <v>1.25733104749373</v>
      </c>
      <c r="M243" s="272">
        <f>IF(M$72=0,0,M$72/NFM_fec!M$72)</f>
        <v>1.182212580949072</v>
      </c>
      <c r="N243" s="272">
        <f>IF(N$72=0,0,N$72/NFM_fec!N$72)</f>
        <v>1.2192870501456621</v>
      </c>
      <c r="O243" s="272">
        <f>IF(O$72=0,0,O$72/NFM_fec!O$72)</f>
        <v>1.2175704719499332</v>
      </c>
      <c r="P243" s="272">
        <f>IF(P$72=0,0,P$72/NFM_fec!P$72)</f>
        <v>1.2303663013837991</v>
      </c>
      <c r="Q243" s="272">
        <f>IF(Q$72=0,0,Q$72/NFM_fec!Q$72)</f>
        <v>1.1799590890384535</v>
      </c>
      <c r="R243" s="272">
        <f>IF(R$72=0,0,R$72/NFM_fec!R$72)</f>
        <v>1.196093528876959</v>
      </c>
      <c r="S243" s="272">
        <f>IF(S$72=0,0,S$72/NFM_fec!S$72)</f>
        <v>1.1484355412931899</v>
      </c>
      <c r="T243" s="272">
        <f>IF(T$72=0,0,T$72/NFM_fec!T$72)</f>
        <v>1.2958915632029713</v>
      </c>
      <c r="U243" s="272">
        <f>IF(U$72=0,0,U$72/NFM_fec!U$72)</f>
        <v>1.3047812337318989</v>
      </c>
      <c r="V243" s="272">
        <f>IF(V$72=0,0,V$72/NFM_fec!V$72)</f>
        <v>1.3311128156785432</v>
      </c>
      <c r="W243" s="272">
        <f>IF(W$72=0,0,W$72/NFM_fec!W$72)</f>
        <v>1.29480287582793</v>
      </c>
      <c r="X243" s="272">
        <f>IF(X$72=0,0,X$72/NFM_fec!X$72)</f>
        <v>1.3000355391878926</v>
      </c>
      <c r="Y243" s="272">
        <f>IF(Y$72=0,0,Y$72/NFM_fec!Y$72)</f>
        <v>1.4389347698850321</v>
      </c>
      <c r="DA243" s="111"/>
    </row>
    <row r="244" spans="1:105" ht="12" customHeight="1" x14ac:dyDescent="0.25">
      <c r="A244" s="55" t="s">
        <v>91</v>
      </c>
      <c r="B244" s="273">
        <f>IF(B$73=0,0,B$73/NFM_fec!B$73)</f>
        <v>0</v>
      </c>
      <c r="C244" s="273">
        <f>IF(C$73=0,0,C$73/NFM_fec!C$73)</f>
        <v>0</v>
      </c>
      <c r="D244" s="273">
        <f>IF(D$73=0,0,D$73/NFM_fec!D$73)</f>
        <v>0</v>
      </c>
      <c r="E244" s="273">
        <f>IF(E$73=0,0,E$73/NFM_fec!E$73)</f>
        <v>0</v>
      </c>
      <c r="F244" s="273">
        <f>IF(F$73=0,0,F$73/NFM_fec!F$73)</f>
        <v>0</v>
      </c>
      <c r="G244" s="273">
        <f>IF(G$73=0,0,G$73/NFM_fec!G$73)</f>
        <v>0</v>
      </c>
      <c r="H244" s="273">
        <f>IF(H$73=0,0,H$73/NFM_fec!H$73)</f>
        <v>0</v>
      </c>
      <c r="I244" s="273">
        <f>IF(I$73=0,0,I$73/NFM_fec!I$73)</f>
        <v>0</v>
      </c>
      <c r="J244" s="273">
        <f>IF(J$73=0,0,J$73/NFM_fec!J$73)</f>
        <v>0</v>
      </c>
      <c r="K244" s="273">
        <f>IF(K$73=0,0,K$73/NFM_fec!K$73)</f>
        <v>0</v>
      </c>
      <c r="L244" s="273">
        <f>IF(L$73=0,0,L$73/NFM_fec!L$73)</f>
        <v>0</v>
      </c>
      <c r="M244" s="273">
        <f>IF(M$73=0,0,M$73/NFM_fec!M$73)</f>
        <v>0</v>
      </c>
      <c r="N244" s="273">
        <f>IF(N$73=0,0,N$73/NFM_fec!N$73)</f>
        <v>0</v>
      </c>
      <c r="O244" s="273">
        <f>IF(O$73=0,0,O$73/NFM_fec!O$73)</f>
        <v>0</v>
      </c>
      <c r="P244" s="273">
        <f>IF(P$73=0,0,P$73/NFM_fec!P$73)</f>
        <v>0</v>
      </c>
      <c r="Q244" s="273">
        <f>IF(Q$73=0,0,Q$73/NFM_fec!Q$73)</f>
        <v>0</v>
      </c>
      <c r="R244" s="273">
        <f>IF(R$73=0,0,R$73/NFM_fec!R$73)</f>
        <v>0</v>
      </c>
      <c r="S244" s="273">
        <f>IF(S$73=0,0,S$73/NFM_fec!S$73)</f>
        <v>0</v>
      </c>
      <c r="T244" s="273">
        <f>IF(T$73=0,0,T$73/NFM_fec!T$73)</f>
        <v>0</v>
      </c>
      <c r="U244" s="273">
        <f>IF(U$73=0,0,U$73/NFM_fec!U$73)</f>
        <v>0</v>
      </c>
      <c r="V244" s="273">
        <f>IF(V$73=0,0,V$73/NFM_fec!V$73)</f>
        <v>0</v>
      </c>
      <c r="W244" s="273">
        <f>IF(W$73=0,0,W$73/NFM_fec!W$73)</f>
        <v>0</v>
      </c>
      <c r="X244" s="273">
        <f>IF(X$73=0,0,X$73/NFM_fec!X$73)</f>
        <v>0</v>
      </c>
      <c r="Y244" s="273">
        <f>IF(Y$73=0,0,Y$73/NFM_fec!Y$73)</f>
        <v>0</v>
      </c>
      <c r="DA244" s="76"/>
    </row>
    <row r="245" spans="1:105" ht="12" customHeight="1" x14ac:dyDescent="0.25">
      <c r="A245" s="173" t="s">
        <v>92</v>
      </c>
      <c r="B245" s="274">
        <f>IF(B$74=0,0,B$74/NFM_fec!B$74)</f>
        <v>0</v>
      </c>
      <c r="C245" s="274">
        <f>IF(C$74=0,0,C$74/NFM_fec!C$74)</f>
        <v>0</v>
      </c>
      <c r="D245" s="274">
        <f>IF(D$74=0,0,D$74/NFM_fec!D$74)</f>
        <v>0</v>
      </c>
      <c r="E245" s="274">
        <f>IF(E$74=0,0,E$74/NFM_fec!E$74)</f>
        <v>0</v>
      </c>
      <c r="F245" s="274">
        <f>IF(F$74=0,0,F$74/NFM_fec!F$74)</f>
        <v>0</v>
      </c>
      <c r="G245" s="274">
        <f>IF(G$74=0,0,G$74/NFM_fec!G$74)</f>
        <v>0</v>
      </c>
      <c r="H245" s="274">
        <f>IF(H$74=0,0,H$74/NFM_fec!H$74)</f>
        <v>0</v>
      </c>
      <c r="I245" s="274">
        <f>IF(I$74=0,0,I$74/NFM_fec!I$74)</f>
        <v>0</v>
      </c>
      <c r="J245" s="274">
        <f>IF(J$74=0,0,J$74/NFM_fec!J$74)</f>
        <v>0</v>
      </c>
      <c r="K245" s="274">
        <f>IF(K$74=0,0,K$74/NFM_fec!K$74)</f>
        <v>0</v>
      </c>
      <c r="L245" s="274">
        <f>IF(L$74=0,0,L$74/NFM_fec!L$74)</f>
        <v>0</v>
      </c>
      <c r="M245" s="274">
        <f>IF(M$74=0,0,M$74/NFM_fec!M$74)</f>
        <v>0</v>
      </c>
      <c r="N245" s="274">
        <f>IF(N$74=0,0,N$74/NFM_fec!N$74)</f>
        <v>0</v>
      </c>
      <c r="O245" s="274">
        <f>IF(O$74=0,0,O$74/NFM_fec!O$74)</f>
        <v>0</v>
      </c>
      <c r="P245" s="274">
        <f>IF(P$74=0,0,P$74/NFM_fec!P$74)</f>
        <v>0</v>
      </c>
      <c r="Q245" s="274">
        <f>IF(Q$74=0,0,Q$74/NFM_fec!Q$74)</f>
        <v>0</v>
      </c>
      <c r="R245" s="274">
        <f>IF(R$74=0,0,R$74/NFM_fec!R$74)</f>
        <v>0</v>
      </c>
      <c r="S245" s="274">
        <f>IF(S$74=0,0,S$74/NFM_fec!S$74)</f>
        <v>0</v>
      </c>
      <c r="T245" s="274">
        <f>IF(T$74=0,0,T$74/NFM_fec!T$74)</f>
        <v>0</v>
      </c>
      <c r="U245" s="274">
        <f>IF(U$74=0,0,U$74/NFM_fec!U$74)</f>
        <v>0</v>
      </c>
      <c r="V245" s="274">
        <f>IF(V$74=0,0,V$74/NFM_fec!V$74)</f>
        <v>0</v>
      </c>
      <c r="W245" s="274">
        <f>IF(W$74=0,0,W$74/NFM_fec!W$74)</f>
        <v>0</v>
      </c>
      <c r="X245" s="274">
        <f>IF(X$74=0,0,X$74/NFM_fec!X$74)</f>
        <v>0</v>
      </c>
      <c r="Y245" s="274">
        <f>IF(Y$74=0,0,Y$74/NFM_fec!Y$74)</f>
        <v>0</v>
      </c>
      <c r="DA245" s="77"/>
    </row>
    <row r="246" spans="1:105" ht="12" customHeight="1" x14ac:dyDescent="0.25">
      <c r="A246" s="173" t="s">
        <v>93</v>
      </c>
      <c r="B246" s="274">
        <f>IF(B$75=0,0,B$75/NFM_fec!B$75)</f>
        <v>0</v>
      </c>
      <c r="C246" s="274">
        <f>IF(C$75=0,0,C$75/NFM_fec!C$75)</f>
        <v>0</v>
      </c>
      <c r="D246" s="274">
        <f>IF(D$75=0,0,D$75/NFM_fec!D$75)</f>
        <v>0</v>
      </c>
      <c r="E246" s="274">
        <f>IF(E$75=0,0,E$75/NFM_fec!E$75)</f>
        <v>0</v>
      </c>
      <c r="F246" s="274">
        <f>IF(F$75=0,0,F$75/NFM_fec!F$75)</f>
        <v>0</v>
      </c>
      <c r="G246" s="274">
        <f>IF(G$75=0,0,G$75/NFM_fec!G$75)</f>
        <v>0</v>
      </c>
      <c r="H246" s="274">
        <f>IF(H$75=0,0,H$75/NFM_fec!H$75)</f>
        <v>0</v>
      </c>
      <c r="I246" s="274">
        <f>IF(I$75=0,0,I$75/NFM_fec!I$75)</f>
        <v>0</v>
      </c>
      <c r="J246" s="274">
        <f>IF(J$75=0,0,J$75/NFM_fec!J$75)</f>
        <v>0</v>
      </c>
      <c r="K246" s="274">
        <f>IF(K$75=0,0,K$75/NFM_fec!K$75)</f>
        <v>0</v>
      </c>
      <c r="L246" s="274">
        <f>IF(L$75=0,0,L$75/NFM_fec!L$75)</f>
        <v>0</v>
      </c>
      <c r="M246" s="274">
        <f>IF(M$75=0,0,M$75/NFM_fec!M$75)</f>
        <v>0</v>
      </c>
      <c r="N246" s="274">
        <f>IF(N$75=0,0,N$75/NFM_fec!N$75)</f>
        <v>0</v>
      </c>
      <c r="O246" s="274">
        <f>IF(O$75=0,0,O$75/NFM_fec!O$75)</f>
        <v>0</v>
      </c>
      <c r="P246" s="274">
        <f>IF(P$75=0,0,P$75/NFM_fec!P$75)</f>
        <v>0</v>
      </c>
      <c r="Q246" s="274">
        <f>IF(Q$75=0,0,Q$75/NFM_fec!Q$75)</f>
        <v>0</v>
      </c>
      <c r="R246" s="274">
        <f>IF(R$75=0,0,R$75/NFM_fec!R$75)</f>
        <v>0</v>
      </c>
      <c r="S246" s="274">
        <f>IF(S$75=0,0,S$75/NFM_fec!S$75)</f>
        <v>0</v>
      </c>
      <c r="T246" s="274">
        <f>IF(T$75=0,0,T$75/NFM_fec!T$75)</f>
        <v>0</v>
      </c>
      <c r="U246" s="274">
        <f>IF(U$75=0,0,U$75/NFM_fec!U$75)</f>
        <v>0</v>
      </c>
      <c r="V246" s="274">
        <f>IF(V$75=0,0,V$75/NFM_fec!V$75)</f>
        <v>0</v>
      </c>
      <c r="W246" s="274">
        <f>IF(W$75=0,0,W$75/NFM_fec!W$75)</f>
        <v>0</v>
      </c>
      <c r="X246" s="274">
        <f>IF(X$75=0,0,X$75/NFM_fec!X$75)</f>
        <v>0</v>
      </c>
      <c r="Y246" s="274">
        <f>IF(Y$75=0,0,Y$75/NFM_fec!Y$75)</f>
        <v>0</v>
      </c>
      <c r="DA246" s="77"/>
    </row>
    <row r="247" spans="1:105" ht="12" customHeight="1" x14ac:dyDescent="0.25">
      <c r="A247" s="173" t="s">
        <v>94</v>
      </c>
      <c r="B247" s="274">
        <f>IF(B$76=0,0,B$76/NFM_fec!B$76)</f>
        <v>0</v>
      </c>
      <c r="C247" s="274">
        <f>IF(C$76=0,0,C$76/NFM_fec!C$76)</f>
        <v>0</v>
      </c>
      <c r="D247" s="274">
        <f>IF(D$76=0,0,D$76/NFM_fec!D$76)</f>
        <v>0</v>
      </c>
      <c r="E247" s="274">
        <f>IF(E$76=0,0,E$76/NFM_fec!E$76)</f>
        <v>0</v>
      </c>
      <c r="F247" s="274">
        <f>IF(F$76=0,0,F$76/NFM_fec!F$76)</f>
        <v>0</v>
      </c>
      <c r="G247" s="274">
        <f>IF(G$76=0,0,G$76/NFM_fec!G$76)</f>
        <v>0</v>
      </c>
      <c r="H247" s="274">
        <f>IF(H$76=0,0,H$76/NFM_fec!H$76)</f>
        <v>0</v>
      </c>
      <c r="I247" s="274">
        <f>IF(I$76=0,0,I$76/NFM_fec!I$76)</f>
        <v>0</v>
      </c>
      <c r="J247" s="274">
        <f>IF(J$76=0,0,J$76/NFM_fec!J$76)</f>
        <v>0</v>
      </c>
      <c r="K247" s="274">
        <f>IF(K$76=0,0,K$76/NFM_fec!K$76)</f>
        <v>0</v>
      </c>
      <c r="L247" s="274">
        <f>IF(L$76=0,0,L$76/NFM_fec!L$76)</f>
        <v>0</v>
      </c>
      <c r="M247" s="274">
        <f>IF(M$76=0,0,M$76/NFM_fec!M$76)</f>
        <v>0</v>
      </c>
      <c r="N247" s="274">
        <f>IF(N$76=0,0,N$76/NFM_fec!N$76)</f>
        <v>0</v>
      </c>
      <c r="O247" s="274">
        <f>IF(O$76=0,0,O$76/NFM_fec!O$76)</f>
        <v>0</v>
      </c>
      <c r="P247" s="274">
        <f>IF(P$76=0,0,P$76/NFM_fec!P$76)</f>
        <v>0</v>
      </c>
      <c r="Q247" s="274">
        <f>IF(Q$76=0,0,Q$76/NFM_fec!Q$76)</f>
        <v>0</v>
      </c>
      <c r="R247" s="274">
        <f>IF(R$76=0,0,R$76/NFM_fec!R$76)</f>
        <v>0</v>
      </c>
      <c r="S247" s="274">
        <f>IF(S$76=0,0,S$76/NFM_fec!S$76)</f>
        <v>0</v>
      </c>
      <c r="T247" s="274">
        <f>IF(T$76=0,0,T$76/NFM_fec!T$76)</f>
        <v>0</v>
      </c>
      <c r="U247" s="274">
        <f>IF(U$76=0,0,U$76/NFM_fec!U$76)</f>
        <v>0</v>
      </c>
      <c r="V247" s="274">
        <f>IF(V$76=0,0,V$76/NFM_fec!V$76)</f>
        <v>0</v>
      </c>
      <c r="W247" s="274">
        <f>IF(W$76=0,0,W$76/NFM_fec!W$76)</f>
        <v>0</v>
      </c>
      <c r="X247" s="274">
        <f>IF(X$76=0,0,X$76/NFM_fec!X$76)</f>
        <v>0</v>
      </c>
      <c r="Y247" s="274">
        <f>IF(Y$76=0,0,Y$76/NFM_fec!Y$76)</f>
        <v>0</v>
      </c>
      <c r="DA247" s="77"/>
    </row>
    <row r="248" spans="1:105" ht="12" customHeight="1" x14ac:dyDescent="0.25">
      <c r="A248" s="56" t="s">
        <v>95</v>
      </c>
      <c r="B248" s="275">
        <f>IF(B$77=0,0,B$77/NFM_fec!B$77)</f>
        <v>1.043509328201889</v>
      </c>
      <c r="C248" s="275">
        <f>IF(C$77=0,0,C$77/NFM_fec!C$77)</f>
        <v>1.0241715944962193</v>
      </c>
      <c r="D248" s="275">
        <f>IF(D$77=0,0,D$77/NFM_fec!D$77)</f>
        <v>1.0095446050845578</v>
      </c>
      <c r="E248" s="275">
        <f>IF(E$77=0,0,E$77/NFM_fec!E$77)</f>
        <v>1.0716222289882003</v>
      </c>
      <c r="F248" s="275">
        <f>IF(F$77=0,0,F$77/NFM_fec!F$77)</f>
        <v>1.0301810040865833</v>
      </c>
      <c r="G248" s="275">
        <f>IF(G$77=0,0,G$77/NFM_fec!G$77)</f>
        <v>1.0474237268193498</v>
      </c>
      <c r="H248" s="275">
        <f>IF(H$77=0,0,H$77/NFM_fec!H$77)</f>
        <v>0.97860197925954628</v>
      </c>
      <c r="I248" s="275">
        <f>IF(I$77=0,0,I$77/NFM_fec!I$77)</f>
        <v>0.92689467160197292</v>
      </c>
      <c r="J248" s="275">
        <f>IF(J$77=0,0,J$77/NFM_fec!J$77)</f>
        <v>0.94329177959632138</v>
      </c>
      <c r="K248" s="275">
        <f>IF(K$77=0,0,K$77/NFM_fec!K$77)</f>
        <v>1.0261168908506022</v>
      </c>
      <c r="L248" s="275">
        <f>IF(L$77=0,0,L$77/NFM_fec!L$77)</f>
        <v>1.0157957758871079</v>
      </c>
      <c r="M248" s="275">
        <f>IF(M$77=0,0,M$77/NFM_fec!M$77)</f>
        <v>0.91235980155303464</v>
      </c>
      <c r="N248" s="275">
        <f>IF(N$77=0,0,N$77/NFM_fec!N$77)</f>
        <v>0.96768940382626845</v>
      </c>
      <c r="O248" s="275">
        <f>IF(O$77=0,0,O$77/NFM_fec!O$77)</f>
        <v>0.97014833836642633</v>
      </c>
      <c r="P248" s="275">
        <f>IF(P$77=0,0,P$77/NFM_fec!P$77)</f>
        <v>0.96827543731130994</v>
      </c>
      <c r="Q248" s="275">
        <f>IF(Q$77=0,0,Q$77/NFM_fec!Q$77)</f>
        <v>0.89993106783233279</v>
      </c>
      <c r="R248" s="275">
        <f>IF(R$77=0,0,R$77/NFM_fec!R$77)</f>
        <v>0.92841413382692939</v>
      </c>
      <c r="S248" s="275">
        <f>IF(S$77=0,0,S$77/NFM_fec!S$77)</f>
        <v>0.88283062724990224</v>
      </c>
      <c r="T248" s="275">
        <f>IF(T$77=0,0,T$77/NFM_fec!T$77)</f>
        <v>0.96168284572071194</v>
      </c>
      <c r="U248" s="275">
        <f>IF(U$77=0,0,U$77/NFM_fec!U$77)</f>
        <v>0.99879605377281555</v>
      </c>
      <c r="V248" s="275">
        <f>IF(V$77=0,0,V$77/NFM_fec!V$77)</f>
        <v>0.95679794444971711</v>
      </c>
      <c r="W248" s="275">
        <f>IF(W$77=0,0,W$77/NFM_fec!W$77)</f>
        <v>0.95851219597972459</v>
      </c>
      <c r="X248" s="275">
        <f>IF(X$77=0,0,X$77/NFM_fec!X$77)</f>
        <v>0.97017421818398208</v>
      </c>
      <c r="Y248" s="275">
        <f>IF(Y$77=0,0,Y$77/NFM_fec!Y$77)</f>
        <v>1.0833759026987599</v>
      </c>
      <c r="DA248" s="78"/>
    </row>
    <row r="249" spans="1:105" ht="12" customHeight="1" x14ac:dyDescent="0.25">
      <c r="A249" s="174" t="s">
        <v>558</v>
      </c>
      <c r="B249" s="276">
        <f>IF(B$83=0,0,B$83/NFM_fec!B$83)</f>
        <v>1.1016738026965258</v>
      </c>
      <c r="C249" s="276">
        <f>IF(C$83=0,0,C$83/NFM_fec!C$83)</f>
        <v>1.0860024515521165</v>
      </c>
      <c r="D249" s="276">
        <f>IF(D$83=0,0,D$83/NFM_fec!D$83)</f>
        <v>1.0732166012256672</v>
      </c>
      <c r="E249" s="276">
        <f>IF(E$83=0,0,E$83/NFM_fec!E$83)</f>
        <v>1.0865252749306511</v>
      </c>
      <c r="F249" s="276">
        <f>IF(F$83=0,0,F$83/NFM_fec!F$83)</f>
        <v>1.0705438633929028</v>
      </c>
      <c r="G249" s="276">
        <f>IF(G$83=0,0,G$83/NFM_fec!G$83)</f>
        <v>1.0838785399397366</v>
      </c>
      <c r="H249" s="276">
        <f>IF(H$83=0,0,H$83/NFM_fec!H$83)</f>
        <v>1.0112349289841607</v>
      </c>
      <c r="I249" s="276">
        <f>IF(I$83=0,0,I$83/NFM_fec!I$83)</f>
        <v>0.95871212098145864</v>
      </c>
      <c r="J249" s="276">
        <f>IF(J$83=0,0,J$83/NFM_fec!J$83)</f>
        <v>0.98078892701715092</v>
      </c>
      <c r="K249" s="276">
        <f>IF(K$83=0,0,K$83/NFM_fec!K$83)</f>
        <v>1.0633663377643918</v>
      </c>
      <c r="L249" s="276">
        <f>IF(L$83=0,0,L$83/NFM_fec!L$83)</f>
        <v>1.0474278223828708</v>
      </c>
      <c r="M249" s="276">
        <f>IF(M$83=0,0,M$83/NFM_fec!M$83)</f>
        <v>0.92078937261333449</v>
      </c>
      <c r="N249" s="276">
        <f>IF(N$83=0,0,N$83/NFM_fec!N$83)</f>
        <v>0.98850638428405924</v>
      </c>
      <c r="O249" s="276">
        <f>IF(O$83=0,0,O$83/NFM_fec!O$83)</f>
        <v>0.98875168810846625</v>
      </c>
      <c r="P249" s="276">
        <f>IF(P$83=0,0,P$83/NFM_fec!P$83)</f>
        <v>0.99865551446064627</v>
      </c>
      <c r="Q249" s="276">
        <f>IF(Q$83=0,0,Q$83/NFM_fec!Q$83)</f>
        <v>0.93368082982669742</v>
      </c>
      <c r="R249" s="276">
        <f>IF(R$83=0,0,R$83/NFM_fec!R$83)</f>
        <v>0.95877506368705379</v>
      </c>
      <c r="S249" s="276">
        <f>IF(S$83=0,0,S$83/NFM_fec!S$83)</f>
        <v>0.90901297006961657</v>
      </c>
      <c r="T249" s="276">
        <f>IF(T$83=0,0,T$83/NFM_fec!T$83)</f>
        <v>1.0851173401836325</v>
      </c>
      <c r="U249" s="276">
        <f>IF(U$83=0,0,U$83/NFM_fec!U$83)</f>
        <v>1.1051342266481712</v>
      </c>
      <c r="V249" s="276">
        <f>IF(V$83=0,0,V$83/NFM_fec!V$83)</f>
        <v>1.0650793453039185</v>
      </c>
      <c r="W249" s="276">
        <f>IF(W$83=0,0,W$83/NFM_fec!W$83)</f>
        <v>1.0787709129206935</v>
      </c>
      <c r="X249" s="276">
        <f>IF(X$83=0,0,X$83/NFM_fec!X$83)</f>
        <v>1.0935365679220344</v>
      </c>
      <c r="Y249" s="276">
        <f>IF(Y$83=0,0,Y$83/NFM_fec!Y$83)</f>
        <v>1.239374907053175</v>
      </c>
      <c r="DA249" s="79"/>
    </row>
    <row r="250" spans="1:105" ht="12" customHeight="1" x14ac:dyDescent="0.25">
      <c r="A250" s="174" t="s">
        <v>517</v>
      </c>
      <c r="B250" s="276">
        <f>IF(B$90=0,0,B$90/NFM_fec!B$90)</f>
        <v>1.1016738026965258</v>
      </c>
      <c r="C250" s="276">
        <f>IF(C$90=0,0,C$90/NFM_fec!C$90)</f>
        <v>1.0860024515521161</v>
      </c>
      <c r="D250" s="276">
        <f>IF(D$90=0,0,D$90/NFM_fec!D$90)</f>
        <v>1.073216601225667</v>
      </c>
      <c r="E250" s="276">
        <f>IF(E$90=0,0,E$90/NFM_fec!E$90)</f>
        <v>1.0865252749306511</v>
      </c>
      <c r="F250" s="276">
        <f>IF(F$90=0,0,F$90/NFM_fec!F$90)</f>
        <v>1.0705438633929025</v>
      </c>
      <c r="G250" s="276">
        <f>IF(G$90=0,0,G$90/NFM_fec!G$90)</f>
        <v>1.0838785399397364</v>
      </c>
      <c r="H250" s="276">
        <f>IF(H$90=0,0,H$90/NFM_fec!H$90)</f>
        <v>1.0112349289841609</v>
      </c>
      <c r="I250" s="276">
        <f>IF(I$90=0,0,I$90/NFM_fec!I$90)</f>
        <v>0.95871212098145842</v>
      </c>
      <c r="J250" s="276">
        <f>IF(J$90=0,0,J$90/NFM_fec!J$90)</f>
        <v>0.98078892701715092</v>
      </c>
      <c r="K250" s="276">
        <f>IF(K$90=0,0,K$90/NFM_fec!K$90)</f>
        <v>1.063366337764392</v>
      </c>
      <c r="L250" s="276">
        <f>IF(L$90=0,0,L$90/NFM_fec!L$90)</f>
        <v>1.0474278223828712</v>
      </c>
      <c r="M250" s="276">
        <f>IF(M$90=0,0,M$90/NFM_fec!M$90)</f>
        <v>0.92078937261333416</v>
      </c>
      <c r="N250" s="276">
        <f>IF(N$90=0,0,N$90/NFM_fec!N$90)</f>
        <v>0.98850638428405935</v>
      </c>
      <c r="O250" s="276">
        <f>IF(O$90=0,0,O$90/NFM_fec!O$90)</f>
        <v>0.98875168810846603</v>
      </c>
      <c r="P250" s="276">
        <f>IF(P$90=0,0,P$90/NFM_fec!P$90)</f>
        <v>0.99865551446064604</v>
      </c>
      <c r="Q250" s="276">
        <f>IF(Q$90=0,0,Q$90/NFM_fec!Q$90)</f>
        <v>0.93368082982669731</v>
      </c>
      <c r="R250" s="276">
        <f>IF(R$90=0,0,R$90/NFM_fec!R$90)</f>
        <v>0.95877506368705423</v>
      </c>
      <c r="S250" s="276">
        <f>IF(S$90=0,0,S$90/NFM_fec!S$90)</f>
        <v>0.90901297006961668</v>
      </c>
      <c r="T250" s="276">
        <f>IF(T$90=0,0,T$90/NFM_fec!T$90)</f>
        <v>1.0851173401836323</v>
      </c>
      <c r="U250" s="276">
        <f>IF(U$90=0,0,U$90/NFM_fec!U$90)</f>
        <v>1.105134226648171</v>
      </c>
      <c r="V250" s="276">
        <f>IF(V$90=0,0,V$90/NFM_fec!V$90)</f>
        <v>1.0650793453039182</v>
      </c>
      <c r="W250" s="276">
        <f>IF(W$90=0,0,W$90/NFM_fec!W$90)</f>
        <v>1.0787709129206937</v>
      </c>
      <c r="X250" s="276">
        <f>IF(X$90=0,0,X$90/NFM_fec!X$90)</f>
        <v>1.0935365679220344</v>
      </c>
      <c r="Y250" s="276">
        <f>IF(Y$90=0,0,Y$90/NFM_fec!Y$90)</f>
        <v>1.2393749070531745</v>
      </c>
      <c r="DA250" s="79"/>
    </row>
    <row r="251" spans="1:105" ht="12" customHeight="1" x14ac:dyDescent="0.25">
      <c r="A251" s="41" t="s">
        <v>527</v>
      </c>
      <c r="B251" s="277">
        <f>IF(B$97=0,0,B$97/NFM_fec!B$97)</f>
        <v>2.0506996095222605</v>
      </c>
      <c r="C251" s="277">
        <f>IF(C$97=0,0,C$97/NFM_fec!C$97)</f>
        <v>2.0454461289812027</v>
      </c>
      <c r="D251" s="277">
        <f>IF(D$97=0,0,D$97/NFM_fec!D$97)</f>
        <v>2.0321144186114113</v>
      </c>
      <c r="E251" s="277">
        <f>IF(E$97=0,0,E$97/NFM_fec!E$97)</f>
        <v>2.2740310652586806</v>
      </c>
      <c r="F251" s="277">
        <f>IF(F$97=0,0,F$97/NFM_fec!F$97)</f>
        <v>2.2203676008241802</v>
      </c>
      <c r="G251" s="277">
        <f>IF(G$97=0,0,G$97/NFM_fec!G$97)</f>
        <v>2.2400636550228272</v>
      </c>
      <c r="H251" s="277">
        <f>IF(H$97=0,0,H$97/NFM_fec!H$97)</f>
        <v>1.8496732386279799</v>
      </c>
      <c r="I251" s="277">
        <f>IF(I$97=0,0,I$97/NFM_fec!I$97)</f>
        <v>1.8422184788739997</v>
      </c>
      <c r="J251" s="277">
        <f>IF(J$97=0,0,J$97/NFM_fec!J$97)</f>
        <v>2.1170876939666283</v>
      </c>
      <c r="K251" s="277">
        <f>IF(K$97=0,0,K$97/NFM_fec!K$97)</f>
        <v>2.091482825687577</v>
      </c>
      <c r="L251" s="277">
        <f>IF(L$97=0,0,L$97/NFM_fec!L$97)</f>
        <v>1.815687026438066</v>
      </c>
      <c r="M251" s="277">
        <f>IF(M$97=0,0,M$97/NFM_fec!M$97)</f>
        <v>1.901875894011523</v>
      </c>
      <c r="N251" s="277">
        <f>IF(N$97=0,0,N$97/NFM_fec!N$97)</f>
        <v>1.8653202691911459</v>
      </c>
      <c r="O251" s="277">
        <f>IF(O$97=0,0,O$97/NFM_fec!O$97)</f>
        <v>1.8592674274442997</v>
      </c>
      <c r="P251" s="277">
        <f>IF(P$97=0,0,P$97/NFM_fec!P$97)</f>
        <v>1.8742613185022075</v>
      </c>
      <c r="Q251" s="277">
        <f>IF(Q$97=0,0,Q$97/NFM_fec!Q$97)</f>
        <v>1.8458753770844434</v>
      </c>
      <c r="R251" s="277">
        <f>IF(R$97=0,0,R$97/NFM_fec!R$97)</f>
        <v>1.8383094711771557</v>
      </c>
      <c r="S251" s="277">
        <f>IF(S$97=0,0,S$97/NFM_fec!S$97)</f>
        <v>1.8052795770613439</v>
      </c>
      <c r="T251" s="277">
        <f>IF(T$97=0,0,T$97/NFM_fec!T$97)</f>
        <v>1.8668762981991815</v>
      </c>
      <c r="U251" s="277">
        <f>IF(U$97=0,0,U$97/NFM_fec!U$97)</f>
        <v>1.8473954786969287</v>
      </c>
      <c r="V251" s="277">
        <f>IF(V$97=0,0,V$97/NFM_fec!V$97)</f>
        <v>2.002751117641965</v>
      </c>
      <c r="W251" s="277">
        <f>IF(W$97=0,0,W$97/NFM_fec!W$97)</f>
        <v>1.8786929101267709</v>
      </c>
      <c r="X251" s="277">
        <f>IF(X$97=0,0,X$97/NFM_fec!X$97)</f>
        <v>1.8810513907940611</v>
      </c>
      <c r="Y251" s="277">
        <f>IF(Y$97=0,0,Y$97/NFM_fec!Y$97)</f>
        <v>1.999088748674053</v>
      </c>
      <c r="DA251" s="82"/>
    </row>
    <row r="252" spans="1:105" ht="12" customHeight="1" x14ac:dyDescent="0.25">
      <c r="A252" s="130"/>
      <c r="B252" s="172"/>
      <c r="C252" s="172"/>
      <c r="D252" s="172"/>
      <c r="E252" s="172"/>
      <c r="F252" s="172"/>
      <c r="G252" s="172"/>
      <c r="H252" s="172"/>
      <c r="I252" s="172"/>
      <c r="J252" s="172"/>
      <c r="K252" s="172"/>
      <c r="L252" s="172"/>
      <c r="M252" s="172"/>
      <c r="N252" s="172"/>
      <c r="O252" s="172"/>
      <c r="P252" s="172"/>
      <c r="Q252" s="172"/>
      <c r="R252" s="172"/>
      <c r="S252" s="172"/>
      <c r="T252" s="172"/>
      <c r="U252" s="172"/>
      <c r="V252" s="172"/>
      <c r="W252" s="172"/>
      <c r="X252" s="172"/>
      <c r="Y252" s="172"/>
    </row>
    <row r="253" spans="1:105" ht="12" customHeight="1" x14ac:dyDescent="0.25">
      <c r="A253" s="35" t="s">
        <v>936</v>
      </c>
      <c r="B253" s="272">
        <f>IF(B$115=0,0,(B$115-B$158)/NFM_fec!B$115)</f>
        <v>1.3461952877404852</v>
      </c>
      <c r="C253" s="272">
        <f>IF(C$115=0,0,(C$115-C$158)/NFM_fec!C$115)</f>
        <v>1.3349081932103313</v>
      </c>
      <c r="D253" s="272">
        <f>IF(D$115=0,0,(D$115-D$158)/NFM_fec!D$115)</f>
        <v>1.3188733029532902</v>
      </c>
      <c r="E253" s="272">
        <f>IF(E$115=0,0,(E$115-E$158)/NFM_fec!E$115)</f>
        <v>1.3803860957073257</v>
      </c>
      <c r="F253" s="272">
        <f>IF(F$115=0,0,(F$115-F$158)/NFM_fec!F$115)</f>
        <v>1.3421266062781851</v>
      </c>
      <c r="G253" s="272">
        <f>IF(G$115=0,0,(G$115-G$158)/NFM_fec!G$115)</f>
        <v>1.3455585723480683</v>
      </c>
      <c r="H253" s="272">
        <f>IF(H$115=0,0,(H$115-H$158)/NFM_fec!H$115)</f>
        <v>1.1354546062433406</v>
      </c>
      <c r="I253" s="272">
        <f>IF(I$115=0,0,(I$115-I$158)/NFM_fec!I$115)</f>
        <v>1.0936894757858369</v>
      </c>
      <c r="J253" s="272">
        <f>IF(J$115=0,0,(J$115-J$158)/NFM_fec!J$115)</f>
        <v>1.1555838787578812</v>
      </c>
      <c r="K253" s="272">
        <f>IF(K$115=0,0,(K$115-K$158)/NFM_fec!K$115)</f>
        <v>1.2250630664843929</v>
      </c>
      <c r="L253" s="272">
        <f>IF(L$115=0,0,(L$115-L$158)/NFM_fec!L$115)</f>
        <v>1.166153059844655</v>
      </c>
      <c r="M253" s="272">
        <f>IF(M$115=0,0,(M$115-M$158)/NFM_fec!M$115)</f>
        <v>1.067028418229746</v>
      </c>
      <c r="N253" s="272">
        <f>IF(N$115=0,0,(N$115-N$158)/NFM_fec!N$115)</f>
        <v>1.1213844771158905</v>
      </c>
      <c r="O253" s="272">
        <f>IF(O$115=0,0,(O$115-O$158)/NFM_fec!O$115)</f>
        <v>1.1229777620583468</v>
      </c>
      <c r="P253" s="272">
        <f>IF(P$115=0,0,(P$115-P$158)/NFM_fec!P$115)</f>
        <v>1.1332351687458528</v>
      </c>
      <c r="Q253" s="272">
        <f>IF(Q$115=0,0,(Q$115-Q$158)/NFM_fec!Q$115)</f>
        <v>1.0721372952328561</v>
      </c>
      <c r="R253" s="272">
        <f>IF(R$115=0,0,(R$115-R$158)/NFM_fec!R$115)</f>
        <v>1.0892473618088676</v>
      </c>
      <c r="S253" s="272">
        <f>IF(S$115=0,0,(S$115-S$158)/NFM_fec!S$115)</f>
        <v>1.0387622408961323</v>
      </c>
      <c r="T253" s="272">
        <f>IF(T$115=0,0,(T$115-T$158)/NFM_fec!T$115)</f>
        <v>1.2050592615989868</v>
      </c>
      <c r="U253" s="272">
        <f>IF(U$115=0,0,(U$115-U$158)/NFM_fec!U$115)</f>
        <v>1.2182899704657821</v>
      </c>
      <c r="V253" s="272">
        <f>IF(V$115=0,0,(V$115-V$158)/NFM_fec!V$115)</f>
        <v>1.2153744347706188</v>
      </c>
      <c r="W253" s="272">
        <f>IF(W$115=0,0,(W$115-W$158)/NFM_fec!W$115)</f>
        <v>1.2062340085734733</v>
      </c>
      <c r="X253" s="272">
        <f>IF(X$115=0,0,(X$115-X$158)/NFM_fec!X$115)</f>
        <v>1.1958711949797036</v>
      </c>
      <c r="Y253" s="272">
        <f>IF(Y$115=0,0,(Y$115-Y$158)/NFM_fec!Y$115)</f>
        <v>1.351837734427263</v>
      </c>
      <c r="DA253" s="111"/>
    </row>
    <row r="254" spans="1:105" ht="12" customHeight="1" x14ac:dyDescent="0.25">
      <c r="A254" s="55" t="s">
        <v>91</v>
      </c>
      <c r="B254" s="273">
        <f>IF(B$116=0,0,B$116/NFM_fec!B$116)</f>
        <v>0</v>
      </c>
      <c r="C254" s="273">
        <f>IF(C$116=0,0,C$116/NFM_fec!C$116)</f>
        <v>0</v>
      </c>
      <c r="D254" s="273">
        <f>IF(D$116=0,0,D$116/NFM_fec!D$116)</f>
        <v>0</v>
      </c>
      <c r="E254" s="273">
        <f>IF(E$116=0,0,E$116/NFM_fec!E$116)</f>
        <v>0</v>
      </c>
      <c r="F254" s="273">
        <f>IF(F$116=0,0,F$116/NFM_fec!F$116)</f>
        <v>0</v>
      </c>
      <c r="G254" s="273">
        <f>IF(G$116=0,0,G$116/NFM_fec!G$116)</f>
        <v>0</v>
      </c>
      <c r="H254" s="273">
        <f>IF(H$116=0,0,H$116/NFM_fec!H$116)</f>
        <v>0</v>
      </c>
      <c r="I254" s="273">
        <f>IF(I$116=0,0,I$116/NFM_fec!I$116)</f>
        <v>0</v>
      </c>
      <c r="J254" s="273">
        <f>IF(J$116=0,0,J$116/NFM_fec!J$116)</f>
        <v>0</v>
      </c>
      <c r="K254" s="273">
        <f>IF(K$116=0,0,K$116/NFM_fec!K$116)</f>
        <v>0</v>
      </c>
      <c r="L254" s="273">
        <f>IF(L$116=0,0,L$116/NFM_fec!L$116)</f>
        <v>0</v>
      </c>
      <c r="M254" s="273">
        <f>IF(M$116=0,0,M$116/NFM_fec!M$116)</f>
        <v>0</v>
      </c>
      <c r="N254" s="273">
        <f>IF(N$116=0,0,N$116/NFM_fec!N$116)</f>
        <v>0</v>
      </c>
      <c r="O254" s="273">
        <f>IF(O$116=0,0,O$116/NFM_fec!O$116)</f>
        <v>0</v>
      </c>
      <c r="P254" s="273">
        <f>IF(P$116=0,0,P$116/NFM_fec!P$116)</f>
        <v>0</v>
      </c>
      <c r="Q254" s="273">
        <f>IF(Q$116=0,0,Q$116/NFM_fec!Q$116)</f>
        <v>0</v>
      </c>
      <c r="R254" s="273">
        <f>IF(R$116=0,0,R$116/NFM_fec!R$116)</f>
        <v>0</v>
      </c>
      <c r="S254" s="273">
        <f>IF(S$116=0,0,S$116/NFM_fec!S$116)</f>
        <v>0</v>
      </c>
      <c r="T254" s="273">
        <f>IF(T$116=0,0,T$116/NFM_fec!T$116)</f>
        <v>0</v>
      </c>
      <c r="U254" s="273">
        <f>IF(U$116=0,0,U$116/NFM_fec!U$116)</f>
        <v>0</v>
      </c>
      <c r="V254" s="273">
        <f>IF(V$116=0,0,V$116/NFM_fec!V$116)</f>
        <v>0</v>
      </c>
      <c r="W254" s="273">
        <f>IF(W$116=0,0,W$116/NFM_fec!W$116)</f>
        <v>0</v>
      </c>
      <c r="X254" s="273">
        <f>IF(X$116=0,0,X$116/NFM_fec!X$116)</f>
        <v>0</v>
      </c>
      <c r="Y254" s="273">
        <f>IF(Y$116=0,0,Y$116/NFM_fec!Y$116)</f>
        <v>0</v>
      </c>
      <c r="DA254" s="76"/>
    </row>
    <row r="255" spans="1:105" ht="12" customHeight="1" x14ac:dyDescent="0.25">
      <c r="A255" s="173" t="s">
        <v>92</v>
      </c>
      <c r="B255" s="274">
        <f>IF(B$117=0,0,B$117/NFM_fec!B$117)</f>
        <v>0</v>
      </c>
      <c r="C255" s="274">
        <f>IF(C$117=0,0,C$117/NFM_fec!C$117)</f>
        <v>0</v>
      </c>
      <c r="D255" s="274">
        <f>IF(D$117=0,0,D$117/NFM_fec!D$117)</f>
        <v>0</v>
      </c>
      <c r="E255" s="274">
        <f>IF(E$117=0,0,E$117/NFM_fec!E$117)</f>
        <v>0</v>
      </c>
      <c r="F255" s="274">
        <f>IF(F$117=0,0,F$117/NFM_fec!F$117)</f>
        <v>0</v>
      </c>
      <c r="G255" s="274">
        <f>IF(G$117=0,0,G$117/NFM_fec!G$117)</f>
        <v>0</v>
      </c>
      <c r="H255" s="274">
        <f>IF(H$117=0,0,H$117/NFM_fec!H$117)</f>
        <v>0</v>
      </c>
      <c r="I255" s="274">
        <f>IF(I$117=0,0,I$117/NFM_fec!I$117)</f>
        <v>0</v>
      </c>
      <c r="J255" s="274">
        <f>IF(J$117=0,0,J$117/NFM_fec!J$117)</f>
        <v>0</v>
      </c>
      <c r="K255" s="274">
        <f>IF(K$117=0,0,K$117/NFM_fec!K$117)</f>
        <v>0</v>
      </c>
      <c r="L255" s="274">
        <f>IF(L$117=0,0,L$117/NFM_fec!L$117)</f>
        <v>0</v>
      </c>
      <c r="M255" s="274">
        <f>IF(M$117=0,0,M$117/NFM_fec!M$117)</f>
        <v>0</v>
      </c>
      <c r="N255" s="274">
        <f>IF(N$117=0,0,N$117/NFM_fec!N$117)</f>
        <v>0</v>
      </c>
      <c r="O255" s="274">
        <f>IF(O$117=0,0,O$117/NFM_fec!O$117)</f>
        <v>0</v>
      </c>
      <c r="P255" s="274">
        <f>IF(P$117=0,0,P$117/NFM_fec!P$117)</f>
        <v>0</v>
      </c>
      <c r="Q255" s="274">
        <f>IF(Q$117=0,0,Q$117/NFM_fec!Q$117)</f>
        <v>0</v>
      </c>
      <c r="R255" s="274">
        <f>IF(R$117=0,0,R$117/NFM_fec!R$117)</f>
        <v>0</v>
      </c>
      <c r="S255" s="274">
        <f>IF(S$117=0,0,S$117/NFM_fec!S$117)</f>
        <v>0</v>
      </c>
      <c r="T255" s="274">
        <f>IF(T$117=0,0,T$117/NFM_fec!T$117)</f>
        <v>0</v>
      </c>
      <c r="U255" s="274">
        <f>IF(U$117=0,0,U$117/NFM_fec!U$117)</f>
        <v>0</v>
      </c>
      <c r="V255" s="274">
        <f>IF(V$117=0,0,V$117/NFM_fec!V$117)</f>
        <v>0</v>
      </c>
      <c r="W255" s="274">
        <f>IF(W$117=0,0,W$117/NFM_fec!W$117)</f>
        <v>0</v>
      </c>
      <c r="X255" s="274">
        <f>IF(X$117=0,0,X$117/NFM_fec!X$117)</f>
        <v>0</v>
      </c>
      <c r="Y255" s="274">
        <f>IF(Y$117=0,0,Y$117/NFM_fec!Y$117)</f>
        <v>0</v>
      </c>
      <c r="DA255" s="77"/>
    </row>
    <row r="256" spans="1:105" ht="12" customHeight="1" x14ac:dyDescent="0.25">
      <c r="A256" s="173" t="s">
        <v>93</v>
      </c>
      <c r="B256" s="274">
        <f>IF(B$118=0,0,B$118/NFM_fec!B$118)</f>
        <v>0</v>
      </c>
      <c r="C256" s="274">
        <f>IF(C$118=0,0,C$118/NFM_fec!C$118)</f>
        <v>0</v>
      </c>
      <c r="D256" s="274">
        <f>IF(D$118=0,0,D$118/NFM_fec!D$118)</f>
        <v>0</v>
      </c>
      <c r="E256" s="274">
        <f>IF(E$118=0,0,E$118/NFM_fec!E$118)</f>
        <v>0</v>
      </c>
      <c r="F256" s="274">
        <f>IF(F$118=0,0,F$118/NFM_fec!F$118)</f>
        <v>0</v>
      </c>
      <c r="G256" s="274">
        <f>IF(G$118=0,0,G$118/NFM_fec!G$118)</f>
        <v>0</v>
      </c>
      <c r="H256" s="274">
        <f>IF(H$118=0,0,H$118/NFM_fec!H$118)</f>
        <v>0</v>
      </c>
      <c r="I256" s="274">
        <f>IF(I$118=0,0,I$118/NFM_fec!I$118)</f>
        <v>0</v>
      </c>
      <c r="J256" s="274">
        <f>IF(J$118=0,0,J$118/NFM_fec!J$118)</f>
        <v>0</v>
      </c>
      <c r="K256" s="274">
        <f>IF(K$118=0,0,K$118/NFM_fec!K$118)</f>
        <v>0</v>
      </c>
      <c r="L256" s="274">
        <f>IF(L$118=0,0,L$118/NFM_fec!L$118)</f>
        <v>0</v>
      </c>
      <c r="M256" s="274">
        <f>IF(M$118=0,0,M$118/NFM_fec!M$118)</f>
        <v>0</v>
      </c>
      <c r="N256" s="274">
        <f>IF(N$118=0,0,N$118/NFM_fec!N$118)</f>
        <v>0</v>
      </c>
      <c r="O256" s="274">
        <f>IF(O$118=0,0,O$118/NFM_fec!O$118)</f>
        <v>0</v>
      </c>
      <c r="P256" s="274">
        <f>IF(P$118=0,0,P$118/NFM_fec!P$118)</f>
        <v>0</v>
      </c>
      <c r="Q256" s="274">
        <f>IF(Q$118=0,0,Q$118/NFM_fec!Q$118)</f>
        <v>0</v>
      </c>
      <c r="R256" s="274">
        <f>IF(R$118=0,0,R$118/NFM_fec!R$118)</f>
        <v>0</v>
      </c>
      <c r="S256" s="274">
        <f>IF(S$118=0,0,S$118/NFM_fec!S$118)</f>
        <v>0</v>
      </c>
      <c r="T256" s="274">
        <f>IF(T$118=0,0,T$118/NFM_fec!T$118)</f>
        <v>0</v>
      </c>
      <c r="U256" s="274">
        <f>IF(U$118=0,0,U$118/NFM_fec!U$118)</f>
        <v>0</v>
      </c>
      <c r="V256" s="274">
        <f>IF(V$118=0,0,V$118/NFM_fec!V$118)</f>
        <v>0</v>
      </c>
      <c r="W256" s="274">
        <f>IF(W$118=0,0,W$118/NFM_fec!W$118)</f>
        <v>0</v>
      </c>
      <c r="X256" s="274">
        <f>IF(X$118=0,0,X$118/NFM_fec!X$118)</f>
        <v>0</v>
      </c>
      <c r="Y256" s="274">
        <f>IF(Y$118=0,0,Y$118/NFM_fec!Y$118)</f>
        <v>0</v>
      </c>
      <c r="DA256" s="77"/>
    </row>
    <row r="257" spans="1:105" ht="12" customHeight="1" x14ac:dyDescent="0.25">
      <c r="A257" s="173" t="s">
        <v>94</v>
      </c>
      <c r="B257" s="274">
        <f>IF(B$119=0,0,B$119/NFM_fec!B$119)</f>
        <v>0</v>
      </c>
      <c r="C257" s="274">
        <f>IF(C$119=0,0,C$119/NFM_fec!C$119)</f>
        <v>0</v>
      </c>
      <c r="D257" s="274">
        <f>IF(D$119=0,0,D$119/NFM_fec!D$119)</f>
        <v>0</v>
      </c>
      <c r="E257" s="274">
        <f>IF(E$119=0,0,E$119/NFM_fec!E$119)</f>
        <v>0</v>
      </c>
      <c r="F257" s="274">
        <f>IF(F$119=0,0,F$119/NFM_fec!F$119)</f>
        <v>0</v>
      </c>
      <c r="G257" s="274">
        <f>IF(G$119=0,0,G$119/NFM_fec!G$119)</f>
        <v>0</v>
      </c>
      <c r="H257" s="274">
        <f>IF(H$119=0,0,H$119/NFM_fec!H$119)</f>
        <v>0</v>
      </c>
      <c r="I257" s="274">
        <f>IF(I$119=0,0,I$119/NFM_fec!I$119)</f>
        <v>0</v>
      </c>
      <c r="J257" s="274">
        <f>IF(J$119=0,0,J$119/NFM_fec!J$119)</f>
        <v>0</v>
      </c>
      <c r="K257" s="274">
        <f>IF(K$119=0,0,K$119/NFM_fec!K$119)</f>
        <v>0</v>
      </c>
      <c r="L257" s="274">
        <f>IF(L$119=0,0,L$119/NFM_fec!L$119)</f>
        <v>0</v>
      </c>
      <c r="M257" s="274">
        <f>IF(M$119=0,0,M$119/NFM_fec!M$119)</f>
        <v>0</v>
      </c>
      <c r="N257" s="274">
        <f>IF(N$119=0,0,N$119/NFM_fec!N$119)</f>
        <v>0</v>
      </c>
      <c r="O257" s="274">
        <f>IF(O$119=0,0,O$119/NFM_fec!O$119)</f>
        <v>0</v>
      </c>
      <c r="P257" s="274">
        <f>IF(P$119=0,0,P$119/NFM_fec!P$119)</f>
        <v>0</v>
      </c>
      <c r="Q257" s="274">
        <f>IF(Q$119=0,0,Q$119/NFM_fec!Q$119)</f>
        <v>0</v>
      </c>
      <c r="R257" s="274">
        <f>IF(R$119=0,0,R$119/NFM_fec!R$119)</f>
        <v>0</v>
      </c>
      <c r="S257" s="274">
        <f>IF(S$119=0,0,S$119/NFM_fec!S$119)</f>
        <v>0</v>
      </c>
      <c r="T257" s="274">
        <f>IF(T$119=0,0,T$119/NFM_fec!T$119)</f>
        <v>0</v>
      </c>
      <c r="U257" s="274">
        <f>IF(U$119=0,0,U$119/NFM_fec!U$119)</f>
        <v>0</v>
      </c>
      <c r="V257" s="274">
        <f>IF(V$119=0,0,V$119/NFM_fec!V$119)</f>
        <v>0</v>
      </c>
      <c r="W257" s="274">
        <f>IF(W$119=0,0,W$119/NFM_fec!W$119)</f>
        <v>0</v>
      </c>
      <c r="X257" s="274">
        <f>IF(X$119=0,0,X$119/NFM_fec!X$119)</f>
        <v>0</v>
      </c>
      <c r="Y257" s="274">
        <f>IF(Y$119=0,0,Y$119/NFM_fec!Y$119)</f>
        <v>0</v>
      </c>
      <c r="DA257" s="77"/>
    </row>
    <row r="258" spans="1:105" ht="12" customHeight="1" x14ac:dyDescent="0.25">
      <c r="A258" s="56" t="s">
        <v>95</v>
      </c>
      <c r="B258" s="275">
        <f>IF(B$120=0,0,B$120/NFM_fec!B$120)</f>
        <v>1.0435093282018892</v>
      </c>
      <c r="C258" s="275">
        <f>IF(C$120=0,0,C$120/NFM_fec!C$120)</f>
        <v>1.0241715944962191</v>
      </c>
      <c r="D258" s="275">
        <f>IF(D$120=0,0,D$120/NFM_fec!D$120)</f>
        <v>1.0095446050845576</v>
      </c>
      <c r="E258" s="275">
        <f>IF(E$120=0,0,E$120/NFM_fec!E$120)</f>
        <v>1.0716222289882005</v>
      </c>
      <c r="F258" s="275">
        <f>IF(F$120=0,0,F$120/NFM_fec!F$120)</f>
        <v>1.0301810040865835</v>
      </c>
      <c r="G258" s="275">
        <f>IF(G$120=0,0,G$120/NFM_fec!G$120)</f>
        <v>1.0474237268193503</v>
      </c>
      <c r="H258" s="275">
        <f>IF(H$120=0,0,H$120/NFM_fec!H$120)</f>
        <v>0.97860197925954651</v>
      </c>
      <c r="I258" s="275">
        <f>IF(I$120=0,0,I$120/NFM_fec!I$120)</f>
        <v>0.92689467160197292</v>
      </c>
      <c r="J258" s="275">
        <f>IF(J$120=0,0,J$120/NFM_fec!J$120)</f>
        <v>0.94329177959632127</v>
      </c>
      <c r="K258" s="275">
        <f>IF(K$120=0,0,K$120/NFM_fec!K$120)</f>
        <v>1.0261168908506022</v>
      </c>
      <c r="L258" s="275">
        <f>IF(L$120=0,0,L$120/NFM_fec!L$120)</f>
        <v>1.0157957758871075</v>
      </c>
      <c r="M258" s="275">
        <f>IF(M$120=0,0,M$120/NFM_fec!M$120)</f>
        <v>0.91235980155303487</v>
      </c>
      <c r="N258" s="275">
        <f>IF(N$120=0,0,N$120/NFM_fec!N$120)</f>
        <v>0.96768940382626878</v>
      </c>
      <c r="O258" s="275">
        <f>IF(O$120=0,0,O$120/NFM_fec!O$120)</f>
        <v>0.97014833836642678</v>
      </c>
      <c r="P258" s="275">
        <f>IF(P$120=0,0,P$120/NFM_fec!P$120)</f>
        <v>0.96827543731131038</v>
      </c>
      <c r="Q258" s="275">
        <f>IF(Q$120=0,0,Q$120/NFM_fec!Q$120)</f>
        <v>0.89993106783233301</v>
      </c>
      <c r="R258" s="275">
        <f>IF(R$120=0,0,R$120/NFM_fec!R$120)</f>
        <v>0.92841413382692939</v>
      </c>
      <c r="S258" s="275">
        <f>IF(S$120=0,0,S$120/NFM_fec!S$120)</f>
        <v>0.88283062724990191</v>
      </c>
      <c r="T258" s="275">
        <f>IF(T$120=0,0,T$120/NFM_fec!T$120)</f>
        <v>0.96168284572071228</v>
      </c>
      <c r="U258" s="275">
        <f>IF(U$120=0,0,U$120/NFM_fec!U$120)</f>
        <v>0.99879605377281588</v>
      </c>
      <c r="V258" s="275">
        <f>IF(V$120=0,0,V$120/NFM_fec!V$120)</f>
        <v>0.95679794444971744</v>
      </c>
      <c r="W258" s="275">
        <f>IF(W$120=0,0,W$120/NFM_fec!W$120)</f>
        <v>0.95851219597972481</v>
      </c>
      <c r="X258" s="275">
        <f>IF(X$120=0,0,X$120/NFM_fec!X$120)</f>
        <v>0.97017421818398186</v>
      </c>
      <c r="Y258" s="275">
        <f>IF(Y$120=0,0,Y$120/NFM_fec!Y$120)</f>
        <v>1.0833759026987595</v>
      </c>
      <c r="DA258" s="78"/>
    </row>
    <row r="259" spans="1:105" ht="12" customHeight="1" x14ac:dyDescent="0.25">
      <c r="A259" s="174" t="s">
        <v>602</v>
      </c>
      <c r="B259" s="276">
        <f>IF(B$126=0,0,B$126/NFM_fec!B$126)</f>
        <v>1.344756856481415</v>
      </c>
      <c r="C259" s="276">
        <f>IF(C$126=0,0,C$126/NFM_fec!C$126)</f>
        <v>1.3338797052198956</v>
      </c>
      <c r="D259" s="276">
        <f>IF(D$126=0,0,D$126/NFM_fec!D$126)</f>
        <v>1.3156568154820412</v>
      </c>
      <c r="E259" s="276">
        <f>IF(E$126=0,0,E$126/NFM_fec!E$126)</f>
        <v>1.3361881413339076</v>
      </c>
      <c r="F259" s="276">
        <f>IF(F$126=0,0,F$126/NFM_fec!F$126)</f>
        <v>1.2934986823182455</v>
      </c>
      <c r="G259" s="276">
        <f>IF(G$126=0,0,G$126/NFM_fec!G$126)</f>
        <v>1.291148371697018</v>
      </c>
      <c r="H259" s="276">
        <f>IF(H$126=0,0,H$126/NFM_fec!H$126)</f>
        <v>1.0747494276898102</v>
      </c>
      <c r="I259" s="276">
        <f>IF(I$126=0,0,I$126/NFM_fec!I$126)</f>
        <v>1.0286912112608904</v>
      </c>
      <c r="J259" s="276">
        <f>IF(J$126=0,0,J$126/NFM_fec!J$126)</f>
        <v>1.0454684105432777</v>
      </c>
      <c r="K259" s="276">
        <f>IF(K$126=0,0,K$126/NFM_fec!K$126)</f>
        <v>1.1388513427607874</v>
      </c>
      <c r="L259" s="276">
        <f>IF(L$126=0,0,L$126/NFM_fec!L$126)</f>
        <v>1.1104523513828044</v>
      </c>
      <c r="M259" s="276">
        <f>IF(M$126=0,0,M$126/NFM_fec!M$126)</f>
        <v>0.99137018548243683</v>
      </c>
      <c r="N259" s="276">
        <f>IF(N$126=0,0,N$126/NFM_fec!N$126)</f>
        <v>1.0608109750862194</v>
      </c>
      <c r="O259" s="276">
        <f>IF(O$126=0,0,O$126/NFM_fec!O$126)</f>
        <v>1.0650427964789559</v>
      </c>
      <c r="P259" s="276">
        <f>IF(P$126=0,0,P$126/NFM_fec!P$126)</f>
        <v>1.0728941692458871</v>
      </c>
      <c r="Q259" s="276">
        <f>IF(Q$126=0,0,Q$126/NFM_fec!Q$126)</f>
        <v>1.0011593702762513</v>
      </c>
      <c r="R259" s="276">
        <f>IF(R$126=0,0,R$126/NFM_fec!R$126)</f>
        <v>1.0198993517930433</v>
      </c>
      <c r="S259" s="276">
        <f>IF(S$126=0,0,S$126/NFM_fec!S$126)</f>
        <v>0.96675099118160812</v>
      </c>
      <c r="T259" s="276">
        <f>IF(T$126=0,0,T$126/NFM_fec!T$126)</f>
        <v>1.1515402598364397</v>
      </c>
      <c r="U259" s="276">
        <f>IF(U$126=0,0,U$126/NFM_fec!U$126)</f>
        <v>1.1686454822656118</v>
      </c>
      <c r="V259" s="276">
        <f>IF(V$126=0,0,V$126/NFM_fec!V$126)</f>
        <v>1.1385472542338633</v>
      </c>
      <c r="W259" s="276">
        <f>IF(W$126=0,0,W$126/NFM_fec!W$126)</f>
        <v>1.1536758780841154</v>
      </c>
      <c r="X259" s="276">
        <f>IF(X$126=0,0,X$126/NFM_fec!X$126)</f>
        <v>1.1330255795183521</v>
      </c>
      <c r="Y259" s="276">
        <f>IF(Y$126=0,0,Y$126/NFM_fec!Y$126)</f>
        <v>1.3048533873946462</v>
      </c>
      <c r="DA259" s="79"/>
    </row>
    <row r="260" spans="1:105" ht="12" customHeight="1" x14ac:dyDescent="0.25">
      <c r="A260" s="174" t="s">
        <v>613</v>
      </c>
      <c r="B260" s="276">
        <f>IF(B$134=0,0,B$134/NFM_fec!B$134)</f>
        <v>1.1016738026965258</v>
      </c>
      <c r="C260" s="276">
        <f>IF(C$134=0,0,C$134/NFM_fec!C$134)</f>
        <v>1.0860024515521156</v>
      </c>
      <c r="D260" s="276">
        <f>IF(D$134=0,0,D$134/NFM_fec!D$134)</f>
        <v>1.073216601225667</v>
      </c>
      <c r="E260" s="276">
        <f>IF(E$134=0,0,E$134/NFM_fec!E$134)</f>
        <v>1.0865252749306511</v>
      </c>
      <c r="F260" s="276">
        <f>IF(F$134=0,0,F$134/NFM_fec!F$134)</f>
        <v>1.0705438633929025</v>
      </c>
      <c r="G260" s="276">
        <f>IF(G$134=0,0,G$134/NFM_fec!G$134)</f>
        <v>1.0838785399397364</v>
      </c>
      <c r="H260" s="276">
        <f>IF(H$134=0,0,H$134/NFM_fec!H$134)</f>
        <v>1.0112349289841607</v>
      </c>
      <c r="I260" s="276">
        <f>IF(I$134=0,0,I$134/NFM_fec!I$134)</f>
        <v>0.95871212098145842</v>
      </c>
      <c r="J260" s="276">
        <f>IF(J$134=0,0,J$134/NFM_fec!J$134)</f>
        <v>0.98078892701715048</v>
      </c>
      <c r="K260" s="276">
        <f>IF(K$134=0,0,K$134/NFM_fec!K$134)</f>
        <v>1.0633663377643918</v>
      </c>
      <c r="L260" s="276">
        <f>IF(L$134=0,0,L$134/NFM_fec!L$134)</f>
        <v>1.0474278223828712</v>
      </c>
      <c r="M260" s="276">
        <f>IF(M$134=0,0,M$134/NFM_fec!M$134)</f>
        <v>0.92078937261333438</v>
      </c>
      <c r="N260" s="276">
        <f>IF(N$134=0,0,N$134/NFM_fec!N$134)</f>
        <v>0.98850638428405913</v>
      </c>
      <c r="O260" s="276">
        <f>IF(O$134=0,0,O$134/NFM_fec!O$134)</f>
        <v>0.98875168810846614</v>
      </c>
      <c r="P260" s="276">
        <f>IF(P$134=0,0,P$134/NFM_fec!P$134)</f>
        <v>0.99865551446064615</v>
      </c>
      <c r="Q260" s="276">
        <f>IF(Q$134=0,0,Q$134/NFM_fec!Q$134)</f>
        <v>0.9336808298266972</v>
      </c>
      <c r="R260" s="276">
        <f>IF(R$134=0,0,R$134/NFM_fec!R$134)</f>
        <v>0.9587750636870539</v>
      </c>
      <c r="S260" s="276">
        <f>IF(S$134=0,0,S$134/NFM_fec!S$134)</f>
        <v>0.90901297006961657</v>
      </c>
      <c r="T260" s="276">
        <f>IF(T$134=0,0,T$134/NFM_fec!T$134)</f>
        <v>1.0851173401836323</v>
      </c>
      <c r="U260" s="276">
        <f>IF(U$134=0,0,U$134/NFM_fec!U$134)</f>
        <v>1.105134226648171</v>
      </c>
      <c r="V260" s="276">
        <f>IF(V$134=0,0,V$134/NFM_fec!V$134)</f>
        <v>1.0650793453039185</v>
      </c>
      <c r="W260" s="276">
        <f>IF(W$134=0,0,W$134/NFM_fec!W$134)</f>
        <v>1.0787709129206933</v>
      </c>
      <c r="X260" s="276">
        <f>IF(X$134=0,0,X$134/NFM_fec!X$134)</f>
        <v>1.0935365679220346</v>
      </c>
      <c r="Y260" s="276">
        <f>IF(Y$134=0,0,Y$134/NFM_fec!Y$134)</f>
        <v>1.2393749070531743</v>
      </c>
      <c r="DA260" s="79"/>
    </row>
    <row r="261" spans="1:105" ht="12" customHeight="1" x14ac:dyDescent="0.25">
      <c r="A261" s="41" t="s">
        <v>623</v>
      </c>
      <c r="B261" s="277">
        <f>IF(B$141=0,0,B$141/NFM_fec!B$141)</f>
        <v>2.2413195346968799</v>
      </c>
      <c r="C261" s="277">
        <f>IF(C$141=0,0,C$141/NFM_fec!C$141)</f>
        <v>2.2388944475347312</v>
      </c>
      <c r="D261" s="277">
        <f>IF(D$141=0,0,D$141/NFM_fec!D$141)</f>
        <v>2.2263914768192876</v>
      </c>
      <c r="E261" s="277">
        <f>IF(E$141=0,0,E$141/NFM_fec!E$141)</f>
        <v>2.4987469584240083</v>
      </c>
      <c r="F261" s="277">
        <f>IF(F$141=0,0,F$141/NFM_fec!F$141)</f>
        <v>2.4444921243785021</v>
      </c>
      <c r="G261" s="277">
        <f>IF(G$141=0,0,G$141/NFM_fec!G$141)</f>
        <v>2.4655996515178744</v>
      </c>
      <c r="H261" s="277">
        <f>IF(H$141=0,0,H$141/NFM_fec!H$141)</f>
        <v>2.0202488767411526</v>
      </c>
      <c r="I261" s="277">
        <f>IF(I$141=0,0,I$141/NFM_fec!I$141)</f>
        <v>2.0213864324887063</v>
      </c>
      <c r="J261" s="277">
        <f>IF(J$141=0,0,J$141/NFM_fec!J$141)</f>
        <v>2.3429261447295748</v>
      </c>
      <c r="K261" s="277">
        <f>IF(K$141=0,0,K$141/NFM_fec!K$141)</f>
        <v>2.2970508247793133</v>
      </c>
      <c r="L261" s="277">
        <f>IF(L$141=0,0,L$141/NFM_fec!L$141)</f>
        <v>1.9699782898222116</v>
      </c>
      <c r="M261" s="277">
        <f>IF(M$141=0,0,M$141/NFM_fec!M$141)</f>
        <v>2.0977789451295648</v>
      </c>
      <c r="N261" s="277">
        <f>IF(N$141=0,0,N$141/NFM_fec!N$141)</f>
        <v>2.0428668485732584</v>
      </c>
      <c r="O261" s="277">
        <f>IF(O$141=0,0,O$141/NFM_fec!O$141)</f>
        <v>2.0353657151835534</v>
      </c>
      <c r="P261" s="277">
        <f>IF(P$141=0,0,P$141/NFM_fec!P$141)</f>
        <v>2.0530514856965825</v>
      </c>
      <c r="Q261" s="277">
        <f>IF(Q$141=0,0,Q$141/NFM_fec!Q$141)</f>
        <v>2.0318290181766976</v>
      </c>
      <c r="R261" s="277">
        <f>IF(R$141=0,0,R$141/NFM_fec!R$141)</f>
        <v>2.0165101591902679</v>
      </c>
      <c r="S261" s="277">
        <f>IF(S$141=0,0,S$141/NFM_fec!S$141)</f>
        <v>1.9876020912489272</v>
      </c>
      <c r="T261" s="277">
        <f>IF(T$141=0,0,T$141/NFM_fec!T$141)</f>
        <v>2.0225197997225091</v>
      </c>
      <c r="U261" s="277">
        <f>IF(U$141=0,0,U$141/NFM_fec!U$141)</f>
        <v>1.9953518576188585</v>
      </c>
      <c r="V261" s="277">
        <f>IF(V$141=0,0,V$141/NFM_fec!V$141)</f>
        <v>2.1880427163801173</v>
      </c>
      <c r="W261" s="277">
        <f>IF(W$141=0,0,W$141/NFM_fec!W$141)</f>
        <v>2.0405418813563236</v>
      </c>
      <c r="X261" s="277">
        <f>IF(X$141=0,0,X$141/NFM_fec!X$141)</f>
        <v>2.041741902707376</v>
      </c>
      <c r="Y261" s="277">
        <f>IF(Y$141=0,0,Y$141/NFM_fec!Y$141)</f>
        <v>2.1531265442157261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4" tint="0.39997558519241921"/>
    <pageSetUpPr fitToPage="1"/>
  </sheetPr>
  <dimension ref="A1:DA10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industry"</f>
        <v>DE: Chemical industry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f t="shared" ref="B3:Y3" si="0">SUM(B4,B7)</f>
        <v>70469.321595177156</v>
      </c>
      <c r="C3" s="203">
        <f t="shared" si="0"/>
        <v>71887.238158236665</v>
      </c>
      <c r="D3" s="203">
        <f t="shared" si="0"/>
        <v>72012.012459169389</v>
      </c>
      <c r="E3" s="203">
        <f t="shared" si="0"/>
        <v>72046.187705400065</v>
      </c>
      <c r="F3" s="203">
        <f t="shared" si="0"/>
        <v>73784.433822941995</v>
      </c>
      <c r="G3" s="203">
        <f t="shared" si="0"/>
        <v>76335.163388288784</v>
      </c>
      <c r="H3" s="203">
        <f t="shared" si="0"/>
        <v>79139.935267452413</v>
      </c>
      <c r="I3" s="203">
        <f t="shared" si="0"/>
        <v>83592.955793214351</v>
      </c>
      <c r="J3" s="203">
        <f t="shared" si="0"/>
        <v>85257.91806605563</v>
      </c>
      <c r="K3" s="203">
        <f t="shared" si="0"/>
        <v>77015.587095087103</v>
      </c>
      <c r="L3" s="203">
        <f t="shared" si="0"/>
        <v>84565.767828534328</v>
      </c>
      <c r="M3" s="203">
        <f t="shared" si="0"/>
        <v>86154.334999249273</v>
      </c>
      <c r="N3" s="203">
        <f t="shared" si="0"/>
        <v>84585.481199509377</v>
      </c>
      <c r="O3" s="203">
        <f t="shared" si="0"/>
        <v>82416.629372663068</v>
      </c>
      <c r="P3" s="203">
        <f t="shared" si="0"/>
        <v>86517.539377625537</v>
      </c>
      <c r="Q3" s="203">
        <f t="shared" si="0"/>
        <v>88861.935240000021</v>
      </c>
      <c r="R3" s="203">
        <f t="shared" si="0"/>
        <v>91967.98917541554</v>
      </c>
      <c r="S3" s="203">
        <f t="shared" si="0"/>
        <v>92190.363020366844</v>
      </c>
      <c r="T3" s="203">
        <f t="shared" si="0"/>
        <v>86477.682282655456</v>
      </c>
      <c r="U3" s="203">
        <f t="shared" si="0"/>
        <v>88030.313311096776</v>
      </c>
      <c r="V3" s="203">
        <f t="shared" si="0"/>
        <v>87733.77872185249</v>
      </c>
      <c r="W3" s="203">
        <f t="shared" si="0"/>
        <v>91119.907004981884</v>
      </c>
      <c r="X3" s="203">
        <f t="shared" si="0"/>
        <v>82023.985042163025</v>
      </c>
      <c r="Y3" s="203">
        <f t="shared" si="0"/>
        <v>78708.411140964468</v>
      </c>
      <c r="DA3" s="112"/>
    </row>
    <row r="4" spans="1:105" ht="12" customHeight="1" x14ac:dyDescent="0.25">
      <c r="A4" s="50" t="s">
        <v>937</v>
      </c>
      <c r="B4" s="241">
        <f t="shared" ref="B4:Y4" si="1">SUM(B5:B6)</f>
        <v>51787.732925049648</v>
      </c>
      <c r="C4" s="241">
        <f t="shared" si="1"/>
        <v>52022.136029672321</v>
      </c>
      <c r="D4" s="241">
        <f t="shared" si="1"/>
        <v>52338.867988800746</v>
      </c>
      <c r="E4" s="241">
        <f t="shared" si="1"/>
        <v>50573.440988918475</v>
      </c>
      <c r="F4" s="241">
        <f t="shared" si="1"/>
        <v>50895.762796589872</v>
      </c>
      <c r="G4" s="241">
        <f t="shared" si="1"/>
        <v>50656.990881182479</v>
      </c>
      <c r="H4" s="241">
        <f t="shared" si="1"/>
        <v>52116.970444242979</v>
      </c>
      <c r="I4" s="241">
        <f t="shared" si="1"/>
        <v>54753.197530447695</v>
      </c>
      <c r="J4" s="241">
        <f t="shared" si="1"/>
        <v>54386.143261747071</v>
      </c>
      <c r="K4" s="241">
        <f t="shared" si="1"/>
        <v>48561.856982534126</v>
      </c>
      <c r="L4" s="241">
        <f t="shared" si="1"/>
        <v>56909.925395107173</v>
      </c>
      <c r="M4" s="241">
        <f t="shared" si="1"/>
        <v>56883.047725274024</v>
      </c>
      <c r="N4" s="241">
        <f t="shared" si="1"/>
        <v>55076.825191388576</v>
      </c>
      <c r="O4" s="241">
        <f t="shared" si="1"/>
        <v>53183.683838803488</v>
      </c>
      <c r="P4" s="241">
        <f t="shared" si="1"/>
        <v>56161.984257106742</v>
      </c>
      <c r="Q4" s="241">
        <f t="shared" si="1"/>
        <v>60552.691320000013</v>
      </c>
      <c r="R4" s="241">
        <f t="shared" si="1"/>
        <v>60678.190437625308</v>
      </c>
      <c r="S4" s="241">
        <f t="shared" si="1"/>
        <v>63686.874372054997</v>
      </c>
      <c r="T4" s="241">
        <f t="shared" si="1"/>
        <v>57387.190976437421</v>
      </c>
      <c r="U4" s="241">
        <f t="shared" si="1"/>
        <v>56814.659154824301</v>
      </c>
      <c r="V4" s="241">
        <f t="shared" si="1"/>
        <v>58596.162457835722</v>
      </c>
      <c r="W4" s="241">
        <f t="shared" si="1"/>
        <v>57912.970662285959</v>
      </c>
      <c r="X4" s="241">
        <f t="shared" si="1"/>
        <v>51731.949270512647</v>
      </c>
      <c r="Y4" s="241">
        <f t="shared" si="1"/>
        <v>49546.65390982393</v>
      </c>
      <c r="DA4" s="83"/>
    </row>
    <row r="5" spans="1:105" ht="12" customHeight="1" x14ac:dyDescent="0.25">
      <c r="A5" s="99" t="s">
        <v>59</v>
      </c>
      <c r="B5" s="282">
        <v>28593.402070083299</v>
      </c>
      <c r="C5" s="282">
        <v>28658.039145565021</v>
      </c>
      <c r="D5" s="282">
        <v>28745.147667843721</v>
      </c>
      <c r="E5" s="282">
        <v>28256.19202320656</v>
      </c>
      <c r="F5" s="282">
        <v>28346.09218950494</v>
      </c>
      <c r="G5" s="282">
        <v>28279.52272324056</v>
      </c>
      <c r="H5" s="282">
        <v>28684.148520366889</v>
      </c>
      <c r="I5" s="282">
        <v>29400.66304076252</v>
      </c>
      <c r="J5" s="282">
        <v>32557.721443503229</v>
      </c>
      <c r="K5" s="282">
        <v>28702.172590593549</v>
      </c>
      <c r="L5" s="282">
        <v>33828.453548042431</v>
      </c>
      <c r="M5" s="282">
        <v>33386.742357680763</v>
      </c>
      <c r="N5" s="282">
        <v>32387.714193565971</v>
      </c>
      <c r="O5" s="282">
        <v>31901.518571587108</v>
      </c>
      <c r="P5" s="282">
        <v>32475.645481028489</v>
      </c>
      <c r="Q5" s="282">
        <v>36367.89651004663</v>
      </c>
      <c r="R5" s="282">
        <v>33346.527892717691</v>
      </c>
      <c r="S5" s="282">
        <v>37906.534069184112</v>
      </c>
      <c r="T5" s="282">
        <v>32517.256190466531</v>
      </c>
      <c r="U5" s="282">
        <v>31185.16666093373</v>
      </c>
      <c r="V5" s="282">
        <v>32026.748273842291</v>
      </c>
      <c r="W5" s="282">
        <v>31622.442233852089</v>
      </c>
      <c r="X5" s="282">
        <v>30108.795439303591</v>
      </c>
      <c r="Y5" s="282">
        <v>26603.887448039171</v>
      </c>
      <c r="DA5" s="94" t="s">
        <v>938</v>
      </c>
    </row>
    <row r="6" spans="1:105" ht="12" customHeight="1" x14ac:dyDescent="0.25">
      <c r="A6" s="99" t="s">
        <v>49</v>
      </c>
      <c r="B6" s="282">
        <v>23194.330854966349</v>
      </c>
      <c r="C6" s="282">
        <v>23364.096884107301</v>
      </c>
      <c r="D6" s="282">
        <v>23593.720320957022</v>
      </c>
      <c r="E6" s="282">
        <v>22317.248965711919</v>
      </c>
      <c r="F6" s="282">
        <v>22549.670607084929</v>
      </c>
      <c r="G6" s="282">
        <v>22377.468157941919</v>
      </c>
      <c r="H6" s="282">
        <v>23432.82192387609</v>
      </c>
      <c r="I6" s="282">
        <v>25352.534489685171</v>
      </c>
      <c r="J6" s="282">
        <v>21828.421818243842</v>
      </c>
      <c r="K6" s="282">
        <v>19859.68439194058</v>
      </c>
      <c r="L6" s="282">
        <v>23081.471847064739</v>
      </c>
      <c r="M6" s="282">
        <v>23496.305367593261</v>
      </c>
      <c r="N6" s="282">
        <v>22689.110997822601</v>
      </c>
      <c r="O6" s="282">
        <v>21282.16526721638</v>
      </c>
      <c r="P6" s="282">
        <v>23686.33877607825</v>
      </c>
      <c r="Q6" s="282">
        <v>24184.794809953379</v>
      </c>
      <c r="R6" s="282">
        <v>27331.66254490762</v>
      </c>
      <c r="S6" s="282">
        <v>25780.340302870889</v>
      </c>
      <c r="T6" s="282">
        <v>24869.934785970891</v>
      </c>
      <c r="U6" s="282">
        <v>25629.492493890571</v>
      </c>
      <c r="V6" s="282">
        <v>26569.414183993431</v>
      </c>
      <c r="W6" s="282">
        <v>26290.52842843387</v>
      </c>
      <c r="X6" s="282">
        <v>21623.15383120906</v>
      </c>
      <c r="Y6" s="282">
        <v>22942.766461784759</v>
      </c>
      <c r="DA6" s="94" t="s">
        <v>939</v>
      </c>
    </row>
    <row r="7" spans="1:105" ht="12" customHeight="1" x14ac:dyDescent="0.25">
      <c r="A7" s="49" t="s">
        <v>50</v>
      </c>
      <c r="B7" s="242">
        <v>18681.588670127509</v>
      </c>
      <c r="C7" s="242">
        <v>19865.10212856434</v>
      </c>
      <c r="D7" s="242">
        <v>19673.144470368639</v>
      </c>
      <c r="E7" s="242">
        <v>21472.74671648159</v>
      </c>
      <c r="F7" s="242">
        <v>22888.671026352131</v>
      </c>
      <c r="G7" s="242">
        <v>25678.172507106308</v>
      </c>
      <c r="H7" s="242">
        <v>27022.96482320943</v>
      </c>
      <c r="I7" s="242">
        <v>28839.75826276666</v>
      </c>
      <c r="J7" s="242">
        <v>30871.774804308559</v>
      </c>
      <c r="K7" s="242">
        <v>28453.730112552981</v>
      </c>
      <c r="L7" s="242">
        <v>27655.842433427151</v>
      </c>
      <c r="M7" s="242">
        <v>29271.287273975249</v>
      </c>
      <c r="N7" s="242">
        <v>29508.656008120801</v>
      </c>
      <c r="O7" s="242">
        <v>29232.94553385958</v>
      </c>
      <c r="P7" s="242">
        <v>30355.555120518791</v>
      </c>
      <c r="Q7" s="242">
        <v>28309.243920000001</v>
      </c>
      <c r="R7" s="242">
        <v>31289.798737790239</v>
      </c>
      <c r="S7" s="242">
        <v>28503.48864831185</v>
      </c>
      <c r="T7" s="242">
        <v>29090.491306218039</v>
      </c>
      <c r="U7" s="242">
        <v>31215.654156272481</v>
      </c>
      <c r="V7" s="242">
        <v>29137.616264016771</v>
      </c>
      <c r="W7" s="242">
        <v>33206.936342695932</v>
      </c>
      <c r="X7" s="242">
        <v>30292.035771650379</v>
      </c>
      <c r="Y7" s="242">
        <v>29161.757231140538</v>
      </c>
      <c r="DA7" s="84" t="s">
        <v>940</v>
      </c>
    </row>
    <row r="8" spans="1:105" ht="12" customHeight="1" x14ac:dyDescent="0.25">
      <c r="A8" s="172"/>
      <c r="B8" s="172"/>
      <c r="C8" s="172"/>
      <c r="D8" s="172"/>
      <c r="E8" s="172"/>
      <c r="F8" s="172"/>
      <c r="G8" s="172"/>
      <c r="H8" s="172"/>
      <c r="I8" s="172"/>
      <c r="J8" s="172"/>
      <c r="K8" s="172"/>
      <c r="L8" s="172"/>
      <c r="M8" s="172"/>
      <c r="N8" s="172"/>
      <c r="O8" s="172"/>
      <c r="P8" s="172"/>
      <c r="Q8" s="172"/>
      <c r="R8" s="172"/>
      <c r="S8" s="172"/>
      <c r="T8" s="172"/>
      <c r="U8" s="172"/>
      <c r="V8" s="172"/>
      <c r="W8" s="172"/>
      <c r="X8" s="172"/>
      <c r="Y8" s="172"/>
      <c r="DA8" s="176"/>
    </row>
    <row r="9" spans="1:105" ht="12" customHeight="1" x14ac:dyDescent="0.25">
      <c r="A9" s="30" t="s">
        <v>437</v>
      </c>
      <c r="B9" s="203"/>
      <c r="C9" s="203"/>
      <c r="D9" s="203"/>
      <c r="E9" s="203"/>
      <c r="F9" s="203"/>
      <c r="G9" s="203"/>
      <c r="H9" s="203"/>
      <c r="I9" s="203"/>
      <c r="J9" s="203"/>
      <c r="K9" s="203"/>
      <c r="L9" s="203"/>
      <c r="M9" s="203"/>
      <c r="N9" s="203"/>
      <c r="O9" s="203"/>
      <c r="P9" s="203"/>
      <c r="Q9" s="203"/>
      <c r="R9" s="203"/>
      <c r="S9" s="203"/>
      <c r="T9" s="203"/>
      <c r="U9" s="203"/>
      <c r="V9" s="203"/>
      <c r="W9" s="203"/>
      <c r="X9" s="203"/>
      <c r="Y9" s="203"/>
      <c r="DA9" s="112"/>
    </row>
    <row r="10" spans="1:105" ht="12" customHeight="1" x14ac:dyDescent="0.25">
      <c r="A10" s="50" t="s">
        <v>941</v>
      </c>
      <c r="B10" s="241">
        <v>16849.054175068461</v>
      </c>
      <c r="C10" s="241">
        <v>16815.05847828195</v>
      </c>
      <c r="D10" s="241">
        <v>17165.411603308821</v>
      </c>
      <c r="E10" s="241">
        <v>17742.379325836431</v>
      </c>
      <c r="F10" s="241">
        <v>16854.393166859129</v>
      </c>
      <c r="G10" s="241">
        <v>18294.41566967365</v>
      </c>
      <c r="H10" s="241">
        <v>18428.405744945219</v>
      </c>
      <c r="I10" s="241">
        <v>19368.360547642598</v>
      </c>
      <c r="J10" s="241">
        <v>21313.126396821001</v>
      </c>
      <c r="K10" s="241">
        <v>17246.203430769008</v>
      </c>
      <c r="L10" s="241">
        <v>20621.899766961451</v>
      </c>
      <c r="M10" s="241">
        <v>19507.82992287361</v>
      </c>
      <c r="N10" s="241">
        <v>21203.974791629469</v>
      </c>
      <c r="O10" s="241">
        <v>20195.790117199151</v>
      </c>
      <c r="P10" s="241">
        <v>20690.4084721279</v>
      </c>
      <c r="Q10" s="241">
        <v>21073.628130465309</v>
      </c>
      <c r="R10" s="241">
        <v>18758.793444013951</v>
      </c>
      <c r="S10" s="241">
        <v>23263.35594141719</v>
      </c>
      <c r="T10" s="241">
        <v>18515.435068417151</v>
      </c>
      <c r="U10" s="241">
        <v>17988.17110234129</v>
      </c>
      <c r="V10" s="241">
        <v>18486.45569786787</v>
      </c>
      <c r="W10" s="241">
        <v>17313.345154620602</v>
      </c>
      <c r="X10" s="241">
        <v>18372.36291462947</v>
      </c>
      <c r="Y10" s="241">
        <v>15584.335692730971</v>
      </c>
      <c r="DA10" s="83" t="s">
        <v>942</v>
      </c>
    </row>
    <row r="11" spans="1:105" ht="12" customHeight="1" x14ac:dyDescent="0.25">
      <c r="A11" s="107" t="s">
        <v>943</v>
      </c>
      <c r="B11" s="282">
        <v>5966.7518471219009</v>
      </c>
      <c r="C11" s="282">
        <v>5984.7683057889953</v>
      </c>
      <c r="D11" s="282">
        <v>6150.8131976835357</v>
      </c>
      <c r="E11" s="282">
        <v>6117.6597379433724</v>
      </c>
      <c r="F11" s="282">
        <v>5853.3778605771786</v>
      </c>
      <c r="G11" s="282">
        <v>6319.8074667464834</v>
      </c>
      <c r="H11" s="282">
        <v>6572.2916638227407</v>
      </c>
      <c r="I11" s="282">
        <v>7291.2762239380181</v>
      </c>
      <c r="J11" s="282">
        <v>6238.2378283322741</v>
      </c>
      <c r="K11" s="282">
        <v>5111.9745533804016</v>
      </c>
      <c r="L11" s="282">
        <v>5825.0560971689492</v>
      </c>
      <c r="M11" s="282">
        <v>7185.8607932303285</v>
      </c>
      <c r="N11" s="282">
        <v>6775.7635490075018</v>
      </c>
      <c r="O11" s="282">
        <v>5695.2718878491978</v>
      </c>
      <c r="P11" s="282">
        <v>6140.9877958930156</v>
      </c>
      <c r="Q11" s="282">
        <v>5753.7080929792646</v>
      </c>
      <c r="R11" s="282">
        <v>6779.5932267335447</v>
      </c>
      <c r="S11" s="282">
        <v>6767.9236802397199</v>
      </c>
      <c r="T11" s="282">
        <v>6663.0425752386773</v>
      </c>
      <c r="U11" s="282">
        <v>6213.1972555879174</v>
      </c>
      <c r="V11" s="282">
        <v>6752.3925448036262</v>
      </c>
      <c r="W11" s="282">
        <v>6169.5294693027681</v>
      </c>
      <c r="X11" s="282">
        <v>4800.5875422541994</v>
      </c>
      <c r="Y11" s="282">
        <v>5320.8653511663706</v>
      </c>
      <c r="DA11" s="94" t="s">
        <v>944</v>
      </c>
    </row>
    <row r="12" spans="1:105" ht="12" customHeight="1" x14ac:dyDescent="0.25">
      <c r="A12" s="49" t="s">
        <v>945</v>
      </c>
      <c r="B12" s="242">
        <v>1088.402324121975</v>
      </c>
      <c r="C12" s="242">
        <v>1156.612897989027</v>
      </c>
      <c r="D12" s="242">
        <v>1161.3164573793649</v>
      </c>
      <c r="E12" s="242">
        <v>1299.7764840859611</v>
      </c>
      <c r="F12" s="242">
        <v>1331.2659013750699</v>
      </c>
      <c r="G12" s="242">
        <v>1615.949370410827</v>
      </c>
      <c r="H12" s="242">
        <v>1694.713548867348</v>
      </c>
      <c r="I12" s="242">
        <v>1831.4703323839649</v>
      </c>
      <c r="J12" s="242">
        <v>1952.3777561502691</v>
      </c>
      <c r="K12" s="242">
        <v>1801.1331971995951</v>
      </c>
      <c r="L12" s="242">
        <v>1614.48238787678</v>
      </c>
      <c r="M12" s="242">
        <v>1726.1246418341591</v>
      </c>
      <c r="N12" s="242">
        <v>1948.7537054786169</v>
      </c>
      <c r="O12" s="242">
        <v>1939.8530055003839</v>
      </c>
      <c r="P12" s="242">
        <v>2035.023126837865</v>
      </c>
      <c r="Q12" s="242">
        <v>1744.6676565354221</v>
      </c>
      <c r="R12" s="242">
        <v>1920.50916107843</v>
      </c>
      <c r="S12" s="242">
        <v>1752.3216812391099</v>
      </c>
      <c r="T12" s="242">
        <v>1791.1425717</v>
      </c>
      <c r="U12" s="242">
        <v>1895.322614257251</v>
      </c>
      <c r="V12" s="242">
        <v>1779.113902343282</v>
      </c>
      <c r="W12" s="242">
        <v>2014.155274154436</v>
      </c>
      <c r="X12" s="242">
        <v>1837.0092904630981</v>
      </c>
      <c r="Y12" s="242">
        <v>1764.843560384925</v>
      </c>
      <c r="DA12" s="84" t="s">
        <v>946</v>
      </c>
    </row>
    <row r="13" spans="1:105" ht="12" customHeight="1" x14ac:dyDescent="0.25">
      <c r="A13" s="172"/>
      <c r="B13" s="172"/>
      <c r="C13" s="172"/>
      <c r="D13" s="172"/>
      <c r="E13" s="172"/>
      <c r="F13" s="172"/>
      <c r="G13" s="172"/>
      <c r="H13" s="172"/>
      <c r="I13" s="172"/>
      <c r="J13" s="172"/>
      <c r="K13" s="172"/>
      <c r="L13" s="172"/>
      <c r="M13" s="172"/>
      <c r="N13" s="172"/>
      <c r="O13" s="172"/>
      <c r="P13" s="172"/>
      <c r="Q13" s="172"/>
      <c r="R13" s="172"/>
      <c r="S13" s="172"/>
      <c r="T13" s="172"/>
      <c r="U13" s="172"/>
      <c r="V13" s="172"/>
      <c r="W13" s="172"/>
      <c r="X13" s="172"/>
      <c r="Y13" s="172"/>
      <c r="DA13" s="176"/>
    </row>
    <row r="14" spans="1:105" ht="12" customHeight="1" x14ac:dyDescent="0.25">
      <c r="A14" s="30" t="s">
        <v>445</v>
      </c>
      <c r="B14" s="203"/>
      <c r="C14" s="203"/>
      <c r="D14" s="203"/>
      <c r="E14" s="203"/>
      <c r="F14" s="203"/>
      <c r="G14" s="203"/>
      <c r="H14" s="203"/>
      <c r="I14" s="203"/>
      <c r="J14" s="203"/>
      <c r="K14" s="203"/>
      <c r="L14" s="203"/>
      <c r="M14" s="203"/>
      <c r="N14" s="203"/>
      <c r="O14" s="203"/>
      <c r="P14" s="203"/>
      <c r="Q14" s="203"/>
      <c r="R14" s="203"/>
      <c r="S14" s="203"/>
      <c r="T14" s="203"/>
      <c r="U14" s="203"/>
      <c r="V14" s="203"/>
      <c r="W14" s="203"/>
      <c r="X14" s="203"/>
      <c r="Y14" s="203"/>
      <c r="DA14" s="112"/>
    </row>
    <row r="15" spans="1:105" ht="12" customHeight="1" x14ac:dyDescent="0.25">
      <c r="A15" s="50" t="s">
        <v>941</v>
      </c>
      <c r="B15" s="241">
        <v>19054.504638964951</v>
      </c>
      <c r="C15" s="241">
        <v>19054.504638964951</v>
      </c>
      <c r="D15" s="241">
        <v>19054.504638964951</v>
      </c>
      <c r="E15" s="241">
        <v>19054.504638964951</v>
      </c>
      <c r="F15" s="241">
        <v>19054.504638964951</v>
      </c>
      <c r="G15" s="241">
        <v>20638.324612073</v>
      </c>
      <c r="H15" s="241">
        <v>20638.324612073</v>
      </c>
      <c r="I15" s="241">
        <v>20638.324612073</v>
      </c>
      <c r="J15" s="241">
        <v>23805.964558289081</v>
      </c>
      <c r="K15" s="241">
        <v>23805.964558289081</v>
      </c>
      <c r="L15" s="241">
        <v>22222.144585181039</v>
      </c>
      <c r="M15" s="241">
        <v>22222.144585181039</v>
      </c>
      <c r="N15" s="241">
        <v>23805.964558289081</v>
      </c>
      <c r="O15" s="241">
        <v>23805.964558289081</v>
      </c>
      <c r="P15" s="241">
        <v>22222.144585181039</v>
      </c>
      <c r="Q15" s="241">
        <v>22222.144585181039</v>
      </c>
      <c r="R15" s="241">
        <v>20638.324612073</v>
      </c>
      <c r="S15" s="241">
        <v>25389.78453139713</v>
      </c>
      <c r="T15" s="241">
        <v>23805.964558289081</v>
      </c>
      <c r="U15" s="241">
        <v>23805.964558289081</v>
      </c>
      <c r="V15" s="241">
        <v>22222.144585181039</v>
      </c>
      <c r="W15" s="241">
        <v>22222.144585181039</v>
      </c>
      <c r="X15" s="241">
        <v>20638.324612073</v>
      </c>
      <c r="Y15" s="241">
        <v>20638.324612073</v>
      </c>
      <c r="DA15" s="83" t="s">
        <v>947</v>
      </c>
    </row>
    <row r="16" spans="1:105" ht="12" customHeight="1" x14ac:dyDescent="0.25">
      <c r="A16" s="107" t="s">
        <v>943</v>
      </c>
      <c r="B16" s="282">
        <v>6963.0576079132234</v>
      </c>
      <c r="C16" s="282">
        <v>6371.1705743498414</v>
      </c>
      <c r="D16" s="282">
        <v>6963.0576079132234</v>
      </c>
      <c r="E16" s="282">
        <v>6963.0576079132234</v>
      </c>
      <c r="F16" s="282">
        <v>6963.0576079132234</v>
      </c>
      <c r="G16" s="282">
        <v>6963.0576079132234</v>
      </c>
      <c r="H16" s="282">
        <v>6963.0576079132234</v>
      </c>
      <c r="I16" s="282">
        <v>8146.8316750399872</v>
      </c>
      <c r="J16" s="282">
        <v>7554.9446414766053</v>
      </c>
      <c r="K16" s="282">
        <v>7554.9446414766053</v>
      </c>
      <c r="L16" s="282">
        <v>6963.0576079132234</v>
      </c>
      <c r="M16" s="282">
        <v>8146.8316750399872</v>
      </c>
      <c r="N16" s="282">
        <v>7554.9446414766053</v>
      </c>
      <c r="O16" s="282">
        <v>7554.9446414766053</v>
      </c>
      <c r="P16" s="282">
        <v>6963.0576079132234</v>
      </c>
      <c r="Q16" s="282">
        <v>6963.0576079132234</v>
      </c>
      <c r="R16" s="282">
        <v>7554.9446414766053</v>
      </c>
      <c r="S16" s="282">
        <v>7554.9446414766053</v>
      </c>
      <c r="T16" s="282">
        <v>7554.9446414766053</v>
      </c>
      <c r="U16" s="282">
        <v>7554.9446414766053</v>
      </c>
      <c r="V16" s="282">
        <v>7554.9446414766053</v>
      </c>
      <c r="W16" s="282">
        <v>7554.9446414766053</v>
      </c>
      <c r="X16" s="282">
        <v>7554.9446414766053</v>
      </c>
      <c r="Y16" s="282">
        <v>6963.0576079132234</v>
      </c>
      <c r="DA16" s="94" t="s">
        <v>948</v>
      </c>
    </row>
    <row r="17" spans="1:105" ht="12" customHeight="1" x14ac:dyDescent="0.25">
      <c r="A17" s="49" t="s">
        <v>945</v>
      </c>
      <c r="B17" s="242">
        <v>1209.3359156910831</v>
      </c>
      <c r="C17" s="242">
        <v>1310.563365103973</v>
      </c>
      <c r="D17" s="242">
        <v>1310.563365103973</v>
      </c>
      <c r="E17" s="242">
        <v>1411.7908145168631</v>
      </c>
      <c r="F17" s="242">
        <v>1411.7908145168631</v>
      </c>
      <c r="G17" s="242">
        <v>1715.4731627555329</v>
      </c>
      <c r="H17" s="242">
        <v>1816.700612168424</v>
      </c>
      <c r="I17" s="242">
        <v>2019.155510994203</v>
      </c>
      <c r="J17" s="242">
        <v>2120.3829604070929</v>
      </c>
      <c r="K17" s="242">
        <v>2120.3829604070929</v>
      </c>
      <c r="L17" s="242">
        <v>2120.3829604070929</v>
      </c>
      <c r="M17" s="242">
        <v>2019.155510994203</v>
      </c>
      <c r="N17" s="242">
        <v>2120.3829604070929</v>
      </c>
      <c r="O17" s="242">
        <v>2120.3829604070929</v>
      </c>
      <c r="P17" s="242">
        <v>2221.610409819983</v>
      </c>
      <c r="Q17" s="242">
        <v>2120.3829604070929</v>
      </c>
      <c r="R17" s="242">
        <v>2120.3829604070929</v>
      </c>
      <c r="S17" s="242">
        <v>2019.155510994203</v>
      </c>
      <c r="T17" s="242">
        <v>2019.155510994203</v>
      </c>
      <c r="U17" s="242">
        <v>2019.155510994203</v>
      </c>
      <c r="V17" s="242">
        <v>2019.155510994203</v>
      </c>
      <c r="W17" s="242">
        <v>2120.3829604070929</v>
      </c>
      <c r="X17" s="242">
        <v>2120.3829604070929</v>
      </c>
      <c r="Y17" s="242">
        <v>2019.155510994203</v>
      </c>
      <c r="DA17" s="84" t="s">
        <v>949</v>
      </c>
    </row>
    <row r="18" spans="1:105" ht="12" customHeight="1" x14ac:dyDescent="0.25">
      <c r="A18" s="108" t="s">
        <v>450</v>
      </c>
      <c r="B18" s="245"/>
      <c r="C18" s="210"/>
      <c r="D18" s="210"/>
      <c r="E18" s="210"/>
      <c r="F18" s="210"/>
      <c r="G18" s="210"/>
      <c r="H18" s="210"/>
      <c r="I18" s="210"/>
      <c r="J18" s="210"/>
      <c r="K18" s="210"/>
      <c r="L18" s="210"/>
      <c r="M18" s="210"/>
      <c r="N18" s="210"/>
      <c r="O18" s="210"/>
      <c r="P18" s="210"/>
      <c r="Q18" s="210"/>
      <c r="R18" s="210"/>
      <c r="S18" s="210"/>
      <c r="T18" s="210"/>
      <c r="U18" s="210"/>
      <c r="V18" s="210"/>
      <c r="W18" s="210"/>
      <c r="X18" s="210"/>
      <c r="Y18" s="210"/>
      <c r="DA18" s="109"/>
    </row>
    <row r="19" spans="1:105" ht="12" customHeight="1" x14ac:dyDescent="0.25">
      <c r="A19" s="51" t="s">
        <v>941</v>
      </c>
      <c r="B19" s="246">
        <v>0</v>
      </c>
      <c r="C19" s="241">
        <v>0</v>
      </c>
      <c r="D19" s="241">
        <v>1583.8199731080431</v>
      </c>
      <c r="E19" s="241">
        <v>0</v>
      </c>
      <c r="F19" s="241">
        <v>1583.8199731080431</v>
      </c>
      <c r="G19" s="241">
        <v>1583.8199731080431</v>
      </c>
      <c r="H19" s="241">
        <v>1583.8199731080431</v>
      </c>
      <c r="I19" s="241">
        <v>0</v>
      </c>
      <c r="J19" s="241">
        <v>4751.4599193241293</v>
      </c>
      <c r="K19" s="241">
        <v>0</v>
      </c>
      <c r="L19" s="241">
        <v>0</v>
      </c>
      <c r="M19" s="241">
        <v>0</v>
      </c>
      <c r="N19" s="241">
        <v>3167.6399462160862</v>
      </c>
      <c r="O19" s="241">
        <v>0</v>
      </c>
      <c r="P19" s="241">
        <v>0</v>
      </c>
      <c r="Q19" s="241">
        <v>0</v>
      </c>
      <c r="R19" s="241">
        <v>0</v>
      </c>
      <c r="S19" s="241">
        <v>4751.4599193241293</v>
      </c>
      <c r="T19" s="241">
        <v>0</v>
      </c>
      <c r="U19" s="241">
        <v>0</v>
      </c>
      <c r="V19" s="241">
        <v>0</v>
      </c>
      <c r="W19" s="241">
        <v>0</v>
      </c>
      <c r="X19" s="241">
        <v>0</v>
      </c>
      <c r="Y19" s="241">
        <v>0</v>
      </c>
      <c r="DA19" s="83" t="s">
        <v>950</v>
      </c>
    </row>
    <row r="20" spans="1:105" ht="12" customHeight="1" x14ac:dyDescent="0.25">
      <c r="A20" s="99" t="s">
        <v>943</v>
      </c>
      <c r="B20" s="283">
        <v>0</v>
      </c>
      <c r="C20" s="282">
        <v>0</v>
      </c>
      <c r="D20" s="282">
        <v>591.88703356338192</v>
      </c>
      <c r="E20" s="282">
        <v>591.88703356338192</v>
      </c>
      <c r="F20" s="282">
        <v>0</v>
      </c>
      <c r="G20" s="282">
        <v>0</v>
      </c>
      <c r="H20" s="282">
        <v>591.88703356338192</v>
      </c>
      <c r="I20" s="282">
        <v>1183.7740671267641</v>
      </c>
      <c r="J20" s="282">
        <v>0</v>
      </c>
      <c r="K20" s="282">
        <v>0</v>
      </c>
      <c r="L20" s="282">
        <v>0</v>
      </c>
      <c r="M20" s="282">
        <v>1183.7740671267641</v>
      </c>
      <c r="N20" s="282">
        <v>0</v>
      </c>
      <c r="O20" s="282">
        <v>0</v>
      </c>
      <c r="P20" s="282">
        <v>0</v>
      </c>
      <c r="Q20" s="282">
        <v>0</v>
      </c>
      <c r="R20" s="282">
        <v>1183.7740671267641</v>
      </c>
      <c r="S20" s="282">
        <v>0</v>
      </c>
      <c r="T20" s="282">
        <v>591.88703356338192</v>
      </c>
      <c r="U20" s="282">
        <v>0</v>
      </c>
      <c r="V20" s="282">
        <v>591.88703356338192</v>
      </c>
      <c r="W20" s="282">
        <v>0</v>
      </c>
      <c r="X20" s="282">
        <v>0</v>
      </c>
      <c r="Y20" s="282">
        <v>0</v>
      </c>
      <c r="DA20" s="94" t="s">
        <v>951</v>
      </c>
    </row>
    <row r="21" spans="1:105" ht="12" customHeight="1" x14ac:dyDescent="0.25">
      <c r="A21" s="52" t="s">
        <v>945</v>
      </c>
      <c r="B21" s="247">
        <v>0</v>
      </c>
      <c r="C21" s="242">
        <v>101.22744941289</v>
      </c>
      <c r="D21" s="242">
        <v>101.22744941289</v>
      </c>
      <c r="E21" s="242">
        <v>101.22744941289</v>
      </c>
      <c r="F21" s="242">
        <v>101.22744941289</v>
      </c>
      <c r="G21" s="242">
        <v>303.6823482386701</v>
      </c>
      <c r="H21" s="242">
        <v>202.45489882577999</v>
      </c>
      <c r="I21" s="242">
        <v>202.45489882577999</v>
      </c>
      <c r="J21" s="242">
        <v>202.45489882577999</v>
      </c>
      <c r="K21" s="242">
        <v>0</v>
      </c>
      <c r="L21" s="242">
        <v>0</v>
      </c>
      <c r="M21" s="242">
        <v>0</v>
      </c>
      <c r="N21" s="242">
        <v>101.22744941289</v>
      </c>
      <c r="O21" s="242">
        <v>101.22744941289</v>
      </c>
      <c r="P21" s="242">
        <v>101.22744941289</v>
      </c>
      <c r="Q21" s="242">
        <v>0</v>
      </c>
      <c r="R21" s="242">
        <v>0</v>
      </c>
      <c r="S21" s="242">
        <v>0</v>
      </c>
      <c r="T21" s="242">
        <v>0</v>
      </c>
      <c r="U21" s="242">
        <v>101.22744941289</v>
      </c>
      <c r="V21" s="242">
        <v>0</v>
      </c>
      <c r="W21" s="242">
        <v>202.45489882577999</v>
      </c>
      <c r="X21" s="242">
        <v>0</v>
      </c>
      <c r="Y21" s="242">
        <v>0</v>
      </c>
      <c r="DA21" s="84" t="s">
        <v>952</v>
      </c>
    </row>
    <row r="22" spans="1:105" ht="12" customHeight="1" x14ac:dyDescent="0.25">
      <c r="A22" s="108" t="s">
        <v>455</v>
      </c>
      <c r="B22" s="245"/>
      <c r="C22" s="210"/>
      <c r="D22" s="210"/>
      <c r="E22" s="210"/>
      <c r="F22" s="210"/>
      <c r="G22" s="210"/>
      <c r="H22" s="210"/>
      <c r="I22" s="210"/>
      <c r="J22" s="210"/>
      <c r="K22" s="210"/>
      <c r="L22" s="210"/>
      <c r="M22" s="210"/>
      <c r="N22" s="210"/>
      <c r="O22" s="210"/>
      <c r="P22" s="210"/>
      <c r="Q22" s="210"/>
      <c r="R22" s="210"/>
      <c r="S22" s="210"/>
      <c r="T22" s="210"/>
      <c r="U22" s="210"/>
      <c r="V22" s="210"/>
      <c r="W22" s="210"/>
      <c r="X22" s="210"/>
      <c r="Y22" s="210"/>
      <c r="DA22" s="109"/>
    </row>
    <row r="23" spans="1:105" ht="12" customHeight="1" x14ac:dyDescent="0.25">
      <c r="A23" s="51" t="s">
        <v>941</v>
      </c>
      <c r="B23" s="246"/>
      <c r="C23" s="241">
        <f t="shared" ref="C23:Y23" si="2">B15+C19-C15</f>
        <v>0</v>
      </c>
      <c r="D23" s="241">
        <f t="shared" si="2"/>
        <v>1583.8199731080422</v>
      </c>
      <c r="E23" s="241">
        <f t="shared" si="2"/>
        <v>0</v>
      </c>
      <c r="F23" s="241">
        <f t="shared" si="2"/>
        <v>1583.8199731080422</v>
      </c>
      <c r="G23" s="241">
        <f t="shared" si="2"/>
        <v>0</v>
      </c>
      <c r="H23" s="241">
        <f t="shared" si="2"/>
        <v>1583.8199731080422</v>
      </c>
      <c r="I23" s="241">
        <f t="shared" si="2"/>
        <v>0</v>
      </c>
      <c r="J23" s="241">
        <f t="shared" si="2"/>
        <v>1583.8199731080495</v>
      </c>
      <c r="K23" s="241">
        <f t="shared" si="2"/>
        <v>0</v>
      </c>
      <c r="L23" s="241">
        <f t="shared" si="2"/>
        <v>1583.8199731080422</v>
      </c>
      <c r="M23" s="241">
        <f t="shared" si="2"/>
        <v>0</v>
      </c>
      <c r="N23" s="241">
        <f t="shared" si="2"/>
        <v>1583.8199731080458</v>
      </c>
      <c r="O23" s="241">
        <f t="shared" si="2"/>
        <v>0</v>
      </c>
      <c r="P23" s="241">
        <f t="shared" si="2"/>
        <v>1583.8199731080422</v>
      </c>
      <c r="Q23" s="241">
        <f t="shared" si="2"/>
        <v>0</v>
      </c>
      <c r="R23" s="241">
        <f t="shared" si="2"/>
        <v>1583.8199731080385</v>
      </c>
      <c r="S23" s="241">
        <f t="shared" si="2"/>
        <v>0</v>
      </c>
      <c r="T23" s="241">
        <f t="shared" si="2"/>
        <v>1583.8199731080495</v>
      </c>
      <c r="U23" s="241">
        <f t="shared" si="2"/>
        <v>0</v>
      </c>
      <c r="V23" s="241">
        <f t="shared" si="2"/>
        <v>1583.8199731080422</v>
      </c>
      <c r="W23" s="241">
        <f t="shared" si="2"/>
        <v>0</v>
      </c>
      <c r="X23" s="241">
        <f t="shared" si="2"/>
        <v>1583.8199731080385</v>
      </c>
      <c r="Y23" s="241">
        <f t="shared" si="2"/>
        <v>0</v>
      </c>
      <c r="DA23" s="83"/>
    </row>
    <row r="24" spans="1:105" ht="12" customHeight="1" x14ac:dyDescent="0.25">
      <c r="A24" s="99" t="s">
        <v>943</v>
      </c>
      <c r="B24" s="283"/>
      <c r="C24" s="282">
        <f t="shared" ref="C24:Y24" si="3">B16+C20-C16</f>
        <v>591.88703356338192</v>
      </c>
      <c r="D24" s="282">
        <f t="shared" si="3"/>
        <v>0</v>
      </c>
      <c r="E24" s="282">
        <f t="shared" si="3"/>
        <v>591.88703356338192</v>
      </c>
      <c r="F24" s="282">
        <f t="shared" si="3"/>
        <v>0</v>
      </c>
      <c r="G24" s="282">
        <f t="shared" si="3"/>
        <v>0</v>
      </c>
      <c r="H24" s="282">
        <f t="shared" si="3"/>
        <v>591.88703356338192</v>
      </c>
      <c r="I24" s="282">
        <f t="shared" si="3"/>
        <v>0</v>
      </c>
      <c r="J24" s="282">
        <f t="shared" si="3"/>
        <v>591.88703356338192</v>
      </c>
      <c r="K24" s="282">
        <f t="shared" si="3"/>
        <v>0</v>
      </c>
      <c r="L24" s="282">
        <f t="shared" si="3"/>
        <v>591.88703356338192</v>
      </c>
      <c r="M24" s="282">
        <f t="shared" si="3"/>
        <v>0</v>
      </c>
      <c r="N24" s="282">
        <f t="shared" si="3"/>
        <v>591.88703356338192</v>
      </c>
      <c r="O24" s="282">
        <f t="shared" si="3"/>
        <v>0</v>
      </c>
      <c r="P24" s="282">
        <f t="shared" si="3"/>
        <v>591.88703356338192</v>
      </c>
      <c r="Q24" s="282">
        <f t="shared" si="3"/>
        <v>0</v>
      </c>
      <c r="R24" s="282">
        <f t="shared" si="3"/>
        <v>591.88703356338192</v>
      </c>
      <c r="S24" s="282">
        <f t="shared" si="3"/>
        <v>0</v>
      </c>
      <c r="T24" s="282">
        <f t="shared" si="3"/>
        <v>591.88703356338192</v>
      </c>
      <c r="U24" s="282">
        <f t="shared" si="3"/>
        <v>0</v>
      </c>
      <c r="V24" s="282">
        <f t="shared" si="3"/>
        <v>591.88703356338192</v>
      </c>
      <c r="W24" s="282">
        <f t="shared" si="3"/>
        <v>0</v>
      </c>
      <c r="X24" s="282">
        <f t="shared" si="3"/>
        <v>0</v>
      </c>
      <c r="Y24" s="282">
        <f t="shared" si="3"/>
        <v>591.88703356338192</v>
      </c>
      <c r="DA24" s="94"/>
    </row>
    <row r="25" spans="1:105" ht="12" customHeight="1" x14ac:dyDescent="0.25">
      <c r="A25" s="52" t="s">
        <v>945</v>
      </c>
      <c r="B25" s="247"/>
      <c r="C25" s="242">
        <f t="shared" ref="C25:Y25" si="4">B17+C21-C17</f>
        <v>0</v>
      </c>
      <c r="D25" s="242">
        <f t="shared" si="4"/>
        <v>101.22744941289011</v>
      </c>
      <c r="E25" s="242">
        <f t="shared" si="4"/>
        <v>0</v>
      </c>
      <c r="F25" s="242">
        <f t="shared" si="4"/>
        <v>101.22744941289011</v>
      </c>
      <c r="G25" s="242">
        <f t="shared" si="4"/>
        <v>0</v>
      </c>
      <c r="H25" s="242">
        <f t="shared" si="4"/>
        <v>101.22744941288897</v>
      </c>
      <c r="I25" s="242">
        <f t="shared" si="4"/>
        <v>0</v>
      </c>
      <c r="J25" s="242">
        <f t="shared" si="4"/>
        <v>101.22744941289011</v>
      </c>
      <c r="K25" s="242">
        <f t="shared" si="4"/>
        <v>0</v>
      </c>
      <c r="L25" s="242">
        <f t="shared" si="4"/>
        <v>0</v>
      </c>
      <c r="M25" s="242">
        <f t="shared" si="4"/>
        <v>101.22744941288988</v>
      </c>
      <c r="N25" s="242">
        <f t="shared" si="4"/>
        <v>0</v>
      </c>
      <c r="O25" s="242">
        <f t="shared" si="4"/>
        <v>101.22744941289011</v>
      </c>
      <c r="P25" s="242">
        <f t="shared" si="4"/>
        <v>0</v>
      </c>
      <c r="Q25" s="242">
        <f t="shared" si="4"/>
        <v>101.22744941289011</v>
      </c>
      <c r="R25" s="242">
        <f t="shared" si="4"/>
        <v>0</v>
      </c>
      <c r="S25" s="242">
        <f t="shared" si="4"/>
        <v>101.22744941288988</v>
      </c>
      <c r="T25" s="242">
        <f t="shared" si="4"/>
        <v>0</v>
      </c>
      <c r="U25" s="242">
        <f t="shared" si="4"/>
        <v>101.22744941288988</v>
      </c>
      <c r="V25" s="242">
        <f t="shared" si="4"/>
        <v>0</v>
      </c>
      <c r="W25" s="242">
        <f t="shared" si="4"/>
        <v>101.22744941289011</v>
      </c>
      <c r="X25" s="242">
        <f t="shared" si="4"/>
        <v>0</v>
      </c>
      <c r="Y25" s="242">
        <f t="shared" si="4"/>
        <v>101.22744941288988</v>
      </c>
      <c r="DA25" s="84"/>
    </row>
    <row r="26" spans="1:105" ht="12" customHeight="1" x14ac:dyDescent="0.25">
      <c r="A26" s="30" t="s">
        <v>456</v>
      </c>
      <c r="B26" s="203"/>
      <c r="C26" s="203"/>
      <c r="D26" s="203"/>
      <c r="E26" s="203"/>
      <c r="F26" s="203"/>
      <c r="G26" s="203"/>
      <c r="H26" s="203"/>
      <c r="I26" s="203"/>
      <c r="J26" s="203"/>
      <c r="K26" s="203"/>
      <c r="L26" s="203"/>
      <c r="M26" s="203"/>
      <c r="N26" s="203"/>
      <c r="O26" s="203"/>
      <c r="P26" s="203"/>
      <c r="Q26" s="203"/>
      <c r="R26" s="203"/>
      <c r="S26" s="203"/>
      <c r="T26" s="203"/>
      <c r="U26" s="203"/>
      <c r="V26" s="203"/>
      <c r="W26" s="203"/>
      <c r="X26" s="203"/>
      <c r="Y26" s="203"/>
      <c r="DA26" s="112"/>
    </row>
    <row r="27" spans="1:105" ht="12" customHeight="1" x14ac:dyDescent="0.25">
      <c r="A27" s="50" t="s">
        <v>941</v>
      </c>
      <c r="B27" s="241">
        <f t="shared" ref="B27:Y27" si="5">B15-B10</f>
        <v>2205.45046389649</v>
      </c>
      <c r="C27" s="241">
        <f t="shared" si="5"/>
        <v>2239.4461606830009</v>
      </c>
      <c r="D27" s="241">
        <f t="shared" si="5"/>
        <v>1889.0930356561294</v>
      </c>
      <c r="E27" s="241">
        <f t="shared" si="5"/>
        <v>1312.1253131285193</v>
      </c>
      <c r="F27" s="241">
        <f t="shared" si="5"/>
        <v>2200.111472105822</v>
      </c>
      <c r="G27" s="241">
        <f t="shared" si="5"/>
        <v>2343.9089423993501</v>
      </c>
      <c r="H27" s="241">
        <f t="shared" si="5"/>
        <v>2209.9188671277807</v>
      </c>
      <c r="I27" s="241">
        <f t="shared" si="5"/>
        <v>1269.9640644304018</v>
      </c>
      <c r="J27" s="241">
        <f t="shared" si="5"/>
        <v>2492.8381614680802</v>
      </c>
      <c r="K27" s="241">
        <f t="shared" si="5"/>
        <v>6559.7611275200725</v>
      </c>
      <c r="L27" s="241">
        <f t="shared" si="5"/>
        <v>1600.2448182195876</v>
      </c>
      <c r="M27" s="241">
        <f t="shared" si="5"/>
        <v>2714.3146623074281</v>
      </c>
      <c r="N27" s="241">
        <f t="shared" si="5"/>
        <v>2601.9897666596116</v>
      </c>
      <c r="O27" s="241">
        <f t="shared" si="5"/>
        <v>3610.17444108993</v>
      </c>
      <c r="P27" s="241">
        <f t="shared" si="5"/>
        <v>1531.736113053139</v>
      </c>
      <c r="Q27" s="241">
        <f t="shared" si="5"/>
        <v>1148.5164547157292</v>
      </c>
      <c r="R27" s="241">
        <f t="shared" si="5"/>
        <v>1879.5311680590494</v>
      </c>
      <c r="S27" s="241">
        <f t="shared" si="5"/>
        <v>2126.4285899799397</v>
      </c>
      <c r="T27" s="241">
        <f t="shared" si="5"/>
        <v>5290.5294898719294</v>
      </c>
      <c r="U27" s="241">
        <f t="shared" si="5"/>
        <v>5817.7934559477908</v>
      </c>
      <c r="V27" s="241">
        <f t="shared" si="5"/>
        <v>3735.6888873131684</v>
      </c>
      <c r="W27" s="241">
        <f t="shared" si="5"/>
        <v>4908.799430560437</v>
      </c>
      <c r="X27" s="241">
        <f t="shared" si="5"/>
        <v>2265.9616974435303</v>
      </c>
      <c r="Y27" s="241">
        <f t="shared" si="5"/>
        <v>5053.9889193420295</v>
      </c>
      <c r="DA27" s="83"/>
    </row>
    <row r="28" spans="1:105" ht="12" customHeight="1" x14ac:dyDescent="0.25">
      <c r="A28" s="107" t="s">
        <v>943</v>
      </c>
      <c r="B28" s="282">
        <f t="shared" ref="B28:Y28" si="6">B16-B11</f>
        <v>996.30576079132243</v>
      </c>
      <c r="C28" s="282">
        <f t="shared" si="6"/>
        <v>386.4022685608461</v>
      </c>
      <c r="D28" s="282">
        <f t="shared" si="6"/>
        <v>812.24441022968767</v>
      </c>
      <c r="E28" s="282">
        <f t="shared" si="6"/>
        <v>845.39786996985094</v>
      </c>
      <c r="F28" s="282">
        <f t="shared" si="6"/>
        <v>1109.6797473360448</v>
      </c>
      <c r="G28" s="282">
        <f t="shared" si="6"/>
        <v>643.25014116673992</v>
      </c>
      <c r="H28" s="282">
        <f t="shared" si="6"/>
        <v>390.76594409048266</v>
      </c>
      <c r="I28" s="282">
        <f t="shared" si="6"/>
        <v>855.55545110196908</v>
      </c>
      <c r="J28" s="282">
        <f t="shared" si="6"/>
        <v>1316.7068131443311</v>
      </c>
      <c r="K28" s="282">
        <f t="shared" si="6"/>
        <v>2442.9700880962037</v>
      </c>
      <c r="L28" s="282">
        <f t="shared" si="6"/>
        <v>1138.0015107442741</v>
      </c>
      <c r="M28" s="282">
        <f t="shared" si="6"/>
        <v>960.97088180965875</v>
      </c>
      <c r="N28" s="282">
        <f t="shared" si="6"/>
        <v>779.18109246910353</v>
      </c>
      <c r="O28" s="282">
        <f t="shared" si="6"/>
        <v>1859.6727536274075</v>
      </c>
      <c r="P28" s="282">
        <f t="shared" si="6"/>
        <v>822.06981202020779</v>
      </c>
      <c r="Q28" s="282">
        <f t="shared" si="6"/>
        <v>1209.3495149339587</v>
      </c>
      <c r="R28" s="282">
        <f t="shared" si="6"/>
        <v>775.35141474306056</v>
      </c>
      <c r="S28" s="282">
        <f t="shared" si="6"/>
        <v>787.02096123688534</v>
      </c>
      <c r="T28" s="282">
        <f t="shared" si="6"/>
        <v>891.90206623792801</v>
      </c>
      <c r="U28" s="282">
        <f t="shared" si="6"/>
        <v>1341.7473858886879</v>
      </c>
      <c r="V28" s="282">
        <f t="shared" si="6"/>
        <v>802.55209667297913</v>
      </c>
      <c r="W28" s="282">
        <f t="shared" si="6"/>
        <v>1385.4151721738372</v>
      </c>
      <c r="X28" s="282">
        <f t="shared" si="6"/>
        <v>2754.3570992224059</v>
      </c>
      <c r="Y28" s="282">
        <f t="shared" si="6"/>
        <v>1642.1922567468528</v>
      </c>
      <c r="DA28" s="94"/>
    </row>
    <row r="29" spans="1:105" ht="12" customHeight="1" x14ac:dyDescent="0.25">
      <c r="A29" s="49" t="s">
        <v>945</v>
      </c>
      <c r="B29" s="242">
        <f t="shared" ref="B29:Y29" si="7">B17-B12</f>
        <v>120.9335915691081</v>
      </c>
      <c r="C29" s="242">
        <f t="shared" si="7"/>
        <v>153.95046711494592</v>
      </c>
      <c r="D29" s="242">
        <f t="shared" si="7"/>
        <v>149.24690772460804</v>
      </c>
      <c r="E29" s="242">
        <f t="shared" si="7"/>
        <v>112.01433043090196</v>
      </c>
      <c r="F29" s="242">
        <f t="shared" si="7"/>
        <v>80.524913141793149</v>
      </c>
      <c r="G29" s="242">
        <f t="shared" si="7"/>
        <v>99.523792344705953</v>
      </c>
      <c r="H29" s="242">
        <f t="shared" si="7"/>
        <v>121.98706330107598</v>
      </c>
      <c r="I29" s="242">
        <f t="shared" si="7"/>
        <v>187.68517861023815</v>
      </c>
      <c r="J29" s="242">
        <f t="shared" si="7"/>
        <v>168.00520425682384</v>
      </c>
      <c r="K29" s="242">
        <f t="shared" si="7"/>
        <v>319.24976320749784</v>
      </c>
      <c r="L29" s="242">
        <f t="shared" si="7"/>
        <v>505.90057253031296</v>
      </c>
      <c r="M29" s="242">
        <f t="shared" si="7"/>
        <v>293.03086916004395</v>
      </c>
      <c r="N29" s="242">
        <f t="shared" si="7"/>
        <v>171.62925492847603</v>
      </c>
      <c r="O29" s="242">
        <f t="shared" si="7"/>
        <v>180.52995490670901</v>
      </c>
      <c r="P29" s="242">
        <f t="shared" si="7"/>
        <v>186.58728298211804</v>
      </c>
      <c r="Q29" s="242">
        <f t="shared" si="7"/>
        <v>375.71530387167081</v>
      </c>
      <c r="R29" s="242">
        <f t="shared" si="7"/>
        <v>199.87379932866293</v>
      </c>
      <c r="S29" s="242">
        <f t="shared" si="7"/>
        <v>266.83382975509312</v>
      </c>
      <c r="T29" s="242">
        <f t="shared" si="7"/>
        <v>228.01293929420308</v>
      </c>
      <c r="U29" s="242">
        <f t="shared" si="7"/>
        <v>123.83289673695208</v>
      </c>
      <c r="V29" s="242">
        <f t="shared" si="7"/>
        <v>240.04160865092103</v>
      </c>
      <c r="W29" s="242">
        <f t="shared" si="7"/>
        <v>106.22768625265689</v>
      </c>
      <c r="X29" s="242">
        <f t="shared" si="7"/>
        <v>283.37366994399486</v>
      </c>
      <c r="Y29" s="242">
        <f t="shared" si="7"/>
        <v>254.31195060927803</v>
      </c>
      <c r="DA29" s="84"/>
    </row>
    <row r="30" spans="1:105" ht="12" customHeight="1" x14ac:dyDescent="0.25">
      <c r="A30" s="172"/>
      <c r="B30" s="172"/>
      <c r="C30" s="172"/>
      <c r="D30" s="172"/>
      <c r="E30" s="172"/>
      <c r="F30" s="172"/>
      <c r="G30" s="172"/>
      <c r="H30" s="172"/>
      <c r="I30" s="172"/>
      <c r="J30" s="172"/>
      <c r="K30" s="172"/>
      <c r="L30" s="172"/>
      <c r="M30" s="172"/>
      <c r="N30" s="172"/>
      <c r="O30" s="172"/>
      <c r="P30" s="172"/>
      <c r="Q30" s="172"/>
      <c r="R30" s="172"/>
      <c r="S30" s="172"/>
      <c r="T30" s="172"/>
      <c r="U30" s="172"/>
      <c r="V30" s="172"/>
      <c r="W30" s="172"/>
      <c r="X30" s="172"/>
      <c r="Y30" s="172"/>
      <c r="DA30" s="176"/>
    </row>
    <row r="31" spans="1:105" ht="12" customHeight="1" x14ac:dyDescent="0.25">
      <c r="A31" s="30" t="s">
        <v>69</v>
      </c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DA31" s="112"/>
    </row>
    <row r="32" spans="1:105" ht="12" customHeight="1" x14ac:dyDescent="0.25">
      <c r="A32" s="31" t="s">
        <v>70</v>
      </c>
      <c r="B32" s="210">
        <v>10257.571367153911</v>
      </c>
      <c r="C32" s="210">
        <v>10275.417110920031</v>
      </c>
      <c r="D32" s="210">
        <v>10491.64514187446</v>
      </c>
      <c r="E32" s="210">
        <v>11900.659329320721</v>
      </c>
      <c r="F32" s="210">
        <v>11329.675580395529</v>
      </c>
      <c r="G32" s="210">
        <v>12050.72123817713</v>
      </c>
      <c r="H32" s="210">
        <v>12279.5494411006</v>
      </c>
      <c r="I32" s="210">
        <v>13809.604987102321</v>
      </c>
      <c r="J32" s="210">
        <v>13933.605073086839</v>
      </c>
      <c r="K32" s="210">
        <v>12645.30335339639</v>
      </c>
      <c r="L32" s="210">
        <v>14054.165520206359</v>
      </c>
      <c r="M32" s="210">
        <v>13963.307738607051</v>
      </c>
      <c r="N32" s="210">
        <v>14259.53998280309</v>
      </c>
      <c r="O32" s="210">
        <v>14232.072312983661</v>
      </c>
      <c r="P32" s="210">
        <v>14212.237489251929</v>
      </c>
      <c r="Q32" s="210">
        <v>14745.954944110061</v>
      </c>
      <c r="R32" s="210">
        <v>14953.39122957867</v>
      </c>
      <c r="S32" s="210">
        <v>15111.22055030095</v>
      </c>
      <c r="T32" s="210">
        <v>14283.494774013199</v>
      </c>
      <c r="U32" s="210">
        <v>13558.78285044985</v>
      </c>
      <c r="V32" s="210">
        <v>13897.940314650939</v>
      </c>
      <c r="W32" s="210">
        <v>13962.683602223309</v>
      </c>
      <c r="X32" s="210">
        <v>12557.12626968947</v>
      </c>
      <c r="Y32" s="210">
        <v>11926.65633806651</v>
      </c>
      <c r="DA32" s="109" t="s">
        <v>953</v>
      </c>
    </row>
    <row r="33" spans="1:105" ht="12" customHeight="1" x14ac:dyDescent="0.25">
      <c r="A33" s="24" t="s">
        <v>28</v>
      </c>
      <c r="B33" s="213">
        <v>329.3637145313844</v>
      </c>
      <c r="C33" s="213">
        <v>560.84514187446257</v>
      </c>
      <c r="D33" s="213">
        <v>532.29905417024941</v>
      </c>
      <c r="E33" s="213">
        <v>497.62330180567488</v>
      </c>
      <c r="F33" s="213">
        <v>266.53542562338771</v>
      </c>
      <c r="G33" s="213">
        <v>150.71805674978509</v>
      </c>
      <c r="H33" s="213">
        <v>194.49320722269991</v>
      </c>
      <c r="I33" s="213">
        <v>309.7476354256234</v>
      </c>
      <c r="J33" s="213">
        <v>348.68400687876181</v>
      </c>
      <c r="K33" s="213">
        <v>267.67420464316422</v>
      </c>
      <c r="L33" s="213">
        <v>515.43714531384342</v>
      </c>
      <c r="M33" s="213">
        <v>373.2835769561479</v>
      </c>
      <c r="N33" s="213">
        <v>374.02708512467763</v>
      </c>
      <c r="O33" s="213">
        <v>428.31633705932933</v>
      </c>
      <c r="P33" s="213">
        <v>526.08426483233018</v>
      </c>
      <c r="Q33" s="213">
        <v>979.29045571797076</v>
      </c>
      <c r="R33" s="213">
        <v>900.1674118658641</v>
      </c>
      <c r="S33" s="213">
        <v>862.0477214101461</v>
      </c>
      <c r="T33" s="213">
        <v>382.64213241616511</v>
      </c>
      <c r="U33" s="213">
        <v>349.97927773000862</v>
      </c>
      <c r="V33" s="213">
        <v>503.68890799656049</v>
      </c>
      <c r="W33" s="213">
        <v>149.92459157351681</v>
      </c>
      <c r="X33" s="213">
        <v>487.57876182287191</v>
      </c>
      <c r="Y33" s="213">
        <v>378.0035253654342</v>
      </c>
      <c r="DA33" s="85" t="s">
        <v>954</v>
      </c>
    </row>
    <row r="34" spans="1:105" ht="12" customHeight="1" x14ac:dyDescent="0.25">
      <c r="A34" s="14" t="s">
        <v>29</v>
      </c>
      <c r="B34" s="204">
        <f t="shared" ref="B34:Y34" si="8">B35+B36+B37+B38+B39</f>
        <v>371.27635425623384</v>
      </c>
      <c r="C34" s="204">
        <f t="shared" si="8"/>
        <v>420.07979363714514</v>
      </c>
      <c r="D34" s="204">
        <f t="shared" si="8"/>
        <v>469.28925193465176</v>
      </c>
      <c r="E34" s="204">
        <f t="shared" si="8"/>
        <v>1694.307566638005</v>
      </c>
      <c r="F34" s="204">
        <f t="shared" si="8"/>
        <v>1499.9411865864145</v>
      </c>
      <c r="G34" s="204">
        <f t="shared" si="8"/>
        <v>1578.5030954428207</v>
      </c>
      <c r="H34" s="204">
        <f t="shared" si="8"/>
        <v>1559.3682717110914</v>
      </c>
      <c r="I34" s="204">
        <f t="shared" si="8"/>
        <v>1566.041530524506</v>
      </c>
      <c r="J34" s="204">
        <f t="shared" si="8"/>
        <v>1602.6742046431636</v>
      </c>
      <c r="K34" s="204">
        <f t="shared" si="8"/>
        <v>1477.8751504729153</v>
      </c>
      <c r="L34" s="204">
        <f t="shared" si="8"/>
        <v>1481.6115219260535</v>
      </c>
      <c r="M34" s="204">
        <f t="shared" si="8"/>
        <v>1459</v>
      </c>
      <c r="N34" s="204">
        <f t="shared" si="8"/>
        <v>1481.3039552880477</v>
      </c>
      <c r="O34" s="204">
        <f t="shared" si="8"/>
        <v>1527.0726569217538</v>
      </c>
      <c r="P34" s="204">
        <f t="shared" si="8"/>
        <v>1506.1305245055894</v>
      </c>
      <c r="Q34" s="204">
        <f t="shared" si="8"/>
        <v>1638.1694754944103</v>
      </c>
      <c r="R34" s="204">
        <f t="shared" si="8"/>
        <v>1158.077042132416</v>
      </c>
      <c r="S34" s="204">
        <f t="shared" si="8"/>
        <v>1015.5995700773859</v>
      </c>
      <c r="T34" s="204">
        <f t="shared" si="8"/>
        <v>915.53086844368011</v>
      </c>
      <c r="U34" s="204">
        <f t="shared" si="8"/>
        <v>858.55047291487529</v>
      </c>
      <c r="V34" s="204">
        <f t="shared" si="8"/>
        <v>736.92846087704208</v>
      </c>
      <c r="W34" s="204">
        <f t="shared" si="8"/>
        <v>816.82476354256232</v>
      </c>
      <c r="X34" s="204">
        <f t="shared" si="8"/>
        <v>600.64918314703345</v>
      </c>
      <c r="Y34" s="204">
        <f t="shared" si="8"/>
        <v>436.98383490971634</v>
      </c>
      <c r="DA34" s="71"/>
    </row>
    <row r="35" spans="1:105" ht="12" customHeight="1" x14ac:dyDescent="0.25">
      <c r="A35" s="18" t="s">
        <v>30</v>
      </c>
      <c r="B35" s="204">
        <v>82.76010318142734</v>
      </c>
      <c r="C35" s="204">
        <v>17.734307824591571</v>
      </c>
      <c r="D35" s="204">
        <v>2.36457437661221</v>
      </c>
      <c r="E35" s="204">
        <v>473.80963026655201</v>
      </c>
      <c r="F35" s="204">
        <v>381.89277730008592</v>
      </c>
      <c r="G35" s="204">
        <v>378.39079965606192</v>
      </c>
      <c r="H35" s="204">
        <v>379.80662080825448</v>
      </c>
      <c r="I35" s="204">
        <v>372.37747205503013</v>
      </c>
      <c r="J35" s="204">
        <v>387.46079105760958</v>
      </c>
      <c r="K35" s="204">
        <v>282.86500429922609</v>
      </c>
      <c r="L35" s="204">
        <v>314.29441100601889</v>
      </c>
      <c r="M35" s="204">
        <v>298.07282889079971</v>
      </c>
      <c r="N35" s="204">
        <v>285.9065348237317</v>
      </c>
      <c r="O35" s="204">
        <v>288.94815133276012</v>
      </c>
      <c r="P35" s="204">
        <v>283.9699054170249</v>
      </c>
      <c r="Q35" s="204">
        <v>326.54110060189163</v>
      </c>
      <c r="R35" s="204">
        <v>413.80051590713668</v>
      </c>
      <c r="S35" s="204">
        <v>283.03241616509018</v>
      </c>
      <c r="T35" s="204">
        <v>269.46629406706791</v>
      </c>
      <c r="U35" s="204">
        <v>304.23619948409282</v>
      </c>
      <c r="V35" s="204">
        <v>261.86044711951848</v>
      </c>
      <c r="W35" s="204">
        <v>267.29320722269989</v>
      </c>
      <c r="X35" s="204">
        <v>215.13843508168529</v>
      </c>
      <c r="Y35" s="204">
        <v>161.89707652622531</v>
      </c>
      <c r="DA35" s="71" t="s">
        <v>955</v>
      </c>
    </row>
    <row r="36" spans="1:105" ht="12" customHeight="1" x14ac:dyDescent="0.25">
      <c r="A36" s="18" t="s">
        <v>31</v>
      </c>
      <c r="B36" s="204">
        <v>0</v>
      </c>
      <c r="C36" s="204">
        <v>0</v>
      </c>
      <c r="D36" s="204">
        <v>0</v>
      </c>
      <c r="E36" s="204">
        <v>0</v>
      </c>
      <c r="F36" s="204">
        <v>0</v>
      </c>
      <c r="G36" s="204">
        <v>0</v>
      </c>
      <c r="H36" s="204">
        <v>0</v>
      </c>
      <c r="I36" s="204">
        <v>15.09578675838349</v>
      </c>
      <c r="J36" s="204">
        <v>0</v>
      </c>
      <c r="K36" s="204">
        <v>0</v>
      </c>
      <c r="L36" s="204">
        <v>0</v>
      </c>
      <c r="M36" s="204">
        <v>3.2982803095442819</v>
      </c>
      <c r="N36" s="204">
        <v>0</v>
      </c>
      <c r="O36" s="204">
        <v>0</v>
      </c>
      <c r="P36" s="204">
        <v>0</v>
      </c>
      <c r="Q36" s="204">
        <v>0</v>
      </c>
      <c r="R36" s="204">
        <v>0</v>
      </c>
      <c r="S36" s="204">
        <v>0</v>
      </c>
      <c r="T36" s="204">
        <v>0</v>
      </c>
      <c r="U36" s="204">
        <v>0</v>
      </c>
      <c r="V36" s="204">
        <v>0</v>
      </c>
      <c r="W36" s="204">
        <v>0</v>
      </c>
      <c r="X36" s="204">
        <v>0</v>
      </c>
      <c r="Y36" s="204">
        <v>0</v>
      </c>
      <c r="DA36" s="71" t="s">
        <v>956</v>
      </c>
    </row>
    <row r="37" spans="1:105" ht="12" customHeight="1" x14ac:dyDescent="0.25">
      <c r="A37" s="18" t="s">
        <v>71</v>
      </c>
      <c r="B37" s="204">
        <v>0</v>
      </c>
      <c r="C37" s="204">
        <v>0</v>
      </c>
      <c r="D37" s="204">
        <v>0</v>
      </c>
      <c r="E37" s="204">
        <v>61.447377472055031</v>
      </c>
      <c r="F37" s="204">
        <v>58.375064488392091</v>
      </c>
      <c r="G37" s="204">
        <v>71.68693035253655</v>
      </c>
      <c r="H37" s="204">
        <v>63.500085984522777</v>
      </c>
      <c r="I37" s="204">
        <v>75.818744625967327</v>
      </c>
      <c r="J37" s="204">
        <v>76.820034393809109</v>
      </c>
      <c r="K37" s="204">
        <v>49.176268271711088</v>
      </c>
      <c r="L37" s="204">
        <v>69.668013757523639</v>
      </c>
      <c r="M37" s="204">
        <v>68.653052450558889</v>
      </c>
      <c r="N37" s="204">
        <v>64.549871023215815</v>
      </c>
      <c r="O37" s="204">
        <v>50.205417024935507</v>
      </c>
      <c r="P37" s="204">
        <v>39.471281169389513</v>
      </c>
      <c r="Q37" s="204">
        <v>19.429320722269988</v>
      </c>
      <c r="R37" s="204">
        <v>46.38005159071367</v>
      </c>
      <c r="S37" s="204">
        <v>44.107136715391228</v>
      </c>
      <c r="T37" s="204">
        <v>51.270679277729997</v>
      </c>
      <c r="U37" s="204">
        <v>37.935855546001719</v>
      </c>
      <c r="V37" s="204">
        <v>82.027343078245906</v>
      </c>
      <c r="W37" s="204">
        <v>99.541530524505575</v>
      </c>
      <c r="X37" s="204">
        <v>63.676354256233878</v>
      </c>
      <c r="Y37" s="204">
        <v>62.136457437661221</v>
      </c>
      <c r="DA37" s="71" t="s">
        <v>957</v>
      </c>
    </row>
    <row r="38" spans="1:105" ht="12" customHeight="1" x14ac:dyDescent="0.25">
      <c r="A38" s="18" t="s">
        <v>32</v>
      </c>
      <c r="B38" s="204">
        <v>288.51625107480652</v>
      </c>
      <c r="C38" s="204">
        <v>395.62433361994829</v>
      </c>
      <c r="D38" s="204">
        <v>445.80111779879621</v>
      </c>
      <c r="E38" s="204">
        <v>1159.0505588993981</v>
      </c>
      <c r="F38" s="204">
        <v>1055.1722269991401</v>
      </c>
      <c r="G38" s="204">
        <v>1121.6736027515051</v>
      </c>
      <c r="H38" s="204">
        <v>1113.811006018916</v>
      </c>
      <c r="I38" s="204">
        <v>1102.749527085125</v>
      </c>
      <c r="J38" s="204">
        <v>1138.393379191745</v>
      </c>
      <c r="K38" s="204">
        <v>1145.833877901978</v>
      </c>
      <c r="L38" s="204">
        <v>1097.649097162511</v>
      </c>
      <c r="M38" s="204">
        <v>1088.9758383490971</v>
      </c>
      <c r="N38" s="204">
        <v>1125.596216680997</v>
      </c>
      <c r="O38" s="204">
        <v>1183.417970765262</v>
      </c>
      <c r="P38" s="204">
        <v>1177.43147033534</v>
      </c>
      <c r="Q38" s="204">
        <v>1278.441530524505</v>
      </c>
      <c r="R38" s="204">
        <v>684.13895098882199</v>
      </c>
      <c r="S38" s="204">
        <v>675.46680997420458</v>
      </c>
      <c r="T38" s="204">
        <v>581.03637145313849</v>
      </c>
      <c r="U38" s="204">
        <v>504.9138435081685</v>
      </c>
      <c r="V38" s="204">
        <v>381.57609630266552</v>
      </c>
      <c r="W38" s="204">
        <v>449.99002579535681</v>
      </c>
      <c r="X38" s="204">
        <v>321.83439380911437</v>
      </c>
      <c r="Y38" s="204">
        <v>212.95030094582981</v>
      </c>
      <c r="DA38" s="71" t="s">
        <v>958</v>
      </c>
    </row>
    <row r="39" spans="1:105" ht="12" customHeight="1" x14ac:dyDescent="0.25">
      <c r="A39" s="18" t="s">
        <v>33</v>
      </c>
      <c r="B39" s="204">
        <v>0</v>
      </c>
      <c r="C39" s="204">
        <v>6.7211521926053308</v>
      </c>
      <c r="D39" s="204">
        <v>21.123559759243339</v>
      </c>
      <c r="E39" s="204">
        <v>0</v>
      </c>
      <c r="F39" s="204">
        <v>4.5011177987962174</v>
      </c>
      <c r="G39" s="204">
        <v>6.7517626827171098</v>
      </c>
      <c r="H39" s="204">
        <v>2.2505588993981078</v>
      </c>
      <c r="I39" s="204">
        <v>0</v>
      </c>
      <c r="J39" s="204">
        <v>0</v>
      </c>
      <c r="K39" s="204">
        <v>0</v>
      </c>
      <c r="L39" s="204">
        <v>0</v>
      </c>
      <c r="M39" s="204">
        <v>0</v>
      </c>
      <c r="N39" s="204">
        <v>5.251332760103181</v>
      </c>
      <c r="O39" s="204">
        <v>4.5011177987962174</v>
      </c>
      <c r="P39" s="204">
        <v>5.2578675838349094</v>
      </c>
      <c r="Q39" s="204">
        <v>13.75752364574377</v>
      </c>
      <c r="R39" s="204">
        <v>13.75752364574377</v>
      </c>
      <c r="S39" s="204">
        <v>12.99320722269991</v>
      </c>
      <c r="T39" s="204">
        <v>13.75752364574377</v>
      </c>
      <c r="U39" s="204">
        <v>11.464574376612211</v>
      </c>
      <c r="V39" s="204">
        <v>11.464574376612211</v>
      </c>
      <c r="W39" s="204">
        <v>0</v>
      </c>
      <c r="X39" s="204">
        <v>0</v>
      </c>
      <c r="Y39" s="204">
        <v>0</v>
      </c>
      <c r="DA39" s="71" t="s">
        <v>959</v>
      </c>
    </row>
    <row r="40" spans="1:105" ht="12" customHeight="1" x14ac:dyDescent="0.25">
      <c r="A40" s="14" t="s">
        <v>34</v>
      </c>
      <c r="B40" s="204">
        <f t="shared" ref="B40:Y40" si="9">B41+B42</f>
        <v>5156.0619088564054</v>
      </c>
      <c r="C40" s="204">
        <f t="shared" si="9"/>
        <v>4762.0808254514186</v>
      </c>
      <c r="D40" s="204">
        <f t="shared" si="9"/>
        <v>4929.9871023215819</v>
      </c>
      <c r="E40" s="204">
        <f t="shared" si="9"/>
        <v>4362.3254514187447</v>
      </c>
      <c r="F40" s="204">
        <f t="shared" si="9"/>
        <v>4255.1307824591577</v>
      </c>
      <c r="G40" s="204">
        <f t="shared" si="9"/>
        <v>4626.4537403267414</v>
      </c>
      <c r="H40" s="204">
        <f t="shared" si="9"/>
        <v>3878.8453998280311</v>
      </c>
      <c r="I40" s="204">
        <f t="shared" si="9"/>
        <v>5082.3301805674982</v>
      </c>
      <c r="J40" s="204">
        <f t="shared" si="9"/>
        <v>5302.3826311263974</v>
      </c>
      <c r="K40" s="204">
        <f t="shared" si="9"/>
        <v>4809.3854686156483</v>
      </c>
      <c r="L40" s="204">
        <f t="shared" si="9"/>
        <v>5437.7019776440238</v>
      </c>
      <c r="M40" s="204">
        <f t="shared" si="9"/>
        <v>5144.0095442820293</v>
      </c>
      <c r="N40" s="204">
        <f t="shared" si="9"/>
        <v>5379.5202923473771</v>
      </c>
      <c r="O40" s="204">
        <f t="shared" si="9"/>
        <v>5244.1699914015471</v>
      </c>
      <c r="P40" s="204">
        <f t="shared" si="9"/>
        <v>5087.4532244196034</v>
      </c>
      <c r="Q40" s="204">
        <f t="shared" si="9"/>
        <v>4951.4617368873596</v>
      </c>
      <c r="R40" s="204">
        <f t="shared" si="9"/>
        <v>5371.5302665520203</v>
      </c>
      <c r="S40" s="204">
        <f t="shared" si="9"/>
        <v>5895.2765262252797</v>
      </c>
      <c r="T40" s="204">
        <f t="shared" si="9"/>
        <v>5444.3459157351672</v>
      </c>
      <c r="U40" s="204">
        <f t="shared" si="9"/>
        <v>5051.0321582115221</v>
      </c>
      <c r="V40" s="204">
        <f t="shared" si="9"/>
        <v>5628.9666380051585</v>
      </c>
      <c r="W40" s="204">
        <f t="shared" si="9"/>
        <v>5657.1992641351308</v>
      </c>
      <c r="X40" s="204">
        <f t="shared" si="9"/>
        <v>4673.8413860983565</v>
      </c>
      <c r="Y40" s="204">
        <f t="shared" si="9"/>
        <v>4705.7353053785673</v>
      </c>
      <c r="DA40" s="71"/>
    </row>
    <row r="41" spans="1:105" ht="12" customHeight="1" x14ac:dyDescent="0.25">
      <c r="A41" s="18" t="s">
        <v>73</v>
      </c>
      <c r="B41" s="204">
        <v>5060.7910576096301</v>
      </c>
      <c r="C41" s="204">
        <v>4677.4075666380049</v>
      </c>
      <c r="D41" s="204">
        <v>4848.731728288908</v>
      </c>
      <c r="E41" s="204">
        <v>4362.3254514187447</v>
      </c>
      <c r="F41" s="204">
        <v>4255.1307824591577</v>
      </c>
      <c r="G41" s="204">
        <v>4626.3677558039553</v>
      </c>
      <c r="H41" s="204">
        <v>3878.7594153052451</v>
      </c>
      <c r="I41" s="204">
        <v>5067.1539122957874</v>
      </c>
      <c r="J41" s="204">
        <v>5302.3826311263974</v>
      </c>
      <c r="K41" s="204">
        <v>4809.3854686156483</v>
      </c>
      <c r="L41" s="204">
        <v>5353.1576956147892</v>
      </c>
      <c r="M41" s="204">
        <v>4983.0250214961306</v>
      </c>
      <c r="N41" s="204">
        <v>5296.2012897678414</v>
      </c>
      <c r="O41" s="204">
        <v>5157.6480653482367</v>
      </c>
      <c r="P41" s="204">
        <v>5021.0516766981937</v>
      </c>
      <c r="Q41" s="204">
        <v>4891.1435941530517</v>
      </c>
      <c r="R41" s="204">
        <v>5323.9378331900252</v>
      </c>
      <c r="S41" s="204">
        <v>5866.3642304385212</v>
      </c>
      <c r="T41" s="204">
        <v>5392.0888220120378</v>
      </c>
      <c r="U41" s="204">
        <v>5010.6194325021497</v>
      </c>
      <c r="V41" s="204">
        <v>5591.3878761822871</v>
      </c>
      <c r="W41" s="204">
        <v>5616.5434601798424</v>
      </c>
      <c r="X41" s="204">
        <v>4673.4204058747964</v>
      </c>
      <c r="Y41" s="204">
        <v>4689.6488909331674</v>
      </c>
      <c r="DA41" s="71" t="s">
        <v>960</v>
      </c>
    </row>
    <row r="42" spans="1:105" ht="12" customHeight="1" x14ac:dyDescent="0.25">
      <c r="A42" s="18" t="s">
        <v>36</v>
      </c>
      <c r="B42" s="204">
        <v>95.270851246775578</v>
      </c>
      <c r="C42" s="204">
        <v>84.673258813413582</v>
      </c>
      <c r="D42" s="204">
        <v>81.255374032674126</v>
      </c>
      <c r="E42" s="204">
        <v>0</v>
      </c>
      <c r="F42" s="204">
        <v>0</v>
      </c>
      <c r="G42" s="204">
        <v>8.5984522785898534E-2</v>
      </c>
      <c r="H42" s="204">
        <v>8.5984522785898534E-2</v>
      </c>
      <c r="I42" s="204">
        <v>15.176268271711089</v>
      </c>
      <c r="J42" s="204">
        <v>0</v>
      </c>
      <c r="K42" s="204">
        <v>0</v>
      </c>
      <c r="L42" s="204">
        <v>84.544282029234736</v>
      </c>
      <c r="M42" s="204">
        <v>160.98452278589849</v>
      </c>
      <c r="N42" s="204">
        <v>83.319002579535677</v>
      </c>
      <c r="O42" s="204">
        <v>86.521926053310395</v>
      </c>
      <c r="P42" s="204">
        <v>66.40154772141014</v>
      </c>
      <c r="Q42" s="204">
        <v>60.31814273430782</v>
      </c>
      <c r="R42" s="204">
        <v>47.592433361994843</v>
      </c>
      <c r="S42" s="204">
        <v>28.912295786758381</v>
      </c>
      <c r="T42" s="204">
        <v>52.257093723129827</v>
      </c>
      <c r="U42" s="204">
        <v>40.41272570937231</v>
      </c>
      <c r="V42" s="204">
        <v>37.578761822871883</v>
      </c>
      <c r="W42" s="204">
        <v>40.655803955288043</v>
      </c>
      <c r="X42" s="204">
        <v>0.42098022355975923</v>
      </c>
      <c r="Y42" s="204">
        <v>16.086414445399829</v>
      </c>
      <c r="DA42" s="71" t="s">
        <v>961</v>
      </c>
    </row>
    <row r="43" spans="1:105" ht="12" customHeight="1" x14ac:dyDescent="0.25">
      <c r="A43" s="14" t="s">
        <v>37</v>
      </c>
      <c r="B43" s="204">
        <f t="shared" ref="B43:Y43" si="10">B44+B45+B46+B47+B48+B49</f>
        <v>0</v>
      </c>
      <c r="C43" s="204">
        <f t="shared" si="10"/>
        <v>0</v>
      </c>
      <c r="D43" s="204">
        <f t="shared" si="10"/>
        <v>0</v>
      </c>
      <c r="E43" s="204">
        <f t="shared" si="10"/>
        <v>11.631814273430781</v>
      </c>
      <c r="F43" s="204">
        <f t="shared" si="10"/>
        <v>16.623645743766122</v>
      </c>
      <c r="G43" s="204">
        <f t="shared" si="10"/>
        <v>26.177558039552881</v>
      </c>
      <c r="H43" s="204">
        <f t="shared" si="10"/>
        <v>19.967583834909711</v>
      </c>
      <c r="I43" s="204">
        <f t="shared" si="10"/>
        <v>129.45451418744622</v>
      </c>
      <c r="J43" s="204">
        <f t="shared" si="10"/>
        <v>171.29441100601892</v>
      </c>
      <c r="K43" s="204">
        <f t="shared" si="10"/>
        <v>113.7563198624248</v>
      </c>
      <c r="L43" s="204">
        <f t="shared" si="10"/>
        <v>316.55348237317281</v>
      </c>
      <c r="M43" s="204">
        <f t="shared" si="10"/>
        <v>339.61805674978496</v>
      </c>
      <c r="N43" s="204">
        <f t="shared" si="10"/>
        <v>229.53241616509027</v>
      </c>
      <c r="O43" s="204">
        <f t="shared" si="10"/>
        <v>229.05004299226135</v>
      </c>
      <c r="P43" s="204">
        <f t="shared" si="10"/>
        <v>230.64153052450555</v>
      </c>
      <c r="Q43" s="204">
        <f t="shared" si="10"/>
        <v>258.69466895958726</v>
      </c>
      <c r="R43" s="204">
        <f t="shared" si="10"/>
        <v>431.13061049011174</v>
      </c>
      <c r="S43" s="204">
        <f t="shared" si="10"/>
        <v>310.74823731728287</v>
      </c>
      <c r="T43" s="204">
        <f t="shared" si="10"/>
        <v>262.15668286960209</v>
      </c>
      <c r="U43" s="204">
        <f t="shared" si="10"/>
        <v>255.15868879894833</v>
      </c>
      <c r="V43" s="204">
        <f t="shared" si="10"/>
        <v>265.7070386406221</v>
      </c>
      <c r="W43" s="204">
        <f t="shared" si="10"/>
        <v>360.44607497553557</v>
      </c>
      <c r="X43" s="204">
        <f t="shared" si="10"/>
        <v>367.04507275706237</v>
      </c>
      <c r="Y43" s="204">
        <f t="shared" si="10"/>
        <v>395.9164755082337</v>
      </c>
      <c r="DA43" s="71"/>
    </row>
    <row r="44" spans="1:105" ht="12" customHeight="1" x14ac:dyDescent="0.25">
      <c r="A44" s="18" t="s">
        <v>38</v>
      </c>
      <c r="B44" s="204">
        <v>0</v>
      </c>
      <c r="C44" s="204">
        <v>0</v>
      </c>
      <c r="D44" s="204">
        <v>0</v>
      </c>
      <c r="E44" s="204">
        <v>7.2609630266552019</v>
      </c>
      <c r="F44" s="204">
        <v>9.8643164230438511</v>
      </c>
      <c r="G44" s="204">
        <v>21.066294067067929</v>
      </c>
      <c r="H44" s="204">
        <v>19.17936371453138</v>
      </c>
      <c r="I44" s="204">
        <v>115.5059329320722</v>
      </c>
      <c r="J44" s="204">
        <v>116.126913155632</v>
      </c>
      <c r="K44" s="204">
        <v>100.5063628546862</v>
      </c>
      <c r="L44" s="204">
        <v>196.95236457437659</v>
      </c>
      <c r="M44" s="204">
        <v>195.28030954428201</v>
      </c>
      <c r="N44" s="204">
        <v>222.5327601031814</v>
      </c>
      <c r="O44" s="204">
        <v>212.04746345657779</v>
      </c>
      <c r="P44" s="204">
        <v>215.9405846947549</v>
      </c>
      <c r="Q44" s="204">
        <v>241.0909716251075</v>
      </c>
      <c r="R44" s="204">
        <v>412.91676698194323</v>
      </c>
      <c r="S44" s="204">
        <v>294.66414445399829</v>
      </c>
      <c r="T44" s="204">
        <v>248.75803955288049</v>
      </c>
      <c r="U44" s="204">
        <v>235.52605331040411</v>
      </c>
      <c r="V44" s="204">
        <v>241.6403267411865</v>
      </c>
      <c r="W44" s="204">
        <v>286.42398968185728</v>
      </c>
      <c r="X44" s="204">
        <v>292.94445399828032</v>
      </c>
      <c r="Y44" s="204">
        <v>306.6542562338779</v>
      </c>
      <c r="DA44" s="71" t="s">
        <v>962</v>
      </c>
    </row>
    <row r="45" spans="1:105" ht="12" customHeight="1" x14ac:dyDescent="0.25">
      <c r="A45" s="18" t="s">
        <v>74</v>
      </c>
      <c r="B45" s="204">
        <v>0</v>
      </c>
      <c r="C45" s="204">
        <v>0</v>
      </c>
      <c r="D45" s="204">
        <v>0</v>
      </c>
      <c r="E45" s="204">
        <v>4.3708512467755796</v>
      </c>
      <c r="F45" s="204">
        <v>6.7593293207222702</v>
      </c>
      <c r="G45" s="204">
        <v>5.1112639724849522</v>
      </c>
      <c r="H45" s="204">
        <v>0.78822012037833178</v>
      </c>
      <c r="I45" s="204">
        <v>13.94858125537403</v>
      </c>
      <c r="J45" s="204">
        <v>7.9296646603611336</v>
      </c>
      <c r="K45" s="204">
        <v>9.5528804815133275E-2</v>
      </c>
      <c r="L45" s="204">
        <v>115.5775580395529</v>
      </c>
      <c r="M45" s="204">
        <v>142.90146173688731</v>
      </c>
      <c r="N45" s="204">
        <v>2.9855546001719691</v>
      </c>
      <c r="O45" s="204">
        <v>8.2401547721410147</v>
      </c>
      <c r="P45" s="204">
        <v>6.4249355116079094</v>
      </c>
      <c r="Q45" s="204">
        <v>9.1</v>
      </c>
      <c r="R45" s="204">
        <v>11.27351676698194</v>
      </c>
      <c r="S45" s="204">
        <v>9.482201203783319</v>
      </c>
      <c r="T45" s="204">
        <v>10.0792777300086</v>
      </c>
      <c r="U45" s="204">
        <v>16.289251934651759</v>
      </c>
      <c r="V45" s="204">
        <v>20.30189165950129</v>
      </c>
      <c r="W45" s="204">
        <v>70.385774557904853</v>
      </c>
      <c r="X45" s="204">
        <v>65.029637117464688</v>
      </c>
      <c r="Y45" s="204">
        <v>80.385760829513714</v>
      </c>
      <c r="DA45" s="71" t="s">
        <v>963</v>
      </c>
    </row>
    <row r="46" spans="1:105" ht="12" customHeight="1" x14ac:dyDescent="0.25">
      <c r="A46" s="18" t="s">
        <v>75</v>
      </c>
      <c r="B46" s="204">
        <v>0</v>
      </c>
      <c r="C46" s="204">
        <v>0</v>
      </c>
      <c r="D46" s="204">
        <v>0</v>
      </c>
      <c r="E46" s="204">
        <v>0</v>
      </c>
      <c r="F46" s="204">
        <v>0</v>
      </c>
      <c r="G46" s="204">
        <v>0</v>
      </c>
      <c r="H46" s="204">
        <v>0</v>
      </c>
      <c r="I46" s="204">
        <v>0</v>
      </c>
      <c r="J46" s="204">
        <v>47.237833190025789</v>
      </c>
      <c r="K46" s="204">
        <v>13.154428202923469</v>
      </c>
      <c r="L46" s="204">
        <v>4.0235597592433354</v>
      </c>
      <c r="M46" s="204">
        <v>1.436285468615649</v>
      </c>
      <c r="N46" s="204">
        <v>4.0141014617368871</v>
      </c>
      <c r="O46" s="204">
        <v>8.7624247635425618</v>
      </c>
      <c r="P46" s="204">
        <v>8.2760103181427329</v>
      </c>
      <c r="Q46" s="204">
        <v>8.5036973344797921</v>
      </c>
      <c r="R46" s="204">
        <v>6.9403267411865857</v>
      </c>
      <c r="S46" s="204">
        <v>6.6018916595012893</v>
      </c>
      <c r="T46" s="204">
        <v>0.66663800515907135</v>
      </c>
      <c r="U46" s="204">
        <v>0.64307824591573515</v>
      </c>
      <c r="V46" s="204">
        <v>0.71539122957867585</v>
      </c>
      <c r="W46" s="204">
        <v>0.68254514187446258</v>
      </c>
      <c r="X46" s="204">
        <v>6.3557179707652622</v>
      </c>
      <c r="Y46" s="204">
        <v>5.6569217540842649</v>
      </c>
      <c r="DA46" s="71" t="s">
        <v>964</v>
      </c>
    </row>
    <row r="47" spans="1:105" ht="12" customHeight="1" x14ac:dyDescent="0.25">
      <c r="A47" s="18" t="s">
        <v>76</v>
      </c>
      <c r="B47" s="204">
        <v>0</v>
      </c>
      <c r="C47" s="204">
        <v>0</v>
      </c>
      <c r="D47" s="204">
        <v>0</v>
      </c>
      <c r="E47" s="204">
        <v>0</v>
      </c>
      <c r="F47" s="204">
        <v>0</v>
      </c>
      <c r="G47" s="204">
        <v>0</v>
      </c>
      <c r="H47" s="204">
        <v>0</v>
      </c>
      <c r="I47" s="204">
        <v>0</v>
      </c>
      <c r="J47" s="204">
        <v>0</v>
      </c>
      <c r="K47" s="204">
        <v>0</v>
      </c>
      <c r="L47" s="204">
        <v>0</v>
      </c>
      <c r="M47" s="204">
        <v>0</v>
      </c>
      <c r="N47" s="204">
        <v>0</v>
      </c>
      <c r="O47" s="204">
        <v>0</v>
      </c>
      <c r="P47" s="204">
        <v>0</v>
      </c>
      <c r="Q47" s="204">
        <v>0</v>
      </c>
      <c r="R47" s="204">
        <v>0</v>
      </c>
      <c r="S47" s="204">
        <v>0</v>
      </c>
      <c r="T47" s="204">
        <v>0</v>
      </c>
      <c r="U47" s="204">
        <v>2.3903697334479789E-2</v>
      </c>
      <c r="V47" s="204">
        <v>0</v>
      </c>
      <c r="W47" s="204">
        <v>0</v>
      </c>
      <c r="X47" s="204">
        <v>0</v>
      </c>
      <c r="Y47" s="204">
        <v>0</v>
      </c>
      <c r="DA47" s="71" t="s">
        <v>965</v>
      </c>
    </row>
    <row r="48" spans="1:105" ht="12" customHeight="1" x14ac:dyDescent="0.25">
      <c r="A48" s="18" t="s">
        <v>77</v>
      </c>
      <c r="B48" s="204">
        <v>0</v>
      </c>
      <c r="C48" s="204">
        <v>0</v>
      </c>
      <c r="D48" s="204">
        <v>0</v>
      </c>
      <c r="E48" s="204">
        <v>0</v>
      </c>
      <c r="F48" s="204">
        <v>0</v>
      </c>
      <c r="G48" s="204">
        <v>0</v>
      </c>
      <c r="H48" s="204">
        <v>0</v>
      </c>
      <c r="I48" s="204">
        <v>0</v>
      </c>
      <c r="J48" s="204">
        <v>0</v>
      </c>
      <c r="K48" s="204">
        <v>0</v>
      </c>
      <c r="L48" s="204">
        <v>0</v>
      </c>
      <c r="M48" s="204">
        <v>0</v>
      </c>
      <c r="N48" s="204">
        <v>0</v>
      </c>
      <c r="O48" s="204">
        <v>0</v>
      </c>
      <c r="P48" s="204">
        <v>0</v>
      </c>
      <c r="Q48" s="204">
        <v>0</v>
      </c>
      <c r="R48" s="204">
        <v>0</v>
      </c>
      <c r="S48" s="204">
        <v>0</v>
      </c>
      <c r="T48" s="204">
        <v>0</v>
      </c>
      <c r="U48" s="204">
        <v>0</v>
      </c>
      <c r="V48" s="204">
        <v>0.3343938091143594</v>
      </c>
      <c r="W48" s="204">
        <v>0</v>
      </c>
      <c r="X48" s="204">
        <v>0</v>
      </c>
      <c r="Y48" s="204">
        <v>0</v>
      </c>
      <c r="DA48" s="71" t="s">
        <v>966</v>
      </c>
    </row>
    <row r="49" spans="1:105" ht="12" customHeight="1" x14ac:dyDescent="0.25">
      <c r="A49" s="18" t="s">
        <v>78</v>
      </c>
      <c r="B49" s="204">
        <v>0</v>
      </c>
      <c r="C49" s="204">
        <v>0</v>
      </c>
      <c r="D49" s="204">
        <v>0</v>
      </c>
      <c r="E49" s="204">
        <v>0</v>
      </c>
      <c r="F49" s="204">
        <v>0</v>
      </c>
      <c r="G49" s="204">
        <v>0</v>
      </c>
      <c r="H49" s="204">
        <v>0</v>
      </c>
      <c r="I49" s="204">
        <v>0</v>
      </c>
      <c r="J49" s="204">
        <v>0</v>
      </c>
      <c r="K49" s="204">
        <v>0</v>
      </c>
      <c r="L49" s="204">
        <v>0</v>
      </c>
      <c r="M49" s="204">
        <v>0</v>
      </c>
      <c r="N49" s="204">
        <v>0</v>
      </c>
      <c r="O49" s="204">
        <v>0</v>
      </c>
      <c r="P49" s="204">
        <v>0</v>
      </c>
      <c r="Q49" s="204">
        <v>0</v>
      </c>
      <c r="R49" s="204">
        <v>0</v>
      </c>
      <c r="S49" s="204">
        <v>0</v>
      </c>
      <c r="T49" s="204">
        <v>2.6527275815538789</v>
      </c>
      <c r="U49" s="204">
        <v>2.6764016106422459</v>
      </c>
      <c r="V49" s="204">
        <v>2.7150352012412209</v>
      </c>
      <c r="W49" s="204">
        <v>2.9537655938990062</v>
      </c>
      <c r="X49" s="204">
        <v>2.7152636705520501</v>
      </c>
      <c r="Y49" s="204">
        <v>3.2195366907578871</v>
      </c>
      <c r="DA49" s="71" t="s">
        <v>967</v>
      </c>
    </row>
    <row r="50" spans="1:105" ht="12" customHeight="1" x14ac:dyDescent="0.25">
      <c r="A50" s="14" t="s">
        <v>39</v>
      </c>
      <c r="B50" s="204">
        <v>244.72149613069641</v>
      </c>
      <c r="C50" s="204">
        <v>248.6624247635425</v>
      </c>
      <c r="D50" s="204">
        <v>244.9364574376612</v>
      </c>
      <c r="E50" s="204">
        <v>948.52871883061039</v>
      </c>
      <c r="F50" s="204">
        <v>917.66981943250209</v>
      </c>
      <c r="G50" s="204">
        <v>1123.9848667239901</v>
      </c>
      <c r="H50" s="204">
        <v>2126.874978503869</v>
      </c>
      <c r="I50" s="204">
        <v>2130.4576096302671</v>
      </c>
      <c r="J50" s="204">
        <v>2060.7624247635431</v>
      </c>
      <c r="K50" s="204">
        <v>2119.0885640584688</v>
      </c>
      <c r="L50" s="204">
        <v>1802.6894239036969</v>
      </c>
      <c r="M50" s="204">
        <v>2131.317454858126</v>
      </c>
      <c r="N50" s="204">
        <v>2310.9773860705068</v>
      </c>
      <c r="O50" s="204">
        <v>2355.569905417025</v>
      </c>
      <c r="P50" s="204">
        <v>2262.873774720551</v>
      </c>
      <c r="Q50" s="204">
        <v>2321.176096302665</v>
      </c>
      <c r="R50" s="204">
        <v>2485.6931212381769</v>
      </c>
      <c r="S50" s="204">
        <v>2365.5536543422181</v>
      </c>
      <c r="T50" s="204">
        <v>2672.9722269991398</v>
      </c>
      <c r="U50" s="204">
        <v>2511.9900257953568</v>
      </c>
      <c r="V50" s="204">
        <v>2374.7730868443682</v>
      </c>
      <c r="W50" s="204">
        <v>2461.95184866724</v>
      </c>
      <c r="X50" s="204">
        <v>2280.9783319002581</v>
      </c>
      <c r="Y50" s="204">
        <v>2080.6104901117801</v>
      </c>
      <c r="DA50" s="71" t="s">
        <v>968</v>
      </c>
    </row>
    <row r="51" spans="1:105" ht="12" customHeight="1" x14ac:dyDescent="0.25">
      <c r="A51" s="21" t="s">
        <v>40</v>
      </c>
      <c r="B51" s="207">
        <v>4156.1478933791914</v>
      </c>
      <c r="C51" s="207">
        <v>4283.7489251934649</v>
      </c>
      <c r="D51" s="207">
        <v>4315.1332760103178</v>
      </c>
      <c r="E51" s="207">
        <v>4386.2424763542558</v>
      </c>
      <c r="F51" s="207">
        <v>4373.774720550301</v>
      </c>
      <c r="G51" s="207">
        <v>4544.8839208942391</v>
      </c>
      <c r="H51" s="207">
        <v>4500</v>
      </c>
      <c r="I51" s="207">
        <v>4591.5735167669818</v>
      </c>
      <c r="J51" s="207">
        <v>4447.8073946689592</v>
      </c>
      <c r="K51" s="207">
        <v>3857.5236457437659</v>
      </c>
      <c r="L51" s="207">
        <v>4500.1719690455711</v>
      </c>
      <c r="M51" s="207">
        <v>4516.0791057609631</v>
      </c>
      <c r="N51" s="207">
        <v>4484.178847807394</v>
      </c>
      <c r="O51" s="207">
        <v>4447.8933791917452</v>
      </c>
      <c r="P51" s="207">
        <v>4599.0541702493547</v>
      </c>
      <c r="Q51" s="207">
        <v>4597.162510748065</v>
      </c>
      <c r="R51" s="207">
        <v>4606.7927773000856</v>
      </c>
      <c r="S51" s="207">
        <v>4661.9948409286326</v>
      </c>
      <c r="T51" s="207">
        <v>4605.8469475494412</v>
      </c>
      <c r="U51" s="207">
        <v>4532.0722269991402</v>
      </c>
      <c r="V51" s="207">
        <v>4387.8761822871884</v>
      </c>
      <c r="W51" s="207">
        <v>4516.3370593293203</v>
      </c>
      <c r="X51" s="207">
        <v>4147.0335339638859</v>
      </c>
      <c r="Y51" s="207">
        <v>3929.4067067927772</v>
      </c>
      <c r="DA51" s="86" t="s">
        <v>969</v>
      </c>
    </row>
    <row r="52" spans="1:105" ht="12" customHeight="1" x14ac:dyDescent="0.25">
      <c r="A52" s="114" t="s">
        <v>144</v>
      </c>
      <c r="B52" s="284">
        <f t="shared" ref="B52:Y52" si="11">SUM(B53:B55)</f>
        <v>10257.571367153909</v>
      </c>
      <c r="C52" s="284">
        <f t="shared" si="11"/>
        <v>10275.417110920031</v>
      </c>
      <c r="D52" s="284">
        <f t="shared" si="11"/>
        <v>10491.645141874464</v>
      </c>
      <c r="E52" s="284">
        <f t="shared" si="11"/>
        <v>11900.659329320722</v>
      </c>
      <c r="F52" s="284">
        <f t="shared" si="11"/>
        <v>11329.675580395531</v>
      </c>
      <c r="G52" s="284">
        <f t="shared" si="11"/>
        <v>12050.721238177133</v>
      </c>
      <c r="H52" s="284">
        <f t="shared" si="11"/>
        <v>12279.549441100602</v>
      </c>
      <c r="I52" s="284">
        <f t="shared" si="11"/>
        <v>13809.604987102319</v>
      </c>
      <c r="J52" s="284">
        <f t="shared" si="11"/>
        <v>13933.605073086845</v>
      </c>
      <c r="K52" s="284">
        <f t="shared" si="11"/>
        <v>12645.30335339639</v>
      </c>
      <c r="L52" s="284">
        <f t="shared" si="11"/>
        <v>14054.165520206363</v>
      </c>
      <c r="M52" s="284">
        <f t="shared" si="11"/>
        <v>13963.307738607054</v>
      </c>
      <c r="N52" s="284">
        <f t="shared" si="11"/>
        <v>14259.539982803093</v>
      </c>
      <c r="O52" s="284">
        <f t="shared" si="11"/>
        <v>14232.072312983659</v>
      </c>
      <c r="P52" s="284">
        <f t="shared" si="11"/>
        <v>14212.237489251935</v>
      </c>
      <c r="Q52" s="284">
        <f t="shared" si="11"/>
        <v>14745.954944110059</v>
      </c>
      <c r="R52" s="284">
        <f t="shared" si="11"/>
        <v>14953.391229578678</v>
      </c>
      <c r="S52" s="284">
        <f t="shared" si="11"/>
        <v>15111.22055030095</v>
      </c>
      <c r="T52" s="284">
        <f t="shared" si="11"/>
        <v>14283.494774013194</v>
      </c>
      <c r="U52" s="284">
        <f t="shared" si="11"/>
        <v>13558.782850449847</v>
      </c>
      <c r="V52" s="284">
        <f t="shared" si="11"/>
        <v>13897.940314650938</v>
      </c>
      <c r="W52" s="284">
        <f t="shared" si="11"/>
        <v>13962.683602223309</v>
      </c>
      <c r="X52" s="284">
        <f t="shared" si="11"/>
        <v>12557.126269689472</v>
      </c>
      <c r="Y52" s="284">
        <f t="shared" si="11"/>
        <v>11926.656338066505</v>
      </c>
      <c r="DA52" s="118"/>
    </row>
    <row r="53" spans="1:105" ht="12" customHeight="1" x14ac:dyDescent="0.25">
      <c r="A53" s="51" t="s">
        <v>48</v>
      </c>
      <c r="B53" s="237">
        <f>CHI_fec!B5-B58</f>
        <v>7663.2211283810611</v>
      </c>
      <c r="C53" s="237">
        <f>CHI_fec!C5-C58</f>
        <v>7652.1634447331089</v>
      </c>
      <c r="D53" s="237">
        <f>CHI_fec!D5-D58</f>
        <v>7809.1393612082684</v>
      </c>
      <c r="E53" s="237">
        <f>CHI_fec!E5-E58</f>
        <v>8940.6851104735106</v>
      </c>
      <c r="F53" s="237">
        <f>CHI_fec!F5-F58</f>
        <v>8410.8743677833008</v>
      </c>
      <c r="G53" s="237">
        <f>CHI_fec!G5-G58</f>
        <v>8862.8113001681013</v>
      </c>
      <c r="H53" s="237">
        <f>CHI_fec!H5-H58</f>
        <v>8959.583509292439</v>
      </c>
      <c r="I53" s="237">
        <f>CHI_fec!I5-I58</f>
        <v>10089.089165320238</v>
      </c>
      <c r="J53" s="237">
        <f>CHI_fec!J5-J58</f>
        <v>10490.943529668592</v>
      </c>
      <c r="K53" s="237">
        <f>CHI_fec!K5-K58</f>
        <v>9414.0866050633595</v>
      </c>
      <c r="L53" s="237">
        <f>CHI_fec!L5-L58</f>
        <v>10751.060613589081</v>
      </c>
      <c r="M53" s="237">
        <f>CHI_fec!M5-M58</f>
        <v>10227.740078815121</v>
      </c>
      <c r="N53" s="237">
        <f>CHI_fec!N5-N58</f>
        <v>10547.65230278236</v>
      </c>
      <c r="O53" s="237">
        <f>CHI_fec!O5-O58</f>
        <v>10756.319570585689</v>
      </c>
      <c r="P53" s="237">
        <f>CHI_fec!P5-P58</f>
        <v>10643.005284300165</v>
      </c>
      <c r="Q53" s="237">
        <f>CHI_fec!Q5-Q58</f>
        <v>11331.664522190993</v>
      </c>
      <c r="R53" s="237">
        <f>CHI_fec!R5-R58</f>
        <v>10948.511675113055</v>
      </c>
      <c r="S53" s="237">
        <f>CHI_fec!S5-S58</f>
        <v>11424.020876016024</v>
      </c>
      <c r="T53" s="237">
        <f>CHI_fec!T5-T58</f>
        <v>10278.069661292255</v>
      </c>
      <c r="U53" s="237">
        <f>CHI_fec!U5-U58</f>
        <v>9797.5821849253043</v>
      </c>
      <c r="V53" s="237">
        <f>CHI_fec!V5-V58</f>
        <v>10095.08910922103</v>
      </c>
      <c r="W53" s="237">
        <f>CHI_fec!W5-W58</f>
        <v>10090.378083699943</v>
      </c>
      <c r="X53" s="237">
        <f>CHI_fec!X5-X58</f>
        <v>9692.8095419437959</v>
      </c>
      <c r="Y53" s="237">
        <f>CHI_fec!Y5-Y58</f>
        <v>8709.3769086835637</v>
      </c>
      <c r="DA53" s="83"/>
    </row>
    <row r="54" spans="1:105" ht="12" customHeight="1" x14ac:dyDescent="0.25">
      <c r="A54" s="99" t="s">
        <v>49</v>
      </c>
      <c r="B54" s="238">
        <f>CHI_fec!B61</f>
        <v>2112.1731463672668</v>
      </c>
      <c r="C54" s="238">
        <f>CHI_fec!C61</f>
        <v>2110.5256279820592</v>
      </c>
      <c r="D54" s="238">
        <f>CHI_fec!D61</f>
        <v>2174.793364734815</v>
      </c>
      <c r="E54" s="238">
        <f>CHI_fec!E61</f>
        <v>2405.7564537242251</v>
      </c>
      <c r="F54" s="238">
        <f>CHI_fec!F61</f>
        <v>2328.1082267560282</v>
      </c>
      <c r="G54" s="238">
        <f>CHI_fec!G61</f>
        <v>2525.2182484301311</v>
      </c>
      <c r="H54" s="238">
        <f>CHI_fec!H61</f>
        <v>2622.4797942263108</v>
      </c>
      <c r="I54" s="238">
        <f>CHI_fec!I61</f>
        <v>2976.2167595815431</v>
      </c>
      <c r="J54" s="238">
        <f>CHI_fec!J61</f>
        <v>2645.8795787351291</v>
      </c>
      <c r="K54" s="238">
        <f>CHI_fec!K61</f>
        <v>2497.023521756726</v>
      </c>
      <c r="L54" s="238">
        <f>CHI_fec!L61</f>
        <v>2589.3641021843009</v>
      </c>
      <c r="M54" s="238">
        <f>CHI_fec!M61</f>
        <v>3068.4304667089109</v>
      </c>
      <c r="N54" s="238">
        <f>CHI_fec!N61</f>
        <v>3031.9005776991512</v>
      </c>
      <c r="O54" s="238">
        <f>CHI_fec!O61</f>
        <v>2811.816084329756</v>
      </c>
      <c r="P54" s="238">
        <f>CHI_fec!P61</f>
        <v>2929.576620734706</v>
      </c>
      <c r="Q54" s="238">
        <f>CHI_fec!Q61</f>
        <v>2732.4044947192951</v>
      </c>
      <c r="R54" s="238">
        <f>CHI_fec!R61</f>
        <v>3167.6291484275962</v>
      </c>
      <c r="S54" s="238">
        <f>CHI_fec!S61</f>
        <v>3026.8767546326849</v>
      </c>
      <c r="T54" s="238">
        <f>CHI_fec!T61</f>
        <v>3349.8050687732948</v>
      </c>
      <c r="U54" s="238">
        <f>CHI_fec!U61</f>
        <v>3136.9912454423788</v>
      </c>
      <c r="V54" s="238">
        <f>CHI_fec!V61</f>
        <v>3178.825696688149</v>
      </c>
      <c r="W54" s="238">
        <f>CHI_fec!W61</f>
        <v>3225.264819182581</v>
      </c>
      <c r="X54" s="238">
        <f>CHI_fec!X61</f>
        <v>2244.7241988453229</v>
      </c>
      <c r="Y54" s="238">
        <f>CHI_fec!Y61</f>
        <v>2625.2508806578812</v>
      </c>
      <c r="DA54" s="94"/>
    </row>
    <row r="55" spans="1:105" ht="12" customHeight="1" x14ac:dyDescent="0.25">
      <c r="A55" s="52" t="s">
        <v>50</v>
      </c>
      <c r="B55" s="239">
        <f>CHI_fec!B110</f>
        <v>482.17709240558258</v>
      </c>
      <c r="C55" s="239">
        <f>CHI_fec!C110</f>
        <v>512.72803820486331</v>
      </c>
      <c r="D55" s="239">
        <f>CHI_fec!D110</f>
        <v>507.71241593138001</v>
      </c>
      <c r="E55" s="239">
        <f>CHI_fec!E110</f>
        <v>554.2177651229872</v>
      </c>
      <c r="F55" s="239">
        <f>CHI_fec!F110</f>
        <v>590.69298585620083</v>
      </c>
      <c r="G55" s="239">
        <f>CHI_fec!G110</f>
        <v>662.69168957890179</v>
      </c>
      <c r="H55" s="239">
        <f>CHI_fec!H110</f>
        <v>697.48613758185252</v>
      </c>
      <c r="I55" s="239">
        <f>CHI_fec!I110</f>
        <v>744.29906220053829</v>
      </c>
      <c r="J55" s="239">
        <f>CHI_fec!J110</f>
        <v>796.78196468312353</v>
      </c>
      <c r="K55" s="239">
        <f>CHI_fec!K110</f>
        <v>734.19322657630505</v>
      </c>
      <c r="L55" s="239">
        <f>CHI_fec!L110</f>
        <v>713.74080443297987</v>
      </c>
      <c r="M55" s="239">
        <f>CHI_fec!M110</f>
        <v>667.13719308302291</v>
      </c>
      <c r="N55" s="239">
        <f>CHI_fec!N110</f>
        <v>679.98710232158203</v>
      </c>
      <c r="O55" s="239">
        <f>CHI_fec!O110</f>
        <v>663.93665806821446</v>
      </c>
      <c r="P55" s="239">
        <f>CHI_fec!P110</f>
        <v>639.65558421706294</v>
      </c>
      <c r="Q55" s="239">
        <f>CHI_fec!Q110</f>
        <v>681.88592719977055</v>
      </c>
      <c r="R55" s="239">
        <f>CHI_fec!R110</f>
        <v>837.25040603802461</v>
      </c>
      <c r="S55" s="239">
        <f>CHI_fec!S110</f>
        <v>660.3229196522401</v>
      </c>
      <c r="T55" s="239">
        <f>CHI_fec!T110</f>
        <v>655.62004394764494</v>
      </c>
      <c r="U55" s="239">
        <f>CHI_fec!U110</f>
        <v>624.20942008216321</v>
      </c>
      <c r="V55" s="239">
        <f>CHI_fec!V110</f>
        <v>624.02550874175961</v>
      </c>
      <c r="W55" s="239">
        <f>CHI_fec!W110</f>
        <v>647.0406993407853</v>
      </c>
      <c r="X55" s="239">
        <f>CHI_fec!X110</f>
        <v>619.59252890035339</v>
      </c>
      <c r="Y55" s="239">
        <f>CHI_fec!Y110</f>
        <v>592.02854872505952</v>
      </c>
      <c r="DA55" s="84"/>
    </row>
    <row r="56" spans="1:105" ht="12" customHeight="1" x14ac:dyDescent="0.25">
      <c r="A56" s="172"/>
      <c r="B56" s="172"/>
      <c r="C56" s="172"/>
      <c r="D56" s="172"/>
      <c r="E56" s="172"/>
      <c r="F56" s="172"/>
      <c r="G56" s="172"/>
      <c r="H56" s="172"/>
      <c r="I56" s="172"/>
      <c r="J56" s="172"/>
      <c r="K56" s="172"/>
      <c r="L56" s="172"/>
      <c r="M56" s="172"/>
      <c r="N56" s="172"/>
      <c r="O56" s="172"/>
      <c r="P56" s="172"/>
      <c r="Q56" s="172"/>
      <c r="R56" s="172"/>
      <c r="S56" s="172"/>
      <c r="T56" s="172"/>
      <c r="U56" s="172"/>
      <c r="V56" s="172"/>
      <c r="W56" s="172"/>
      <c r="X56" s="172"/>
      <c r="Y56" s="172"/>
      <c r="DA56" s="176"/>
    </row>
    <row r="57" spans="1:105" ht="12" customHeight="1" x14ac:dyDescent="0.25">
      <c r="A57" s="30" t="s">
        <v>970</v>
      </c>
      <c r="B57" s="113"/>
      <c r="C57" s="113"/>
      <c r="D57" s="113"/>
      <c r="E57" s="113"/>
      <c r="F57" s="113"/>
      <c r="G57" s="113"/>
      <c r="H57" s="113"/>
      <c r="I57" s="113"/>
      <c r="J57" s="113"/>
      <c r="K57" s="113"/>
      <c r="L57" s="113"/>
      <c r="M57" s="113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DA57" s="112"/>
    </row>
    <row r="58" spans="1:105" ht="12" customHeight="1" x14ac:dyDescent="0.25">
      <c r="A58" s="31" t="s">
        <v>70</v>
      </c>
      <c r="B58" s="210">
        <v>20220.696103526428</v>
      </c>
      <c r="C58" s="210">
        <v>20239.81315096961</v>
      </c>
      <c r="D58" s="210">
        <v>20221.171195184859</v>
      </c>
      <c r="E58" s="210">
        <v>18844.701809427021</v>
      </c>
      <c r="F58" s="210">
        <v>19730.857363331412</v>
      </c>
      <c r="G58" s="210">
        <v>20198.699168496809</v>
      </c>
      <c r="H58" s="210">
        <v>19191.91355883787</v>
      </c>
      <c r="I58" s="210">
        <v>18769.27525378409</v>
      </c>
      <c r="J58" s="210">
        <v>18194.282135741199</v>
      </c>
      <c r="K58" s="210">
        <v>17015.113046034108</v>
      </c>
      <c r="L58" s="210">
        <v>18435.649934486039</v>
      </c>
      <c r="M58" s="210">
        <v>17763.175163593991</v>
      </c>
      <c r="N58" s="210">
        <v>17825.338668960361</v>
      </c>
      <c r="O58" s="210">
        <v>17813.9133356028</v>
      </c>
      <c r="P58" s="210">
        <v>18083.292039890999</v>
      </c>
      <c r="Q58" s="210">
        <v>17215.794545643541</v>
      </c>
      <c r="R58" s="210">
        <v>17274.74690514453</v>
      </c>
      <c r="S58" s="210">
        <v>18557.8043870279</v>
      </c>
      <c r="T58" s="210">
        <v>17894.134848576919</v>
      </c>
      <c r="U58" s="210">
        <v>17811.469244885189</v>
      </c>
      <c r="V58" s="210">
        <v>17689.319702239231</v>
      </c>
      <c r="W58" s="210">
        <v>19309.26101800333</v>
      </c>
      <c r="X58" s="210">
        <v>15760.660824635899</v>
      </c>
      <c r="Y58" s="210">
        <v>13295.830071088159</v>
      </c>
      <c r="DA58" s="109" t="s">
        <v>971</v>
      </c>
    </row>
    <row r="59" spans="1:105" ht="12" customHeight="1" x14ac:dyDescent="0.25">
      <c r="A59" s="24" t="s">
        <v>28</v>
      </c>
      <c r="B59" s="213">
        <v>0</v>
      </c>
      <c r="C59" s="213">
        <v>0</v>
      </c>
      <c r="D59" s="213">
        <v>0</v>
      </c>
      <c r="E59" s="213">
        <v>0</v>
      </c>
      <c r="F59" s="213">
        <v>0</v>
      </c>
      <c r="G59" s="213">
        <v>26.965179343350371</v>
      </c>
      <c r="H59" s="213">
        <v>34.770937231298369</v>
      </c>
      <c r="I59" s="213">
        <v>39.028632846087703</v>
      </c>
      <c r="J59" s="213">
        <v>42.576698194325019</v>
      </c>
      <c r="K59" s="213">
        <v>12.773000859845229</v>
      </c>
      <c r="L59" s="213">
        <v>42.608598452278592</v>
      </c>
      <c r="M59" s="213">
        <v>37.329664660361139</v>
      </c>
      <c r="N59" s="213">
        <v>32.435425623387793</v>
      </c>
      <c r="O59" s="213">
        <v>29.73731728288908</v>
      </c>
      <c r="P59" s="213">
        <v>21.281169389509891</v>
      </c>
      <c r="Q59" s="213">
        <v>17.734307824591571</v>
      </c>
      <c r="R59" s="213">
        <v>19.86242476354256</v>
      </c>
      <c r="S59" s="213">
        <v>18.443680137575239</v>
      </c>
      <c r="T59" s="213">
        <v>18.443680137575239</v>
      </c>
      <c r="U59" s="213">
        <v>17.274634565778161</v>
      </c>
      <c r="V59" s="213">
        <v>13.749097162510751</v>
      </c>
      <c r="W59" s="213">
        <v>10.62708512467756</v>
      </c>
      <c r="X59" s="213">
        <v>8.1003439380911431</v>
      </c>
      <c r="Y59" s="213">
        <v>9.0083404987102309</v>
      </c>
      <c r="DA59" s="85" t="s">
        <v>972</v>
      </c>
    </row>
    <row r="60" spans="1:105" ht="12" customHeight="1" x14ac:dyDescent="0.25">
      <c r="A60" s="14" t="s">
        <v>29</v>
      </c>
      <c r="B60" s="204">
        <f t="shared" ref="B60:Y60" si="12">B61+B62+B63+B64+B65+B66</f>
        <v>18071.083033878967</v>
      </c>
      <c r="C60" s="204">
        <f t="shared" si="12"/>
        <v>18090.200081322153</v>
      </c>
      <c r="D60" s="204">
        <f t="shared" si="12"/>
        <v>18071.558125537398</v>
      </c>
      <c r="E60" s="204">
        <f t="shared" si="12"/>
        <v>16695.063546314374</v>
      </c>
      <c r="F60" s="204">
        <f t="shared" si="12"/>
        <v>17366.310673735534</v>
      </c>
      <c r="G60" s="204">
        <f t="shared" si="12"/>
        <v>17699.67173635896</v>
      </c>
      <c r="H60" s="204">
        <f t="shared" si="12"/>
        <v>16792.595932010699</v>
      </c>
      <c r="I60" s="204">
        <f t="shared" si="12"/>
        <v>16430.160636415221</v>
      </c>
      <c r="J60" s="204">
        <f t="shared" si="12"/>
        <v>15975.004835655218</v>
      </c>
      <c r="K60" s="204">
        <f t="shared" si="12"/>
        <v>15064.828179310123</v>
      </c>
      <c r="L60" s="204">
        <f t="shared" si="12"/>
        <v>16000.945549275377</v>
      </c>
      <c r="M60" s="204">
        <f t="shared" si="12"/>
        <v>15409.816092226838</v>
      </c>
      <c r="N60" s="204">
        <f t="shared" si="12"/>
        <v>15736.309950129747</v>
      </c>
      <c r="O60" s="204">
        <f t="shared" si="12"/>
        <v>15373.872836892564</v>
      </c>
      <c r="P60" s="204">
        <f t="shared" si="12"/>
        <v>15534.180689933995</v>
      </c>
      <c r="Q60" s="204">
        <f t="shared" si="12"/>
        <v>14825.919223201579</v>
      </c>
      <c r="R60" s="204">
        <f t="shared" si="12"/>
        <v>14631.920077973418</v>
      </c>
      <c r="S60" s="204">
        <f t="shared" si="12"/>
        <v>15957.212813511138</v>
      </c>
      <c r="T60" s="204">
        <f t="shared" si="12"/>
        <v>14868.281366203744</v>
      </c>
      <c r="U60" s="204">
        <f t="shared" si="12"/>
        <v>14362.94998435209</v>
      </c>
      <c r="V60" s="204">
        <f t="shared" si="12"/>
        <v>14827.929246521264</v>
      </c>
      <c r="W60" s="204">
        <f t="shared" si="12"/>
        <v>16413.874689542452</v>
      </c>
      <c r="X60" s="204">
        <f t="shared" si="12"/>
        <v>13974.529526269605</v>
      </c>
      <c r="Y60" s="204">
        <f t="shared" si="12"/>
        <v>11479.01880711567</v>
      </c>
      <c r="DA60" s="71"/>
    </row>
    <row r="61" spans="1:105" ht="12" customHeight="1" x14ac:dyDescent="0.25">
      <c r="A61" s="18" t="s">
        <v>30</v>
      </c>
      <c r="B61" s="204">
        <v>393.70163370593292</v>
      </c>
      <c r="C61" s="204">
        <v>417.34737747205497</v>
      </c>
      <c r="D61" s="204">
        <v>503.65434221840059</v>
      </c>
      <c r="E61" s="204">
        <v>52.523903697334482</v>
      </c>
      <c r="F61" s="204">
        <v>42.675666380051588</v>
      </c>
      <c r="G61" s="204">
        <v>42.043422184006872</v>
      </c>
      <c r="H61" s="204">
        <v>41.955374032674108</v>
      </c>
      <c r="I61" s="204">
        <v>41.618658641444533</v>
      </c>
      <c r="J61" s="204">
        <v>42.446517626827173</v>
      </c>
      <c r="K61" s="204">
        <v>31.429406706792779</v>
      </c>
      <c r="L61" s="204">
        <v>35.484866723989683</v>
      </c>
      <c r="M61" s="204">
        <v>33.457179707652621</v>
      </c>
      <c r="N61" s="204">
        <v>32.443336199484087</v>
      </c>
      <c r="O61" s="204">
        <v>32.443336199484087</v>
      </c>
      <c r="P61" s="204">
        <v>28.808512467755801</v>
      </c>
      <c r="Q61" s="204">
        <v>32.350816852966467</v>
      </c>
      <c r="R61" s="204">
        <v>41.38005159071367</v>
      </c>
      <c r="S61" s="204">
        <v>28.661478933791919</v>
      </c>
      <c r="T61" s="204">
        <v>30.423645743766119</v>
      </c>
      <c r="U61" s="204">
        <v>30.423645743766119</v>
      </c>
      <c r="V61" s="204">
        <v>26.077386070507309</v>
      </c>
      <c r="W61" s="204">
        <v>23.90429922613929</v>
      </c>
      <c r="X61" s="204">
        <v>23.90429922613929</v>
      </c>
      <c r="Y61" s="204">
        <v>18.471453138435081</v>
      </c>
      <c r="DA61" s="71" t="s">
        <v>973</v>
      </c>
    </row>
    <row r="62" spans="1:105" ht="12" customHeight="1" x14ac:dyDescent="0.25">
      <c r="A62" s="18" t="s">
        <v>31</v>
      </c>
      <c r="B62" s="204">
        <v>938.81487532244182</v>
      </c>
      <c r="C62" s="204">
        <v>936.55537403267397</v>
      </c>
      <c r="D62" s="204">
        <v>876.67910576096301</v>
      </c>
      <c r="E62" s="204">
        <v>903.39879621668092</v>
      </c>
      <c r="F62" s="204">
        <v>980.39466895958719</v>
      </c>
      <c r="G62" s="204">
        <v>1038.308254514187</v>
      </c>
      <c r="H62" s="204">
        <v>1007.918744625967</v>
      </c>
      <c r="I62" s="204">
        <v>1037.2955288048149</v>
      </c>
      <c r="J62" s="204">
        <v>989.59587274290618</v>
      </c>
      <c r="K62" s="204">
        <v>966.40034393809117</v>
      </c>
      <c r="L62" s="204">
        <v>1069.7468615649179</v>
      </c>
      <c r="M62" s="204">
        <v>1051.056577815993</v>
      </c>
      <c r="N62" s="204">
        <v>1158.8008598452279</v>
      </c>
      <c r="O62" s="204">
        <v>1197.2809550681941</v>
      </c>
      <c r="P62" s="204">
        <v>881.84616967448881</v>
      </c>
      <c r="Q62" s="204">
        <v>1051.041920095116</v>
      </c>
      <c r="R62" s="204">
        <v>968.10532269042631</v>
      </c>
      <c r="S62" s="204">
        <v>2174.8933708682671</v>
      </c>
      <c r="T62" s="204">
        <v>1365.2239896818569</v>
      </c>
      <c r="U62" s="204">
        <v>1589.503439380911</v>
      </c>
      <c r="V62" s="204">
        <v>1381.6848667239899</v>
      </c>
      <c r="W62" s="204">
        <v>1603.906706792777</v>
      </c>
      <c r="X62" s="204">
        <v>1189.2983579579991</v>
      </c>
      <c r="Y62" s="204">
        <v>1087.5347128086109</v>
      </c>
      <c r="DA62" s="71" t="s">
        <v>974</v>
      </c>
    </row>
    <row r="63" spans="1:105" ht="12" customHeight="1" x14ac:dyDescent="0.25">
      <c r="A63" s="18" t="s">
        <v>71</v>
      </c>
      <c r="B63" s="204">
        <v>381.03086844368011</v>
      </c>
      <c r="C63" s="204">
        <v>490.92381771281168</v>
      </c>
      <c r="D63" s="204">
        <v>546.38383490971626</v>
      </c>
      <c r="E63" s="204">
        <v>554.05081685296636</v>
      </c>
      <c r="F63" s="204">
        <v>523.32708512467752</v>
      </c>
      <c r="G63" s="204">
        <v>647.23095442820295</v>
      </c>
      <c r="H63" s="204">
        <v>569.45245055889939</v>
      </c>
      <c r="I63" s="204">
        <v>683.39303525365426</v>
      </c>
      <c r="J63" s="204">
        <v>692.4042992261393</v>
      </c>
      <c r="K63" s="204">
        <v>445.65993121238171</v>
      </c>
      <c r="L63" s="204">
        <v>622.91392949269118</v>
      </c>
      <c r="M63" s="204">
        <v>613.77901977644024</v>
      </c>
      <c r="N63" s="204">
        <v>580.94886915199743</v>
      </c>
      <c r="O63" s="204">
        <v>454.92284589585609</v>
      </c>
      <c r="P63" s="204">
        <v>351.08632846087698</v>
      </c>
      <c r="Q63" s="204">
        <v>176.9089423903697</v>
      </c>
      <c r="R63" s="204">
        <v>417.42046431642302</v>
      </c>
      <c r="S63" s="204">
        <v>397.99002579535681</v>
      </c>
      <c r="T63" s="204">
        <v>464.51220980223559</v>
      </c>
      <c r="U63" s="204">
        <v>340.39750644883918</v>
      </c>
      <c r="V63" s="204">
        <v>735.16990541702489</v>
      </c>
      <c r="W63" s="204">
        <v>895.87386070507307</v>
      </c>
      <c r="X63" s="204">
        <v>568.97867583834909</v>
      </c>
      <c r="Y63" s="204">
        <v>562.28374892519344</v>
      </c>
      <c r="DA63" s="71" t="s">
        <v>975</v>
      </c>
    </row>
    <row r="64" spans="1:105" ht="12" customHeight="1" x14ac:dyDescent="0.25">
      <c r="A64" s="18" t="s">
        <v>32</v>
      </c>
      <c r="B64" s="204">
        <v>2644.8934651762679</v>
      </c>
      <c r="C64" s="204">
        <v>2771.3002579535678</v>
      </c>
      <c r="D64" s="204">
        <v>2897.7070507308681</v>
      </c>
      <c r="E64" s="204">
        <v>1738.0924333619951</v>
      </c>
      <c r="F64" s="204">
        <v>1583.72467755804</v>
      </c>
      <c r="G64" s="204">
        <v>1683.475666380052</v>
      </c>
      <c r="H64" s="204">
        <v>1670.716509028375</v>
      </c>
      <c r="I64" s="204">
        <v>1653.158727429063</v>
      </c>
      <c r="J64" s="204">
        <v>1708.072828890799</v>
      </c>
      <c r="K64" s="204">
        <v>1719.232674118658</v>
      </c>
      <c r="L64" s="204">
        <v>1646.9554600171971</v>
      </c>
      <c r="M64" s="204">
        <v>1633.4637145313841</v>
      </c>
      <c r="N64" s="204">
        <v>1688.394411006019</v>
      </c>
      <c r="O64" s="204">
        <v>1183.417970765262</v>
      </c>
      <c r="P64" s="204">
        <v>1177.43147033534</v>
      </c>
      <c r="Q64" s="204">
        <v>1278.441530524505</v>
      </c>
      <c r="R64" s="204">
        <v>684.13895098882199</v>
      </c>
      <c r="S64" s="204">
        <v>675.46680997420458</v>
      </c>
      <c r="T64" s="204">
        <v>720.75480329363415</v>
      </c>
      <c r="U64" s="204">
        <v>634.99663327987787</v>
      </c>
      <c r="V64" s="204">
        <v>518.4038924150442</v>
      </c>
      <c r="W64" s="204">
        <v>448.06285468615641</v>
      </c>
      <c r="X64" s="204">
        <v>431.68202923473768</v>
      </c>
      <c r="Y64" s="204">
        <v>294.85425623387789</v>
      </c>
      <c r="DA64" s="71" t="s">
        <v>976</v>
      </c>
    </row>
    <row r="65" spans="1:105" ht="12" customHeight="1" x14ac:dyDescent="0.25">
      <c r="A65" s="18" t="s">
        <v>33</v>
      </c>
      <c r="B65" s="204">
        <v>83.534022700986895</v>
      </c>
      <c r="C65" s="204">
        <v>38.406358192312993</v>
      </c>
      <c r="D65" s="204">
        <v>33.605588993981087</v>
      </c>
      <c r="E65" s="204">
        <v>61.40481888531766</v>
      </c>
      <c r="F65" s="204">
        <v>57.149710708876462</v>
      </c>
      <c r="G65" s="204">
        <v>94.861676169791167</v>
      </c>
      <c r="H65" s="204">
        <v>116.9600764647021</v>
      </c>
      <c r="I65" s="204">
        <v>79.947394798713873</v>
      </c>
      <c r="J65" s="204">
        <v>95.365798681875177</v>
      </c>
      <c r="K65" s="204">
        <v>93.946837951569563</v>
      </c>
      <c r="L65" s="204">
        <v>89.396538097390788</v>
      </c>
      <c r="M65" s="204">
        <v>77.581870386767719</v>
      </c>
      <c r="N65" s="204">
        <v>66.111295939058607</v>
      </c>
      <c r="O65" s="204">
        <v>58.688210477097392</v>
      </c>
      <c r="P65" s="204">
        <v>57.270547774555169</v>
      </c>
      <c r="Q65" s="204">
        <v>71.259332341203162</v>
      </c>
      <c r="R65" s="204">
        <v>979.65052484447358</v>
      </c>
      <c r="S65" s="204">
        <v>909.87533258267683</v>
      </c>
      <c r="T65" s="204">
        <v>3534.237826882596</v>
      </c>
      <c r="U65" s="204">
        <v>3589.3542109174418</v>
      </c>
      <c r="V65" s="204">
        <v>3574.2553627046732</v>
      </c>
      <c r="W65" s="204">
        <v>3351.1744315888868</v>
      </c>
      <c r="X65" s="204">
        <v>3177.7866283288049</v>
      </c>
      <c r="Y65" s="204">
        <v>2736.377129560713</v>
      </c>
      <c r="DA65" s="71" t="s">
        <v>977</v>
      </c>
    </row>
    <row r="66" spans="1:105" ht="12" customHeight="1" x14ac:dyDescent="0.25">
      <c r="A66" s="18" t="s">
        <v>83</v>
      </c>
      <c r="B66" s="204">
        <v>13629.108168529659</v>
      </c>
      <c r="C66" s="204">
        <v>13435.66689595873</v>
      </c>
      <c r="D66" s="204">
        <v>13213.52820292347</v>
      </c>
      <c r="E66" s="204">
        <v>13385.59277730008</v>
      </c>
      <c r="F66" s="204">
        <v>14179.038865004301</v>
      </c>
      <c r="G66" s="204">
        <v>14193.751762682719</v>
      </c>
      <c r="H66" s="204">
        <v>13385.59277730008</v>
      </c>
      <c r="I66" s="204">
        <v>12934.747291487531</v>
      </c>
      <c r="J66" s="204">
        <v>12447.11951848667</v>
      </c>
      <c r="K66" s="204">
        <v>11808.15898538263</v>
      </c>
      <c r="L66" s="204">
        <v>12536.447893379191</v>
      </c>
      <c r="M66" s="204">
        <v>12000.477730008601</v>
      </c>
      <c r="N66" s="204">
        <v>12209.611177987959</v>
      </c>
      <c r="O66" s="204">
        <v>12447.11951848667</v>
      </c>
      <c r="P66" s="204">
        <v>13037.737661220979</v>
      </c>
      <c r="Q66" s="204">
        <v>12215.916680997419</v>
      </c>
      <c r="R66" s="204">
        <v>11541.224763542559</v>
      </c>
      <c r="S66" s="204">
        <v>11770.325795356841</v>
      </c>
      <c r="T66" s="204">
        <v>8753.128890799655</v>
      </c>
      <c r="U66" s="204">
        <v>8178.2745485812547</v>
      </c>
      <c r="V66" s="204">
        <v>8592.337833190024</v>
      </c>
      <c r="W66" s="204">
        <v>10090.95253654342</v>
      </c>
      <c r="X66" s="204">
        <v>8582.8795356835763</v>
      </c>
      <c r="Y66" s="204">
        <v>6779.4975064488381</v>
      </c>
      <c r="DA66" s="71" t="s">
        <v>978</v>
      </c>
    </row>
    <row r="67" spans="1:105" ht="12" customHeight="1" x14ac:dyDescent="0.25">
      <c r="A67" s="14" t="s">
        <v>34</v>
      </c>
      <c r="B67" s="204">
        <f t="shared" ref="B67:Y67" si="13">B68+B69</f>
        <v>2149.6130696474629</v>
      </c>
      <c r="C67" s="204">
        <f t="shared" si="13"/>
        <v>2149.6130696474629</v>
      </c>
      <c r="D67" s="204">
        <f t="shared" si="13"/>
        <v>2149.6130696474629</v>
      </c>
      <c r="E67" s="204">
        <f t="shared" si="13"/>
        <v>2149.6382631126398</v>
      </c>
      <c r="F67" s="204">
        <f t="shared" si="13"/>
        <v>2364.546689595873</v>
      </c>
      <c r="G67" s="204">
        <f t="shared" si="13"/>
        <v>2472.062252794497</v>
      </c>
      <c r="H67" s="204">
        <f t="shared" si="13"/>
        <v>2364.546689595873</v>
      </c>
      <c r="I67" s="204">
        <f t="shared" si="13"/>
        <v>2300.085984522786</v>
      </c>
      <c r="J67" s="204">
        <f t="shared" si="13"/>
        <v>2176.7006018916591</v>
      </c>
      <c r="K67" s="204">
        <f t="shared" si="13"/>
        <v>1937.5118658641441</v>
      </c>
      <c r="L67" s="204">
        <f t="shared" si="13"/>
        <v>2392.0957867583829</v>
      </c>
      <c r="M67" s="204">
        <f t="shared" si="13"/>
        <v>2316.029406706793</v>
      </c>
      <c r="N67" s="204">
        <f t="shared" si="13"/>
        <v>2056.5932932072228</v>
      </c>
      <c r="O67" s="204">
        <f t="shared" si="13"/>
        <v>2410.3031814273431</v>
      </c>
      <c r="P67" s="204">
        <f t="shared" si="13"/>
        <v>2527.8301805674978</v>
      </c>
      <c r="Q67" s="204">
        <f t="shared" si="13"/>
        <v>2372.1410146173689</v>
      </c>
      <c r="R67" s="204">
        <f t="shared" si="13"/>
        <v>2622.964402407566</v>
      </c>
      <c r="S67" s="204">
        <f t="shared" si="13"/>
        <v>2582.1478933791918</v>
      </c>
      <c r="T67" s="204">
        <f t="shared" si="13"/>
        <v>3007.409802235597</v>
      </c>
      <c r="U67" s="204">
        <f t="shared" si="13"/>
        <v>3431.2446259673261</v>
      </c>
      <c r="V67" s="204">
        <f t="shared" si="13"/>
        <v>2847.6413585554601</v>
      </c>
      <c r="W67" s="204">
        <f t="shared" si="13"/>
        <v>2884.7592433361988</v>
      </c>
      <c r="X67" s="204">
        <f t="shared" si="13"/>
        <v>1778.0309544282029</v>
      </c>
      <c r="Y67" s="204">
        <f t="shared" si="13"/>
        <v>1807.8029234737751</v>
      </c>
      <c r="DA67" s="71"/>
    </row>
    <row r="68" spans="1:105" ht="12" customHeight="1" x14ac:dyDescent="0.25">
      <c r="A68" s="18" t="s">
        <v>73</v>
      </c>
      <c r="B68" s="204">
        <v>2149.6130696474629</v>
      </c>
      <c r="C68" s="204">
        <v>2149.6130696474629</v>
      </c>
      <c r="D68" s="204">
        <v>2149.6130696474629</v>
      </c>
      <c r="E68" s="204">
        <v>2149.6382631126398</v>
      </c>
      <c r="F68" s="204">
        <v>2364.546689595873</v>
      </c>
      <c r="G68" s="204">
        <v>2472.062252794497</v>
      </c>
      <c r="H68" s="204">
        <v>2364.546689595873</v>
      </c>
      <c r="I68" s="204">
        <v>2300.085984522786</v>
      </c>
      <c r="J68" s="204">
        <v>2176.7006018916591</v>
      </c>
      <c r="K68" s="204">
        <v>1937.5118658641441</v>
      </c>
      <c r="L68" s="204">
        <v>2392.0957867583829</v>
      </c>
      <c r="M68" s="204">
        <v>2316.029406706793</v>
      </c>
      <c r="N68" s="204">
        <v>2056.5932932072228</v>
      </c>
      <c r="O68" s="204">
        <v>2410.3031814273431</v>
      </c>
      <c r="P68" s="204">
        <v>2527.8301805674978</v>
      </c>
      <c r="Q68" s="204">
        <v>2372.1410146173689</v>
      </c>
      <c r="R68" s="204">
        <v>2622.964402407566</v>
      </c>
      <c r="S68" s="204">
        <v>2582.1478933791918</v>
      </c>
      <c r="T68" s="204">
        <v>3007.409802235597</v>
      </c>
      <c r="U68" s="204">
        <v>3431.2446259673261</v>
      </c>
      <c r="V68" s="204">
        <v>2847.6413585554601</v>
      </c>
      <c r="W68" s="204">
        <v>2884.7592433361988</v>
      </c>
      <c r="X68" s="204">
        <v>1778.0309544282029</v>
      </c>
      <c r="Y68" s="204">
        <v>1807.8029234737751</v>
      </c>
      <c r="DA68" s="71" t="s">
        <v>979</v>
      </c>
    </row>
    <row r="69" spans="1:105" ht="12" customHeight="1" x14ac:dyDescent="0.25">
      <c r="A69" s="18" t="s">
        <v>36</v>
      </c>
      <c r="B69" s="204">
        <v>0</v>
      </c>
      <c r="C69" s="204">
        <v>0</v>
      </c>
      <c r="D69" s="204">
        <v>0</v>
      </c>
      <c r="E69" s="204">
        <v>0</v>
      </c>
      <c r="F69" s="204">
        <v>0</v>
      </c>
      <c r="G69" s="204">
        <v>0</v>
      </c>
      <c r="H69" s="204">
        <v>0</v>
      </c>
      <c r="I69" s="204">
        <v>0</v>
      </c>
      <c r="J69" s="204">
        <v>0</v>
      </c>
      <c r="K69" s="204">
        <v>0</v>
      </c>
      <c r="L69" s="204">
        <v>0</v>
      </c>
      <c r="M69" s="204">
        <v>0</v>
      </c>
      <c r="N69" s="204">
        <v>0</v>
      </c>
      <c r="O69" s="204">
        <v>0</v>
      </c>
      <c r="P69" s="204">
        <v>0</v>
      </c>
      <c r="Q69" s="204">
        <v>0</v>
      </c>
      <c r="R69" s="204">
        <v>0</v>
      </c>
      <c r="S69" s="204">
        <v>0</v>
      </c>
      <c r="T69" s="204">
        <v>0</v>
      </c>
      <c r="U69" s="204">
        <v>0</v>
      </c>
      <c r="V69" s="204">
        <v>0</v>
      </c>
      <c r="W69" s="204">
        <v>0</v>
      </c>
      <c r="X69" s="204">
        <v>0</v>
      </c>
      <c r="Y69" s="204">
        <v>0</v>
      </c>
      <c r="DA69" s="71" t="s">
        <v>980</v>
      </c>
    </row>
    <row r="70" spans="1:105" ht="12" customHeight="1" x14ac:dyDescent="0.25">
      <c r="A70" s="14" t="s">
        <v>37</v>
      </c>
      <c r="B70" s="204">
        <v>0</v>
      </c>
      <c r="C70" s="204">
        <v>0</v>
      </c>
      <c r="D70" s="204">
        <v>0</v>
      </c>
      <c r="E70" s="204">
        <v>0</v>
      </c>
      <c r="F70" s="204">
        <v>0</v>
      </c>
      <c r="G70" s="204">
        <v>0</v>
      </c>
      <c r="H70" s="204">
        <v>0</v>
      </c>
      <c r="I70" s="204">
        <v>0</v>
      </c>
      <c r="J70" s="204">
        <v>0</v>
      </c>
      <c r="K70" s="204">
        <v>0</v>
      </c>
      <c r="L70" s="204">
        <v>0</v>
      </c>
      <c r="M70" s="204">
        <v>0</v>
      </c>
      <c r="N70" s="204">
        <v>0</v>
      </c>
      <c r="O70" s="204">
        <v>0</v>
      </c>
      <c r="P70" s="204">
        <v>0</v>
      </c>
      <c r="Q70" s="204">
        <v>0</v>
      </c>
      <c r="R70" s="204">
        <v>0</v>
      </c>
      <c r="S70" s="204">
        <v>0</v>
      </c>
      <c r="T70" s="204">
        <v>0</v>
      </c>
      <c r="U70" s="204">
        <v>0</v>
      </c>
      <c r="V70" s="204">
        <v>0</v>
      </c>
      <c r="W70" s="204">
        <v>0</v>
      </c>
      <c r="X70" s="204">
        <v>0</v>
      </c>
      <c r="Y70" s="204">
        <v>0</v>
      </c>
      <c r="DA70" s="71" t="s">
        <v>981</v>
      </c>
    </row>
    <row r="71" spans="1:105" ht="12" customHeight="1" x14ac:dyDescent="0.25">
      <c r="A71" s="114" t="s">
        <v>144</v>
      </c>
      <c r="B71" s="284">
        <f t="shared" ref="B71:Y71" si="14">SUM(B72:B74)</f>
        <v>20220.696103526428</v>
      </c>
      <c r="C71" s="284">
        <f t="shared" si="14"/>
        <v>20239.81315096961</v>
      </c>
      <c r="D71" s="284">
        <f t="shared" si="14"/>
        <v>20221.171195184859</v>
      </c>
      <c r="E71" s="284">
        <f t="shared" si="14"/>
        <v>18844.701809427021</v>
      </c>
      <c r="F71" s="284">
        <f t="shared" si="14"/>
        <v>19730.857363331412</v>
      </c>
      <c r="G71" s="284">
        <f t="shared" si="14"/>
        <v>20198.699168496809</v>
      </c>
      <c r="H71" s="284">
        <f t="shared" si="14"/>
        <v>19191.91355883787</v>
      </c>
      <c r="I71" s="284">
        <f t="shared" si="14"/>
        <v>18769.27525378409</v>
      </c>
      <c r="J71" s="284">
        <f t="shared" si="14"/>
        <v>18194.282135741199</v>
      </c>
      <c r="K71" s="284">
        <f t="shared" si="14"/>
        <v>17015.113046034108</v>
      </c>
      <c r="L71" s="284">
        <f t="shared" si="14"/>
        <v>18435.649934486039</v>
      </c>
      <c r="M71" s="284">
        <f t="shared" si="14"/>
        <v>17763.175163593991</v>
      </c>
      <c r="N71" s="284">
        <f t="shared" si="14"/>
        <v>17825.338668960361</v>
      </c>
      <c r="O71" s="284">
        <f t="shared" si="14"/>
        <v>17813.9133356028</v>
      </c>
      <c r="P71" s="284">
        <f t="shared" si="14"/>
        <v>18083.292039890999</v>
      </c>
      <c r="Q71" s="284">
        <f t="shared" si="14"/>
        <v>17215.794545643541</v>
      </c>
      <c r="R71" s="284">
        <f t="shared" si="14"/>
        <v>17274.74690514453</v>
      </c>
      <c r="S71" s="284">
        <f t="shared" si="14"/>
        <v>18557.8043870279</v>
      </c>
      <c r="T71" s="284">
        <f t="shared" si="14"/>
        <v>17894.134848576919</v>
      </c>
      <c r="U71" s="284">
        <f t="shared" si="14"/>
        <v>17811.469244885189</v>
      </c>
      <c r="V71" s="284">
        <f t="shared" si="14"/>
        <v>17689.319702239231</v>
      </c>
      <c r="W71" s="284">
        <f t="shared" si="14"/>
        <v>19309.26101800333</v>
      </c>
      <c r="X71" s="284">
        <f t="shared" si="14"/>
        <v>15760.660824635899</v>
      </c>
      <c r="Y71" s="284">
        <f t="shared" si="14"/>
        <v>13295.830071088159</v>
      </c>
      <c r="DA71" s="118"/>
    </row>
    <row r="72" spans="1:105" ht="12" customHeight="1" x14ac:dyDescent="0.25">
      <c r="A72" s="51" t="str">
        <f>A53</f>
        <v>Basic chemicals</v>
      </c>
      <c r="B72" s="241">
        <f>CHI_fec!B16</f>
        <v>20220.696103526428</v>
      </c>
      <c r="C72" s="241">
        <f>CHI_fec!C16</f>
        <v>20239.81315096961</v>
      </c>
      <c r="D72" s="241">
        <f>CHI_fec!D16</f>
        <v>20221.171195184859</v>
      </c>
      <c r="E72" s="241">
        <f>CHI_fec!E16</f>
        <v>18844.701809427021</v>
      </c>
      <c r="F72" s="241">
        <f>CHI_fec!F16</f>
        <v>19730.857363331412</v>
      </c>
      <c r="G72" s="241">
        <f>CHI_fec!G16</f>
        <v>20198.699168496809</v>
      </c>
      <c r="H72" s="241">
        <f>CHI_fec!H16</f>
        <v>19191.91355883787</v>
      </c>
      <c r="I72" s="241">
        <f>CHI_fec!I16</f>
        <v>18769.27525378409</v>
      </c>
      <c r="J72" s="241">
        <f>CHI_fec!J16</f>
        <v>18194.282135741199</v>
      </c>
      <c r="K72" s="241">
        <f>CHI_fec!K16</f>
        <v>17015.113046034108</v>
      </c>
      <c r="L72" s="241">
        <f>CHI_fec!L16</f>
        <v>18435.649934486039</v>
      </c>
      <c r="M72" s="241">
        <f>CHI_fec!M16</f>
        <v>17763.175163593991</v>
      </c>
      <c r="N72" s="241">
        <f>CHI_fec!N16</f>
        <v>17825.338668960361</v>
      </c>
      <c r="O72" s="241">
        <f>CHI_fec!O16</f>
        <v>17813.9133356028</v>
      </c>
      <c r="P72" s="241">
        <f>CHI_fec!P16</f>
        <v>18083.292039890999</v>
      </c>
      <c r="Q72" s="241">
        <f>CHI_fec!Q16</f>
        <v>17215.794545643541</v>
      </c>
      <c r="R72" s="241">
        <f>CHI_fec!R16</f>
        <v>17274.74690514453</v>
      </c>
      <c r="S72" s="241">
        <f>CHI_fec!S16</f>
        <v>18557.8043870279</v>
      </c>
      <c r="T72" s="241">
        <f>CHI_fec!T16</f>
        <v>17894.134848576919</v>
      </c>
      <c r="U72" s="241">
        <f>CHI_fec!U16</f>
        <v>17811.469244885189</v>
      </c>
      <c r="V72" s="241">
        <f>CHI_fec!V16</f>
        <v>17689.319702239231</v>
      </c>
      <c r="W72" s="241">
        <f>CHI_fec!W16</f>
        <v>19309.26101800333</v>
      </c>
      <c r="X72" s="241">
        <f>CHI_fec!X16</f>
        <v>15760.660824635899</v>
      </c>
      <c r="Y72" s="241">
        <f>CHI_fec!Y16</f>
        <v>13295.830071088159</v>
      </c>
      <c r="DA72" s="83"/>
    </row>
    <row r="73" spans="1:105" ht="12" customHeight="1" x14ac:dyDescent="0.25">
      <c r="A73" s="99" t="str">
        <f>A54</f>
        <v>Other chemicals</v>
      </c>
      <c r="B73" s="282">
        <v>0</v>
      </c>
      <c r="C73" s="282">
        <v>0</v>
      </c>
      <c r="D73" s="282">
        <v>0</v>
      </c>
      <c r="E73" s="282">
        <v>0</v>
      </c>
      <c r="F73" s="282">
        <v>0</v>
      </c>
      <c r="G73" s="282">
        <v>0</v>
      </c>
      <c r="H73" s="282">
        <v>0</v>
      </c>
      <c r="I73" s="282">
        <v>0</v>
      </c>
      <c r="J73" s="282">
        <v>0</v>
      </c>
      <c r="K73" s="282">
        <v>0</v>
      </c>
      <c r="L73" s="282">
        <v>0</v>
      </c>
      <c r="M73" s="282">
        <v>0</v>
      </c>
      <c r="N73" s="282">
        <v>0</v>
      </c>
      <c r="O73" s="282">
        <v>0</v>
      </c>
      <c r="P73" s="282">
        <v>0</v>
      </c>
      <c r="Q73" s="282">
        <v>0</v>
      </c>
      <c r="R73" s="282">
        <v>0</v>
      </c>
      <c r="S73" s="282">
        <v>0</v>
      </c>
      <c r="T73" s="282">
        <v>0</v>
      </c>
      <c r="U73" s="282">
        <v>0</v>
      </c>
      <c r="V73" s="282">
        <v>0</v>
      </c>
      <c r="W73" s="282">
        <v>0</v>
      </c>
      <c r="X73" s="282">
        <v>0</v>
      </c>
      <c r="Y73" s="282">
        <v>0</v>
      </c>
      <c r="DA73" s="94"/>
    </row>
    <row r="74" spans="1:105" ht="12" customHeight="1" x14ac:dyDescent="0.25">
      <c r="A74" s="52" t="str">
        <f>A55</f>
        <v>Pharmaceutical products etc.</v>
      </c>
      <c r="B74" s="242">
        <v>0</v>
      </c>
      <c r="C74" s="242">
        <v>0</v>
      </c>
      <c r="D74" s="242">
        <v>0</v>
      </c>
      <c r="E74" s="242">
        <v>0</v>
      </c>
      <c r="F74" s="242">
        <v>0</v>
      </c>
      <c r="G74" s="242">
        <v>0</v>
      </c>
      <c r="H74" s="242">
        <v>0</v>
      </c>
      <c r="I74" s="242">
        <v>0</v>
      </c>
      <c r="J74" s="242">
        <v>0</v>
      </c>
      <c r="K74" s="242">
        <v>0</v>
      </c>
      <c r="L74" s="242">
        <v>0</v>
      </c>
      <c r="M74" s="242">
        <v>0</v>
      </c>
      <c r="N74" s="242">
        <v>0</v>
      </c>
      <c r="O74" s="242">
        <v>0</v>
      </c>
      <c r="P74" s="242">
        <v>0</v>
      </c>
      <c r="Q74" s="242">
        <v>0</v>
      </c>
      <c r="R74" s="242">
        <v>0</v>
      </c>
      <c r="S74" s="242">
        <v>0</v>
      </c>
      <c r="T74" s="242">
        <v>0</v>
      </c>
      <c r="U74" s="242">
        <v>0</v>
      </c>
      <c r="V74" s="242">
        <v>0</v>
      </c>
      <c r="W74" s="242">
        <v>0</v>
      </c>
      <c r="X74" s="242">
        <v>0</v>
      </c>
      <c r="Y74" s="242">
        <v>0</v>
      </c>
      <c r="DA74" s="84"/>
    </row>
    <row r="75" spans="1:105" ht="12" customHeight="1" x14ac:dyDescent="0.25">
      <c r="A75" s="172"/>
      <c r="B75" s="172"/>
      <c r="C75" s="172"/>
      <c r="D75" s="172"/>
      <c r="E75" s="172"/>
      <c r="F75" s="172"/>
      <c r="G75" s="172"/>
      <c r="H75" s="172"/>
      <c r="I75" s="172"/>
      <c r="J75" s="172"/>
      <c r="K75" s="172"/>
      <c r="L75" s="172"/>
      <c r="M75" s="172"/>
      <c r="N75" s="172"/>
      <c r="O75" s="172"/>
      <c r="P75" s="172"/>
      <c r="Q75" s="172"/>
      <c r="R75" s="172"/>
      <c r="S75" s="172"/>
      <c r="T75" s="172"/>
      <c r="U75" s="172"/>
      <c r="V75" s="172"/>
      <c r="W75" s="172"/>
      <c r="X75" s="172"/>
      <c r="Y75" s="172"/>
      <c r="DA75" s="176"/>
    </row>
    <row r="76" spans="1:105" ht="12" customHeight="1" x14ac:dyDescent="0.25">
      <c r="A76" s="30" t="s">
        <v>84</v>
      </c>
      <c r="B76" s="203">
        <f t="shared" ref="B76:Y76" si="15">SUM(B77:B78)</f>
        <v>22976.116210931032</v>
      </c>
      <c r="C76" s="203">
        <f t="shared" si="15"/>
        <v>22510.003458020103</v>
      </c>
      <c r="D76" s="203">
        <f t="shared" si="15"/>
        <v>23580.685344922305</v>
      </c>
      <c r="E76" s="203">
        <f t="shared" si="15"/>
        <v>25783.232812208356</v>
      </c>
      <c r="F76" s="203">
        <f t="shared" si="15"/>
        <v>23584.723452785347</v>
      </c>
      <c r="G76" s="203">
        <f t="shared" si="15"/>
        <v>25007.50147166472</v>
      </c>
      <c r="H76" s="203">
        <f t="shared" si="15"/>
        <v>22938.704586105516</v>
      </c>
      <c r="I76" s="203">
        <f t="shared" si="15"/>
        <v>26725.323857140822</v>
      </c>
      <c r="J76" s="203">
        <f t="shared" si="15"/>
        <v>27504.888373492173</v>
      </c>
      <c r="K76" s="203">
        <f t="shared" si="15"/>
        <v>24666.66372385763</v>
      </c>
      <c r="L76" s="203">
        <f t="shared" si="15"/>
        <v>28430.062954843732</v>
      </c>
      <c r="M76" s="203">
        <f t="shared" si="15"/>
        <v>26896.855602891508</v>
      </c>
      <c r="N76" s="203">
        <f t="shared" si="15"/>
        <v>27885.736398170775</v>
      </c>
      <c r="O76" s="203">
        <f t="shared" si="15"/>
        <v>27836.342505345223</v>
      </c>
      <c r="P76" s="203">
        <f t="shared" si="15"/>
        <v>25965.463131032124</v>
      </c>
      <c r="Q76" s="203">
        <f t="shared" si="15"/>
        <v>27311.174839860068</v>
      </c>
      <c r="R76" s="203">
        <f t="shared" si="15"/>
        <v>27110.133843803618</v>
      </c>
      <c r="S76" s="203">
        <f t="shared" si="15"/>
        <v>27454.344109474448</v>
      </c>
      <c r="T76" s="203">
        <f t="shared" si="15"/>
        <v>23749.237176565814</v>
      </c>
      <c r="U76" s="203">
        <f t="shared" si="15"/>
        <v>22327.101056016127</v>
      </c>
      <c r="V76" s="203">
        <f t="shared" si="15"/>
        <v>23960.542930440213</v>
      </c>
      <c r="W76" s="203">
        <f t="shared" si="15"/>
        <v>22843.446137856299</v>
      </c>
      <c r="X76" s="203">
        <f t="shared" si="15"/>
        <v>20151.744924031507</v>
      </c>
      <c r="Y76" s="203">
        <f t="shared" si="15"/>
        <v>19198.363301103531</v>
      </c>
      <c r="DA76" s="112"/>
    </row>
    <row r="77" spans="1:105" ht="12" customHeight="1" x14ac:dyDescent="0.25">
      <c r="A77" s="24" t="s">
        <v>145</v>
      </c>
      <c r="B77" s="213">
        <f>(CHI_emi!B5-CHI_emi!B59)+(CHI_emi!B61-CHI_emi!B108)+CHI_emi!B110</f>
        <v>14572.381460931032</v>
      </c>
      <c r="C77" s="213">
        <f>(CHI_emi!C5-CHI_emi!C59)+(CHI_emi!C61-CHI_emi!C108)+CHI_emi!C110</f>
        <v>14751.018638020101</v>
      </c>
      <c r="D77" s="213">
        <f>(CHI_emi!D5-CHI_emi!D59)+(CHI_emi!D61-CHI_emi!D108)+CHI_emi!D110</f>
        <v>15209.555064922308</v>
      </c>
      <c r="E77" s="213">
        <f>(CHI_emi!E5-CHI_emi!E59)+(CHI_emi!E61-CHI_emi!E108)+CHI_emi!E110</f>
        <v>17350.812242208354</v>
      </c>
      <c r="F77" s="213">
        <f>(CHI_emi!F5-CHI_emi!F59)+(CHI_emi!F61-CHI_emi!F108)+CHI_emi!F110</f>
        <v>15641.891492785346</v>
      </c>
      <c r="G77" s="213">
        <f>(CHI_emi!G5-CHI_emi!G59)+(CHI_emi!G61-CHI_emi!G108)+CHI_emi!G110</f>
        <v>16299.962061664721</v>
      </c>
      <c r="H77" s="213">
        <f>(CHI_emi!H5-CHI_emi!H59)+(CHI_emi!H61-CHI_emi!H108)+CHI_emi!H110</f>
        <v>14663.200326105514</v>
      </c>
      <c r="I77" s="213">
        <f>(CHI_emi!I5-CHI_emi!I59)+(CHI_emi!I61-CHI_emi!I108)+CHI_emi!I110</f>
        <v>18148.430627140824</v>
      </c>
      <c r="J77" s="213">
        <f>(CHI_emi!J5-CHI_emi!J59)+(CHI_emi!J61-CHI_emi!J108)+CHI_emi!J110</f>
        <v>19310.785373492174</v>
      </c>
      <c r="K77" s="213">
        <f>(CHI_emi!K5-CHI_emi!K59)+(CHI_emi!K61-CHI_emi!K108)+CHI_emi!K110</f>
        <v>17394.804483857628</v>
      </c>
      <c r="L77" s="213">
        <f>(CHI_emi!L5-CHI_emi!L59)+(CHI_emi!L61-CHI_emi!L108)+CHI_emi!L110</f>
        <v>20170.886114843732</v>
      </c>
      <c r="M77" s="213">
        <f>(CHI_emi!M5-CHI_emi!M59)+(CHI_emi!M61-CHI_emi!M108)+CHI_emi!M110</f>
        <v>18861.746762891507</v>
      </c>
      <c r="N77" s="213">
        <f>(CHI_emi!N5-CHI_emi!N59)+(CHI_emi!N61-CHI_emi!N108)+CHI_emi!N110</f>
        <v>19699.837698170777</v>
      </c>
      <c r="O77" s="213">
        <f>(CHI_emi!O5-CHI_emi!O59)+(CHI_emi!O61-CHI_emi!O108)+CHI_emi!O110</f>
        <v>19728.992075345224</v>
      </c>
      <c r="P77" s="213">
        <f>(CHI_emi!P5-CHI_emi!P59)+(CHI_emi!P61-CHI_emi!P108)+CHI_emi!P110</f>
        <v>19728.875271032124</v>
      </c>
      <c r="Q77" s="213">
        <f>(CHI_emi!Q5-CHI_emi!Q59)+(CHI_emi!Q61-CHI_emi!Q108)+CHI_emi!Q110</f>
        <v>21747.04358986007</v>
      </c>
      <c r="R77" s="213">
        <f>(CHI_emi!R5-CHI_emi!R59)+(CHI_emi!R61-CHI_emi!R108)+CHI_emi!R110</f>
        <v>21469.072873803616</v>
      </c>
      <c r="S77" s="213">
        <f>(CHI_emi!S5-CHI_emi!S59)+(CHI_emi!S61-CHI_emi!S108)+CHI_emi!S110</f>
        <v>21840.60744947445</v>
      </c>
      <c r="T77" s="213">
        <f>(CHI_emi!T5-CHI_emi!T59)+(CHI_emi!T61-CHI_emi!T108)+CHI_emi!T110</f>
        <v>18213.269466565813</v>
      </c>
      <c r="U77" s="213">
        <f>(CHI_emi!U5-CHI_emi!U59)+(CHI_emi!U61-CHI_emi!U108)+CHI_emi!U110</f>
        <v>16923.772826016128</v>
      </c>
      <c r="V77" s="213">
        <f>(CHI_emi!V5-CHI_emi!V59)+(CHI_emi!V61-CHI_emi!V108)+CHI_emi!V110</f>
        <v>18579.953040440214</v>
      </c>
      <c r="W77" s="213">
        <f>(CHI_emi!W5-CHI_emi!W59)+(CHI_emi!W61-CHI_emi!W108)+CHI_emi!W110</f>
        <v>17506.188297856301</v>
      </c>
      <c r="X77" s="213">
        <f>(CHI_emi!X5-CHI_emi!X59)+(CHI_emi!X61-CHI_emi!X108)+CHI_emi!X110</f>
        <v>15863.621974031508</v>
      </c>
      <c r="Y77" s="213">
        <f>(CHI_emi!Y5-CHI_emi!Y59)+(CHI_emi!Y61-CHI_emi!Y108)+CHI_emi!Y110</f>
        <v>15131.558191103531</v>
      </c>
      <c r="DA77" s="85"/>
    </row>
    <row r="78" spans="1:105" ht="12" customHeight="1" x14ac:dyDescent="0.25">
      <c r="A78" s="14" t="s">
        <v>146</v>
      </c>
      <c r="B78" s="204">
        <f>CHI_emi!B59+CHI_emi!B108</f>
        <v>8403.7347499999996</v>
      </c>
      <c r="C78" s="204">
        <f>CHI_emi!C59+CHI_emi!C108</f>
        <v>7758.9848199999997</v>
      </c>
      <c r="D78" s="204">
        <f>CHI_emi!D59+CHI_emi!D108</f>
        <v>8371.1302799999994</v>
      </c>
      <c r="E78" s="204">
        <f>CHI_emi!E59+CHI_emi!E108</f>
        <v>8432.4205700000002</v>
      </c>
      <c r="F78" s="204">
        <f>CHI_emi!F59+CHI_emi!F108</f>
        <v>7942.8319600000004</v>
      </c>
      <c r="G78" s="204">
        <f>CHI_emi!G59+CHI_emi!G108</f>
        <v>8707.5394099999994</v>
      </c>
      <c r="H78" s="204">
        <f>CHI_emi!H59+CHI_emi!H108</f>
        <v>8275.5042599999997</v>
      </c>
      <c r="I78" s="204">
        <f>CHI_emi!I59+CHI_emi!I108</f>
        <v>8576.8932299999997</v>
      </c>
      <c r="J78" s="204">
        <f>CHI_emi!J59+CHI_emi!J108</f>
        <v>8194.1029999999992</v>
      </c>
      <c r="K78" s="204">
        <f>CHI_emi!K59+CHI_emi!K108</f>
        <v>7271.8592399999998</v>
      </c>
      <c r="L78" s="204">
        <f>CHI_emi!L59+CHI_emi!L108</f>
        <v>8259.1768400000001</v>
      </c>
      <c r="M78" s="204">
        <f>CHI_emi!M59+CHI_emi!M108</f>
        <v>8035.1088399999999</v>
      </c>
      <c r="N78" s="204">
        <f>CHI_emi!N59+CHI_emi!N108</f>
        <v>8185.8986999999997</v>
      </c>
      <c r="O78" s="204">
        <f>CHI_emi!O59+CHI_emi!O108</f>
        <v>8107.3504300000004</v>
      </c>
      <c r="P78" s="204">
        <f>CHI_emi!P59+CHI_emi!P108</f>
        <v>6236.5878599999996</v>
      </c>
      <c r="Q78" s="204">
        <f>CHI_emi!Q59+CHI_emi!Q108</f>
        <v>5564.1312500000004</v>
      </c>
      <c r="R78" s="204">
        <f>CHI_emi!R59+CHI_emi!R108</f>
        <v>5641.0609700000005</v>
      </c>
      <c r="S78" s="204">
        <f>CHI_emi!S59+CHI_emi!S108</f>
        <v>5613.7366599999996</v>
      </c>
      <c r="T78" s="204">
        <f>CHI_emi!T59+CHI_emi!T108</f>
        <v>5535.9677099999999</v>
      </c>
      <c r="U78" s="204">
        <f>CHI_emi!U59+CHI_emi!U108</f>
        <v>5403.3282300000001</v>
      </c>
      <c r="V78" s="204">
        <f>CHI_emi!V59+CHI_emi!V108</f>
        <v>5380.5898900000002</v>
      </c>
      <c r="W78" s="204">
        <f>CHI_emi!W59+CHI_emi!W108</f>
        <v>5337.2578400000002</v>
      </c>
      <c r="X78" s="204">
        <f>CHI_emi!X59+CHI_emi!X108</f>
        <v>4288.1229499999999</v>
      </c>
      <c r="Y78" s="204">
        <f>CHI_emi!Y59+CHI_emi!Y108</f>
        <v>4066.8051099999998</v>
      </c>
      <c r="DA78" s="71"/>
    </row>
    <row r="79" spans="1:105" ht="12" customHeight="1" x14ac:dyDescent="0.25">
      <c r="A79" s="31" t="s">
        <v>144</v>
      </c>
      <c r="B79" s="210">
        <f t="shared" ref="B79:Y79" si="16">SUM(B80:B82)</f>
        <v>22976.116210931032</v>
      </c>
      <c r="C79" s="210">
        <f t="shared" si="16"/>
        <v>22510.003458020099</v>
      </c>
      <c r="D79" s="210">
        <f t="shared" si="16"/>
        <v>23580.685344922309</v>
      </c>
      <c r="E79" s="210">
        <f t="shared" si="16"/>
        <v>25783.232812208353</v>
      </c>
      <c r="F79" s="210">
        <f t="shared" si="16"/>
        <v>23584.723452785343</v>
      </c>
      <c r="G79" s="210">
        <f t="shared" si="16"/>
        <v>25007.50147166472</v>
      </c>
      <c r="H79" s="210">
        <f t="shared" si="16"/>
        <v>22938.704586105516</v>
      </c>
      <c r="I79" s="210">
        <f t="shared" si="16"/>
        <v>26725.323857140822</v>
      </c>
      <c r="J79" s="210">
        <f t="shared" si="16"/>
        <v>27504.888373492173</v>
      </c>
      <c r="K79" s="210">
        <f t="shared" si="16"/>
        <v>24666.663723857626</v>
      </c>
      <c r="L79" s="210">
        <f t="shared" si="16"/>
        <v>28430.062954843732</v>
      </c>
      <c r="M79" s="210">
        <f t="shared" si="16"/>
        <v>26896.855602891508</v>
      </c>
      <c r="N79" s="210">
        <f t="shared" si="16"/>
        <v>27885.736398170775</v>
      </c>
      <c r="O79" s="210">
        <f t="shared" si="16"/>
        <v>27836.342505345227</v>
      </c>
      <c r="P79" s="210">
        <f t="shared" si="16"/>
        <v>25965.463131032124</v>
      </c>
      <c r="Q79" s="210">
        <f t="shared" si="16"/>
        <v>27311.174839860068</v>
      </c>
      <c r="R79" s="210">
        <f t="shared" si="16"/>
        <v>27110.133843803615</v>
      </c>
      <c r="S79" s="210">
        <f t="shared" si="16"/>
        <v>27454.344109474445</v>
      </c>
      <c r="T79" s="210">
        <f t="shared" si="16"/>
        <v>23749.237176565814</v>
      </c>
      <c r="U79" s="210">
        <f t="shared" si="16"/>
        <v>22327.101056016127</v>
      </c>
      <c r="V79" s="210">
        <f t="shared" si="16"/>
        <v>23960.542930440217</v>
      </c>
      <c r="W79" s="210">
        <f t="shared" si="16"/>
        <v>22843.446137856303</v>
      </c>
      <c r="X79" s="210">
        <f t="shared" si="16"/>
        <v>20151.744924031507</v>
      </c>
      <c r="Y79" s="210">
        <f t="shared" si="16"/>
        <v>19198.363301103531</v>
      </c>
      <c r="DA79" s="109"/>
    </row>
    <row r="80" spans="1:105" ht="12" customHeight="1" x14ac:dyDescent="0.25">
      <c r="A80" s="51" t="s">
        <v>48</v>
      </c>
      <c r="B80" s="241">
        <f>CHI_emi!B$5</f>
        <v>19073.51579039446</v>
      </c>
      <c r="C80" s="241">
        <f>CHI_emi!C$5</f>
        <v>18503.589524958315</v>
      </c>
      <c r="D80" s="241">
        <f>CHI_emi!D$5</f>
        <v>19402.68223217332</v>
      </c>
      <c r="E80" s="241">
        <f>CHI_emi!E$5</f>
        <v>21189.578602333371</v>
      </c>
      <c r="F80" s="241">
        <f>CHI_emi!F$5</f>
        <v>19274.85695816173</v>
      </c>
      <c r="G80" s="241">
        <f>CHI_emi!G$5</f>
        <v>20427.583251161614</v>
      </c>
      <c r="H80" s="241">
        <f>CHI_emi!H$5</f>
        <v>18740.054979218425</v>
      </c>
      <c r="I80" s="241">
        <f>CHI_emi!I$5</f>
        <v>21520.990793860175</v>
      </c>
      <c r="J80" s="241">
        <f>CHI_emi!J$5</f>
        <v>22424.930720744491</v>
      </c>
      <c r="K80" s="241">
        <f>CHI_emi!K$5</f>
        <v>19939.373516033229</v>
      </c>
      <c r="L80" s="241">
        <f>CHI_emi!L$5</f>
        <v>23413.64825135197</v>
      </c>
      <c r="M80" s="241">
        <f>CHI_emi!M$5</f>
        <v>21587.174469548965</v>
      </c>
      <c r="N80" s="241">
        <f>CHI_emi!N$5</f>
        <v>22516.619714143722</v>
      </c>
      <c r="O80" s="241">
        <f>CHI_emi!O$5</f>
        <v>22780.142755971989</v>
      </c>
      <c r="P80" s="241">
        <f>CHI_emi!P$5</f>
        <v>20809.477954025053</v>
      </c>
      <c r="Q80" s="241">
        <f>CHI_emi!Q$5</f>
        <v>22057.790431806665</v>
      </c>
      <c r="R80" s="241">
        <f>CHI_emi!R$5</f>
        <v>21062.195439660951</v>
      </c>
      <c r="S80" s="241">
        <f>CHI_emi!S$5</f>
        <v>21880.371710324554</v>
      </c>
      <c r="T80" s="241">
        <f>CHI_emi!T$5</f>
        <v>18347.571706134808</v>
      </c>
      <c r="U80" s="241">
        <f>CHI_emi!U$5</f>
        <v>17357.005211627376</v>
      </c>
      <c r="V80" s="241">
        <f>CHI_emi!V$5</f>
        <v>18574.760213160716</v>
      </c>
      <c r="W80" s="241">
        <f>CHI_emi!W$5</f>
        <v>17675.775470801709</v>
      </c>
      <c r="X80" s="241">
        <f>CHI_emi!X$5</f>
        <v>16348.393240705875</v>
      </c>
      <c r="Y80" s="241">
        <f>CHI_emi!Y$5</f>
        <v>14946.186856237491</v>
      </c>
      <c r="DA80" s="83"/>
    </row>
    <row r="81" spans="1:105" ht="12" customHeight="1" x14ac:dyDescent="0.25">
      <c r="A81" s="99" t="s">
        <v>49</v>
      </c>
      <c r="B81" s="282">
        <f>CHI_emi!B$61</f>
        <v>3097.2029366468087</v>
      </c>
      <c r="C81" s="282">
        <f>CHI_emi!C$61</f>
        <v>3141.6920870954682</v>
      </c>
      <c r="D81" s="282">
        <f>CHI_emi!D$61</f>
        <v>3304.9064095560202</v>
      </c>
      <c r="E81" s="282">
        <f>CHI_emi!E$61</f>
        <v>3649.3989649571467</v>
      </c>
      <c r="F81" s="282">
        <f>CHI_emi!F$61</f>
        <v>3350.3684789742529</v>
      </c>
      <c r="G81" s="282">
        <f>CHI_emi!G$61</f>
        <v>3529.6903683802166</v>
      </c>
      <c r="H81" s="282">
        <f>CHI_emi!H$61</f>
        <v>3222.6901085281411</v>
      </c>
      <c r="I81" s="282">
        <f>CHI_emi!I$61</f>
        <v>4052.0791223201031</v>
      </c>
      <c r="J81" s="282">
        <f>CHI_emi!J$61</f>
        <v>3788.0316198800342</v>
      </c>
      <c r="K81" s="282">
        <f>CHI_emi!K$61</f>
        <v>3545.1889081421482</v>
      </c>
      <c r="L81" s="282">
        <f>CHI_emi!L$61</f>
        <v>3827.2686883115821</v>
      </c>
      <c r="M81" s="282">
        <f>CHI_emi!M$61</f>
        <v>4279.7904192445221</v>
      </c>
      <c r="N81" s="282">
        <f>CHI_emi!N$61</f>
        <v>4306.9345943338385</v>
      </c>
      <c r="O81" s="282">
        <f>CHI_emi!O$61</f>
        <v>4015.4331690613171</v>
      </c>
      <c r="P81" s="282">
        <f>CHI_emi!P$61</f>
        <v>4164.7052560036009</v>
      </c>
      <c r="Q81" s="282">
        <f>CHI_emi!Q$61</f>
        <v>4126.0521948375745</v>
      </c>
      <c r="R81" s="282">
        <f>CHI_emi!R$61</f>
        <v>4637.7805754727324</v>
      </c>
      <c r="S81" s="282">
        <f>CHI_emi!S$61</f>
        <v>4494.0335903531941</v>
      </c>
      <c r="T81" s="282">
        <f>CHI_emi!T$61</f>
        <v>4440.2668503628911</v>
      </c>
      <c r="U81" s="282">
        <f>CHI_emi!U$61</f>
        <v>4082.2994466366695</v>
      </c>
      <c r="V81" s="282">
        <f>CHI_emi!V$61</f>
        <v>4436.679731745573</v>
      </c>
      <c r="W81" s="282">
        <f>CHI_emi!W$61</f>
        <v>4232.070296433466</v>
      </c>
      <c r="X81" s="282">
        <f>CHI_emi!X$61</f>
        <v>2925.5781368675239</v>
      </c>
      <c r="Y81" s="282">
        <f>CHI_emi!Y$61</f>
        <v>3413.9601685853054</v>
      </c>
      <c r="DA81" s="94"/>
    </row>
    <row r="82" spans="1:105" ht="12" customHeight="1" x14ac:dyDescent="0.25">
      <c r="A82" s="52" t="s">
        <v>50</v>
      </c>
      <c r="B82" s="242">
        <f>CHI_emi!B$110</f>
        <v>805.39748388976261</v>
      </c>
      <c r="C82" s="242">
        <f>CHI_emi!C$110</f>
        <v>864.72184596631666</v>
      </c>
      <c r="D82" s="242">
        <f>CHI_emi!D$110</f>
        <v>873.09670319296697</v>
      </c>
      <c r="E82" s="242">
        <f>CHI_emi!E$110</f>
        <v>944.25524491783665</v>
      </c>
      <c r="F82" s="242">
        <f>CHI_emi!F$110</f>
        <v>959.49801564936251</v>
      </c>
      <c r="G82" s="242">
        <f>CHI_emi!G$110</f>
        <v>1050.2278521228891</v>
      </c>
      <c r="H82" s="242">
        <f>CHI_emi!H$110</f>
        <v>975.95949835894817</v>
      </c>
      <c r="I82" s="242">
        <f>CHI_emi!I$110</f>
        <v>1152.2539409605461</v>
      </c>
      <c r="J82" s="242">
        <f>CHI_emi!J$110</f>
        <v>1291.9260328676451</v>
      </c>
      <c r="K82" s="242">
        <f>CHI_emi!K$110</f>
        <v>1182.101299682251</v>
      </c>
      <c r="L82" s="242">
        <f>CHI_emi!L$110</f>
        <v>1189.14601518018</v>
      </c>
      <c r="M82" s="242">
        <f>CHI_emi!M$110</f>
        <v>1029.8907140980191</v>
      </c>
      <c r="N82" s="242">
        <f>CHI_emi!N$110</f>
        <v>1062.1820896932149</v>
      </c>
      <c r="O82" s="242">
        <f>CHI_emi!O$110</f>
        <v>1040.766580311921</v>
      </c>
      <c r="P82" s="242">
        <f>CHI_emi!P$110</f>
        <v>991.2799210034691</v>
      </c>
      <c r="Q82" s="242">
        <f>CHI_emi!Q$110</f>
        <v>1127.3322132158271</v>
      </c>
      <c r="R82" s="242">
        <f>CHI_emi!R$110</f>
        <v>1410.1578286699321</v>
      </c>
      <c r="S82" s="242">
        <f>CHI_emi!S$110</f>
        <v>1079.938808796699</v>
      </c>
      <c r="T82" s="242">
        <f>CHI_emi!T$110</f>
        <v>961.39862006811381</v>
      </c>
      <c r="U82" s="242">
        <f>CHI_emi!U$110</f>
        <v>887.79639775207977</v>
      </c>
      <c r="V82" s="242">
        <f>CHI_emi!V$110</f>
        <v>949.10298553392579</v>
      </c>
      <c r="W82" s="242">
        <f>CHI_emi!W$110</f>
        <v>935.60037062112838</v>
      </c>
      <c r="X82" s="242">
        <f>CHI_emi!X$110</f>
        <v>877.77354645811056</v>
      </c>
      <c r="Y82" s="242">
        <f>CHI_emi!Y$110</f>
        <v>838.21627628073406</v>
      </c>
      <c r="DA82" s="84"/>
    </row>
    <row r="83" spans="1:105" ht="12" customHeight="1" x14ac:dyDescent="0.25">
      <c r="A83" s="172"/>
      <c r="B83" s="172"/>
      <c r="C83" s="172"/>
      <c r="D83" s="172"/>
      <c r="E83" s="172"/>
      <c r="F83" s="172"/>
      <c r="G83" s="172"/>
      <c r="H83" s="172"/>
      <c r="I83" s="172"/>
      <c r="J83" s="172"/>
      <c r="K83" s="172"/>
      <c r="L83" s="172"/>
      <c r="M83" s="172"/>
      <c r="N83" s="172"/>
      <c r="O83" s="172"/>
      <c r="P83" s="172"/>
      <c r="Q83" s="172"/>
      <c r="R83" s="172"/>
      <c r="S83" s="172"/>
      <c r="T83" s="172"/>
      <c r="U83" s="172"/>
      <c r="V83" s="172"/>
      <c r="W83" s="172"/>
      <c r="X83" s="172"/>
      <c r="Y83" s="172"/>
      <c r="DA83" s="176"/>
    </row>
    <row r="84" spans="1:105" ht="12" customHeight="1" x14ac:dyDescent="0.25">
      <c r="A84" s="115" t="s">
        <v>147</v>
      </c>
      <c r="B84" s="312"/>
      <c r="C84" s="312"/>
      <c r="D84" s="312"/>
      <c r="E84" s="312"/>
      <c r="F84" s="312"/>
      <c r="G84" s="312"/>
      <c r="H84" s="312"/>
      <c r="I84" s="312"/>
      <c r="J84" s="312"/>
      <c r="K84" s="312"/>
      <c r="L84" s="312"/>
      <c r="M84" s="312"/>
      <c r="N84" s="312"/>
      <c r="O84" s="312"/>
      <c r="P84" s="312"/>
      <c r="Q84" s="312"/>
      <c r="R84" s="312"/>
      <c r="S84" s="312"/>
      <c r="T84" s="312"/>
      <c r="U84" s="312"/>
      <c r="V84" s="312"/>
      <c r="W84" s="312"/>
      <c r="X84" s="312"/>
      <c r="Y84" s="312"/>
      <c r="DA84" s="118"/>
    </row>
    <row r="85" spans="1:105" ht="12" customHeight="1" x14ac:dyDescent="0.25">
      <c r="A85" s="50" t="s">
        <v>48</v>
      </c>
      <c r="B85" s="287">
        <f t="shared" ref="B85:Y85" si="17">IF(B$5=0,"",B$5/B$10*1000)</f>
        <v>1697.0330662473</v>
      </c>
      <c r="C85" s="287">
        <f t="shared" si="17"/>
        <v>1704.3080273898106</v>
      </c>
      <c r="D85" s="287">
        <f t="shared" si="17"/>
        <v>1674.5970520335661</v>
      </c>
      <c r="E85" s="287">
        <f t="shared" si="17"/>
        <v>1592.5818913171317</v>
      </c>
      <c r="F85" s="287">
        <f t="shared" si="17"/>
        <v>1681.8221759085336</v>
      </c>
      <c r="G85" s="287">
        <f t="shared" si="17"/>
        <v>1545.8008188869928</v>
      </c>
      <c r="H85" s="287">
        <f t="shared" si="17"/>
        <v>1556.5181772837159</v>
      </c>
      <c r="I85" s="287">
        <f t="shared" si="17"/>
        <v>1517.9737576880761</v>
      </c>
      <c r="J85" s="287">
        <f t="shared" si="17"/>
        <v>1527.5901262594416</v>
      </c>
      <c r="K85" s="287">
        <f t="shared" si="17"/>
        <v>1664.2603518978508</v>
      </c>
      <c r="L85" s="287">
        <f t="shared" si="17"/>
        <v>1640.4140224868772</v>
      </c>
      <c r="M85" s="287">
        <f t="shared" si="17"/>
        <v>1711.4534261206391</v>
      </c>
      <c r="N85" s="287">
        <f t="shared" si="17"/>
        <v>1527.4359883860745</v>
      </c>
      <c r="O85" s="287">
        <f t="shared" si="17"/>
        <v>1579.6123046663631</v>
      </c>
      <c r="P85" s="287">
        <f t="shared" si="17"/>
        <v>1569.59904995479</v>
      </c>
      <c r="Q85" s="287">
        <f t="shared" si="17"/>
        <v>1725.7539273681596</v>
      </c>
      <c r="R85" s="287">
        <f t="shared" si="17"/>
        <v>1777.647799803392</v>
      </c>
      <c r="S85" s="287">
        <f t="shared" si="17"/>
        <v>1629.4525245902621</v>
      </c>
      <c r="T85" s="287">
        <f t="shared" si="17"/>
        <v>1756.2242566977588</v>
      </c>
      <c r="U85" s="287">
        <f t="shared" si="17"/>
        <v>1733.648545119451</v>
      </c>
      <c r="V85" s="287">
        <f t="shared" si="17"/>
        <v>1732.4439469235895</v>
      </c>
      <c r="W85" s="287">
        <f t="shared" si="17"/>
        <v>1826.4778961801417</v>
      </c>
      <c r="X85" s="287">
        <f t="shared" si="17"/>
        <v>1638.809094900291</v>
      </c>
      <c r="Y85" s="287">
        <f t="shared" si="17"/>
        <v>1707.0915291210051</v>
      </c>
      <c r="DA85" s="83"/>
    </row>
    <row r="86" spans="1:105" ht="12" customHeight="1" x14ac:dyDescent="0.25">
      <c r="A86" s="107" t="s">
        <v>49</v>
      </c>
      <c r="B86" s="288">
        <f t="shared" ref="B86:Y86" si="18">IF(B$6=0,"",B$6/B$11*1000)</f>
        <v>3887.2625256158885</v>
      </c>
      <c r="C86" s="288">
        <f t="shared" si="18"/>
        <v>3903.9267170138378</v>
      </c>
      <c r="D86" s="288">
        <f t="shared" si="18"/>
        <v>3835.8700813483783</v>
      </c>
      <c r="E86" s="288">
        <f t="shared" si="18"/>
        <v>3648.0042894988637</v>
      </c>
      <c r="F86" s="288">
        <f t="shared" si="18"/>
        <v>3852.4201143681839</v>
      </c>
      <c r="G86" s="288">
        <f t="shared" si="18"/>
        <v>3540.8465013669352</v>
      </c>
      <c r="H86" s="288">
        <f t="shared" si="18"/>
        <v>3565.3959261823911</v>
      </c>
      <c r="I86" s="288">
        <f t="shared" si="18"/>
        <v>3477.1052023032898</v>
      </c>
      <c r="J86" s="288">
        <f t="shared" si="18"/>
        <v>3499.1326747924641</v>
      </c>
      <c r="K86" s="288">
        <f t="shared" si="18"/>
        <v>3884.9341256614712</v>
      </c>
      <c r="L86" s="288">
        <f t="shared" si="18"/>
        <v>3962.4462772611964</v>
      </c>
      <c r="M86" s="288">
        <f t="shared" si="18"/>
        <v>3269.7969030695267</v>
      </c>
      <c r="N86" s="288">
        <f t="shared" si="18"/>
        <v>3348.5688858115554</v>
      </c>
      <c r="O86" s="288">
        <f t="shared" si="18"/>
        <v>3736.8128662341223</v>
      </c>
      <c r="P86" s="288">
        <f t="shared" si="18"/>
        <v>3857.0893744356981</v>
      </c>
      <c r="Q86" s="288">
        <f t="shared" si="18"/>
        <v>4203.3405969037467</v>
      </c>
      <c r="R86" s="288">
        <f t="shared" si="18"/>
        <v>4031.4605361767708</v>
      </c>
      <c r="S86" s="288">
        <f t="shared" si="18"/>
        <v>3809.1948906193556</v>
      </c>
      <c r="T86" s="288">
        <f t="shared" si="18"/>
        <v>3732.5192665574441</v>
      </c>
      <c r="U86" s="288">
        <f t="shared" si="18"/>
        <v>4125.0086613362173</v>
      </c>
      <c r="V86" s="288">
        <f t="shared" si="18"/>
        <v>3934.814809373042</v>
      </c>
      <c r="W86" s="288">
        <f t="shared" si="18"/>
        <v>4261.3506523059077</v>
      </c>
      <c r="X86" s="288">
        <f t="shared" si="18"/>
        <v>4504.272371013888</v>
      </c>
      <c r="Y86" s="288">
        <f t="shared" si="18"/>
        <v>4311.8487215158611</v>
      </c>
      <c r="DA86" s="94"/>
    </row>
    <row r="87" spans="1:105" ht="12" customHeight="1" x14ac:dyDescent="0.25">
      <c r="A87" s="49" t="s">
        <v>50</v>
      </c>
      <c r="B87" s="289">
        <f t="shared" ref="B87:Y87" si="19">IF(B$7=0,"",B$7/B$12*1000)</f>
        <v>17164.23077761997</v>
      </c>
      <c r="C87" s="289">
        <f t="shared" si="19"/>
        <v>17175.238286814267</v>
      </c>
      <c r="D87" s="289">
        <f t="shared" si="19"/>
        <v>16940.382051213841</v>
      </c>
      <c r="E87" s="289">
        <f t="shared" si="19"/>
        <v>16520.337903775679</v>
      </c>
      <c r="F87" s="289">
        <f t="shared" si="19"/>
        <v>17193.162540038269</v>
      </c>
      <c r="G87" s="289">
        <f t="shared" si="19"/>
        <v>15890.45608562481</v>
      </c>
      <c r="H87" s="289">
        <f t="shared" si="19"/>
        <v>15945.446852224715</v>
      </c>
      <c r="I87" s="289">
        <f t="shared" si="19"/>
        <v>15746.778832735385</v>
      </c>
      <c r="J87" s="289">
        <f t="shared" si="19"/>
        <v>15812.398347122145</v>
      </c>
      <c r="K87" s="289">
        <f t="shared" si="19"/>
        <v>15797.682346198986</v>
      </c>
      <c r="L87" s="289">
        <f t="shared" si="19"/>
        <v>17129.850806113529</v>
      </c>
      <c r="M87" s="289">
        <f t="shared" si="19"/>
        <v>16957.806269929577</v>
      </c>
      <c r="N87" s="289">
        <f t="shared" si="19"/>
        <v>15142.321949234436</v>
      </c>
      <c r="O87" s="289">
        <f t="shared" si="19"/>
        <v>15069.670460066101</v>
      </c>
      <c r="P87" s="289">
        <f t="shared" si="19"/>
        <v>14916.565183063538</v>
      </c>
      <c r="Q87" s="289">
        <f t="shared" si="19"/>
        <v>16226.152765516827</v>
      </c>
      <c r="R87" s="289">
        <f t="shared" si="19"/>
        <v>16292.449612799541</v>
      </c>
      <c r="S87" s="289">
        <f t="shared" si="19"/>
        <v>16266.127933859912</v>
      </c>
      <c r="T87" s="289">
        <f t="shared" si="19"/>
        <v>16241.304162966671</v>
      </c>
      <c r="U87" s="289">
        <f t="shared" si="19"/>
        <v>16469.836808497872</v>
      </c>
      <c r="V87" s="289">
        <f t="shared" si="19"/>
        <v>16377.600234386025</v>
      </c>
      <c r="W87" s="289">
        <f t="shared" si="19"/>
        <v>16486.780720834227</v>
      </c>
      <c r="X87" s="289">
        <f t="shared" si="19"/>
        <v>16489.865309289729</v>
      </c>
      <c r="Y87" s="289">
        <f t="shared" si="19"/>
        <v>16523.706625181072</v>
      </c>
      <c r="DA87" s="84"/>
    </row>
    <row r="88" spans="1:105" ht="12" customHeight="1" x14ac:dyDescent="0.25">
      <c r="A88" s="115" t="s">
        <v>148</v>
      </c>
      <c r="B88" s="286"/>
      <c r="C88" s="286"/>
      <c r="D88" s="286"/>
      <c r="E88" s="286"/>
      <c r="F88" s="286"/>
      <c r="G88" s="286"/>
      <c r="H88" s="286"/>
      <c r="I88" s="286"/>
      <c r="J88" s="286"/>
      <c r="K88" s="286"/>
      <c r="L88" s="286"/>
      <c r="M88" s="286"/>
      <c r="N88" s="286"/>
      <c r="O88" s="286"/>
      <c r="P88" s="286"/>
      <c r="Q88" s="286"/>
      <c r="R88" s="286"/>
      <c r="S88" s="286"/>
      <c r="T88" s="286"/>
      <c r="U88" s="286"/>
      <c r="V88" s="286"/>
      <c r="W88" s="286"/>
      <c r="X88" s="286"/>
      <c r="Y88" s="286"/>
      <c r="DA88" s="118"/>
    </row>
    <row r="89" spans="1:105" ht="12" customHeight="1" x14ac:dyDescent="0.25">
      <c r="A89" s="50" t="s">
        <v>48</v>
      </c>
      <c r="B89" s="252">
        <f t="shared" ref="B89:Y89" si="20">IF(SUM(B90,B91)=0,"",SUM(B90,B91))</f>
        <v>1.6549247775087168</v>
      </c>
      <c r="C89" s="252">
        <f t="shared" si="20"/>
        <v>1.6587499015675462</v>
      </c>
      <c r="D89" s="252">
        <f t="shared" si="20"/>
        <v>1.6329530106338948</v>
      </c>
      <c r="E89" s="252">
        <f t="shared" si="20"/>
        <v>1.5660462675059303</v>
      </c>
      <c r="F89" s="252">
        <f t="shared" si="20"/>
        <v>1.6696971200630308</v>
      </c>
      <c r="G89" s="252">
        <f t="shared" si="20"/>
        <v>1.5885454333936282</v>
      </c>
      <c r="H89" s="252">
        <f t="shared" si="20"/>
        <v>1.5276143502457917</v>
      </c>
      <c r="I89" s="252">
        <f t="shared" si="20"/>
        <v>1.4899745566031812</v>
      </c>
      <c r="J89" s="252">
        <f t="shared" si="20"/>
        <v>1.3458947848068123</v>
      </c>
      <c r="K89" s="252">
        <f t="shared" si="20"/>
        <v>1.5324647976693262</v>
      </c>
      <c r="L89" s="252">
        <f t="shared" si="20"/>
        <v>1.4153259824701232</v>
      </c>
      <c r="M89" s="252">
        <f t="shared" si="20"/>
        <v>1.4348554069352835</v>
      </c>
      <c r="N89" s="252">
        <f t="shared" si="20"/>
        <v>1.3380977505662432</v>
      </c>
      <c r="O89" s="252">
        <f t="shared" si="20"/>
        <v>1.4146627955822084</v>
      </c>
      <c r="P89" s="252">
        <f t="shared" si="20"/>
        <v>1.388387153539691</v>
      </c>
      <c r="Q89" s="252">
        <f t="shared" si="20"/>
        <v>1.354653260990432</v>
      </c>
      <c r="R89" s="252">
        <f t="shared" si="20"/>
        <v>1.5045348553194824</v>
      </c>
      <c r="S89" s="252">
        <f t="shared" si="20"/>
        <v>1.288800521238014</v>
      </c>
      <c r="T89" s="252">
        <f t="shared" si="20"/>
        <v>1.5215523916002456</v>
      </c>
      <c r="U89" s="252">
        <f t="shared" si="20"/>
        <v>1.5348448306797002</v>
      </c>
      <c r="V89" s="252">
        <f t="shared" si="20"/>
        <v>1.5029602897144185</v>
      </c>
      <c r="W89" s="252">
        <f t="shared" si="20"/>
        <v>1.6980912030080488</v>
      </c>
      <c r="X89" s="252">
        <f t="shared" si="20"/>
        <v>1.3854217056811842</v>
      </c>
      <c r="Y89" s="252">
        <f t="shared" si="20"/>
        <v>1.4120080196960625</v>
      </c>
      <c r="DA89" s="83"/>
    </row>
    <row r="90" spans="1:105" ht="12" customHeight="1" x14ac:dyDescent="0.25">
      <c r="A90" s="99" t="s">
        <v>982</v>
      </c>
      <c r="B90" s="291">
        <f t="shared" ref="B90:Y90" si="21">IF(B$72=0,"",B$72/B$10)</f>
        <v>1.2001086763343063</v>
      </c>
      <c r="C90" s="291">
        <f t="shared" si="21"/>
        <v>1.2036718859533564</v>
      </c>
      <c r="D90" s="291">
        <f t="shared" si="21"/>
        <v>1.1780184281329442</v>
      </c>
      <c r="E90" s="291">
        <f t="shared" si="21"/>
        <v>1.0621293493587631</v>
      </c>
      <c r="F90" s="291">
        <f t="shared" si="21"/>
        <v>1.1706655450596875</v>
      </c>
      <c r="G90" s="291">
        <f t="shared" si="21"/>
        <v>1.1040909714312361</v>
      </c>
      <c r="H90" s="291">
        <f t="shared" si="21"/>
        <v>1.0414310290569804</v>
      </c>
      <c r="I90" s="291">
        <f t="shared" si="21"/>
        <v>0.96906886918049318</v>
      </c>
      <c r="J90" s="291">
        <f t="shared" si="21"/>
        <v>0.853665567265392</v>
      </c>
      <c r="K90" s="291">
        <f t="shared" si="21"/>
        <v>0.98660050684995337</v>
      </c>
      <c r="L90" s="291">
        <f t="shared" si="21"/>
        <v>0.89398407240937017</v>
      </c>
      <c r="M90" s="291">
        <f t="shared" si="21"/>
        <v>0.91056643582718799</v>
      </c>
      <c r="N90" s="291">
        <f t="shared" si="21"/>
        <v>0.84066024620992919</v>
      </c>
      <c r="O90" s="291">
        <f t="shared" si="21"/>
        <v>0.88206072811343506</v>
      </c>
      <c r="P90" s="291">
        <f t="shared" si="21"/>
        <v>0.87399396025704601</v>
      </c>
      <c r="Q90" s="291">
        <f t="shared" si="21"/>
        <v>0.8169354815915798</v>
      </c>
      <c r="R90" s="291">
        <f t="shared" si="21"/>
        <v>0.9208879535190474</v>
      </c>
      <c r="S90" s="291">
        <f t="shared" si="21"/>
        <v>0.79772688144225545</v>
      </c>
      <c r="T90" s="291">
        <f t="shared" si="21"/>
        <v>0.96644420087648819</v>
      </c>
      <c r="U90" s="291">
        <f t="shared" si="21"/>
        <v>0.99017677470095322</v>
      </c>
      <c r="V90" s="291">
        <f t="shared" si="21"/>
        <v>0.95687999859699568</v>
      </c>
      <c r="W90" s="291">
        <f t="shared" si="21"/>
        <v>1.1152819311090818</v>
      </c>
      <c r="X90" s="291">
        <f t="shared" si="21"/>
        <v>0.85784615173729584</v>
      </c>
      <c r="Y90" s="291">
        <f t="shared" si="21"/>
        <v>0.85315346981968287</v>
      </c>
      <c r="DA90" s="94"/>
    </row>
    <row r="91" spans="1:105" ht="12" customHeight="1" x14ac:dyDescent="0.25">
      <c r="A91" s="99" t="s">
        <v>983</v>
      </c>
      <c r="B91" s="291">
        <f t="shared" ref="B91:Y91" si="22">IF(B$53=0,"",B$53/B$10)</f>
        <v>0.45481610117441051</v>
      </c>
      <c r="C91" s="291">
        <f t="shared" si="22"/>
        <v>0.45507801561418987</v>
      </c>
      <c r="D91" s="291">
        <f t="shared" si="22"/>
        <v>0.45493458250095042</v>
      </c>
      <c r="E91" s="291">
        <f t="shared" si="22"/>
        <v>0.50391691814716733</v>
      </c>
      <c r="F91" s="291">
        <f t="shared" si="22"/>
        <v>0.49903157500334344</v>
      </c>
      <c r="G91" s="291">
        <f t="shared" si="22"/>
        <v>0.484454461962392</v>
      </c>
      <c r="H91" s="291">
        <f t="shared" si="22"/>
        <v>0.48618332118881141</v>
      </c>
      <c r="I91" s="291">
        <f t="shared" si="22"/>
        <v>0.52090568742268806</v>
      </c>
      <c r="J91" s="291">
        <f t="shared" si="22"/>
        <v>0.49222921754142029</v>
      </c>
      <c r="K91" s="291">
        <f t="shared" si="22"/>
        <v>0.54586429081937282</v>
      </c>
      <c r="L91" s="291">
        <f t="shared" si="22"/>
        <v>0.52134191006075303</v>
      </c>
      <c r="M91" s="291">
        <f t="shared" si="22"/>
        <v>0.52428897110809536</v>
      </c>
      <c r="N91" s="291">
        <f t="shared" si="22"/>
        <v>0.49743750435631418</v>
      </c>
      <c r="O91" s="291">
        <f t="shared" si="22"/>
        <v>0.53260206746877337</v>
      </c>
      <c r="P91" s="291">
        <f t="shared" si="22"/>
        <v>0.5143931932826451</v>
      </c>
      <c r="Q91" s="291">
        <f t="shared" si="22"/>
        <v>0.53771777939885224</v>
      </c>
      <c r="R91" s="291">
        <f t="shared" si="22"/>
        <v>0.5836469018004351</v>
      </c>
      <c r="S91" s="291">
        <f t="shared" si="22"/>
        <v>0.49107363979575852</v>
      </c>
      <c r="T91" s="291">
        <f t="shared" si="22"/>
        <v>0.55510819072375739</v>
      </c>
      <c r="U91" s="291">
        <f t="shared" si="22"/>
        <v>0.54466805597874701</v>
      </c>
      <c r="V91" s="291">
        <f t="shared" si="22"/>
        <v>0.54608029111742296</v>
      </c>
      <c r="W91" s="291">
        <f t="shared" si="22"/>
        <v>0.58280927189896714</v>
      </c>
      <c r="X91" s="291">
        <f t="shared" si="22"/>
        <v>0.52757555394388844</v>
      </c>
      <c r="Y91" s="291">
        <f t="shared" si="22"/>
        <v>0.55885454987637961</v>
      </c>
      <c r="DA91" s="94"/>
    </row>
    <row r="92" spans="1:105" ht="12" customHeight="1" x14ac:dyDescent="0.25">
      <c r="A92" s="107" t="s">
        <v>49</v>
      </c>
      <c r="B92" s="291">
        <f t="shared" ref="B92:Y92" si="23">IF(B$54=0,"",B$54/B$11)</f>
        <v>0.35399044580445999</v>
      </c>
      <c r="C92" s="291">
        <f t="shared" si="23"/>
        <v>0.35264951292108881</v>
      </c>
      <c r="D92" s="291">
        <f t="shared" si="23"/>
        <v>0.3535781846787131</v>
      </c>
      <c r="E92" s="291">
        <f t="shared" si="23"/>
        <v>0.39324783606434927</v>
      </c>
      <c r="F92" s="291">
        <f t="shared" si="23"/>
        <v>0.39773755978337993</v>
      </c>
      <c r="G92" s="291">
        <f t="shared" si="23"/>
        <v>0.39957202204613129</v>
      </c>
      <c r="H92" s="291">
        <f t="shared" si="23"/>
        <v>0.39902060474001522</v>
      </c>
      <c r="I92" s="291">
        <f t="shared" si="23"/>
        <v>0.40818872693511649</v>
      </c>
      <c r="J92" s="291">
        <f t="shared" si="23"/>
        <v>0.42413893980096568</v>
      </c>
      <c r="K92" s="291">
        <f t="shared" si="23"/>
        <v>0.48846556172810296</v>
      </c>
      <c r="L92" s="291">
        <f t="shared" si="23"/>
        <v>0.44452174519705734</v>
      </c>
      <c r="M92" s="291">
        <f t="shared" si="23"/>
        <v>0.42700945022475589</v>
      </c>
      <c r="N92" s="291">
        <f t="shared" si="23"/>
        <v>0.44746257093685876</v>
      </c>
      <c r="O92" s="291">
        <f t="shared" si="23"/>
        <v>0.49371059708821552</v>
      </c>
      <c r="P92" s="291">
        <f t="shared" si="23"/>
        <v>0.47705299507254439</v>
      </c>
      <c r="Q92" s="291">
        <f t="shared" si="23"/>
        <v>0.47489452898269274</v>
      </c>
      <c r="R92" s="291">
        <f t="shared" si="23"/>
        <v>0.46722997125209265</v>
      </c>
      <c r="S92" s="291">
        <f t="shared" si="23"/>
        <v>0.44723860634986845</v>
      </c>
      <c r="T92" s="291">
        <f t="shared" si="23"/>
        <v>0.50274405888113383</v>
      </c>
      <c r="U92" s="291">
        <f t="shared" si="23"/>
        <v>0.50489162284701106</v>
      </c>
      <c r="V92" s="291">
        <f t="shared" si="23"/>
        <v>0.47077027521666337</v>
      </c>
      <c r="W92" s="291">
        <f t="shared" si="23"/>
        <v>0.52277322528894177</v>
      </c>
      <c r="X92" s="291">
        <f t="shared" si="23"/>
        <v>0.46759363913011232</v>
      </c>
      <c r="Y92" s="291">
        <f t="shared" si="23"/>
        <v>0.49338795616814624</v>
      </c>
      <c r="DA92" s="94"/>
    </row>
    <row r="93" spans="1:105" ht="12" customHeight="1" x14ac:dyDescent="0.25">
      <c r="A93" s="49" t="s">
        <v>50</v>
      </c>
      <c r="B93" s="253">
        <f t="shared" ref="B93:Y93" si="24">IF(B$55=0,"",B$55/B$12)</f>
        <v>0.44301365563010869</v>
      </c>
      <c r="C93" s="253">
        <f t="shared" si="24"/>
        <v>0.44330133192905796</v>
      </c>
      <c r="D93" s="253">
        <f t="shared" si="24"/>
        <v>0.43718696373001337</v>
      </c>
      <c r="E93" s="253">
        <f t="shared" si="24"/>
        <v>0.42639467009031828</v>
      </c>
      <c r="F93" s="253">
        <f t="shared" si="24"/>
        <v>0.44370774106515587</v>
      </c>
      <c r="G93" s="253">
        <f t="shared" si="24"/>
        <v>0.41009433941016604</v>
      </c>
      <c r="H93" s="253">
        <f t="shared" si="24"/>
        <v>0.41156580004214477</v>
      </c>
      <c r="I93" s="253">
        <f t="shared" si="24"/>
        <v>0.4063942773409322</v>
      </c>
      <c r="J93" s="253">
        <f t="shared" si="24"/>
        <v>0.40810850368129142</v>
      </c>
      <c r="K93" s="253">
        <f t="shared" si="24"/>
        <v>0.40762850172204362</v>
      </c>
      <c r="L93" s="253">
        <f t="shared" si="24"/>
        <v>0.44208646052288419</v>
      </c>
      <c r="M93" s="253">
        <f t="shared" si="24"/>
        <v>0.38649421769109965</v>
      </c>
      <c r="N93" s="253">
        <f t="shared" si="24"/>
        <v>0.34893434732665518</v>
      </c>
      <c r="O93" s="253">
        <f t="shared" si="24"/>
        <v>0.34226132402076126</v>
      </c>
      <c r="P93" s="253">
        <f t="shared" si="24"/>
        <v>0.3143234962695467</v>
      </c>
      <c r="Q93" s="253">
        <f t="shared" si="24"/>
        <v>0.39084001164661136</v>
      </c>
      <c r="R93" s="253">
        <f t="shared" si="24"/>
        <v>0.43595231046327348</v>
      </c>
      <c r="S93" s="253">
        <f t="shared" si="24"/>
        <v>0.37682745509677734</v>
      </c>
      <c r="T93" s="253">
        <f t="shared" si="24"/>
        <v>0.36603453812467102</v>
      </c>
      <c r="U93" s="253">
        <f t="shared" si="24"/>
        <v>0.32934204202843942</v>
      </c>
      <c r="V93" s="253">
        <f t="shared" si="24"/>
        <v>0.35075073491351605</v>
      </c>
      <c r="W93" s="253">
        <f t="shared" si="24"/>
        <v>0.32124668224122888</v>
      </c>
      <c r="X93" s="253">
        <f t="shared" si="24"/>
        <v>0.33728328545587166</v>
      </c>
      <c r="Y93" s="253">
        <f t="shared" si="24"/>
        <v>0.33545667276930419</v>
      </c>
      <c r="DA93" s="84"/>
    </row>
    <row r="94" spans="1:105" ht="12" customHeight="1" x14ac:dyDescent="0.25">
      <c r="A94" s="115" t="s">
        <v>149</v>
      </c>
      <c r="B94" s="286"/>
      <c r="C94" s="286"/>
      <c r="D94" s="286"/>
      <c r="E94" s="286"/>
      <c r="F94" s="286"/>
      <c r="G94" s="286"/>
      <c r="H94" s="286"/>
      <c r="I94" s="286"/>
      <c r="J94" s="286"/>
      <c r="K94" s="286"/>
      <c r="L94" s="286"/>
      <c r="M94" s="286"/>
      <c r="N94" s="286"/>
      <c r="O94" s="286"/>
      <c r="P94" s="286"/>
      <c r="Q94" s="286"/>
      <c r="R94" s="286"/>
      <c r="S94" s="286"/>
      <c r="T94" s="286"/>
      <c r="U94" s="286"/>
      <c r="V94" s="286"/>
      <c r="W94" s="286"/>
      <c r="X94" s="286"/>
      <c r="Y94" s="286"/>
      <c r="DA94" s="118"/>
    </row>
    <row r="95" spans="1:105" ht="12" customHeight="1" x14ac:dyDescent="0.25">
      <c r="A95" s="50" t="s">
        <v>48</v>
      </c>
      <c r="B95" s="252">
        <f t="shared" ref="B95:Y95" si="25">IF(SUM(B96,B97)=0,"",SUM(B96,B97))</f>
        <v>1.4060648027791363</v>
      </c>
      <c r="C95" s="252">
        <f t="shared" si="25"/>
        <v>1.4089027426999177</v>
      </c>
      <c r="D95" s="252">
        <f t="shared" si="25"/>
        <v>1.3844371451714113</v>
      </c>
      <c r="E95" s="252">
        <f t="shared" si="25"/>
        <v>1.29116031005636</v>
      </c>
      <c r="F95" s="252">
        <f t="shared" si="25"/>
        <v>1.3993896785829978</v>
      </c>
      <c r="G95" s="252">
        <f t="shared" si="25"/>
        <v>1.3276817602110424</v>
      </c>
      <c r="H95" s="252">
        <f t="shared" si="25"/>
        <v>1.2700715876280739</v>
      </c>
      <c r="I95" s="252">
        <f t="shared" si="25"/>
        <v>1.2141276775764154</v>
      </c>
      <c r="J95" s="252">
        <f t="shared" si="25"/>
        <v>1.0896859301976394</v>
      </c>
      <c r="K95" s="252">
        <f t="shared" si="25"/>
        <v>1.2493482642441331</v>
      </c>
      <c r="L95" s="252">
        <f t="shared" si="25"/>
        <v>1.1424538558868236</v>
      </c>
      <c r="M95" s="252">
        <f t="shared" si="25"/>
        <v>1.1619957002973775</v>
      </c>
      <c r="N95" s="252">
        <f t="shared" si="25"/>
        <v>1.0840758508696604</v>
      </c>
      <c r="O95" s="252">
        <f t="shared" si="25"/>
        <v>1.142711803581723</v>
      </c>
      <c r="P95" s="252">
        <f t="shared" si="25"/>
        <v>1.12452491481038</v>
      </c>
      <c r="Q95" s="252">
        <f t="shared" si="25"/>
        <v>1.0776151576763338</v>
      </c>
      <c r="R95" s="252">
        <f t="shared" si="25"/>
        <v>1.2056948196554105</v>
      </c>
      <c r="S95" s="252">
        <f t="shared" si="25"/>
        <v>1.0468065586373896</v>
      </c>
      <c r="T95" s="252">
        <f t="shared" si="25"/>
        <v>1.2524576012336777</v>
      </c>
      <c r="U95" s="252">
        <f t="shared" si="25"/>
        <v>1.2708773023595197</v>
      </c>
      <c r="V95" s="252">
        <f t="shared" si="25"/>
        <v>1.2379714868586038</v>
      </c>
      <c r="W95" s="252">
        <f t="shared" si="25"/>
        <v>1.416520226594884</v>
      </c>
      <c r="X95" s="252">
        <f t="shared" si="25"/>
        <v>1.1282971529110641</v>
      </c>
      <c r="Y95" s="252">
        <f t="shared" si="25"/>
        <v>1.1393620560344955</v>
      </c>
      <c r="DA95" s="83"/>
    </row>
    <row r="96" spans="1:105" ht="12" customHeight="1" x14ac:dyDescent="0.25">
      <c r="A96" s="99" t="s">
        <v>982</v>
      </c>
      <c r="B96" s="291">
        <f>IF(CHI_ued!B$16=0,"",CHI_ued!B$16/B$10)</f>
        <v>1.2001086763343063</v>
      </c>
      <c r="C96" s="291">
        <f>IF(CHI_ued!C$16=0,"",CHI_ued!C$16/C$10)</f>
        <v>1.2036718859533564</v>
      </c>
      <c r="D96" s="291">
        <f>IF(CHI_ued!D$16=0,"",CHI_ued!D$16/D$10)</f>
        <v>1.1780184281329442</v>
      </c>
      <c r="E96" s="291">
        <f>IF(CHI_ued!E$16=0,"",CHI_ued!E$16/E$10)</f>
        <v>1.0621293493587631</v>
      </c>
      <c r="F96" s="291">
        <f>IF(CHI_ued!F$16=0,"",CHI_ued!F$16/F$10)</f>
        <v>1.1706655450596875</v>
      </c>
      <c r="G96" s="291">
        <f>IF(CHI_ued!G$16=0,"",CHI_ued!G$16/G$10)</f>
        <v>1.1040909714312361</v>
      </c>
      <c r="H96" s="291">
        <f>IF(CHI_ued!H$16=0,"",CHI_ued!H$16/H$10)</f>
        <v>1.0414310290569804</v>
      </c>
      <c r="I96" s="291">
        <f>IF(CHI_ued!I$16=0,"",CHI_ued!I$16/I$10)</f>
        <v>0.96906886918049318</v>
      </c>
      <c r="J96" s="291">
        <f>IF(CHI_ued!J$16=0,"",CHI_ued!J$16/J$10)</f>
        <v>0.853665567265392</v>
      </c>
      <c r="K96" s="291">
        <f>IF(CHI_ued!K$16=0,"",CHI_ued!K$16/K$10)</f>
        <v>0.98660050684995337</v>
      </c>
      <c r="L96" s="291">
        <f>IF(CHI_ued!L$16=0,"",CHI_ued!L$16/L$10)</f>
        <v>0.89398407240937017</v>
      </c>
      <c r="M96" s="291">
        <f>IF(CHI_ued!M$16=0,"",CHI_ued!M$16/M$10)</f>
        <v>0.91056643582718799</v>
      </c>
      <c r="N96" s="291">
        <f>IF(CHI_ued!N$16=0,"",CHI_ued!N$16/N$10)</f>
        <v>0.84066024620992919</v>
      </c>
      <c r="O96" s="291">
        <f>IF(CHI_ued!O$16=0,"",CHI_ued!O$16/O$10)</f>
        <v>0.88206072811343506</v>
      </c>
      <c r="P96" s="291">
        <f>IF(CHI_ued!P$16=0,"",CHI_ued!P$16/P$10)</f>
        <v>0.87399396025704601</v>
      </c>
      <c r="Q96" s="291">
        <f>IF(CHI_ued!Q$16=0,"",CHI_ued!Q$16/Q$10)</f>
        <v>0.8169354815915798</v>
      </c>
      <c r="R96" s="291">
        <f>IF(CHI_ued!R$16=0,"",CHI_ued!R$16/R$10)</f>
        <v>0.9208879535190474</v>
      </c>
      <c r="S96" s="291">
        <f>IF(CHI_ued!S$16=0,"",CHI_ued!S$16/S$10)</f>
        <v>0.79772688144225545</v>
      </c>
      <c r="T96" s="291">
        <f>IF(CHI_ued!T$16=0,"",CHI_ued!T$16/T$10)</f>
        <v>0.96644420087648819</v>
      </c>
      <c r="U96" s="291">
        <f>IF(CHI_ued!U$16=0,"",CHI_ued!U$16/U$10)</f>
        <v>0.99017677470095322</v>
      </c>
      <c r="V96" s="291">
        <f>IF(CHI_ued!V$16=0,"",CHI_ued!V$16/V$10)</f>
        <v>0.95687999859699568</v>
      </c>
      <c r="W96" s="291">
        <f>IF(CHI_ued!W$16=0,"",CHI_ued!W$16/W$10)</f>
        <v>1.1152819311090818</v>
      </c>
      <c r="X96" s="291">
        <f>IF(CHI_ued!X$16=0,"",CHI_ued!X$16/X$10)</f>
        <v>0.85784615173729584</v>
      </c>
      <c r="Y96" s="291">
        <f>IF(CHI_ued!Y$16=0,"",CHI_ued!Y$16/Y$10)</f>
        <v>0.85315346981968287</v>
      </c>
      <c r="DA96" s="94"/>
    </row>
    <row r="97" spans="1:105" ht="12" customHeight="1" x14ac:dyDescent="0.25">
      <c r="A97" s="99" t="s">
        <v>983</v>
      </c>
      <c r="B97" s="291">
        <f>IF((CHI_ued!B$5-CHI_ued!B$16)=0,"",(CHI_ued!B$5-CHI_ued!B$16)/B$10)</f>
        <v>0.20595612644482991</v>
      </c>
      <c r="C97" s="291">
        <f>IF((CHI_ued!C$5-CHI_ued!C$16)=0,"",(CHI_ued!C$5-CHI_ued!C$16)/C$10)</f>
        <v>0.20523085674656122</v>
      </c>
      <c r="D97" s="291">
        <f>IF((CHI_ued!D$5-CHI_ued!D$16)=0,"",(CHI_ued!D$5-CHI_ued!D$16)/D$10)</f>
        <v>0.20641871703846706</v>
      </c>
      <c r="E97" s="291">
        <f>IF((CHI_ued!E$5-CHI_ued!E$16)=0,"",(CHI_ued!E$5-CHI_ued!E$16)/E$10)</f>
        <v>0.22903096069759682</v>
      </c>
      <c r="F97" s="291">
        <f>IF((CHI_ued!F$5-CHI_ued!F$16)=0,"",(CHI_ued!F$5-CHI_ued!F$16)/F$10)</f>
        <v>0.22872413352331039</v>
      </c>
      <c r="G97" s="291">
        <f>IF((CHI_ued!G$5-CHI_ued!G$16)=0,"",(CHI_ued!G$5-CHI_ued!G$16)/G$10)</f>
        <v>0.22359078877980632</v>
      </c>
      <c r="H97" s="291">
        <f>IF((CHI_ued!H$5-CHI_ued!H$16)=0,"",(CHI_ued!H$5-CHI_ued!H$16)/H$10)</f>
        <v>0.2286405585710935</v>
      </c>
      <c r="I97" s="291">
        <f>IF((CHI_ued!I$5-CHI_ued!I$16)=0,"",(CHI_ued!I$5-CHI_ued!I$16)/I$10)</f>
        <v>0.24505880839592228</v>
      </c>
      <c r="J97" s="291">
        <f>IF((CHI_ued!J$5-CHI_ued!J$16)=0,"",(CHI_ued!J$5-CHI_ued!J$16)/J$10)</f>
        <v>0.23602036293224732</v>
      </c>
      <c r="K97" s="291">
        <f>IF((CHI_ued!K$5-CHI_ued!K$16)=0,"",(CHI_ued!K$5-CHI_ued!K$16)/K$10)</f>
        <v>0.26274775739417983</v>
      </c>
      <c r="L97" s="291">
        <f>IF((CHI_ued!L$5-CHI_ued!L$16)=0,"",(CHI_ued!L$5-CHI_ued!L$16)/L$10)</f>
        <v>0.24846978347745349</v>
      </c>
      <c r="M97" s="291">
        <f>IF((CHI_ued!M$5-CHI_ued!M$16)=0,"",(CHI_ued!M$5-CHI_ued!M$16)/M$10)</f>
        <v>0.25142926447018943</v>
      </c>
      <c r="N97" s="291">
        <f>IF((CHI_ued!N$5-CHI_ued!N$16)=0,"",(CHI_ued!N$5-CHI_ued!N$16)/N$10)</f>
        <v>0.24341560465973117</v>
      </c>
      <c r="O97" s="291">
        <f>IF((CHI_ued!O$5-CHI_ued!O$16)=0,"",(CHI_ued!O$5-CHI_ued!O$16)/O$10)</f>
        <v>0.26065107546828786</v>
      </c>
      <c r="P97" s="291">
        <f>IF((CHI_ued!P$5-CHI_ued!P$16)=0,"",(CHI_ued!P$5-CHI_ued!P$16)/P$10)</f>
        <v>0.25053095455333396</v>
      </c>
      <c r="Q97" s="291">
        <f>IF((CHI_ued!Q$5-CHI_ued!Q$16)=0,"",(CHI_ued!Q$5-CHI_ued!Q$16)/Q$10)</f>
        <v>0.26067967608475395</v>
      </c>
      <c r="R97" s="291">
        <f>IF((CHI_ued!R$5-CHI_ued!R$16)=0,"",(CHI_ued!R$5-CHI_ued!R$16)/R$10)</f>
        <v>0.28480686613636308</v>
      </c>
      <c r="S97" s="291">
        <f>IF((CHI_ued!S$5-CHI_ued!S$16)=0,"",(CHI_ued!S$5-CHI_ued!S$16)/S$10)</f>
        <v>0.24907967719513421</v>
      </c>
      <c r="T97" s="291">
        <f>IF((CHI_ued!T$5-CHI_ued!T$16)=0,"",(CHI_ued!T$5-CHI_ued!T$16)/T$10)</f>
        <v>0.28601340035718953</v>
      </c>
      <c r="U97" s="291">
        <f>IF((CHI_ued!U$5-CHI_ued!U$16)=0,"",(CHI_ued!U$5-CHI_ued!U$16)/U$10)</f>
        <v>0.28070052765856657</v>
      </c>
      <c r="V97" s="291">
        <f>IF((CHI_ued!V$5-CHI_ued!V$16)=0,"",(CHI_ued!V$5-CHI_ued!V$16)/V$10)</f>
        <v>0.28109148826160818</v>
      </c>
      <c r="W97" s="291">
        <f>IF((CHI_ued!W$5-CHI_ued!W$16)=0,"",(CHI_ued!W$5-CHI_ued!W$16)/W$10)</f>
        <v>0.30123829548580211</v>
      </c>
      <c r="X97" s="291">
        <f>IF((CHI_ued!X$5-CHI_ued!X$16)=0,"",(CHI_ued!X$5-CHI_ued!X$16)/X$10)</f>
        <v>0.27045100117376836</v>
      </c>
      <c r="Y97" s="291">
        <f>IF((CHI_ued!Y$5-CHI_ued!Y$16)=0,"",(CHI_ued!Y$5-CHI_ued!Y$16)/Y$10)</f>
        <v>0.2862085862148126</v>
      </c>
      <c r="DA97" s="94"/>
    </row>
    <row r="98" spans="1:105" ht="12" customHeight="1" x14ac:dyDescent="0.25">
      <c r="A98" s="107" t="s">
        <v>49</v>
      </c>
      <c r="B98" s="291">
        <f>IF(CHI_ued!B$61=0,"",CHI_ued!B$61/B$11)</f>
        <v>0.18885545813039981</v>
      </c>
      <c r="C98" s="291">
        <f>IF(CHI_ued!C$61=0,"",CHI_ued!C$61/C$11)</f>
        <v>0.18696663898416019</v>
      </c>
      <c r="D98" s="291">
        <f>IF(CHI_ued!D$61=0,"",CHI_ued!D$61/D$11)</f>
        <v>0.18821756985182908</v>
      </c>
      <c r="E98" s="291">
        <f>IF(CHI_ued!E$61=0,"",CHI_ued!E$61/E$11)</f>
        <v>0.21171693239090245</v>
      </c>
      <c r="F98" s="291">
        <f>IF(CHI_ued!F$61=0,"",CHI_ued!F$61/F$11)</f>
        <v>0.2145601897949039</v>
      </c>
      <c r="G98" s="291">
        <f>IF(CHI_ued!G$61=0,"",CHI_ued!G$61/G$11)</f>
        <v>0.21644984068342546</v>
      </c>
      <c r="H98" s="291">
        <f>IF(CHI_ued!H$61=0,"",CHI_ued!H$61/H$11)</f>
        <v>0.2213868834884466</v>
      </c>
      <c r="I98" s="291">
        <f>IF(CHI_ued!I$61=0,"",CHI_ued!I$61/I$11)</f>
        <v>0.22974457873919646</v>
      </c>
      <c r="J98" s="291">
        <f>IF(CHI_ued!J$61=0,"",CHI_ued!J$61/J$11)</f>
        <v>0.23854330649023925</v>
      </c>
      <c r="K98" s="291">
        <f>IF(CHI_ued!K$61=0,"",CHI_ued!K$61/K$11)</f>
        <v>0.27618541084380799</v>
      </c>
      <c r="L98" s="291">
        <f>IF(CHI_ued!L$61=0,"",CHI_ued!L$61/L$11)</f>
        <v>0.24853459680100337</v>
      </c>
      <c r="M98" s="291">
        <f>IF(CHI_ued!M$61=0,"",CHI_ued!M$61/M$11)</f>
        <v>0.24526681645347564</v>
      </c>
      <c r="N98" s="291">
        <f>IF(CHI_ued!N$61=0,"",CHI_ued!N$61/N$11)</f>
        <v>0.25771924368645949</v>
      </c>
      <c r="O98" s="291">
        <f>IF(CHI_ued!O$61=0,"",CHI_ued!O$61/O$11)</f>
        <v>0.28439927723797215</v>
      </c>
      <c r="P98" s="291">
        <f>IF(CHI_ued!P$61=0,"",CHI_ued!P$61/P$11)</f>
        <v>0.27355230112845008</v>
      </c>
      <c r="Q98" s="291">
        <f>IF(CHI_ued!Q$61=0,"",CHI_ued!Q$61/Q$11)</f>
        <v>0.27119153163716214</v>
      </c>
      <c r="R98" s="291">
        <f>IF(CHI_ued!R$61=0,"",CHI_ued!R$61/R$11)</f>
        <v>0.2760606847325951</v>
      </c>
      <c r="S98" s="291">
        <f>IF(CHI_ued!S$61=0,"",CHI_ued!S$61/S$11)</f>
        <v>0.26564754911435184</v>
      </c>
      <c r="T98" s="291">
        <f>IF(CHI_ued!T$61=0,"",CHI_ued!T$61/T$11)</f>
        <v>0.3066075116083144</v>
      </c>
      <c r="U98" s="291">
        <f>IF(CHI_ued!U$61=0,"",CHI_ued!U$61/U$11)</f>
        <v>0.30826788336605176</v>
      </c>
      <c r="V98" s="291">
        <f>IF(CHI_ued!V$61=0,"",CHI_ued!V$61/V$11)</f>
        <v>0.29165465762771159</v>
      </c>
      <c r="W98" s="291">
        <f>IF(CHI_ued!W$61=0,"",CHI_ued!W$61/W$11)</f>
        <v>0.32573731268300377</v>
      </c>
      <c r="X98" s="291">
        <f>IF(CHI_ued!X$61=0,"",CHI_ued!X$61/X$11)</f>
        <v>0.28970267670030581</v>
      </c>
      <c r="Y98" s="291">
        <f>IF(CHI_ued!Y$61=0,"",CHI_ued!Y$61/Y$11)</f>
        <v>0.30557777839871725</v>
      </c>
      <c r="DA98" s="94"/>
    </row>
    <row r="99" spans="1:105" ht="12" customHeight="1" x14ac:dyDescent="0.25">
      <c r="A99" s="49" t="s">
        <v>50</v>
      </c>
      <c r="B99" s="253">
        <f>IF(CHI_ued!B$110=0,"",CHI_ued!B$110/B$12)</f>
        <v>0.28966631049875746</v>
      </c>
      <c r="C99" s="253">
        <f>IF(CHI_ued!C$110=0,"",CHI_ued!C$110/C$12)</f>
        <v>0.28944292237465047</v>
      </c>
      <c r="D99" s="253">
        <f>IF(CHI_ued!D$110=0,"",CHI_ued!D$110/D$12)</f>
        <v>0.28552917363640462</v>
      </c>
      <c r="E99" s="253">
        <f>IF(CHI_ued!E$110=0,"",CHI_ued!E$110/E$12)</f>
        <v>0.27891288387280805</v>
      </c>
      <c r="F99" s="253">
        <f>IF(CHI_ued!F$110=0,"",CHI_ued!F$110/F$12)</f>
        <v>0.29318179055313509</v>
      </c>
      <c r="G99" s="253">
        <f>IF(CHI_ued!G$110=0,"",CHI_ued!G$110/G$12)</f>
        <v>0.27463041585722253</v>
      </c>
      <c r="H99" s="253">
        <f>IF(CHI_ued!H$110=0,"",CHI_ued!H$110/H$12)</f>
        <v>0.28162233445140722</v>
      </c>
      <c r="I99" s="253">
        <f>IF(CHI_ued!I$110=0,"",CHI_ued!I$110/I$12)</f>
        <v>0.27711149903691595</v>
      </c>
      <c r="J99" s="253">
        <f>IF(CHI_ued!J$110=0,"",CHI_ued!J$110/J$12)</f>
        <v>0.27928161517891043</v>
      </c>
      <c r="K99" s="253">
        <f>IF(CHI_ued!K$110=0,"",CHI_ued!K$110/K$12)</f>
        <v>0.27968693407702561</v>
      </c>
      <c r="L99" s="253">
        <f>IF(CHI_ued!L$110=0,"",CHI_ued!L$110/L$12)</f>
        <v>0.30183497087826294</v>
      </c>
      <c r="M99" s="253">
        <f>IF(CHI_ued!M$110=0,"",CHI_ued!M$110/M$12)</f>
        <v>0.26503015206888514</v>
      </c>
      <c r="N99" s="253">
        <f>IF(CHI_ued!N$110=0,"",CHI_ued!N$110/N$12)</f>
        <v>0.24043184388361125</v>
      </c>
      <c r="O99" s="253">
        <f>IF(CHI_ued!O$110=0,"",CHI_ued!O$110/O$12)</f>
        <v>0.23713496049579613</v>
      </c>
      <c r="P99" s="253">
        <f>IF(CHI_ued!P$110=0,"",CHI_ued!P$110/P$12)</f>
        <v>0.21885592379024935</v>
      </c>
      <c r="Q99" s="253">
        <f>IF(CHI_ued!Q$110=0,"",CHI_ued!Q$110/Q$12)</f>
        <v>0.27110214293760121</v>
      </c>
      <c r="R99" s="253">
        <f>IF(CHI_ued!R$110=0,"",CHI_ued!R$110/R$12)</f>
        <v>0.30617690626794092</v>
      </c>
      <c r="S99" s="253">
        <f>IF(CHI_ued!S$110=0,"",CHI_ued!S$110/S$12)</f>
        <v>0.26282889674180243</v>
      </c>
      <c r="T99" s="253">
        <f>IF(CHI_ued!T$110=0,"",CHI_ued!T$110/T$12)</f>
        <v>0.25833855525847454</v>
      </c>
      <c r="U99" s="253">
        <f>IF(CHI_ued!U$110=0,"",CHI_ued!U$110/U$12)</f>
        <v>0.23449402301177047</v>
      </c>
      <c r="V99" s="253">
        <f>IF(CHI_ued!V$110=0,"",CHI_ued!V$110/V$12)</f>
        <v>0.2484445756171747</v>
      </c>
      <c r="W99" s="253">
        <f>IF(CHI_ued!W$110=0,"",CHI_ued!W$110/W$12)</f>
        <v>0.23229201144170175</v>
      </c>
      <c r="X99" s="253">
        <f>IF(CHI_ued!X$110=0,"",CHI_ued!X$110/X$12)</f>
        <v>0.24382256979457917</v>
      </c>
      <c r="Y99" s="253">
        <f>IF(CHI_ued!Y$110=0,"",CHI_ued!Y$110/Y$12)</f>
        <v>0.24266170443293186</v>
      </c>
      <c r="DA99" s="84"/>
    </row>
    <row r="100" spans="1:105" ht="12" customHeight="1" x14ac:dyDescent="0.25">
      <c r="A100" s="110" t="s">
        <v>984</v>
      </c>
      <c r="B100" s="313">
        <f t="shared" ref="B100:Y100" si="26">IF(B$52=0,"",B$79/B$52)</f>
        <v>2.239917753290372</v>
      </c>
      <c r="C100" s="313">
        <f t="shared" si="26"/>
        <v>2.1906656649585505</v>
      </c>
      <c r="D100" s="313">
        <f t="shared" si="26"/>
        <v>2.2475679482149666</v>
      </c>
      <c r="E100" s="313">
        <f t="shared" si="26"/>
        <v>2.166538180677426</v>
      </c>
      <c r="F100" s="313">
        <f t="shared" si="26"/>
        <v>2.0816768569786332</v>
      </c>
      <c r="G100" s="313">
        <f t="shared" si="26"/>
        <v>2.0751871176340901</v>
      </c>
      <c r="H100" s="313">
        <f t="shared" si="26"/>
        <v>1.8680412254645025</v>
      </c>
      <c r="I100" s="313">
        <f t="shared" si="26"/>
        <v>1.9352706961641066</v>
      </c>
      <c r="J100" s="313">
        <f t="shared" si="26"/>
        <v>1.9739965521642815</v>
      </c>
      <c r="K100" s="313">
        <f t="shared" si="26"/>
        <v>1.9506581245623049</v>
      </c>
      <c r="L100" s="313">
        <f t="shared" si="26"/>
        <v>2.022892281577902</v>
      </c>
      <c r="M100" s="313">
        <f t="shared" si="26"/>
        <v>1.9262524400665162</v>
      </c>
      <c r="N100" s="313">
        <f t="shared" si="26"/>
        <v>1.955584572279385</v>
      </c>
      <c r="O100" s="313">
        <f t="shared" si="26"/>
        <v>1.955888214532935</v>
      </c>
      <c r="P100" s="313">
        <f t="shared" si="26"/>
        <v>1.8269792599981964</v>
      </c>
      <c r="Q100" s="313">
        <f t="shared" si="26"/>
        <v>1.8521129993530128</v>
      </c>
      <c r="R100" s="313">
        <f t="shared" si="26"/>
        <v>1.8129756272395383</v>
      </c>
      <c r="S100" s="313">
        <f t="shared" si="26"/>
        <v>1.816818437536978</v>
      </c>
      <c r="T100" s="313">
        <f t="shared" si="26"/>
        <v>1.6627049298729191</v>
      </c>
      <c r="U100" s="313">
        <f t="shared" si="26"/>
        <v>1.6466891831131707</v>
      </c>
      <c r="V100" s="313">
        <f t="shared" si="26"/>
        <v>1.7240355324581067</v>
      </c>
      <c r="W100" s="313">
        <f t="shared" si="26"/>
        <v>1.6360355063992778</v>
      </c>
      <c r="X100" s="313">
        <f t="shared" si="26"/>
        <v>1.6048054699166328</v>
      </c>
      <c r="Y100" s="313">
        <f t="shared" si="26"/>
        <v>1.6097020620798639</v>
      </c>
      <c r="DA100" s="118"/>
    </row>
    <row r="101" spans="1:105" ht="12" customHeight="1" x14ac:dyDescent="0.25">
      <c r="A101" s="50" t="s">
        <v>985</v>
      </c>
      <c r="B101" s="255">
        <f t="shared" ref="B101:Y101" si="27">IF(B$53=0,"",B$80/B$53)</f>
        <v>2.4889684730295585</v>
      </c>
      <c r="C101" s="255">
        <f t="shared" si="27"/>
        <v>2.4180860299964073</v>
      </c>
      <c r="D101" s="255">
        <f t="shared" si="27"/>
        <v>2.4846121108499775</v>
      </c>
      <c r="E101" s="255">
        <f t="shared" si="27"/>
        <v>2.3700173242329012</v>
      </c>
      <c r="F101" s="255">
        <f t="shared" si="27"/>
        <v>2.2916591207201265</v>
      </c>
      <c r="G101" s="255">
        <f t="shared" si="27"/>
        <v>2.3048649643227948</v>
      </c>
      <c r="H101" s="255">
        <f t="shared" si="27"/>
        <v>2.091621218752207</v>
      </c>
      <c r="I101" s="255">
        <f t="shared" si="27"/>
        <v>2.1330955095367203</v>
      </c>
      <c r="J101" s="255">
        <f t="shared" si="27"/>
        <v>2.1375513706013529</v>
      </c>
      <c r="K101" s="255">
        <f t="shared" si="27"/>
        <v>2.1180359128318251</v>
      </c>
      <c r="L101" s="255">
        <f t="shared" si="27"/>
        <v>2.177798925415571</v>
      </c>
      <c r="M101" s="255">
        <f t="shared" si="27"/>
        <v>2.1106494986378097</v>
      </c>
      <c r="N101" s="255">
        <f t="shared" si="27"/>
        <v>2.1347517976302721</v>
      </c>
      <c r="O101" s="255">
        <f t="shared" si="27"/>
        <v>2.1178380399060228</v>
      </c>
      <c r="P101" s="255">
        <f t="shared" si="27"/>
        <v>1.9552257466903427</v>
      </c>
      <c r="Q101" s="255">
        <f t="shared" si="27"/>
        <v>1.9465622538163316</v>
      </c>
      <c r="R101" s="255">
        <f t="shared" si="27"/>
        <v>1.9237496442130304</v>
      </c>
      <c r="S101" s="255">
        <f t="shared" si="27"/>
        <v>1.9152951441344919</v>
      </c>
      <c r="T101" s="255">
        <f t="shared" si="27"/>
        <v>1.7851184425449769</v>
      </c>
      <c r="U101" s="255">
        <f t="shared" si="27"/>
        <v>1.7715600526763742</v>
      </c>
      <c r="V101" s="255">
        <f t="shared" si="27"/>
        <v>1.8399798171364539</v>
      </c>
      <c r="W101" s="255">
        <f t="shared" si="27"/>
        <v>1.7517456059803411</v>
      </c>
      <c r="X101" s="255">
        <f t="shared" si="27"/>
        <v>1.6866516534717104</v>
      </c>
      <c r="Y101" s="255">
        <f t="shared" si="27"/>
        <v>1.7161028869166981</v>
      </c>
      <c r="DA101" s="83"/>
    </row>
    <row r="102" spans="1:105" ht="12" customHeight="1" x14ac:dyDescent="0.25">
      <c r="A102" s="107" t="s">
        <v>986</v>
      </c>
      <c r="B102" s="293">
        <f t="shared" ref="B102:Y102" si="28">IF(B$54=0,"",B$81/B$54)</f>
        <v>1.4663584479206631</v>
      </c>
      <c r="C102" s="293">
        <f t="shared" si="28"/>
        <v>1.4885827707760839</v>
      </c>
      <c r="D102" s="293">
        <f t="shared" si="28"/>
        <v>1.5196415729174373</v>
      </c>
      <c r="E102" s="293">
        <f t="shared" si="28"/>
        <v>1.5169444767809743</v>
      </c>
      <c r="F102" s="293">
        <f t="shared" si="28"/>
        <v>1.4390948154685386</v>
      </c>
      <c r="G102" s="293">
        <f t="shared" si="28"/>
        <v>1.3977763587660363</v>
      </c>
      <c r="H102" s="293">
        <f t="shared" si="28"/>
        <v>1.2288712826780446</v>
      </c>
      <c r="I102" s="293">
        <f t="shared" si="28"/>
        <v>1.3614865615130218</v>
      </c>
      <c r="J102" s="293">
        <f t="shared" si="28"/>
        <v>1.431671966602091</v>
      </c>
      <c r="K102" s="293">
        <f t="shared" si="28"/>
        <v>1.419765924210441</v>
      </c>
      <c r="L102" s="293">
        <f t="shared" si="28"/>
        <v>1.4780728152842724</v>
      </c>
      <c r="M102" s="293">
        <f t="shared" si="28"/>
        <v>1.3947816206618731</v>
      </c>
      <c r="N102" s="293">
        <f t="shared" si="28"/>
        <v>1.4205395209899281</v>
      </c>
      <c r="O102" s="293">
        <f t="shared" si="28"/>
        <v>1.4280568318245692</v>
      </c>
      <c r="P102" s="293">
        <f t="shared" si="28"/>
        <v>1.4216065306252812</v>
      </c>
      <c r="Q102" s="293">
        <f t="shared" si="28"/>
        <v>1.5100444325910287</v>
      </c>
      <c r="R102" s="293">
        <f t="shared" si="28"/>
        <v>1.4641172808297069</v>
      </c>
      <c r="S102" s="293">
        <f t="shared" si="28"/>
        <v>1.4847098030915866</v>
      </c>
      <c r="T102" s="293">
        <f t="shared" si="28"/>
        <v>1.3255299216527026</v>
      </c>
      <c r="U102" s="293">
        <f t="shared" si="28"/>
        <v>1.3013423140940208</v>
      </c>
      <c r="V102" s="293">
        <f t="shared" si="28"/>
        <v>1.3956977057181574</v>
      </c>
      <c r="W102" s="293">
        <f t="shared" si="28"/>
        <v>1.312162111855997</v>
      </c>
      <c r="X102" s="293">
        <f t="shared" si="28"/>
        <v>1.3033129586131025</v>
      </c>
      <c r="Y102" s="293">
        <f t="shared" si="28"/>
        <v>1.3004319677553162</v>
      </c>
      <c r="DA102" s="94"/>
    </row>
    <row r="103" spans="1:105" ht="12" customHeight="1" x14ac:dyDescent="0.25">
      <c r="A103" s="49" t="s">
        <v>50</v>
      </c>
      <c r="B103" s="256">
        <f t="shared" ref="B103:Y103" si="29">IF(B$55=0,"",B$82/B$55)</f>
        <v>1.6703354360358198</v>
      </c>
      <c r="C103" s="256">
        <f t="shared" si="29"/>
        <v>1.6865117207044806</v>
      </c>
      <c r="D103" s="256">
        <f t="shared" si="29"/>
        <v>1.7196678194117092</v>
      </c>
      <c r="E103" s="256">
        <f t="shared" si="29"/>
        <v>1.7037621388919133</v>
      </c>
      <c r="F103" s="256">
        <f t="shared" si="29"/>
        <v>1.6243599274479013</v>
      </c>
      <c r="G103" s="256">
        <f t="shared" si="29"/>
        <v>1.5847910402954377</v>
      </c>
      <c r="H103" s="256">
        <f t="shared" si="29"/>
        <v>1.399252896613183</v>
      </c>
      <c r="I103" s="256">
        <f t="shared" si="29"/>
        <v>1.5481061302883807</v>
      </c>
      <c r="J103" s="256">
        <f t="shared" si="29"/>
        <v>1.6214298140915351</v>
      </c>
      <c r="K103" s="256">
        <f t="shared" si="29"/>
        <v>1.6100683810372836</v>
      </c>
      <c r="L103" s="256">
        <f t="shared" si="29"/>
        <v>1.6660754265336957</v>
      </c>
      <c r="M103" s="256">
        <f t="shared" si="29"/>
        <v>1.5437465108767408</v>
      </c>
      <c r="N103" s="256">
        <f t="shared" si="29"/>
        <v>1.5620621127470795</v>
      </c>
      <c r="O103" s="256">
        <f t="shared" si="29"/>
        <v>1.5675690860934359</v>
      </c>
      <c r="P103" s="256">
        <f t="shared" si="29"/>
        <v>1.549708851860949</v>
      </c>
      <c r="Q103" s="256">
        <f t="shared" si="29"/>
        <v>1.6532563120129551</v>
      </c>
      <c r="R103" s="256">
        <f t="shared" si="29"/>
        <v>1.6842724930322557</v>
      </c>
      <c r="S103" s="256">
        <f t="shared" si="29"/>
        <v>1.6354707320555375</v>
      </c>
      <c r="T103" s="256">
        <f t="shared" si="29"/>
        <v>1.4663960154105464</v>
      </c>
      <c r="U103" s="256">
        <f t="shared" si="29"/>
        <v>1.4222733095492555</v>
      </c>
      <c r="V103" s="256">
        <f t="shared" si="29"/>
        <v>1.5209361993031809</v>
      </c>
      <c r="W103" s="256">
        <f t="shared" si="29"/>
        <v>1.4459683472374025</v>
      </c>
      <c r="X103" s="256">
        <f t="shared" si="29"/>
        <v>1.416694852689677</v>
      </c>
      <c r="Y103" s="256">
        <f t="shared" si="29"/>
        <v>1.4158375944637176</v>
      </c>
      <c r="DA103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4:Y4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final energy consumption"</f>
        <v>DE: Chemical industry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152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48</v>
      </c>
      <c r="B5" s="223">
        <f t="shared" ref="B5:Y5" si="0">SUM(B6:B10)+B16+B25+B36+B44+B58</f>
        <v>27883.91723190749</v>
      </c>
      <c r="C5" s="223">
        <f t="shared" si="0"/>
        <v>27891.976595702719</v>
      </c>
      <c r="D5" s="223">
        <f t="shared" si="0"/>
        <v>28030.310556393128</v>
      </c>
      <c r="E5" s="223">
        <f t="shared" si="0"/>
        <v>27785.386919900531</v>
      </c>
      <c r="F5" s="223">
        <f t="shared" si="0"/>
        <v>28141.731731114713</v>
      </c>
      <c r="G5" s="223">
        <f t="shared" si="0"/>
        <v>29061.51046866491</v>
      </c>
      <c r="H5" s="223">
        <f t="shared" si="0"/>
        <v>28151.497068130309</v>
      </c>
      <c r="I5" s="223">
        <f t="shared" si="0"/>
        <v>28858.364419104328</v>
      </c>
      <c r="J5" s="223">
        <f t="shared" si="0"/>
        <v>28685.225665409791</v>
      </c>
      <c r="K5" s="223">
        <f t="shared" si="0"/>
        <v>26429.199651097468</v>
      </c>
      <c r="L5" s="223">
        <f t="shared" si="0"/>
        <v>29186.71054807512</v>
      </c>
      <c r="M5" s="223">
        <f t="shared" si="0"/>
        <v>27990.915242409112</v>
      </c>
      <c r="N5" s="223">
        <f t="shared" si="0"/>
        <v>28372.990971742722</v>
      </c>
      <c r="O5" s="223">
        <f t="shared" si="0"/>
        <v>28570.232906188488</v>
      </c>
      <c r="P5" s="223">
        <f t="shared" si="0"/>
        <v>28726.297324191164</v>
      </c>
      <c r="Q5" s="223">
        <f t="shared" si="0"/>
        <v>28547.459067834534</v>
      </c>
      <c r="R5" s="223">
        <f t="shared" si="0"/>
        <v>28223.258580257585</v>
      </c>
      <c r="S5" s="223">
        <f t="shared" si="0"/>
        <v>29981.825263043924</v>
      </c>
      <c r="T5" s="223">
        <f t="shared" si="0"/>
        <v>28172.204509869174</v>
      </c>
      <c r="U5" s="223">
        <f t="shared" si="0"/>
        <v>27609.051429810494</v>
      </c>
      <c r="V5" s="223">
        <f t="shared" si="0"/>
        <v>27784.40881146026</v>
      </c>
      <c r="W5" s="223">
        <f t="shared" si="0"/>
        <v>29399.639101703273</v>
      </c>
      <c r="X5" s="223">
        <f t="shared" si="0"/>
        <v>25453.470366579695</v>
      </c>
      <c r="Y5" s="223">
        <f t="shared" si="0"/>
        <v>22005.206979771723</v>
      </c>
      <c r="DA5" s="89"/>
    </row>
    <row r="6" spans="1:105" ht="12" customHeight="1" x14ac:dyDescent="0.25">
      <c r="A6" s="55" t="s">
        <v>91</v>
      </c>
      <c r="B6" s="259">
        <v>64.665292366179301</v>
      </c>
      <c r="C6" s="259">
        <v>65.190528774328243</v>
      </c>
      <c r="D6" s="259">
        <v>63.815072170491099</v>
      </c>
      <c r="E6" s="259">
        <v>66.113130320939476</v>
      </c>
      <c r="F6" s="259">
        <v>64.571150510657162</v>
      </c>
      <c r="G6" s="259">
        <v>68.167273153584816</v>
      </c>
      <c r="H6" s="259">
        <v>66.289217100407456</v>
      </c>
      <c r="I6" s="259">
        <v>67.360442535719898</v>
      </c>
      <c r="J6" s="259">
        <v>68.377845062025429</v>
      </c>
      <c r="K6" s="259">
        <v>58.583451899839282</v>
      </c>
      <c r="L6" s="259">
        <v>71.486189202518915</v>
      </c>
      <c r="M6" s="259">
        <v>67.600771813083696</v>
      </c>
      <c r="N6" s="259">
        <v>68.909054255843671</v>
      </c>
      <c r="O6" s="259">
        <v>69.328900691873997</v>
      </c>
      <c r="P6" s="259">
        <v>72.458215833922679</v>
      </c>
      <c r="Q6" s="259">
        <v>74.302739533597062</v>
      </c>
      <c r="R6" s="259">
        <v>71.658327584377929</v>
      </c>
      <c r="S6" s="259">
        <v>73.863424295941101</v>
      </c>
      <c r="T6" s="259">
        <v>65.833952130576321</v>
      </c>
      <c r="U6" s="259">
        <v>64.38116012544657</v>
      </c>
      <c r="V6" s="259">
        <v>62.78780716343384</v>
      </c>
      <c r="W6" s="259">
        <v>63.650249266842707</v>
      </c>
      <c r="X6" s="259">
        <v>65.552682199514422</v>
      </c>
      <c r="Y6" s="259">
        <v>60.259478050726017</v>
      </c>
      <c r="DA6" s="67" t="s">
        <v>987</v>
      </c>
    </row>
    <row r="7" spans="1:105" ht="12" customHeight="1" x14ac:dyDescent="0.25">
      <c r="A7" s="173" t="s">
        <v>92</v>
      </c>
      <c r="B7" s="224">
        <v>511.65115414466652</v>
      </c>
      <c r="C7" s="224">
        <v>515.80698186298014</v>
      </c>
      <c r="D7" s="224">
        <v>504.92395739841811</v>
      </c>
      <c r="E7" s="224">
        <v>523.10688152888156</v>
      </c>
      <c r="F7" s="224">
        <v>510.90627559747873</v>
      </c>
      <c r="G7" s="224">
        <v>539.35987463605659</v>
      </c>
      <c r="H7" s="224">
        <v>524.50013284883596</v>
      </c>
      <c r="I7" s="224">
        <v>532.97598922048917</v>
      </c>
      <c r="J7" s="224">
        <v>541.02598262137246</v>
      </c>
      <c r="K7" s="224">
        <v>463.52981145737812</v>
      </c>
      <c r="L7" s="224">
        <v>565.62013210663963</v>
      </c>
      <c r="M7" s="224">
        <v>534.8775464181532</v>
      </c>
      <c r="N7" s="224">
        <v>545.22906880816788</v>
      </c>
      <c r="O7" s="224">
        <v>548.55101951306835</v>
      </c>
      <c r="P7" s="224">
        <v>573.31109784140835</v>
      </c>
      <c r="Q7" s="224">
        <v>587.9055216080468</v>
      </c>
      <c r="R7" s="224">
        <v>566.98214252255184</v>
      </c>
      <c r="S7" s="224">
        <v>584.42952791567802</v>
      </c>
      <c r="T7" s="224">
        <v>520.89794010010905</v>
      </c>
      <c r="U7" s="224">
        <v>509.40301478611582</v>
      </c>
      <c r="V7" s="224">
        <v>496.79592909697692</v>
      </c>
      <c r="W7" s="224">
        <v>503.61982923637993</v>
      </c>
      <c r="X7" s="224">
        <v>518.67244819265602</v>
      </c>
      <c r="Y7" s="224">
        <v>476.79103216943901</v>
      </c>
      <c r="DA7" s="177" t="s">
        <v>988</v>
      </c>
    </row>
    <row r="8" spans="1:105" ht="12" customHeight="1" x14ac:dyDescent="0.25">
      <c r="A8" s="173" t="s">
        <v>93</v>
      </c>
      <c r="B8" s="224">
        <v>564.67437091677016</v>
      </c>
      <c r="C8" s="224">
        <v>569.26087362172393</v>
      </c>
      <c r="D8" s="224">
        <v>557.25002415247616</v>
      </c>
      <c r="E8" s="224">
        <v>577.31727341327576</v>
      </c>
      <c r="F8" s="224">
        <v>563.85229942990736</v>
      </c>
      <c r="G8" s="224">
        <v>595.25458985234673</v>
      </c>
      <c r="H8" s="224">
        <v>578.85490956683714</v>
      </c>
      <c r="I8" s="224">
        <v>588.20913231386726</v>
      </c>
      <c r="J8" s="224">
        <v>597.09335923821936</v>
      </c>
      <c r="K8" s="224">
        <v>511.56613752474328</v>
      </c>
      <c r="L8" s="224">
        <v>624.23623925779532</v>
      </c>
      <c r="M8" s="224">
        <v>590.30775088563269</v>
      </c>
      <c r="N8" s="224">
        <v>601.73201788134349</v>
      </c>
      <c r="O8" s="224">
        <v>605.39822758166599</v>
      </c>
      <c r="P8" s="224">
        <v>632.72423191224937</v>
      </c>
      <c r="Q8" s="224">
        <v>648.83109885188537</v>
      </c>
      <c r="R8" s="224">
        <v>625.73939696311311</v>
      </c>
      <c r="S8" s="224">
        <v>644.99488244613894</v>
      </c>
      <c r="T8" s="224">
        <v>574.87941589731031</v>
      </c>
      <c r="U8" s="224">
        <v>562.1932533276871</v>
      </c>
      <c r="V8" s="224">
        <v>548.27967544763919</v>
      </c>
      <c r="W8" s="224">
        <v>555.81074713037151</v>
      </c>
      <c r="X8" s="224">
        <v>572.42329275043255</v>
      </c>
      <c r="Y8" s="224">
        <v>526.20163947272499</v>
      </c>
      <c r="DA8" s="177" t="s">
        <v>989</v>
      </c>
    </row>
    <row r="9" spans="1:105" ht="12" customHeight="1" x14ac:dyDescent="0.25">
      <c r="A9" s="173" t="s">
        <v>94</v>
      </c>
      <c r="B9" s="224">
        <v>918.74279002704611</v>
      </c>
      <c r="C9" s="224">
        <v>926.20517278894545</v>
      </c>
      <c r="D9" s="224">
        <v>906.66314658709064</v>
      </c>
      <c r="E9" s="224">
        <v>939.31318619151398</v>
      </c>
      <c r="F9" s="224">
        <v>917.40525411193835</v>
      </c>
      <c r="G9" s="224">
        <v>968.49775875157945</v>
      </c>
      <c r="H9" s="224">
        <v>941.81496810783437</v>
      </c>
      <c r="I9" s="224">
        <v>957.0345798837119</v>
      </c>
      <c r="J9" s="224">
        <v>971.4894938166052</v>
      </c>
      <c r="K9" s="224">
        <v>832.33404007655463</v>
      </c>
      <c r="L9" s="224">
        <v>1015.6518050581579</v>
      </c>
      <c r="M9" s="224">
        <v>960.44909766799867</v>
      </c>
      <c r="N9" s="224">
        <v>979.03673591446716</v>
      </c>
      <c r="O9" s="224">
        <v>985.00177329243434</v>
      </c>
      <c r="P9" s="224">
        <v>1029.462033491975</v>
      </c>
      <c r="Q9" s="224">
        <v>1055.6684077013981</v>
      </c>
      <c r="R9" s="224">
        <v>1018.097489465248</v>
      </c>
      <c r="S9" s="224">
        <v>1049.4267641183169</v>
      </c>
      <c r="T9" s="224">
        <v>935.34671607835787</v>
      </c>
      <c r="U9" s="224">
        <v>914.70593442745769</v>
      </c>
      <c r="V9" s="224">
        <v>892.06810983481648</v>
      </c>
      <c r="W9" s="224">
        <v>904.32139804135181</v>
      </c>
      <c r="X9" s="224">
        <v>931.35052721476711</v>
      </c>
      <c r="Y9" s="224">
        <v>856.14645761430199</v>
      </c>
      <c r="DA9" s="177" t="s">
        <v>990</v>
      </c>
    </row>
    <row r="10" spans="1:105" ht="12" customHeight="1" x14ac:dyDescent="0.25">
      <c r="A10" s="56" t="s">
        <v>95</v>
      </c>
      <c r="B10" s="260">
        <v>193.06696323315541</v>
      </c>
      <c r="C10" s="260">
        <v>191.03800162090911</v>
      </c>
      <c r="D10" s="260">
        <v>192.0827213143892</v>
      </c>
      <c r="E10" s="260">
        <v>214.3925661637183</v>
      </c>
      <c r="F10" s="260">
        <v>201.46768573897381</v>
      </c>
      <c r="G10" s="260">
        <v>214.32301468418689</v>
      </c>
      <c r="H10" s="260">
        <v>208.41260064617961</v>
      </c>
      <c r="I10" s="260">
        <v>238.05919231042921</v>
      </c>
      <c r="J10" s="260">
        <v>252.04629648690599</v>
      </c>
      <c r="K10" s="260">
        <v>226.0621074228992</v>
      </c>
      <c r="L10" s="260">
        <v>261.44544487965118</v>
      </c>
      <c r="M10" s="260">
        <v>243.2874864578971</v>
      </c>
      <c r="N10" s="260">
        <v>253.3064410323868</v>
      </c>
      <c r="O10" s="260">
        <v>257.03784562678879</v>
      </c>
      <c r="P10" s="260">
        <v>255.32762577894201</v>
      </c>
      <c r="Q10" s="260">
        <v>270.42832544008309</v>
      </c>
      <c r="R10" s="260">
        <v>261.28801783919653</v>
      </c>
      <c r="S10" s="260">
        <v>277.95417774333151</v>
      </c>
      <c r="T10" s="260">
        <v>241.0334033965936</v>
      </c>
      <c r="U10" s="260">
        <v>227.5898635974672</v>
      </c>
      <c r="V10" s="260">
        <v>240.63845529303379</v>
      </c>
      <c r="W10" s="260">
        <v>238.12882939605871</v>
      </c>
      <c r="X10" s="260">
        <v>230.7768853719156</v>
      </c>
      <c r="Y10" s="260">
        <v>210.9174047087516</v>
      </c>
      <c r="DA10" s="68" t="s">
        <v>991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1.9667740728168479</v>
      </c>
      <c r="F11" s="226">
        <v>1.696888509924557</v>
      </c>
      <c r="G11" s="226">
        <v>2.090681614580892</v>
      </c>
      <c r="H11" s="226">
        <v>2.0430749749921389</v>
      </c>
      <c r="I11" s="226">
        <v>2.6077183796432171</v>
      </c>
      <c r="J11" s="226">
        <v>4.5112279894966676</v>
      </c>
      <c r="K11" s="226">
        <v>2.3584382154103301</v>
      </c>
      <c r="L11" s="226">
        <v>2.7109844418666031</v>
      </c>
      <c r="M11" s="226">
        <v>2.495216268511987</v>
      </c>
      <c r="N11" s="226">
        <v>2.5219401423146119</v>
      </c>
      <c r="O11" s="226">
        <v>2.268904383423513</v>
      </c>
      <c r="P11" s="226">
        <v>1.7794664078439899</v>
      </c>
      <c r="Q11" s="226">
        <v>1.1649253343255721</v>
      </c>
      <c r="R11" s="226">
        <v>2.0015675413136762</v>
      </c>
      <c r="S11" s="226">
        <v>1.903226775531947</v>
      </c>
      <c r="T11" s="226">
        <v>1.7586847316393841</v>
      </c>
      <c r="U11" s="226">
        <v>1.272889362024038</v>
      </c>
      <c r="V11" s="226">
        <v>2.8035346587714289</v>
      </c>
      <c r="W11" s="226">
        <v>3.244395102253661</v>
      </c>
      <c r="X11" s="226">
        <v>2.4765595763480368</v>
      </c>
      <c r="Y11" s="226">
        <v>2.1882779616014658</v>
      </c>
      <c r="DA11" s="69" t="s">
        <v>992</v>
      </c>
    </row>
    <row r="12" spans="1:105" ht="12" customHeight="1" x14ac:dyDescent="0.25">
      <c r="A12" s="37" t="s">
        <v>35</v>
      </c>
      <c r="B12" s="226">
        <v>116.4976291136973</v>
      </c>
      <c r="C12" s="226">
        <v>107.665035882106</v>
      </c>
      <c r="D12" s="226">
        <v>113.81371446051919</v>
      </c>
      <c r="E12" s="226">
        <v>132.88638585388381</v>
      </c>
      <c r="F12" s="226">
        <v>118.1459285666698</v>
      </c>
      <c r="G12" s="226">
        <v>128.69670757141171</v>
      </c>
      <c r="H12" s="226">
        <v>118.26643590967289</v>
      </c>
      <c r="I12" s="226">
        <v>165.06893160215409</v>
      </c>
      <c r="J12" s="226">
        <v>182.07749807109289</v>
      </c>
      <c r="K12" s="226">
        <v>171.10610576049879</v>
      </c>
      <c r="L12" s="226">
        <v>190.06521537621859</v>
      </c>
      <c r="M12" s="226">
        <v>172.31471887056441</v>
      </c>
      <c r="N12" s="226">
        <v>183.89098364808311</v>
      </c>
      <c r="O12" s="226">
        <v>187.35463834445309</v>
      </c>
      <c r="P12" s="226">
        <v>176.91027868728901</v>
      </c>
      <c r="Q12" s="226">
        <v>192.0161644881091</v>
      </c>
      <c r="R12" s="226">
        <v>188.27446027087581</v>
      </c>
      <c r="S12" s="226">
        <v>208.29662699936509</v>
      </c>
      <c r="T12" s="226">
        <v>173.0191468239627</v>
      </c>
      <c r="U12" s="226">
        <v>157.14385879665531</v>
      </c>
      <c r="V12" s="226">
        <v>179.9422613490874</v>
      </c>
      <c r="W12" s="226">
        <v>174.50449440459931</v>
      </c>
      <c r="X12" s="226">
        <v>158.79804878729519</v>
      </c>
      <c r="Y12" s="226">
        <v>146.1112137695435</v>
      </c>
      <c r="DA12" s="69" t="s">
        <v>993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1.5648379375619401E-2</v>
      </c>
      <c r="V13" s="226">
        <v>0.22058668309934901</v>
      </c>
      <c r="W13" s="226">
        <v>0</v>
      </c>
      <c r="X13" s="226">
        <v>0</v>
      </c>
      <c r="Y13" s="226">
        <v>0</v>
      </c>
      <c r="DA13" s="69" t="s">
        <v>994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1.729124076483568</v>
      </c>
      <c r="U14" s="226">
        <v>1.752086598939534</v>
      </c>
      <c r="V14" s="226">
        <v>1.7910038799042369</v>
      </c>
      <c r="W14" s="226">
        <v>1.930305899312349</v>
      </c>
      <c r="X14" s="226">
        <v>1.921997780078833</v>
      </c>
      <c r="Y14" s="226">
        <v>2.1452256450145151</v>
      </c>
      <c r="DA14" s="69" t="s">
        <v>995</v>
      </c>
    </row>
    <row r="15" spans="1:105" ht="12" customHeight="1" x14ac:dyDescent="0.25">
      <c r="A15" s="37" t="s">
        <v>40</v>
      </c>
      <c r="B15" s="226">
        <v>76.569334119458105</v>
      </c>
      <c r="C15" s="226">
        <v>83.372965738803117</v>
      </c>
      <c r="D15" s="226">
        <v>78.269006853870053</v>
      </c>
      <c r="E15" s="226">
        <v>79.53940623701763</v>
      </c>
      <c r="F15" s="226">
        <v>81.624868662379498</v>
      </c>
      <c r="G15" s="226">
        <v>83.535625498194321</v>
      </c>
      <c r="H15" s="226">
        <v>88.103089761514497</v>
      </c>
      <c r="I15" s="226">
        <v>70.382542328631914</v>
      </c>
      <c r="J15" s="226">
        <v>65.457570426316423</v>
      </c>
      <c r="K15" s="226">
        <v>52.597563446990037</v>
      </c>
      <c r="L15" s="226">
        <v>68.669245061566073</v>
      </c>
      <c r="M15" s="226">
        <v>68.47755131882073</v>
      </c>
      <c r="N15" s="226">
        <v>66.893517241989031</v>
      </c>
      <c r="O15" s="226">
        <v>67.414302898912183</v>
      </c>
      <c r="P15" s="226">
        <v>76.637880683808959</v>
      </c>
      <c r="Q15" s="226">
        <v>77.247235617648414</v>
      </c>
      <c r="R15" s="226">
        <v>71.01199002700703</v>
      </c>
      <c r="S15" s="226">
        <v>67.754323968434463</v>
      </c>
      <c r="T15" s="226">
        <v>64.52644776450795</v>
      </c>
      <c r="U15" s="226">
        <v>67.405380460472671</v>
      </c>
      <c r="V15" s="226">
        <v>55.881068722171371</v>
      </c>
      <c r="W15" s="226">
        <v>58.449633989893456</v>
      </c>
      <c r="X15" s="226">
        <v>67.580279228193504</v>
      </c>
      <c r="Y15" s="226">
        <v>60.472687332592152</v>
      </c>
      <c r="DA15" s="69" t="s">
        <v>996</v>
      </c>
    </row>
    <row r="16" spans="1:105" ht="12" customHeight="1" x14ac:dyDescent="0.25">
      <c r="A16" s="134" t="s">
        <v>997</v>
      </c>
      <c r="B16" s="314">
        <v>20220.696103526428</v>
      </c>
      <c r="C16" s="314">
        <v>20239.81315096961</v>
      </c>
      <c r="D16" s="314">
        <v>20221.171195184859</v>
      </c>
      <c r="E16" s="314">
        <v>18844.701809427021</v>
      </c>
      <c r="F16" s="314">
        <v>19730.857363331412</v>
      </c>
      <c r="G16" s="314">
        <v>20198.699168496809</v>
      </c>
      <c r="H16" s="314">
        <v>19191.91355883787</v>
      </c>
      <c r="I16" s="314">
        <v>18769.27525378409</v>
      </c>
      <c r="J16" s="314">
        <v>18194.282135741199</v>
      </c>
      <c r="K16" s="314">
        <v>17015.113046034108</v>
      </c>
      <c r="L16" s="314">
        <v>18435.649934486039</v>
      </c>
      <c r="M16" s="314">
        <v>17763.175163593991</v>
      </c>
      <c r="N16" s="314">
        <v>17825.338668960361</v>
      </c>
      <c r="O16" s="314">
        <v>17813.9133356028</v>
      </c>
      <c r="P16" s="314">
        <v>18083.292039890999</v>
      </c>
      <c r="Q16" s="314">
        <v>17215.794545643541</v>
      </c>
      <c r="R16" s="314">
        <v>17274.74690514453</v>
      </c>
      <c r="S16" s="314">
        <v>18557.8043870279</v>
      </c>
      <c r="T16" s="314">
        <v>17894.134848576919</v>
      </c>
      <c r="U16" s="314">
        <v>17811.469244885189</v>
      </c>
      <c r="V16" s="314">
        <v>17689.319702239231</v>
      </c>
      <c r="W16" s="314">
        <v>19309.26101800333</v>
      </c>
      <c r="X16" s="314">
        <v>15760.660824635899</v>
      </c>
      <c r="Y16" s="314">
        <v>13295.830071088159</v>
      </c>
      <c r="DA16" s="136" t="s">
        <v>971</v>
      </c>
    </row>
    <row r="17" spans="1:105" ht="12" customHeight="1" x14ac:dyDescent="0.25">
      <c r="A17" s="135" t="s">
        <v>28</v>
      </c>
      <c r="B17" s="315">
        <v>0</v>
      </c>
      <c r="C17" s="315">
        <v>0</v>
      </c>
      <c r="D17" s="315">
        <v>0</v>
      </c>
      <c r="E17" s="315">
        <v>0</v>
      </c>
      <c r="F17" s="315">
        <v>0</v>
      </c>
      <c r="G17" s="315">
        <v>26.965179343350371</v>
      </c>
      <c r="H17" s="315">
        <v>34.770937231298369</v>
      </c>
      <c r="I17" s="315">
        <v>39.028632846087703</v>
      </c>
      <c r="J17" s="315">
        <v>42.576698194325019</v>
      </c>
      <c r="K17" s="315">
        <v>12.773000859845229</v>
      </c>
      <c r="L17" s="315">
        <v>42.608598452278592</v>
      </c>
      <c r="M17" s="315">
        <v>37.329664660361139</v>
      </c>
      <c r="N17" s="315">
        <v>32.435425623387793</v>
      </c>
      <c r="O17" s="315">
        <v>29.73731728288908</v>
      </c>
      <c r="P17" s="315">
        <v>21.281169389509891</v>
      </c>
      <c r="Q17" s="315">
        <v>17.734307824591571</v>
      </c>
      <c r="R17" s="315">
        <v>19.86242476354256</v>
      </c>
      <c r="S17" s="315">
        <v>18.443680137575239</v>
      </c>
      <c r="T17" s="315">
        <v>18.443680137575239</v>
      </c>
      <c r="U17" s="315">
        <v>17.274634565778161</v>
      </c>
      <c r="V17" s="315">
        <v>13.749097162510751</v>
      </c>
      <c r="W17" s="315">
        <v>10.62708512467756</v>
      </c>
      <c r="X17" s="315">
        <v>8.1003439380911431</v>
      </c>
      <c r="Y17" s="315">
        <v>9.0083404987102309</v>
      </c>
      <c r="DA17" s="137" t="s">
        <v>972</v>
      </c>
    </row>
    <row r="18" spans="1:105" ht="12" customHeight="1" x14ac:dyDescent="0.25">
      <c r="A18" s="135" t="s">
        <v>30</v>
      </c>
      <c r="B18" s="315">
        <v>393.70163370593292</v>
      </c>
      <c r="C18" s="315">
        <v>417.34737747205497</v>
      </c>
      <c r="D18" s="315">
        <v>503.65434221840059</v>
      </c>
      <c r="E18" s="315">
        <v>52.523903697334482</v>
      </c>
      <c r="F18" s="315">
        <v>42.675666380051588</v>
      </c>
      <c r="G18" s="315">
        <v>42.043422184006872</v>
      </c>
      <c r="H18" s="315">
        <v>41.955374032674108</v>
      </c>
      <c r="I18" s="315">
        <v>41.618658641444533</v>
      </c>
      <c r="J18" s="315">
        <v>42.446517626827173</v>
      </c>
      <c r="K18" s="315">
        <v>31.429406706792779</v>
      </c>
      <c r="L18" s="315">
        <v>35.484866723989683</v>
      </c>
      <c r="M18" s="315">
        <v>33.457179707652621</v>
      </c>
      <c r="N18" s="315">
        <v>32.443336199484087</v>
      </c>
      <c r="O18" s="315">
        <v>32.443336199484087</v>
      </c>
      <c r="P18" s="315">
        <v>28.808512467755801</v>
      </c>
      <c r="Q18" s="315">
        <v>32.350816852966467</v>
      </c>
      <c r="R18" s="315">
        <v>41.38005159071367</v>
      </c>
      <c r="S18" s="315">
        <v>28.661478933791919</v>
      </c>
      <c r="T18" s="315">
        <v>30.423645743766119</v>
      </c>
      <c r="U18" s="315">
        <v>30.423645743766119</v>
      </c>
      <c r="V18" s="315">
        <v>26.077386070507309</v>
      </c>
      <c r="W18" s="315">
        <v>23.90429922613929</v>
      </c>
      <c r="X18" s="315">
        <v>23.90429922613929</v>
      </c>
      <c r="Y18" s="315">
        <v>18.471453138435081</v>
      </c>
      <c r="DA18" s="137" t="s">
        <v>973</v>
      </c>
    </row>
    <row r="19" spans="1:105" ht="12" customHeight="1" x14ac:dyDescent="0.25">
      <c r="A19" s="135" t="s">
        <v>31</v>
      </c>
      <c r="B19" s="315">
        <v>938.81487532244182</v>
      </c>
      <c r="C19" s="315">
        <v>936.55537403267397</v>
      </c>
      <c r="D19" s="315">
        <v>876.67910576096301</v>
      </c>
      <c r="E19" s="315">
        <v>903.39879621668092</v>
      </c>
      <c r="F19" s="315">
        <v>980.39466895958719</v>
      </c>
      <c r="G19" s="315">
        <v>1038.308254514187</v>
      </c>
      <c r="H19" s="315">
        <v>1007.918744625967</v>
      </c>
      <c r="I19" s="315">
        <v>1037.2955288048149</v>
      </c>
      <c r="J19" s="315">
        <v>989.59587274290618</v>
      </c>
      <c r="K19" s="315">
        <v>966.40034393809117</v>
      </c>
      <c r="L19" s="315">
        <v>1069.7468615649179</v>
      </c>
      <c r="M19" s="315">
        <v>1051.056577815993</v>
      </c>
      <c r="N19" s="315">
        <v>1158.8008598452279</v>
      </c>
      <c r="O19" s="315">
        <v>1197.2809550681941</v>
      </c>
      <c r="P19" s="315">
        <v>881.84616967448881</v>
      </c>
      <c r="Q19" s="315">
        <v>1051.041920095116</v>
      </c>
      <c r="R19" s="315">
        <v>968.10532269042631</v>
      </c>
      <c r="S19" s="315">
        <v>2174.8933708682671</v>
      </c>
      <c r="T19" s="315">
        <v>1365.2239896818569</v>
      </c>
      <c r="U19" s="315">
        <v>1589.503439380911</v>
      </c>
      <c r="V19" s="315">
        <v>1381.6848667239899</v>
      </c>
      <c r="W19" s="315">
        <v>1603.906706792777</v>
      </c>
      <c r="X19" s="315">
        <v>1189.2983579579991</v>
      </c>
      <c r="Y19" s="315">
        <v>1087.5347128086109</v>
      </c>
      <c r="DA19" s="137" t="s">
        <v>974</v>
      </c>
    </row>
    <row r="20" spans="1:105" ht="12" customHeight="1" x14ac:dyDescent="0.25">
      <c r="A20" s="135" t="s">
        <v>82</v>
      </c>
      <c r="B20" s="315">
        <v>381.03086844368011</v>
      </c>
      <c r="C20" s="315">
        <v>490.92381771281168</v>
      </c>
      <c r="D20" s="315">
        <v>546.38383490971626</v>
      </c>
      <c r="E20" s="315">
        <v>554.05081685296636</v>
      </c>
      <c r="F20" s="315">
        <v>523.32708512467752</v>
      </c>
      <c r="G20" s="315">
        <v>647.23095442820295</v>
      </c>
      <c r="H20" s="315">
        <v>569.45245055889939</v>
      </c>
      <c r="I20" s="315">
        <v>683.39303525365426</v>
      </c>
      <c r="J20" s="315">
        <v>692.4042992261393</v>
      </c>
      <c r="K20" s="315">
        <v>445.65993121238171</v>
      </c>
      <c r="L20" s="315">
        <v>622.91392949269118</v>
      </c>
      <c r="M20" s="315">
        <v>613.77901977644024</v>
      </c>
      <c r="N20" s="315">
        <v>580.94886915199743</v>
      </c>
      <c r="O20" s="315">
        <v>454.92284589585609</v>
      </c>
      <c r="P20" s="315">
        <v>351.08632846087698</v>
      </c>
      <c r="Q20" s="315">
        <v>176.9089423903697</v>
      </c>
      <c r="R20" s="315">
        <v>417.42046431642302</v>
      </c>
      <c r="S20" s="315">
        <v>397.99002579535681</v>
      </c>
      <c r="T20" s="315">
        <v>464.51220980223559</v>
      </c>
      <c r="U20" s="315">
        <v>340.39750644883918</v>
      </c>
      <c r="V20" s="315">
        <v>735.16990541702489</v>
      </c>
      <c r="W20" s="315">
        <v>895.87386070507307</v>
      </c>
      <c r="X20" s="315">
        <v>568.97867583834909</v>
      </c>
      <c r="Y20" s="315">
        <v>562.28374892519344</v>
      </c>
      <c r="DA20" s="137" t="s">
        <v>975</v>
      </c>
    </row>
    <row r="21" spans="1:105" ht="12" customHeight="1" x14ac:dyDescent="0.25">
      <c r="A21" s="135" t="s">
        <v>32</v>
      </c>
      <c r="B21" s="315">
        <v>2644.8934651762679</v>
      </c>
      <c r="C21" s="315">
        <v>2771.3002579535678</v>
      </c>
      <c r="D21" s="315">
        <v>2897.7070507308681</v>
      </c>
      <c r="E21" s="315">
        <v>1738.0924333619951</v>
      </c>
      <c r="F21" s="315">
        <v>1583.72467755804</v>
      </c>
      <c r="G21" s="315">
        <v>1683.475666380052</v>
      </c>
      <c r="H21" s="315">
        <v>1670.716509028375</v>
      </c>
      <c r="I21" s="315">
        <v>1653.158727429063</v>
      </c>
      <c r="J21" s="315">
        <v>1708.072828890799</v>
      </c>
      <c r="K21" s="315">
        <v>1719.232674118658</v>
      </c>
      <c r="L21" s="315">
        <v>1646.9554600171971</v>
      </c>
      <c r="M21" s="315">
        <v>1633.4637145313841</v>
      </c>
      <c r="N21" s="315">
        <v>1688.394411006019</v>
      </c>
      <c r="O21" s="315">
        <v>1183.417970765262</v>
      </c>
      <c r="P21" s="315">
        <v>1177.43147033534</v>
      </c>
      <c r="Q21" s="315">
        <v>1278.441530524505</v>
      </c>
      <c r="R21" s="315">
        <v>684.13895098882199</v>
      </c>
      <c r="S21" s="315">
        <v>675.46680997420458</v>
      </c>
      <c r="T21" s="315">
        <v>720.75480329363415</v>
      </c>
      <c r="U21" s="315">
        <v>634.99663327987787</v>
      </c>
      <c r="V21" s="315">
        <v>518.4038924150442</v>
      </c>
      <c r="W21" s="315">
        <v>448.06285468615641</v>
      </c>
      <c r="X21" s="315">
        <v>431.68202923473768</v>
      </c>
      <c r="Y21" s="315">
        <v>294.85425623387789</v>
      </c>
      <c r="DA21" s="137" t="s">
        <v>976</v>
      </c>
    </row>
    <row r="22" spans="1:105" ht="12" customHeight="1" x14ac:dyDescent="0.25">
      <c r="A22" s="135" t="s">
        <v>33</v>
      </c>
      <c r="B22" s="315">
        <v>83.534022700986895</v>
      </c>
      <c r="C22" s="315">
        <v>38.406358192312993</v>
      </c>
      <c r="D22" s="315">
        <v>33.605588993981087</v>
      </c>
      <c r="E22" s="315">
        <v>61.40481888531766</v>
      </c>
      <c r="F22" s="315">
        <v>57.149710708876462</v>
      </c>
      <c r="G22" s="315">
        <v>94.861676169791167</v>
      </c>
      <c r="H22" s="315">
        <v>116.9600764647021</v>
      </c>
      <c r="I22" s="315">
        <v>79.947394798713873</v>
      </c>
      <c r="J22" s="315">
        <v>95.365798681875177</v>
      </c>
      <c r="K22" s="315">
        <v>93.946837951569563</v>
      </c>
      <c r="L22" s="315">
        <v>89.396538097390788</v>
      </c>
      <c r="M22" s="315">
        <v>77.581870386767719</v>
      </c>
      <c r="N22" s="315">
        <v>66.111295939058607</v>
      </c>
      <c r="O22" s="315">
        <v>58.688210477097392</v>
      </c>
      <c r="P22" s="315">
        <v>57.270547774555169</v>
      </c>
      <c r="Q22" s="315">
        <v>71.259332341203162</v>
      </c>
      <c r="R22" s="315">
        <v>979.65052484447358</v>
      </c>
      <c r="S22" s="315">
        <v>909.87533258267683</v>
      </c>
      <c r="T22" s="315">
        <v>3534.237826882596</v>
      </c>
      <c r="U22" s="315">
        <v>3589.3542109174418</v>
      </c>
      <c r="V22" s="315">
        <v>3574.2553627046732</v>
      </c>
      <c r="W22" s="315">
        <v>3351.1744315888868</v>
      </c>
      <c r="X22" s="315">
        <v>3177.7866283288049</v>
      </c>
      <c r="Y22" s="315">
        <v>2736.377129560713</v>
      </c>
      <c r="DA22" s="137" t="s">
        <v>977</v>
      </c>
    </row>
    <row r="23" spans="1:105" ht="12" customHeight="1" x14ac:dyDescent="0.25">
      <c r="A23" s="135" t="s">
        <v>83</v>
      </c>
      <c r="B23" s="315">
        <v>13629.108168529659</v>
      </c>
      <c r="C23" s="315">
        <v>13435.66689595873</v>
      </c>
      <c r="D23" s="315">
        <v>13213.52820292347</v>
      </c>
      <c r="E23" s="315">
        <v>13385.59277730008</v>
      </c>
      <c r="F23" s="315">
        <v>14179.038865004301</v>
      </c>
      <c r="G23" s="315">
        <v>14193.751762682719</v>
      </c>
      <c r="H23" s="315">
        <v>13385.59277730008</v>
      </c>
      <c r="I23" s="315">
        <v>12934.747291487531</v>
      </c>
      <c r="J23" s="315">
        <v>12447.11951848667</v>
      </c>
      <c r="K23" s="315">
        <v>11808.15898538263</v>
      </c>
      <c r="L23" s="315">
        <v>12536.447893379191</v>
      </c>
      <c r="M23" s="315">
        <v>12000.477730008601</v>
      </c>
      <c r="N23" s="315">
        <v>12209.611177987959</v>
      </c>
      <c r="O23" s="315">
        <v>12447.11951848667</v>
      </c>
      <c r="P23" s="315">
        <v>13037.737661220979</v>
      </c>
      <c r="Q23" s="315">
        <v>12215.916680997419</v>
      </c>
      <c r="R23" s="315">
        <v>11541.224763542559</v>
      </c>
      <c r="S23" s="315">
        <v>11770.325795356841</v>
      </c>
      <c r="T23" s="315">
        <v>8753.128890799655</v>
      </c>
      <c r="U23" s="315">
        <v>8178.2745485812547</v>
      </c>
      <c r="V23" s="315">
        <v>8592.337833190024</v>
      </c>
      <c r="W23" s="315">
        <v>10090.95253654342</v>
      </c>
      <c r="X23" s="315">
        <v>8582.8795356835763</v>
      </c>
      <c r="Y23" s="315">
        <v>6779.4975064488381</v>
      </c>
      <c r="DA23" s="137" t="s">
        <v>978</v>
      </c>
    </row>
    <row r="24" spans="1:105" ht="12" customHeight="1" x14ac:dyDescent="0.25">
      <c r="A24" s="135" t="s">
        <v>73</v>
      </c>
      <c r="B24" s="315">
        <v>2149.6130696474629</v>
      </c>
      <c r="C24" s="315">
        <v>2149.6130696474629</v>
      </c>
      <c r="D24" s="315">
        <v>2149.6130696474629</v>
      </c>
      <c r="E24" s="315">
        <v>2149.6382631126398</v>
      </c>
      <c r="F24" s="315">
        <v>2364.546689595873</v>
      </c>
      <c r="G24" s="315">
        <v>2472.062252794497</v>
      </c>
      <c r="H24" s="315">
        <v>2364.546689595873</v>
      </c>
      <c r="I24" s="315">
        <v>2300.085984522786</v>
      </c>
      <c r="J24" s="315">
        <v>2176.7006018916591</v>
      </c>
      <c r="K24" s="315">
        <v>1937.5118658641441</v>
      </c>
      <c r="L24" s="315">
        <v>2392.0957867583829</v>
      </c>
      <c r="M24" s="315">
        <v>2316.029406706793</v>
      </c>
      <c r="N24" s="315">
        <v>2056.5932932072228</v>
      </c>
      <c r="O24" s="315">
        <v>2410.3031814273431</v>
      </c>
      <c r="P24" s="315">
        <v>2527.8301805674978</v>
      </c>
      <c r="Q24" s="315">
        <v>2372.1410146173689</v>
      </c>
      <c r="R24" s="315">
        <v>2622.964402407566</v>
      </c>
      <c r="S24" s="315">
        <v>2582.1478933791918</v>
      </c>
      <c r="T24" s="315">
        <v>3007.409802235597</v>
      </c>
      <c r="U24" s="315">
        <v>3431.2446259673261</v>
      </c>
      <c r="V24" s="315">
        <v>2847.6413585554601</v>
      </c>
      <c r="W24" s="315">
        <v>2884.7592433361988</v>
      </c>
      <c r="X24" s="315">
        <v>1778.0309544282029</v>
      </c>
      <c r="Y24" s="315">
        <v>1807.8029234737751</v>
      </c>
      <c r="DA24" s="137" t="s">
        <v>979</v>
      </c>
    </row>
    <row r="25" spans="1:105" ht="12" customHeight="1" x14ac:dyDescent="0.25">
      <c r="A25" s="57" t="s">
        <v>998</v>
      </c>
      <c r="B25" s="294">
        <v>2708.1308263896199</v>
      </c>
      <c r="C25" s="294">
        <v>2652.807367089054</v>
      </c>
      <c r="D25" s="294">
        <v>2714.0978627884042</v>
      </c>
      <c r="E25" s="294">
        <v>3407.7442438626672</v>
      </c>
      <c r="F25" s="294">
        <v>3118.6187801500369</v>
      </c>
      <c r="G25" s="294">
        <v>3344.1402965979928</v>
      </c>
      <c r="H25" s="294">
        <v>3541.5946702646088</v>
      </c>
      <c r="I25" s="294">
        <v>4111.9087415556432</v>
      </c>
      <c r="J25" s="294">
        <v>4344.5669635751528</v>
      </c>
      <c r="K25" s="294">
        <v>3982.0829404631259</v>
      </c>
      <c r="L25" s="294">
        <v>4440.1142706160854</v>
      </c>
      <c r="M25" s="294">
        <v>4247.3610329169933</v>
      </c>
      <c r="N25" s="294">
        <v>4446.2519624766373</v>
      </c>
      <c r="O25" s="294">
        <v>4554.0035113303429</v>
      </c>
      <c r="P25" s="294">
        <v>4448.4162265106124</v>
      </c>
      <c r="Q25" s="294">
        <v>4813.2336272848333</v>
      </c>
      <c r="R25" s="294">
        <v>4681.9701133968883</v>
      </c>
      <c r="S25" s="294">
        <v>4842.9244641316891</v>
      </c>
      <c r="T25" s="294">
        <v>4301.2570384543624</v>
      </c>
      <c r="U25" s="294">
        <v>4045.844547470334</v>
      </c>
      <c r="V25" s="294">
        <v>4223.9173413346271</v>
      </c>
      <c r="W25" s="294">
        <v>4187.3444999396306</v>
      </c>
      <c r="X25" s="294">
        <v>4044.0795604589898</v>
      </c>
      <c r="Y25" s="294">
        <v>3622.867734362922</v>
      </c>
      <c r="DA25" s="70" t="s">
        <v>999</v>
      </c>
    </row>
    <row r="26" spans="1:105" ht="12" customHeight="1" x14ac:dyDescent="0.25">
      <c r="A26" s="46" t="s">
        <v>28</v>
      </c>
      <c r="B26" s="229">
        <v>148.9824574424054</v>
      </c>
      <c r="C26" s="229">
        <v>253.94088088200169</v>
      </c>
      <c r="D26" s="229">
        <v>240.02461784376931</v>
      </c>
      <c r="E26" s="229">
        <v>209.04690807576759</v>
      </c>
      <c r="F26" s="229">
        <v>110.866415480014</v>
      </c>
      <c r="G26" s="229">
        <v>61.548662761325339</v>
      </c>
      <c r="H26" s="229">
        <v>71.246495693144311</v>
      </c>
      <c r="I26" s="229">
        <v>116.67427865110891</v>
      </c>
      <c r="J26" s="229">
        <v>137.24391143576989</v>
      </c>
      <c r="K26" s="229">
        <v>102.6035243001848</v>
      </c>
      <c r="L26" s="229">
        <v>210.0166685425971</v>
      </c>
      <c r="M26" s="229">
        <v>140.13261397204391</v>
      </c>
      <c r="N26" s="229">
        <v>141.60201683556829</v>
      </c>
      <c r="O26" s="229">
        <v>165.04192396023009</v>
      </c>
      <c r="P26" s="229">
        <v>202.9519921684952</v>
      </c>
      <c r="Q26" s="229">
        <v>387.92498330844069</v>
      </c>
      <c r="R26" s="229">
        <v>327.4031370439593</v>
      </c>
      <c r="S26" s="229">
        <v>337.1501486031824</v>
      </c>
      <c r="T26" s="229">
        <v>135.01185766668351</v>
      </c>
      <c r="U26" s="229">
        <v>123.3475295388354</v>
      </c>
      <c r="V26" s="229">
        <v>184.28770934842731</v>
      </c>
      <c r="W26" s="229">
        <v>53.71720790410351</v>
      </c>
      <c r="X26" s="229">
        <v>187.04640468812829</v>
      </c>
      <c r="Y26" s="229">
        <v>138.82052533832879</v>
      </c>
      <c r="DA26" s="73" t="s">
        <v>1000</v>
      </c>
    </row>
    <row r="27" spans="1:105" ht="12" customHeight="1" x14ac:dyDescent="0.25">
      <c r="A27" s="46" t="s">
        <v>30</v>
      </c>
      <c r="B27" s="229">
        <v>59.142675604168382</v>
      </c>
      <c r="C27" s="229">
        <v>12.60300028251857</v>
      </c>
      <c r="D27" s="229">
        <v>1.673297863375443</v>
      </c>
      <c r="E27" s="229">
        <v>339.71356096064568</v>
      </c>
      <c r="F27" s="229">
        <v>269.92540074270141</v>
      </c>
      <c r="G27" s="229">
        <v>265.57538949702558</v>
      </c>
      <c r="H27" s="229">
        <v>264.39852553567658</v>
      </c>
      <c r="I27" s="229">
        <v>259.33604709693151</v>
      </c>
      <c r="J27" s="229">
        <v>279.19548530956592</v>
      </c>
      <c r="K27" s="229">
        <v>201.45497219359891</v>
      </c>
      <c r="L27" s="229">
        <v>230.69122190309221</v>
      </c>
      <c r="M27" s="229">
        <v>208.91448183238231</v>
      </c>
      <c r="N27" s="229">
        <v>202.96157503337571</v>
      </c>
      <c r="O27" s="229">
        <v>209.73589803161411</v>
      </c>
      <c r="P27" s="229">
        <v>204.55609730349269</v>
      </c>
      <c r="Q27" s="229">
        <v>241.60593116139171</v>
      </c>
      <c r="R27" s="229">
        <v>290.31801061838922</v>
      </c>
      <c r="S27" s="229">
        <v>205.69685114756069</v>
      </c>
      <c r="T27" s="229">
        <v>184.87012906887361</v>
      </c>
      <c r="U27" s="229">
        <v>209.54443208707011</v>
      </c>
      <c r="V27" s="229">
        <v>181.41493266064219</v>
      </c>
      <c r="W27" s="229">
        <v>183.87423496355541</v>
      </c>
      <c r="X27" s="229">
        <v>159.7606318176486</v>
      </c>
      <c r="Y27" s="229">
        <v>113.6210390234444</v>
      </c>
      <c r="DA27" s="73" t="s">
        <v>1001</v>
      </c>
    </row>
    <row r="28" spans="1:105" ht="12" customHeight="1" x14ac:dyDescent="0.25">
      <c r="A28" s="46" t="s">
        <v>31</v>
      </c>
      <c r="B28" s="229">
        <v>0</v>
      </c>
      <c r="C28" s="229">
        <v>0</v>
      </c>
      <c r="D28" s="229">
        <v>0</v>
      </c>
      <c r="E28" s="229">
        <v>0</v>
      </c>
      <c r="F28" s="229">
        <v>0</v>
      </c>
      <c r="G28" s="229">
        <v>0</v>
      </c>
      <c r="H28" s="229">
        <v>0</v>
      </c>
      <c r="I28" s="229">
        <v>5.6862097697216338</v>
      </c>
      <c r="J28" s="229">
        <v>0</v>
      </c>
      <c r="K28" s="229">
        <v>0</v>
      </c>
      <c r="L28" s="229">
        <v>0</v>
      </c>
      <c r="M28" s="229">
        <v>1.238191739261167</v>
      </c>
      <c r="N28" s="229">
        <v>0</v>
      </c>
      <c r="O28" s="229">
        <v>0</v>
      </c>
      <c r="P28" s="229">
        <v>0</v>
      </c>
      <c r="Q28" s="229">
        <v>0</v>
      </c>
      <c r="R28" s="229">
        <v>0</v>
      </c>
      <c r="S28" s="229">
        <v>0</v>
      </c>
      <c r="T28" s="229">
        <v>0</v>
      </c>
      <c r="U28" s="229">
        <v>0</v>
      </c>
      <c r="V28" s="229">
        <v>0</v>
      </c>
      <c r="W28" s="229">
        <v>0</v>
      </c>
      <c r="X28" s="229">
        <v>0</v>
      </c>
      <c r="Y28" s="229">
        <v>0</v>
      </c>
      <c r="DA28" s="73" t="s">
        <v>1002</v>
      </c>
    </row>
    <row r="29" spans="1:105" ht="12" customHeight="1" x14ac:dyDescent="0.25">
      <c r="A29" s="46" t="s">
        <v>159</v>
      </c>
      <c r="B29" s="229">
        <v>0</v>
      </c>
      <c r="C29" s="229">
        <v>0</v>
      </c>
      <c r="D29" s="229">
        <v>0</v>
      </c>
      <c r="E29" s="229">
        <v>24.601123920257539</v>
      </c>
      <c r="F29" s="229">
        <v>23.223390074830991</v>
      </c>
      <c r="G29" s="229">
        <v>27.98235043182083</v>
      </c>
      <c r="H29" s="229">
        <v>22.116437650055339</v>
      </c>
      <c r="I29" s="229">
        <v>27.062163088461141</v>
      </c>
      <c r="J29" s="229">
        <v>46.21344573254369</v>
      </c>
      <c r="K29" s="229">
        <v>22.542648773303419</v>
      </c>
      <c r="L29" s="229">
        <v>28.440424963364041</v>
      </c>
      <c r="M29" s="229">
        <v>24.904523340140589</v>
      </c>
      <c r="N29" s="229">
        <v>24.543493757583221</v>
      </c>
      <c r="O29" s="229">
        <v>21.458848415664381</v>
      </c>
      <c r="P29" s="229">
        <v>17.421858480926449</v>
      </c>
      <c r="Q29" s="229">
        <v>10.412148606885779</v>
      </c>
      <c r="R29" s="229">
        <v>18.290322592594642</v>
      </c>
      <c r="S29" s="229">
        <v>18.76157950966088</v>
      </c>
      <c r="T29" s="229">
        <v>17.37362567538641</v>
      </c>
      <c r="U29" s="229">
        <v>12.911561076029489</v>
      </c>
      <c r="V29" s="229">
        <v>28.71862632464887</v>
      </c>
      <c r="W29" s="229">
        <v>34.130981423778763</v>
      </c>
      <c r="X29" s="229">
        <v>25.523725046944421</v>
      </c>
      <c r="Y29" s="229">
        <v>23.6907980723939</v>
      </c>
      <c r="DA29" s="73" t="s">
        <v>1003</v>
      </c>
    </row>
    <row r="30" spans="1:105" ht="12" customHeight="1" x14ac:dyDescent="0.25">
      <c r="A30" s="46" t="s">
        <v>32</v>
      </c>
      <c r="B30" s="229">
        <v>130.50575458305039</v>
      </c>
      <c r="C30" s="229">
        <v>179.13178572257709</v>
      </c>
      <c r="D30" s="229">
        <v>201.02091502074609</v>
      </c>
      <c r="E30" s="229">
        <v>486.90633007380262</v>
      </c>
      <c r="F30" s="229">
        <v>438.90286721868853</v>
      </c>
      <c r="G30" s="229">
        <v>458.05732765415092</v>
      </c>
      <c r="H30" s="229">
        <v>408.00978181433192</v>
      </c>
      <c r="I30" s="229">
        <v>415.37849168311999</v>
      </c>
      <c r="J30" s="229">
        <v>448.07779258766732</v>
      </c>
      <c r="K30" s="229">
        <v>439.21525532136491</v>
      </c>
      <c r="L30" s="229">
        <v>447.24096567486708</v>
      </c>
      <c r="M30" s="229">
        <v>408.80724521717701</v>
      </c>
      <c r="N30" s="229">
        <v>426.13677127522692</v>
      </c>
      <c r="O30" s="229">
        <v>456.00310295228331</v>
      </c>
      <c r="P30" s="229">
        <v>454.227732172522</v>
      </c>
      <c r="Q30" s="229">
        <v>506.42728773041688</v>
      </c>
      <c r="R30" s="229">
        <v>248.8306461388328</v>
      </c>
      <c r="S30" s="229">
        <v>264.17764318985923</v>
      </c>
      <c r="T30" s="229">
        <v>205.01349233669319</v>
      </c>
      <c r="U30" s="229">
        <v>177.95303662160401</v>
      </c>
      <c r="V30" s="229">
        <v>139.6095558455564</v>
      </c>
      <c r="W30" s="229">
        <v>161.22910535706899</v>
      </c>
      <c r="X30" s="229">
        <v>123.46306070002051</v>
      </c>
      <c r="Y30" s="229">
        <v>78.205282926069088</v>
      </c>
      <c r="DA30" s="73" t="s">
        <v>1004</v>
      </c>
    </row>
    <row r="31" spans="1:105" ht="12" customHeight="1" x14ac:dyDescent="0.25">
      <c r="A31" s="46" t="s">
        <v>33</v>
      </c>
      <c r="B31" s="229">
        <v>0</v>
      </c>
      <c r="C31" s="229">
        <v>4.7764301725266858</v>
      </c>
      <c r="D31" s="229">
        <v>14.94814786188563</v>
      </c>
      <c r="E31" s="229">
        <v>0</v>
      </c>
      <c r="F31" s="229">
        <v>3.1814323230194841</v>
      </c>
      <c r="G31" s="229">
        <v>4.7387568775031488</v>
      </c>
      <c r="H31" s="229">
        <v>1.566703743514948</v>
      </c>
      <c r="I31" s="229">
        <v>0</v>
      </c>
      <c r="J31" s="229">
        <v>0</v>
      </c>
      <c r="K31" s="229">
        <v>0</v>
      </c>
      <c r="L31" s="229">
        <v>0</v>
      </c>
      <c r="M31" s="229">
        <v>0</v>
      </c>
      <c r="N31" s="229">
        <v>3.727857317679041</v>
      </c>
      <c r="O31" s="229">
        <v>3.2671812549145489</v>
      </c>
      <c r="P31" s="229">
        <v>3.787474843534361</v>
      </c>
      <c r="Q31" s="229">
        <v>10.179114680443179</v>
      </c>
      <c r="R31" s="229">
        <v>9.6521312621178748</v>
      </c>
      <c r="S31" s="229">
        <v>9.4429530307163621</v>
      </c>
      <c r="T31" s="229">
        <v>9.4384909283819844</v>
      </c>
      <c r="U31" s="229">
        <v>7.8962915357900689</v>
      </c>
      <c r="V31" s="229">
        <v>7.9425702178181377</v>
      </c>
      <c r="W31" s="229">
        <v>0</v>
      </c>
      <c r="X31" s="229">
        <v>0</v>
      </c>
      <c r="Y31" s="229">
        <v>0</v>
      </c>
      <c r="DA31" s="73" t="s">
        <v>1005</v>
      </c>
    </row>
    <row r="32" spans="1:105" ht="12" customHeight="1" x14ac:dyDescent="0.25">
      <c r="A32" s="46" t="s">
        <v>35</v>
      </c>
      <c r="B32" s="229">
        <v>2126.5319344214249</v>
      </c>
      <c r="C32" s="229">
        <v>1965.468115715548</v>
      </c>
      <c r="D32" s="229">
        <v>2025.6002958067161</v>
      </c>
      <c r="E32" s="229">
        <v>1662.1911438075931</v>
      </c>
      <c r="F32" s="229">
        <v>1616.929438091885</v>
      </c>
      <c r="G32" s="229">
        <v>1722.517836082244</v>
      </c>
      <c r="H32" s="229">
        <v>1280.242912231163</v>
      </c>
      <c r="I32" s="229">
        <v>1713.0386404941139</v>
      </c>
      <c r="J32" s="229">
        <v>1865.219092410493</v>
      </c>
      <c r="K32" s="229">
        <v>1635.4826765964469</v>
      </c>
      <c r="L32" s="229">
        <v>1993.938221324162</v>
      </c>
      <c r="M32" s="229">
        <v>1719.8573094110609</v>
      </c>
      <c r="N32" s="229">
        <v>1789.625032535577</v>
      </c>
      <c r="O32" s="229">
        <v>1771.9630732692681</v>
      </c>
      <c r="P32" s="229">
        <v>1732.039349281958</v>
      </c>
      <c r="Q32" s="229">
        <v>1716.2480552729171</v>
      </c>
      <c r="R32" s="229">
        <v>1720.451867460263</v>
      </c>
      <c r="S32" s="229">
        <v>2053.3410833033781</v>
      </c>
      <c r="T32" s="229">
        <v>1709.2147543648659</v>
      </c>
      <c r="U32" s="229">
        <v>1593.9896986409501</v>
      </c>
      <c r="V32" s="229">
        <v>1843.2782871182151</v>
      </c>
      <c r="W32" s="229">
        <v>1835.7843200885261</v>
      </c>
      <c r="X32" s="229">
        <v>1636.592058574646</v>
      </c>
      <c r="Y32" s="229">
        <v>1581.8334426735171</v>
      </c>
      <c r="DA32" s="73" t="s">
        <v>1006</v>
      </c>
    </row>
    <row r="33" spans="1:105" ht="12" customHeight="1" x14ac:dyDescent="0.25">
      <c r="A33" s="46" t="s">
        <v>36</v>
      </c>
      <c r="B33" s="229">
        <v>68.083204747447866</v>
      </c>
      <c r="C33" s="229">
        <v>60.173597712534118</v>
      </c>
      <c r="D33" s="229">
        <v>57.500599305083391</v>
      </c>
      <c r="E33" s="229">
        <v>0</v>
      </c>
      <c r="F33" s="229">
        <v>0</v>
      </c>
      <c r="G33" s="229">
        <v>6.0348647880278987E-2</v>
      </c>
      <c r="H33" s="229">
        <v>5.985725313345109E-2</v>
      </c>
      <c r="I33" s="229">
        <v>10.569257591088929</v>
      </c>
      <c r="J33" s="229">
        <v>0</v>
      </c>
      <c r="K33" s="229">
        <v>0</v>
      </c>
      <c r="L33" s="229">
        <v>62.055267428444033</v>
      </c>
      <c r="M33" s="229">
        <v>112.83147909187841</v>
      </c>
      <c r="N33" s="229">
        <v>59.147147525600332</v>
      </c>
      <c r="O33" s="229">
        <v>62.802803120611372</v>
      </c>
      <c r="P33" s="229">
        <v>47.831975141366328</v>
      </c>
      <c r="Q33" s="229">
        <v>44.629055927068052</v>
      </c>
      <c r="R33" s="229">
        <v>33.390341584889008</v>
      </c>
      <c r="S33" s="229">
        <v>21.012321780534691</v>
      </c>
      <c r="T33" s="229">
        <v>35.85151788577592</v>
      </c>
      <c r="U33" s="229">
        <v>27.834497249903119</v>
      </c>
      <c r="V33" s="229">
        <v>26.03428131494422</v>
      </c>
      <c r="W33" s="229">
        <v>27.967620003446228</v>
      </c>
      <c r="X33" s="229">
        <v>0.31261762442915342</v>
      </c>
      <c r="Y33" s="229">
        <v>11.289611663568239</v>
      </c>
      <c r="DA33" s="73" t="s">
        <v>1007</v>
      </c>
    </row>
    <row r="34" spans="1:105" ht="12" customHeight="1" x14ac:dyDescent="0.25">
      <c r="A34" s="46" t="s">
        <v>38</v>
      </c>
      <c r="B34" s="229">
        <v>0</v>
      </c>
      <c r="C34" s="229">
        <v>0</v>
      </c>
      <c r="D34" s="229">
        <v>0</v>
      </c>
      <c r="E34" s="229">
        <v>5.2059887520668573</v>
      </c>
      <c r="F34" s="229">
        <v>6.9721914678964074</v>
      </c>
      <c r="G34" s="229">
        <v>14.785479079316239</v>
      </c>
      <c r="H34" s="229">
        <v>13.351519454935071</v>
      </c>
      <c r="I34" s="229">
        <v>80.44217040718334</v>
      </c>
      <c r="J34" s="229">
        <v>83.678427919091874</v>
      </c>
      <c r="K34" s="229">
        <v>71.580104383474506</v>
      </c>
      <c r="L34" s="229">
        <v>144.5624867936202</v>
      </c>
      <c r="M34" s="229">
        <v>136.8688478997762</v>
      </c>
      <c r="N34" s="229">
        <v>157.97330241126431</v>
      </c>
      <c r="O34" s="229">
        <v>153.91676661801461</v>
      </c>
      <c r="P34" s="229">
        <v>155.5515651904187</v>
      </c>
      <c r="Q34" s="229">
        <v>178.38185939449039</v>
      </c>
      <c r="R34" s="229">
        <v>289.69798183643871</v>
      </c>
      <c r="S34" s="229">
        <v>214.1503347267589</v>
      </c>
      <c r="T34" s="229">
        <v>170.66301757063161</v>
      </c>
      <c r="U34" s="229">
        <v>162.21992375111199</v>
      </c>
      <c r="V34" s="229">
        <v>167.40658654661109</v>
      </c>
      <c r="W34" s="229">
        <v>197.03453194783671</v>
      </c>
      <c r="X34" s="229">
        <v>217.53895830129841</v>
      </c>
      <c r="Y34" s="229">
        <v>215.21312158228329</v>
      </c>
      <c r="DA34" s="73" t="s">
        <v>1008</v>
      </c>
    </row>
    <row r="35" spans="1:105" ht="12" customHeight="1" x14ac:dyDescent="0.25">
      <c r="A35" s="46" t="s">
        <v>39</v>
      </c>
      <c r="B35" s="229">
        <v>174.88479959112229</v>
      </c>
      <c r="C35" s="229">
        <v>176.71355660134731</v>
      </c>
      <c r="D35" s="229">
        <v>173.3299890868285</v>
      </c>
      <c r="E35" s="229">
        <v>680.07918827253332</v>
      </c>
      <c r="F35" s="229">
        <v>648.61764475100165</v>
      </c>
      <c r="G35" s="229">
        <v>788.87414556672627</v>
      </c>
      <c r="H35" s="229">
        <v>1480.6024368886549</v>
      </c>
      <c r="I35" s="229">
        <v>1483.721482773914</v>
      </c>
      <c r="J35" s="229">
        <v>1484.9388081800221</v>
      </c>
      <c r="K35" s="229">
        <v>1509.2037588947519</v>
      </c>
      <c r="L35" s="229">
        <v>1323.169013985939</v>
      </c>
      <c r="M35" s="229">
        <v>1493.8063404132729</v>
      </c>
      <c r="N35" s="229">
        <v>1640.5347657847619</v>
      </c>
      <c r="O35" s="229">
        <v>1709.813913707743</v>
      </c>
      <c r="P35" s="229">
        <v>1630.0481819278989</v>
      </c>
      <c r="Q35" s="229">
        <v>1717.4251912027801</v>
      </c>
      <c r="R35" s="229">
        <v>1743.935674859403</v>
      </c>
      <c r="S35" s="229">
        <v>1719.1915488400371</v>
      </c>
      <c r="T35" s="229">
        <v>1833.8201529570711</v>
      </c>
      <c r="U35" s="229">
        <v>1730.1475769690401</v>
      </c>
      <c r="V35" s="229">
        <v>1645.224791957764</v>
      </c>
      <c r="W35" s="229">
        <v>1693.606498251314</v>
      </c>
      <c r="X35" s="229">
        <v>1693.842103705874</v>
      </c>
      <c r="Y35" s="229">
        <v>1460.193913083318</v>
      </c>
      <c r="DA35" s="73" t="s">
        <v>1009</v>
      </c>
    </row>
    <row r="36" spans="1:105" ht="12" customHeight="1" x14ac:dyDescent="0.25">
      <c r="A36" s="57" t="s">
        <v>1010</v>
      </c>
      <c r="B36" s="261">
        <v>1546.15851551177</v>
      </c>
      <c r="C36" s="261">
        <v>1521.9374439926989</v>
      </c>
      <c r="D36" s="261">
        <v>1554.859336295058</v>
      </c>
      <c r="E36" s="261">
        <v>1837.0379993860699</v>
      </c>
      <c r="F36" s="261">
        <v>1686.55733910304</v>
      </c>
      <c r="G36" s="261">
        <v>1794.533444123894</v>
      </c>
      <c r="H36" s="261">
        <v>1772.4430768193879</v>
      </c>
      <c r="I36" s="261">
        <v>2093.1985287404791</v>
      </c>
      <c r="J36" s="261">
        <v>2228.8678071510249</v>
      </c>
      <c r="K36" s="261">
        <v>2021.870971594868</v>
      </c>
      <c r="L36" s="261">
        <v>2305.5644807210738</v>
      </c>
      <c r="M36" s="261">
        <v>2148.779747070098</v>
      </c>
      <c r="N36" s="261">
        <v>2243.904135434273</v>
      </c>
      <c r="O36" s="261">
        <v>2291.7979779812258</v>
      </c>
      <c r="P36" s="261">
        <v>2253.3767759294492</v>
      </c>
      <c r="Q36" s="261">
        <v>2439.7969900957501</v>
      </c>
      <c r="R36" s="261">
        <v>2317.640608137548</v>
      </c>
      <c r="S36" s="261">
        <v>2460.9261091174499</v>
      </c>
      <c r="T36" s="261">
        <v>2112.810135022919</v>
      </c>
      <c r="U36" s="261">
        <v>1980.262799936444</v>
      </c>
      <c r="V36" s="261">
        <v>2113.0304310433498</v>
      </c>
      <c r="W36" s="261">
        <v>2073.245386881882</v>
      </c>
      <c r="X36" s="261">
        <v>1996.6354529126579</v>
      </c>
      <c r="Y36" s="261">
        <v>1803.6007804530391</v>
      </c>
      <c r="DA36" s="70" t="s">
        <v>1011</v>
      </c>
    </row>
    <row r="37" spans="1:105" ht="12" customHeight="1" x14ac:dyDescent="0.25">
      <c r="A37" s="60" t="s">
        <v>1012</v>
      </c>
      <c r="B37" s="262">
        <v>1461.271484836275</v>
      </c>
      <c r="C37" s="262">
        <v>1431.1246733234441</v>
      </c>
      <c r="D37" s="262">
        <v>1471.7452156995439</v>
      </c>
      <c r="E37" s="262">
        <v>1763.407484181216</v>
      </c>
      <c r="F37" s="262">
        <v>1604.699575977681</v>
      </c>
      <c r="G37" s="262">
        <v>1710.2982278575059</v>
      </c>
      <c r="H37" s="262">
        <v>1682.382890725052</v>
      </c>
      <c r="I37" s="262">
        <v>2028.1636129683641</v>
      </c>
      <c r="J37" s="262">
        <v>2170.5727141313869</v>
      </c>
      <c r="K37" s="262">
        <v>1976.696390756581</v>
      </c>
      <c r="L37" s="262">
        <v>2245.2041898592729</v>
      </c>
      <c r="M37" s="262">
        <v>2086.6365268137729</v>
      </c>
      <c r="N37" s="262">
        <v>2184.2068546730811</v>
      </c>
      <c r="O37" s="262">
        <v>2232.8352351360149</v>
      </c>
      <c r="P37" s="262">
        <v>2185.2469319575989</v>
      </c>
      <c r="Q37" s="262">
        <v>2377.1763465353288</v>
      </c>
      <c r="R37" s="262">
        <v>2254.446548717669</v>
      </c>
      <c r="S37" s="262">
        <v>2400.9430186709528</v>
      </c>
      <c r="T37" s="262">
        <v>2049.59106072436</v>
      </c>
      <c r="U37" s="262">
        <v>1911.762527460899</v>
      </c>
      <c r="V37" s="262">
        <v>2059.3469643583421</v>
      </c>
      <c r="W37" s="262">
        <v>2013.8507963120519</v>
      </c>
      <c r="X37" s="262">
        <v>1928.5428456307759</v>
      </c>
      <c r="Y37" s="262">
        <v>1741.0589641941549</v>
      </c>
      <c r="DA37" s="72" t="s">
        <v>1013</v>
      </c>
    </row>
    <row r="38" spans="1:105" ht="12" customHeight="1" x14ac:dyDescent="0.25">
      <c r="A38" s="59" t="s">
        <v>28</v>
      </c>
      <c r="B38" s="230">
        <v>90.482956729567562</v>
      </c>
      <c r="C38" s="230">
        <v>151.5175655442398</v>
      </c>
      <c r="D38" s="230">
        <v>143.21272995725349</v>
      </c>
      <c r="E38" s="230">
        <v>154.7101364104789</v>
      </c>
      <c r="F38" s="230">
        <v>81.239094773392651</v>
      </c>
      <c r="G38" s="230">
        <v>46.370768873054892</v>
      </c>
      <c r="H38" s="230">
        <v>67.278196001202573</v>
      </c>
      <c r="I38" s="230">
        <v>103.8855007381309</v>
      </c>
      <c r="J38" s="230">
        <v>119.3140615572384</v>
      </c>
      <c r="K38" s="230">
        <v>92.19563136447006</v>
      </c>
      <c r="L38" s="230">
        <v>175.9680250572153</v>
      </c>
      <c r="M38" s="230">
        <v>127.4132856339227</v>
      </c>
      <c r="N38" s="230">
        <v>129.84892146618941</v>
      </c>
      <c r="O38" s="230">
        <v>152.62641027540579</v>
      </c>
      <c r="P38" s="230">
        <v>184.28183959838839</v>
      </c>
      <c r="Q38" s="230">
        <v>351.83582809141558</v>
      </c>
      <c r="R38" s="230">
        <v>318.84256289555748</v>
      </c>
      <c r="S38" s="230">
        <v>302.78636728254043</v>
      </c>
      <c r="T38" s="230">
        <v>133.89976682269619</v>
      </c>
      <c r="U38" s="230">
        <v>123.57769583350679</v>
      </c>
      <c r="V38" s="230">
        <v>172.82815288067621</v>
      </c>
      <c r="W38" s="230">
        <v>51.887588675804068</v>
      </c>
      <c r="X38" s="230">
        <v>182.8664647496193</v>
      </c>
      <c r="Y38" s="230">
        <v>132.61348854901709</v>
      </c>
      <c r="DA38" s="71" t="s">
        <v>1014</v>
      </c>
    </row>
    <row r="39" spans="1:105" ht="12" customHeight="1" x14ac:dyDescent="0.25">
      <c r="A39" s="59" t="s">
        <v>31</v>
      </c>
      <c r="B39" s="295">
        <v>0</v>
      </c>
      <c r="C39" s="295">
        <v>0</v>
      </c>
      <c r="D39" s="295">
        <v>0</v>
      </c>
      <c r="E39" s="295">
        <v>0</v>
      </c>
      <c r="F39" s="295">
        <v>0</v>
      </c>
      <c r="G39" s="295">
        <v>0</v>
      </c>
      <c r="H39" s="295">
        <v>0</v>
      </c>
      <c r="I39" s="295">
        <v>5.0629389447180451</v>
      </c>
      <c r="J39" s="295">
        <v>0</v>
      </c>
      <c r="K39" s="295">
        <v>0</v>
      </c>
      <c r="L39" s="295">
        <v>0</v>
      </c>
      <c r="M39" s="295">
        <v>1.1258055728234659</v>
      </c>
      <c r="N39" s="295">
        <v>0</v>
      </c>
      <c r="O39" s="295">
        <v>0</v>
      </c>
      <c r="P39" s="295">
        <v>0</v>
      </c>
      <c r="Q39" s="295">
        <v>0</v>
      </c>
      <c r="R39" s="295">
        <v>0</v>
      </c>
      <c r="S39" s="295">
        <v>0</v>
      </c>
      <c r="T39" s="295">
        <v>0</v>
      </c>
      <c r="U39" s="295">
        <v>0</v>
      </c>
      <c r="V39" s="295">
        <v>0</v>
      </c>
      <c r="W39" s="295">
        <v>0</v>
      </c>
      <c r="X39" s="295">
        <v>0</v>
      </c>
      <c r="Y39" s="295">
        <v>0</v>
      </c>
      <c r="DA39" s="122" t="s">
        <v>1015</v>
      </c>
    </row>
    <row r="40" spans="1:105" ht="12" customHeight="1" x14ac:dyDescent="0.25">
      <c r="A40" s="59" t="s">
        <v>159</v>
      </c>
      <c r="B40" s="295">
        <v>0</v>
      </c>
      <c r="C40" s="295">
        <v>0</v>
      </c>
      <c r="D40" s="295">
        <v>0</v>
      </c>
      <c r="E40" s="295">
        <v>18.206646884127391</v>
      </c>
      <c r="F40" s="295">
        <v>17.017301218589221</v>
      </c>
      <c r="G40" s="295">
        <v>21.081905701680441</v>
      </c>
      <c r="H40" s="295">
        <v>20.884592464411941</v>
      </c>
      <c r="I40" s="295">
        <v>24.095853824891261</v>
      </c>
      <c r="J40" s="295">
        <v>40.176018383775997</v>
      </c>
      <c r="K40" s="295">
        <v>20.255968305744268</v>
      </c>
      <c r="L40" s="295">
        <v>23.829562897651741</v>
      </c>
      <c r="M40" s="295">
        <v>22.64403022230832</v>
      </c>
      <c r="N40" s="295">
        <v>22.506361594659278</v>
      </c>
      <c r="O40" s="295">
        <v>19.844575994619099</v>
      </c>
      <c r="P40" s="295">
        <v>15.819170316014709</v>
      </c>
      <c r="Q40" s="295">
        <v>9.4434931621864084</v>
      </c>
      <c r="R40" s="295">
        <v>17.812087520793629</v>
      </c>
      <c r="S40" s="295">
        <v>16.849319295121731</v>
      </c>
      <c r="T40" s="295">
        <v>17.230519355879569</v>
      </c>
      <c r="U40" s="295">
        <v>12.93565402853857</v>
      </c>
      <c r="V40" s="295">
        <v>26.932816944266751</v>
      </c>
      <c r="W40" s="295">
        <v>32.968473126527783</v>
      </c>
      <c r="X40" s="295">
        <v>24.953344462077631</v>
      </c>
      <c r="Y40" s="295">
        <v>22.631519159242409</v>
      </c>
      <c r="DA40" s="122" t="s">
        <v>1016</v>
      </c>
    </row>
    <row r="41" spans="1:105" ht="12" customHeight="1" x14ac:dyDescent="0.25">
      <c r="A41" s="59" t="s">
        <v>32</v>
      </c>
      <c r="B41" s="295">
        <v>79.261322088627296</v>
      </c>
      <c r="C41" s="295">
        <v>106.88161744579109</v>
      </c>
      <c r="D41" s="295">
        <v>119.94083889080309</v>
      </c>
      <c r="E41" s="295">
        <v>360.34661042458998</v>
      </c>
      <c r="F41" s="295">
        <v>321.61292012476542</v>
      </c>
      <c r="G41" s="295">
        <v>345.1004379027134</v>
      </c>
      <c r="H41" s="295">
        <v>385.2843821194972</v>
      </c>
      <c r="I41" s="295">
        <v>369.84846277376471</v>
      </c>
      <c r="J41" s="295">
        <v>389.53991304930582</v>
      </c>
      <c r="K41" s="295">
        <v>394.66215264485999</v>
      </c>
      <c r="L41" s="295">
        <v>374.73268193722248</v>
      </c>
      <c r="M41" s="295">
        <v>371.70129656230182</v>
      </c>
      <c r="N41" s="295">
        <v>390.76703414067123</v>
      </c>
      <c r="O41" s="295">
        <v>421.6996203632736</v>
      </c>
      <c r="P41" s="295">
        <v>412.44198288953908</v>
      </c>
      <c r="Q41" s="295">
        <v>459.31371222113268</v>
      </c>
      <c r="R41" s="295">
        <v>242.324498348379</v>
      </c>
      <c r="S41" s="295">
        <v>237.25153089837781</v>
      </c>
      <c r="T41" s="295">
        <v>203.324798975519</v>
      </c>
      <c r="U41" s="295">
        <v>178.28509670596759</v>
      </c>
      <c r="V41" s="295">
        <v>130.9282195030172</v>
      </c>
      <c r="W41" s="295">
        <v>155.73760863130059</v>
      </c>
      <c r="X41" s="295">
        <v>120.7040224858883</v>
      </c>
      <c r="Y41" s="295">
        <v>74.708515664472984</v>
      </c>
      <c r="DA41" s="122" t="s">
        <v>1017</v>
      </c>
    </row>
    <row r="42" spans="1:105" ht="12" customHeight="1" x14ac:dyDescent="0.25">
      <c r="A42" s="59" t="s">
        <v>35</v>
      </c>
      <c r="B42" s="295">
        <v>1291.5272060180801</v>
      </c>
      <c r="C42" s="295">
        <v>1172.7254903334131</v>
      </c>
      <c r="D42" s="295">
        <v>1208.591646851487</v>
      </c>
      <c r="E42" s="295">
        <v>1230.1440904620199</v>
      </c>
      <c r="F42" s="295">
        <v>1184.830259860933</v>
      </c>
      <c r="G42" s="295">
        <v>1297.7451153800571</v>
      </c>
      <c r="H42" s="295">
        <v>1208.93572013994</v>
      </c>
      <c r="I42" s="295">
        <v>1525.2708566868589</v>
      </c>
      <c r="J42" s="295">
        <v>1621.542721141067</v>
      </c>
      <c r="K42" s="295">
        <v>1469.5826384415061</v>
      </c>
      <c r="L42" s="295">
        <v>1670.673919967184</v>
      </c>
      <c r="M42" s="295">
        <v>1563.7521088224171</v>
      </c>
      <c r="N42" s="295">
        <v>1641.0845374715609</v>
      </c>
      <c r="O42" s="295">
        <v>1638.6646285027159</v>
      </c>
      <c r="P42" s="295">
        <v>1572.7039391536571</v>
      </c>
      <c r="Q42" s="295">
        <v>1556.583313060594</v>
      </c>
      <c r="R42" s="295">
        <v>1675.4673999529391</v>
      </c>
      <c r="S42" s="295">
        <v>1844.0558011949131</v>
      </c>
      <c r="T42" s="295">
        <v>1695.1359755702661</v>
      </c>
      <c r="U42" s="295">
        <v>1596.9640808928859</v>
      </c>
      <c r="V42" s="295">
        <v>1728.6577750303809</v>
      </c>
      <c r="W42" s="295">
        <v>1773.2571258784201</v>
      </c>
      <c r="X42" s="295">
        <v>1600.019013933191</v>
      </c>
      <c r="Y42" s="295">
        <v>1511.1054408214229</v>
      </c>
      <c r="DA42" s="122" t="s">
        <v>1018</v>
      </c>
    </row>
    <row r="43" spans="1:105" ht="12" customHeight="1" x14ac:dyDescent="0.25">
      <c r="A43" s="60" t="s">
        <v>1019</v>
      </c>
      <c r="B43" s="262">
        <v>84.887030675494955</v>
      </c>
      <c r="C43" s="262">
        <v>90.812770669255627</v>
      </c>
      <c r="D43" s="262">
        <v>83.114120595513384</v>
      </c>
      <c r="E43" s="262">
        <v>73.630515204854262</v>
      </c>
      <c r="F43" s="262">
        <v>81.857763125360023</v>
      </c>
      <c r="G43" s="262">
        <v>84.23521626638788</v>
      </c>
      <c r="H43" s="262">
        <v>90.060186094336274</v>
      </c>
      <c r="I43" s="262">
        <v>65.034915772115298</v>
      </c>
      <c r="J43" s="262">
        <v>58.295093019637427</v>
      </c>
      <c r="K43" s="262">
        <v>45.174580838287433</v>
      </c>
      <c r="L43" s="262">
        <v>60.360290861800792</v>
      </c>
      <c r="M43" s="262">
        <v>62.14322025632449</v>
      </c>
      <c r="N43" s="262">
        <v>59.697280761192808</v>
      </c>
      <c r="O43" s="262">
        <v>58.962742845211331</v>
      </c>
      <c r="P43" s="262">
        <v>68.129843971849638</v>
      </c>
      <c r="Q43" s="262">
        <v>62.620643560421478</v>
      </c>
      <c r="R43" s="262">
        <v>63.194059419878883</v>
      </c>
      <c r="S43" s="262">
        <v>59.98309044649676</v>
      </c>
      <c r="T43" s="262">
        <v>63.219074298558503</v>
      </c>
      <c r="U43" s="262">
        <v>68.500272475544662</v>
      </c>
      <c r="V43" s="262">
        <v>53.683466685008653</v>
      </c>
      <c r="W43" s="262">
        <v>59.394590569830228</v>
      </c>
      <c r="X43" s="262">
        <v>68.092607281881698</v>
      </c>
      <c r="Y43" s="262">
        <v>62.541816258883692</v>
      </c>
      <c r="DA43" s="72" t="s">
        <v>1020</v>
      </c>
    </row>
    <row r="44" spans="1:105" ht="12" customHeight="1" x14ac:dyDescent="0.25">
      <c r="A44" s="57" t="s">
        <v>1021</v>
      </c>
      <c r="B44" s="261">
        <f t="shared" ref="B44:Y44" si="1">B45+B46+B57</f>
        <v>252.75564169723421</v>
      </c>
      <c r="C44" s="261">
        <f t="shared" si="1"/>
        <v>249.42847332546091</v>
      </c>
      <c r="D44" s="261">
        <f t="shared" si="1"/>
        <v>251.96095250556607</v>
      </c>
      <c r="E44" s="261">
        <f t="shared" si="1"/>
        <v>290.44848007993085</v>
      </c>
      <c r="F44" s="261">
        <f t="shared" si="1"/>
        <v>270.89653167307665</v>
      </c>
      <c r="G44" s="261">
        <f t="shared" si="1"/>
        <v>288.81378489830502</v>
      </c>
      <c r="H44" s="261">
        <f t="shared" si="1"/>
        <v>288.05593574293084</v>
      </c>
      <c r="I44" s="261">
        <f t="shared" si="1"/>
        <v>330.59012889949747</v>
      </c>
      <c r="J44" s="261">
        <f t="shared" si="1"/>
        <v>349.52292081842728</v>
      </c>
      <c r="K44" s="261">
        <f t="shared" si="1"/>
        <v>315.85048366860053</v>
      </c>
      <c r="L44" s="261">
        <f t="shared" si="1"/>
        <v>361.1933331957963</v>
      </c>
      <c r="M44" s="261">
        <f t="shared" si="1"/>
        <v>338.99448944409062</v>
      </c>
      <c r="N44" s="261">
        <f t="shared" si="1"/>
        <v>353.55902485208566</v>
      </c>
      <c r="O44" s="261">
        <f t="shared" si="1"/>
        <v>359.85589587495355</v>
      </c>
      <c r="P44" s="261">
        <f t="shared" si="1"/>
        <v>355.66746250556378</v>
      </c>
      <c r="Q44" s="261">
        <f t="shared" si="1"/>
        <v>379.3294597065601</v>
      </c>
      <c r="R44" s="261">
        <f t="shared" si="1"/>
        <v>367.17286598250178</v>
      </c>
      <c r="S44" s="261">
        <f t="shared" si="1"/>
        <v>387.19016205345144</v>
      </c>
      <c r="T44" s="261">
        <f t="shared" si="1"/>
        <v>337.48334904267676</v>
      </c>
      <c r="U44" s="261">
        <f t="shared" si="1"/>
        <v>318.2724024299647</v>
      </c>
      <c r="V44" s="261">
        <f t="shared" si="1"/>
        <v>334.88400572132514</v>
      </c>
      <c r="W44" s="261">
        <f t="shared" si="1"/>
        <v>331.55113404795895</v>
      </c>
      <c r="X44" s="261">
        <f t="shared" si="1"/>
        <v>321.05567176348524</v>
      </c>
      <c r="Y44" s="261">
        <f t="shared" si="1"/>
        <v>291.44423586576949</v>
      </c>
      <c r="DA44" s="70"/>
    </row>
    <row r="45" spans="1:105" ht="12" customHeight="1" x14ac:dyDescent="0.25">
      <c r="A45" s="60" t="s">
        <v>1022</v>
      </c>
      <c r="B45" s="262">
        <v>111.7013344448781</v>
      </c>
      <c r="C45" s="262">
        <v>103.2323856938726</v>
      </c>
      <c r="D45" s="262">
        <v>109.1279185687184</v>
      </c>
      <c r="E45" s="262">
        <v>128.45236172819071</v>
      </c>
      <c r="F45" s="262">
        <v>114.14572668860789</v>
      </c>
      <c r="G45" s="262">
        <v>124.4878974697431</v>
      </c>
      <c r="H45" s="262">
        <v>114.38822526130279</v>
      </c>
      <c r="I45" s="262">
        <v>159.76948915916549</v>
      </c>
      <c r="J45" s="262">
        <v>177.28116646123891</v>
      </c>
      <c r="K45" s="262">
        <v>165.5160784040726</v>
      </c>
      <c r="L45" s="262">
        <v>183.86818876022551</v>
      </c>
      <c r="M45" s="262">
        <v>166.67675446935391</v>
      </c>
      <c r="N45" s="262">
        <v>177.8242510949392</v>
      </c>
      <c r="O45" s="262">
        <v>180.99178456719471</v>
      </c>
      <c r="P45" s="262">
        <v>170.64257451810269</v>
      </c>
      <c r="Q45" s="262">
        <v>184.77967994562971</v>
      </c>
      <c r="R45" s="262">
        <v>181.70379649059419</v>
      </c>
      <c r="S45" s="262">
        <v>200.88981405497961</v>
      </c>
      <c r="T45" s="262">
        <v>167.56441959726089</v>
      </c>
      <c r="U45" s="262">
        <v>152.01801430271701</v>
      </c>
      <c r="V45" s="262">
        <v>175.0324885855824</v>
      </c>
      <c r="W45" s="262">
        <v>170.02136173585811</v>
      </c>
      <c r="X45" s="262">
        <v>154.36035131592581</v>
      </c>
      <c r="Y45" s="262">
        <v>142.1340585148408</v>
      </c>
      <c r="DA45" s="72" t="s">
        <v>1023</v>
      </c>
    </row>
    <row r="46" spans="1:105" ht="12" customHeight="1" x14ac:dyDescent="0.25">
      <c r="A46" s="60" t="s">
        <v>1024</v>
      </c>
      <c r="B46" s="262">
        <v>67.637389983147955</v>
      </c>
      <c r="C46" s="262">
        <v>66.255649353978356</v>
      </c>
      <c r="D46" s="262">
        <v>67.786420733071608</v>
      </c>
      <c r="E46" s="262">
        <v>85.110705930056142</v>
      </c>
      <c r="F46" s="262">
        <v>77.889602890045126</v>
      </c>
      <c r="G46" s="262">
        <v>83.522154541147202</v>
      </c>
      <c r="H46" s="262">
        <v>88.45371041187002</v>
      </c>
      <c r="I46" s="262">
        <v>102.6976881683711</v>
      </c>
      <c r="J46" s="262">
        <v>108.5084838441836</v>
      </c>
      <c r="K46" s="262">
        <v>99.455201412265552</v>
      </c>
      <c r="L46" s="262">
        <v>110.8948421416455</v>
      </c>
      <c r="M46" s="262">
        <v>106.0807003056143</v>
      </c>
      <c r="N46" s="262">
        <v>111.0481351265792</v>
      </c>
      <c r="O46" s="262">
        <v>113.73930257686909</v>
      </c>
      <c r="P46" s="262">
        <v>111.102189077395</v>
      </c>
      <c r="Q46" s="262">
        <v>120.2137491868084</v>
      </c>
      <c r="R46" s="262">
        <v>116.9353545860448</v>
      </c>
      <c r="S46" s="262">
        <v>120.95529781923329</v>
      </c>
      <c r="T46" s="262">
        <v>107.4267893163601</v>
      </c>
      <c r="U46" s="262">
        <v>101.0476904593506</v>
      </c>
      <c r="V46" s="262">
        <v>105.49517833054961</v>
      </c>
      <c r="W46" s="262">
        <v>104.5817470028899</v>
      </c>
      <c r="X46" s="262">
        <v>101.00360872089171</v>
      </c>
      <c r="Y46" s="262">
        <v>90.4835598851584</v>
      </c>
      <c r="DA46" s="72" t="s">
        <v>1025</v>
      </c>
    </row>
    <row r="47" spans="1:105" ht="12" customHeight="1" x14ac:dyDescent="0.25">
      <c r="A47" s="64" t="s">
        <v>28</v>
      </c>
      <c r="B47" s="229">
        <v>3.720937141029379</v>
      </c>
      <c r="C47" s="229">
        <v>6.3423444043057344</v>
      </c>
      <c r="D47" s="229">
        <v>5.9947763691676972</v>
      </c>
      <c r="E47" s="229">
        <v>5.221087219461289</v>
      </c>
      <c r="F47" s="229">
        <v>2.7689633406124732</v>
      </c>
      <c r="G47" s="229">
        <v>1.537219275214619</v>
      </c>
      <c r="H47" s="229">
        <v>1.779429179407219</v>
      </c>
      <c r="I47" s="229">
        <v>2.9140186320497068</v>
      </c>
      <c r="J47" s="229">
        <v>3.42775905437674</v>
      </c>
      <c r="K47" s="229">
        <v>2.5625920724032838</v>
      </c>
      <c r="L47" s="229">
        <v>5.2453076397770344</v>
      </c>
      <c r="M47" s="229">
        <v>3.4999063443404799</v>
      </c>
      <c r="N47" s="229">
        <v>3.536605669777078</v>
      </c>
      <c r="O47" s="229">
        <v>4.1220331254636031</v>
      </c>
      <c r="P47" s="229">
        <v>5.0688625927491904</v>
      </c>
      <c r="Q47" s="229">
        <v>9.6886875347964647</v>
      </c>
      <c r="R47" s="229">
        <v>8.1771136926463761</v>
      </c>
      <c r="S47" s="229">
        <v>8.4205518661560106</v>
      </c>
      <c r="T47" s="229">
        <v>3.3720120093034751</v>
      </c>
      <c r="U47" s="229">
        <v>3.0806875641227882</v>
      </c>
      <c r="V47" s="229">
        <v>4.6027095681038874</v>
      </c>
      <c r="W47" s="229">
        <v>1.341623419522703</v>
      </c>
      <c r="X47" s="229">
        <v>4.6716098408373163</v>
      </c>
      <c r="Y47" s="229">
        <v>3.4671360476671258</v>
      </c>
      <c r="DA47" s="73" t="s">
        <v>1026</v>
      </c>
    </row>
    <row r="48" spans="1:105" ht="12" customHeight="1" x14ac:dyDescent="0.25">
      <c r="A48" s="64" t="s">
        <v>30</v>
      </c>
      <c r="B48" s="229">
        <v>1.477128126715703</v>
      </c>
      <c r="C48" s="229">
        <v>0.31476841397757199</v>
      </c>
      <c r="D48" s="229">
        <v>4.1791740280870078E-2</v>
      </c>
      <c r="E48" s="229">
        <v>8.4845748149810198</v>
      </c>
      <c r="F48" s="229">
        <v>6.7415685455385512</v>
      </c>
      <c r="G48" s="229">
        <v>6.6329240870848594</v>
      </c>
      <c r="H48" s="229">
        <v>6.6035311176111531</v>
      </c>
      <c r="I48" s="229">
        <v>6.4770923115143377</v>
      </c>
      <c r="J48" s="229">
        <v>6.9730951464382853</v>
      </c>
      <c r="K48" s="229">
        <v>5.0314735113695388</v>
      </c>
      <c r="L48" s="229">
        <v>5.7616685240979271</v>
      </c>
      <c r="M48" s="229">
        <v>5.2177797849087977</v>
      </c>
      <c r="N48" s="229">
        <v>5.0691019312489267</v>
      </c>
      <c r="O48" s="229">
        <v>5.2382952073043896</v>
      </c>
      <c r="P48" s="229">
        <v>5.1089261980715506</v>
      </c>
      <c r="Q48" s="229">
        <v>6.0342707335120371</v>
      </c>
      <c r="R48" s="229">
        <v>7.2508877015761213</v>
      </c>
      <c r="S48" s="229">
        <v>5.1374172930637618</v>
      </c>
      <c r="T48" s="229">
        <v>4.6172558925952467</v>
      </c>
      <c r="U48" s="229">
        <v>5.2335132164812697</v>
      </c>
      <c r="V48" s="229">
        <v>4.5309600369243874</v>
      </c>
      <c r="W48" s="229">
        <v>4.5923827670700916</v>
      </c>
      <c r="X48" s="229">
        <v>3.9901292998500728</v>
      </c>
      <c r="Y48" s="229">
        <v>2.8377619174936899</v>
      </c>
      <c r="DA48" s="73" t="s">
        <v>1027</v>
      </c>
    </row>
    <row r="49" spans="1:105" ht="12" customHeight="1" x14ac:dyDescent="0.25">
      <c r="A49" s="64" t="s">
        <v>31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0</v>
      </c>
      <c r="H49" s="229">
        <v>0</v>
      </c>
      <c r="I49" s="229">
        <v>0.14201691586420989</v>
      </c>
      <c r="J49" s="229">
        <v>0</v>
      </c>
      <c r="K49" s="229">
        <v>0</v>
      </c>
      <c r="L49" s="229">
        <v>0</v>
      </c>
      <c r="M49" s="229">
        <v>3.092467200115644E-2</v>
      </c>
      <c r="N49" s="229">
        <v>0</v>
      </c>
      <c r="O49" s="229">
        <v>0</v>
      </c>
      <c r="P49" s="229">
        <v>0</v>
      </c>
      <c r="Q49" s="229">
        <v>0</v>
      </c>
      <c r="R49" s="229">
        <v>0</v>
      </c>
      <c r="S49" s="229">
        <v>0</v>
      </c>
      <c r="T49" s="229">
        <v>0</v>
      </c>
      <c r="U49" s="229">
        <v>0</v>
      </c>
      <c r="V49" s="229">
        <v>0</v>
      </c>
      <c r="W49" s="229">
        <v>0</v>
      </c>
      <c r="X49" s="229">
        <v>0</v>
      </c>
      <c r="Y49" s="229">
        <v>0</v>
      </c>
      <c r="DA49" s="73" t="s">
        <v>1028</v>
      </c>
    </row>
    <row r="50" spans="1:105" ht="12" customHeight="1" x14ac:dyDescent="0.25">
      <c r="A50" s="64" t="s">
        <v>159</v>
      </c>
      <c r="B50" s="229">
        <v>0</v>
      </c>
      <c r="C50" s="229">
        <v>0</v>
      </c>
      <c r="D50" s="229">
        <v>0</v>
      </c>
      <c r="E50" s="229">
        <v>0.61442962666487333</v>
      </c>
      <c r="F50" s="229">
        <v>0.58001979664926429</v>
      </c>
      <c r="G50" s="229">
        <v>0.69887803438410301</v>
      </c>
      <c r="H50" s="229">
        <v>0.5523729148525095</v>
      </c>
      <c r="I50" s="229">
        <v>0.67589573619013021</v>
      </c>
      <c r="J50" s="229">
        <v>1.1542119091950389</v>
      </c>
      <c r="K50" s="229">
        <v>0.56301782449918159</v>
      </c>
      <c r="L50" s="229">
        <v>0.71031875409727974</v>
      </c>
      <c r="M50" s="229">
        <v>0.62200723136672897</v>
      </c>
      <c r="N50" s="229">
        <v>0.612990274566514</v>
      </c>
      <c r="O50" s="229">
        <v>0.53594918116069323</v>
      </c>
      <c r="P50" s="229">
        <v>0.43512264061356049</v>
      </c>
      <c r="Q50" s="229">
        <v>0.26005041891765063</v>
      </c>
      <c r="R50" s="229">
        <v>0.45681311628588289</v>
      </c>
      <c r="S50" s="229">
        <v>0.46858307494934931</v>
      </c>
      <c r="T50" s="229">
        <v>0.4339179938341281</v>
      </c>
      <c r="U50" s="229">
        <v>0.32247492745943029</v>
      </c>
      <c r="V50" s="229">
        <v>0.71726702032714595</v>
      </c>
      <c r="W50" s="229">
        <v>0.85244423148690718</v>
      </c>
      <c r="X50" s="229">
        <v>0.63747221072193827</v>
      </c>
      <c r="Y50" s="229">
        <v>0.59169362595778086</v>
      </c>
      <c r="DA50" s="73" t="s">
        <v>1029</v>
      </c>
    </row>
    <row r="51" spans="1:105" ht="12" customHeight="1" x14ac:dyDescent="0.25">
      <c r="A51" s="64" t="s">
        <v>32</v>
      </c>
      <c r="B51" s="229">
        <v>3.259469052145719</v>
      </c>
      <c r="C51" s="229">
        <v>4.4739369055697562</v>
      </c>
      <c r="D51" s="229">
        <v>5.0206326413535347</v>
      </c>
      <c r="E51" s="229">
        <v>12.160813285512621</v>
      </c>
      <c r="F51" s="229">
        <v>10.9618944939853</v>
      </c>
      <c r="G51" s="229">
        <v>11.4402900344686</v>
      </c>
      <c r="H51" s="229">
        <v>10.19031889471381</v>
      </c>
      <c r="I51" s="229">
        <v>10.37435738288845</v>
      </c>
      <c r="J51" s="229">
        <v>11.191044429874919</v>
      </c>
      <c r="K51" s="229">
        <v>10.969696597089371</v>
      </c>
      <c r="L51" s="229">
        <v>11.170144114536431</v>
      </c>
      <c r="M51" s="229">
        <v>10.21023607989922</v>
      </c>
      <c r="N51" s="229">
        <v>10.643052656110971</v>
      </c>
      <c r="O51" s="229">
        <v>11.388984390029529</v>
      </c>
      <c r="P51" s="229">
        <v>11.34464330996602</v>
      </c>
      <c r="Q51" s="229">
        <v>12.64836234074979</v>
      </c>
      <c r="R51" s="229">
        <v>6.2147128523655564</v>
      </c>
      <c r="S51" s="229">
        <v>6.5980144323687453</v>
      </c>
      <c r="T51" s="229">
        <v>5.1203499468563134</v>
      </c>
      <c r="U51" s="229">
        <v>4.4444968534652238</v>
      </c>
      <c r="V51" s="229">
        <v>3.4868426156090822</v>
      </c>
      <c r="W51" s="229">
        <v>4.0268054147917312</v>
      </c>
      <c r="X51" s="229">
        <v>3.0835730326267949</v>
      </c>
      <c r="Y51" s="229">
        <v>1.953229573869907</v>
      </c>
      <c r="DA51" s="73" t="s">
        <v>1030</v>
      </c>
    </row>
    <row r="52" spans="1:105" ht="12" customHeight="1" x14ac:dyDescent="0.25">
      <c r="A52" s="64" t="s">
        <v>33</v>
      </c>
      <c r="B52" s="229">
        <v>0</v>
      </c>
      <c r="C52" s="229">
        <v>0.1192945581351994</v>
      </c>
      <c r="D52" s="229">
        <v>0.37334005307565488</v>
      </c>
      <c r="E52" s="229">
        <v>0</v>
      </c>
      <c r="F52" s="229">
        <v>7.9458413397234653E-2</v>
      </c>
      <c r="G52" s="229">
        <v>0.11835364223755269</v>
      </c>
      <c r="H52" s="229">
        <v>3.9129480398644792E-2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9.3105745387321748E-2</v>
      </c>
      <c r="O52" s="229">
        <v>8.1600050681042341E-2</v>
      </c>
      <c r="P52" s="229">
        <v>9.4594733218637983E-2</v>
      </c>
      <c r="Q52" s="229">
        <v>0.25423023977101927</v>
      </c>
      <c r="R52" s="229">
        <v>0.24106847423421909</v>
      </c>
      <c r="S52" s="229">
        <v>0.23584410712631571</v>
      </c>
      <c r="T52" s="229">
        <v>0.2357326631174835</v>
      </c>
      <c r="U52" s="229">
        <v>0.19721519537476889</v>
      </c>
      <c r="V52" s="229">
        <v>0.19837103660434921</v>
      </c>
      <c r="W52" s="229">
        <v>0</v>
      </c>
      <c r="X52" s="229">
        <v>0</v>
      </c>
      <c r="Y52" s="229">
        <v>0</v>
      </c>
      <c r="DA52" s="73" t="s">
        <v>1031</v>
      </c>
    </row>
    <row r="53" spans="1:105" ht="12" customHeight="1" x14ac:dyDescent="0.25">
      <c r="A53" s="64" t="s">
        <v>35</v>
      </c>
      <c r="B53" s="229">
        <v>53.111566235458767</v>
      </c>
      <c r="C53" s="229">
        <v>49.088888966019809</v>
      </c>
      <c r="D53" s="229">
        <v>50.590730633242877</v>
      </c>
      <c r="E53" s="229">
        <v>41.514342484750451</v>
      </c>
      <c r="F53" s="229">
        <v>40.383900923004653</v>
      </c>
      <c r="G53" s="229">
        <v>43.021042224664299</v>
      </c>
      <c r="H53" s="229">
        <v>31.974928346863461</v>
      </c>
      <c r="I53" s="229">
        <v>42.784292935275047</v>
      </c>
      <c r="J53" s="229">
        <v>46.585102140568189</v>
      </c>
      <c r="K53" s="229">
        <v>40.847280541136428</v>
      </c>
      <c r="L53" s="229">
        <v>49.799949014207527</v>
      </c>
      <c r="M53" s="229">
        <v>42.954593780495422</v>
      </c>
      <c r="N53" s="229">
        <v>44.697089619775191</v>
      </c>
      <c r="O53" s="229">
        <v>44.255970300456887</v>
      </c>
      <c r="P53" s="229">
        <v>43.258848424882927</v>
      </c>
      <c r="Q53" s="229">
        <v>42.864450229337884</v>
      </c>
      <c r="R53" s="229">
        <v>42.969443267916652</v>
      </c>
      <c r="S53" s="229">
        <v>51.283575470747557</v>
      </c>
      <c r="T53" s="229">
        <v>42.688788805690628</v>
      </c>
      <c r="U53" s="229">
        <v>39.810965491586373</v>
      </c>
      <c r="V53" s="229">
        <v>46.037115762053183</v>
      </c>
      <c r="W53" s="229">
        <v>45.849948891985953</v>
      </c>
      <c r="X53" s="229">
        <v>40.874988102665078</v>
      </c>
      <c r="Y53" s="229">
        <v>39.507354817540623</v>
      </c>
      <c r="DA53" s="73" t="s">
        <v>1032</v>
      </c>
    </row>
    <row r="54" spans="1:105" ht="12" customHeight="1" x14ac:dyDescent="0.25">
      <c r="A54" s="64" t="s">
        <v>36</v>
      </c>
      <c r="B54" s="229">
        <v>1.700423859117921</v>
      </c>
      <c r="C54" s="229">
        <v>1.5028761001910991</v>
      </c>
      <c r="D54" s="229">
        <v>1.4361161660153541</v>
      </c>
      <c r="E54" s="229">
        <v>0</v>
      </c>
      <c r="F54" s="229">
        <v>0</v>
      </c>
      <c r="G54" s="229">
        <v>1.507248095940714E-3</v>
      </c>
      <c r="H54" s="229">
        <v>1.4949751814260261E-3</v>
      </c>
      <c r="I54" s="229">
        <v>0.26397432153374828</v>
      </c>
      <c r="J54" s="229">
        <v>0</v>
      </c>
      <c r="K54" s="229">
        <v>0</v>
      </c>
      <c r="L54" s="229">
        <v>1.5498720677249691</v>
      </c>
      <c r="M54" s="229">
        <v>2.8180421268225748</v>
      </c>
      <c r="N54" s="229">
        <v>1.4772398159631051</v>
      </c>
      <c r="O54" s="229">
        <v>1.5685422747344471</v>
      </c>
      <c r="P54" s="229">
        <v>1.194635770463838</v>
      </c>
      <c r="Q54" s="229">
        <v>1.114640707496062</v>
      </c>
      <c r="R54" s="229">
        <v>0.83394625305400161</v>
      </c>
      <c r="S54" s="229">
        <v>0.52479687793227281</v>
      </c>
      <c r="T54" s="229">
        <v>0.89541578756031581</v>
      </c>
      <c r="U54" s="229">
        <v>0.69518530165931458</v>
      </c>
      <c r="V54" s="229">
        <v>0.65022369712375316</v>
      </c>
      <c r="W54" s="229">
        <v>0.69851013202174905</v>
      </c>
      <c r="X54" s="229">
        <v>7.8078355643213804E-3</v>
      </c>
      <c r="Y54" s="229">
        <v>0.28196564929806728</v>
      </c>
      <c r="DA54" s="73" t="s">
        <v>1033</v>
      </c>
    </row>
    <row r="55" spans="1:105" ht="12" customHeight="1" x14ac:dyDescent="0.25">
      <c r="A55" s="64" t="s">
        <v>38</v>
      </c>
      <c r="B55" s="229">
        <v>0</v>
      </c>
      <c r="C55" s="229">
        <v>0</v>
      </c>
      <c r="D55" s="229">
        <v>0</v>
      </c>
      <c r="E55" s="229">
        <v>0.13002307275563221</v>
      </c>
      <c r="F55" s="229">
        <v>0.17413517425226471</v>
      </c>
      <c r="G55" s="229">
        <v>0.3692772907535708</v>
      </c>
      <c r="H55" s="229">
        <v>0.33346318406816378</v>
      </c>
      <c r="I55" s="229">
        <v>2.009097344154199</v>
      </c>
      <c r="J55" s="229">
        <v>2.089925053541736</v>
      </c>
      <c r="K55" s="229">
        <v>1.787761280969576</v>
      </c>
      <c r="L55" s="229">
        <v>3.6105453993997809</v>
      </c>
      <c r="M55" s="229">
        <v>3.4183915901444899</v>
      </c>
      <c r="N55" s="229">
        <v>3.9454895450384022</v>
      </c>
      <c r="O55" s="229">
        <v>3.8441748335204138</v>
      </c>
      <c r="P55" s="229">
        <v>3.8850050280989392</v>
      </c>
      <c r="Q55" s="229">
        <v>4.4552069908192742</v>
      </c>
      <c r="R55" s="229">
        <v>7.2354020654624982</v>
      </c>
      <c r="S55" s="229">
        <v>5.3485487347174274</v>
      </c>
      <c r="T55" s="229">
        <v>4.2624237214250877</v>
      </c>
      <c r="U55" s="229">
        <v>4.0515517710117903</v>
      </c>
      <c r="V55" s="229">
        <v>4.1810921649956159</v>
      </c>
      <c r="W55" s="229">
        <v>4.9210700412393997</v>
      </c>
      <c r="X55" s="229">
        <v>5.4331818890627712</v>
      </c>
      <c r="Y55" s="229">
        <v>5.3750925516983461</v>
      </c>
      <c r="DA55" s="73" t="s">
        <v>1034</v>
      </c>
    </row>
    <row r="56" spans="1:105" ht="12" customHeight="1" x14ac:dyDescent="0.25">
      <c r="A56" s="64" t="s">
        <v>39</v>
      </c>
      <c r="B56" s="229">
        <v>4.3678655686804726</v>
      </c>
      <c r="C56" s="229">
        <v>4.4135400057791792</v>
      </c>
      <c r="D56" s="229">
        <v>4.3290331299356204</v>
      </c>
      <c r="E56" s="229">
        <v>16.985435425930259</v>
      </c>
      <c r="F56" s="229">
        <v>16.199662202605381</v>
      </c>
      <c r="G56" s="229">
        <v>19.70266270424365</v>
      </c>
      <c r="H56" s="229">
        <v>36.979042318773622</v>
      </c>
      <c r="I56" s="229">
        <v>37.056942588901222</v>
      </c>
      <c r="J56" s="229">
        <v>37.087346110188648</v>
      </c>
      <c r="K56" s="229">
        <v>37.69337958479818</v>
      </c>
      <c r="L56" s="229">
        <v>33.047036627804523</v>
      </c>
      <c r="M56" s="229">
        <v>37.308818695635402</v>
      </c>
      <c r="N56" s="229">
        <v>40.973459868711743</v>
      </c>
      <c r="O56" s="229">
        <v>42.703753213518063</v>
      </c>
      <c r="P56" s="229">
        <v>40.711550379330347</v>
      </c>
      <c r="Q56" s="229">
        <v>42.893849991408253</v>
      </c>
      <c r="R56" s="229">
        <v>43.555967162503507</v>
      </c>
      <c r="S56" s="229">
        <v>42.937965962171802</v>
      </c>
      <c r="T56" s="229">
        <v>45.800892495977422</v>
      </c>
      <c r="U56" s="229">
        <v>43.211600138189688</v>
      </c>
      <c r="V56" s="229">
        <v>41.09059642880819</v>
      </c>
      <c r="W56" s="229">
        <v>42.298962104771377</v>
      </c>
      <c r="X56" s="229">
        <v>42.304846509563383</v>
      </c>
      <c r="Y56" s="229">
        <v>36.469325701632869</v>
      </c>
      <c r="DA56" s="73" t="s">
        <v>1035</v>
      </c>
    </row>
    <row r="57" spans="1:105" ht="12" customHeight="1" x14ac:dyDescent="0.25">
      <c r="A57" s="60" t="s">
        <v>1036</v>
      </c>
      <c r="B57" s="262">
        <v>73.416917269208142</v>
      </c>
      <c r="C57" s="262">
        <v>79.940438277609957</v>
      </c>
      <c r="D57" s="262">
        <v>75.046613203776076</v>
      </c>
      <c r="E57" s="262">
        <v>76.885412421684023</v>
      </c>
      <c r="F57" s="262">
        <v>78.861202094423618</v>
      </c>
      <c r="G57" s="262">
        <v>80.803732887414725</v>
      </c>
      <c r="H57" s="262">
        <v>85.214000069758001</v>
      </c>
      <c r="I57" s="262">
        <v>68.122951571960868</v>
      </c>
      <c r="J57" s="262">
        <v>63.733270513004747</v>
      </c>
      <c r="K57" s="262">
        <v>50.879203852262393</v>
      </c>
      <c r="L57" s="262">
        <v>66.43030229392528</v>
      </c>
      <c r="M57" s="262">
        <v>66.237034669122437</v>
      </c>
      <c r="N57" s="262">
        <v>64.686638630567245</v>
      </c>
      <c r="O57" s="262">
        <v>65.12480873088974</v>
      </c>
      <c r="P57" s="262">
        <v>73.922698910066046</v>
      </c>
      <c r="Q57" s="262">
        <v>74.33603057412202</v>
      </c>
      <c r="R57" s="262">
        <v>68.533714905862752</v>
      </c>
      <c r="S57" s="262">
        <v>65.345050179238555</v>
      </c>
      <c r="T57" s="262">
        <v>62.492140129055741</v>
      </c>
      <c r="U57" s="262">
        <v>65.206697667897103</v>
      </c>
      <c r="V57" s="262">
        <v>54.356338805193118</v>
      </c>
      <c r="W57" s="262">
        <v>56.948025309210948</v>
      </c>
      <c r="X57" s="262">
        <v>65.69171172666772</v>
      </c>
      <c r="Y57" s="262">
        <v>58.82661746577029</v>
      </c>
      <c r="DA57" s="72" t="s">
        <v>1037</v>
      </c>
    </row>
    <row r="58" spans="1:105" ht="12" customHeight="1" x14ac:dyDescent="0.25">
      <c r="A58" s="132" t="s">
        <v>1038</v>
      </c>
      <c r="B58" s="316">
        <v>903.37557409462102</v>
      </c>
      <c r="C58" s="316">
        <v>960.4886016570083</v>
      </c>
      <c r="D58" s="316">
        <v>1063.4862879963739</v>
      </c>
      <c r="E58" s="316">
        <v>1085.2113495265151</v>
      </c>
      <c r="F58" s="316">
        <v>1076.5990514681889</v>
      </c>
      <c r="G58" s="316">
        <v>1049.72126347015</v>
      </c>
      <c r="H58" s="316">
        <v>1037.6179981954151</v>
      </c>
      <c r="I58" s="316">
        <v>1169.7524298604039</v>
      </c>
      <c r="J58" s="316">
        <v>1137.9528608988569</v>
      </c>
      <c r="K58" s="316">
        <v>1002.20666095535</v>
      </c>
      <c r="L58" s="316">
        <v>1105.7487185513619</v>
      </c>
      <c r="M58" s="316">
        <v>1096.082156141171</v>
      </c>
      <c r="N58" s="316">
        <v>1055.7238621271549</v>
      </c>
      <c r="O58" s="316">
        <v>1085.3444186933391</v>
      </c>
      <c r="P58" s="316">
        <v>1022.261614496041</v>
      </c>
      <c r="Q58" s="316">
        <v>1062.168351968839</v>
      </c>
      <c r="R58" s="316">
        <v>1037.9627132216251</v>
      </c>
      <c r="S58" s="316">
        <v>1102.311364194024</v>
      </c>
      <c r="T58" s="316">
        <v>1188.527711169352</v>
      </c>
      <c r="U58" s="316">
        <v>1174.9292088243881</v>
      </c>
      <c r="V58" s="316">
        <v>1182.687354285827</v>
      </c>
      <c r="W58" s="316">
        <v>1232.706009759466</v>
      </c>
      <c r="X58" s="316">
        <v>1012.2630210793729</v>
      </c>
      <c r="Y58" s="316">
        <v>861.14814598589066</v>
      </c>
      <c r="DA58" s="139" t="s">
        <v>1039</v>
      </c>
    </row>
    <row r="59" spans="1:105" ht="12" hidden="1" customHeight="1" x14ac:dyDescent="0.25">
      <c r="A59" s="98"/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X59" s="98"/>
      <c r="Y59" s="98"/>
      <c r="DA59" s="94"/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4" t="s">
        <v>49</v>
      </c>
      <c r="B61" s="223">
        <v>2112.1731463672668</v>
      </c>
      <c r="C61" s="223">
        <v>2110.5256279820592</v>
      </c>
      <c r="D61" s="223">
        <v>2174.793364734815</v>
      </c>
      <c r="E61" s="223">
        <v>2405.7564537242251</v>
      </c>
      <c r="F61" s="223">
        <v>2328.1082267560282</v>
      </c>
      <c r="G61" s="223">
        <v>2525.2182484301311</v>
      </c>
      <c r="H61" s="223">
        <v>2622.4797942263108</v>
      </c>
      <c r="I61" s="223">
        <v>2976.2167595815431</v>
      </c>
      <c r="J61" s="223">
        <v>2645.8795787351291</v>
      </c>
      <c r="K61" s="223">
        <v>2497.023521756726</v>
      </c>
      <c r="L61" s="223">
        <v>2589.3641021843009</v>
      </c>
      <c r="M61" s="223">
        <v>3068.4304667089109</v>
      </c>
      <c r="N61" s="223">
        <v>3031.9005776991512</v>
      </c>
      <c r="O61" s="223">
        <v>2811.816084329756</v>
      </c>
      <c r="P61" s="223">
        <v>2929.576620734706</v>
      </c>
      <c r="Q61" s="223">
        <v>2732.4044947192951</v>
      </c>
      <c r="R61" s="223">
        <v>3167.6291484275962</v>
      </c>
      <c r="S61" s="223">
        <v>3026.8767546326849</v>
      </c>
      <c r="T61" s="223">
        <v>3349.8050687732948</v>
      </c>
      <c r="U61" s="223">
        <v>3136.9912454423788</v>
      </c>
      <c r="V61" s="223">
        <v>3178.825696688149</v>
      </c>
      <c r="W61" s="223">
        <v>3225.264819182581</v>
      </c>
      <c r="X61" s="223">
        <v>2244.7241988453229</v>
      </c>
      <c r="Y61" s="223">
        <v>2625.2508806578812</v>
      </c>
      <c r="DA61" s="89" t="s">
        <v>1040</v>
      </c>
    </row>
    <row r="62" spans="1:105" ht="12" customHeight="1" x14ac:dyDescent="0.25">
      <c r="A62" s="55" t="s">
        <v>91</v>
      </c>
      <c r="B62" s="259">
        <v>21.187414798221258</v>
      </c>
      <c r="C62" s="259">
        <v>21.53404634777328</v>
      </c>
      <c r="D62" s="259">
        <v>21.592232739147661</v>
      </c>
      <c r="E62" s="259">
        <v>21.405418417025981</v>
      </c>
      <c r="F62" s="259">
        <v>21.607333117912852</v>
      </c>
      <c r="G62" s="259">
        <v>23.237239887768659</v>
      </c>
      <c r="H62" s="259">
        <v>23.194786695659381</v>
      </c>
      <c r="I62" s="259">
        <v>23.90105327711149</v>
      </c>
      <c r="J62" s="259">
        <v>20.60569523736811</v>
      </c>
      <c r="K62" s="259">
        <v>18.569907172840029</v>
      </c>
      <c r="L62" s="259">
        <v>20.43009429158613</v>
      </c>
      <c r="M62" s="259">
        <v>24.1793779098446</v>
      </c>
      <c r="N62" s="259">
        <v>23.45294284135996</v>
      </c>
      <c r="O62" s="259">
        <v>21.49225019768517</v>
      </c>
      <c r="P62" s="259">
        <v>23.46523839038651</v>
      </c>
      <c r="Q62" s="259">
        <v>21.072635933420269</v>
      </c>
      <c r="R62" s="259">
        <v>24.406115737170779</v>
      </c>
      <c r="S62" s="259">
        <v>23.097288425221279</v>
      </c>
      <c r="T62" s="259">
        <v>25.847893486945448</v>
      </c>
      <c r="U62" s="259">
        <v>24.91266350499663</v>
      </c>
      <c r="V62" s="259">
        <v>23.894732035083081</v>
      </c>
      <c r="W62" s="259">
        <v>24.70095608734988</v>
      </c>
      <c r="X62" s="259">
        <v>18.019628087465279</v>
      </c>
      <c r="Y62" s="259">
        <v>21.407475865727339</v>
      </c>
      <c r="DA62" s="67" t="s">
        <v>1041</v>
      </c>
    </row>
    <row r="63" spans="1:105" ht="12" customHeight="1" x14ac:dyDescent="0.25">
      <c r="A63" s="173" t="s">
        <v>92</v>
      </c>
      <c r="B63" s="224">
        <v>168.1448228343435</v>
      </c>
      <c r="C63" s="224">
        <v>170.89571533554241</v>
      </c>
      <c r="D63" s="224">
        <v>171.35748665413851</v>
      </c>
      <c r="E63" s="224">
        <v>169.87491497679039</v>
      </c>
      <c r="F63" s="224">
        <v>171.47732432836091</v>
      </c>
      <c r="G63" s="224">
        <v>184.41237976876849</v>
      </c>
      <c r="H63" s="224">
        <v>184.0754682326538</v>
      </c>
      <c r="I63" s="224">
        <v>189.68044979095379</v>
      </c>
      <c r="J63" s="224">
        <v>163.52825524313661</v>
      </c>
      <c r="K63" s="224">
        <v>147.37209713237559</v>
      </c>
      <c r="L63" s="224">
        <v>162.13467371375961</v>
      </c>
      <c r="M63" s="224">
        <v>191.8892537676083</v>
      </c>
      <c r="N63" s="224">
        <v>186.12421366931099</v>
      </c>
      <c r="O63" s="224">
        <v>170.5640181313932</v>
      </c>
      <c r="P63" s="224">
        <v>186.22179201628779</v>
      </c>
      <c r="Q63" s="224">
        <v>167.23392964275359</v>
      </c>
      <c r="R63" s="224">
        <v>193.68866120682119</v>
      </c>
      <c r="S63" s="224">
        <v>183.30171506051849</v>
      </c>
      <c r="T63" s="224">
        <v>205.1307114338602</v>
      </c>
      <c r="U63" s="224">
        <v>197.70866013020839</v>
      </c>
      <c r="V63" s="224">
        <v>189.63028396699261</v>
      </c>
      <c r="W63" s="224">
        <v>196.02853508560329</v>
      </c>
      <c r="X63" s="224">
        <v>143.00504337895811</v>
      </c>
      <c r="Y63" s="224">
        <v>169.89124303524761</v>
      </c>
      <c r="DA63" s="177" t="s">
        <v>1042</v>
      </c>
    </row>
    <row r="64" spans="1:105" ht="12" customHeight="1" x14ac:dyDescent="0.25">
      <c r="A64" s="173" t="s">
        <v>93</v>
      </c>
      <c r="B64" s="224">
        <v>188.21829711104539</v>
      </c>
      <c r="C64" s="224">
        <v>191.29759680867161</v>
      </c>
      <c r="D64" s="224">
        <v>191.81449533564259</v>
      </c>
      <c r="E64" s="224">
        <v>190.1549312066272</v>
      </c>
      <c r="F64" s="224">
        <v>191.94863947752981</v>
      </c>
      <c r="G64" s="224">
        <v>206.42790840173001</v>
      </c>
      <c r="H64" s="224">
        <v>206.05077567450331</v>
      </c>
      <c r="I64" s="224">
        <v>212.32489144244099</v>
      </c>
      <c r="J64" s="224">
        <v>183.0505941995435</v>
      </c>
      <c r="K64" s="224">
        <v>164.96568075287649</v>
      </c>
      <c r="L64" s="224">
        <v>181.49064404512711</v>
      </c>
      <c r="M64" s="224">
        <v>214.7973869741507</v>
      </c>
      <c r="N64" s="224">
        <v>208.3441045489912</v>
      </c>
      <c r="O64" s="224">
        <v>190.92630091106921</v>
      </c>
      <c r="P64" s="224">
        <v>208.45333199943121</v>
      </c>
      <c r="Q64" s="224">
        <v>187.19865961950029</v>
      </c>
      <c r="R64" s="224">
        <v>216.81161136898231</v>
      </c>
      <c r="S64" s="224">
        <v>205.18465025958619</v>
      </c>
      <c r="T64" s="224">
        <v>229.6196370511889</v>
      </c>
      <c r="U64" s="224">
        <v>221.3115260198999</v>
      </c>
      <c r="V64" s="224">
        <v>212.2687367193875</v>
      </c>
      <c r="W64" s="224">
        <v>219.43082419691979</v>
      </c>
      <c r="X64" s="224">
        <v>160.0772791535575</v>
      </c>
      <c r="Y64" s="224">
        <v>190.17320854223669</v>
      </c>
      <c r="DA64" s="177" t="s">
        <v>1043</v>
      </c>
    </row>
    <row r="65" spans="1:105" ht="12" customHeight="1" x14ac:dyDescent="0.25">
      <c r="A65" s="173" t="s">
        <v>94</v>
      </c>
      <c r="B65" s="224">
        <v>303.0154750549197</v>
      </c>
      <c r="C65" s="224">
        <v>307.97288607730411</v>
      </c>
      <c r="D65" s="224">
        <v>308.80504881126433</v>
      </c>
      <c r="E65" s="224">
        <v>306.13329149193743</v>
      </c>
      <c r="F65" s="224">
        <v>309.02100948832748</v>
      </c>
      <c r="G65" s="224">
        <v>332.33140289246052</v>
      </c>
      <c r="H65" s="224">
        <v>331.72425122732818</v>
      </c>
      <c r="I65" s="224">
        <v>341.82504482259458</v>
      </c>
      <c r="J65" s="224">
        <v>294.69591220313401</v>
      </c>
      <c r="K65" s="224">
        <v>265.58073730525558</v>
      </c>
      <c r="L65" s="224">
        <v>292.1845249238005</v>
      </c>
      <c r="M65" s="224">
        <v>345.80555266700549</v>
      </c>
      <c r="N65" s="224">
        <v>335.4163159682505</v>
      </c>
      <c r="O65" s="224">
        <v>307.37513121220928</v>
      </c>
      <c r="P65" s="224">
        <v>335.59216288798189</v>
      </c>
      <c r="Q65" s="224">
        <v>301.37394528004342</v>
      </c>
      <c r="R65" s="224">
        <v>349.0482828969312</v>
      </c>
      <c r="S65" s="224">
        <v>330.3298628597434</v>
      </c>
      <c r="T65" s="224">
        <v>369.66811660161977</v>
      </c>
      <c r="U65" s="224">
        <v>356.29276335703162</v>
      </c>
      <c r="V65" s="224">
        <v>341.73464048707672</v>
      </c>
      <c r="W65" s="224">
        <v>353.26499312919498</v>
      </c>
      <c r="X65" s="224">
        <v>257.7108258481195</v>
      </c>
      <c r="Y65" s="224">
        <v>306.16271645017707</v>
      </c>
      <c r="DA65" s="177" t="s">
        <v>1044</v>
      </c>
    </row>
    <row r="66" spans="1:105" ht="12" customHeight="1" x14ac:dyDescent="0.25">
      <c r="A66" s="56" t="s">
        <v>95</v>
      </c>
      <c r="B66" s="260">
        <v>63.257888183511007</v>
      </c>
      <c r="C66" s="260">
        <v>63.104583724601881</v>
      </c>
      <c r="D66" s="260">
        <v>64.992401994132805</v>
      </c>
      <c r="E66" s="260">
        <v>69.413784553185081</v>
      </c>
      <c r="F66" s="260">
        <v>67.41678541934202</v>
      </c>
      <c r="G66" s="260">
        <v>73.059623412915386</v>
      </c>
      <c r="H66" s="260">
        <v>72.924165167823176</v>
      </c>
      <c r="I66" s="260">
        <v>84.468943853813187</v>
      </c>
      <c r="J66" s="260">
        <v>75.954268029439106</v>
      </c>
      <c r="K66" s="260">
        <v>71.657647577973648</v>
      </c>
      <c r="L66" s="260">
        <v>74.71869952201591</v>
      </c>
      <c r="M66" s="260">
        <v>87.018830081806826</v>
      </c>
      <c r="N66" s="260">
        <v>86.211914341824297</v>
      </c>
      <c r="O66" s="260">
        <v>79.682810968506459</v>
      </c>
      <c r="P66" s="260">
        <v>82.686601341201538</v>
      </c>
      <c r="Q66" s="260">
        <v>76.694852489344271</v>
      </c>
      <c r="R66" s="260">
        <v>88.992107673884036</v>
      </c>
      <c r="S66" s="260">
        <v>86.917007619504218</v>
      </c>
      <c r="T66" s="260">
        <v>94.635147004907608</v>
      </c>
      <c r="U66" s="260">
        <v>88.067218389728978</v>
      </c>
      <c r="V66" s="260">
        <v>91.57815293017677</v>
      </c>
      <c r="W66" s="260">
        <v>92.411417485339271</v>
      </c>
      <c r="X66" s="260">
        <v>63.437734445843219</v>
      </c>
      <c r="Y66" s="260">
        <v>74.929445076898944</v>
      </c>
      <c r="DA66" s="68" t="s">
        <v>1045</v>
      </c>
    </row>
    <row r="67" spans="1:105" ht="12" customHeight="1" x14ac:dyDescent="0.25">
      <c r="A67" s="37" t="s">
        <v>159</v>
      </c>
      <c r="B67" s="226">
        <v>0</v>
      </c>
      <c r="C67" s="226">
        <v>0</v>
      </c>
      <c r="D67" s="226">
        <v>0</v>
      </c>
      <c r="E67" s="226">
        <v>0.63678155543437187</v>
      </c>
      <c r="F67" s="226">
        <v>0.56782688565921446</v>
      </c>
      <c r="G67" s="226">
        <v>0.71268319766153243</v>
      </c>
      <c r="H67" s="226">
        <v>0.71487777833314103</v>
      </c>
      <c r="I67" s="226">
        <v>0.92527919320756946</v>
      </c>
      <c r="J67" s="226">
        <v>1.3594606412871391</v>
      </c>
      <c r="K67" s="226">
        <v>0.74758276121944833</v>
      </c>
      <c r="L67" s="226">
        <v>0.77477437793545756</v>
      </c>
      <c r="M67" s="226">
        <v>0.8924865131712435</v>
      </c>
      <c r="N67" s="226">
        <v>0.85833303976915798</v>
      </c>
      <c r="O67" s="226">
        <v>0.70336988177397419</v>
      </c>
      <c r="P67" s="226">
        <v>0.57627148263559003</v>
      </c>
      <c r="Q67" s="226">
        <v>0.33037876683888667</v>
      </c>
      <c r="R67" s="226">
        <v>0.68171405495815729</v>
      </c>
      <c r="S67" s="226">
        <v>0.5951440539357874</v>
      </c>
      <c r="T67" s="226">
        <v>0.69049926594668709</v>
      </c>
      <c r="U67" s="226">
        <v>0.49255192502598488</v>
      </c>
      <c r="V67" s="226">
        <v>1.0669222648282739</v>
      </c>
      <c r="W67" s="226">
        <v>1.25906279824309</v>
      </c>
      <c r="X67" s="226">
        <v>0.68077584325867646</v>
      </c>
      <c r="Y67" s="226">
        <v>0.77739650534397986</v>
      </c>
      <c r="DA67" s="69" t="s">
        <v>1046</v>
      </c>
    </row>
    <row r="68" spans="1:105" ht="12" customHeight="1" x14ac:dyDescent="0.25">
      <c r="A68" s="37" t="s">
        <v>35</v>
      </c>
      <c r="B68" s="226">
        <v>38.170145076653142</v>
      </c>
      <c r="C68" s="226">
        <v>35.564428089636188</v>
      </c>
      <c r="D68" s="226">
        <v>38.509589160581022</v>
      </c>
      <c r="E68" s="226">
        <v>43.024565276526438</v>
      </c>
      <c r="F68" s="226">
        <v>39.534969020628687</v>
      </c>
      <c r="G68" s="226">
        <v>43.87085075069713</v>
      </c>
      <c r="H68" s="226">
        <v>41.381764247203442</v>
      </c>
      <c r="I68" s="226">
        <v>58.570300017355969</v>
      </c>
      <c r="J68" s="226">
        <v>54.869138263017213</v>
      </c>
      <c r="K68" s="226">
        <v>54.237577295907812</v>
      </c>
      <c r="L68" s="226">
        <v>54.318887536251111</v>
      </c>
      <c r="M68" s="226">
        <v>61.633360023171178</v>
      </c>
      <c r="N68" s="226">
        <v>62.586619060647493</v>
      </c>
      <c r="O68" s="226">
        <v>58.080724240703148</v>
      </c>
      <c r="P68" s="226">
        <v>57.291527473182562</v>
      </c>
      <c r="Q68" s="226">
        <v>54.456763680430633</v>
      </c>
      <c r="R68" s="226">
        <v>64.124414044043959</v>
      </c>
      <c r="S68" s="226">
        <v>65.134906994414465</v>
      </c>
      <c r="T68" s="226">
        <v>67.931216850505649</v>
      </c>
      <c r="U68" s="226">
        <v>60.807728044193063</v>
      </c>
      <c r="V68" s="226">
        <v>68.479412022329441</v>
      </c>
      <c r="W68" s="226">
        <v>67.720518033833571</v>
      </c>
      <c r="X68" s="226">
        <v>43.651635358765517</v>
      </c>
      <c r="Y68" s="226">
        <v>51.906727101927878</v>
      </c>
      <c r="DA68" s="69" t="s">
        <v>1047</v>
      </c>
    </row>
    <row r="69" spans="1:105" ht="12" customHeight="1" x14ac:dyDescent="0.25">
      <c r="A69" s="37" t="s">
        <v>96</v>
      </c>
      <c r="B69" s="226">
        <v>0</v>
      </c>
      <c r="C69" s="226">
        <v>0</v>
      </c>
      <c r="D69" s="226">
        <v>0</v>
      </c>
      <c r="E69" s="226">
        <v>0</v>
      </c>
      <c r="F69" s="226">
        <v>0</v>
      </c>
      <c r="G69" s="226">
        <v>0</v>
      </c>
      <c r="H69" s="226">
        <v>0</v>
      </c>
      <c r="I69" s="226">
        <v>0</v>
      </c>
      <c r="J69" s="226">
        <v>0</v>
      </c>
      <c r="K69" s="226">
        <v>0</v>
      </c>
      <c r="L69" s="226">
        <v>0</v>
      </c>
      <c r="M69" s="226">
        <v>0</v>
      </c>
      <c r="N69" s="226">
        <v>0</v>
      </c>
      <c r="O69" s="226">
        <v>0</v>
      </c>
      <c r="P69" s="226">
        <v>0</v>
      </c>
      <c r="Q69" s="226">
        <v>0</v>
      </c>
      <c r="R69" s="226">
        <v>0</v>
      </c>
      <c r="S69" s="226">
        <v>0</v>
      </c>
      <c r="T69" s="226">
        <v>0</v>
      </c>
      <c r="U69" s="226">
        <v>6.0552312046525687E-3</v>
      </c>
      <c r="V69" s="226">
        <v>8.3947185310150274E-2</v>
      </c>
      <c r="W69" s="226">
        <v>0</v>
      </c>
      <c r="X69" s="226">
        <v>0</v>
      </c>
      <c r="Y69" s="226">
        <v>0</v>
      </c>
      <c r="DA69" s="69" t="s">
        <v>1048</v>
      </c>
    </row>
    <row r="70" spans="1:105" ht="12" customHeight="1" x14ac:dyDescent="0.25">
      <c r="A70" s="37" t="s">
        <v>78</v>
      </c>
      <c r="B70" s="226">
        <v>0</v>
      </c>
      <c r="C70" s="226">
        <v>0</v>
      </c>
      <c r="D70" s="226">
        <v>0</v>
      </c>
      <c r="E70" s="226">
        <v>0</v>
      </c>
      <c r="F70" s="226">
        <v>0</v>
      </c>
      <c r="G70" s="226">
        <v>0</v>
      </c>
      <c r="H70" s="226">
        <v>0</v>
      </c>
      <c r="I70" s="226">
        <v>0</v>
      </c>
      <c r="J70" s="226">
        <v>0</v>
      </c>
      <c r="K70" s="226">
        <v>0</v>
      </c>
      <c r="L70" s="226">
        <v>0</v>
      </c>
      <c r="M70" s="226">
        <v>0</v>
      </c>
      <c r="N70" s="226">
        <v>0</v>
      </c>
      <c r="O70" s="226">
        <v>0</v>
      </c>
      <c r="P70" s="226">
        <v>0</v>
      </c>
      <c r="Q70" s="226">
        <v>0</v>
      </c>
      <c r="R70" s="226">
        <v>0</v>
      </c>
      <c r="S70" s="226">
        <v>0</v>
      </c>
      <c r="T70" s="226">
        <v>0.67889308644289004</v>
      </c>
      <c r="U70" s="226">
        <v>0.67798007656190984</v>
      </c>
      <c r="V70" s="226">
        <v>0.68159025959787356</v>
      </c>
      <c r="W70" s="226">
        <v>0.74909999258879811</v>
      </c>
      <c r="X70" s="226">
        <v>0.52833360924186878</v>
      </c>
      <c r="Y70" s="226">
        <v>0.76210195819368798</v>
      </c>
      <c r="DA70" s="69" t="s">
        <v>1049</v>
      </c>
    </row>
    <row r="71" spans="1:105" ht="12" customHeight="1" x14ac:dyDescent="0.25">
      <c r="A71" s="37" t="s">
        <v>40</v>
      </c>
      <c r="B71" s="226">
        <v>25.087743106857861</v>
      </c>
      <c r="C71" s="226">
        <v>27.5401556349657</v>
      </c>
      <c r="D71" s="226">
        <v>26.48281283355179</v>
      </c>
      <c r="E71" s="226">
        <v>25.752437721224261</v>
      </c>
      <c r="F71" s="226">
        <v>27.313989513054111</v>
      </c>
      <c r="G71" s="226">
        <v>28.476089464556711</v>
      </c>
      <c r="H71" s="226">
        <v>30.827523142286591</v>
      </c>
      <c r="I71" s="226">
        <v>24.973364643249639</v>
      </c>
      <c r="J71" s="226">
        <v>19.725669125134761</v>
      </c>
      <c r="K71" s="226">
        <v>16.672487520846381</v>
      </c>
      <c r="L71" s="226">
        <v>19.625037607829341</v>
      </c>
      <c r="M71" s="226">
        <v>24.492983545464401</v>
      </c>
      <c r="N71" s="226">
        <v>22.766962241407661</v>
      </c>
      <c r="O71" s="226">
        <v>20.89871684602933</v>
      </c>
      <c r="P71" s="226">
        <v>24.818802385383389</v>
      </c>
      <c r="Q71" s="226">
        <v>21.907710042074751</v>
      </c>
      <c r="R71" s="226">
        <v>24.185979574881909</v>
      </c>
      <c r="S71" s="226">
        <v>21.186956571153971</v>
      </c>
      <c r="T71" s="226">
        <v>25.334537802012392</v>
      </c>
      <c r="U71" s="226">
        <v>26.082903112743381</v>
      </c>
      <c r="V71" s="226">
        <v>21.266281198111042</v>
      </c>
      <c r="W71" s="226">
        <v>22.682736660673811</v>
      </c>
      <c r="X71" s="226">
        <v>18.576989634577139</v>
      </c>
      <c r="Y71" s="226">
        <v>21.48321951143339</v>
      </c>
      <c r="DA71" s="69" t="s">
        <v>1050</v>
      </c>
    </row>
    <row r="72" spans="1:105" ht="12" customHeight="1" x14ac:dyDescent="0.25">
      <c r="A72" s="57" t="s">
        <v>1051</v>
      </c>
      <c r="B72" s="261">
        <f t="shared" ref="B72:Y72" si="2">B73+B84</f>
        <v>806.12229689643868</v>
      </c>
      <c r="C72" s="261">
        <f t="shared" si="2"/>
        <v>796.13282557794321</v>
      </c>
      <c r="D72" s="261">
        <f t="shared" si="2"/>
        <v>834.28982403862642</v>
      </c>
      <c r="E72" s="261">
        <f t="shared" si="2"/>
        <v>1002.1593865008242</v>
      </c>
      <c r="F72" s="261">
        <f t="shared" si="2"/>
        <v>947.9494480243535</v>
      </c>
      <c r="G72" s="261">
        <f t="shared" si="2"/>
        <v>1035.4922375225885</v>
      </c>
      <c r="H72" s="261">
        <f t="shared" si="2"/>
        <v>1125.5538957780609</v>
      </c>
      <c r="I72" s="261">
        <f t="shared" si="2"/>
        <v>1325.0374949237357</v>
      </c>
      <c r="J72" s="261">
        <f t="shared" si="2"/>
        <v>1188.9891999584922</v>
      </c>
      <c r="K72" s="261">
        <f t="shared" si="2"/>
        <v>1146.2617589025133</v>
      </c>
      <c r="L72" s="261">
        <f t="shared" si="2"/>
        <v>1152.4159266678691</v>
      </c>
      <c r="M72" s="261">
        <f t="shared" si="2"/>
        <v>1379.6718171851921</v>
      </c>
      <c r="N72" s="261">
        <f t="shared" si="2"/>
        <v>1374.2628335332224</v>
      </c>
      <c r="O72" s="261">
        <f t="shared" si="2"/>
        <v>1282.0650000636917</v>
      </c>
      <c r="P72" s="261">
        <f t="shared" si="2"/>
        <v>1308.3184083653723</v>
      </c>
      <c r="Q72" s="261">
        <f t="shared" si="2"/>
        <v>1239.6652218242973</v>
      </c>
      <c r="R72" s="261">
        <f t="shared" si="2"/>
        <v>1448.1428230516888</v>
      </c>
      <c r="S72" s="261">
        <f t="shared" si="2"/>
        <v>1375.273055773461</v>
      </c>
      <c r="T72" s="261">
        <f t="shared" si="2"/>
        <v>1533.6328304134515</v>
      </c>
      <c r="U72" s="261">
        <f t="shared" si="2"/>
        <v>1421.7840574329189</v>
      </c>
      <c r="V72" s="261">
        <f t="shared" si="2"/>
        <v>1459.7688470692224</v>
      </c>
      <c r="W72" s="261">
        <f t="shared" si="2"/>
        <v>1475.7098911623968</v>
      </c>
      <c r="X72" s="261">
        <f t="shared" si="2"/>
        <v>1009.5879240190362</v>
      </c>
      <c r="Y72" s="261">
        <f t="shared" si="2"/>
        <v>1168.8809043462843</v>
      </c>
      <c r="DA72" s="70"/>
    </row>
    <row r="73" spans="1:105" ht="12" customHeight="1" x14ac:dyDescent="0.25">
      <c r="A73" s="60" t="s">
        <v>1052</v>
      </c>
      <c r="B73" s="262">
        <v>805.22390106878174</v>
      </c>
      <c r="C73" s="262">
        <v>795.21973176373069</v>
      </c>
      <c r="D73" s="262">
        <v>833.37426298564344</v>
      </c>
      <c r="E73" s="262">
        <v>1001.251746811025</v>
      </c>
      <c r="F73" s="262">
        <v>947.03324668007463</v>
      </c>
      <c r="G73" s="262">
        <v>1034.5069243279279</v>
      </c>
      <c r="H73" s="262">
        <v>1124.570382697809</v>
      </c>
      <c r="I73" s="262">
        <v>1324.024034492378</v>
      </c>
      <c r="J73" s="262">
        <v>1188.115470397641</v>
      </c>
      <c r="K73" s="262">
        <v>1145.47435150605</v>
      </c>
      <c r="L73" s="262">
        <v>1151.5496429968789</v>
      </c>
      <c r="M73" s="262">
        <v>1378.646555139944</v>
      </c>
      <c r="N73" s="262">
        <v>1373.2683740299931</v>
      </c>
      <c r="O73" s="262">
        <v>1281.1536785037731</v>
      </c>
      <c r="P73" s="262">
        <v>1307.323427502173</v>
      </c>
      <c r="Q73" s="262">
        <v>1238.771692888341</v>
      </c>
      <c r="R73" s="262">
        <v>1447.107946793476</v>
      </c>
      <c r="S73" s="262">
        <v>1374.2936768473851</v>
      </c>
      <c r="T73" s="262">
        <v>1532.536819414302</v>
      </c>
      <c r="U73" s="262">
        <v>1420.727702367336</v>
      </c>
      <c r="V73" s="262">
        <v>1458.7556546732769</v>
      </c>
      <c r="W73" s="262">
        <v>1474.6625129853351</v>
      </c>
      <c r="X73" s="262">
        <v>1008.823849739853</v>
      </c>
      <c r="Y73" s="262">
        <v>1167.973177415859</v>
      </c>
      <c r="DA73" s="72" t="s">
        <v>1053</v>
      </c>
    </row>
    <row r="74" spans="1:105" ht="12" customHeight="1" x14ac:dyDescent="0.25">
      <c r="A74" s="64" t="s">
        <v>28</v>
      </c>
      <c r="B74" s="229">
        <v>44.297799206591279</v>
      </c>
      <c r="C74" s="229">
        <v>76.122677313136336</v>
      </c>
      <c r="D74" s="229">
        <v>73.700488746730457</v>
      </c>
      <c r="E74" s="229">
        <v>61.421446827551719</v>
      </c>
      <c r="F74" s="229">
        <v>33.666885503321588</v>
      </c>
      <c r="G74" s="229">
        <v>19.040025884826019</v>
      </c>
      <c r="H74" s="229">
        <v>22.623057234703499</v>
      </c>
      <c r="I74" s="229">
        <v>37.568817512882212</v>
      </c>
      <c r="J74" s="229">
        <v>37.532305466075293</v>
      </c>
      <c r="K74" s="229">
        <v>29.514630211675229</v>
      </c>
      <c r="L74" s="229">
        <v>54.468107112492113</v>
      </c>
      <c r="M74" s="229">
        <v>45.485501236666238</v>
      </c>
      <c r="N74" s="229">
        <v>43.735166846197451</v>
      </c>
      <c r="O74" s="229">
        <v>46.43036999486646</v>
      </c>
      <c r="P74" s="229">
        <v>59.644574722773761</v>
      </c>
      <c r="Q74" s="229">
        <v>99.839427191436641</v>
      </c>
      <c r="R74" s="229">
        <v>101.1940849570443</v>
      </c>
      <c r="S74" s="229">
        <v>95.674281274710069</v>
      </c>
      <c r="T74" s="229">
        <v>48.104691508059247</v>
      </c>
      <c r="U74" s="229">
        <v>43.31438100951447</v>
      </c>
      <c r="V74" s="229">
        <v>63.644886103254443</v>
      </c>
      <c r="W74" s="229">
        <v>18.917658386971269</v>
      </c>
      <c r="X74" s="229">
        <v>46.660030109808119</v>
      </c>
      <c r="Y74" s="229">
        <v>44.75422840642527</v>
      </c>
      <c r="DA74" s="73" t="s">
        <v>1054</v>
      </c>
    </row>
    <row r="75" spans="1:105" ht="12" customHeight="1" x14ac:dyDescent="0.25">
      <c r="A75" s="64" t="s">
        <v>30</v>
      </c>
      <c r="B75" s="229">
        <v>17.58522723701768</v>
      </c>
      <c r="C75" s="229">
        <v>3.7779428044487169</v>
      </c>
      <c r="D75" s="229">
        <v>0.51379259118287668</v>
      </c>
      <c r="E75" s="229">
        <v>99.813475421410772</v>
      </c>
      <c r="F75" s="229">
        <v>81.968443932246927</v>
      </c>
      <c r="G75" s="229">
        <v>82.155518309220781</v>
      </c>
      <c r="H75" s="229">
        <v>83.955048143376928</v>
      </c>
      <c r="I75" s="229">
        <v>83.505539871655742</v>
      </c>
      <c r="J75" s="229">
        <v>76.352022685478943</v>
      </c>
      <c r="K75" s="229">
        <v>57.949949079738182</v>
      </c>
      <c r="L75" s="229">
        <v>59.83008049659032</v>
      </c>
      <c r="M75" s="229">
        <v>67.81133707846233</v>
      </c>
      <c r="N75" s="229">
        <v>62.686666092894583</v>
      </c>
      <c r="O75" s="229">
        <v>59.00388890982633</v>
      </c>
      <c r="P75" s="229">
        <v>60.115997385666887</v>
      </c>
      <c r="Q75" s="229">
        <v>62.181604204717303</v>
      </c>
      <c r="R75" s="229">
        <v>89.731777454327869</v>
      </c>
      <c r="S75" s="229">
        <v>58.371317573336292</v>
      </c>
      <c r="T75" s="229">
        <v>65.869181282347384</v>
      </c>
      <c r="U75" s="229">
        <v>73.583049484457277</v>
      </c>
      <c r="V75" s="229">
        <v>62.652755126421489</v>
      </c>
      <c r="W75" s="229">
        <v>64.755226470743438</v>
      </c>
      <c r="X75" s="229">
        <v>39.85340377647249</v>
      </c>
      <c r="Y75" s="229">
        <v>36.630187933935133</v>
      </c>
      <c r="DA75" s="73" t="s">
        <v>1055</v>
      </c>
    </row>
    <row r="76" spans="1:105" ht="12" customHeight="1" x14ac:dyDescent="0.25">
      <c r="A76" s="64" t="s">
        <v>31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1.8309449147522949</v>
      </c>
      <c r="J76" s="229">
        <v>0</v>
      </c>
      <c r="K76" s="229">
        <v>0</v>
      </c>
      <c r="L76" s="229">
        <v>0</v>
      </c>
      <c r="M76" s="229">
        <v>0.4019033848796208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0</v>
      </c>
      <c r="W76" s="229">
        <v>0</v>
      </c>
      <c r="X76" s="229">
        <v>0</v>
      </c>
      <c r="Y76" s="229">
        <v>0</v>
      </c>
      <c r="DA76" s="73" t="s">
        <v>1056</v>
      </c>
    </row>
    <row r="77" spans="1:105" ht="12" customHeight="1" x14ac:dyDescent="0.25">
      <c r="A77" s="64" t="s">
        <v>159</v>
      </c>
      <c r="B77" s="229">
        <v>0</v>
      </c>
      <c r="C77" s="229">
        <v>0</v>
      </c>
      <c r="D77" s="229">
        <v>0</v>
      </c>
      <c r="E77" s="229">
        <v>7.2282180046329314</v>
      </c>
      <c r="F77" s="229">
        <v>7.0522638552272507</v>
      </c>
      <c r="G77" s="229">
        <v>8.6563160373797956</v>
      </c>
      <c r="H77" s="229">
        <v>7.0226813251265456</v>
      </c>
      <c r="I77" s="229">
        <v>8.7139468812528271</v>
      </c>
      <c r="J77" s="229">
        <v>12.638062728818889</v>
      </c>
      <c r="K77" s="229">
        <v>6.4845525246205034</v>
      </c>
      <c r="L77" s="229">
        <v>7.3760626905435762</v>
      </c>
      <c r="M77" s="229">
        <v>8.0837336511294726</v>
      </c>
      <c r="N77" s="229">
        <v>7.5804979227307339</v>
      </c>
      <c r="O77" s="229">
        <v>6.0369041253005404</v>
      </c>
      <c r="P77" s="229">
        <v>5.1200253265437627</v>
      </c>
      <c r="Q77" s="229">
        <v>2.6797525229692321</v>
      </c>
      <c r="R77" s="229">
        <v>5.6531909713444763</v>
      </c>
      <c r="S77" s="229">
        <v>5.3240392822065896</v>
      </c>
      <c r="T77" s="229">
        <v>6.1902185329103636</v>
      </c>
      <c r="U77" s="229">
        <v>4.533988463049667</v>
      </c>
      <c r="V77" s="229">
        <v>9.9181530224484309</v>
      </c>
      <c r="W77" s="229">
        <v>12.019951746929589</v>
      </c>
      <c r="X77" s="229">
        <v>6.3670712152452209</v>
      </c>
      <c r="Y77" s="229">
        <v>7.6376557823735141</v>
      </c>
      <c r="DA77" s="73" t="s">
        <v>1057</v>
      </c>
    </row>
    <row r="78" spans="1:105" ht="12" customHeight="1" x14ac:dyDescent="0.25">
      <c r="A78" s="64" t="s">
        <v>32</v>
      </c>
      <c r="B78" s="229">
        <v>38.804016332322519</v>
      </c>
      <c r="C78" s="229">
        <v>53.697502638111423</v>
      </c>
      <c r="D78" s="229">
        <v>61.724250697431287</v>
      </c>
      <c r="E78" s="229">
        <v>143.06115090583879</v>
      </c>
      <c r="F78" s="229">
        <v>133.28195480799059</v>
      </c>
      <c r="G78" s="229">
        <v>141.69964031695341</v>
      </c>
      <c r="H78" s="229">
        <v>129.5562477354618</v>
      </c>
      <c r="I78" s="229">
        <v>133.7508055180171</v>
      </c>
      <c r="J78" s="229">
        <v>122.5365293660812</v>
      </c>
      <c r="K78" s="229">
        <v>126.34337789616509</v>
      </c>
      <c r="L78" s="229">
        <v>115.99254950819351</v>
      </c>
      <c r="M78" s="229">
        <v>132.69432383237799</v>
      </c>
      <c r="N78" s="229">
        <v>131.6165066537425</v>
      </c>
      <c r="O78" s="229">
        <v>128.2849368260126</v>
      </c>
      <c r="P78" s="229">
        <v>133.49078086519839</v>
      </c>
      <c r="Q78" s="229">
        <v>130.33811302871439</v>
      </c>
      <c r="R78" s="229">
        <v>76.908821866017817</v>
      </c>
      <c r="S78" s="229">
        <v>74.966617234936038</v>
      </c>
      <c r="T78" s="229">
        <v>73.04625663468768</v>
      </c>
      <c r="U78" s="229">
        <v>62.489501482892948</v>
      </c>
      <c r="V78" s="229">
        <v>48.215012884646313</v>
      </c>
      <c r="W78" s="229">
        <v>56.780261971676943</v>
      </c>
      <c r="X78" s="229">
        <v>30.79872152216597</v>
      </c>
      <c r="Y78" s="229">
        <v>25.212533133211249</v>
      </c>
      <c r="DA78" s="73" t="s">
        <v>1058</v>
      </c>
    </row>
    <row r="79" spans="1:105" ht="12" customHeight="1" x14ac:dyDescent="0.25">
      <c r="A79" s="64" t="s">
        <v>33</v>
      </c>
      <c r="B79" s="229">
        <v>0</v>
      </c>
      <c r="C79" s="229">
        <v>1.431808267613784</v>
      </c>
      <c r="D79" s="229">
        <v>4.5898867090226823</v>
      </c>
      <c r="E79" s="229">
        <v>0</v>
      </c>
      <c r="F79" s="229">
        <v>0.96610788120025382</v>
      </c>
      <c r="G79" s="229">
        <v>1.4659303640671719</v>
      </c>
      <c r="H79" s="229">
        <v>0.49747890214863522</v>
      </c>
      <c r="I79" s="229">
        <v>0</v>
      </c>
      <c r="J79" s="229">
        <v>0</v>
      </c>
      <c r="K79" s="229">
        <v>0</v>
      </c>
      <c r="L79" s="229">
        <v>0</v>
      </c>
      <c r="M79" s="229">
        <v>0</v>
      </c>
      <c r="N79" s="229">
        <v>1.1513851667581489</v>
      </c>
      <c r="O79" s="229">
        <v>0.91913879132025056</v>
      </c>
      <c r="P79" s="229">
        <v>1.113082576337866</v>
      </c>
      <c r="Q79" s="229">
        <v>2.6197770773720568</v>
      </c>
      <c r="R79" s="229">
        <v>2.9832902634166159</v>
      </c>
      <c r="S79" s="229">
        <v>2.6796599321329961</v>
      </c>
      <c r="T79" s="229">
        <v>3.362931984332453</v>
      </c>
      <c r="U79" s="229">
        <v>2.7728401324465191</v>
      </c>
      <c r="V79" s="229">
        <v>2.7430151401165599</v>
      </c>
      <c r="W79" s="229">
        <v>0</v>
      </c>
      <c r="X79" s="229">
        <v>0</v>
      </c>
      <c r="Y79" s="229">
        <v>0</v>
      </c>
      <c r="DA79" s="73" t="s">
        <v>1059</v>
      </c>
    </row>
    <row r="80" spans="1:105" ht="12" customHeight="1" x14ac:dyDescent="0.25">
      <c r="A80" s="64" t="s">
        <v>35</v>
      </c>
      <c r="B80" s="229">
        <v>632.29380327426202</v>
      </c>
      <c r="C80" s="229">
        <v>589.17923975933184</v>
      </c>
      <c r="D80" s="229">
        <v>621.96841785473566</v>
      </c>
      <c r="E80" s="229">
        <v>488.37931111424081</v>
      </c>
      <c r="F80" s="229">
        <v>491.01414547855592</v>
      </c>
      <c r="G80" s="229">
        <v>532.85941098770036</v>
      </c>
      <c r="H80" s="229">
        <v>406.51836130259039</v>
      </c>
      <c r="I80" s="229">
        <v>551.59403444597649</v>
      </c>
      <c r="J80" s="229">
        <v>510.08436006481139</v>
      </c>
      <c r="K80" s="229">
        <v>470.4581713598896</v>
      </c>
      <c r="L80" s="229">
        <v>517.1305752464508</v>
      </c>
      <c r="M80" s="229">
        <v>558.24671756792236</v>
      </c>
      <c r="N80" s="229">
        <v>552.74318218901863</v>
      </c>
      <c r="O80" s="229">
        <v>498.49698267549218</v>
      </c>
      <c r="P80" s="229">
        <v>509.02062742633541</v>
      </c>
      <c r="Q80" s="229">
        <v>441.70710866699869</v>
      </c>
      <c r="R80" s="229">
        <v>531.75896239779672</v>
      </c>
      <c r="S80" s="229">
        <v>582.68380770641295</v>
      </c>
      <c r="T80" s="229">
        <v>608.99279441612032</v>
      </c>
      <c r="U80" s="229">
        <v>559.74106161921554</v>
      </c>
      <c r="V80" s="229">
        <v>636.58741570462689</v>
      </c>
      <c r="W80" s="229">
        <v>646.51053162687015</v>
      </c>
      <c r="X80" s="229">
        <v>408.25930259333438</v>
      </c>
      <c r="Y80" s="229">
        <v>509.96590757596158</v>
      </c>
      <c r="DA80" s="73" t="s">
        <v>1060</v>
      </c>
    </row>
    <row r="81" spans="1:105" ht="12" customHeight="1" x14ac:dyDescent="0.25">
      <c r="A81" s="64" t="s">
        <v>36</v>
      </c>
      <c r="B81" s="229">
        <v>20.24356548427593</v>
      </c>
      <c r="C81" s="229">
        <v>18.037959644513329</v>
      </c>
      <c r="D81" s="229">
        <v>17.655781769738859</v>
      </c>
      <c r="E81" s="229">
        <v>0</v>
      </c>
      <c r="F81" s="229">
        <v>0</v>
      </c>
      <c r="G81" s="229">
        <v>1.866880231355364E-2</v>
      </c>
      <c r="H81" s="229">
        <v>1.900660587409779E-2</v>
      </c>
      <c r="I81" s="229">
        <v>3.403273748738032</v>
      </c>
      <c r="J81" s="229">
        <v>0</v>
      </c>
      <c r="K81" s="229">
        <v>0</v>
      </c>
      <c r="L81" s="229">
        <v>16.09411756048911</v>
      </c>
      <c r="M81" s="229">
        <v>36.623853907359333</v>
      </c>
      <c r="N81" s="229">
        <v>18.26817458760247</v>
      </c>
      <c r="O81" s="229">
        <v>17.667979841942419</v>
      </c>
      <c r="P81" s="229">
        <v>14.05710673235731</v>
      </c>
      <c r="Q81" s="229">
        <v>11.486085123603109</v>
      </c>
      <c r="R81" s="229">
        <v>10.32031975500685</v>
      </c>
      <c r="S81" s="229">
        <v>5.9627403179101446</v>
      </c>
      <c r="T81" s="229">
        <v>12.773886959237799</v>
      </c>
      <c r="U81" s="229">
        <v>9.7742859025887334</v>
      </c>
      <c r="V81" s="229">
        <v>8.9910980766328059</v>
      </c>
      <c r="W81" s="229">
        <v>9.8493928066094245</v>
      </c>
      <c r="X81" s="229">
        <v>7.7984646607039534E-2</v>
      </c>
      <c r="Y81" s="229">
        <v>3.6396480835941092</v>
      </c>
      <c r="DA81" s="73" t="s">
        <v>1061</v>
      </c>
    </row>
    <row r="82" spans="1:105" ht="12" customHeight="1" x14ac:dyDescent="0.25">
      <c r="A82" s="64" t="s">
        <v>38</v>
      </c>
      <c r="B82" s="229">
        <v>0</v>
      </c>
      <c r="C82" s="229">
        <v>0</v>
      </c>
      <c r="D82" s="229">
        <v>0</v>
      </c>
      <c r="E82" s="229">
        <v>1.529605791653289</v>
      </c>
      <c r="F82" s="229">
        <v>2.1172504842029398</v>
      </c>
      <c r="G82" s="229">
        <v>4.5738752356229542</v>
      </c>
      <c r="H82" s="229">
        <v>4.239537479852757</v>
      </c>
      <c r="I82" s="229">
        <v>25.902171886613349</v>
      </c>
      <c r="J82" s="229">
        <v>22.883669553895949</v>
      </c>
      <c r="K82" s="229">
        <v>20.590523822655449</v>
      </c>
      <c r="L82" s="229">
        <v>37.492476524671943</v>
      </c>
      <c r="M82" s="229">
        <v>44.426118759536848</v>
      </c>
      <c r="N82" s="229">
        <v>48.791598400920648</v>
      </c>
      <c r="O82" s="229">
        <v>43.300588426307883</v>
      </c>
      <c r="P82" s="229">
        <v>45.714293582995253</v>
      </c>
      <c r="Q82" s="229">
        <v>45.909759436991138</v>
      </c>
      <c r="R82" s="229">
        <v>89.540138346031597</v>
      </c>
      <c r="S82" s="229">
        <v>60.770192285562132</v>
      </c>
      <c r="T82" s="229">
        <v>60.807190967905683</v>
      </c>
      <c r="U82" s="229">
        <v>56.96470461111101</v>
      </c>
      <c r="V82" s="229">
        <v>57.814887229128153</v>
      </c>
      <c r="W82" s="229">
        <v>69.389905232606296</v>
      </c>
      <c r="X82" s="229">
        <v>54.266610263474988</v>
      </c>
      <c r="Y82" s="229">
        <v>69.382371057012108</v>
      </c>
      <c r="DA82" s="73" t="s">
        <v>1062</v>
      </c>
    </row>
    <row r="83" spans="1:105" ht="12" customHeight="1" x14ac:dyDescent="0.25">
      <c r="A83" s="64" t="s">
        <v>39</v>
      </c>
      <c r="B83" s="229">
        <v>51.999489534312318</v>
      </c>
      <c r="C83" s="229">
        <v>52.972601336575231</v>
      </c>
      <c r="D83" s="229">
        <v>53.221644616801647</v>
      </c>
      <c r="E83" s="229">
        <v>199.818538745697</v>
      </c>
      <c r="F83" s="229">
        <v>196.9661947373292</v>
      </c>
      <c r="G83" s="229">
        <v>244.03753838984369</v>
      </c>
      <c r="H83" s="229">
        <v>470.13896396867477</v>
      </c>
      <c r="I83" s="229">
        <v>477.75449971248997</v>
      </c>
      <c r="J83" s="229">
        <v>406.08852053247898</v>
      </c>
      <c r="K83" s="229">
        <v>434.13314661130642</v>
      </c>
      <c r="L83" s="229">
        <v>343.16567385744798</v>
      </c>
      <c r="M83" s="229">
        <v>484.87306572160952</v>
      </c>
      <c r="N83" s="229">
        <v>506.69519617012787</v>
      </c>
      <c r="O83" s="229">
        <v>481.01288891270428</v>
      </c>
      <c r="P83" s="229">
        <v>479.04693888396491</v>
      </c>
      <c r="Q83" s="229">
        <v>442.01006563553852</v>
      </c>
      <c r="R83" s="229">
        <v>539.01736078249007</v>
      </c>
      <c r="S83" s="229">
        <v>487.86102124017742</v>
      </c>
      <c r="T83" s="229">
        <v>653.38966712870092</v>
      </c>
      <c r="U83" s="229">
        <v>607.55388966205965</v>
      </c>
      <c r="V83" s="229">
        <v>568.18843138600187</v>
      </c>
      <c r="W83" s="229">
        <v>596.4395847429281</v>
      </c>
      <c r="X83" s="229">
        <v>422.54072561274472</v>
      </c>
      <c r="Y83" s="229">
        <v>470.7506454433464</v>
      </c>
      <c r="DA83" s="73" t="s">
        <v>1063</v>
      </c>
    </row>
    <row r="84" spans="1:105" ht="12" customHeight="1" x14ac:dyDescent="0.25">
      <c r="A84" s="60" t="s">
        <v>1064</v>
      </c>
      <c r="B84" s="262">
        <v>0.89839582765688619</v>
      </c>
      <c r="C84" s="262">
        <v>0.91309381421246716</v>
      </c>
      <c r="D84" s="262">
        <v>0.91556105298298263</v>
      </c>
      <c r="E84" s="262">
        <v>0.90763968979927034</v>
      </c>
      <c r="F84" s="262">
        <v>0.91620134427891808</v>
      </c>
      <c r="G84" s="262">
        <v>0.9853131946605469</v>
      </c>
      <c r="H84" s="262">
        <v>0.98351308025183248</v>
      </c>
      <c r="I84" s="262">
        <v>1.013460431357798</v>
      </c>
      <c r="J84" s="262">
        <v>0.87372956085114351</v>
      </c>
      <c r="K84" s="262">
        <v>0.7874073964632895</v>
      </c>
      <c r="L84" s="262">
        <v>0.86628367099032066</v>
      </c>
      <c r="M84" s="262">
        <v>1.0252620452480661</v>
      </c>
      <c r="N84" s="262">
        <v>0.99445950322934695</v>
      </c>
      <c r="O84" s="262">
        <v>0.91132155991863872</v>
      </c>
      <c r="P84" s="262">
        <v>0.99498086319937651</v>
      </c>
      <c r="Q84" s="262">
        <v>0.89352893595620231</v>
      </c>
      <c r="R84" s="262">
        <v>1.0348762582127811</v>
      </c>
      <c r="S84" s="262">
        <v>0.97937892607589649</v>
      </c>
      <c r="T84" s="262">
        <v>1.096010999149406</v>
      </c>
      <c r="U84" s="262">
        <v>1.056355065582987</v>
      </c>
      <c r="V84" s="262">
        <v>1.013192395945361</v>
      </c>
      <c r="W84" s="262">
        <v>1.047378177061701</v>
      </c>
      <c r="X84" s="262">
        <v>0.76407427918325999</v>
      </c>
      <c r="Y84" s="262">
        <v>0.90772693042520458</v>
      </c>
      <c r="DA84" s="72" t="s">
        <v>1065</v>
      </c>
    </row>
    <row r="85" spans="1:105" ht="12" customHeight="1" x14ac:dyDescent="0.25">
      <c r="A85" s="57" t="s">
        <v>1010</v>
      </c>
      <c r="B85" s="261">
        <v>419.23850243184393</v>
      </c>
      <c r="C85" s="261">
        <v>416.04313709447217</v>
      </c>
      <c r="D85" s="261">
        <v>435.37733275612618</v>
      </c>
      <c r="E85" s="261">
        <v>492.21467917540423</v>
      </c>
      <c r="F85" s="261">
        <v>467.05085804504142</v>
      </c>
      <c r="G85" s="261">
        <v>506.24482533058131</v>
      </c>
      <c r="H85" s="261">
        <v>513.23966188743691</v>
      </c>
      <c r="I85" s="261">
        <v>614.64301389317563</v>
      </c>
      <c r="J85" s="261">
        <v>555.84870032880633</v>
      </c>
      <c r="K85" s="261">
        <v>530.38182402932148</v>
      </c>
      <c r="L85" s="261">
        <v>545.28797222775336</v>
      </c>
      <c r="M85" s="261">
        <v>636.04199527568062</v>
      </c>
      <c r="N85" s="261">
        <v>632.01265623724157</v>
      </c>
      <c r="O85" s="261">
        <v>587.95532269408784</v>
      </c>
      <c r="P85" s="261">
        <v>603.90909374787054</v>
      </c>
      <c r="Q85" s="261">
        <v>572.62215811863712</v>
      </c>
      <c r="R85" s="261">
        <v>653.24863465115754</v>
      </c>
      <c r="S85" s="261">
        <v>636.84032390355617</v>
      </c>
      <c r="T85" s="261">
        <v>686.49301100736136</v>
      </c>
      <c r="U85" s="261">
        <v>634.13921925094269</v>
      </c>
      <c r="V85" s="261">
        <v>665.47695542535917</v>
      </c>
      <c r="W85" s="261">
        <v>665.83218335896208</v>
      </c>
      <c r="X85" s="261">
        <v>454.20776642283801</v>
      </c>
      <c r="Y85" s="261">
        <v>530.25031191467781</v>
      </c>
      <c r="DA85" s="70" t="s">
        <v>1066</v>
      </c>
    </row>
    <row r="86" spans="1:105" ht="12" customHeight="1" x14ac:dyDescent="0.25">
      <c r="A86" s="60" t="s">
        <v>1012</v>
      </c>
      <c r="B86" s="262">
        <v>396.22151467848852</v>
      </c>
      <c r="C86" s="262">
        <v>391.21818114992328</v>
      </c>
      <c r="D86" s="262">
        <v>412.10448530648478</v>
      </c>
      <c r="E86" s="262">
        <v>472.48617033062851</v>
      </c>
      <c r="F86" s="262">
        <v>444.38235006198062</v>
      </c>
      <c r="G86" s="262">
        <v>482.48174502405618</v>
      </c>
      <c r="H86" s="262">
        <v>487.16127321301917</v>
      </c>
      <c r="I86" s="262">
        <v>595.54627935528424</v>
      </c>
      <c r="J86" s="262">
        <v>541.31071311101311</v>
      </c>
      <c r="K86" s="262">
        <v>518.53152451892731</v>
      </c>
      <c r="L86" s="262">
        <v>531.01218819207338</v>
      </c>
      <c r="M86" s="262">
        <v>617.64750982011788</v>
      </c>
      <c r="N86" s="262">
        <v>615.19846333647399</v>
      </c>
      <c r="O86" s="262">
        <v>572.82857119611231</v>
      </c>
      <c r="P86" s="262">
        <v>585.65017106360142</v>
      </c>
      <c r="Q86" s="262">
        <v>557.92504675899931</v>
      </c>
      <c r="R86" s="262">
        <v>635.43679924874209</v>
      </c>
      <c r="S86" s="262">
        <v>621.31785429052798</v>
      </c>
      <c r="T86" s="262">
        <v>665.95190702981688</v>
      </c>
      <c r="U86" s="262">
        <v>612.20338865941062</v>
      </c>
      <c r="V86" s="262">
        <v>648.56990598519644</v>
      </c>
      <c r="W86" s="262">
        <v>646.75734052123153</v>
      </c>
      <c r="X86" s="262">
        <v>438.7176122145205</v>
      </c>
      <c r="Y86" s="262">
        <v>511.86330635424918</v>
      </c>
      <c r="DA86" s="72" t="s">
        <v>1067</v>
      </c>
    </row>
    <row r="87" spans="1:105" ht="12" customHeight="1" x14ac:dyDescent="0.25">
      <c r="A87" s="59" t="s">
        <v>28</v>
      </c>
      <c r="B87" s="230">
        <v>24.534314492555971</v>
      </c>
      <c r="C87" s="230">
        <v>41.419470650887817</v>
      </c>
      <c r="D87" s="230">
        <v>40.101104280008187</v>
      </c>
      <c r="E87" s="230">
        <v>41.452925951404417</v>
      </c>
      <c r="F87" s="230">
        <v>22.497182895005839</v>
      </c>
      <c r="G87" s="230">
        <v>13.08137324798931</v>
      </c>
      <c r="H87" s="230">
        <v>19.481493662418199</v>
      </c>
      <c r="I87" s="230">
        <v>30.50474973910281</v>
      </c>
      <c r="J87" s="230">
        <v>29.755271189597462</v>
      </c>
      <c r="K87" s="230">
        <v>24.184969178350048</v>
      </c>
      <c r="L87" s="230">
        <v>41.618114940060877</v>
      </c>
      <c r="M87" s="230">
        <v>37.714521709230688</v>
      </c>
      <c r="N87" s="230">
        <v>36.572935745984822</v>
      </c>
      <c r="O87" s="230">
        <v>39.155942699697931</v>
      </c>
      <c r="P87" s="230">
        <v>49.387869767207327</v>
      </c>
      <c r="Q87" s="230">
        <v>82.576129080828792</v>
      </c>
      <c r="R87" s="230">
        <v>89.86875193198091</v>
      </c>
      <c r="S87" s="230">
        <v>78.355285637953003</v>
      </c>
      <c r="T87" s="230">
        <v>43.506632505953569</v>
      </c>
      <c r="U87" s="230">
        <v>39.573264495604107</v>
      </c>
      <c r="V87" s="230">
        <v>54.430429065818487</v>
      </c>
      <c r="W87" s="230">
        <v>16.66393504398555</v>
      </c>
      <c r="X87" s="230">
        <v>41.599666271777167</v>
      </c>
      <c r="Y87" s="230">
        <v>38.987754069138788</v>
      </c>
      <c r="DA87" s="71" t="s">
        <v>1068</v>
      </c>
    </row>
    <row r="88" spans="1:105" ht="12" customHeight="1" x14ac:dyDescent="0.25">
      <c r="A88" s="59" t="s">
        <v>31</v>
      </c>
      <c r="B88" s="295">
        <v>0</v>
      </c>
      <c r="C88" s="295">
        <v>0</v>
      </c>
      <c r="D88" s="295">
        <v>0</v>
      </c>
      <c r="E88" s="295">
        <v>0</v>
      </c>
      <c r="F88" s="295">
        <v>0</v>
      </c>
      <c r="G88" s="295">
        <v>0</v>
      </c>
      <c r="H88" s="295">
        <v>0</v>
      </c>
      <c r="I88" s="295">
        <v>1.48667219540381</v>
      </c>
      <c r="J88" s="295">
        <v>0</v>
      </c>
      <c r="K88" s="295">
        <v>0</v>
      </c>
      <c r="L88" s="295">
        <v>0</v>
      </c>
      <c r="M88" s="295">
        <v>0.33324012096050282</v>
      </c>
      <c r="N88" s="295">
        <v>0</v>
      </c>
      <c r="O88" s="295">
        <v>0</v>
      </c>
      <c r="P88" s="295">
        <v>0</v>
      </c>
      <c r="Q88" s="295">
        <v>0</v>
      </c>
      <c r="R88" s="295">
        <v>0</v>
      </c>
      <c r="S88" s="295">
        <v>0</v>
      </c>
      <c r="T88" s="295">
        <v>0</v>
      </c>
      <c r="U88" s="295">
        <v>0</v>
      </c>
      <c r="V88" s="295">
        <v>0</v>
      </c>
      <c r="W88" s="295">
        <v>0</v>
      </c>
      <c r="X88" s="295">
        <v>0</v>
      </c>
      <c r="Y88" s="295">
        <v>0</v>
      </c>
      <c r="DA88" s="122" t="s">
        <v>1069</v>
      </c>
    </row>
    <row r="89" spans="1:105" ht="12" customHeight="1" x14ac:dyDescent="0.25">
      <c r="A89" s="59" t="s">
        <v>159</v>
      </c>
      <c r="B89" s="295">
        <v>0</v>
      </c>
      <c r="C89" s="295">
        <v>0</v>
      </c>
      <c r="D89" s="295">
        <v>0</v>
      </c>
      <c r="E89" s="295">
        <v>4.8782762566291806</v>
      </c>
      <c r="F89" s="295">
        <v>4.7125258960836574</v>
      </c>
      <c r="G89" s="295">
        <v>5.9472871372388703</v>
      </c>
      <c r="H89" s="295">
        <v>6.0474727314382131</v>
      </c>
      <c r="I89" s="295">
        <v>7.075462749427909</v>
      </c>
      <c r="J89" s="295">
        <v>10.019341448317199</v>
      </c>
      <c r="K89" s="295">
        <v>5.3135919989030223</v>
      </c>
      <c r="L89" s="295">
        <v>5.6359187262766586</v>
      </c>
      <c r="M89" s="295">
        <v>6.7026665638104408</v>
      </c>
      <c r="N89" s="295">
        <v>6.3390878197760232</v>
      </c>
      <c r="O89" s="295">
        <v>5.0910787926086556</v>
      </c>
      <c r="P89" s="295">
        <v>4.2395665524897383</v>
      </c>
      <c r="Q89" s="295">
        <v>2.2163948298409681</v>
      </c>
      <c r="R89" s="295">
        <v>5.0205030980173433</v>
      </c>
      <c r="S89" s="295">
        <v>4.3602796190040536</v>
      </c>
      <c r="T89" s="295">
        <v>5.5985300892690351</v>
      </c>
      <c r="U89" s="295">
        <v>4.1423822870484841</v>
      </c>
      <c r="V89" s="295">
        <v>8.4822105530440677</v>
      </c>
      <c r="W89" s="295">
        <v>10.58797505724193</v>
      </c>
      <c r="X89" s="295">
        <v>5.6765509379121371</v>
      </c>
      <c r="Y89" s="295">
        <v>6.6535622646365091</v>
      </c>
      <c r="DA89" s="122" t="s">
        <v>1070</v>
      </c>
    </row>
    <row r="90" spans="1:105" ht="12" customHeight="1" x14ac:dyDescent="0.25">
      <c r="A90" s="59" t="s">
        <v>32</v>
      </c>
      <c r="B90" s="295">
        <v>21.491585526213271</v>
      </c>
      <c r="C90" s="295">
        <v>29.217602599500459</v>
      </c>
      <c r="D90" s="295">
        <v>33.584724550864898</v>
      </c>
      <c r="E90" s="295">
        <v>96.551019250205741</v>
      </c>
      <c r="F90" s="295">
        <v>89.062842288260896</v>
      </c>
      <c r="G90" s="295">
        <v>97.354168282363105</v>
      </c>
      <c r="H90" s="295">
        <v>111.56534649584729</v>
      </c>
      <c r="I90" s="295">
        <v>108.6016308160749</v>
      </c>
      <c r="J90" s="295">
        <v>97.145848533484369</v>
      </c>
      <c r="K90" s="295">
        <v>103.52867979008811</v>
      </c>
      <c r="L90" s="295">
        <v>88.627850563133478</v>
      </c>
      <c r="M90" s="295">
        <v>110.0241356213469</v>
      </c>
      <c r="N90" s="295">
        <v>110.0625054864018</v>
      </c>
      <c r="O90" s="295">
        <v>108.1860350488074</v>
      </c>
      <c r="P90" s="295">
        <v>110.53520510685991</v>
      </c>
      <c r="Q90" s="295">
        <v>107.8012679797698</v>
      </c>
      <c r="R90" s="295">
        <v>68.301421338925081</v>
      </c>
      <c r="S90" s="295">
        <v>61.396131002942873</v>
      </c>
      <c r="T90" s="295">
        <v>66.064172614192998</v>
      </c>
      <c r="U90" s="295">
        <v>57.092206162146603</v>
      </c>
      <c r="V90" s="295">
        <v>41.234480873571258</v>
      </c>
      <c r="W90" s="295">
        <v>50.015841174516098</v>
      </c>
      <c r="X90" s="295">
        <v>27.458545009601028</v>
      </c>
      <c r="Y90" s="295">
        <v>21.963959077362379</v>
      </c>
      <c r="DA90" s="122" t="s">
        <v>1071</v>
      </c>
    </row>
    <row r="91" spans="1:105" ht="12" customHeight="1" x14ac:dyDescent="0.25">
      <c r="A91" s="59" t="s">
        <v>35</v>
      </c>
      <c r="B91" s="295">
        <v>350.1956146597193</v>
      </c>
      <c r="C91" s="295">
        <v>320.58110789953508</v>
      </c>
      <c r="D91" s="295">
        <v>338.41865647561173</v>
      </c>
      <c r="E91" s="295">
        <v>329.6039488723892</v>
      </c>
      <c r="F91" s="295">
        <v>328.1097989826302</v>
      </c>
      <c r="G91" s="295">
        <v>366.09891635646488</v>
      </c>
      <c r="H91" s="295">
        <v>350.06696032331541</v>
      </c>
      <c r="I91" s="295">
        <v>447.87776385527479</v>
      </c>
      <c r="J91" s="295">
        <v>404.39025193961407</v>
      </c>
      <c r="K91" s="295">
        <v>385.50428355158618</v>
      </c>
      <c r="L91" s="295">
        <v>395.1303039626024</v>
      </c>
      <c r="M91" s="295">
        <v>462.8729458047693</v>
      </c>
      <c r="N91" s="295">
        <v>462.22393428431133</v>
      </c>
      <c r="O91" s="295">
        <v>420.39551465499841</v>
      </c>
      <c r="P91" s="295">
        <v>421.48752963704442</v>
      </c>
      <c r="Q91" s="295">
        <v>365.33125486855982</v>
      </c>
      <c r="R91" s="295">
        <v>472.2461228798187</v>
      </c>
      <c r="S91" s="295">
        <v>477.2061580306281</v>
      </c>
      <c r="T91" s="295">
        <v>550.78257182040124</v>
      </c>
      <c r="U91" s="295">
        <v>511.39553571461153</v>
      </c>
      <c r="V91" s="295">
        <v>544.42278549276261</v>
      </c>
      <c r="W91" s="295">
        <v>569.48958924548799</v>
      </c>
      <c r="X91" s="295">
        <v>363.98284999523008</v>
      </c>
      <c r="Y91" s="295">
        <v>444.25803094311152</v>
      </c>
      <c r="DA91" s="122" t="s">
        <v>1072</v>
      </c>
    </row>
    <row r="92" spans="1:105" ht="12" customHeight="1" x14ac:dyDescent="0.25">
      <c r="A92" s="60" t="s">
        <v>1019</v>
      </c>
      <c r="B92" s="262">
        <v>23.016987753355359</v>
      </c>
      <c r="C92" s="262">
        <v>24.824955944548812</v>
      </c>
      <c r="D92" s="262">
        <v>23.27284744964145</v>
      </c>
      <c r="E92" s="262">
        <v>19.72850884477565</v>
      </c>
      <c r="F92" s="262">
        <v>22.668507983060859</v>
      </c>
      <c r="G92" s="262">
        <v>23.763080306525151</v>
      </c>
      <c r="H92" s="262">
        <v>26.07838867441771</v>
      </c>
      <c r="I92" s="262">
        <v>19.09673453789139</v>
      </c>
      <c r="J92" s="262">
        <v>14.537987217793191</v>
      </c>
      <c r="K92" s="262">
        <v>11.85029951039421</v>
      </c>
      <c r="L92" s="262">
        <v>14.27578403567999</v>
      </c>
      <c r="M92" s="262">
        <v>18.394485455562759</v>
      </c>
      <c r="N92" s="262">
        <v>16.814192900767519</v>
      </c>
      <c r="O92" s="262">
        <v>15.12675149797551</v>
      </c>
      <c r="P92" s="262">
        <v>18.258922684269169</v>
      </c>
      <c r="Q92" s="262">
        <v>14.69711135963785</v>
      </c>
      <c r="R92" s="262">
        <v>17.811835402415429</v>
      </c>
      <c r="S92" s="262">
        <v>15.522469613028189</v>
      </c>
      <c r="T92" s="262">
        <v>20.541103977544459</v>
      </c>
      <c r="U92" s="262">
        <v>21.935830591532039</v>
      </c>
      <c r="V92" s="262">
        <v>16.907049440162719</v>
      </c>
      <c r="W92" s="262">
        <v>19.0748428377305</v>
      </c>
      <c r="X92" s="262">
        <v>15.49015420831752</v>
      </c>
      <c r="Y92" s="262">
        <v>18.38700556042868</v>
      </c>
      <c r="DA92" s="72" t="s">
        <v>1073</v>
      </c>
    </row>
    <row r="93" spans="1:105" ht="12" customHeight="1" x14ac:dyDescent="0.25">
      <c r="A93" s="57" t="s">
        <v>1021</v>
      </c>
      <c r="B93" s="261">
        <f t="shared" ref="B93:Y93" si="3">B94+B95+B106</f>
        <v>85.516063885689988</v>
      </c>
      <c r="C93" s="261">
        <f t="shared" si="3"/>
        <v>85.132188857336757</v>
      </c>
      <c r="D93" s="261">
        <f t="shared" si="3"/>
        <v>87.994059479436658</v>
      </c>
      <c r="E93" s="261">
        <f t="shared" si="3"/>
        <v>96.336311749392408</v>
      </c>
      <c r="F93" s="261">
        <f t="shared" si="3"/>
        <v>93.025385066343745</v>
      </c>
      <c r="G93" s="261">
        <f t="shared" si="3"/>
        <v>100.97994818590212</v>
      </c>
      <c r="H93" s="261">
        <f t="shared" si="3"/>
        <v>102.79926386971994</v>
      </c>
      <c r="I93" s="261">
        <f t="shared" si="3"/>
        <v>119.50254302997024</v>
      </c>
      <c r="J93" s="261">
        <f t="shared" si="3"/>
        <v>107.31252447523198</v>
      </c>
      <c r="K93" s="261">
        <f t="shared" si="3"/>
        <v>101.86166124068549</v>
      </c>
      <c r="L93" s="261">
        <f t="shared" si="3"/>
        <v>105.28346791655846</v>
      </c>
      <c r="M93" s="261">
        <f t="shared" si="3"/>
        <v>123.43795273313353</v>
      </c>
      <c r="N93" s="261">
        <f t="shared" si="3"/>
        <v>122.4578037694685</v>
      </c>
      <c r="O93" s="261">
        <f t="shared" si="3"/>
        <v>113.45597705329254</v>
      </c>
      <c r="P93" s="261">
        <f t="shared" si="3"/>
        <v>117.27884663639625</v>
      </c>
      <c r="Q93" s="261">
        <f t="shared" si="3"/>
        <v>109.38205255884496</v>
      </c>
      <c r="R93" s="261">
        <f t="shared" si="3"/>
        <v>127.08756907643098</v>
      </c>
      <c r="S93" s="261">
        <f t="shared" si="3"/>
        <v>123.27979610277404</v>
      </c>
      <c r="T93" s="261">
        <f t="shared" si="3"/>
        <v>134.66345325678495</v>
      </c>
      <c r="U93" s="261">
        <f t="shared" si="3"/>
        <v>125.19774737129093</v>
      </c>
      <c r="V93" s="261">
        <f t="shared" si="3"/>
        <v>129.65717033035091</v>
      </c>
      <c r="W93" s="261">
        <f t="shared" si="3"/>
        <v>130.88290027515052</v>
      </c>
      <c r="X93" s="261">
        <f t="shared" si="3"/>
        <v>89.798461408846663</v>
      </c>
      <c r="Y93" s="261">
        <f t="shared" si="3"/>
        <v>105.48625879614211</v>
      </c>
      <c r="DA93" s="70"/>
    </row>
    <row r="94" spans="1:105" ht="12" customHeight="1" x14ac:dyDescent="0.25">
      <c r="A94" s="60" t="s">
        <v>1022</v>
      </c>
      <c r="B94" s="262">
        <v>40.943644083816622</v>
      </c>
      <c r="C94" s="262">
        <v>38.148591859484533</v>
      </c>
      <c r="D94" s="262">
        <v>41.307752675250853</v>
      </c>
      <c r="E94" s="262">
        <v>46.526405637701558</v>
      </c>
      <c r="F94" s="262">
        <v>42.731064147097662</v>
      </c>
      <c r="G94" s="262">
        <v>47.474145888627042</v>
      </c>
      <c r="H94" s="262">
        <v>44.776508224406719</v>
      </c>
      <c r="I94" s="262">
        <v>63.42016434122236</v>
      </c>
      <c r="J94" s="262">
        <v>59.766231294756423</v>
      </c>
      <c r="K94" s="262">
        <v>58.694359942518609</v>
      </c>
      <c r="L94" s="262">
        <v>58.786314123964651</v>
      </c>
      <c r="M94" s="262">
        <v>66.694483277231512</v>
      </c>
      <c r="N94" s="262">
        <v>67.706981436860985</v>
      </c>
      <c r="O94" s="262">
        <v>62.769380750033967</v>
      </c>
      <c r="P94" s="262">
        <v>61.822439415866469</v>
      </c>
      <c r="Q94" s="262">
        <v>58.625918012745373</v>
      </c>
      <c r="R94" s="262">
        <v>69.233678665285041</v>
      </c>
      <c r="S94" s="262">
        <v>70.276623126412261</v>
      </c>
      <c r="T94" s="262">
        <v>73.600106507664179</v>
      </c>
      <c r="U94" s="262">
        <v>65.807868958168612</v>
      </c>
      <c r="V94" s="262">
        <v>74.518983909484092</v>
      </c>
      <c r="W94" s="262">
        <v>73.813968171805286</v>
      </c>
      <c r="X94" s="262">
        <v>47.46926676616139</v>
      </c>
      <c r="Y94" s="262">
        <v>56.48845059533609</v>
      </c>
      <c r="DA94" s="72" t="s">
        <v>1074</v>
      </c>
    </row>
    <row r="95" spans="1:105" ht="12" customHeight="1" x14ac:dyDescent="0.25">
      <c r="A95" s="60" t="s">
        <v>1024</v>
      </c>
      <c r="B95" s="262">
        <v>17.661764299500351</v>
      </c>
      <c r="C95" s="262">
        <v>17.44233305802382</v>
      </c>
      <c r="D95" s="262">
        <v>18.279213752331209</v>
      </c>
      <c r="E95" s="262">
        <v>21.96143499114638</v>
      </c>
      <c r="F95" s="262">
        <v>20.772207536876522</v>
      </c>
      <c r="G95" s="262">
        <v>22.69085336318178</v>
      </c>
      <c r="H95" s="262">
        <v>24.666303385983369</v>
      </c>
      <c r="I95" s="262">
        <v>29.04111563633332</v>
      </c>
      <c r="J95" s="262">
        <v>26.060100018020531</v>
      </c>
      <c r="K95" s="262">
        <v>25.124810603075669</v>
      </c>
      <c r="L95" s="262">
        <v>25.2580659202854</v>
      </c>
      <c r="M95" s="262">
        <v>30.239204868212049</v>
      </c>
      <c r="N95" s="262">
        <v>30.12123995559844</v>
      </c>
      <c r="O95" s="262">
        <v>28.100798139670069</v>
      </c>
      <c r="P95" s="262">
        <v>28.674804869938939</v>
      </c>
      <c r="Q95" s="262">
        <v>27.17119254861516</v>
      </c>
      <c r="R95" s="262">
        <v>31.740835608923501</v>
      </c>
      <c r="S95" s="262">
        <v>30.1437289262715</v>
      </c>
      <c r="T95" s="262">
        <v>33.614630724292518</v>
      </c>
      <c r="U95" s="262">
        <v>31.162211876320331</v>
      </c>
      <c r="V95" s="262">
        <v>31.99631619131732</v>
      </c>
      <c r="W95" s="262">
        <v>32.345216890713132</v>
      </c>
      <c r="X95" s="262">
        <v>22.127521339307439</v>
      </c>
      <c r="Y95" s="262">
        <v>25.61829938266494</v>
      </c>
      <c r="DA95" s="72" t="s">
        <v>1075</v>
      </c>
    </row>
    <row r="96" spans="1:105" ht="12" customHeight="1" x14ac:dyDescent="0.25">
      <c r="A96" s="64" t="s">
        <v>28</v>
      </c>
      <c r="B96" s="229">
        <v>0.97162700651949319</v>
      </c>
      <c r="C96" s="229">
        <v>1.6696732210345731</v>
      </c>
      <c r="D96" s="229">
        <v>1.6165449873941879</v>
      </c>
      <c r="E96" s="229">
        <v>1.3472167373107431</v>
      </c>
      <c r="F96" s="229">
        <v>0.73844876644706015</v>
      </c>
      <c r="G96" s="229">
        <v>0.41762353177524231</v>
      </c>
      <c r="H96" s="229">
        <v>0.49621366688581348</v>
      </c>
      <c r="I96" s="229">
        <v>0.82403366199482486</v>
      </c>
      <c r="J96" s="229">
        <v>0.82323280751951655</v>
      </c>
      <c r="K96" s="229">
        <v>0.64737328523609328</v>
      </c>
      <c r="L96" s="229">
        <v>1.194702328611829</v>
      </c>
      <c r="M96" s="229">
        <v>0.99767803814607436</v>
      </c>
      <c r="N96" s="229">
        <v>0.95928624002789076</v>
      </c>
      <c r="O96" s="229">
        <v>1.0184027698376501</v>
      </c>
      <c r="P96" s="229">
        <v>1.308242861518816</v>
      </c>
      <c r="Q96" s="229">
        <v>2.1898759196191029</v>
      </c>
      <c r="R96" s="229">
        <v>2.219588954876619</v>
      </c>
      <c r="S96" s="229">
        <v>2.098517695705719</v>
      </c>
      <c r="T96" s="229">
        <v>1.05512730308653</v>
      </c>
      <c r="U96" s="229">
        <v>0.95005673223732612</v>
      </c>
      <c r="V96" s="229">
        <v>1.395985608142309</v>
      </c>
      <c r="W96" s="229">
        <v>0.41493952562221881</v>
      </c>
      <c r="X96" s="229">
        <v>1.0234401300224529</v>
      </c>
      <c r="Y96" s="229">
        <v>0.98163831509612365</v>
      </c>
      <c r="DA96" s="73" t="s">
        <v>1076</v>
      </c>
    </row>
    <row r="97" spans="1:105" ht="12" customHeight="1" x14ac:dyDescent="0.25">
      <c r="A97" s="64" t="s">
        <v>30</v>
      </c>
      <c r="B97" s="229">
        <v>0.3857140084902051</v>
      </c>
      <c r="C97" s="229">
        <v>8.2865318901490223E-2</v>
      </c>
      <c r="D97" s="229">
        <v>1.1269516009468751E-2</v>
      </c>
      <c r="E97" s="229">
        <v>2.1893066940350852</v>
      </c>
      <c r="F97" s="229">
        <v>1.797894144481553</v>
      </c>
      <c r="G97" s="229">
        <v>1.8019974299754411</v>
      </c>
      <c r="H97" s="229">
        <v>1.8414682799323281</v>
      </c>
      <c r="I97" s="229">
        <v>1.831608774848986</v>
      </c>
      <c r="J97" s="229">
        <v>1.6747036776617541</v>
      </c>
      <c r="K97" s="229">
        <v>1.2710729779082359</v>
      </c>
      <c r="L97" s="229">
        <v>1.3123117413036749</v>
      </c>
      <c r="M97" s="229">
        <v>1.487372457181281</v>
      </c>
      <c r="N97" s="229">
        <v>1.374968030363535</v>
      </c>
      <c r="O97" s="229">
        <v>1.2941900722222091</v>
      </c>
      <c r="P97" s="229">
        <v>1.318583036402361</v>
      </c>
      <c r="Q97" s="229">
        <v>1.3638900134122149</v>
      </c>
      <c r="R97" s="229">
        <v>1.9681749404979281</v>
      </c>
      <c r="S97" s="229">
        <v>1.2803152656834591</v>
      </c>
      <c r="T97" s="229">
        <v>1.4447732523410359</v>
      </c>
      <c r="U97" s="229">
        <v>1.6139690770579149</v>
      </c>
      <c r="V97" s="229">
        <v>1.3742242279301731</v>
      </c>
      <c r="W97" s="229">
        <v>1.420339790670649</v>
      </c>
      <c r="X97" s="229">
        <v>0.87414372958702014</v>
      </c>
      <c r="Y97" s="229">
        <v>0.80344578033122982</v>
      </c>
      <c r="DA97" s="73" t="s">
        <v>1077</v>
      </c>
    </row>
    <row r="98" spans="1:105" ht="12" customHeight="1" x14ac:dyDescent="0.25">
      <c r="A98" s="64" t="s">
        <v>31</v>
      </c>
      <c r="B98" s="229">
        <v>0</v>
      </c>
      <c r="C98" s="229">
        <v>0</v>
      </c>
      <c r="D98" s="229">
        <v>0</v>
      </c>
      <c r="E98" s="229">
        <v>0</v>
      </c>
      <c r="F98" s="229">
        <v>0</v>
      </c>
      <c r="G98" s="229">
        <v>0</v>
      </c>
      <c r="H98" s="229">
        <v>0</v>
      </c>
      <c r="I98" s="229">
        <v>4.0159907681331389E-2</v>
      </c>
      <c r="J98" s="229">
        <v>0</v>
      </c>
      <c r="K98" s="229">
        <v>0</v>
      </c>
      <c r="L98" s="229">
        <v>0</v>
      </c>
      <c r="M98" s="229">
        <v>8.8153404854147549E-3</v>
      </c>
      <c r="N98" s="229">
        <v>0</v>
      </c>
      <c r="O98" s="229">
        <v>0</v>
      </c>
      <c r="P98" s="229">
        <v>0</v>
      </c>
      <c r="Q98" s="229">
        <v>0</v>
      </c>
      <c r="R98" s="229">
        <v>0</v>
      </c>
      <c r="S98" s="229">
        <v>0</v>
      </c>
      <c r="T98" s="229">
        <v>0</v>
      </c>
      <c r="U98" s="229">
        <v>0</v>
      </c>
      <c r="V98" s="229">
        <v>0</v>
      </c>
      <c r="W98" s="229">
        <v>0</v>
      </c>
      <c r="X98" s="229">
        <v>0</v>
      </c>
      <c r="Y98" s="229">
        <v>0</v>
      </c>
      <c r="DA98" s="73" t="s">
        <v>1078</v>
      </c>
    </row>
    <row r="99" spans="1:105" ht="12" customHeight="1" x14ac:dyDescent="0.25">
      <c r="A99" s="64" t="s">
        <v>159</v>
      </c>
      <c r="B99" s="229">
        <v>0</v>
      </c>
      <c r="C99" s="229">
        <v>0</v>
      </c>
      <c r="D99" s="229">
        <v>0</v>
      </c>
      <c r="E99" s="229">
        <v>0.1585435833856684</v>
      </c>
      <c r="F99" s="229">
        <v>0.15468420873198849</v>
      </c>
      <c r="G99" s="229">
        <v>0.1898674559352499</v>
      </c>
      <c r="H99" s="229">
        <v>0.15403534613199851</v>
      </c>
      <c r="I99" s="229">
        <v>0.19113152966619071</v>
      </c>
      <c r="J99" s="229">
        <v>0.27720300505540141</v>
      </c>
      <c r="K99" s="229">
        <v>0.14223204021336461</v>
      </c>
      <c r="L99" s="229">
        <v>0.16178640565165131</v>
      </c>
      <c r="M99" s="229">
        <v>0.17730844578344501</v>
      </c>
      <c r="N99" s="229">
        <v>0.16627048378272849</v>
      </c>
      <c r="O99" s="229">
        <v>0.13241332953259161</v>
      </c>
      <c r="P99" s="229">
        <v>0.1123025290293313</v>
      </c>
      <c r="Q99" s="229">
        <v>5.8777636106992728E-2</v>
      </c>
      <c r="R99" s="229">
        <v>0.12399697319394511</v>
      </c>
      <c r="S99" s="229">
        <v>0.1167773668898854</v>
      </c>
      <c r="T99" s="229">
        <v>0.13577612456056851</v>
      </c>
      <c r="U99" s="229">
        <v>9.9448408653479425E-2</v>
      </c>
      <c r="V99" s="229">
        <v>0.21754456212285009</v>
      </c>
      <c r="W99" s="229">
        <v>0.26364537163372659</v>
      </c>
      <c r="X99" s="229">
        <v>0.1396552076168299</v>
      </c>
      <c r="Y99" s="229">
        <v>0.16752418308739991</v>
      </c>
      <c r="DA99" s="73" t="s">
        <v>1079</v>
      </c>
    </row>
    <row r="100" spans="1:105" ht="12" customHeight="1" x14ac:dyDescent="0.25">
      <c r="A100" s="64" t="s">
        <v>32</v>
      </c>
      <c r="B100" s="229">
        <v>0.85112648721153716</v>
      </c>
      <c r="C100" s="229">
        <v>1.1777999060973121</v>
      </c>
      <c r="D100" s="229">
        <v>1.353858431095156</v>
      </c>
      <c r="E100" s="229">
        <v>3.1379003086724659</v>
      </c>
      <c r="F100" s="229">
        <v>2.9234036248438602</v>
      </c>
      <c r="G100" s="229">
        <v>3.1080369637316978</v>
      </c>
      <c r="H100" s="229">
        <v>2.8416840433999342</v>
      </c>
      <c r="I100" s="229">
        <v>2.9336873865667159</v>
      </c>
      <c r="J100" s="229">
        <v>2.6877136866776432</v>
      </c>
      <c r="K100" s="229">
        <v>2.7712130231640519</v>
      </c>
      <c r="L100" s="229">
        <v>2.544178168572329</v>
      </c>
      <c r="M100" s="229">
        <v>2.9105145392459519</v>
      </c>
      <c r="N100" s="229">
        <v>2.8868737196655259</v>
      </c>
      <c r="O100" s="229">
        <v>2.8137991363520021</v>
      </c>
      <c r="P100" s="229">
        <v>2.9279840112396189</v>
      </c>
      <c r="Q100" s="229">
        <v>2.858833460481391</v>
      </c>
      <c r="R100" s="229">
        <v>1.686916499307733</v>
      </c>
      <c r="S100" s="229">
        <v>1.644316223322341</v>
      </c>
      <c r="T100" s="229">
        <v>1.6021950738549511</v>
      </c>
      <c r="U100" s="229">
        <v>1.3706434259082649</v>
      </c>
      <c r="V100" s="229">
        <v>1.0575470898661961</v>
      </c>
      <c r="W100" s="229">
        <v>1.245417085206441</v>
      </c>
      <c r="X100" s="229">
        <v>0.67553851733467052</v>
      </c>
      <c r="Y100" s="229">
        <v>0.55301117738938455</v>
      </c>
      <c r="DA100" s="73" t="s">
        <v>1080</v>
      </c>
    </row>
    <row r="101" spans="1:105" ht="12" customHeight="1" x14ac:dyDescent="0.25">
      <c r="A101" s="64" t="s">
        <v>33</v>
      </c>
      <c r="B101" s="229">
        <v>0</v>
      </c>
      <c r="C101" s="229">
        <v>3.1405252763989262E-2</v>
      </c>
      <c r="D101" s="229">
        <v>0.10067447961811481</v>
      </c>
      <c r="E101" s="229">
        <v>0</v>
      </c>
      <c r="F101" s="229">
        <v>2.119059017373983E-2</v>
      </c>
      <c r="G101" s="229">
        <v>3.2153686117947909E-2</v>
      </c>
      <c r="H101" s="229">
        <v>1.0911691893473579E-2</v>
      </c>
      <c r="I101" s="229">
        <v>0</v>
      </c>
      <c r="J101" s="229">
        <v>0</v>
      </c>
      <c r="K101" s="229">
        <v>0</v>
      </c>
      <c r="L101" s="229">
        <v>0</v>
      </c>
      <c r="M101" s="229">
        <v>0</v>
      </c>
      <c r="N101" s="229">
        <v>2.525445830188576E-2</v>
      </c>
      <c r="O101" s="229">
        <v>2.016037113314554E-2</v>
      </c>
      <c r="P101" s="229">
        <v>2.4414330080200559E-2</v>
      </c>
      <c r="Q101" s="229">
        <v>5.7462135930596063E-2</v>
      </c>
      <c r="R101" s="229">
        <v>6.5435426593177887E-2</v>
      </c>
      <c r="S101" s="229">
        <v>5.8775605221516411E-2</v>
      </c>
      <c r="T101" s="229">
        <v>7.3762480204195194E-2</v>
      </c>
      <c r="U101" s="229">
        <v>6.081941779728977E-2</v>
      </c>
      <c r="V101" s="229">
        <v>6.0165237035805973E-2</v>
      </c>
      <c r="W101" s="229">
        <v>0</v>
      </c>
      <c r="X101" s="229">
        <v>0</v>
      </c>
      <c r="Y101" s="229">
        <v>0</v>
      </c>
      <c r="DA101" s="73" t="s">
        <v>1081</v>
      </c>
    </row>
    <row r="102" spans="1:105" ht="12" customHeight="1" x14ac:dyDescent="0.25">
      <c r="A102" s="64" t="s">
        <v>35</v>
      </c>
      <c r="B102" s="229">
        <v>13.868719130967211</v>
      </c>
      <c r="C102" s="229">
        <v>12.923045191500419</v>
      </c>
      <c r="D102" s="229">
        <v>13.642242341916219</v>
      </c>
      <c r="E102" s="229">
        <v>10.71210165297277</v>
      </c>
      <c r="F102" s="229">
        <v>10.76989405512202</v>
      </c>
      <c r="G102" s="229">
        <v>11.68772723852797</v>
      </c>
      <c r="H102" s="229">
        <v>8.9165652822967854</v>
      </c>
      <c r="I102" s="229">
        <v>12.09865207983084</v>
      </c>
      <c r="J102" s="229">
        <v>11.18817974524657</v>
      </c>
      <c r="K102" s="229">
        <v>10.319019746313471</v>
      </c>
      <c r="L102" s="229">
        <v>11.342731282497869</v>
      </c>
      <c r="M102" s="229">
        <v>12.24457189306926</v>
      </c>
      <c r="N102" s="229">
        <v>12.12385746252747</v>
      </c>
      <c r="O102" s="229">
        <v>10.93402245057626</v>
      </c>
      <c r="P102" s="229">
        <v>11.164847855677079</v>
      </c>
      <c r="Q102" s="229">
        <v>9.6883945351541865</v>
      </c>
      <c r="R102" s="229">
        <v>11.66359002204347</v>
      </c>
      <c r="S102" s="229">
        <v>12.78057451993962</v>
      </c>
      <c r="T102" s="229">
        <v>13.357635287272521</v>
      </c>
      <c r="U102" s="229">
        <v>12.27734880441189</v>
      </c>
      <c r="V102" s="229">
        <v>13.96289513671897</v>
      </c>
      <c r="W102" s="229">
        <v>14.18054855498271</v>
      </c>
      <c r="X102" s="229">
        <v>8.9547510523609564</v>
      </c>
      <c r="Y102" s="229">
        <v>11.185581610819639</v>
      </c>
      <c r="DA102" s="73" t="s">
        <v>1082</v>
      </c>
    </row>
    <row r="103" spans="1:105" ht="12" customHeight="1" x14ac:dyDescent="0.25">
      <c r="A103" s="64" t="s">
        <v>36</v>
      </c>
      <c r="B103" s="229">
        <v>0.4440219443191139</v>
      </c>
      <c r="C103" s="229">
        <v>0.39564423170056973</v>
      </c>
      <c r="D103" s="229">
        <v>0.38726155014356228</v>
      </c>
      <c r="E103" s="229">
        <v>0</v>
      </c>
      <c r="F103" s="229">
        <v>0</v>
      </c>
      <c r="G103" s="229">
        <v>4.0948112168342918E-4</v>
      </c>
      <c r="H103" s="229">
        <v>4.1689049795497782E-4</v>
      </c>
      <c r="I103" s="229">
        <v>7.4647335625664377E-2</v>
      </c>
      <c r="J103" s="229">
        <v>0</v>
      </c>
      <c r="K103" s="229">
        <v>0</v>
      </c>
      <c r="L103" s="229">
        <v>0.35300803985639229</v>
      </c>
      <c r="M103" s="229">
        <v>0.80330684992404677</v>
      </c>
      <c r="N103" s="229">
        <v>0.40069376147442071</v>
      </c>
      <c r="O103" s="229">
        <v>0.38752910240558752</v>
      </c>
      <c r="P103" s="229">
        <v>0.30832828671662471</v>
      </c>
      <c r="Q103" s="229">
        <v>0.25193555222070702</v>
      </c>
      <c r="R103" s="229">
        <v>0.22636567887077469</v>
      </c>
      <c r="S103" s="229">
        <v>0.13078662212370309</v>
      </c>
      <c r="T103" s="229">
        <v>0.28018217090062247</v>
      </c>
      <c r="U103" s="229">
        <v>0.21438898370790571</v>
      </c>
      <c r="V103" s="229">
        <v>0.19721055822163819</v>
      </c>
      <c r="W103" s="229">
        <v>0.2160363769786692</v>
      </c>
      <c r="X103" s="229">
        <v>1.710513616802974E-3</v>
      </c>
      <c r="Y103" s="229">
        <v>7.9831965370432245E-2</v>
      </c>
      <c r="DA103" s="73" t="s">
        <v>1083</v>
      </c>
    </row>
    <row r="104" spans="1:105" ht="12" customHeight="1" x14ac:dyDescent="0.25">
      <c r="A104" s="64" t="s">
        <v>38</v>
      </c>
      <c r="B104" s="229">
        <v>0</v>
      </c>
      <c r="C104" s="229">
        <v>0</v>
      </c>
      <c r="D104" s="229">
        <v>0</v>
      </c>
      <c r="E104" s="229">
        <v>3.3550341622340121E-2</v>
      </c>
      <c r="F104" s="229">
        <v>4.6439728087257978E-2</v>
      </c>
      <c r="G104" s="229">
        <v>0.1003232842935618</v>
      </c>
      <c r="H104" s="229">
        <v>9.298992691184553E-2</v>
      </c>
      <c r="I104" s="229">
        <v>0.56813769946383141</v>
      </c>
      <c r="J104" s="229">
        <v>0.50192993207492875</v>
      </c>
      <c r="K104" s="229">
        <v>0.45163212129730812</v>
      </c>
      <c r="L104" s="229">
        <v>0.82235920034711252</v>
      </c>
      <c r="M104" s="229">
        <v>0.97444156492509137</v>
      </c>
      <c r="N104" s="229">
        <v>1.070193904588693</v>
      </c>
      <c r="O104" s="229">
        <v>0.94975420600412264</v>
      </c>
      <c r="P104" s="229">
        <v>1.0026963647121749</v>
      </c>
      <c r="Q104" s="229">
        <v>1.006983708688544</v>
      </c>
      <c r="R104" s="229">
        <v>1.963971532282148</v>
      </c>
      <c r="S104" s="229">
        <v>1.3329321337311271</v>
      </c>
      <c r="T104" s="229">
        <v>1.333743662060175</v>
      </c>
      <c r="U104" s="229">
        <v>1.2494626462238649</v>
      </c>
      <c r="V104" s="229">
        <v>1.268110534085888</v>
      </c>
      <c r="W104" s="229">
        <v>1.521996738244203</v>
      </c>
      <c r="X104" s="229">
        <v>1.190282700916093</v>
      </c>
      <c r="Y104" s="229">
        <v>1.521831483793411</v>
      </c>
      <c r="DA104" s="73" t="s">
        <v>1084</v>
      </c>
    </row>
    <row r="105" spans="1:105" ht="12" customHeight="1" x14ac:dyDescent="0.25">
      <c r="A105" s="64" t="s">
        <v>39</v>
      </c>
      <c r="B105" s="229">
        <v>1.140555721992796</v>
      </c>
      <c r="C105" s="229">
        <v>1.1618999360254609</v>
      </c>
      <c r="D105" s="229">
        <v>1.1673624461545009</v>
      </c>
      <c r="E105" s="229">
        <v>4.3828156731473147</v>
      </c>
      <c r="F105" s="229">
        <v>4.3202524189890399</v>
      </c>
      <c r="G105" s="229">
        <v>5.3527142917029744</v>
      </c>
      <c r="H105" s="229">
        <v>10.312018258033239</v>
      </c>
      <c r="I105" s="229">
        <v>10.47905726065494</v>
      </c>
      <c r="J105" s="229">
        <v>8.9071371637847196</v>
      </c>
      <c r="K105" s="229">
        <v>9.5222674089431525</v>
      </c>
      <c r="L105" s="229">
        <v>7.5269887534445381</v>
      </c>
      <c r="M105" s="229">
        <v>10.635195739451479</v>
      </c>
      <c r="N105" s="229">
        <v>11.11384189486629</v>
      </c>
      <c r="O105" s="229">
        <v>10.550526701606501</v>
      </c>
      <c r="P105" s="229">
        <v>10.50740559456273</v>
      </c>
      <c r="Q105" s="229">
        <v>9.6950395870014283</v>
      </c>
      <c r="R105" s="229">
        <v>11.82279558125771</v>
      </c>
      <c r="S105" s="229">
        <v>10.700733493654131</v>
      </c>
      <c r="T105" s="229">
        <v>14.331435370011921</v>
      </c>
      <c r="U105" s="229">
        <v>13.326074380322391</v>
      </c>
      <c r="V105" s="229">
        <v>12.462633237193479</v>
      </c>
      <c r="W105" s="229">
        <v>13.082293447374511</v>
      </c>
      <c r="X105" s="229">
        <v>9.2679994878526095</v>
      </c>
      <c r="Y105" s="229">
        <v>10.325434866777311</v>
      </c>
      <c r="DA105" s="73" t="s">
        <v>1085</v>
      </c>
    </row>
    <row r="106" spans="1:105" ht="12" customHeight="1" x14ac:dyDescent="0.25">
      <c r="A106" s="60" t="s">
        <v>1036</v>
      </c>
      <c r="B106" s="262">
        <v>26.910655502373022</v>
      </c>
      <c r="C106" s="262">
        <v>29.541263939828401</v>
      </c>
      <c r="D106" s="262">
        <v>28.407093051854599</v>
      </c>
      <c r="E106" s="262">
        <v>27.84847112054447</v>
      </c>
      <c r="F106" s="262">
        <v>29.522113382369561</v>
      </c>
      <c r="G106" s="262">
        <v>30.814948934093302</v>
      </c>
      <c r="H106" s="262">
        <v>33.356452259329849</v>
      </c>
      <c r="I106" s="262">
        <v>27.041263052414561</v>
      </c>
      <c r="J106" s="262">
        <v>21.48619316245502</v>
      </c>
      <c r="K106" s="262">
        <v>18.04249069509121</v>
      </c>
      <c r="L106" s="262">
        <v>21.239087872308421</v>
      </c>
      <c r="M106" s="262">
        <v>26.50426458768996</v>
      </c>
      <c r="N106" s="262">
        <v>24.629582377009068</v>
      </c>
      <c r="O106" s="262">
        <v>22.58579816358851</v>
      </c>
      <c r="P106" s="262">
        <v>26.781602350590848</v>
      </c>
      <c r="Q106" s="262">
        <v>23.584941997484421</v>
      </c>
      <c r="R106" s="262">
        <v>26.113054802222429</v>
      </c>
      <c r="S106" s="262">
        <v>22.859444050090278</v>
      </c>
      <c r="T106" s="262">
        <v>27.448716024828251</v>
      </c>
      <c r="U106" s="262">
        <v>28.227666536801991</v>
      </c>
      <c r="V106" s="262">
        <v>23.1418702295495</v>
      </c>
      <c r="W106" s="262">
        <v>24.72371521263209</v>
      </c>
      <c r="X106" s="262">
        <v>20.201673303377831</v>
      </c>
      <c r="Y106" s="262">
        <v>23.37950881814108</v>
      </c>
      <c r="DA106" s="72" t="s">
        <v>1086</v>
      </c>
    </row>
    <row r="107" spans="1:105" ht="12" customHeight="1" x14ac:dyDescent="0.25">
      <c r="A107" s="132" t="s">
        <v>1038</v>
      </c>
      <c r="B107" s="316">
        <v>57.472385171253897</v>
      </c>
      <c r="C107" s="316">
        <v>58.412648158413383</v>
      </c>
      <c r="D107" s="316">
        <v>58.57048292629996</v>
      </c>
      <c r="E107" s="316">
        <v>58.06373565303727</v>
      </c>
      <c r="F107" s="316">
        <v>58.611443788816203</v>
      </c>
      <c r="G107" s="316">
        <v>63.032683027416077</v>
      </c>
      <c r="H107" s="316">
        <v>62.917525693126358</v>
      </c>
      <c r="I107" s="316">
        <v>64.833324547746813</v>
      </c>
      <c r="J107" s="316">
        <v>55.894429059977327</v>
      </c>
      <c r="K107" s="316">
        <v>50.372207642882998</v>
      </c>
      <c r="L107" s="316">
        <v>55.418098875831149</v>
      </c>
      <c r="M107" s="316">
        <v>65.588300114488788</v>
      </c>
      <c r="N107" s="316">
        <v>63.617792789481861</v>
      </c>
      <c r="O107" s="316">
        <v>58.299273097821228</v>
      </c>
      <c r="P107" s="316">
        <v>63.651145349776549</v>
      </c>
      <c r="Q107" s="316">
        <v>57.161039252453271</v>
      </c>
      <c r="R107" s="316">
        <v>66.203342764528301</v>
      </c>
      <c r="S107" s="316">
        <v>62.653054628321449</v>
      </c>
      <c r="T107" s="316">
        <v>70.114268517176015</v>
      </c>
      <c r="U107" s="316">
        <v>67.577389985361023</v>
      </c>
      <c r="V107" s="316">
        <v>64.816177724499269</v>
      </c>
      <c r="W107" s="316">
        <v>67.003118401664679</v>
      </c>
      <c r="X107" s="316">
        <v>48.879536080659257</v>
      </c>
      <c r="Y107" s="316">
        <v>58.069316630488323</v>
      </c>
      <c r="DA107" s="139" t="s">
        <v>1087</v>
      </c>
    </row>
    <row r="108" spans="1:105" ht="12" hidden="1" customHeight="1" x14ac:dyDescent="0.25">
      <c r="A108" s="98"/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DA108" s="94"/>
    </row>
    <row r="109" spans="1:105" ht="12" customHeight="1" x14ac:dyDescent="0.25">
      <c r="A109" s="172"/>
      <c r="B109" s="172"/>
      <c r="C109" s="172"/>
      <c r="D109" s="172"/>
      <c r="E109" s="172"/>
      <c r="F109" s="172"/>
      <c r="G109" s="172"/>
      <c r="H109" s="172"/>
      <c r="I109" s="172"/>
      <c r="J109" s="172"/>
      <c r="K109" s="172"/>
      <c r="L109" s="172"/>
      <c r="M109" s="172"/>
      <c r="N109" s="172"/>
      <c r="O109" s="172"/>
      <c r="P109" s="172"/>
      <c r="Q109" s="172"/>
      <c r="R109" s="172"/>
      <c r="S109" s="172"/>
      <c r="T109" s="172"/>
      <c r="U109" s="172"/>
      <c r="V109" s="172"/>
      <c r="W109" s="172"/>
      <c r="X109" s="172"/>
      <c r="Y109" s="172"/>
      <c r="DA109" s="176"/>
    </row>
    <row r="110" spans="1:105" ht="15" customHeight="1" x14ac:dyDescent="0.25">
      <c r="A110" s="34" t="s">
        <v>50</v>
      </c>
      <c r="B110" s="223">
        <v>482.17709240558258</v>
      </c>
      <c r="C110" s="223">
        <v>512.72803820486331</v>
      </c>
      <c r="D110" s="223">
        <v>507.71241593138001</v>
      </c>
      <c r="E110" s="223">
        <v>554.2177651229872</v>
      </c>
      <c r="F110" s="223">
        <v>590.69298585620083</v>
      </c>
      <c r="G110" s="223">
        <v>662.69168957890179</v>
      </c>
      <c r="H110" s="223">
        <v>697.48613758185252</v>
      </c>
      <c r="I110" s="223">
        <v>744.29906220053829</v>
      </c>
      <c r="J110" s="223">
        <v>796.78196468312353</v>
      </c>
      <c r="K110" s="223">
        <v>734.19322657630505</v>
      </c>
      <c r="L110" s="223">
        <v>713.74080443297987</v>
      </c>
      <c r="M110" s="223">
        <v>667.13719308302291</v>
      </c>
      <c r="N110" s="223">
        <v>679.98710232158203</v>
      </c>
      <c r="O110" s="223">
        <v>663.93665806821446</v>
      </c>
      <c r="P110" s="223">
        <v>639.65558421706294</v>
      </c>
      <c r="Q110" s="223">
        <v>681.88592719977055</v>
      </c>
      <c r="R110" s="223">
        <v>837.25040603802461</v>
      </c>
      <c r="S110" s="223">
        <v>660.3229196522401</v>
      </c>
      <c r="T110" s="223">
        <v>655.62004394764494</v>
      </c>
      <c r="U110" s="223">
        <v>624.20942008216321</v>
      </c>
      <c r="V110" s="223">
        <v>624.02550874175961</v>
      </c>
      <c r="W110" s="223">
        <v>647.0406993407853</v>
      </c>
      <c r="X110" s="223">
        <v>619.59252890035339</v>
      </c>
      <c r="Y110" s="223">
        <v>592.02854872505952</v>
      </c>
      <c r="DA110" s="89" t="s">
        <v>1088</v>
      </c>
    </row>
    <row r="111" spans="1:105" ht="12" customHeight="1" x14ac:dyDescent="0.25">
      <c r="A111" s="55" t="s">
        <v>91</v>
      </c>
      <c r="B111" s="259">
        <v>1.93438205148146</v>
      </c>
      <c r="C111" s="259">
        <v>2.0977271575946501</v>
      </c>
      <c r="D111" s="259">
        <v>2.0135029859013138</v>
      </c>
      <c r="E111" s="259">
        <v>1.9496197062253799</v>
      </c>
      <c r="F111" s="259">
        <v>2.1782941644294871</v>
      </c>
      <c r="G111" s="259">
        <v>2.420650293179877</v>
      </c>
      <c r="H111" s="259">
        <v>2.4477462760076079</v>
      </c>
      <c r="I111" s="259">
        <v>2.3395762128026831</v>
      </c>
      <c r="J111" s="259">
        <v>2.4178084026736761</v>
      </c>
      <c r="K111" s="259">
        <v>2.1171648123214228</v>
      </c>
      <c r="L111" s="259">
        <v>2.1957740449470191</v>
      </c>
      <c r="M111" s="259">
        <v>2.271235688834341</v>
      </c>
      <c r="N111" s="259">
        <v>2.3592408850123072</v>
      </c>
      <c r="O111" s="259">
        <v>2.2795922356460929</v>
      </c>
      <c r="P111" s="259">
        <v>2.3579943236797578</v>
      </c>
      <c r="Q111" s="259">
        <v>2.2987809905805601</v>
      </c>
      <c r="R111" s="259">
        <v>2.2428162576248178</v>
      </c>
      <c r="S111" s="259">
        <v>2.2065186706504911</v>
      </c>
      <c r="T111" s="259">
        <v>2.2811055390617661</v>
      </c>
      <c r="U111" s="259">
        <v>2.347539145297278</v>
      </c>
      <c r="V111" s="259">
        <v>2.2235509357943131</v>
      </c>
      <c r="W111" s="259">
        <v>2.2967136763128901</v>
      </c>
      <c r="X111" s="259">
        <v>2.402456872086415</v>
      </c>
      <c r="Y111" s="259">
        <v>2.331745042575625</v>
      </c>
      <c r="DA111" s="67" t="s">
        <v>1089</v>
      </c>
    </row>
    <row r="112" spans="1:105" ht="12" customHeight="1" x14ac:dyDescent="0.25">
      <c r="A112" s="173" t="s">
        <v>92</v>
      </c>
      <c r="B112" s="224">
        <v>15.436608681473199</v>
      </c>
      <c r="C112" s="224">
        <v>16.74012288704181</v>
      </c>
      <c r="D112" s="224">
        <v>16.068003551073229</v>
      </c>
      <c r="E112" s="224">
        <v>15.55820705617127</v>
      </c>
      <c r="F112" s="224">
        <v>17.383057593861729</v>
      </c>
      <c r="G112" s="224">
        <v>19.317089559373041</v>
      </c>
      <c r="H112" s="224">
        <v>19.533318862902441</v>
      </c>
      <c r="I112" s="224">
        <v>18.670108342795601</v>
      </c>
      <c r="J112" s="224">
        <v>19.29441092066968</v>
      </c>
      <c r="K112" s="224">
        <v>16.895237782505699</v>
      </c>
      <c r="L112" s="224">
        <v>17.52254920832403</v>
      </c>
      <c r="M112" s="224">
        <v>18.124742485633011</v>
      </c>
      <c r="N112" s="224">
        <v>18.827034865928368</v>
      </c>
      <c r="O112" s="224">
        <v>18.191428765606819</v>
      </c>
      <c r="P112" s="224">
        <v>18.817087151890561</v>
      </c>
      <c r="Q112" s="224">
        <v>18.344557409858471</v>
      </c>
      <c r="R112" s="224">
        <v>17.897951899876961</v>
      </c>
      <c r="S112" s="224">
        <v>17.608292654033921</v>
      </c>
      <c r="T112" s="224">
        <v>18.203505114550509</v>
      </c>
      <c r="U112" s="224">
        <v>18.733653531700721</v>
      </c>
      <c r="V112" s="224">
        <v>17.744212242298769</v>
      </c>
      <c r="W112" s="224">
        <v>18.328059985604941</v>
      </c>
      <c r="X112" s="224">
        <v>19.171903802618349</v>
      </c>
      <c r="Y112" s="224">
        <v>18.607614633127181</v>
      </c>
      <c r="DA112" s="177" t="s">
        <v>1090</v>
      </c>
    </row>
    <row r="113" spans="1:105" ht="12" customHeight="1" x14ac:dyDescent="0.25">
      <c r="A113" s="173" t="s">
        <v>93</v>
      </c>
      <c r="B113" s="224">
        <v>18.92669497284415</v>
      </c>
      <c r="C113" s="224">
        <v>20.524922684036721</v>
      </c>
      <c r="D113" s="224">
        <v>19.700842867043288</v>
      </c>
      <c r="E113" s="224">
        <v>19.075785708678271</v>
      </c>
      <c r="F113" s="224">
        <v>21.313219474771621</v>
      </c>
      <c r="G113" s="224">
        <v>23.684519663452029</v>
      </c>
      <c r="H113" s="224">
        <v>23.94963657847774</v>
      </c>
      <c r="I113" s="224">
        <v>22.89126148142547</v>
      </c>
      <c r="J113" s="224">
        <v>23.656713576895388</v>
      </c>
      <c r="K113" s="224">
        <v>20.715107741698599</v>
      </c>
      <c r="L113" s="224">
        <v>21.484248960112271</v>
      </c>
      <c r="M113" s="224">
        <v>22.22259302968784</v>
      </c>
      <c r="N113" s="224">
        <v>23.083667760406129</v>
      </c>
      <c r="O113" s="224">
        <v>22.304356511938511</v>
      </c>
      <c r="P113" s="224">
        <v>23.071470952599721</v>
      </c>
      <c r="Q113" s="224">
        <v>22.49210624383619</v>
      </c>
      <c r="R113" s="224">
        <v>21.944527016103599</v>
      </c>
      <c r="S113" s="224">
        <v>21.589378271631311</v>
      </c>
      <c r="T113" s="224">
        <v>22.319163220948191</v>
      </c>
      <c r="U113" s="224">
        <v>22.969173698559182</v>
      </c>
      <c r="V113" s="224">
        <v>21.756028125948781</v>
      </c>
      <c r="W113" s="224">
        <v>22.471878891888199</v>
      </c>
      <c r="X113" s="224">
        <v>23.506508638543711</v>
      </c>
      <c r="Y113" s="224">
        <v>22.814638474065351</v>
      </c>
      <c r="DA113" s="177" t="s">
        <v>1091</v>
      </c>
    </row>
    <row r="114" spans="1:105" ht="12" customHeight="1" x14ac:dyDescent="0.25">
      <c r="A114" s="173" t="s">
        <v>94</v>
      </c>
      <c r="B114" s="224">
        <v>35.047122677209543</v>
      </c>
      <c r="C114" s="224">
        <v>38.006608352899292</v>
      </c>
      <c r="D114" s="224">
        <v>36.480635303541199</v>
      </c>
      <c r="E114" s="224">
        <v>35.323198416598302</v>
      </c>
      <c r="F114" s="224">
        <v>39.46632091077462</v>
      </c>
      <c r="G114" s="224">
        <v>43.857327831761829</v>
      </c>
      <c r="H114" s="224">
        <v>44.348252689907483</v>
      </c>
      <c r="I114" s="224">
        <v>42.388428118416499</v>
      </c>
      <c r="J114" s="224">
        <v>43.805838476218128</v>
      </c>
      <c r="K114" s="224">
        <v>38.358779667373973</v>
      </c>
      <c r="L114" s="224">
        <v>39.78302128359482</v>
      </c>
      <c r="M114" s="224">
        <v>41.150234905494067</v>
      </c>
      <c r="N114" s="224">
        <v>42.744712534315589</v>
      </c>
      <c r="O114" s="224">
        <v>41.301638771677069</v>
      </c>
      <c r="P114" s="224">
        <v>42.72212734339481</v>
      </c>
      <c r="Q114" s="224">
        <v>41.64930052117284</v>
      </c>
      <c r="R114" s="224">
        <v>40.635331817319823</v>
      </c>
      <c r="S114" s="224">
        <v>39.977692349148782</v>
      </c>
      <c r="T114" s="224">
        <v>41.329056794097397</v>
      </c>
      <c r="U114" s="224">
        <v>42.532700482707043</v>
      </c>
      <c r="V114" s="224">
        <v>40.28628282925019</v>
      </c>
      <c r="W114" s="224">
        <v>41.611844933381398</v>
      </c>
      <c r="X114" s="224">
        <v>43.5276995349668</v>
      </c>
      <c r="Y114" s="224">
        <v>42.246543022117358</v>
      </c>
      <c r="DA114" s="177" t="s">
        <v>1092</v>
      </c>
    </row>
    <row r="115" spans="1:105" ht="12" customHeight="1" x14ac:dyDescent="0.25">
      <c r="A115" s="56" t="s">
        <v>95</v>
      </c>
      <c r="B115" s="260">
        <v>28.11678216548977</v>
      </c>
      <c r="C115" s="260">
        <v>29.92753212825356</v>
      </c>
      <c r="D115" s="260">
        <v>29.505566363605219</v>
      </c>
      <c r="E115" s="260">
        <v>30.779286640823571</v>
      </c>
      <c r="F115" s="260">
        <v>33.087963908574501</v>
      </c>
      <c r="G115" s="260">
        <v>37.051993772379078</v>
      </c>
      <c r="H115" s="260">
        <v>37.465723509222649</v>
      </c>
      <c r="I115" s="260">
        <v>40.253519988621683</v>
      </c>
      <c r="J115" s="260">
        <v>43.388380027215582</v>
      </c>
      <c r="K115" s="260">
        <v>39.773528728875078</v>
      </c>
      <c r="L115" s="260">
        <v>39.096080729965749</v>
      </c>
      <c r="M115" s="260">
        <v>35.22384962371391</v>
      </c>
      <c r="N115" s="260">
        <v>35.616259284731584</v>
      </c>
      <c r="O115" s="260">
        <v>34.623340425989227</v>
      </c>
      <c r="P115" s="260">
        <v>33.186657121336737</v>
      </c>
      <c r="Q115" s="260">
        <v>35.505469389898387</v>
      </c>
      <c r="R115" s="260">
        <v>45.610197620022078</v>
      </c>
      <c r="S115" s="260">
        <v>35.023381824519078</v>
      </c>
      <c r="T115" s="260">
        <v>34.111713468420447</v>
      </c>
      <c r="U115" s="260">
        <v>31.998038408551409</v>
      </c>
      <c r="V115" s="260">
        <v>32.574269241451667</v>
      </c>
      <c r="W115" s="260">
        <v>33.845907373261127</v>
      </c>
      <c r="X115" s="260">
        <v>31.810779039780591</v>
      </c>
      <c r="Y115" s="260">
        <v>30.696225651361299</v>
      </c>
      <c r="DA115" s="68" t="s">
        <v>1093</v>
      </c>
    </row>
    <row r="116" spans="1:105" ht="12" customHeight="1" x14ac:dyDescent="0.25">
      <c r="A116" s="37" t="s">
        <v>159</v>
      </c>
      <c r="B116" s="226">
        <v>0</v>
      </c>
      <c r="C116" s="226">
        <v>0</v>
      </c>
      <c r="D116" s="226">
        <v>0</v>
      </c>
      <c r="E116" s="226">
        <v>0.28236008378547173</v>
      </c>
      <c r="F116" s="226">
        <v>0.27868779833011692</v>
      </c>
      <c r="G116" s="226">
        <v>0.36143538890410221</v>
      </c>
      <c r="H116" s="226">
        <v>0.36727761125930097</v>
      </c>
      <c r="I116" s="226">
        <v>0.44094009939672352</v>
      </c>
      <c r="J116" s="226">
        <v>0.77658302115882005</v>
      </c>
      <c r="K116" s="226">
        <v>0.41494530501044841</v>
      </c>
      <c r="L116" s="226">
        <v>0.40539572852641098</v>
      </c>
      <c r="M116" s="226">
        <v>0.36126446082511959</v>
      </c>
      <c r="N116" s="226">
        <v>0.35459846043853971</v>
      </c>
      <c r="O116" s="226">
        <v>0.30562444479617201</v>
      </c>
      <c r="P116" s="226">
        <v>0.23128927532183149</v>
      </c>
      <c r="Q116" s="226">
        <v>0.1529470728781992</v>
      </c>
      <c r="R116" s="226">
        <v>0.34939180091037281</v>
      </c>
      <c r="S116" s="226">
        <v>0.2398144852481997</v>
      </c>
      <c r="T116" s="226">
        <v>0.24889392425106671</v>
      </c>
      <c r="U116" s="226">
        <v>0.17896211216119801</v>
      </c>
      <c r="V116" s="226">
        <v>0.37950332041217011</v>
      </c>
      <c r="W116" s="226">
        <v>0.46113482517693399</v>
      </c>
      <c r="X116" s="226">
        <v>0.34137426430336659</v>
      </c>
      <c r="Y116" s="226">
        <v>0.31847478016323388</v>
      </c>
      <c r="DA116" s="69" t="s">
        <v>1094</v>
      </c>
    </row>
    <row r="117" spans="1:105" ht="12" customHeight="1" x14ac:dyDescent="0.25">
      <c r="A117" s="37" t="s">
        <v>35</v>
      </c>
      <c r="B117" s="226">
        <v>16.96581541312262</v>
      </c>
      <c r="C117" s="226">
        <v>16.8665333238004</v>
      </c>
      <c r="D117" s="226">
        <v>17.482770350836859</v>
      </c>
      <c r="E117" s="226">
        <v>19.077845067334941</v>
      </c>
      <c r="F117" s="226">
        <v>19.403648808592809</v>
      </c>
      <c r="G117" s="226">
        <v>22.24898532007008</v>
      </c>
      <c r="H117" s="226">
        <v>21.260411196227881</v>
      </c>
      <c r="I117" s="226">
        <v>27.911568855039921</v>
      </c>
      <c r="J117" s="226">
        <v>31.343637223900281</v>
      </c>
      <c r="K117" s="226">
        <v>30.104530523640371</v>
      </c>
      <c r="L117" s="226">
        <v>28.42200982972766</v>
      </c>
      <c r="M117" s="226">
        <v>24.948211820584898</v>
      </c>
      <c r="N117" s="226">
        <v>25.856069537912269</v>
      </c>
      <c r="O117" s="226">
        <v>25.23691952043044</v>
      </c>
      <c r="P117" s="226">
        <v>22.99422454630211</v>
      </c>
      <c r="Q117" s="226">
        <v>25.210465802735541</v>
      </c>
      <c r="R117" s="226">
        <v>32.865017733199117</v>
      </c>
      <c r="S117" s="226">
        <v>26.24624087102147</v>
      </c>
      <c r="T117" s="226">
        <v>24.486147885895029</v>
      </c>
      <c r="U117" s="226">
        <v>22.093669506902039</v>
      </c>
      <c r="V117" s="226">
        <v>24.358067217324429</v>
      </c>
      <c r="W117" s="226">
        <v>24.802805140458091</v>
      </c>
      <c r="X117" s="226">
        <v>21.889062389329261</v>
      </c>
      <c r="Y117" s="226">
        <v>21.264545684399351</v>
      </c>
      <c r="DA117" s="69" t="s">
        <v>1095</v>
      </c>
    </row>
    <row r="118" spans="1:105" ht="12" customHeight="1" x14ac:dyDescent="0.25">
      <c r="A118" s="37" t="s">
        <v>96</v>
      </c>
      <c r="B118" s="226">
        <v>0</v>
      </c>
      <c r="C118" s="226">
        <v>0</v>
      </c>
      <c r="D118" s="226">
        <v>0</v>
      </c>
      <c r="E118" s="226">
        <v>0</v>
      </c>
      <c r="F118" s="226">
        <v>0</v>
      </c>
      <c r="G118" s="226">
        <v>0</v>
      </c>
      <c r="H118" s="226">
        <v>0</v>
      </c>
      <c r="I118" s="226">
        <v>0</v>
      </c>
      <c r="J118" s="226">
        <v>0</v>
      </c>
      <c r="K118" s="226">
        <v>0</v>
      </c>
      <c r="L118" s="226">
        <v>0</v>
      </c>
      <c r="M118" s="226">
        <v>0</v>
      </c>
      <c r="N118" s="226">
        <v>0</v>
      </c>
      <c r="O118" s="226">
        <v>0</v>
      </c>
      <c r="P118" s="226">
        <v>0</v>
      </c>
      <c r="Q118" s="226">
        <v>0</v>
      </c>
      <c r="R118" s="226">
        <v>0</v>
      </c>
      <c r="S118" s="226">
        <v>0</v>
      </c>
      <c r="T118" s="226">
        <v>0</v>
      </c>
      <c r="U118" s="226">
        <v>2.2000867542073871E-3</v>
      </c>
      <c r="V118" s="226">
        <v>2.9859940704851189E-2</v>
      </c>
      <c r="W118" s="226">
        <v>0</v>
      </c>
      <c r="X118" s="226">
        <v>0</v>
      </c>
      <c r="Y118" s="226">
        <v>0</v>
      </c>
      <c r="DA118" s="69" t="s">
        <v>1096</v>
      </c>
    </row>
    <row r="119" spans="1:105" ht="12" customHeight="1" x14ac:dyDescent="0.25">
      <c r="A119" s="37" t="s">
        <v>78</v>
      </c>
      <c r="B119" s="226">
        <v>0</v>
      </c>
      <c r="C119" s="226">
        <v>0</v>
      </c>
      <c r="D119" s="226">
        <v>0</v>
      </c>
      <c r="E119" s="226">
        <v>0</v>
      </c>
      <c r="F119" s="226">
        <v>0</v>
      </c>
      <c r="G119" s="226">
        <v>0</v>
      </c>
      <c r="H119" s="226">
        <v>0</v>
      </c>
      <c r="I119" s="226">
        <v>0</v>
      </c>
      <c r="J119" s="226">
        <v>0</v>
      </c>
      <c r="K119" s="226">
        <v>0</v>
      </c>
      <c r="L119" s="226">
        <v>0</v>
      </c>
      <c r="M119" s="226">
        <v>0</v>
      </c>
      <c r="N119" s="226">
        <v>0</v>
      </c>
      <c r="O119" s="226">
        <v>0</v>
      </c>
      <c r="P119" s="226">
        <v>0</v>
      </c>
      <c r="Q119" s="226">
        <v>0</v>
      </c>
      <c r="R119" s="226">
        <v>0</v>
      </c>
      <c r="S119" s="226">
        <v>0</v>
      </c>
      <c r="T119" s="226">
        <v>0.24471041862734691</v>
      </c>
      <c r="U119" s="226">
        <v>0.24633493514075519</v>
      </c>
      <c r="V119" s="226">
        <v>0.24244106173903821</v>
      </c>
      <c r="W119" s="226">
        <v>0.2743597019977902</v>
      </c>
      <c r="X119" s="226">
        <v>0.26493228123130319</v>
      </c>
      <c r="Y119" s="226">
        <v>0.31220908754961701</v>
      </c>
      <c r="DA119" s="69" t="s">
        <v>1097</v>
      </c>
    </row>
    <row r="120" spans="1:105" ht="12" customHeight="1" x14ac:dyDescent="0.25">
      <c r="A120" s="37" t="s">
        <v>40</v>
      </c>
      <c r="B120" s="226">
        <v>11.15096675236715</v>
      </c>
      <c r="C120" s="226">
        <v>13.06099880445316</v>
      </c>
      <c r="D120" s="226">
        <v>12.02279601276836</v>
      </c>
      <c r="E120" s="226">
        <v>11.41908148970316</v>
      </c>
      <c r="F120" s="226">
        <v>13.40562730165157</v>
      </c>
      <c r="G120" s="226">
        <v>14.44157306340491</v>
      </c>
      <c r="H120" s="226">
        <v>15.838034701735459</v>
      </c>
      <c r="I120" s="226">
        <v>11.901011034185039</v>
      </c>
      <c r="J120" s="226">
        <v>11.26815978215649</v>
      </c>
      <c r="K120" s="226">
        <v>9.2540529002242593</v>
      </c>
      <c r="L120" s="226">
        <v>10.26867517171168</v>
      </c>
      <c r="M120" s="226">
        <v>9.9143733423038878</v>
      </c>
      <c r="N120" s="226">
        <v>9.4055912863807816</v>
      </c>
      <c r="O120" s="226">
        <v>9.0807964607626097</v>
      </c>
      <c r="P120" s="226">
        <v>9.9611432997128002</v>
      </c>
      <c r="Q120" s="226">
        <v>10.142056514284651</v>
      </c>
      <c r="R120" s="226">
        <v>12.39578808591258</v>
      </c>
      <c r="S120" s="226">
        <v>8.5373264682494092</v>
      </c>
      <c r="T120" s="226">
        <v>9.1319612396470102</v>
      </c>
      <c r="U120" s="226">
        <v>9.4768717675932059</v>
      </c>
      <c r="V120" s="226">
        <v>7.5643977012711856</v>
      </c>
      <c r="W120" s="226">
        <v>8.3076077056283211</v>
      </c>
      <c r="X120" s="226">
        <v>9.3154101049166673</v>
      </c>
      <c r="Y120" s="226">
        <v>8.8009960992490974</v>
      </c>
      <c r="DA120" s="69" t="s">
        <v>1098</v>
      </c>
    </row>
    <row r="121" spans="1:105" ht="12" customHeight="1" x14ac:dyDescent="0.25">
      <c r="A121" s="57" t="s">
        <v>1051</v>
      </c>
      <c r="B121" s="261">
        <f t="shared" ref="B121:Y121" si="4">B122+B133</f>
        <v>171.88452209421175</v>
      </c>
      <c r="C121" s="261">
        <f t="shared" si="4"/>
        <v>181.12829124561458</v>
      </c>
      <c r="D121" s="261">
        <f t="shared" si="4"/>
        <v>181.69381755957914</v>
      </c>
      <c r="E121" s="261">
        <f t="shared" si="4"/>
        <v>213.15567200181169</v>
      </c>
      <c r="F121" s="261">
        <f t="shared" si="4"/>
        <v>223.17493440816494</v>
      </c>
      <c r="G121" s="261">
        <f t="shared" si="4"/>
        <v>251.90485454025776</v>
      </c>
      <c r="H121" s="261">
        <f t="shared" si="4"/>
        <v>277.37701712851913</v>
      </c>
      <c r="I121" s="261">
        <f t="shared" si="4"/>
        <v>302.87040831395092</v>
      </c>
      <c r="J121" s="261">
        <f t="shared" si="4"/>
        <v>325.77340581039317</v>
      </c>
      <c r="K121" s="261">
        <f t="shared" si="4"/>
        <v>305.15690859198662</v>
      </c>
      <c r="L121" s="261">
        <f t="shared" si="4"/>
        <v>289.22289979311955</v>
      </c>
      <c r="M121" s="261">
        <f t="shared" si="4"/>
        <v>267.8658369805118</v>
      </c>
      <c r="N121" s="261">
        <f t="shared" si="4"/>
        <v>272.31104684252995</v>
      </c>
      <c r="O121" s="261">
        <f t="shared" si="4"/>
        <v>267.1938742672337</v>
      </c>
      <c r="P121" s="261">
        <f t="shared" si="4"/>
        <v>251.86215225984873</v>
      </c>
      <c r="Q121" s="261">
        <f t="shared" si="4"/>
        <v>275.2627146801961</v>
      </c>
      <c r="R121" s="261">
        <f t="shared" si="4"/>
        <v>355.98744057277912</v>
      </c>
      <c r="S121" s="261">
        <f t="shared" si="4"/>
        <v>265.79977990697626</v>
      </c>
      <c r="T121" s="261">
        <f t="shared" si="4"/>
        <v>265.1461309850356</v>
      </c>
      <c r="U121" s="261">
        <f t="shared" si="4"/>
        <v>247.77680445947334</v>
      </c>
      <c r="V121" s="261">
        <f t="shared" si="4"/>
        <v>249.04395622772154</v>
      </c>
      <c r="W121" s="261">
        <f t="shared" si="4"/>
        <v>259.23489285951746</v>
      </c>
      <c r="X121" s="261">
        <f t="shared" si="4"/>
        <v>242.82377946997468</v>
      </c>
      <c r="Y121" s="261">
        <f t="shared" si="4"/>
        <v>229.68187033276584</v>
      </c>
      <c r="DA121" s="70"/>
    </row>
    <row r="122" spans="1:105" ht="12" customHeight="1" x14ac:dyDescent="0.25">
      <c r="A122" s="60" t="s">
        <v>1052</v>
      </c>
      <c r="B122" s="262">
        <v>171.61353066876421</v>
      </c>
      <c r="C122" s="262">
        <v>180.83441647966481</v>
      </c>
      <c r="D122" s="262">
        <v>181.41174192520569</v>
      </c>
      <c r="E122" s="262">
        <v>212.882545903032</v>
      </c>
      <c r="F122" s="262">
        <v>222.86977285013111</v>
      </c>
      <c r="G122" s="262">
        <v>251.5657408305558</v>
      </c>
      <c r="H122" s="262">
        <v>277.03410748873978</v>
      </c>
      <c r="I122" s="262">
        <v>302.54265243327319</v>
      </c>
      <c r="J122" s="262">
        <v>325.43469022677942</v>
      </c>
      <c r="K122" s="262">
        <v>304.86031076636118</v>
      </c>
      <c r="L122" s="262">
        <v>288.91528944388932</v>
      </c>
      <c r="M122" s="262">
        <v>267.58419631970639</v>
      </c>
      <c r="N122" s="262">
        <v>272.03223898188787</v>
      </c>
      <c r="O122" s="262">
        <v>266.92514630395573</v>
      </c>
      <c r="P122" s="262">
        <v>251.59114558302201</v>
      </c>
      <c r="Q122" s="262">
        <v>274.98199390186687</v>
      </c>
      <c r="R122" s="262">
        <v>355.6274958745538</v>
      </c>
      <c r="S122" s="262">
        <v>265.53196116621382</v>
      </c>
      <c r="T122" s="262">
        <v>264.87802723868248</v>
      </c>
      <c r="U122" s="262">
        <v>247.51633555020999</v>
      </c>
      <c r="V122" s="262">
        <v>248.7993814769203</v>
      </c>
      <c r="W122" s="262">
        <v>258.97456482071328</v>
      </c>
      <c r="X122" s="262">
        <v>242.56376404236309</v>
      </c>
      <c r="Y122" s="262">
        <v>229.4295079734782</v>
      </c>
      <c r="DA122" s="72" t="s">
        <v>1099</v>
      </c>
    </row>
    <row r="123" spans="1:105" ht="12" customHeight="1" x14ac:dyDescent="0.25">
      <c r="A123" s="64" t="s">
        <v>28</v>
      </c>
      <c r="B123" s="229">
        <v>9.4409787297778482</v>
      </c>
      <c r="C123" s="229">
        <v>17.310435572643399</v>
      </c>
      <c r="D123" s="229">
        <v>16.043372873531752</v>
      </c>
      <c r="E123" s="229">
        <v>13.0592071527889</v>
      </c>
      <c r="F123" s="229">
        <v>7.9229859680221129</v>
      </c>
      <c r="G123" s="229">
        <v>4.6300494511053598</v>
      </c>
      <c r="H123" s="229">
        <v>5.5731135784027721</v>
      </c>
      <c r="I123" s="229">
        <v>8.5845644814799034</v>
      </c>
      <c r="J123" s="229">
        <v>10.280410033513959</v>
      </c>
      <c r="K123" s="229">
        <v>7.8551207424726144</v>
      </c>
      <c r="L123" s="229">
        <v>13.665645269892259</v>
      </c>
      <c r="M123" s="229">
        <v>8.8283695681355212</v>
      </c>
      <c r="N123" s="229">
        <v>8.663547187432485</v>
      </c>
      <c r="O123" s="229">
        <v>9.6736507975378085</v>
      </c>
      <c r="P123" s="229">
        <v>11.478450218693</v>
      </c>
      <c r="Q123" s="229">
        <v>22.162312003682619</v>
      </c>
      <c r="R123" s="229">
        <v>24.86849658336266</v>
      </c>
      <c r="S123" s="229">
        <v>18.485553683343412</v>
      </c>
      <c r="T123" s="229">
        <v>8.3142379525013759</v>
      </c>
      <c r="U123" s="229">
        <v>7.5461447300818936</v>
      </c>
      <c r="V123" s="229">
        <v>10.85501073872809</v>
      </c>
      <c r="W123" s="229">
        <v>3.322246483552894</v>
      </c>
      <c r="X123" s="229">
        <v>11.219037433228459</v>
      </c>
      <c r="Y123" s="229">
        <v>8.7912469237834969</v>
      </c>
      <c r="DA123" s="73" t="s">
        <v>1100</v>
      </c>
    </row>
    <row r="124" spans="1:105" ht="12" customHeight="1" x14ac:dyDescent="0.25">
      <c r="A124" s="64" t="s">
        <v>30</v>
      </c>
      <c r="B124" s="229">
        <v>3.7478556333853001</v>
      </c>
      <c r="C124" s="229">
        <v>0.8591110799285524</v>
      </c>
      <c r="D124" s="229">
        <v>0.1118441174566923</v>
      </c>
      <c r="E124" s="229">
        <v>21.221982214578901</v>
      </c>
      <c r="F124" s="229">
        <v>19.29001811087414</v>
      </c>
      <c r="G124" s="229">
        <v>19.978130006431961</v>
      </c>
      <c r="H124" s="229">
        <v>20.682041950792271</v>
      </c>
      <c r="I124" s="229">
        <v>19.081215195107259</v>
      </c>
      <c r="J124" s="229">
        <v>20.91345283343615</v>
      </c>
      <c r="K124" s="229">
        <v>15.42299001467469</v>
      </c>
      <c r="L124" s="229">
        <v>15.010924738891539</v>
      </c>
      <c r="M124" s="229">
        <v>13.1616345508245</v>
      </c>
      <c r="N124" s="229">
        <v>12.417670467074821</v>
      </c>
      <c r="O124" s="229">
        <v>12.29331183605648</v>
      </c>
      <c r="P124" s="229">
        <v>11.56917433891908</v>
      </c>
      <c r="Q124" s="229">
        <v>13.803045069880451</v>
      </c>
      <c r="R124" s="229">
        <v>22.051628827804059</v>
      </c>
      <c r="S124" s="229">
        <v>11.278121039354151</v>
      </c>
      <c r="T124" s="229">
        <v>11.384587027777419</v>
      </c>
      <c r="U124" s="229">
        <v>12.819491544125309</v>
      </c>
      <c r="V124" s="229">
        <v>10.685796948475179</v>
      </c>
      <c r="W124" s="229">
        <v>11.37206408073539</v>
      </c>
      <c r="X124" s="229">
        <v>9.5824376400440361</v>
      </c>
      <c r="Y124" s="229">
        <v>7.1954100977324904</v>
      </c>
      <c r="DA124" s="73" t="s">
        <v>1101</v>
      </c>
    </row>
    <row r="125" spans="1:105" ht="12" customHeight="1" x14ac:dyDescent="0.25">
      <c r="A125" s="64" t="s">
        <v>31</v>
      </c>
      <c r="B125" s="229">
        <v>0</v>
      </c>
      <c r="C125" s="229">
        <v>0</v>
      </c>
      <c r="D125" s="229">
        <v>0</v>
      </c>
      <c r="E125" s="229">
        <v>0</v>
      </c>
      <c r="F125" s="229">
        <v>0</v>
      </c>
      <c r="G125" s="229">
        <v>0</v>
      </c>
      <c r="H125" s="229">
        <v>0</v>
      </c>
      <c r="I125" s="229">
        <v>0.41837528363353998</v>
      </c>
      <c r="J125" s="229">
        <v>0</v>
      </c>
      <c r="K125" s="229">
        <v>0</v>
      </c>
      <c r="L125" s="229">
        <v>0</v>
      </c>
      <c r="M125" s="229">
        <v>7.8006211120780364E-2</v>
      </c>
      <c r="N125" s="229">
        <v>0</v>
      </c>
      <c r="O125" s="229">
        <v>0</v>
      </c>
      <c r="P125" s="229">
        <v>0</v>
      </c>
      <c r="Q125" s="229">
        <v>0</v>
      </c>
      <c r="R125" s="229">
        <v>0</v>
      </c>
      <c r="S125" s="229">
        <v>0</v>
      </c>
      <c r="T125" s="229">
        <v>0</v>
      </c>
      <c r="U125" s="229">
        <v>0</v>
      </c>
      <c r="V125" s="229">
        <v>0</v>
      </c>
      <c r="W125" s="229">
        <v>0</v>
      </c>
      <c r="X125" s="229">
        <v>0</v>
      </c>
      <c r="Y125" s="229">
        <v>0</v>
      </c>
      <c r="DA125" s="73" t="s">
        <v>1102</v>
      </c>
    </row>
    <row r="126" spans="1:105" ht="12" customHeight="1" x14ac:dyDescent="0.25">
      <c r="A126" s="64" t="s">
        <v>159</v>
      </c>
      <c r="B126" s="229">
        <v>0</v>
      </c>
      <c r="C126" s="229">
        <v>0</v>
      </c>
      <c r="D126" s="229">
        <v>0</v>
      </c>
      <c r="E126" s="229">
        <v>1.536837719454003</v>
      </c>
      <c r="F126" s="229">
        <v>1.6596423082331859</v>
      </c>
      <c r="G126" s="229">
        <v>2.1049956318287371</v>
      </c>
      <c r="H126" s="229">
        <v>1.7300137750533899</v>
      </c>
      <c r="I126" s="229">
        <v>1.9911576632577019</v>
      </c>
      <c r="J126" s="229">
        <v>3.461670293581212</v>
      </c>
      <c r="K126" s="229">
        <v>1.725820133150451</v>
      </c>
      <c r="L126" s="229">
        <v>1.850599581316049</v>
      </c>
      <c r="M126" s="229">
        <v>1.5689876163223551</v>
      </c>
      <c r="N126" s="229">
        <v>1.501629150947704</v>
      </c>
      <c r="O126" s="229">
        <v>1.257773789285541</v>
      </c>
      <c r="P126" s="229">
        <v>0.98533615341111902</v>
      </c>
      <c r="Q126" s="229">
        <v>0.59485028287295383</v>
      </c>
      <c r="R126" s="229">
        <v>1.389274485911445</v>
      </c>
      <c r="S126" s="229">
        <v>1.0286757595896789</v>
      </c>
      <c r="T126" s="229">
        <v>1.069894603772237</v>
      </c>
      <c r="U126" s="229">
        <v>0.78990239152162534</v>
      </c>
      <c r="V126" s="229">
        <v>1.6915995008988001</v>
      </c>
      <c r="W126" s="229">
        <v>2.110897744681477</v>
      </c>
      <c r="X126" s="229">
        <v>1.5309122204970931</v>
      </c>
      <c r="Y126" s="229">
        <v>1.500294392117564</v>
      </c>
      <c r="DA126" s="73" t="s">
        <v>1103</v>
      </c>
    </row>
    <row r="127" spans="1:105" ht="12" customHeight="1" x14ac:dyDescent="0.25">
      <c r="A127" s="64" t="s">
        <v>32</v>
      </c>
      <c r="B127" s="229">
        <v>8.2701149805405798</v>
      </c>
      <c r="C127" s="229">
        <v>12.21090997634249</v>
      </c>
      <c r="D127" s="229">
        <v>13.43634467176004</v>
      </c>
      <c r="E127" s="229">
        <v>30.417147457322631</v>
      </c>
      <c r="F127" s="229">
        <v>31.365867140578921</v>
      </c>
      <c r="G127" s="229">
        <v>34.457744219465489</v>
      </c>
      <c r="H127" s="229">
        <v>31.915743125726959</v>
      </c>
      <c r="I127" s="229">
        <v>30.562378334787489</v>
      </c>
      <c r="J127" s="229">
        <v>33.563772603995261</v>
      </c>
      <c r="K127" s="229">
        <v>33.625442069527857</v>
      </c>
      <c r="L127" s="229">
        <v>29.101672879060771</v>
      </c>
      <c r="M127" s="229">
        <v>25.754899880970228</v>
      </c>
      <c r="N127" s="229">
        <v>26.072058214609498</v>
      </c>
      <c r="O127" s="229">
        <v>26.7278438999356</v>
      </c>
      <c r="P127" s="229">
        <v>25.689969120201951</v>
      </c>
      <c r="Q127" s="229">
        <v>28.932396831312921</v>
      </c>
      <c r="R127" s="229">
        <v>18.900381130155878</v>
      </c>
      <c r="S127" s="229">
        <v>14.48455539870756</v>
      </c>
      <c r="T127" s="229">
        <v>12.625046334587291</v>
      </c>
      <c r="U127" s="229">
        <v>10.886795824162769</v>
      </c>
      <c r="V127" s="229">
        <v>8.2233548471066609</v>
      </c>
      <c r="W127" s="229">
        <v>9.9715314555279306</v>
      </c>
      <c r="X127" s="229">
        <v>7.4053104732164936</v>
      </c>
      <c r="Y127" s="229">
        <v>4.9525958158695707</v>
      </c>
      <c r="DA127" s="73" t="s">
        <v>1104</v>
      </c>
    </row>
    <row r="128" spans="1:105" ht="12" customHeight="1" x14ac:dyDescent="0.25">
      <c r="A128" s="64" t="s">
        <v>33</v>
      </c>
      <c r="B128" s="229">
        <v>0</v>
      </c>
      <c r="C128" s="229">
        <v>0.3255958098655764</v>
      </c>
      <c r="D128" s="229">
        <v>0.99914213829939047</v>
      </c>
      <c r="E128" s="229">
        <v>0</v>
      </c>
      <c r="F128" s="229">
        <v>0.2273586959978818</v>
      </c>
      <c r="G128" s="229">
        <v>0.35647693540779618</v>
      </c>
      <c r="H128" s="229">
        <v>0.1225522437471657</v>
      </c>
      <c r="I128" s="229">
        <v>0</v>
      </c>
      <c r="J128" s="229">
        <v>0</v>
      </c>
      <c r="K128" s="229">
        <v>0</v>
      </c>
      <c r="L128" s="229">
        <v>0</v>
      </c>
      <c r="M128" s="229">
        <v>0</v>
      </c>
      <c r="N128" s="229">
        <v>0.22807915099988521</v>
      </c>
      <c r="O128" s="229">
        <v>0.1915002551710476</v>
      </c>
      <c r="P128" s="229">
        <v>0.21420997636706049</v>
      </c>
      <c r="Q128" s="229">
        <v>0.58153695991752652</v>
      </c>
      <c r="R128" s="229">
        <v>0.73314506232699217</v>
      </c>
      <c r="S128" s="229">
        <v>0.51774622049491803</v>
      </c>
      <c r="T128" s="229">
        <v>0.5812367953993286</v>
      </c>
      <c r="U128" s="229">
        <v>0.48307865575233871</v>
      </c>
      <c r="V128" s="229">
        <v>0.46783741201379009</v>
      </c>
      <c r="W128" s="229">
        <v>0</v>
      </c>
      <c r="X128" s="229">
        <v>0</v>
      </c>
      <c r="Y128" s="229">
        <v>0</v>
      </c>
      <c r="DA128" s="73" t="s">
        <v>1105</v>
      </c>
    </row>
    <row r="129" spans="1:105" ht="12" customHeight="1" x14ac:dyDescent="0.25">
      <c r="A129" s="64" t="s">
        <v>35</v>
      </c>
      <c r="B129" s="229">
        <v>134.75776346908049</v>
      </c>
      <c r="C129" s="229">
        <v>133.9804330401937</v>
      </c>
      <c r="D129" s="229">
        <v>135.39219905983049</v>
      </c>
      <c r="E129" s="229">
        <v>103.8374529158161</v>
      </c>
      <c r="F129" s="229">
        <v>115.552660323841</v>
      </c>
      <c r="G129" s="229">
        <v>129.5778397720635</v>
      </c>
      <c r="H129" s="229">
        <v>100.14442238028499</v>
      </c>
      <c r="I129" s="229">
        <v>126.0405535701903</v>
      </c>
      <c r="J129" s="229">
        <v>139.71634057728409</v>
      </c>
      <c r="K129" s="229">
        <v>125.2092848126878</v>
      </c>
      <c r="L129" s="229">
        <v>129.7442370254968</v>
      </c>
      <c r="M129" s="229">
        <v>108.35119321308829</v>
      </c>
      <c r="N129" s="229">
        <v>109.4935034377835</v>
      </c>
      <c r="O129" s="229">
        <v>103.8605924217735</v>
      </c>
      <c r="P129" s="229">
        <v>97.959755088506924</v>
      </c>
      <c r="Q129" s="229">
        <v>98.049949122326339</v>
      </c>
      <c r="R129" s="229">
        <v>130.68002882950651</v>
      </c>
      <c r="S129" s="229">
        <v>112.5823226917623</v>
      </c>
      <c r="T129" s="229">
        <v>105.2560747278899</v>
      </c>
      <c r="U129" s="229">
        <v>97.516966972712027</v>
      </c>
      <c r="V129" s="229">
        <v>108.573738703879</v>
      </c>
      <c r="W129" s="229">
        <v>113.53769564612359</v>
      </c>
      <c r="X129" s="229">
        <v>98.162739875634429</v>
      </c>
      <c r="Y129" s="229">
        <v>100.17458407500961</v>
      </c>
      <c r="DA129" s="73" t="s">
        <v>1106</v>
      </c>
    </row>
    <row r="130" spans="1:105" ht="12" customHeight="1" x14ac:dyDescent="0.25">
      <c r="A130" s="64" t="s">
        <v>36</v>
      </c>
      <c r="B130" s="229">
        <v>4.3144145888736736</v>
      </c>
      <c r="C130" s="229">
        <v>4.1018649016225046</v>
      </c>
      <c r="D130" s="229">
        <v>3.843370581693609</v>
      </c>
      <c r="E130" s="229">
        <v>0</v>
      </c>
      <c r="F130" s="229">
        <v>0</v>
      </c>
      <c r="G130" s="229">
        <v>4.5397773315817803E-3</v>
      </c>
      <c r="H130" s="229">
        <v>4.68221302617734E-3</v>
      </c>
      <c r="I130" s="229">
        <v>0.77765617547455546</v>
      </c>
      <c r="J130" s="229">
        <v>0</v>
      </c>
      <c r="K130" s="229">
        <v>0</v>
      </c>
      <c r="L130" s="229">
        <v>4.0378950760920791</v>
      </c>
      <c r="M130" s="229">
        <v>7.1083951701720327</v>
      </c>
      <c r="N130" s="229">
        <v>3.618762748168399</v>
      </c>
      <c r="O130" s="229">
        <v>3.6810791580550659</v>
      </c>
      <c r="P130" s="229">
        <v>2.705255265817307</v>
      </c>
      <c r="Q130" s="229">
        <v>2.5496761086384039</v>
      </c>
      <c r="R130" s="229">
        <v>2.5362236999874379</v>
      </c>
      <c r="S130" s="229">
        <v>1.1520813616574319</v>
      </c>
      <c r="T130" s="229">
        <v>2.2077916400246358</v>
      </c>
      <c r="U130" s="229">
        <v>1.70285651866829</v>
      </c>
      <c r="V130" s="229">
        <v>1.5334848115914199</v>
      </c>
      <c r="W130" s="229">
        <v>1.729712522952908</v>
      </c>
      <c r="X130" s="229">
        <v>1.8750795219001779E-2</v>
      </c>
      <c r="Y130" s="229">
        <v>0.71495021046899476</v>
      </c>
      <c r="DA130" s="73" t="s">
        <v>1107</v>
      </c>
    </row>
    <row r="131" spans="1:105" ht="12" customHeight="1" x14ac:dyDescent="0.25">
      <c r="A131" s="64" t="s">
        <v>38</v>
      </c>
      <c r="B131" s="229">
        <v>0</v>
      </c>
      <c r="C131" s="229">
        <v>0</v>
      </c>
      <c r="D131" s="229">
        <v>0</v>
      </c>
      <c r="E131" s="229">
        <v>0.32521928295485197</v>
      </c>
      <c r="F131" s="229">
        <v>0.4982624803673299</v>
      </c>
      <c r="G131" s="229">
        <v>1.112249986014868</v>
      </c>
      <c r="H131" s="229">
        <v>1.044395708767013</v>
      </c>
      <c r="I131" s="229">
        <v>5.9187081066568634</v>
      </c>
      <c r="J131" s="229">
        <v>6.2680270546697683</v>
      </c>
      <c r="K131" s="229">
        <v>5.4800297214544393</v>
      </c>
      <c r="L131" s="229">
        <v>9.40658509424172</v>
      </c>
      <c r="M131" s="229">
        <v>8.622751958835309</v>
      </c>
      <c r="N131" s="229">
        <v>9.6651812620987805</v>
      </c>
      <c r="O131" s="229">
        <v>9.021568680377138</v>
      </c>
      <c r="P131" s="229">
        <v>8.7976022230698092</v>
      </c>
      <c r="Q131" s="229">
        <v>10.19102814668271</v>
      </c>
      <c r="R131" s="229">
        <v>22.004533421862821</v>
      </c>
      <c r="S131" s="229">
        <v>11.74161579135693</v>
      </c>
      <c r="T131" s="229">
        <v>10.509691239692501</v>
      </c>
      <c r="U131" s="229">
        <v>9.9242767755906041</v>
      </c>
      <c r="V131" s="229">
        <v>9.860670042089188</v>
      </c>
      <c r="W131" s="229">
        <v>12.1859885582807</v>
      </c>
      <c r="X131" s="229">
        <v>13.04797983386576</v>
      </c>
      <c r="Y131" s="229">
        <v>13.62904864721548</v>
      </c>
      <c r="DA131" s="73" t="s">
        <v>1108</v>
      </c>
    </row>
    <row r="132" spans="1:105" ht="12" customHeight="1" x14ac:dyDescent="0.25">
      <c r="A132" s="64" t="s">
        <v>39</v>
      </c>
      <c r="B132" s="229">
        <v>11.082403267106359</v>
      </c>
      <c r="C132" s="229">
        <v>12.046066099068589</v>
      </c>
      <c r="D132" s="229">
        <v>11.58546848263366</v>
      </c>
      <c r="E132" s="229">
        <v>42.484699160116577</v>
      </c>
      <c r="F132" s="229">
        <v>46.352977822216573</v>
      </c>
      <c r="G132" s="229">
        <v>59.343715050906489</v>
      </c>
      <c r="H132" s="229">
        <v>115.8171425129391</v>
      </c>
      <c r="I132" s="229">
        <v>109.1680436226857</v>
      </c>
      <c r="J132" s="229">
        <v>111.2310168302989</v>
      </c>
      <c r="K132" s="229">
        <v>115.54162327239329</v>
      </c>
      <c r="L132" s="229">
        <v>86.097729778898113</v>
      </c>
      <c r="M132" s="229">
        <v>94.109958150237418</v>
      </c>
      <c r="N132" s="229">
        <v>100.3718073627729</v>
      </c>
      <c r="O132" s="229">
        <v>100.2178254657635</v>
      </c>
      <c r="P132" s="229">
        <v>92.191393198035755</v>
      </c>
      <c r="Q132" s="229">
        <v>98.117199376552989</v>
      </c>
      <c r="R132" s="229">
        <v>132.463783833636</v>
      </c>
      <c r="S132" s="229">
        <v>94.261289219947344</v>
      </c>
      <c r="T132" s="229">
        <v>112.9294669170378</v>
      </c>
      <c r="U132" s="229">
        <v>105.8468221375952</v>
      </c>
      <c r="V132" s="229">
        <v>96.907888472138183</v>
      </c>
      <c r="W132" s="229">
        <v>104.7444283288585</v>
      </c>
      <c r="X132" s="229">
        <v>101.5965957706578</v>
      </c>
      <c r="Y132" s="229">
        <v>92.471377811280973</v>
      </c>
      <c r="DA132" s="73" t="s">
        <v>1109</v>
      </c>
    </row>
    <row r="133" spans="1:105" ht="12" customHeight="1" x14ac:dyDescent="0.25">
      <c r="A133" s="60" t="s">
        <v>1064</v>
      </c>
      <c r="B133" s="262">
        <v>0.27099142544751997</v>
      </c>
      <c r="C133" s="262">
        <v>0.29387476594976919</v>
      </c>
      <c r="D133" s="262">
        <v>0.28207563437344291</v>
      </c>
      <c r="E133" s="262">
        <v>0.27312609877969318</v>
      </c>
      <c r="F133" s="262">
        <v>0.30516155803383138</v>
      </c>
      <c r="G133" s="262">
        <v>0.33911370970196331</v>
      </c>
      <c r="H133" s="262">
        <v>0.34290963977935662</v>
      </c>
      <c r="I133" s="262">
        <v>0.32775588067773498</v>
      </c>
      <c r="J133" s="262">
        <v>0.33871558361376303</v>
      </c>
      <c r="K133" s="262">
        <v>0.29659782562545789</v>
      </c>
      <c r="L133" s="262">
        <v>0.30761034923020858</v>
      </c>
      <c r="M133" s="262">
        <v>0.28164066080543071</v>
      </c>
      <c r="N133" s="262">
        <v>0.27880786064209567</v>
      </c>
      <c r="O133" s="262">
        <v>0.26872796327794352</v>
      </c>
      <c r="P133" s="262">
        <v>0.27100667682670138</v>
      </c>
      <c r="Q133" s="262">
        <v>0.28072077832924069</v>
      </c>
      <c r="R133" s="262">
        <v>0.35994469822530001</v>
      </c>
      <c r="S133" s="262">
        <v>0.26781874076242618</v>
      </c>
      <c r="T133" s="262">
        <v>0.26810374635314432</v>
      </c>
      <c r="U133" s="262">
        <v>0.26046890926335609</v>
      </c>
      <c r="V133" s="262">
        <v>0.2445747508012289</v>
      </c>
      <c r="W133" s="262">
        <v>0.26032803880419242</v>
      </c>
      <c r="X133" s="262">
        <v>0.26001542761159779</v>
      </c>
      <c r="Y133" s="262">
        <v>0.25236235928763712</v>
      </c>
      <c r="DA133" s="72" t="s">
        <v>1110</v>
      </c>
    </row>
    <row r="134" spans="1:105" ht="12" customHeight="1" x14ac:dyDescent="0.25">
      <c r="A134" s="57" t="s">
        <v>1010</v>
      </c>
      <c r="B134" s="261">
        <v>100.32040190388381</v>
      </c>
      <c r="C134" s="261">
        <v>106.224705895783</v>
      </c>
      <c r="D134" s="261">
        <v>106.410468989218</v>
      </c>
      <c r="E134" s="261">
        <v>117.5018118724809</v>
      </c>
      <c r="F134" s="261">
        <v>123.40801093351411</v>
      </c>
      <c r="G134" s="261">
        <v>138.22033000434391</v>
      </c>
      <c r="H134" s="261">
        <v>141.95805598061949</v>
      </c>
      <c r="I134" s="261">
        <v>157.69100627088341</v>
      </c>
      <c r="J134" s="261">
        <v>170.94445679611599</v>
      </c>
      <c r="K134" s="261">
        <v>158.48836484518719</v>
      </c>
      <c r="L134" s="261">
        <v>153.60558692477991</v>
      </c>
      <c r="M134" s="261">
        <v>138.60744080163181</v>
      </c>
      <c r="N134" s="261">
        <v>140.56719098503351</v>
      </c>
      <c r="O134" s="261">
        <v>137.5389869938011</v>
      </c>
      <c r="P134" s="261">
        <v>130.48996405741391</v>
      </c>
      <c r="Q134" s="261">
        <v>142.71655927349391</v>
      </c>
      <c r="R134" s="261">
        <v>180.24621238260039</v>
      </c>
      <c r="S134" s="261">
        <v>138.1532299045297</v>
      </c>
      <c r="T134" s="261">
        <v>133.21844791556961</v>
      </c>
      <c r="U134" s="261">
        <v>124.0426012349171</v>
      </c>
      <c r="V134" s="261">
        <v>127.43625442258769</v>
      </c>
      <c r="W134" s="261">
        <v>131.28723089234231</v>
      </c>
      <c r="X134" s="261">
        <v>122.61916988934</v>
      </c>
      <c r="Y134" s="261">
        <v>116.94739990481141</v>
      </c>
      <c r="DA134" s="70" t="s">
        <v>1111</v>
      </c>
    </row>
    <row r="135" spans="1:105" ht="12" customHeight="1" x14ac:dyDescent="0.25">
      <c r="A135" s="60" t="s">
        <v>1012</v>
      </c>
      <c r="B135" s="262">
        <v>94.812621848761694</v>
      </c>
      <c r="C135" s="262">
        <v>99.886364005320161</v>
      </c>
      <c r="D135" s="262">
        <v>100.7223579519398</v>
      </c>
      <c r="E135" s="262">
        <v>112.7922092684161</v>
      </c>
      <c r="F135" s="262">
        <v>117.41835170725859</v>
      </c>
      <c r="G135" s="262">
        <v>131.73228185542149</v>
      </c>
      <c r="H135" s="262">
        <v>134.7449786714476</v>
      </c>
      <c r="I135" s="262">
        <v>152.7916041501405</v>
      </c>
      <c r="J135" s="262">
        <v>166.47347696584129</v>
      </c>
      <c r="K135" s="262">
        <v>154.94726575913651</v>
      </c>
      <c r="L135" s="262">
        <v>149.58415183488921</v>
      </c>
      <c r="M135" s="262">
        <v>134.5988807178698</v>
      </c>
      <c r="N135" s="262">
        <v>136.8275129241338</v>
      </c>
      <c r="O135" s="262">
        <v>134.0004220769886</v>
      </c>
      <c r="P135" s="262">
        <v>126.54465806771449</v>
      </c>
      <c r="Q135" s="262">
        <v>139.0535484473003</v>
      </c>
      <c r="R135" s="262">
        <v>175.3315203395284</v>
      </c>
      <c r="S135" s="262">
        <v>134.7858562746847</v>
      </c>
      <c r="T135" s="262">
        <v>129.2323126651242</v>
      </c>
      <c r="U135" s="262">
        <v>119.751780853178</v>
      </c>
      <c r="V135" s="262">
        <v>124.1986200666171</v>
      </c>
      <c r="W135" s="262">
        <v>127.52609804466471</v>
      </c>
      <c r="X135" s="262">
        <v>118.4374055275357</v>
      </c>
      <c r="Y135" s="262">
        <v>112.89212177670829</v>
      </c>
      <c r="DA135" s="72" t="s">
        <v>1112</v>
      </c>
    </row>
    <row r="136" spans="1:105" ht="12" customHeight="1" x14ac:dyDescent="0.25">
      <c r="A136" s="59" t="s">
        <v>28</v>
      </c>
      <c r="B136" s="230">
        <v>5.8708641407038504</v>
      </c>
      <c r="C136" s="230">
        <v>10.575276205675049</v>
      </c>
      <c r="D136" s="230">
        <v>9.8011012342055963</v>
      </c>
      <c r="E136" s="230">
        <v>9.8956697408247436</v>
      </c>
      <c r="F136" s="230">
        <v>5.944390305375272</v>
      </c>
      <c r="G136" s="230">
        <v>3.5716152280003439</v>
      </c>
      <c r="H136" s="230">
        <v>5.3884280060222336</v>
      </c>
      <c r="I136" s="230">
        <v>7.8262089923251281</v>
      </c>
      <c r="J136" s="230">
        <v>9.150869053607563</v>
      </c>
      <c r="K136" s="230">
        <v>7.2269373595578674</v>
      </c>
      <c r="L136" s="230">
        <v>11.723667672245851</v>
      </c>
      <c r="M136" s="230">
        <v>8.2188178988217278</v>
      </c>
      <c r="N136" s="230">
        <v>8.1342593271730692</v>
      </c>
      <c r="O136" s="230">
        <v>9.159656330734208</v>
      </c>
      <c r="P136" s="230">
        <v>10.67150903590421</v>
      </c>
      <c r="Q136" s="230">
        <v>20.580728240170799</v>
      </c>
      <c r="R136" s="230">
        <v>24.796840418872449</v>
      </c>
      <c r="S136" s="230">
        <v>16.998037631509291</v>
      </c>
      <c r="T136" s="230">
        <v>8.4427459035180945</v>
      </c>
      <c r="U136" s="230">
        <v>7.7408406835181358</v>
      </c>
      <c r="V136" s="230">
        <v>10.423215935897661</v>
      </c>
      <c r="W136" s="230">
        <v>3.2857556939617969</v>
      </c>
      <c r="X136" s="230">
        <v>11.23035959092401</v>
      </c>
      <c r="Y136" s="230">
        <v>8.5988001592117502</v>
      </c>
      <c r="DA136" s="71" t="s">
        <v>1113</v>
      </c>
    </row>
    <row r="137" spans="1:105" ht="12" customHeight="1" x14ac:dyDescent="0.25">
      <c r="A137" s="59" t="s">
        <v>31</v>
      </c>
      <c r="B137" s="295">
        <v>0</v>
      </c>
      <c r="C137" s="295">
        <v>0</v>
      </c>
      <c r="D137" s="295">
        <v>0</v>
      </c>
      <c r="E137" s="295">
        <v>0</v>
      </c>
      <c r="F137" s="295">
        <v>0</v>
      </c>
      <c r="G137" s="295">
        <v>0</v>
      </c>
      <c r="H137" s="295">
        <v>0</v>
      </c>
      <c r="I137" s="295">
        <v>0.38141625169258769</v>
      </c>
      <c r="J137" s="295">
        <v>0</v>
      </c>
      <c r="K137" s="295">
        <v>0</v>
      </c>
      <c r="L137" s="295">
        <v>0</v>
      </c>
      <c r="M137" s="295">
        <v>7.2620299731531848E-2</v>
      </c>
      <c r="N137" s="295">
        <v>0</v>
      </c>
      <c r="O137" s="295">
        <v>0</v>
      </c>
      <c r="P137" s="295">
        <v>0</v>
      </c>
      <c r="Q137" s="295">
        <v>0</v>
      </c>
      <c r="R137" s="295">
        <v>0</v>
      </c>
      <c r="S137" s="295">
        <v>0</v>
      </c>
      <c r="T137" s="295">
        <v>0</v>
      </c>
      <c r="U137" s="295">
        <v>0</v>
      </c>
      <c r="V137" s="295">
        <v>0</v>
      </c>
      <c r="W137" s="295">
        <v>0</v>
      </c>
      <c r="X137" s="295">
        <v>0</v>
      </c>
      <c r="Y137" s="295">
        <v>0</v>
      </c>
      <c r="DA137" s="122" t="s">
        <v>1114</v>
      </c>
    </row>
    <row r="138" spans="1:105" ht="12" customHeight="1" x14ac:dyDescent="0.25">
      <c r="A138" s="59" t="s">
        <v>159</v>
      </c>
      <c r="B138" s="295">
        <v>0</v>
      </c>
      <c r="C138" s="295">
        <v>0</v>
      </c>
      <c r="D138" s="295">
        <v>0</v>
      </c>
      <c r="E138" s="295">
        <v>1.1645453157323791</v>
      </c>
      <c r="F138" s="295">
        <v>1.2451822693199619</v>
      </c>
      <c r="G138" s="295">
        <v>1.623791394219094</v>
      </c>
      <c r="H138" s="295">
        <v>1.672683419269843</v>
      </c>
      <c r="I138" s="295">
        <v>1.815259940436502</v>
      </c>
      <c r="J138" s="295">
        <v>3.0813256922688388</v>
      </c>
      <c r="K138" s="295">
        <v>1.58780423688511</v>
      </c>
      <c r="L138" s="295">
        <v>1.587617273627483</v>
      </c>
      <c r="M138" s="295">
        <v>1.4606574186249399</v>
      </c>
      <c r="N138" s="295">
        <v>1.4098891207945561</v>
      </c>
      <c r="O138" s="295">
        <v>1.190943925182123</v>
      </c>
      <c r="P138" s="295">
        <v>0.91606649540595819</v>
      </c>
      <c r="Q138" s="295">
        <v>0.55239958779403142</v>
      </c>
      <c r="R138" s="295">
        <v>1.385271426025986</v>
      </c>
      <c r="S138" s="295">
        <v>0.94589913678821691</v>
      </c>
      <c r="T138" s="295">
        <v>1.0864312922961989</v>
      </c>
      <c r="U138" s="295">
        <v>0.81028244050555209</v>
      </c>
      <c r="V138" s="295">
        <v>1.6243104036754621</v>
      </c>
      <c r="W138" s="295">
        <v>2.0877121304199151</v>
      </c>
      <c r="X138" s="295">
        <v>1.53245720416273</v>
      </c>
      <c r="Y138" s="295">
        <v>1.4674518608849301</v>
      </c>
      <c r="DA138" s="122" t="s">
        <v>1115</v>
      </c>
    </row>
    <row r="139" spans="1:105" ht="12" customHeight="1" x14ac:dyDescent="0.25">
      <c r="A139" s="59" t="s">
        <v>32</v>
      </c>
      <c r="B139" s="295">
        <v>5.1427635702231784</v>
      </c>
      <c r="C139" s="295">
        <v>7.4598784750703659</v>
      </c>
      <c r="D139" s="295">
        <v>8.2084344348102753</v>
      </c>
      <c r="E139" s="295">
        <v>23.048722803309811</v>
      </c>
      <c r="F139" s="295">
        <v>23.532915153791642</v>
      </c>
      <c r="G139" s="295">
        <v>26.580667285832678</v>
      </c>
      <c r="H139" s="295">
        <v>30.858097842851809</v>
      </c>
      <c r="I139" s="295">
        <v>27.862515409671971</v>
      </c>
      <c r="J139" s="295">
        <v>29.87601535765187</v>
      </c>
      <c r="K139" s="295">
        <v>30.936375326475989</v>
      </c>
      <c r="L139" s="295">
        <v>24.966134770978741</v>
      </c>
      <c r="M139" s="295">
        <v>23.976661884215119</v>
      </c>
      <c r="N139" s="295">
        <v>24.479220592049131</v>
      </c>
      <c r="O139" s="295">
        <v>25.307701271089211</v>
      </c>
      <c r="P139" s="295">
        <v>23.88395056606792</v>
      </c>
      <c r="Q139" s="295">
        <v>26.867675016175511</v>
      </c>
      <c r="R139" s="295">
        <v>18.845921512355901</v>
      </c>
      <c r="S139" s="295">
        <v>13.31899611775011</v>
      </c>
      <c r="T139" s="295">
        <v>12.82018374167351</v>
      </c>
      <c r="U139" s="295">
        <v>11.16768297497522</v>
      </c>
      <c r="V139" s="295">
        <v>7.8962430670931543</v>
      </c>
      <c r="W139" s="295">
        <v>9.8620064524777238</v>
      </c>
      <c r="X139" s="295">
        <v>7.4127838499175978</v>
      </c>
      <c r="Y139" s="295">
        <v>4.8441799052190406</v>
      </c>
      <c r="DA139" s="122" t="s">
        <v>1116</v>
      </c>
    </row>
    <row r="140" spans="1:105" ht="12" customHeight="1" x14ac:dyDescent="0.25">
      <c r="A140" s="59" t="s">
        <v>35</v>
      </c>
      <c r="B140" s="295">
        <v>83.798994137834669</v>
      </c>
      <c r="C140" s="295">
        <v>81.851209324574739</v>
      </c>
      <c r="D140" s="295">
        <v>82.712822282923909</v>
      </c>
      <c r="E140" s="295">
        <v>78.683271408549217</v>
      </c>
      <c r="F140" s="295">
        <v>86.695863978771726</v>
      </c>
      <c r="G140" s="295">
        <v>99.956207947369364</v>
      </c>
      <c r="H140" s="295">
        <v>96.825769403303738</v>
      </c>
      <c r="I140" s="295">
        <v>114.9062035560143</v>
      </c>
      <c r="J140" s="295">
        <v>124.36526686231301</v>
      </c>
      <c r="K140" s="295">
        <v>115.1961488362176</v>
      </c>
      <c r="L140" s="295">
        <v>111.3067321180372</v>
      </c>
      <c r="M140" s="295">
        <v>100.8701232164765</v>
      </c>
      <c r="N140" s="295">
        <v>102.804143884117</v>
      </c>
      <c r="O140" s="295">
        <v>98.342120549983022</v>
      </c>
      <c r="P140" s="295">
        <v>91.073131970336419</v>
      </c>
      <c r="Q140" s="295">
        <v>91.052745603159963</v>
      </c>
      <c r="R140" s="295">
        <v>130.30348698227411</v>
      </c>
      <c r="S140" s="295">
        <v>103.5229233886371</v>
      </c>
      <c r="T140" s="295">
        <v>106.8829517276364</v>
      </c>
      <c r="U140" s="295">
        <v>100.03297475417909</v>
      </c>
      <c r="V140" s="295">
        <v>104.2548506599509</v>
      </c>
      <c r="W140" s="295">
        <v>112.2906237678053</v>
      </c>
      <c r="X140" s="295">
        <v>98.261804882531337</v>
      </c>
      <c r="Y140" s="295">
        <v>97.981689851392559</v>
      </c>
      <c r="DA140" s="122" t="s">
        <v>1117</v>
      </c>
    </row>
    <row r="141" spans="1:105" ht="12" customHeight="1" x14ac:dyDescent="0.25">
      <c r="A141" s="60" t="s">
        <v>1019</v>
      </c>
      <c r="B141" s="262">
        <v>5.5077800551221339</v>
      </c>
      <c r="C141" s="262">
        <v>6.3383418904628401</v>
      </c>
      <c r="D141" s="262">
        <v>5.688111037278218</v>
      </c>
      <c r="E141" s="262">
        <v>4.7096026040648029</v>
      </c>
      <c r="F141" s="262">
        <v>5.9896592262554913</v>
      </c>
      <c r="G141" s="262">
        <v>6.4880481489224229</v>
      </c>
      <c r="H141" s="262">
        <v>7.2130773091719282</v>
      </c>
      <c r="I141" s="262">
        <v>4.8994021207428924</v>
      </c>
      <c r="J141" s="262">
        <v>4.4709798302747652</v>
      </c>
      <c r="K141" s="262">
        <v>3.5410990860506359</v>
      </c>
      <c r="L141" s="262">
        <v>4.0214350898906934</v>
      </c>
      <c r="M141" s="262">
        <v>4.0085600837619362</v>
      </c>
      <c r="N141" s="262">
        <v>3.7396780608997431</v>
      </c>
      <c r="O141" s="262">
        <v>3.5385649168125739</v>
      </c>
      <c r="P141" s="262">
        <v>3.9453059896993539</v>
      </c>
      <c r="Q141" s="262">
        <v>3.663010826193573</v>
      </c>
      <c r="R141" s="262">
        <v>4.9146920430719989</v>
      </c>
      <c r="S141" s="262">
        <v>3.3673736298449621</v>
      </c>
      <c r="T141" s="262">
        <v>3.9861352504453418</v>
      </c>
      <c r="U141" s="262">
        <v>4.2908203817391648</v>
      </c>
      <c r="V141" s="262">
        <v>3.23763435597058</v>
      </c>
      <c r="W141" s="262">
        <v>3.7611328476775689</v>
      </c>
      <c r="X141" s="262">
        <v>4.1817643618043103</v>
      </c>
      <c r="Y141" s="262">
        <v>4.0552781281031089</v>
      </c>
      <c r="DA141" s="72" t="s">
        <v>1118</v>
      </c>
    </row>
    <row r="142" spans="1:105" ht="12" customHeight="1" x14ac:dyDescent="0.25">
      <c r="A142" s="57" t="s">
        <v>1021</v>
      </c>
      <c r="B142" s="261">
        <f t="shared" ref="B142:Y142" si="5">B143+B144+B155</f>
        <v>77.754354777878319</v>
      </c>
      <c r="C142" s="261">
        <f t="shared" si="5"/>
        <v>82.555869629185068</v>
      </c>
      <c r="D142" s="261">
        <f t="shared" si="5"/>
        <v>81.743545973776747</v>
      </c>
      <c r="E142" s="261">
        <f t="shared" si="5"/>
        <v>87.859930940330074</v>
      </c>
      <c r="F142" s="261">
        <f t="shared" si="5"/>
        <v>93.794629641314287</v>
      </c>
      <c r="G142" s="261">
        <f t="shared" si="5"/>
        <v>105.24438590537255</v>
      </c>
      <c r="H142" s="261">
        <f t="shared" si="5"/>
        <v>108.95701361486952</v>
      </c>
      <c r="I142" s="261">
        <f t="shared" si="5"/>
        <v>117.57709868460918</v>
      </c>
      <c r="J142" s="261">
        <f t="shared" si="5"/>
        <v>126.55853635271563</v>
      </c>
      <c r="K142" s="261">
        <f t="shared" si="5"/>
        <v>116.83672499177575</v>
      </c>
      <c r="L142" s="261">
        <f t="shared" si="5"/>
        <v>113.64808981580865</v>
      </c>
      <c r="M142" s="261">
        <f t="shared" si="5"/>
        <v>103.21086192463042</v>
      </c>
      <c r="N142" s="261">
        <f t="shared" si="5"/>
        <v>104.52729894312907</v>
      </c>
      <c r="O142" s="261">
        <f t="shared" si="5"/>
        <v>101.90153529287113</v>
      </c>
      <c r="P142" s="261">
        <f t="shared" si="5"/>
        <v>97.218589667692868</v>
      </c>
      <c r="Q142" s="261">
        <f t="shared" si="5"/>
        <v>104.68959748870533</v>
      </c>
      <c r="R142" s="261">
        <f t="shared" si="5"/>
        <v>134.70677662398705</v>
      </c>
      <c r="S142" s="261">
        <f t="shared" si="5"/>
        <v>102.60014625381467</v>
      </c>
      <c r="T142" s="261">
        <f t="shared" si="5"/>
        <v>100.38339029787814</v>
      </c>
      <c r="U142" s="261">
        <f t="shared" si="5"/>
        <v>94.056412515591177</v>
      </c>
      <c r="V142" s="261">
        <f t="shared" si="5"/>
        <v>95.308035827540223</v>
      </c>
      <c r="W142" s="261">
        <f t="shared" si="5"/>
        <v>99.072336782268479</v>
      </c>
      <c r="X142" s="261">
        <f t="shared" si="5"/>
        <v>93.047775369631509</v>
      </c>
      <c r="Y142" s="261">
        <f t="shared" si="5"/>
        <v>89.217467474342456</v>
      </c>
      <c r="DA142" s="70"/>
    </row>
    <row r="143" spans="1:105" ht="12" customHeight="1" x14ac:dyDescent="0.25">
      <c r="A143" s="60" t="s">
        <v>1022</v>
      </c>
      <c r="B143" s="262">
        <v>35.271356699006184</v>
      </c>
      <c r="C143" s="262">
        <v>35.064952591626948</v>
      </c>
      <c r="D143" s="262">
        <v>36.346088538380563</v>
      </c>
      <c r="E143" s="262">
        <v>39.984997578117188</v>
      </c>
      <c r="F143" s="262">
        <v>40.647183284991002</v>
      </c>
      <c r="G143" s="262">
        <v>46.663365457313432</v>
      </c>
      <c r="H143" s="262">
        <v>44.585909038969113</v>
      </c>
      <c r="I143" s="262">
        <v>58.57589150446514</v>
      </c>
      <c r="J143" s="262">
        <v>66.170111801643245</v>
      </c>
      <c r="K143" s="262">
        <v>63.141179797840437</v>
      </c>
      <c r="L143" s="262">
        <v>59.616282891079067</v>
      </c>
      <c r="M143" s="262">
        <v>52.32367446958839</v>
      </c>
      <c r="N143" s="262">
        <v>54.212472195988127</v>
      </c>
      <c r="O143" s="262">
        <v>52.861186682582819</v>
      </c>
      <c r="P143" s="262">
        <v>48.090495192486017</v>
      </c>
      <c r="Q143" s="262">
        <v>52.602143654465777</v>
      </c>
      <c r="R143" s="262">
        <v>68.77215194210757</v>
      </c>
      <c r="S143" s="262">
        <v>54.884402733267123</v>
      </c>
      <c r="T143" s="262">
        <v>51.417891253696133</v>
      </c>
      <c r="U143" s="262">
        <v>46.341666563376982</v>
      </c>
      <c r="V143" s="262">
        <v>51.372945978311812</v>
      </c>
      <c r="W143" s="262">
        <v>52.396686978544579</v>
      </c>
      <c r="X143" s="262">
        <v>46.134297143568553</v>
      </c>
      <c r="Y143" s="262">
        <v>44.85148945480703</v>
      </c>
      <c r="DA143" s="72" t="s">
        <v>1119</v>
      </c>
    </row>
    <row r="144" spans="1:105" ht="12" customHeight="1" x14ac:dyDescent="0.25">
      <c r="A144" s="60" t="s">
        <v>1024</v>
      </c>
      <c r="B144" s="262">
        <v>19.300515169310039</v>
      </c>
      <c r="C144" s="262">
        <v>20.33754206208614</v>
      </c>
      <c r="D144" s="262">
        <v>20.4024709664439</v>
      </c>
      <c r="E144" s="262">
        <v>23.94183483360181</v>
      </c>
      <c r="F144" s="262">
        <v>25.065048279771609</v>
      </c>
      <c r="G144" s="262">
        <v>28.292340225493621</v>
      </c>
      <c r="H144" s="262">
        <v>31.15663999899219</v>
      </c>
      <c r="I144" s="262">
        <v>34.025458423334562</v>
      </c>
      <c r="J144" s="262">
        <v>36.600011379434306</v>
      </c>
      <c r="K144" s="262">
        <v>34.286113860238189</v>
      </c>
      <c r="L144" s="262">
        <v>32.492857088991343</v>
      </c>
      <c r="M144" s="262">
        <v>30.093855770057509</v>
      </c>
      <c r="N144" s="262">
        <v>30.594104873613752</v>
      </c>
      <c r="O144" s="262">
        <v>30.019735712176491</v>
      </c>
      <c r="P144" s="262">
        <v>28.295197370897231</v>
      </c>
      <c r="Q144" s="262">
        <v>30.925849051109221</v>
      </c>
      <c r="R144" s="262">
        <v>39.995645168553509</v>
      </c>
      <c r="S144" s="262">
        <v>29.86305115018504</v>
      </c>
      <c r="T144" s="262">
        <v>29.789506473149029</v>
      </c>
      <c r="U144" s="262">
        <v>27.83692387379087</v>
      </c>
      <c r="V144" s="262">
        <v>27.981221629771358</v>
      </c>
      <c r="W144" s="262">
        <v>29.125573591484919</v>
      </c>
      <c r="X144" s="262">
        <v>27.279932935245419</v>
      </c>
      <c r="Y144" s="262">
        <v>25.80278886911465</v>
      </c>
      <c r="DA144" s="72" t="s">
        <v>1120</v>
      </c>
    </row>
    <row r="145" spans="1:105" ht="12" customHeight="1" x14ac:dyDescent="0.25">
      <c r="A145" s="64" t="s">
        <v>28</v>
      </c>
      <c r="B145" s="229">
        <v>1.0617796421828201</v>
      </c>
      <c r="C145" s="229">
        <v>1.94681808045791</v>
      </c>
      <c r="D145" s="229">
        <v>1.8043178781173821</v>
      </c>
      <c r="E145" s="229">
        <v>1.4687036900257679</v>
      </c>
      <c r="F145" s="229">
        <v>0.89105859116197517</v>
      </c>
      <c r="G145" s="229">
        <v>0.52071849648146473</v>
      </c>
      <c r="H145" s="229">
        <v>0.62678020049516092</v>
      </c>
      <c r="I145" s="229">
        <v>0.96546301652938404</v>
      </c>
      <c r="J145" s="229">
        <v>1.1561862810312651</v>
      </c>
      <c r="K145" s="229">
        <v>0.88342612879095739</v>
      </c>
      <c r="L145" s="229">
        <v>1.5369067508962571</v>
      </c>
      <c r="M145" s="229">
        <v>0.99288255480829768</v>
      </c>
      <c r="N145" s="229">
        <v>0.97434580629782774</v>
      </c>
      <c r="O145" s="229">
        <v>1.0879471055277901</v>
      </c>
      <c r="P145" s="229">
        <v>1.290923866566527</v>
      </c>
      <c r="Q145" s="229">
        <v>2.4924843475172032</v>
      </c>
      <c r="R145" s="229">
        <v>2.796835387481992</v>
      </c>
      <c r="S145" s="229">
        <v>2.0789777349613332</v>
      </c>
      <c r="T145" s="229">
        <v>0.93506074432575847</v>
      </c>
      <c r="U145" s="229">
        <v>0.84867714256090265</v>
      </c>
      <c r="V145" s="229">
        <v>1.2208087474770299</v>
      </c>
      <c r="W145" s="229">
        <v>0.37363643998305318</v>
      </c>
      <c r="X145" s="229">
        <v>1.261749008491758</v>
      </c>
      <c r="Y145" s="229">
        <v>0.98870755673181143</v>
      </c>
      <c r="DA145" s="73" t="s">
        <v>1121</v>
      </c>
    </row>
    <row r="146" spans="1:105" ht="12" customHeight="1" x14ac:dyDescent="0.25">
      <c r="A146" s="64" t="s">
        <v>30</v>
      </c>
      <c r="B146" s="229">
        <v>0.42150257163669569</v>
      </c>
      <c r="C146" s="229">
        <v>9.6619924814013269E-2</v>
      </c>
      <c r="D146" s="229">
        <v>1.2578548306528639E-2</v>
      </c>
      <c r="E146" s="229">
        <v>2.3867301608395808</v>
      </c>
      <c r="F146" s="229">
        <v>2.1694518241909031</v>
      </c>
      <c r="G146" s="229">
        <v>2.2468403262900178</v>
      </c>
      <c r="H146" s="229">
        <v>2.3260057808263919</v>
      </c>
      <c r="I146" s="229">
        <v>2.1459688049473131</v>
      </c>
      <c r="J146" s="229">
        <v>2.3520314049913789</v>
      </c>
      <c r="K146" s="229">
        <v>1.7345465219108509</v>
      </c>
      <c r="L146" s="229">
        <v>1.6882036020081721</v>
      </c>
      <c r="M146" s="229">
        <v>1.480223187013187</v>
      </c>
      <c r="N146" s="229">
        <v>1.396553268750466</v>
      </c>
      <c r="O146" s="229">
        <v>1.382567275716869</v>
      </c>
      <c r="P146" s="229">
        <v>1.301127154453108</v>
      </c>
      <c r="Q146" s="229">
        <v>1.5523594189556931</v>
      </c>
      <c r="R146" s="229">
        <v>2.4800363645014891</v>
      </c>
      <c r="S146" s="229">
        <v>1.268393846062797</v>
      </c>
      <c r="T146" s="229">
        <v>1.2803675431050481</v>
      </c>
      <c r="U146" s="229">
        <v>1.4417440748759469</v>
      </c>
      <c r="V146" s="229">
        <v>1.201778119105795</v>
      </c>
      <c r="W146" s="229">
        <v>1.2789591499066371</v>
      </c>
      <c r="X146" s="229">
        <v>1.0776888180664881</v>
      </c>
      <c r="Y146" s="229">
        <v>0.80923177327281459</v>
      </c>
      <c r="DA146" s="73" t="s">
        <v>1122</v>
      </c>
    </row>
    <row r="147" spans="1:105" ht="12" customHeight="1" x14ac:dyDescent="0.25">
      <c r="A147" s="64" t="s">
        <v>31</v>
      </c>
      <c r="B147" s="229">
        <v>0</v>
      </c>
      <c r="C147" s="229">
        <v>0</v>
      </c>
      <c r="D147" s="229">
        <v>0</v>
      </c>
      <c r="E147" s="229">
        <v>0</v>
      </c>
      <c r="F147" s="229">
        <v>0</v>
      </c>
      <c r="G147" s="229">
        <v>0</v>
      </c>
      <c r="H147" s="229">
        <v>0</v>
      </c>
      <c r="I147" s="229">
        <v>4.7052574915080712E-2</v>
      </c>
      <c r="J147" s="229">
        <v>0</v>
      </c>
      <c r="K147" s="229">
        <v>0</v>
      </c>
      <c r="L147" s="229">
        <v>0</v>
      </c>
      <c r="M147" s="229">
        <v>8.7729682803563084E-3</v>
      </c>
      <c r="N147" s="229">
        <v>0</v>
      </c>
      <c r="O147" s="229">
        <v>0</v>
      </c>
      <c r="P147" s="229">
        <v>0</v>
      </c>
      <c r="Q147" s="229">
        <v>0</v>
      </c>
      <c r="R147" s="229">
        <v>0</v>
      </c>
      <c r="S147" s="229">
        <v>0</v>
      </c>
      <c r="T147" s="229">
        <v>0</v>
      </c>
      <c r="U147" s="229">
        <v>0</v>
      </c>
      <c r="V147" s="229">
        <v>0</v>
      </c>
      <c r="W147" s="229">
        <v>0</v>
      </c>
      <c r="X147" s="229">
        <v>0</v>
      </c>
      <c r="Y147" s="229">
        <v>0</v>
      </c>
      <c r="DA147" s="73" t="s">
        <v>1123</v>
      </c>
    </row>
    <row r="148" spans="1:105" ht="12" customHeight="1" x14ac:dyDescent="0.25">
      <c r="A148" s="64" t="s">
        <v>159</v>
      </c>
      <c r="B148" s="229">
        <v>0</v>
      </c>
      <c r="C148" s="229">
        <v>0</v>
      </c>
      <c r="D148" s="229">
        <v>0</v>
      </c>
      <c r="E148" s="229">
        <v>0.17284044912717739</v>
      </c>
      <c r="F148" s="229">
        <v>0.18665166680539361</v>
      </c>
      <c r="G148" s="229">
        <v>0.23673832689718449</v>
      </c>
      <c r="H148" s="229">
        <v>0.19456599359278101</v>
      </c>
      <c r="I148" s="229">
        <v>0.22393554013155689</v>
      </c>
      <c r="J148" s="229">
        <v>0.38931673832507852</v>
      </c>
      <c r="K148" s="229">
        <v>0.19409435566978669</v>
      </c>
      <c r="L148" s="229">
        <v>0.20812767590248199</v>
      </c>
      <c r="M148" s="229">
        <v>0.17645618717406281</v>
      </c>
      <c r="N148" s="229">
        <v>0.16888071758446399</v>
      </c>
      <c r="O148" s="229">
        <v>0.14145552512710241</v>
      </c>
      <c r="P148" s="229">
        <v>0.1108158272932866</v>
      </c>
      <c r="Q148" s="229">
        <v>6.6899835131400187E-2</v>
      </c>
      <c r="R148" s="229">
        <v>0.15624475054605741</v>
      </c>
      <c r="S148" s="229">
        <v>0.11569001596140351</v>
      </c>
      <c r="T148" s="229">
        <v>0.1203256931385276</v>
      </c>
      <c r="U148" s="229">
        <v>8.8836369897098588E-2</v>
      </c>
      <c r="V148" s="229">
        <v>0.19024573237474371</v>
      </c>
      <c r="W148" s="229">
        <v>0.2374021079999997</v>
      </c>
      <c r="X148" s="229">
        <v>0.17217403790623281</v>
      </c>
      <c r="Y148" s="229">
        <v>0.16873060393696721</v>
      </c>
      <c r="DA148" s="73" t="s">
        <v>1124</v>
      </c>
    </row>
    <row r="149" spans="1:105" ht="12" customHeight="1" x14ac:dyDescent="0.25">
      <c r="A149" s="64" t="s">
        <v>32</v>
      </c>
      <c r="B149" s="229">
        <v>0.93009845442748651</v>
      </c>
      <c r="C149" s="229">
        <v>1.373299950831754</v>
      </c>
      <c r="D149" s="229">
        <v>1.5111184598720211</v>
      </c>
      <c r="E149" s="229">
        <v>3.4208643900014422</v>
      </c>
      <c r="F149" s="229">
        <v>3.5275621460976869</v>
      </c>
      <c r="G149" s="229">
        <v>3.8752900917331159</v>
      </c>
      <c r="H149" s="229">
        <v>3.5894039469815162</v>
      </c>
      <c r="I149" s="229">
        <v>3.4371977801638569</v>
      </c>
      <c r="J149" s="229">
        <v>3.7747495769026238</v>
      </c>
      <c r="K149" s="229">
        <v>3.7816852331434641</v>
      </c>
      <c r="L149" s="229">
        <v>3.2729195458295131</v>
      </c>
      <c r="M149" s="229">
        <v>2.8965247314686389</v>
      </c>
      <c r="N149" s="229">
        <v>2.932193942431339</v>
      </c>
      <c r="O149" s="229">
        <v>3.0059468774017288</v>
      </c>
      <c r="P149" s="229">
        <v>2.8892222936697118</v>
      </c>
      <c r="Q149" s="229">
        <v>3.2538819156693131</v>
      </c>
      <c r="R149" s="229">
        <v>2.1256313024198539</v>
      </c>
      <c r="S149" s="229">
        <v>1.6290054758738799</v>
      </c>
      <c r="T149" s="229">
        <v>1.4198757950167571</v>
      </c>
      <c r="U149" s="229">
        <v>1.224383457007213</v>
      </c>
      <c r="V149" s="229">
        <v>0.92483957617270485</v>
      </c>
      <c r="W149" s="229">
        <v>1.1214482527612171</v>
      </c>
      <c r="X149" s="229">
        <v>0.83283821831992566</v>
      </c>
      <c r="Y149" s="229">
        <v>0.55699367234713182</v>
      </c>
      <c r="DA149" s="73" t="s">
        <v>1125</v>
      </c>
    </row>
    <row r="150" spans="1:105" ht="12" customHeight="1" x14ac:dyDescent="0.25">
      <c r="A150" s="64" t="s">
        <v>33</v>
      </c>
      <c r="B150" s="229">
        <v>0</v>
      </c>
      <c r="C150" s="229">
        <v>3.6618131699088362E-2</v>
      </c>
      <c r="D150" s="229">
        <v>0.112368517338908</v>
      </c>
      <c r="E150" s="229">
        <v>0</v>
      </c>
      <c r="F150" s="229">
        <v>2.5569895007004621E-2</v>
      </c>
      <c r="G150" s="229">
        <v>4.0091177382900883E-2</v>
      </c>
      <c r="H150" s="229">
        <v>1.378283769500974E-2</v>
      </c>
      <c r="I150" s="229">
        <v>0</v>
      </c>
      <c r="J150" s="229">
        <v>0</v>
      </c>
      <c r="K150" s="229">
        <v>0</v>
      </c>
      <c r="L150" s="229">
        <v>0</v>
      </c>
      <c r="M150" s="229">
        <v>0</v>
      </c>
      <c r="N150" s="229">
        <v>2.565092097646509E-2</v>
      </c>
      <c r="O150" s="229">
        <v>2.1537075575872849E-2</v>
      </c>
      <c r="P150" s="229">
        <v>2.4091124296427648E-2</v>
      </c>
      <c r="Q150" s="229">
        <v>6.5402552308456E-2</v>
      </c>
      <c r="R150" s="229">
        <v>8.2453157053556006E-2</v>
      </c>
      <c r="S150" s="229">
        <v>5.8228327006466733E-2</v>
      </c>
      <c r="T150" s="229">
        <v>6.53687943068917E-2</v>
      </c>
      <c r="U150" s="229">
        <v>5.4329439450283047E-2</v>
      </c>
      <c r="V150" s="229">
        <v>5.2615333022726439E-2</v>
      </c>
      <c r="W150" s="229">
        <v>0</v>
      </c>
      <c r="X150" s="229">
        <v>0</v>
      </c>
      <c r="Y150" s="229">
        <v>0</v>
      </c>
      <c r="DA150" s="73" t="s">
        <v>1126</v>
      </c>
    </row>
    <row r="151" spans="1:105" ht="12" customHeight="1" x14ac:dyDescent="0.25">
      <c r="A151" s="64" t="s">
        <v>35</v>
      </c>
      <c r="B151" s="229">
        <v>15.155531430894779</v>
      </c>
      <c r="C151" s="229">
        <v>15.06810896673459</v>
      </c>
      <c r="D151" s="229">
        <v>15.22688322754802</v>
      </c>
      <c r="E151" s="229">
        <v>11.6780788049424</v>
      </c>
      <c r="F151" s="229">
        <v>12.995629568038209</v>
      </c>
      <c r="G151" s="229">
        <v>14.572971329132709</v>
      </c>
      <c r="H151" s="229">
        <v>11.26274213775781</v>
      </c>
      <c r="I151" s="229">
        <v>14.17515044792715</v>
      </c>
      <c r="J151" s="229">
        <v>15.713197789264839</v>
      </c>
      <c r="K151" s="229">
        <v>14.08166180981436</v>
      </c>
      <c r="L151" s="229">
        <v>14.59168519569968</v>
      </c>
      <c r="M151" s="229">
        <v>12.18571659281575</v>
      </c>
      <c r="N151" s="229">
        <v>12.314186508526181</v>
      </c>
      <c r="O151" s="229">
        <v>11.68068118940473</v>
      </c>
      <c r="P151" s="229">
        <v>11.01704353788317</v>
      </c>
      <c r="Q151" s="229">
        <v>11.027187209603751</v>
      </c>
      <c r="R151" s="229">
        <v>14.69692901789843</v>
      </c>
      <c r="S151" s="229">
        <v>12.6615705558933</v>
      </c>
      <c r="T151" s="229">
        <v>11.83762410242999</v>
      </c>
      <c r="U151" s="229">
        <v>10.967245373878351</v>
      </c>
      <c r="V151" s="229">
        <v>12.210745170714761</v>
      </c>
      <c r="W151" s="229">
        <v>12.76901657210276</v>
      </c>
      <c r="X151" s="229">
        <v>11.039872221308229</v>
      </c>
      <c r="Y151" s="229">
        <v>11.266134272657061</v>
      </c>
      <c r="DA151" s="73" t="s">
        <v>1127</v>
      </c>
    </row>
    <row r="152" spans="1:105" ht="12" customHeight="1" x14ac:dyDescent="0.25">
      <c r="A152" s="64" t="s">
        <v>36</v>
      </c>
      <c r="B152" s="229">
        <v>0.48522062272567162</v>
      </c>
      <c r="C152" s="229">
        <v>0.4613162228392706</v>
      </c>
      <c r="D152" s="229">
        <v>0.43224465998798411</v>
      </c>
      <c r="E152" s="229">
        <v>0</v>
      </c>
      <c r="F152" s="229">
        <v>0</v>
      </c>
      <c r="G152" s="229">
        <v>5.1056604285242382E-4</v>
      </c>
      <c r="H152" s="229">
        <v>5.2658507278252251E-4</v>
      </c>
      <c r="I152" s="229">
        <v>8.7459099249137112E-2</v>
      </c>
      <c r="J152" s="229">
        <v>0</v>
      </c>
      <c r="K152" s="229">
        <v>0</v>
      </c>
      <c r="L152" s="229">
        <v>0.45412185661874732</v>
      </c>
      <c r="M152" s="229">
        <v>0.79944563972732752</v>
      </c>
      <c r="N152" s="229">
        <v>0.40698414072003453</v>
      </c>
      <c r="O152" s="229">
        <v>0.41399255555555209</v>
      </c>
      <c r="P152" s="229">
        <v>0.30424652468423452</v>
      </c>
      <c r="Q152" s="229">
        <v>0.28674931527738662</v>
      </c>
      <c r="R152" s="229">
        <v>0.28523639018214519</v>
      </c>
      <c r="S152" s="229">
        <v>0.12956882659716659</v>
      </c>
      <c r="T152" s="229">
        <v>0.2482992796250838</v>
      </c>
      <c r="U152" s="229">
        <v>0.1915117528416298</v>
      </c>
      <c r="V152" s="229">
        <v>0.1724633643553013</v>
      </c>
      <c r="W152" s="229">
        <v>0.19453211327627859</v>
      </c>
      <c r="X152" s="229">
        <v>2.1088081234077209E-3</v>
      </c>
      <c r="Y152" s="229">
        <v>8.0406873098438136E-2</v>
      </c>
      <c r="DA152" s="73" t="s">
        <v>1128</v>
      </c>
    </row>
    <row r="153" spans="1:105" ht="12" customHeight="1" x14ac:dyDescent="0.25">
      <c r="A153" s="64" t="s">
        <v>38</v>
      </c>
      <c r="B153" s="229">
        <v>0</v>
      </c>
      <c r="C153" s="229">
        <v>0</v>
      </c>
      <c r="D153" s="229">
        <v>0</v>
      </c>
      <c r="E153" s="229">
        <v>3.6575785601296602E-2</v>
      </c>
      <c r="F153" s="229">
        <v>5.6037088236295253E-2</v>
      </c>
      <c r="G153" s="229">
        <v>0.1250891910648867</v>
      </c>
      <c r="H153" s="229">
        <v>0.11745795999457841</v>
      </c>
      <c r="I153" s="229">
        <v>0.66564748799286311</v>
      </c>
      <c r="J153" s="229">
        <v>0.70493364234664491</v>
      </c>
      <c r="K153" s="229">
        <v>0.61631152482577678</v>
      </c>
      <c r="L153" s="229">
        <v>1.0579115620739501</v>
      </c>
      <c r="M153" s="229">
        <v>0.96975777104613747</v>
      </c>
      <c r="N153" s="229">
        <v>1.086994579252146</v>
      </c>
      <c r="O153" s="229">
        <v>1.014610692339095</v>
      </c>
      <c r="P153" s="229">
        <v>0.98942230544540621</v>
      </c>
      <c r="Q153" s="229">
        <v>1.146133947419075</v>
      </c>
      <c r="R153" s="229">
        <v>2.4747397798252599</v>
      </c>
      <c r="S153" s="229">
        <v>1.3205207818414879</v>
      </c>
      <c r="T153" s="229">
        <v>1.1819723911394919</v>
      </c>
      <c r="U153" s="229">
        <v>1.116133755335535</v>
      </c>
      <c r="V153" s="229">
        <v>1.1089802242588751</v>
      </c>
      <c r="W153" s="229">
        <v>1.370497163630372</v>
      </c>
      <c r="X153" s="229">
        <v>1.4674410096395409</v>
      </c>
      <c r="Y153" s="229">
        <v>1.5327909118457681</v>
      </c>
      <c r="DA153" s="73" t="s">
        <v>1129</v>
      </c>
    </row>
    <row r="154" spans="1:105" ht="12" customHeight="1" x14ac:dyDescent="0.25">
      <c r="A154" s="64" t="s">
        <v>39</v>
      </c>
      <c r="B154" s="229">
        <v>1.246382447442584</v>
      </c>
      <c r="C154" s="229">
        <v>1.354760784709512</v>
      </c>
      <c r="D154" s="229">
        <v>1.302959675273049</v>
      </c>
      <c r="E154" s="229">
        <v>4.7780415530641474</v>
      </c>
      <c r="F154" s="229">
        <v>5.213087500234141</v>
      </c>
      <c r="G154" s="229">
        <v>6.6740907204684863</v>
      </c>
      <c r="H154" s="229">
        <v>13.025374556576161</v>
      </c>
      <c r="I154" s="229">
        <v>12.27758367147821</v>
      </c>
      <c r="J154" s="229">
        <v>12.509595946572469</v>
      </c>
      <c r="K154" s="229">
        <v>12.994388286082989</v>
      </c>
      <c r="L154" s="229">
        <v>9.682980899962546</v>
      </c>
      <c r="M154" s="229">
        <v>10.58407613772375</v>
      </c>
      <c r="N154" s="229">
        <v>11.288314989074831</v>
      </c>
      <c r="O154" s="229">
        <v>11.27099741552775</v>
      </c>
      <c r="P154" s="229">
        <v>10.368304736605349</v>
      </c>
      <c r="Q154" s="229">
        <v>11.03475050922694</v>
      </c>
      <c r="R154" s="229">
        <v>14.89753901864472</v>
      </c>
      <c r="S154" s="229">
        <v>10.601095585987199</v>
      </c>
      <c r="T154" s="229">
        <v>12.700612130061479</v>
      </c>
      <c r="U154" s="229">
        <v>11.904062507943911</v>
      </c>
      <c r="V154" s="229">
        <v>10.89874536228943</v>
      </c>
      <c r="W154" s="229">
        <v>11.7800817918246</v>
      </c>
      <c r="X154" s="229">
        <v>11.42606081338984</v>
      </c>
      <c r="Y154" s="229">
        <v>10.399793205224659</v>
      </c>
      <c r="DA154" s="73" t="s">
        <v>1130</v>
      </c>
    </row>
    <row r="155" spans="1:105" ht="12" customHeight="1" x14ac:dyDescent="0.25">
      <c r="A155" s="60" t="s">
        <v>1036</v>
      </c>
      <c r="B155" s="262">
        <v>23.18248290956209</v>
      </c>
      <c r="C155" s="262">
        <v>27.15337497547198</v>
      </c>
      <c r="D155" s="262">
        <v>24.994986468952291</v>
      </c>
      <c r="E155" s="262">
        <v>23.93309852861108</v>
      </c>
      <c r="F155" s="262">
        <v>28.082398076551669</v>
      </c>
      <c r="G155" s="262">
        <v>30.2886802225655</v>
      </c>
      <c r="H155" s="262">
        <v>33.214464576908213</v>
      </c>
      <c r="I155" s="262">
        <v>24.97574875680948</v>
      </c>
      <c r="J155" s="262">
        <v>23.78841317163808</v>
      </c>
      <c r="K155" s="262">
        <v>19.409431333697121</v>
      </c>
      <c r="L155" s="262">
        <v>21.53894983573824</v>
      </c>
      <c r="M155" s="262">
        <v>20.79333168498453</v>
      </c>
      <c r="N155" s="262">
        <v>19.720721873527189</v>
      </c>
      <c r="O155" s="262">
        <v>19.020612898111828</v>
      </c>
      <c r="P155" s="262">
        <v>20.83289710430963</v>
      </c>
      <c r="Q155" s="262">
        <v>21.161604783130329</v>
      </c>
      <c r="R155" s="262">
        <v>25.938979513325979</v>
      </c>
      <c r="S155" s="262">
        <v>17.852692370362512</v>
      </c>
      <c r="T155" s="262">
        <v>19.175992571032982</v>
      </c>
      <c r="U155" s="262">
        <v>19.877822078423321</v>
      </c>
      <c r="V155" s="262">
        <v>15.95386821945705</v>
      </c>
      <c r="W155" s="262">
        <v>17.550076212238981</v>
      </c>
      <c r="X155" s="262">
        <v>19.633545290817541</v>
      </c>
      <c r="Y155" s="262">
        <v>18.563189150420769</v>
      </c>
      <c r="DA155" s="72" t="s">
        <v>1131</v>
      </c>
    </row>
    <row r="156" spans="1:105" ht="12" customHeight="1" x14ac:dyDescent="0.25">
      <c r="A156" s="132" t="s">
        <v>1038</v>
      </c>
      <c r="B156" s="316">
        <v>32.756223081110733</v>
      </c>
      <c r="C156" s="316">
        <v>35.522258224454603</v>
      </c>
      <c r="D156" s="316">
        <v>34.096032337641923</v>
      </c>
      <c r="E156" s="316">
        <v>33.014252779867768</v>
      </c>
      <c r="F156" s="316">
        <v>36.88655482079561</v>
      </c>
      <c r="G156" s="316">
        <v>40.990538008781812</v>
      </c>
      <c r="H156" s="316">
        <v>41.449372941326473</v>
      </c>
      <c r="I156" s="316">
        <v>39.617654787032833</v>
      </c>
      <c r="J156" s="316">
        <v>40.942414320226113</v>
      </c>
      <c r="K156" s="316">
        <v>35.85140941458075</v>
      </c>
      <c r="L156" s="316">
        <v>37.182553672328027</v>
      </c>
      <c r="M156" s="316">
        <v>38.460397642885638</v>
      </c>
      <c r="N156" s="316">
        <v>39.95065022049544</v>
      </c>
      <c r="O156" s="316">
        <v>38.601904803450857</v>
      </c>
      <c r="P156" s="316">
        <v>39.929541339205961</v>
      </c>
      <c r="Q156" s="316">
        <v>38.926841202028797</v>
      </c>
      <c r="R156" s="316">
        <v>37.979151847710668</v>
      </c>
      <c r="S156" s="316">
        <v>37.364499816936039</v>
      </c>
      <c r="T156" s="316">
        <v>38.627530612083277</v>
      </c>
      <c r="U156" s="316">
        <v>39.752496605366012</v>
      </c>
      <c r="V156" s="316">
        <v>37.65291888916655</v>
      </c>
      <c r="W156" s="316">
        <v>38.891833946208408</v>
      </c>
      <c r="X156" s="316">
        <v>40.682456283411348</v>
      </c>
      <c r="Y156" s="316">
        <v>39.485044189892932</v>
      </c>
      <c r="DA156" s="139" t="s">
        <v>1132</v>
      </c>
    </row>
    <row r="157" spans="1:105" ht="12" customHeight="1" x14ac:dyDescent="0.25">
      <c r="A157" s="172"/>
      <c r="B157" s="172"/>
      <c r="C157" s="172"/>
      <c r="D157" s="172"/>
      <c r="E157" s="172"/>
      <c r="F157" s="172"/>
      <c r="G157" s="172"/>
      <c r="H157" s="172"/>
      <c r="I157" s="172"/>
      <c r="J157" s="172"/>
      <c r="K157" s="172"/>
      <c r="L157" s="172"/>
      <c r="M157" s="172"/>
      <c r="N157" s="172"/>
      <c r="O157" s="172"/>
      <c r="P157" s="172"/>
      <c r="Q157" s="172"/>
      <c r="R157" s="172"/>
      <c r="S157" s="172"/>
      <c r="T157" s="172"/>
      <c r="U157" s="172"/>
      <c r="V157" s="172"/>
      <c r="W157" s="172"/>
      <c r="X157" s="172"/>
      <c r="Y157" s="172"/>
      <c r="DA157" s="176"/>
    </row>
    <row r="158" spans="1:105" ht="15" customHeight="1" x14ac:dyDescent="0.25">
      <c r="A158" s="32" t="s">
        <v>251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DA158" s="88"/>
    </row>
    <row r="159" spans="1:105" ht="12" customHeight="1" x14ac:dyDescent="0.25">
      <c r="A159" s="172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  <c r="DA159" s="176"/>
    </row>
    <row r="160" spans="1:105" ht="12" customHeight="1" x14ac:dyDescent="0.25">
      <c r="A160" s="35" t="s">
        <v>48</v>
      </c>
      <c r="B160" s="232">
        <f t="shared" ref="B160:Y160" si="6">SUM(B$161:B$167,B$169:B$170,B$172:B$175)</f>
        <v>1</v>
      </c>
      <c r="C160" s="232">
        <f t="shared" si="6"/>
        <v>0.99999999999999989</v>
      </c>
      <c r="D160" s="232">
        <f t="shared" si="6"/>
        <v>1</v>
      </c>
      <c r="E160" s="232">
        <f t="shared" si="6"/>
        <v>1.0000000000000002</v>
      </c>
      <c r="F160" s="232">
        <f t="shared" si="6"/>
        <v>0.99999999999999989</v>
      </c>
      <c r="G160" s="232">
        <f t="shared" si="6"/>
        <v>0.99999999999999989</v>
      </c>
      <c r="H160" s="232">
        <f t="shared" si="6"/>
        <v>1</v>
      </c>
      <c r="I160" s="232">
        <f t="shared" si="6"/>
        <v>1</v>
      </c>
      <c r="J160" s="232">
        <f t="shared" si="6"/>
        <v>1</v>
      </c>
      <c r="K160" s="232">
        <f t="shared" si="6"/>
        <v>0.99999999999999989</v>
      </c>
      <c r="L160" s="232">
        <f t="shared" si="6"/>
        <v>1</v>
      </c>
      <c r="M160" s="232">
        <f t="shared" si="6"/>
        <v>0.99999999999999978</v>
      </c>
      <c r="N160" s="232">
        <f t="shared" si="6"/>
        <v>0.99999999999999989</v>
      </c>
      <c r="O160" s="232">
        <f t="shared" si="6"/>
        <v>1.0000000000000002</v>
      </c>
      <c r="P160" s="232">
        <f t="shared" si="6"/>
        <v>0.99999999999999989</v>
      </c>
      <c r="Q160" s="232">
        <f t="shared" si="6"/>
        <v>1</v>
      </c>
      <c r="R160" s="232">
        <f t="shared" si="6"/>
        <v>0.99999999999999989</v>
      </c>
      <c r="S160" s="232">
        <f t="shared" si="6"/>
        <v>0.99999999999999989</v>
      </c>
      <c r="T160" s="232">
        <f t="shared" si="6"/>
        <v>1.0000000000000002</v>
      </c>
      <c r="U160" s="232">
        <f t="shared" si="6"/>
        <v>1.0000000000000002</v>
      </c>
      <c r="V160" s="232">
        <f t="shared" si="6"/>
        <v>1</v>
      </c>
      <c r="W160" s="232">
        <f t="shared" si="6"/>
        <v>0.99999999999999989</v>
      </c>
      <c r="X160" s="232">
        <f t="shared" si="6"/>
        <v>0.99999999999999978</v>
      </c>
      <c r="Y160" s="232">
        <f t="shared" si="6"/>
        <v>0.99999999999999989</v>
      </c>
      <c r="DA160" s="95"/>
    </row>
    <row r="161" spans="1:105" ht="12" customHeight="1" x14ac:dyDescent="0.25">
      <c r="A161" s="55" t="s">
        <v>91</v>
      </c>
      <c r="B161" s="266">
        <f t="shared" ref="B161:Y161" si="7">IF(B$6=0,0,B$6/B$5)</f>
        <v>2.3190892380136239E-3</v>
      </c>
      <c r="C161" s="266">
        <f t="shared" si="7"/>
        <v>2.3372502321822564E-3</v>
      </c>
      <c r="D161" s="266">
        <f t="shared" si="7"/>
        <v>2.2766452066987969E-3</v>
      </c>
      <c r="E161" s="266">
        <f t="shared" si="7"/>
        <v>2.3794208988893993E-3</v>
      </c>
      <c r="F161" s="266">
        <f t="shared" si="7"/>
        <v>2.2944981185811148E-3</v>
      </c>
      <c r="G161" s="266">
        <f t="shared" si="7"/>
        <v>2.3456204462285277E-3</v>
      </c>
      <c r="H161" s="266">
        <f t="shared" si="7"/>
        <v>2.3547315064622984E-3</v>
      </c>
      <c r="I161" s="266">
        <f t="shared" si="7"/>
        <v>2.3341739523923635E-3</v>
      </c>
      <c r="J161" s="266">
        <f t="shared" si="7"/>
        <v>2.3837304213534275E-3</v>
      </c>
      <c r="K161" s="266">
        <f t="shared" si="7"/>
        <v>2.2166184626558156E-3</v>
      </c>
      <c r="L161" s="266">
        <f t="shared" si="7"/>
        <v>2.4492718727165187E-3</v>
      </c>
      <c r="M161" s="266">
        <f t="shared" si="7"/>
        <v>2.4150968708111973E-3</v>
      </c>
      <c r="N161" s="266">
        <f t="shared" si="7"/>
        <v>2.4286848829040159E-3</v>
      </c>
      <c r="O161" s="266">
        <f t="shared" si="7"/>
        <v>2.4266130738072119E-3</v>
      </c>
      <c r="P161" s="266">
        <f t="shared" si="7"/>
        <v>2.5223653092563284E-3</v>
      </c>
      <c r="Q161" s="266">
        <f t="shared" si="7"/>
        <v>2.6027794402660753E-3</v>
      </c>
      <c r="R161" s="266">
        <f t="shared" si="7"/>
        <v>2.538981364628943E-3</v>
      </c>
      <c r="S161" s="266">
        <f t="shared" si="7"/>
        <v>2.4636066566296193E-3</v>
      </c>
      <c r="T161" s="266">
        <f t="shared" si="7"/>
        <v>2.3368406298312095E-3</v>
      </c>
      <c r="U161" s="266">
        <f t="shared" si="7"/>
        <v>2.3318859863447499E-3</v>
      </c>
      <c r="V161" s="266">
        <f t="shared" si="7"/>
        <v>2.2598215995704649E-3</v>
      </c>
      <c r="W161" s="266">
        <f t="shared" si="7"/>
        <v>2.1650010412255409E-3</v>
      </c>
      <c r="X161" s="266">
        <f t="shared" si="7"/>
        <v>2.5753927168055179E-3</v>
      </c>
      <c r="Y161" s="266">
        <f t="shared" si="7"/>
        <v>2.7384190526414734E-3</v>
      </c>
      <c r="DA161" s="76"/>
    </row>
    <row r="162" spans="1:105" ht="12" customHeight="1" x14ac:dyDescent="0.25">
      <c r="A162" s="173" t="s">
        <v>92</v>
      </c>
      <c r="B162" s="267">
        <f t="shared" ref="B162:Y162" si="8">IF(B$7=0,0,B$7/B$5)</f>
        <v>1.8349328392037598E-2</v>
      </c>
      <c r="C162" s="267">
        <f t="shared" si="8"/>
        <v>1.8493023615344991E-2</v>
      </c>
      <c r="D162" s="267">
        <f t="shared" si="8"/>
        <v>1.801349850843003E-2</v>
      </c>
      <c r="E162" s="267">
        <f t="shared" si="8"/>
        <v>1.8826690556330544E-2</v>
      </c>
      <c r="F162" s="267">
        <f t="shared" si="8"/>
        <v>1.8154756092447526E-2</v>
      </c>
      <c r="G162" s="267">
        <f t="shared" si="8"/>
        <v>1.855925125494122E-2</v>
      </c>
      <c r="H162" s="267">
        <f t="shared" si="8"/>
        <v>1.8631340691384085E-2</v>
      </c>
      <c r="I162" s="267">
        <f t="shared" si="8"/>
        <v>1.8468683168601799E-2</v>
      </c>
      <c r="J162" s="267">
        <f t="shared" si="8"/>
        <v>1.8860788788347273E-2</v>
      </c>
      <c r="K162" s="267">
        <f t="shared" si="8"/>
        <v>1.753854893741098E-2</v>
      </c>
      <c r="L162" s="267">
        <f t="shared" si="8"/>
        <v>1.9379372374799621E-2</v>
      </c>
      <c r="M162" s="267">
        <f t="shared" si="8"/>
        <v>1.910896952764727E-2</v>
      </c>
      <c r="N162" s="267">
        <f t="shared" si="8"/>
        <v>1.9216481947609027E-2</v>
      </c>
      <c r="O162" s="267">
        <f t="shared" si="8"/>
        <v>1.9200089173730495E-2</v>
      </c>
      <c r="P162" s="267">
        <f t="shared" si="8"/>
        <v>1.9957709529052604E-2</v>
      </c>
      <c r="Q162" s="267">
        <f t="shared" si="8"/>
        <v>2.0593970209785203E-2</v>
      </c>
      <c r="R162" s="267">
        <f t="shared" si="8"/>
        <v>2.0089180734047512E-2</v>
      </c>
      <c r="S162" s="267">
        <f t="shared" si="8"/>
        <v>1.9492793476988714E-2</v>
      </c>
      <c r="T162" s="267">
        <f t="shared" si="8"/>
        <v>1.8489782718907572E-2</v>
      </c>
      <c r="U162" s="267">
        <f t="shared" si="8"/>
        <v>1.8450580096210582E-2</v>
      </c>
      <c r="V162" s="267">
        <f t="shared" si="8"/>
        <v>1.7880385091802387E-2</v>
      </c>
      <c r="W162" s="267">
        <f t="shared" si="8"/>
        <v>1.7130136444675016E-2</v>
      </c>
      <c r="X162" s="267">
        <f t="shared" si="8"/>
        <v>2.0377278254114648E-2</v>
      </c>
      <c r="Y162" s="267">
        <f t="shared" si="8"/>
        <v>2.1667191433724253E-2</v>
      </c>
      <c r="DA162" s="77"/>
    </row>
    <row r="163" spans="1:105" ht="12" customHeight="1" x14ac:dyDescent="0.25">
      <c r="A163" s="173" t="s">
        <v>93</v>
      </c>
      <c r="B163" s="267">
        <f t="shared" ref="B163:Y163" si="9">IF(B$8=0,0,B$8/B$5)</f>
        <v>2.0250898258678478E-2</v>
      </c>
      <c r="C163" s="267">
        <f t="shared" si="9"/>
        <v>2.0409484844807636E-2</v>
      </c>
      <c r="D163" s="267">
        <f t="shared" si="9"/>
        <v>1.9880265794107625E-2</v>
      </c>
      <c r="E163" s="267">
        <f t="shared" si="9"/>
        <v>2.0777730217598225E-2</v>
      </c>
      <c r="F163" s="267">
        <f t="shared" si="9"/>
        <v>2.0036162124539333E-2</v>
      </c>
      <c r="G163" s="267">
        <f t="shared" si="9"/>
        <v>2.0482575759239015E-2</v>
      </c>
      <c r="H163" s="267">
        <f t="shared" si="9"/>
        <v>2.0562135937777393E-2</v>
      </c>
      <c r="I163" s="267">
        <f t="shared" si="9"/>
        <v>2.0382621959145784E-2</v>
      </c>
      <c r="J163" s="267">
        <f t="shared" si="9"/>
        <v>2.0815362103224697E-2</v>
      </c>
      <c r="K163" s="267">
        <f t="shared" si="9"/>
        <v>1.9356096449311154E-2</v>
      </c>
      <c r="L163" s="267">
        <f t="shared" si="9"/>
        <v>2.1387687325352397E-2</v>
      </c>
      <c r="M163" s="267">
        <f t="shared" si="9"/>
        <v>2.1089262204304623E-2</v>
      </c>
      <c r="N163" s="267">
        <f t="shared" si="9"/>
        <v>2.1207916306060982E-2</v>
      </c>
      <c r="O163" s="267">
        <f t="shared" si="9"/>
        <v>2.1189824723148582E-2</v>
      </c>
      <c r="P163" s="267">
        <f t="shared" si="9"/>
        <v>2.2025958471836041E-2</v>
      </c>
      <c r="Q163" s="267">
        <f t="shared" si="9"/>
        <v>2.27281558512837E-2</v>
      </c>
      <c r="R163" s="267">
        <f t="shared" si="9"/>
        <v>2.2171054245338745E-2</v>
      </c>
      <c r="S163" s="267">
        <f t="shared" si="9"/>
        <v>2.1512862435402489E-2</v>
      </c>
      <c r="T163" s="267">
        <f t="shared" si="9"/>
        <v>2.0405908089156488E-2</v>
      </c>
      <c r="U163" s="267">
        <f t="shared" si="9"/>
        <v>2.0362642836786005E-2</v>
      </c>
      <c r="V163" s="267">
        <f t="shared" si="9"/>
        <v>1.9733357623988378E-2</v>
      </c>
      <c r="W163" s="267">
        <f t="shared" si="9"/>
        <v>1.8905359525252491E-2</v>
      </c>
      <c r="X163" s="267">
        <f t="shared" si="9"/>
        <v>2.2489007766187438E-2</v>
      </c>
      <c r="Y163" s="267">
        <f t="shared" si="9"/>
        <v>2.3912596684795357E-2</v>
      </c>
      <c r="DA163" s="77"/>
    </row>
    <row r="164" spans="1:105" ht="12" customHeight="1" x14ac:dyDescent="0.25">
      <c r="A164" s="173" t="s">
        <v>94</v>
      </c>
      <c r="B164" s="267">
        <f t="shared" ref="B164:Y164" si="10">IF(B$9=0,0,B$9/B$5)</f>
        <v>3.2948842244293113E-2</v>
      </c>
      <c r="C164" s="267">
        <f t="shared" si="10"/>
        <v>3.3206867559599368E-2</v>
      </c>
      <c r="D164" s="267">
        <f t="shared" si="10"/>
        <v>3.2345811679931592E-2</v>
      </c>
      <c r="E164" s="267">
        <f t="shared" si="10"/>
        <v>3.3806014251280998E-2</v>
      </c>
      <c r="F164" s="267">
        <f t="shared" si="10"/>
        <v>3.2599459865421697E-2</v>
      </c>
      <c r="G164" s="267">
        <f t="shared" si="10"/>
        <v>3.3325788754023852E-2</v>
      </c>
      <c r="H164" s="267">
        <f t="shared" si="10"/>
        <v>3.3455235642655838E-2</v>
      </c>
      <c r="I164" s="267">
        <f t="shared" si="10"/>
        <v>3.3163160807899147E-2</v>
      </c>
      <c r="J164" s="267">
        <f t="shared" si="10"/>
        <v>3.3867242501357774E-2</v>
      </c>
      <c r="K164" s="267">
        <f t="shared" si="10"/>
        <v>3.149297182905772E-2</v>
      </c>
      <c r="L164" s="267">
        <f t="shared" si="10"/>
        <v>3.4798433464614628E-2</v>
      </c>
      <c r="M164" s="267">
        <f t="shared" si="10"/>
        <v>3.4312886497288218E-2</v>
      </c>
      <c r="N164" s="267">
        <f t="shared" si="10"/>
        <v>3.4505940416698092E-2</v>
      </c>
      <c r="O164" s="267">
        <f t="shared" si="10"/>
        <v>3.4476504847780816E-2</v>
      </c>
      <c r="P164" s="267">
        <f t="shared" si="10"/>
        <v>3.5836920500890247E-2</v>
      </c>
      <c r="Q164" s="267">
        <f t="shared" si="10"/>
        <v>3.6979417509380309E-2</v>
      </c>
      <c r="R164" s="267">
        <f t="shared" si="10"/>
        <v>3.6072995843839807E-2</v>
      </c>
      <c r="S164" s="267">
        <f t="shared" si="10"/>
        <v>3.5002097267635569E-2</v>
      </c>
      <c r="T164" s="267">
        <f t="shared" si="10"/>
        <v>3.3201048066745752E-2</v>
      </c>
      <c r="U164" s="267">
        <f t="shared" si="10"/>
        <v>3.313065415350766E-2</v>
      </c>
      <c r="V164" s="267">
        <f t="shared" si="10"/>
        <v>3.2106787511234157E-2</v>
      </c>
      <c r="W164" s="267">
        <f t="shared" si="10"/>
        <v>3.0759608814006148E-2</v>
      </c>
      <c r="X164" s="267">
        <f t="shared" si="10"/>
        <v>3.6590316125915255E-2</v>
      </c>
      <c r="Y164" s="267">
        <f t="shared" si="10"/>
        <v>3.8906539638609822E-2</v>
      </c>
      <c r="DA164" s="77"/>
    </row>
    <row r="165" spans="1:105" ht="12" customHeight="1" x14ac:dyDescent="0.25">
      <c r="A165" s="56" t="s">
        <v>95</v>
      </c>
      <c r="B165" s="268">
        <f t="shared" ref="B165:Y165" si="11">IF(B$10=0,0,B$10/B$5)</f>
        <v>6.9239541068580358E-3</v>
      </c>
      <c r="C165" s="268">
        <f t="shared" si="11"/>
        <v>6.8492098781676907E-3</v>
      </c>
      <c r="D165" s="268">
        <f t="shared" si="11"/>
        <v>6.8526790285803364E-3</v>
      </c>
      <c r="E165" s="268">
        <f t="shared" si="11"/>
        <v>7.71601873969822E-3</v>
      </c>
      <c r="F165" s="268">
        <f t="shared" si="11"/>
        <v>7.1590365391843479E-3</v>
      </c>
      <c r="G165" s="268">
        <f t="shared" si="11"/>
        <v>7.3748064442581921E-3</v>
      </c>
      <c r="H165" s="268">
        <f t="shared" si="11"/>
        <v>7.4032510648294773E-3</v>
      </c>
      <c r="I165" s="268">
        <f t="shared" si="11"/>
        <v>8.2492267702057743E-3</v>
      </c>
      <c r="J165" s="268">
        <f t="shared" si="11"/>
        <v>8.7866241467584889E-3</v>
      </c>
      <c r="K165" s="268">
        <f t="shared" si="11"/>
        <v>8.5534980403204151E-3</v>
      </c>
      <c r="L165" s="268">
        <f t="shared" si="11"/>
        <v>8.9576879329724135E-3</v>
      </c>
      <c r="M165" s="268">
        <f t="shared" si="11"/>
        <v>8.6916588597035788E-3</v>
      </c>
      <c r="N165" s="268">
        <f t="shared" si="11"/>
        <v>8.927731351434192E-3</v>
      </c>
      <c r="O165" s="268">
        <f t="shared" si="11"/>
        <v>8.9967010934346569E-3</v>
      </c>
      <c r="P165" s="268">
        <f t="shared" si="11"/>
        <v>8.8882887654276269E-3</v>
      </c>
      <c r="Q165" s="268">
        <f t="shared" si="11"/>
        <v>9.4729385476126169E-3</v>
      </c>
      <c r="R165" s="268">
        <f t="shared" si="11"/>
        <v>9.2578968901191935E-3</v>
      </c>
      <c r="S165" s="268">
        <f t="shared" si="11"/>
        <v>9.2707557096579525E-3</v>
      </c>
      <c r="T165" s="268">
        <f t="shared" si="11"/>
        <v>8.5557167992357762E-3</v>
      </c>
      <c r="U165" s="268">
        <f t="shared" si="11"/>
        <v>8.2433061554490848E-3</v>
      </c>
      <c r="V165" s="268">
        <f t="shared" si="11"/>
        <v>8.6609168806131807E-3</v>
      </c>
      <c r="W165" s="268">
        <f t="shared" si="11"/>
        <v>8.0997194752048061E-3</v>
      </c>
      <c r="X165" s="268">
        <f t="shared" si="11"/>
        <v>9.0666177164951435E-3</v>
      </c>
      <c r="Y165" s="268">
        <f t="shared" si="11"/>
        <v>9.5848862000088124E-3</v>
      </c>
      <c r="DA165" s="78"/>
    </row>
    <row r="166" spans="1:105" ht="12" customHeight="1" x14ac:dyDescent="0.25">
      <c r="A166" s="134" t="s">
        <v>997</v>
      </c>
      <c r="B166" s="317">
        <f t="shared" ref="B166:Y166" si="12">IF(B$16=0,0,B$16/B$5)</f>
        <v>0.72517415452617762</v>
      </c>
      <c r="C166" s="317">
        <f t="shared" si="12"/>
        <v>0.72565001198545143</v>
      </c>
      <c r="D166" s="317">
        <f t="shared" si="12"/>
        <v>0.72140375164601356</v>
      </c>
      <c r="E166" s="317">
        <f t="shared" si="12"/>
        <v>0.67822347998076693</v>
      </c>
      <c r="F166" s="317">
        <f t="shared" si="12"/>
        <v>0.70112449197702087</v>
      </c>
      <c r="G166" s="317">
        <f t="shared" si="12"/>
        <v>0.6950326683905752</v>
      </c>
      <c r="H166" s="317">
        <f t="shared" si="12"/>
        <v>0.68173687219514212</v>
      </c>
      <c r="I166" s="317">
        <f t="shared" si="12"/>
        <v>0.65039289757387531</v>
      </c>
      <c r="J166" s="317">
        <f t="shared" si="12"/>
        <v>0.63427362740537396</v>
      </c>
      <c r="K166" s="317">
        <f t="shared" si="12"/>
        <v>0.64379978473270028</v>
      </c>
      <c r="L166" s="317">
        <f t="shared" si="12"/>
        <v>0.63164534777290549</v>
      </c>
      <c r="M166" s="317">
        <f t="shared" si="12"/>
        <v>0.63460501415405512</v>
      </c>
      <c r="N166" s="317">
        <f t="shared" si="12"/>
        <v>0.62825024991947465</v>
      </c>
      <c r="O166" s="317">
        <f t="shared" si="12"/>
        <v>0.62351305969732562</v>
      </c>
      <c r="P166" s="317">
        <f t="shared" si="12"/>
        <v>0.62950305901981274</v>
      </c>
      <c r="Q166" s="317">
        <f t="shared" si="12"/>
        <v>0.60305873474537031</v>
      </c>
      <c r="R166" s="317">
        <f t="shared" si="12"/>
        <v>0.61207485507107129</v>
      </c>
      <c r="S166" s="317">
        <f t="shared" si="12"/>
        <v>0.61896846586930598</v>
      </c>
      <c r="T166" s="317">
        <f t="shared" si="12"/>
        <v>0.63516984772378449</v>
      </c>
      <c r="U166" s="317">
        <f t="shared" si="12"/>
        <v>0.645131517472328</v>
      </c>
      <c r="V166" s="317">
        <f t="shared" si="12"/>
        <v>0.63666352673816473</v>
      </c>
      <c r="W166" s="317">
        <f t="shared" si="12"/>
        <v>0.65678564798724504</v>
      </c>
      <c r="X166" s="317">
        <f t="shared" si="12"/>
        <v>0.61919497018094571</v>
      </c>
      <c r="Y166" s="317">
        <f t="shared" si="12"/>
        <v>0.60421290666842375</v>
      </c>
      <c r="DA166" s="140"/>
    </row>
    <row r="167" spans="1:105" ht="12" customHeight="1" x14ac:dyDescent="0.25">
      <c r="A167" s="174" t="s">
        <v>998</v>
      </c>
      <c r="B167" s="269">
        <f t="shared" ref="B167:Y167" si="13">IF(B$25=0,0,B$25/B$5)</f>
        <v>9.7121606116758699E-2</v>
      </c>
      <c r="C167" s="269">
        <f t="shared" si="13"/>
        <v>9.5110052813459217E-2</v>
      </c>
      <c r="D167" s="269">
        <f t="shared" si="13"/>
        <v>9.6827249106927041E-2</v>
      </c>
      <c r="E167" s="269">
        <f t="shared" si="13"/>
        <v>0.12264519668869403</v>
      </c>
      <c r="F167" s="269">
        <f t="shared" si="13"/>
        <v>0.11081829682506558</v>
      </c>
      <c r="G167" s="269">
        <f t="shared" si="13"/>
        <v>0.11507111098728871</v>
      </c>
      <c r="H167" s="269">
        <f t="shared" si="13"/>
        <v>0.12580484304950057</v>
      </c>
      <c r="I167" s="269">
        <f t="shared" si="13"/>
        <v>0.14248585546426695</v>
      </c>
      <c r="J167" s="269">
        <f t="shared" si="13"/>
        <v>0.15145660746235887</v>
      </c>
      <c r="K167" s="269">
        <f t="shared" si="13"/>
        <v>0.15066982704857543</v>
      </c>
      <c r="L167" s="269">
        <f t="shared" si="13"/>
        <v>0.15212794409642416</v>
      </c>
      <c r="M167" s="269">
        <f t="shared" si="13"/>
        <v>0.15174069858501107</v>
      </c>
      <c r="N167" s="269">
        <f t="shared" si="13"/>
        <v>0.15670719970639529</v>
      </c>
      <c r="O167" s="269">
        <f t="shared" si="13"/>
        <v>0.15939679337874482</v>
      </c>
      <c r="P167" s="269">
        <f t="shared" si="13"/>
        <v>0.15485518987386115</v>
      </c>
      <c r="Q167" s="269">
        <f t="shared" si="13"/>
        <v>0.16860462487563666</v>
      </c>
      <c r="R167" s="269">
        <f t="shared" si="13"/>
        <v>0.16589048709889109</v>
      </c>
      <c r="S167" s="269">
        <f t="shared" si="13"/>
        <v>0.16152867350945291</v>
      </c>
      <c r="T167" s="269">
        <f t="shared" si="13"/>
        <v>0.15267733261511585</v>
      </c>
      <c r="U167" s="269">
        <f t="shared" si="13"/>
        <v>0.14654051254734124</v>
      </c>
      <c r="V167" s="269">
        <f t="shared" si="13"/>
        <v>0.15202473336745551</v>
      </c>
      <c r="W167" s="269">
        <f t="shared" si="13"/>
        <v>0.14242843204483541</v>
      </c>
      <c r="X167" s="269">
        <f t="shared" si="13"/>
        <v>0.15888126460621457</v>
      </c>
      <c r="Y167" s="269">
        <f t="shared" si="13"/>
        <v>0.1646368397122209</v>
      </c>
      <c r="DA167" s="79"/>
    </row>
    <row r="168" spans="1:105" ht="12" customHeight="1" x14ac:dyDescent="0.25">
      <c r="A168" s="174" t="s">
        <v>1010</v>
      </c>
      <c r="B168" s="269">
        <f t="shared" ref="B168:Y168" si="14">IF(B$36=0,0,B$36/B$5)</f>
        <v>5.5449831623460177E-2</v>
      </c>
      <c r="C168" s="269">
        <f t="shared" si="14"/>
        <v>5.4565420947154455E-2</v>
      </c>
      <c r="D168" s="269">
        <f t="shared" si="14"/>
        <v>5.547064250918287E-2</v>
      </c>
      <c r="E168" s="269">
        <f t="shared" si="14"/>
        <v>6.6115257083943696E-2</v>
      </c>
      <c r="F168" s="269">
        <f t="shared" si="14"/>
        <v>5.9930829958069337E-2</v>
      </c>
      <c r="G168" s="269">
        <f t="shared" si="14"/>
        <v>6.1749489795405503E-2</v>
      </c>
      <c r="H168" s="269">
        <f t="shared" si="14"/>
        <v>6.2960881708345517E-2</v>
      </c>
      <c r="I168" s="269">
        <f t="shared" si="14"/>
        <v>7.2533512237262315E-2</v>
      </c>
      <c r="J168" s="269">
        <f t="shared" si="14"/>
        <v>7.770089847467071E-2</v>
      </c>
      <c r="K168" s="269">
        <f t="shared" si="14"/>
        <v>7.650140746925381E-2</v>
      </c>
      <c r="L168" s="269">
        <f t="shared" si="14"/>
        <v>7.89936391400958E-2</v>
      </c>
      <c r="M168" s="269">
        <f t="shared" si="14"/>
        <v>7.6767041322552965E-2</v>
      </c>
      <c r="N168" s="269">
        <f t="shared" si="14"/>
        <v>7.9085921454986038E-2</v>
      </c>
      <c r="O168" s="269">
        <f t="shared" si="14"/>
        <v>8.0216286143218948E-2</v>
      </c>
      <c r="P168" s="269">
        <f t="shared" si="14"/>
        <v>7.8442994253624942E-2</v>
      </c>
      <c r="Q168" s="269">
        <f t="shared" si="14"/>
        <v>8.5464593689347237E-2</v>
      </c>
      <c r="R168" s="269">
        <f t="shared" si="14"/>
        <v>8.2118108422772909E-2</v>
      </c>
      <c r="S168" s="269">
        <f t="shared" si="14"/>
        <v>8.2080596745750051E-2</v>
      </c>
      <c r="T168" s="269">
        <f t="shared" si="14"/>
        <v>7.4996265708733148E-2</v>
      </c>
      <c r="U168" s="269">
        <f t="shared" si="14"/>
        <v>7.1725129889768049E-2</v>
      </c>
      <c r="V168" s="269">
        <f t="shared" si="14"/>
        <v>7.6050940848947854E-2</v>
      </c>
      <c r="W168" s="269">
        <f t="shared" si="14"/>
        <v>7.0519416231941717E-2</v>
      </c>
      <c r="X168" s="269">
        <f t="shared" si="14"/>
        <v>7.8442563004462937E-2</v>
      </c>
      <c r="Y168" s="269">
        <f t="shared" si="14"/>
        <v>8.1962454709514812E-2</v>
      </c>
      <c r="DA168" s="79"/>
    </row>
    <row r="169" spans="1:105" ht="12" customHeight="1" x14ac:dyDescent="0.25">
      <c r="A169" s="62" t="s">
        <v>1012</v>
      </c>
      <c r="B169" s="318">
        <f t="shared" ref="B169:Y169" si="15">IF(B$37=0,0,B$37/B$5)</f>
        <v>5.2405530854328676E-2</v>
      </c>
      <c r="C169" s="318">
        <f t="shared" si="15"/>
        <v>5.1309546615062609E-2</v>
      </c>
      <c r="D169" s="318">
        <f t="shared" si="15"/>
        <v>5.2505490894886625E-2</v>
      </c>
      <c r="E169" s="318">
        <f t="shared" si="15"/>
        <v>6.3465284441233505E-2</v>
      </c>
      <c r="F169" s="318">
        <f t="shared" si="15"/>
        <v>5.7022062157015586E-2</v>
      </c>
      <c r="G169" s="318">
        <f t="shared" si="15"/>
        <v>5.8850975062070723E-2</v>
      </c>
      <c r="H169" s="318">
        <f t="shared" si="15"/>
        <v>5.9761755712439205E-2</v>
      </c>
      <c r="I169" s="318">
        <f t="shared" si="15"/>
        <v>7.0279922434748704E-2</v>
      </c>
      <c r="J169" s="318">
        <f t="shared" si="15"/>
        <v>7.5668664400600549E-2</v>
      </c>
      <c r="K169" s="318">
        <f t="shared" si="15"/>
        <v>7.4792139635393731E-2</v>
      </c>
      <c r="L169" s="318">
        <f t="shared" si="15"/>
        <v>7.6925564673040736E-2</v>
      </c>
      <c r="M169" s="318">
        <f t="shared" si="15"/>
        <v>7.4546920268341366E-2</v>
      </c>
      <c r="N169" s="318">
        <f t="shared" si="15"/>
        <v>7.6981903559211654E-2</v>
      </c>
      <c r="O169" s="318">
        <f t="shared" si="15"/>
        <v>7.8152503777887267E-2</v>
      </c>
      <c r="P169" s="318">
        <f t="shared" si="15"/>
        <v>7.6071305232830871E-2</v>
      </c>
      <c r="Q169" s="318">
        <f t="shared" si="15"/>
        <v>8.3271030913353E-2</v>
      </c>
      <c r="R169" s="318">
        <f t="shared" si="15"/>
        <v>7.9879031058967584E-2</v>
      </c>
      <c r="S169" s="318">
        <f t="shared" si="15"/>
        <v>8.0079948355592401E-2</v>
      </c>
      <c r="T169" s="318">
        <f t="shared" si="15"/>
        <v>7.2752242729402145E-2</v>
      </c>
      <c r="U169" s="318">
        <f t="shared" si="15"/>
        <v>6.9244049630647564E-2</v>
      </c>
      <c r="V169" s="318">
        <f t="shared" si="15"/>
        <v>7.4118797284213639E-2</v>
      </c>
      <c r="W169" s="318">
        <f t="shared" si="15"/>
        <v>6.8499167263430083E-2</v>
      </c>
      <c r="X169" s="318">
        <f t="shared" si="15"/>
        <v>7.576738330200132E-2</v>
      </c>
      <c r="Y169" s="318">
        <f t="shared" si="15"/>
        <v>7.9120317559140549E-2</v>
      </c>
      <c r="DA169" s="141"/>
    </row>
    <row r="170" spans="1:105" ht="12" customHeight="1" x14ac:dyDescent="0.25">
      <c r="A170" s="62" t="s">
        <v>1019</v>
      </c>
      <c r="B170" s="318">
        <f t="shared" ref="B170:Y170" si="16">IF(B$43=0,0,B$43/B$5)</f>
        <v>3.0443007691314966E-3</v>
      </c>
      <c r="C170" s="318">
        <f t="shared" si="16"/>
        <v>3.2558743320918689E-3</v>
      </c>
      <c r="D170" s="318">
        <f t="shared" si="16"/>
        <v>2.9651516142962173E-3</v>
      </c>
      <c r="E170" s="318">
        <f t="shared" si="16"/>
        <v>2.649972642710201E-3</v>
      </c>
      <c r="F170" s="318">
        <f t="shared" si="16"/>
        <v>2.9087678010537832E-3</v>
      </c>
      <c r="G170" s="318">
        <f t="shared" si="16"/>
        <v>2.8985147333347692E-3</v>
      </c>
      <c r="H170" s="318">
        <f t="shared" si="16"/>
        <v>3.199125995906322E-3</v>
      </c>
      <c r="I170" s="318">
        <f t="shared" si="16"/>
        <v>2.2535898025136166E-3</v>
      </c>
      <c r="J170" s="318">
        <f t="shared" si="16"/>
        <v>2.0322340740701519E-3</v>
      </c>
      <c r="K170" s="318">
        <f t="shared" si="16"/>
        <v>1.7092678338600981E-3</v>
      </c>
      <c r="L170" s="318">
        <f t="shared" si="16"/>
        <v>2.0680744670550613E-3</v>
      </c>
      <c r="M170" s="318">
        <f t="shared" si="16"/>
        <v>2.2201210542115869E-3</v>
      </c>
      <c r="N170" s="318">
        <f t="shared" si="16"/>
        <v>2.1040178957744226E-3</v>
      </c>
      <c r="O170" s="318">
        <f t="shared" si="16"/>
        <v>2.0637823653317029E-3</v>
      </c>
      <c r="P170" s="318">
        <f t="shared" si="16"/>
        <v>2.3716890207940485E-3</v>
      </c>
      <c r="Q170" s="318">
        <f t="shared" si="16"/>
        <v>2.1935627759942546E-3</v>
      </c>
      <c r="R170" s="318">
        <f t="shared" si="16"/>
        <v>2.2390773638053148E-3</v>
      </c>
      <c r="S170" s="318">
        <f t="shared" si="16"/>
        <v>2.0006483901576491E-3</v>
      </c>
      <c r="T170" s="318">
        <f t="shared" si="16"/>
        <v>2.2440229793309874E-3</v>
      </c>
      <c r="U170" s="318">
        <f t="shared" si="16"/>
        <v>2.4810802591204721E-3</v>
      </c>
      <c r="V170" s="318">
        <f t="shared" si="16"/>
        <v>1.9321435647342543E-3</v>
      </c>
      <c r="W170" s="318">
        <f t="shared" si="16"/>
        <v>2.0202489685116304E-3</v>
      </c>
      <c r="X170" s="318">
        <f t="shared" si="16"/>
        <v>2.6751797024615952E-3</v>
      </c>
      <c r="Y170" s="318">
        <f t="shared" si="16"/>
        <v>2.8421371503742376E-3</v>
      </c>
      <c r="DA170" s="141"/>
    </row>
    <row r="171" spans="1:105" ht="12" customHeight="1" x14ac:dyDescent="0.25">
      <c r="A171" s="174" t="s">
        <v>1021</v>
      </c>
      <c r="B171" s="269">
        <f t="shared" ref="B171:Y171" si="17">IF(B$44=0,0,B$44/B$5)</f>
        <v>9.0645672053568799E-3</v>
      </c>
      <c r="C171" s="269">
        <f t="shared" si="17"/>
        <v>8.9426603550172932E-3</v>
      </c>
      <c r="D171" s="269">
        <f t="shared" si="17"/>
        <v>8.9888748110248471E-3</v>
      </c>
      <c r="E171" s="269">
        <f t="shared" si="17"/>
        <v>1.0453281824623611E-2</v>
      </c>
      <c r="F171" s="269">
        <f t="shared" si="17"/>
        <v>9.626150027347527E-3</v>
      </c>
      <c r="G171" s="269">
        <f t="shared" si="17"/>
        <v>9.9380169936354023E-3</v>
      </c>
      <c r="H171" s="269">
        <f t="shared" si="17"/>
        <v>1.0232348746704225E-2</v>
      </c>
      <c r="I171" s="269">
        <f t="shared" si="17"/>
        <v>1.1455608644287747E-2</v>
      </c>
      <c r="J171" s="269">
        <f t="shared" si="17"/>
        <v>1.2184771522990006E-2</v>
      </c>
      <c r="K171" s="269">
        <f t="shared" si="17"/>
        <v>1.1950815304219207E-2</v>
      </c>
      <c r="L171" s="269">
        <f t="shared" si="17"/>
        <v>1.2375266907891312E-2</v>
      </c>
      <c r="M171" s="269">
        <f t="shared" si="17"/>
        <v>1.2110875493291449E-2</v>
      </c>
      <c r="N171" s="269">
        <f t="shared" si="17"/>
        <v>1.2461112231847631E-2</v>
      </c>
      <c r="O171" s="269">
        <f t="shared" si="17"/>
        <v>1.2595483454984594E-2</v>
      </c>
      <c r="P171" s="269">
        <f t="shared" si="17"/>
        <v>1.2381249782792123E-2</v>
      </c>
      <c r="Q171" s="269">
        <f t="shared" si="17"/>
        <v>1.3287678556791924E-2</v>
      </c>
      <c r="R171" s="269">
        <f t="shared" si="17"/>
        <v>1.3009584451008162E-2</v>
      </c>
      <c r="S171" s="269">
        <f t="shared" si="17"/>
        <v>1.2914162451967467E-2</v>
      </c>
      <c r="T171" s="269">
        <f t="shared" si="17"/>
        <v>1.1979302114055396E-2</v>
      </c>
      <c r="U171" s="269">
        <f t="shared" si="17"/>
        <v>1.1527828228329295E-2</v>
      </c>
      <c r="V171" s="269">
        <f t="shared" si="17"/>
        <v>1.2052946960066152E-2</v>
      </c>
      <c r="W171" s="269">
        <f t="shared" si="17"/>
        <v>1.127738789245037E-2</v>
      </c>
      <c r="X171" s="269">
        <f t="shared" si="17"/>
        <v>1.2613434126649781E-2</v>
      </c>
      <c r="Y171" s="269">
        <f t="shared" si="17"/>
        <v>1.3244330586559784E-2</v>
      </c>
      <c r="DA171" s="79"/>
    </row>
    <row r="172" spans="1:105" ht="12" customHeight="1" x14ac:dyDescent="0.25">
      <c r="A172" s="62" t="s">
        <v>1133</v>
      </c>
      <c r="B172" s="318">
        <f t="shared" ref="B172:Y172" si="18">IF(B$45=0,0,B$45/B$5)</f>
        <v>4.0059412569572028E-3</v>
      </c>
      <c r="C172" s="318">
        <f t="shared" si="18"/>
        <v>3.7011498751141746E-3</v>
      </c>
      <c r="D172" s="318">
        <f t="shared" si="18"/>
        <v>3.8932111846983657E-3</v>
      </c>
      <c r="E172" s="318">
        <f t="shared" si="18"/>
        <v>4.6230186428028531E-3</v>
      </c>
      <c r="F172" s="318">
        <f t="shared" si="18"/>
        <v>4.0561017274712858E-3</v>
      </c>
      <c r="G172" s="318">
        <f t="shared" si="18"/>
        <v>4.2836003862899734E-3</v>
      </c>
      <c r="H172" s="318">
        <f t="shared" si="18"/>
        <v>4.063308781926173E-3</v>
      </c>
      <c r="I172" s="318">
        <f t="shared" si="18"/>
        <v>5.5363320955707932E-3</v>
      </c>
      <c r="J172" s="318">
        <f t="shared" si="18"/>
        <v>6.1802256161092089E-3</v>
      </c>
      <c r="K172" s="318">
        <f t="shared" si="18"/>
        <v>6.2626216680458421E-3</v>
      </c>
      <c r="L172" s="318">
        <f t="shared" si="18"/>
        <v>6.2997228981102743E-3</v>
      </c>
      <c r="M172" s="318">
        <f t="shared" si="18"/>
        <v>5.9546732583013757E-3</v>
      </c>
      <c r="N172" s="318">
        <f t="shared" si="18"/>
        <v>6.2673777069198744E-3</v>
      </c>
      <c r="O172" s="318">
        <f t="shared" si="18"/>
        <v>6.3349775677884225E-3</v>
      </c>
      <c r="P172" s="318">
        <f t="shared" si="18"/>
        <v>5.9402913153864811E-3</v>
      </c>
      <c r="Q172" s="318">
        <f t="shared" si="18"/>
        <v>6.4727189732212533E-3</v>
      </c>
      <c r="R172" s="318">
        <f t="shared" si="18"/>
        <v>6.4380870824638789E-3</v>
      </c>
      <c r="S172" s="318">
        <f t="shared" si="18"/>
        <v>6.7003863938397239E-3</v>
      </c>
      <c r="T172" s="318">
        <f t="shared" si="18"/>
        <v>5.9478632401152847E-3</v>
      </c>
      <c r="U172" s="318">
        <f t="shared" si="18"/>
        <v>5.5060933436698097E-3</v>
      </c>
      <c r="V172" s="318">
        <f t="shared" si="18"/>
        <v>6.2996657504329045E-3</v>
      </c>
      <c r="W172" s="318">
        <f t="shared" si="18"/>
        <v>5.7831105051220815E-3</v>
      </c>
      <c r="X172" s="318">
        <f t="shared" si="18"/>
        <v>6.0644127929447428E-3</v>
      </c>
      <c r="Y172" s="318">
        <f t="shared" si="18"/>
        <v>6.4591102753769813E-3</v>
      </c>
      <c r="DA172" s="141"/>
    </row>
    <row r="173" spans="1:105" ht="12" customHeight="1" x14ac:dyDescent="0.25">
      <c r="A173" s="62" t="s">
        <v>1024</v>
      </c>
      <c r="B173" s="318">
        <f t="shared" ref="B173:Y173" si="19">IF(B$46=0,0,B$46/B$5)</f>
        <v>2.4256774763967049E-3</v>
      </c>
      <c r="C173" s="318">
        <f t="shared" si="19"/>
        <v>2.3754375788550704E-3</v>
      </c>
      <c r="D173" s="318">
        <f t="shared" si="19"/>
        <v>2.4183257119714981E-3</v>
      </c>
      <c r="E173" s="318">
        <f t="shared" si="19"/>
        <v>3.0631463285147884E-3</v>
      </c>
      <c r="F173" s="318">
        <f t="shared" si="19"/>
        <v>2.7677615448208903E-3</v>
      </c>
      <c r="G173" s="318">
        <f t="shared" si="19"/>
        <v>2.8739784407009255E-3</v>
      </c>
      <c r="H173" s="318">
        <f t="shared" si="19"/>
        <v>3.1420606228436255E-3</v>
      </c>
      <c r="I173" s="318">
        <f t="shared" si="19"/>
        <v>3.5586801343594132E-3</v>
      </c>
      <c r="J173" s="318">
        <f t="shared" si="19"/>
        <v>3.7827307029007985E-3</v>
      </c>
      <c r="K173" s="318">
        <f t="shared" si="19"/>
        <v>3.7630803325569375E-3</v>
      </c>
      <c r="L173" s="318">
        <f t="shared" si="19"/>
        <v>3.7994977871515937E-3</v>
      </c>
      <c r="M173" s="318">
        <f t="shared" si="19"/>
        <v>3.7898260698846727E-3</v>
      </c>
      <c r="N173" s="318">
        <f t="shared" si="19"/>
        <v>3.9138677778868805E-3</v>
      </c>
      <c r="O173" s="318">
        <f t="shared" si="19"/>
        <v>3.9810421899722235E-3</v>
      </c>
      <c r="P173" s="318">
        <f t="shared" si="19"/>
        <v>3.8676125859016626E-3</v>
      </c>
      <c r="Q173" s="318">
        <f t="shared" si="19"/>
        <v>4.2110139785525649E-3</v>
      </c>
      <c r="R173" s="318">
        <f t="shared" si="19"/>
        <v>4.1432265609415526E-3</v>
      </c>
      <c r="S173" s="318">
        <f t="shared" si="19"/>
        <v>4.0342873310093208E-3</v>
      </c>
      <c r="T173" s="318">
        <f t="shared" si="19"/>
        <v>3.8132191351488583E-3</v>
      </c>
      <c r="U173" s="318">
        <f t="shared" si="19"/>
        <v>3.659947923826378E-3</v>
      </c>
      <c r="V173" s="318">
        <f t="shared" si="19"/>
        <v>3.7969200297339389E-3</v>
      </c>
      <c r="W173" s="318">
        <f t="shared" si="19"/>
        <v>3.5572459458126796E-3</v>
      </c>
      <c r="X173" s="318">
        <f t="shared" si="19"/>
        <v>3.9681665119232247E-3</v>
      </c>
      <c r="Y173" s="318">
        <f t="shared" si="19"/>
        <v>4.1119158737445809E-3</v>
      </c>
      <c r="DA173" s="141"/>
    </row>
    <row r="174" spans="1:105" ht="12" customHeight="1" x14ac:dyDescent="0.25">
      <c r="A174" s="62" t="s">
        <v>1036</v>
      </c>
      <c r="B174" s="318">
        <f t="shared" ref="B174:Y174" si="20">IF(B$57=0,0,B$57/B$5)</f>
        <v>2.632948472002971E-3</v>
      </c>
      <c r="C174" s="318">
        <f t="shared" si="20"/>
        <v>2.8660729010480481E-3</v>
      </c>
      <c r="D174" s="318">
        <f t="shared" si="20"/>
        <v>2.6773379143549842E-3</v>
      </c>
      <c r="E174" s="318">
        <f t="shared" si="20"/>
        <v>2.7671168533059702E-3</v>
      </c>
      <c r="F174" s="318">
        <f t="shared" si="20"/>
        <v>2.8022867550553496E-3</v>
      </c>
      <c r="G174" s="318">
        <f t="shared" si="20"/>
        <v>2.7804381666445043E-3</v>
      </c>
      <c r="H174" s="318">
        <f t="shared" si="20"/>
        <v>3.0269793419344256E-3</v>
      </c>
      <c r="I174" s="318">
        <f t="shared" si="20"/>
        <v>2.3605964143575391E-3</v>
      </c>
      <c r="J174" s="318">
        <f t="shared" si="20"/>
        <v>2.2218152039799985E-3</v>
      </c>
      <c r="K174" s="318">
        <f t="shared" si="20"/>
        <v>1.925113303616428E-3</v>
      </c>
      <c r="L174" s="318">
        <f t="shared" si="20"/>
        <v>2.2760462226294425E-3</v>
      </c>
      <c r="M174" s="318">
        <f t="shared" si="20"/>
        <v>2.3663761651054028E-3</v>
      </c>
      <c r="N174" s="318">
        <f t="shared" si="20"/>
        <v>2.2798667470408768E-3</v>
      </c>
      <c r="O174" s="318">
        <f t="shared" si="20"/>
        <v>2.279463697223949E-3</v>
      </c>
      <c r="P174" s="318">
        <f t="shared" si="20"/>
        <v>2.5733458815039769E-3</v>
      </c>
      <c r="Q174" s="318">
        <f t="shared" si="20"/>
        <v>2.6039456050181062E-3</v>
      </c>
      <c r="R174" s="318">
        <f t="shared" si="20"/>
        <v>2.4282708076027297E-3</v>
      </c>
      <c r="S174" s="318">
        <f t="shared" si="20"/>
        <v>2.1794887271184222E-3</v>
      </c>
      <c r="T174" s="318">
        <f t="shared" si="20"/>
        <v>2.2182197387912521E-3</v>
      </c>
      <c r="U174" s="318">
        <f t="shared" si="20"/>
        <v>2.3617869608331082E-3</v>
      </c>
      <c r="V174" s="318">
        <f t="shared" si="20"/>
        <v>1.9563611798993079E-3</v>
      </c>
      <c r="W174" s="318">
        <f t="shared" si="20"/>
        <v>1.9370314415156087E-3</v>
      </c>
      <c r="X174" s="318">
        <f t="shared" si="20"/>
        <v>2.5808548217818137E-3</v>
      </c>
      <c r="Y174" s="318">
        <f t="shared" si="20"/>
        <v>2.6733044374382224E-3</v>
      </c>
      <c r="DA174" s="141"/>
    </row>
    <row r="175" spans="1:105" ht="12" customHeight="1" x14ac:dyDescent="0.25">
      <c r="A175" s="41" t="s">
        <v>1038</v>
      </c>
      <c r="B175" s="319">
        <f t="shared" ref="B175:Y175" si="21">IF(B$58=0,0,B$58/B$5)</f>
        <v>3.2397728288365839E-2</v>
      </c>
      <c r="C175" s="319">
        <f t="shared" si="21"/>
        <v>3.4436017768815622E-2</v>
      </c>
      <c r="D175" s="319">
        <f t="shared" si="21"/>
        <v>3.7940581709103291E-2</v>
      </c>
      <c r="E175" s="319">
        <f t="shared" si="21"/>
        <v>3.9056909758174427E-2</v>
      </c>
      <c r="F175" s="319">
        <f t="shared" si="21"/>
        <v>3.8256318472322533E-2</v>
      </c>
      <c r="G175" s="319">
        <f t="shared" si="21"/>
        <v>3.6120671174404186E-2</v>
      </c>
      <c r="H175" s="319">
        <f t="shared" si="21"/>
        <v>3.6858359457198446E-2</v>
      </c>
      <c r="I175" s="319">
        <f t="shared" si="21"/>
        <v>4.0534259422062888E-2</v>
      </c>
      <c r="J175" s="319">
        <f t="shared" si="21"/>
        <v>3.9670347173564768E-2</v>
      </c>
      <c r="K175" s="319">
        <f t="shared" si="21"/>
        <v>3.7920431726495112E-2</v>
      </c>
      <c r="L175" s="319">
        <f t="shared" si="21"/>
        <v>3.7885349112227608E-2</v>
      </c>
      <c r="M175" s="319">
        <f t="shared" si="21"/>
        <v>3.9158496485334426E-2</v>
      </c>
      <c r="N175" s="319">
        <f t="shared" si="21"/>
        <v>3.7208761782590111E-2</v>
      </c>
      <c r="O175" s="319">
        <f t="shared" si="21"/>
        <v>3.7988644413824393E-2</v>
      </c>
      <c r="P175" s="319">
        <f t="shared" si="21"/>
        <v>3.5586264493446144E-2</v>
      </c>
      <c r="Q175" s="319">
        <f t="shared" si="21"/>
        <v>3.7207106574526028E-2</v>
      </c>
      <c r="R175" s="319">
        <f t="shared" si="21"/>
        <v>3.6776855878282215E-2</v>
      </c>
      <c r="S175" s="319">
        <f t="shared" si="21"/>
        <v>3.6765985877209105E-2</v>
      </c>
      <c r="T175" s="319">
        <f t="shared" si="21"/>
        <v>4.2187955534434364E-2</v>
      </c>
      <c r="U175" s="319">
        <f t="shared" si="21"/>
        <v>4.2555942633935417E-2</v>
      </c>
      <c r="V175" s="319">
        <f t="shared" si="21"/>
        <v>4.2566583378157136E-2</v>
      </c>
      <c r="W175" s="319">
        <f t="shared" si="21"/>
        <v>4.1929290543163474E-2</v>
      </c>
      <c r="X175" s="319">
        <f t="shared" si="21"/>
        <v>3.9769155502208858E-2</v>
      </c>
      <c r="Y175" s="319">
        <f t="shared" si="21"/>
        <v>3.9133835313501057E-2</v>
      </c>
      <c r="DA175" s="82"/>
    </row>
    <row r="176" spans="1:105" ht="12" hidden="1" customHeight="1" x14ac:dyDescent="0.25">
      <c r="A176" s="98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X176" s="98"/>
      <c r="Y176" s="98"/>
      <c r="DA176" s="94"/>
    </row>
    <row r="177" spans="1:105" ht="12" customHeight="1" x14ac:dyDescent="0.25">
      <c r="A177" s="172"/>
      <c r="B177" s="172"/>
      <c r="C177" s="172"/>
      <c r="D177" s="172"/>
      <c r="E177" s="172"/>
      <c r="F177" s="172"/>
      <c r="G177" s="172"/>
      <c r="H177" s="172"/>
      <c r="I177" s="172"/>
      <c r="J177" s="172"/>
      <c r="K177" s="172"/>
      <c r="L177" s="172"/>
      <c r="M177" s="172"/>
      <c r="N177" s="172"/>
      <c r="O177" s="172"/>
      <c r="P177" s="172"/>
      <c r="Q177" s="172"/>
      <c r="R177" s="172"/>
      <c r="S177" s="172"/>
      <c r="T177" s="172"/>
      <c r="U177" s="172"/>
      <c r="V177" s="172"/>
      <c r="W177" s="172"/>
      <c r="X177" s="172"/>
      <c r="Y177" s="172"/>
      <c r="DA177" s="176"/>
    </row>
    <row r="178" spans="1:105" ht="12" customHeight="1" x14ac:dyDescent="0.25">
      <c r="A178" s="35" t="s">
        <v>49</v>
      </c>
      <c r="B178" s="232">
        <f t="shared" ref="B178:Y178" si="22">SUM(B$179:B$183,B$185:B$186,B$188:B$189,B$191:B$194)</f>
        <v>1.0000000000000002</v>
      </c>
      <c r="C178" s="232">
        <f t="shared" si="22"/>
        <v>0.99999999999999967</v>
      </c>
      <c r="D178" s="232">
        <f t="shared" si="22"/>
        <v>1</v>
      </c>
      <c r="E178" s="232">
        <f t="shared" si="22"/>
        <v>0.99999999999999967</v>
      </c>
      <c r="F178" s="232">
        <f t="shared" si="22"/>
        <v>1</v>
      </c>
      <c r="G178" s="232">
        <f t="shared" si="22"/>
        <v>0.99999999999999989</v>
      </c>
      <c r="H178" s="232">
        <f t="shared" si="22"/>
        <v>1.0000000000000004</v>
      </c>
      <c r="I178" s="232">
        <f t="shared" si="22"/>
        <v>0.99999999999999989</v>
      </c>
      <c r="J178" s="232">
        <f t="shared" si="22"/>
        <v>0.99999999999999989</v>
      </c>
      <c r="K178" s="232">
        <f t="shared" si="22"/>
        <v>0.99999999999999956</v>
      </c>
      <c r="L178" s="232">
        <f t="shared" si="22"/>
        <v>1.0000000000000002</v>
      </c>
      <c r="M178" s="232">
        <f t="shared" si="22"/>
        <v>1</v>
      </c>
      <c r="N178" s="232">
        <f t="shared" si="22"/>
        <v>1</v>
      </c>
      <c r="O178" s="232">
        <f t="shared" si="22"/>
        <v>1.0000000000000002</v>
      </c>
      <c r="P178" s="232">
        <f t="shared" si="22"/>
        <v>0.99999999999999944</v>
      </c>
      <c r="Q178" s="232">
        <f t="shared" si="22"/>
        <v>0.99999999999999967</v>
      </c>
      <c r="R178" s="232">
        <f t="shared" si="22"/>
        <v>0.99999999999999967</v>
      </c>
      <c r="S178" s="232">
        <f t="shared" si="22"/>
        <v>1.0000000000000002</v>
      </c>
      <c r="T178" s="232">
        <f t="shared" si="22"/>
        <v>1.0000000000000002</v>
      </c>
      <c r="U178" s="232">
        <f t="shared" si="22"/>
        <v>1.0000000000000002</v>
      </c>
      <c r="V178" s="232">
        <f t="shared" si="22"/>
        <v>0.99999999999999978</v>
      </c>
      <c r="W178" s="232">
        <f t="shared" si="22"/>
        <v>1</v>
      </c>
      <c r="X178" s="232">
        <f t="shared" si="22"/>
        <v>1.0000000000000004</v>
      </c>
      <c r="Y178" s="232">
        <f t="shared" si="22"/>
        <v>0.99999999999999956</v>
      </c>
      <c r="DA178" s="95"/>
    </row>
    <row r="179" spans="1:105" ht="12" customHeight="1" x14ac:dyDescent="0.25">
      <c r="A179" s="55" t="s">
        <v>91</v>
      </c>
      <c r="B179" s="266">
        <f t="shared" ref="B179:Y179" si="23">IF(B$62=0,0,B$62/B$61)</f>
        <v>1.0031097514264661E-2</v>
      </c>
      <c r="C179" s="266">
        <f t="shared" si="23"/>
        <v>1.0203167430078861E-2</v>
      </c>
      <c r="D179" s="266">
        <f t="shared" si="23"/>
        <v>9.9284065738266241E-3</v>
      </c>
      <c r="E179" s="266">
        <f t="shared" si="23"/>
        <v>8.8975832877386148E-3</v>
      </c>
      <c r="F179" s="266">
        <f t="shared" si="23"/>
        <v>9.2810690111345805E-3</v>
      </c>
      <c r="G179" s="266">
        <f t="shared" si="23"/>
        <v>9.2020719009989361E-3</v>
      </c>
      <c r="H179" s="266">
        <f t="shared" si="23"/>
        <v>8.8446007274204201E-3</v>
      </c>
      <c r="I179" s="266">
        <f t="shared" si="23"/>
        <v>8.0306829803861411E-3</v>
      </c>
      <c r="J179" s="266">
        <f t="shared" si="23"/>
        <v>7.787843181895196E-3</v>
      </c>
      <c r="K179" s="266">
        <f t="shared" si="23"/>
        <v>7.4368170788297492E-3</v>
      </c>
      <c r="L179" s="266">
        <f t="shared" si="23"/>
        <v>7.8900044510356749E-3</v>
      </c>
      <c r="M179" s="266">
        <f t="shared" si="23"/>
        <v>7.8800475266361629E-3</v>
      </c>
      <c r="N179" s="266">
        <f t="shared" si="23"/>
        <v>7.7353931107984842E-3</v>
      </c>
      <c r="O179" s="266">
        <f t="shared" si="23"/>
        <v>7.643547640779718E-3</v>
      </c>
      <c r="P179" s="266">
        <f t="shared" si="23"/>
        <v>8.0097711813735331E-3</v>
      </c>
      <c r="Q179" s="266">
        <f t="shared" si="23"/>
        <v>7.7121216767670041E-3</v>
      </c>
      <c r="R179" s="266">
        <f t="shared" si="23"/>
        <v>7.7048526180174591E-3</v>
      </c>
      <c r="S179" s="266">
        <f t="shared" si="23"/>
        <v>7.630733028647598E-3</v>
      </c>
      <c r="T179" s="266">
        <f t="shared" si="23"/>
        <v>7.7162380963292886E-3</v>
      </c>
      <c r="U179" s="266">
        <f t="shared" si="23"/>
        <v>7.9415789066008199E-3</v>
      </c>
      <c r="V179" s="266">
        <f t="shared" si="23"/>
        <v>7.5168424805354198E-3</v>
      </c>
      <c r="W179" s="266">
        <f t="shared" si="23"/>
        <v>7.6585823094086737E-3</v>
      </c>
      <c r="X179" s="266">
        <f t="shared" si="23"/>
        <v>8.0275465897924128E-3</v>
      </c>
      <c r="Y179" s="266">
        <f t="shared" si="23"/>
        <v>8.1544495512606702E-3</v>
      </c>
      <c r="DA179" s="76"/>
    </row>
    <row r="180" spans="1:105" ht="12" customHeight="1" x14ac:dyDescent="0.25">
      <c r="A180" s="173" t="s">
        <v>92</v>
      </c>
      <c r="B180" s="267">
        <f t="shared" ref="B180:Y180" si="24">IF(B$63=0,0,B$63/B$61)</f>
        <v>7.9607499566754891E-2</v>
      </c>
      <c r="C180" s="267">
        <f t="shared" si="24"/>
        <v>8.0973058592489711E-2</v>
      </c>
      <c r="D180" s="267">
        <f t="shared" si="24"/>
        <v>7.8792536998122165E-2</v>
      </c>
      <c r="E180" s="267">
        <f t="shared" si="24"/>
        <v>7.0611850469658288E-2</v>
      </c>
      <c r="F180" s="267">
        <f t="shared" si="24"/>
        <v>7.3655220301891366E-2</v>
      </c>
      <c r="G180" s="267">
        <f t="shared" si="24"/>
        <v>7.302829364686135E-2</v>
      </c>
      <c r="H180" s="267">
        <f t="shared" si="24"/>
        <v>7.0191377122491849E-2</v>
      </c>
      <c r="I180" s="267">
        <f t="shared" si="24"/>
        <v>6.373206829788261E-2</v>
      </c>
      <c r="J180" s="267">
        <f t="shared" si="24"/>
        <v>6.1804874476302431E-2</v>
      </c>
      <c r="K180" s="267">
        <f t="shared" si="24"/>
        <v>5.901910648750925E-2</v>
      </c>
      <c r="L180" s="267">
        <f t="shared" si="24"/>
        <v>6.2615633536043935E-2</v>
      </c>
      <c r="M180" s="267">
        <f t="shared" si="24"/>
        <v>6.2536614679563479E-2</v>
      </c>
      <c r="N180" s="267">
        <f t="shared" si="24"/>
        <v>6.1388627001270915E-2</v>
      </c>
      <c r="O180" s="267">
        <f t="shared" si="24"/>
        <v>6.0659734853195431E-2</v>
      </c>
      <c r="P180" s="267">
        <f t="shared" si="24"/>
        <v>6.3566110781422533E-2</v>
      </c>
      <c r="Q180" s="267">
        <f t="shared" si="24"/>
        <v>6.1203943254358406E-2</v>
      </c>
      <c r="R180" s="267">
        <f t="shared" si="24"/>
        <v>6.1146255489840977E-2</v>
      </c>
      <c r="S180" s="267">
        <f t="shared" si="24"/>
        <v>6.055803718468953E-2</v>
      </c>
      <c r="T180" s="267">
        <f t="shared" si="24"/>
        <v>6.1236611451238702E-2</v>
      </c>
      <c r="U180" s="267">
        <f t="shared" si="24"/>
        <v>6.302493206426768E-2</v>
      </c>
      <c r="V180" s="267">
        <f t="shared" si="24"/>
        <v>5.9654193737189935E-2</v>
      </c>
      <c r="W180" s="267">
        <f t="shared" si="24"/>
        <v>6.0779051047127733E-2</v>
      </c>
      <c r="X180" s="267">
        <f t="shared" si="24"/>
        <v>6.3707177680233193E-2</v>
      </c>
      <c r="Y180" s="267">
        <f t="shared" si="24"/>
        <v>6.4714288560746347E-2</v>
      </c>
      <c r="DA180" s="77"/>
    </row>
    <row r="181" spans="1:105" ht="12" customHeight="1" x14ac:dyDescent="0.25">
      <c r="A181" s="173" t="s">
        <v>93</v>
      </c>
      <c r="B181" s="267">
        <f t="shared" ref="B181:Y181" si="25">IF(B$64=0,0,B$64/B$61)</f>
        <v>8.9111206358608724E-2</v>
      </c>
      <c r="C181" s="267">
        <f t="shared" si="25"/>
        <v>9.0639788625347009E-2</v>
      </c>
      <c r="D181" s="267">
        <f t="shared" si="25"/>
        <v>8.8198951884806601E-2</v>
      </c>
      <c r="E181" s="267">
        <f t="shared" si="25"/>
        <v>7.9041638197523426E-2</v>
      </c>
      <c r="F181" s="267">
        <f t="shared" si="25"/>
        <v>8.2448331770636749E-2</v>
      </c>
      <c r="G181" s="267">
        <f t="shared" si="25"/>
        <v>8.1746561323981157E-2</v>
      </c>
      <c r="H181" s="267">
        <f t="shared" si="25"/>
        <v>7.8570967878626816E-2</v>
      </c>
      <c r="I181" s="267">
        <f t="shared" si="25"/>
        <v>7.1340533500756823E-2</v>
      </c>
      <c r="J181" s="267">
        <f t="shared" si="25"/>
        <v>6.9183267322790024E-2</v>
      </c>
      <c r="K181" s="267">
        <f t="shared" si="25"/>
        <v>6.6064928630235137E-2</v>
      </c>
      <c r="L181" s="267">
        <f t="shared" si="25"/>
        <v>7.0090816464176545E-2</v>
      </c>
      <c r="M181" s="267">
        <f t="shared" si="25"/>
        <v>7.000236417432483E-2</v>
      </c>
      <c r="N181" s="267">
        <f t="shared" si="25"/>
        <v>6.8717327369322706E-2</v>
      </c>
      <c r="O181" s="267">
        <f t="shared" si="25"/>
        <v>6.7901418579650707E-2</v>
      </c>
      <c r="P181" s="267">
        <f t="shared" si="25"/>
        <v>7.1154763635147181E-2</v>
      </c>
      <c r="Q181" s="267">
        <f t="shared" si="25"/>
        <v>6.851059569741029E-2</v>
      </c>
      <c r="R181" s="267">
        <f t="shared" si="25"/>
        <v>6.8446021049088743E-2</v>
      </c>
      <c r="S181" s="267">
        <f t="shared" si="25"/>
        <v>6.7787580034617434E-2</v>
      </c>
      <c r="T181" s="267">
        <f t="shared" si="25"/>
        <v>6.8547163890726348E-2</v>
      </c>
      <c r="U181" s="267">
        <f t="shared" si="25"/>
        <v>7.0548977891294856E-2</v>
      </c>
      <c r="V181" s="267">
        <f t="shared" si="25"/>
        <v>6.6775833900090564E-2</v>
      </c>
      <c r="W181" s="267">
        <f t="shared" si="25"/>
        <v>6.8034978985859793E-2</v>
      </c>
      <c r="X181" s="267">
        <f t="shared" si="25"/>
        <v>7.1312671390053442E-2</v>
      </c>
      <c r="Y181" s="267">
        <f t="shared" si="25"/>
        <v>7.244001323583206E-2</v>
      </c>
      <c r="DA181" s="77"/>
    </row>
    <row r="182" spans="1:105" ht="12" customHeight="1" x14ac:dyDescent="0.25">
      <c r="A182" s="173" t="s">
        <v>94</v>
      </c>
      <c r="B182" s="267">
        <f t="shared" ref="B182:Y182" si="26">IF(B$65=0,0,B$65/B$61)</f>
        <v>0.14346147501026466</v>
      </c>
      <c r="C182" s="267">
        <f t="shared" si="26"/>
        <v>0.14592236265416345</v>
      </c>
      <c r="D182" s="267">
        <f t="shared" si="26"/>
        <v>0.14199282277510475</v>
      </c>
      <c r="E182" s="267">
        <f t="shared" si="26"/>
        <v>0.12725032536773562</v>
      </c>
      <c r="F182" s="267">
        <f t="shared" si="26"/>
        <v>0.13273481272772078</v>
      </c>
      <c r="G182" s="267">
        <f t="shared" si="26"/>
        <v>0.13160502190219128</v>
      </c>
      <c r="H182" s="267">
        <f t="shared" si="26"/>
        <v>0.12649258612312556</v>
      </c>
      <c r="I182" s="267">
        <f t="shared" si="26"/>
        <v>0.11485220077540834</v>
      </c>
      <c r="J182" s="267">
        <f t="shared" si="26"/>
        <v>0.11137918542158835</v>
      </c>
      <c r="K182" s="267">
        <f t="shared" si="26"/>
        <v>0.1063589249325181</v>
      </c>
      <c r="L182" s="267">
        <f t="shared" si="26"/>
        <v>0.11284026247113081</v>
      </c>
      <c r="M182" s="267">
        <f t="shared" si="26"/>
        <v>0.11269786179574218</v>
      </c>
      <c r="N182" s="267">
        <f t="shared" si="26"/>
        <v>0.11062906166362198</v>
      </c>
      <c r="O182" s="267">
        <f t="shared" si="26"/>
        <v>0.10931551779834041</v>
      </c>
      <c r="P182" s="267">
        <f t="shared" si="26"/>
        <v>0.11455312706715245</v>
      </c>
      <c r="Q182" s="267">
        <f t="shared" si="26"/>
        <v>0.11029624122727265</v>
      </c>
      <c r="R182" s="267">
        <f t="shared" si="26"/>
        <v>0.11019228152708406</v>
      </c>
      <c r="S182" s="267">
        <f t="shared" si="26"/>
        <v>0.10913224740788276</v>
      </c>
      <c r="T182" s="267">
        <f t="shared" si="26"/>
        <v>0.11035511291318004</v>
      </c>
      <c r="U182" s="267">
        <f t="shared" si="26"/>
        <v>0.11357786346221925</v>
      </c>
      <c r="V182" s="267">
        <f t="shared" si="26"/>
        <v>0.10750342204768007</v>
      </c>
      <c r="W182" s="267">
        <f t="shared" si="26"/>
        <v>0.10953053871053209</v>
      </c>
      <c r="X182" s="267">
        <f t="shared" si="26"/>
        <v>0.11480734514319617</v>
      </c>
      <c r="Y182" s="267">
        <f t="shared" si="26"/>
        <v>0.11662226978225163</v>
      </c>
      <c r="DA182" s="77"/>
    </row>
    <row r="183" spans="1:105" ht="12" customHeight="1" x14ac:dyDescent="0.25">
      <c r="A183" s="56" t="s">
        <v>95</v>
      </c>
      <c r="B183" s="268">
        <f t="shared" ref="B183:Y183" si="27">IF(B$66=0,0,B$66/B$61)</f>
        <v>2.9949196301595087E-2</v>
      </c>
      <c r="C183" s="268">
        <f t="shared" si="27"/>
        <v>2.9899937194763269E-2</v>
      </c>
      <c r="D183" s="268">
        <f t="shared" si="27"/>
        <v>2.9884403294589645E-2</v>
      </c>
      <c r="E183" s="268">
        <f t="shared" si="27"/>
        <v>2.885320517200702E-2</v>
      </c>
      <c r="F183" s="268">
        <f t="shared" si="27"/>
        <v>2.8957754044484502E-2</v>
      </c>
      <c r="G183" s="268">
        <f t="shared" si="27"/>
        <v>2.8932003583585237E-2</v>
      </c>
      <c r="H183" s="268">
        <f t="shared" si="27"/>
        <v>2.7807331567768059E-2</v>
      </c>
      <c r="I183" s="268">
        <f t="shared" si="27"/>
        <v>2.8381314493266124E-2</v>
      </c>
      <c r="J183" s="268">
        <f t="shared" si="27"/>
        <v>2.8706623173587242E-2</v>
      </c>
      <c r="K183" s="268">
        <f t="shared" si="27"/>
        <v>2.869722569836286E-2</v>
      </c>
      <c r="L183" s="268">
        <f t="shared" si="27"/>
        <v>2.8856003471657662E-2</v>
      </c>
      <c r="M183" s="268">
        <f t="shared" si="27"/>
        <v>2.8359394493674195E-2</v>
      </c>
      <c r="N183" s="268">
        <f t="shared" si="27"/>
        <v>2.8434941097985739E-2</v>
      </c>
      <c r="O183" s="268">
        <f t="shared" si="27"/>
        <v>2.833855720954815E-2</v>
      </c>
      <c r="P183" s="268">
        <f t="shared" si="27"/>
        <v>2.8224761474395108E-2</v>
      </c>
      <c r="Q183" s="268">
        <f t="shared" si="27"/>
        <v>2.8068630628285976E-2</v>
      </c>
      <c r="R183" s="268">
        <f t="shared" si="27"/>
        <v>2.8094231838363879E-2</v>
      </c>
      <c r="S183" s="268">
        <f t="shared" si="27"/>
        <v>2.8715079821626799E-2</v>
      </c>
      <c r="T183" s="268">
        <f t="shared" si="27"/>
        <v>2.825094149122032E-2</v>
      </c>
      <c r="U183" s="268">
        <f t="shared" si="27"/>
        <v>2.8073785197098862E-2</v>
      </c>
      <c r="V183" s="268">
        <f t="shared" si="27"/>
        <v>2.8808799748154552E-2</v>
      </c>
      <c r="W183" s="268">
        <f t="shared" si="27"/>
        <v>2.8652350323518625E-2</v>
      </c>
      <c r="X183" s="268">
        <f t="shared" si="27"/>
        <v>2.8260814615209892E-2</v>
      </c>
      <c r="Y183" s="268">
        <f t="shared" si="27"/>
        <v>2.8541822661200981E-2</v>
      </c>
      <c r="DA183" s="78"/>
    </row>
    <row r="184" spans="1:105" ht="12" customHeight="1" x14ac:dyDescent="0.25">
      <c r="A184" s="174" t="s">
        <v>1051</v>
      </c>
      <c r="B184" s="269">
        <f t="shared" ref="B184:Y184" si="28">IF(B$72=0,0,B$72/B$61)</f>
        <v>0.3816554046636238</v>
      </c>
      <c r="C184" s="269">
        <f t="shared" si="28"/>
        <v>0.37722016497812028</v>
      </c>
      <c r="D184" s="269">
        <f t="shared" si="28"/>
        <v>0.38361797381166657</v>
      </c>
      <c r="E184" s="269">
        <f t="shared" si="28"/>
        <v>0.4165672651316944</v>
      </c>
      <c r="F184" s="269">
        <f t="shared" si="28"/>
        <v>0.40717585081739111</v>
      </c>
      <c r="G184" s="269">
        <f t="shared" si="28"/>
        <v>0.4100604920649254</v>
      </c>
      <c r="H184" s="269">
        <f t="shared" si="28"/>
        <v>0.4291944968484015</v>
      </c>
      <c r="I184" s="269">
        <f t="shared" si="28"/>
        <v>0.44520866655896274</v>
      </c>
      <c r="J184" s="269">
        <f t="shared" si="28"/>
        <v>0.44937389045003029</v>
      </c>
      <c r="K184" s="269">
        <f t="shared" si="28"/>
        <v>0.4590512459794876</v>
      </c>
      <c r="L184" s="269">
        <f t="shared" si="28"/>
        <v>0.44505750492784296</v>
      </c>
      <c r="M184" s="269">
        <f t="shared" si="28"/>
        <v>0.44963437566991016</v>
      </c>
      <c r="N184" s="269">
        <f t="shared" si="28"/>
        <v>0.45326777653643346</v>
      </c>
      <c r="O184" s="269">
        <f t="shared" si="28"/>
        <v>0.45595620823447053</v>
      </c>
      <c r="P184" s="269">
        <f t="shared" si="28"/>
        <v>0.44658958537061927</v>
      </c>
      <c r="Q184" s="269">
        <f t="shared" si="28"/>
        <v>0.45369022932735675</v>
      </c>
      <c r="R184" s="269">
        <f t="shared" si="28"/>
        <v>0.45716930713639364</v>
      </c>
      <c r="S184" s="269">
        <f t="shared" si="28"/>
        <v>0.45435383309498245</v>
      </c>
      <c r="T184" s="269">
        <f t="shared" si="28"/>
        <v>0.45782748516022481</v>
      </c>
      <c r="U184" s="269">
        <f t="shared" si="28"/>
        <v>0.45323175813722066</v>
      </c>
      <c r="V184" s="269">
        <f t="shared" si="28"/>
        <v>0.45921638565778505</v>
      </c>
      <c r="W184" s="269">
        <f t="shared" si="28"/>
        <v>0.45754689115308189</v>
      </c>
      <c r="X184" s="269">
        <f t="shared" si="28"/>
        <v>0.44976034228987427</v>
      </c>
      <c r="Y184" s="269">
        <f t="shared" si="28"/>
        <v>0.44524540986092942</v>
      </c>
      <c r="DA184" s="79"/>
    </row>
    <row r="185" spans="1:105" ht="12" customHeight="1" x14ac:dyDescent="0.25">
      <c r="A185" s="62" t="s">
        <v>1052</v>
      </c>
      <c r="B185" s="318">
        <f t="shared" ref="B185:Y185" si="29">IF(B$73=0,0,B$73/B$61)</f>
        <v>0.38123006272174648</v>
      </c>
      <c r="C185" s="318">
        <f t="shared" si="29"/>
        <v>0.37678752687029232</v>
      </c>
      <c r="D185" s="318">
        <f t="shared" si="29"/>
        <v>0.38319698620529014</v>
      </c>
      <c r="E185" s="318">
        <f t="shared" si="29"/>
        <v>0.41618998683804415</v>
      </c>
      <c r="F185" s="318">
        <f t="shared" si="29"/>
        <v>0.40678231183421615</v>
      </c>
      <c r="G185" s="318">
        <f t="shared" si="29"/>
        <v>0.40967030274355754</v>
      </c>
      <c r="H185" s="318">
        <f t="shared" si="29"/>
        <v>0.42881946513894192</v>
      </c>
      <c r="I185" s="318">
        <f t="shared" si="29"/>
        <v>0.44486814686123066</v>
      </c>
      <c r="J185" s="318">
        <f t="shared" si="29"/>
        <v>0.4490436677264138</v>
      </c>
      <c r="K185" s="318">
        <f t="shared" si="29"/>
        <v>0.45873590758175026</v>
      </c>
      <c r="L185" s="318">
        <f t="shared" si="29"/>
        <v>0.44472295032802461</v>
      </c>
      <c r="M185" s="318">
        <f t="shared" si="29"/>
        <v>0.44930024326692047</v>
      </c>
      <c r="N185" s="318">
        <f t="shared" si="29"/>
        <v>0.4529397778182222</v>
      </c>
      <c r="O185" s="318">
        <f t="shared" si="29"/>
        <v>0.45563210397850673</v>
      </c>
      <c r="P185" s="318">
        <f t="shared" si="29"/>
        <v>0.44624995238196241</v>
      </c>
      <c r="Q185" s="318">
        <f t="shared" si="29"/>
        <v>0.45336321737225155</v>
      </c>
      <c r="R185" s="318">
        <f t="shared" si="29"/>
        <v>0.45684260340634164</v>
      </c>
      <c r="S185" s="318">
        <f t="shared" si="29"/>
        <v>0.45403027220847558</v>
      </c>
      <c r="T185" s="318">
        <f t="shared" si="29"/>
        <v>0.45750029865932468</v>
      </c>
      <c r="U185" s="318">
        <f t="shared" si="29"/>
        <v>0.45289501666013887</v>
      </c>
      <c r="V185" s="318">
        <f t="shared" si="29"/>
        <v>0.45889765399627841</v>
      </c>
      <c r="W185" s="318">
        <f t="shared" si="29"/>
        <v>0.45722214939208533</v>
      </c>
      <c r="X185" s="318">
        <f t="shared" si="29"/>
        <v>0.44941995558242209</v>
      </c>
      <c r="Y185" s="318">
        <f t="shared" si="29"/>
        <v>0.44489964217178662</v>
      </c>
      <c r="DA185" s="141"/>
    </row>
    <row r="186" spans="1:105" ht="12" customHeight="1" x14ac:dyDescent="0.25">
      <c r="A186" s="62" t="s">
        <v>1064</v>
      </c>
      <c r="B186" s="318">
        <f t="shared" ref="B186:Y186" si="30">IF(B$84=0,0,B$84/B$61)</f>
        <v>4.2534194187727461E-4</v>
      </c>
      <c r="C186" s="318">
        <f t="shared" si="30"/>
        <v>4.3263810782790887E-4</v>
      </c>
      <c r="D186" s="318">
        <f t="shared" si="30"/>
        <v>4.2098760637639809E-4</v>
      </c>
      <c r="E186" s="318">
        <f t="shared" si="30"/>
        <v>3.7727829365029905E-4</v>
      </c>
      <c r="F186" s="318">
        <f t="shared" si="30"/>
        <v>3.9353898317499934E-4</v>
      </c>
      <c r="G186" s="318">
        <f t="shared" si="30"/>
        <v>3.9018932136780372E-4</v>
      </c>
      <c r="H186" s="318">
        <f t="shared" si="30"/>
        <v>3.7503170945955388E-4</v>
      </c>
      <c r="I186" s="318">
        <f t="shared" si="30"/>
        <v>3.4051969773205991E-4</v>
      </c>
      <c r="J186" s="318">
        <f t="shared" si="30"/>
        <v>3.3022272361648165E-4</v>
      </c>
      <c r="K186" s="318">
        <f t="shared" si="30"/>
        <v>3.1533839773736948E-4</v>
      </c>
      <c r="L186" s="318">
        <f t="shared" si="30"/>
        <v>3.345545998183696E-4</v>
      </c>
      <c r="M186" s="318">
        <f t="shared" si="30"/>
        <v>3.3413240298963841E-4</v>
      </c>
      <c r="N186" s="318">
        <f t="shared" si="30"/>
        <v>3.2799871821127536E-4</v>
      </c>
      <c r="O186" s="318">
        <f t="shared" si="30"/>
        <v>3.2410425596376361E-4</v>
      </c>
      <c r="P186" s="318">
        <f t="shared" si="30"/>
        <v>3.3963298865685449E-4</v>
      </c>
      <c r="Q186" s="318">
        <f t="shared" si="30"/>
        <v>3.2701195510513028E-4</v>
      </c>
      <c r="R186" s="318">
        <f t="shared" si="30"/>
        <v>3.267037300520142E-4</v>
      </c>
      <c r="S186" s="318">
        <f t="shared" si="30"/>
        <v>3.2356088650683937E-4</v>
      </c>
      <c r="T186" s="318">
        <f t="shared" si="30"/>
        <v>3.271865009001158E-4</v>
      </c>
      <c r="U186" s="318">
        <f t="shared" si="30"/>
        <v>3.3674147708181431E-4</v>
      </c>
      <c r="V186" s="318">
        <f t="shared" si="30"/>
        <v>3.1873166150662264E-4</v>
      </c>
      <c r="W186" s="318">
        <f t="shared" si="30"/>
        <v>3.2474176099659037E-4</v>
      </c>
      <c r="X186" s="318">
        <f t="shared" si="30"/>
        <v>3.4038670745221023E-4</v>
      </c>
      <c r="Y186" s="318">
        <f t="shared" si="30"/>
        <v>3.4576768914281082E-4</v>
      </c>
      <c r="DA186" s="141"/>
    </row>
    <row r="187" spans="1:105" ht="12" customHeight="1" x14ac:dyDescent="0.25">
      <c r="A187" s="174" t="s">
        <v>1010</v>
      </c>
      <c r="B187" s="269">
        <f t="shared" ref="B187:Y187" si="31">IF(B$85=0,0,B$85/B$61)</f>
        <v>0.19848680642157274</v>
      </c>
      <c r="C187" s="269">
        <f t="shared" si="31"/>
        <v>0.19712773518522222</v>
      </c>
      <c r="D187" s="269">
        <f t="shared" si="31"/>
        <v>0.2001925055575173</v>
      </c>
      <c r="E187" s="269">
        <f t="shared" si="31"/>
        <v>0.20459871505838945</v>
      </c>
      <c r="F187" s="269">
        <f t="shared" si="31"/>
        <v>0.20061389443901723</v>
      </c>
      <c r="G187" s="269">
        <f t="shared" si="31"/>
        <v>0.20047567201183575</v>
      </c>
      <c r="H187" s="269">
        <f t="shared" si="31"/>
        <v>0.19570776599209372</v>
      </c>
      <c r="I187" s="269">
        <f t="shared" si="31"/>
        <v>0.20651822886031815</v>
      </c>
      <c r="J187" s="269">
        <f t="shared" si="31"/>
        <v>0.21008087624098581</v>
      </c>
      <c r="K187" s="269">
        <f t="shared" si="31"/>
        <v>0.21240561789189033</v>
      </c>
      <c r="L187" s="269">
        <f t="shared" si="31"/>
        <v>0.21058760016320868</v>
      </c>
      <c r="M187" s="269">
        <f t="shared" si="31"/>
        <v>0.20728577759100292</v>
      </c>
      <c r="N187" s="269">
        <f t="shared" si="31"/>
        <v>0.20845428141211125</v>
      </c>
      <c r="O187" s="269">
        <f t="shared" si="31"/>
        <v>0.20910162864874463</v>
      </c>
      <c r="P187" s="269">
        <f t="shared" si="31"/>
        <v>0.2061421058161014</v>
      </c>
      <c r="Q187" s="269">
        <f t="shared" si="31"/>
        <v>0.20956712639922062</v>
      </c>
      <c r="R187" s="269">
        <f t="shared" si="31"/>
        <v>0.20622636174926876</v>
      </c>
      <c r="S187" s="269">
        <f t="shared" si="31"/>
        <v>0.21039519462722145</v>
      </c>
      <c r="T187" s="269">
        <f t="shared" si="31"/>
        <v>0.20493521172524717</v>
      </c>
      <c r="U187" s="269">
        <f t="shared" si="31"/>
        <v>0.20214886483099392</v>
      </c>
      <c r="V187" s="269">
        <f t="shared" si="31"/>
        <v>0.2093467899541282</v>
      </c>
      <c r="W187" s="269">
        <f t="shared" si="31"/>
        <v>0.20644263981018224</v>
      </c>
      <c r="X187" s="269">
        <f t="shared" si="31"/>
        <v>0.20234457607597434</v>
      </c>
      <c r="Y187" s="269">
        <f t="shared" si="31"/>
        <v>0.20198081479427918</v>
      </c>
      <c r="DA187" s="79"/>
    </row>
    <row r="188" spans="1:105" ht="12" customHeight="1" x14ac:dyDescent="0.25">
      <c r="A188" s="62" t="s">
        <v>1012</v>
      </c>
      <c r="B188" s="318">
        <f t="shared" ref="B188:Y188" si="32">IF(B$86=0,0,B$86/B$61)</f>
        <v>0.18758950484715287</v>
      </c>
      <c r="C188" s="318">
        <f t="shared" si="32"/>
        <v>0.18536528339813596</v>
      </c>
      <c r="D188" s="318">
        <f t="shared" si="32"/>
        <v>0.18949132914829131</v>
      </c>
      <c r="E188" s="318">
        <f t="shared" si="32"/>
        <v>0.19639817222528802</v>
      </c>
      <c r="F188" s="318">
        <f t="shared" si="32"/>
        <v>0.19087701549046124</v>
      </c>
      <c r="G188" s="318">
        <f t="shared" si="32"/>
        <v>0.19106536447849756</v>
      </c>
      <c r="H188" s="318">
        <f t="shared" si="32"/>
        <v>0.18576359455106592</v>
      </c>
      <c r="I188" s="318">
        <f t="shared" si="32"/>
        <v>0.20010178272063028</v>
      </c>
      <c r="J188" s="318">
        <f t="shared" si="32"/>
        <v>0.20458629994407695</v>
      </c>
      <c r="K188" s="318">
        <f t="shared" si="32"/>
        <v>0.20765984781518032</v>
      </c>
      <c r="L188" s="318">
        <f t="shared" si="32"/>
        <v>0.20507436082246189</v>
      </c>
      <c r="M188" s="318">
        <f t="shared" si="32"/>
        <v>0.20129102370782564</v>
      </c>
      <c r="N188" s="318">
        <f t="shared" si="32"/>
        <v>0.20290852142761748</v>
      </c>
      <c r="O188" s="318">
        <f t="shared" si="32"/>
        <v>0.20372191993227598</v>
      </c>
      <c r="P188" s="318">
        <f t="shared" si="32"/>
        <v>0.19990949098874455</v>
      </c>
      <c r="Q188" s="318">
        <f t="shared" si="32"/>
        <v>0.20418830661318904</v>
      </c>
      <c r="R188" s="318">
        <f t="shared" si="32"/>
        <v>0.20060328071048703</v>
      </c>
      <c r="S188" s="318">
        <f t="shared" si="32"/>
        <v>0.20526698133301619</v>
      </c>
      <c r="T188" s="318">
        <f t="shared" si="32"/>
        <v>0.19880318208297706</v>
      </c>
      <c r="U188" s="318">
        <f t="shared" si="32"/>
        <v>0.19515623116540692</v>
      </c>
      <c r="V188" s="318">
        <f t="shared" si="32"/>
        <v>0.20402814368240046</v>
      </c>
      <c r="W188" s="318">
        <f t="shared" si="32"/>
        <v>0.20052844550146035</v>
      </c>
      <c r="X188" s="318">
        <f t="shared" si="32"/>
        <v>0.19544388234429649</v>
      </c>
      <c r="Y188" s="318">
        <f t="shared" si="32"/>
        <v>0.19497691063567132</v>
      </c>
      <c r="DA188" s="141"/>
    </row>
    <row r="189" spans="1:105" ht="12" customHeight="1" x14ac:dyDescent="0.25">
      <c r="A189" s="62" t="s">
        <v>1019</v>
      </c>
      <c r="B189" s="318">
        <f t="shared" ref="B189:Y189" si="33">IF(B$92=0,0,B$92/B$61)</f>
        <v>1.0897301574419857E-2</v>
      </c>
      <c r="C189" s="318">
        <f t="shared" si="33"/>
        <v>1.1762451787086207E-2</v>
      </c>
      <c r="D189" s="318">
        <f t="shared" si="33"/>
        <v>1.0701176409226005E-2</v>
      </c>
      <c r="E189" s="318">
        <f t="shared" si="33"/>
        <v>8.2005428331014072E-3</v>
      </c>
      <c r="F189" s="318">
        <f t="shared" si="33"/>
        <v>9.7368789485560211E-3</v>
      </c>
      <c r="G189" s="318">
        <f t="shared" si="33"/>
        <v>9.410307533338198E-3</v>
      </c>
      <c r="H189" s="318">
        <f t="shared" si="33"/>
        <v>9.9441714410277871E-3</v>
      </c>
      <c r="I189" s="318">
        <f t="shared" si="33"/>
        <v>6.416446139687889E-3</v>
      </c>
      <c r="J189" s="318">
        <f t="shared" si="33"/>
        <v>5.4945762969088414E-3</v>
      </c>
      <c r="K189" s="318">
        <f t="shared" si="33"/>
        <v>4.745770076710047E-3</v>
      </c>
      <c r="L189" s="318">
        <f t="shared" si="33"/>
        <v>5.5132393407467941E-3</v>
      </c>
      <c r="M189" s="318">
        <f t="shared" si="33"/>
        <v>5.9947538831772937E-3</v>
      </c>
      <c r="N189" s="318">
        <f t="shared" si="33"/>
        <v>5.5457599844937772E-3</v>
      </c>
      <c r="O189" s="318">
        <f t="shared" si="33"/>
        <v>5.3797087164686409E-3</v>
      </c>
      <c r="P189" s="318">
        <f t="shared" si="33"/>
        <v>6.2326148273568723E-3</v>
      </c>
      <c r="Q189" s="318">
        <f t="shared" si="33"/>
        <v>5.3788197860316104E-3</v>
      </c>
      <c r="R189" s="318">
        <f t="shared" si="33"/>
        <v>5.6230810387816969E-3</v>
      </c>
      <c r="S189" s="318">
        <f t="shared" si="33"/>
        <v>5.1282132942052543E-3</v>
      </c>
      <c r="T189" s="318">
        <f t="shared" si="33"/>
        <v>6.1320296422700954E-3</v>
      </c>
      <c r="U189" s="318">
        <f t="shared" si="33"/>
        <v>6.9926336655869899E-3</v>
      </c>
      <c r="V189" s="318">
        <f t="shared" si="33"/>
        <v>5.3186462717277278E-3</v>
      </c>
      <c r="W189" s="318">
        <f t="shared" si="33"/>
        <v>5.9141943087218729E-3</v>
      </c>
      <c r="X189" s="318">
        <f t="shared" si="33"/>
        <v>6.9006937316778575E-3</v>
      </c>
      <c r="Y189" s="318">
        <f t="shared" si="33"/>
        <v>7.0039041586078595E-3</v>
      </c>
      <c r="DA189" s="141"/>
    </row>
    <row r="190" spans="1:105" ht="12" customHeight="1" x14ac:dyDescent="0.25">
      <c r="A190" s="174" t="s">
        <v>1021</v>
      </c>
      <c r="B190" s="269">
        <f t="shared" ref="B190:Y190" si="34">IF(B$93=0,0,B$93/B$61)</f>
        <v>4.0487241319571425E-2</v>
      </c>
      <c r="C190" s="269">
        <f t="shared" si="34"/>
        <v>4.0336960484452566E-2</v>
      </c>
      <c r="D190" s="269">
        <f t="shared" si="34"/>
        <v>4.0460882815948021E-2</v>
      </c>
      <c r="E190" s="269">
        <f t="shared" si="34"/>
        <v>4.0044083265477363E-2</v>
      </c>
      <c r="F190" s="269">
        <f t="shared" si="34"/>
        <v>3.9957500255890059E-2</v>
      </c>
      <c r="G190" s="269">
        <f t="shared" si="34"/>
        <v>3.998860227177551E-2</v>
      </c>
      <c r="H190" s="269">
        <f t="shared" si="34"/>
        <v>3.9199258692495659E-2</v>
      </c>
      <c r="I190" s="269">
        <f t="shared" si="34"/>
        <v>4.0152499862534316E-2</v>
      </c>
      <c r="J190" s="269">
        <f t="shared" si="34"/>
        <v>4.0558355466250307E-2</v>
      </c>
      <c r="K190" s="269">
        <f t="shared" si="34"/>
        <v>4.0793232563953966E-2</v>
      </c>
      <c r="L190" s="269">
        <f t="shared" si="34"/>
        <v>4.0659970464464561E-2</v>
      </c>
      <c r="M190" s="269">
        <f t="shared" si="34"/>
        <v>4.0228368891646639E-2</v>
      </c>
      <c r="N190" s="269">
        <f t="shared" si="34"/>
        <v>4.0389782128805583E-2</v>
      </c>
      <c r="O190" s="269">
        <f t="shared" si="34"/>
        <v>4.034971479307712E-2</v>
      </c>
      <c r="P190" s="269">
        <f t="shared" si="34"/>
        <v>4.003269476085046E-2</v>
      </c>
      <c r="Q190" s="269">
        <f t="shared" si="34"/>
        <v>4.0031427546777618E-2</v>
      </c>
      <c r="R190" s="269">
        <f t="shared" si="34"/>
        <v>4.0120722193605574E-2</v>
      </c>
      <c r="S190" s="269">
        <f t="shared" si="34"/>
        <v>4.0728383114407379E-2</v>
      </c>
      <c r="T190" s="269">
        <f t="shared" si="34"/>
        <v>4.0200384945413843E-2</v>
      </c>
      <c r="U190" s="269">
        <f t="shared" si="34"/>
        <v>3.9910136042995405E-2</v>
      </c>
      <c r="V190" s="269">
        <f t="shared" si="34"/>
        <v>4.0787757084458538E-2</v>
      </c>
      <c r="W190" s="269">
        <f t="shared" si="34"/>
        <v>4.058051279904569E-2</v>
      </c>
      <c r="X190" s="269">
        <f t="shared" si="34"/>
        <v>4.0004229230049121E-2</v>
      </c>
      <c r="Y190" s="269">
        <f t="shared" si="34"/>
        <v>4.0181401165631653E-2</v>
      </c>
      <c r="DA190" s="79"/>
    </row>
    <row r="191" spans="1:105" ht="12" customHeight="1" x14ac:dyDescent="0.25">
      <c r="A191" s="62" t="s">
        <v>1133</v>
      </c>
      <c r="B191" s="318">
        <f t="shared" ref="B191:Y191" si="35">IF(B$94=0,0,B$94/B$61)</f>
        <v>1.9384605923162941E-2</v>
      </c>
      <c r="C191" s="318">
        <f t="shared" si="35"/>
        <v>1.8075398542286177E-2</v>
      </c>
      <c r="D191" s="318">
        <f t="shared" si="35"/>
        <v>1.8993874703258414E-2</v>
      </c>
      <c r="E191" s="318">
        <f t="shared" si="35"/>
        <v>1.9339615847512939E-2</v>
      </c>
      <c r="F191" s="318">
        <f t="shared" si="35"/>
        <v>1.835441482316261E-2</v>
      </c>
      <c r="G191" s="318">
        <f t="shared" si="35"/>
        <v>1.8800016956213826E-2</v>
      </c>
      <c r="H191" s="318">
        <f t="shared" si="35"/>
        <v>1.7074109902767344E-2</v>
      </c>
      <c r="I191" s="318">
        <f t="shared" si="35"/>
        <v>2.1308987034311052E-2</v>
      </c>
      <c r="J191" s="318">
        <f t="shared" si="35"/>
        <v>2.2588417014552057E-2</v>
      </c>
      <c r="K191" s="318">
        <f t="shared" si="35"/>
        <v>2.350572969421829E-2</v>
      </c>
      <c r="L191" s="318">
        <f t="shared" si="35"/>
        <v>2.2702992628334688E-2</v>
      </c>
      <c r="M191" s="318">
        <f t="shared" si="35"/>
        <v>2.173569973340984E-2</v>
      </c>
      <c r="N191" s="318">
        <f t="shared" si="35"/>
        <v>2.2331530900080655E-2</v>
      </c>
      <c r="O191" s="318">
        <f t="shared" si="35"/>
        <v>2.2323430433394121E-2</v>
      </c>
      <c r="P191" s="318">
        <f t="shared" si="35"/>
        <v>2.1102857996034279E-2</v>
      </c>
      <c r="Q191" s="318">
        <f t="shared" si="35"/>
        <v>2.145579767785008E-2</v>
      </c>
      <c r="R191" s="318">
        <f t="shared" si="35"/>
        <v>2.1856623809530379E-2</v>
      </c>
      <c r="S191" s="318">
        <f t="shared" si="35"/>
        <v>2.3217537026855396E-2</v>
      </c>
      <c r="T191" s="318">
        <f t="shared" si="35"/>
        <v>2.1971459531708419E-2</v>
      </c>
      <c r="U191" s="318">
        <f t="shared" si="35"/>
        <v>2.0978021234129514E-2</v>
      </c>
      <c r="V191" s="318">
        <f t="shared" si="35"/>
        <v>2.3442299458923305E-2</v>
      </c>
      <c r="W191" s="318">
        <f t="shared" si="35"/>
        <v>2.2886172860222025E-2</v>
      </c>
      <c r="X191" s="318">
        <f t="shared" si="35"/>
        <v>2.1147037480408234E-2</v>
      </c>
      <c r="Y191" s="318">
        <f t="shared" si="35"/>
        <v>2.1517353260035944E-2</v>
      </c>
      <c r="DA191" s="141"/>
    </row>
    <row r="192" spans="1:105" ht="12" customHeight="1" x14ac:dyDescent="0.25">
      <c r="A192" s="62" t="s">
        <v>1024</v>
      </c>
      <c r="B192" s="318">
        <f t="shared" ref="B192:Y192" si="36">IF(B$95=0,0,B$95/B$61)</f>
        <v>8.3618922671547437E-3</v>
      </c>
      <c r="C192" s="318">
        <f t="shared" si="36"/>
        <v>8.2644497781820311E-3</v>
      </c>
      <c r="D192" s="318">
        <f t="shared" si="36"/>
        <v>8.4050347259359507E-3</v>
      </c>
      <c r="E192" s="318">
        <f t="shared" si="36"/>
        <v>9.1287025156470171E-3</v>
      </c>
      <c r="F192" s="318">
        <f t="shared" si="36"/>
        <v>8.9223547677679867E-3</v>
      </c>
      <c r="G192" s="318">
        <f t="shared" si="36"/>
        <v>8.9856999003108552E-3</v>
      </c>
      <c r="H192" s="318">
        <f t="shared" si="36"/>
        <v>9.4057172300389333E-3</v>
      </c>
      <c r="I192" s="318">
        <f t="shared" si="36"/>
        <v>9.7577286811651818E-3</v>
      </c>
      <c r="J192" s="318">
        <f t="shared" si="36"/>
        <v>9.8493144689822364E-3</v>
      </c>
      <c r="K192" s="318">
        <f t="shared" si="36"/>
        <v>1.0061903856396059E-2</v>
      </c>
      <c r="L192" s="318">
        <f t="shared" si="36"/>
        <v>9.754543943425547E-3</v>
      </c>
      <c r="M192" s="318">
        <f t="shared" si="36"/>
        <v>9.8549421915516116E-3</v>
      </c>
      <c r="N192" s="318">
        <f t="shared" si="36"/>
        <v>9.9347716667071082E-3</v>
      </c>
      <c r="O192" s="318">
        <f t="shared" si="36"/>
        <v>9.9938250927134771E-3</v>
      </c>
      <c r="P192" s="318">
        <f t="shared" si="36"/>
        <v>9.7880371747189904E-3</v>
      </c>
      <c r="Q192" s="318">
        <f t="shared" si="36"/>
        <v>9.9440593810787535E-3</v>
      </c>
      <c r="R192" s="318">
        <f t="shared" si="36"/>
        <v>1.0020376161988399E-2</v>
      </c>
      <c r="S192" s="318">
        <f t="shared" si="36"/>
        <v>9.9586905479835033E-3</v>
      </c>
      <c r="T192" s="318">
        <f t="shared" si="36"/>
        <v>1.0034802035988995E-2</v>
      </c>
      <c r="U192" s="318">
        <f t="shared" si="36"/>
        <v>9.9337898763966204E-3</v>
      </c>
      <c r="V192" s="318">
        <f t="shared" si="36"/>
        <v>1.0065451598888418E-2</v>
      </c>
      <c r="W192" s="318">
        <f t="shared" si="36"/>
        <v>1.0028701115746143E-2</v>
      </c>
      <c r="X192" s="318">
        <f t="shared" si="36"/>
        <v>9.857567958990128E-3</v>
      </c>
      <c r="Y192" s="318">
        <f t="shared" si="36"/>
        <v>9.7584194986519001E-3</v>
      </c>
      <c r="DA192" s="141"/>
    </row>
    <row r="193" spans="1:105" ht="12" customHeight="1" x14ac:dyDescent="0.25">
      <c r="A193" s="62" t="s">
        <v>1036</v>
      </c>
      <c r="B193" s="318">
        <f t="shared" ref="B193:Y193" si="37">IF(B$106=0,0,B$106/B$61)</f>
        <v>1.2740743129253745E-2</v>
      </c>
      <c r="C193" s="318">
        <f t="shared" si="37"/>
        <v>1.3997112163984355E-2</v>
      </c>
      <c r="D193" s="318">
        <f t="shared" si="37"/>
        <v>1.306197338675366E-2</v>
      </c>
      <c r="E193" s="318">
        <f t="shared" si="37"/>
        <v>1.1575764902317404E-2</v>
      </c>
      <c r="F193" s="318">
        <f t="shared" si="37"/>
        <v>1.268073066495946E-2</v>
      </c>
      <c r="G193" s="318">
        <f t="shared" si="37"/>
        <v>1.2202885415250834E-2</v>
      </c>
      <c r="H193" s="318">
        <f t="shared" si="37"/>
        <v>1.271943155968938E-2</v>
      </c>
      <c r="I193" s="318">
        <f t="shared" si="37"/>
        <v>9.0857841470580823E-3</v>
      </c>
      <c r="J193" s="318">
        <f t="shared" si="37"/>
        <v>8.1206239827160097E-3</v>
      </c>
      <c r="K193" s="318">
        <f t="shared" si="37"/>
        <v>7.2255990133396151E-3</v>
      </c>
      <c r="L193" s="318">
        <f t="shared" si="37"/>
        <v>8.2024338927043274E-3</v>
      </c>
      <c r="M193" s="318">
        <f t="shared" si="37"/>
        <v>8.6377269666851834E-3</v>
      </c>
      <c r="N193" s="318">
        <f t="shared" si="37"/>
        <v>8.1234795620178171E-3</v>
      </c>
      <c r="O193" s="318">
        <f t="shared" si="37"/>
        <v>8.0324592669695251E-3</v>
      </c>
      <c r="P193" s="318">
        <f t="shared" si="37"/>
        <v>9.1417995900971907E-3</v>
      </c>
      <c r="Q193" s="318">
        <f t="shared" si="37"/>
        <v>8.6315704878487786E-3</v>
      </c>
      <c r="R193" s="318">
        <f t="shared" si="37"/>
        <v>8.2437222220867901E-3</v>
      </c>
      <c r="S193" s="318">
        <f t="shared" si="37"/>
        <v>7.5521555395684746E-3</v>
      </c>
      <c r="T193" s="318">
        <f t="shared" si="37"/>
        <v>8.1941233777164304E-3</v>
      </c>
      <c r="U193" s="318">
        <f t="shared" si="37"/>
        <v>8.9983249324692722E-3</v>
      </c>
      <c r="V193" s="318">
        <f t="shared" si="37"/>
        <v>7.2800060266468196E-3</v>
      </c>
      <c r="W193" s="318">
        <f t="shared" si="37"/>
        <v>7.66563882307752E-3</v>
      </c>
      <c r="X193" s="318">
        <f t="shared" si="37"/>
        <v>8.9996237906507584E-3</v>
      </c>
      <c r="Y193" s="318">
        <f t="shared" si="37"/>
        <v>8.905628406943809E-3</v>
      </c>
      <c r="DA193" s="141"/>
    </row>
    <row r="194" spans="1:105" ht="12" customHeight="1" x14ac:dyDescent="0.25">
      <c r="A194" s="41" t="s">
        <v>1038</v>
      </c>
      <c r="B194" s="319">
        <f t="shared" ref="B194:Y194" si="38">IF(B$107=0,0,B$107/B$61)</f>
        <v>2.7210072843744288E-2</v>
      </c>
      <c r="C194" s="319">
        <f t="shared" si="38"/>
        <v>2.7676824855362488E-2</v>
      </c>
      <c r="D194" s="319">
        <f t="shared" si="38"/>
        <v>2.6931516288418413E-2</v>
      </c>
      <c r="E194" s="319">
        <f t="shared" si="38"/>
        <v>2.4135334049775425E-2</v>
      </c>
      <c r="F194" s="319">
        <f t="shared" si="38"/>
        <v>2.5175566631833533E-2</v>
      </c>
      <c r="G194" s="319">
        <f t="shared" si="38"/>
        <v>2.4961281293845401E-2</v>
      </c>
      <c r="H194" s="319">
        <f t="shared" si="38"/>
        <v>2.3991615047576912E-2</v>
      </c>
      <c r="I194" s="319">
        <f t="shared" si="38"/>
        <v>2.178380467048455E-2</v>
      </c>
      <c r="J194" s="319">
        <f t="shared" si="38"/>
        <v>2.1125084266570376E-2</v>
      </c>
      <c r="K194" s="319">
        <f t="shared" si="38"/>
        <v>2.0172900737212413E-2</v>
      </c>
      <c r="L194" s="319">
        <f t="shared" si="38"/>
        <v>2.1402204050439369E-2</v>
      </c>
      <c r="M194" s="319">
        <f t="shared" si="38"/>
        <v>2.137519517749948E-2</v>
      </c>
      <c r="N194" s="319">
        <f t="shared" si="38"/>
        <v>2.0982809679649897E-2</v>
      </c>
      <c r="O194" s="319">
        <f t="shared" si="38"/>
        <v>2.0733672242193552E-2</v>
      </c>
      <c r="P194" s="319">
        <f t="shared" si="38"/>
        <v>2.1727079912937566E-2</v>
      </c>
      <c r="Q194" s="319">
        <f t="shared" si="38"/>
        <v>2.0919684242550453E-2</v>
      </c>
      <c r="R194" s="319">
        <f t="shared" si="38"/>
        <v>2.0899966398336588E-2</v>
      </c>
      <c r="S194" s="319">
        <f t="shared" si="38"/>
        <v>2.0698911685925074E-2</v>
      </c>
      <c r="T194" s="319">
        <f t="shared" si="38"/>
        <v>2.0930850326419739E-2</v>
      </c>
      <c r="U194" s="319">
        <f t="shared" si="38"/>
        <v>2.1542103467308608E-2</v>
      </c>
      <c r="V194" s="319">
        <f t="shared" si="38"/>
        <v>2.0389975389977447E-2</v>
      </c>
      <c r="W194" s="319">
        <f t="shared" si="38"/>
        <v>2.0774454861243335E-2</v>
      </c>
      <c r="X194" s="319">
        <f t="shared" si="38"/>
        <v>2.1775296985617518E-2</v>
      </c>
      <c r="Y194" s="319">
        <f t="shared" si="38"/>
        <v>2.2119530387867653E-2</v>
      </c>
      <c r="DA194" s="82"/>
    </row>
    <row r="195" spans="1:105" ht="12" hidden="1" customHeight="1" x14ac:dyDescent="0.25">
      <c r="A195" s="98"/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X195" s="98"/>
      <c r="Y195" s="98"/>
      <c r="DA195" s="94"/>
    </row>
    <row r="196" spans="1:105" ht="12" customHeight="1" x14ac:dyDescent="0.25">
      <c r="A196" s="172"/>
      <c r="B196" s="172"/>
      <c r="C196" s="172"/>
      <c r="D196" s="172"/>
      <c r="E196" s="172"/>
      <c r="F196" s="172"/>
      <c r="G196" s="172"/>
      <c r="H196" s="172"/>
      <c r="I196" s="172"/>
      <c r="J196" s="172"/>
      <c r="K196" s="172"/>
      <c r="L196" s="172"/>
      <c r="M196" s="172"/>
      <c r="N196" s="172"/>
      <c r="O196" s="172"/>
      <c r="P196" s="172"/>
      <c r="Q196" s="172"/>
      <c r="R196" s="172"/>
      <c r="S196" s="172"/>
      <c r="T196" s="172"/>
      <c r="U196" s="172"/>
      <c r="V196" s="172"/>
      <c r="W196" s="172"/>
      <c r="X196" s="172"/>
      <c r="Y196" s="172"/>
      <c r="DA196" s="176"/>
    </row>
    <row r="197" spans="1:105" ht="12" customHeight="1" x14ac:dyDescent="0.25">
      <c r="A197" s="35" t="s">
        <v>50</v>
      </c>
      <c r="B197" s="232">
        <f t="shared" ref="B197:Y197" si="39">SUM(B$198:B$202,B$204:B$205,B$207:B$208,B$210:B$213)</f>
        <v>1.0000000000000004</v>
      </c>
      <c r="C197" s="232">
        <f t="shared" si="39"/>
        <v>1</v>
      </c>
      <c r="D197" s="232">
        <f t="shared" si="39"/>
        <v>1</v>
      </c>
      <c r="E197" s="232">
        <f t="shared" si="39"/>
        <v>1</v>
      </c>
      <c r="F197" s="232">
        <f t="shared" si="39"/>
        <v>0.99999999999999989</v>
      </c>
      <c r="G197" s="232">
        <f t="shared" si="39"/>
        <v>1.0000000000000002</v>
      </c>
      <c r="H197" s="232">
        <f t="shared" si="39"/>
        <v>1</v>
      </c>
      <c r="I197" s="232">
        <f t="shared" si="39"/>
        <v>0.99999999999999989</v>
      </c>
      <c r="J197" s="232">
        <f t="shared" si="39"/>
        <v>0.99999999999999978</v>
      </c>
      <c r="K197" s="232">
        <f t="shared" si="39"/>
        <v>1</v>
      </c>
      <c r="L197" s="232">
        <f t="shared" si="39"/>
        <v>1.0000000000000002</v>
      </c>
      <c r="M197" s="232">
        <f t="shared" si="39"/>
        <v>1</v>
      </c>
      <c r="N197" s="232">
        <f t="shared" si="39"/>
        <v>1</v>
      </c>
      <c r="O197" s="232">
        <f t="shared" si="39"/>
        <v>1.0000000000000002</v>
      </c>
      <c r="P197" s="232">
        <f t="shared" si="39"/>
        <v>1.0000000000000002</v>
      </c>
      <c r="Q197" s="232">
        <f t="shared" si="39"/>
        <v>1</v>
      </c>
      <c r="R197" s="232">
        <f t="shared" si="39"/>
        <v>0.99999999999999978</v>
      </c>
      <c r="S197" s="232">
        <f t="shared" si="39"/>
        <v>1.0000000000000002</v>
      </c>
      <c r="T197" s="232">
        <f t="shared" si="39"/>
        <v>1</v>
      </c>
      <c r="U197" s="232">
        <f t="shared" si="39"/>
        <v>1.0000000000000002</v>
      </c>
      <c r="V197" s="232">
        <f t="shared" si="39"/>
        <v>1.0000000000000004</v>
      </c>
      <c r="W197" s="232">
        <f t="shared" si="39"/>
        <v>1</v>
      </c>
      <c r="X197" s="232">
        <f t="shared" si="39"/>
        <v>1.0000000000000002</v>
      </c>
      <c r="Y197" s="232">
        <f t="shared" si="39"/>
        <v>1</v>
      </c>
      <c r="DA197" s="95"/>
    </row>
    <row r="198" spans="1:105" ht="12" customHeight="1" x14ac:dyDescent="0.25">
      <c r="A198" s="55" t="s">
        <v>91</v>
      </c>
      <c r="B198" s="266">
        <f t="shared" ref="B198:Y198" si="40">IF(B$111=0,0,B$111/B$110)</f>
        <v>4.0117668009295579E-3</v>
      </c>
      <c r="C198" s="266">
        <f t="shared" si="40"/>
        <v>4.0913057240620256E-3</v>
      </c>
      <c r="D198" s="266">
        <f t="shared" si="40"/>
        <v>3.9658336544864982E-3</v>
      </c>
      <c r="E198" s="266">
        <f t="shared" si="40"/>
        <v>3.5177863809413203E-3</v>
      </c>
      <c r="F198" s="266">
        <f t="shared" si="40"/>
        <v>3.6876926196644805E-3</v>
      </c>
      <c r="G198" s="266">
        <f t="shared" si="40"/>
        <v>3.6527548651138896E-3</v>
      </c>
      <c r="H198" s="266">
        <f t="shared" si="40"/>
        <v>3.5093834043696042E-3</v>
      </c>
      <c r="I198" s="266">
        <f t="shared" si="40"/>
        <v>3.1433281749484801E-3</v>
      </c>
      <c r="J198" s="266">
        <f t="shared" si="40"/>
        <v>3.0344667799242007E-3</v>
      </c>
      <c r="K198" s="266">
        <f t="shared" si="40"/>
        <v>2.8836615970896386E-3</v>
      </c>
      <c r="L198" s="266">
        <f t="shared" si="40"/>
        <v>3.0764305912023863E-3</v>
      </c>
      <c r="M198" s="266">
        <f t="shared" si="40"/>
        <v>3.4044507072650853E-3</v>
      </c>
      <c r="N198" s="266">
        <f t="shared" si="40"/>
        <v>3.4695376970496805E-3</v>
      </c>
      <c r="O198" s="266">
        <f t="shared" si="40"/>
        <v>3.4334483688229821E-3</v>
      </c>
      <c r="P198" s="266">
        <f t="shared" si="40"/>
        <v>3.6863499387188776E-3</v>
      </c>
      <c r="Q198" s="266">
        <f t="shared" si="40"/>
        <v>3.371210489737958E-3</v>
      </c>
      <c r="R198" s="266">
        <f t="shared" si="40"/>
        <v>2.678787900788379E-3</v>
      </c>
      <c r="S198" s="266">
        <f t="shared" si="40"/>
        <v>3.3415751672114563E-3</v>
      </c>
      <c r="T198" s="266">
        <f t="shared" si="40"/>
        <v>3.479310250075157E-3</v>
      </c>
      <c r="U198" s="266">
        <f t="shared" si="40"/>
        <v>3.7608197982470001E-3</v>
      </c>
      <c r="V198" s="266">
        <f t="shared" si="40"/>
        <v>3.5632372469480006E-3</v>
      </c>
      <c r="W198" s="266">
        <f t="shared" si="40"/>
        <v>3.5495660143988104E-3</v>
      </c>
      <c r="X198" s="266">
        <f t="shared" si="40"/>
        <v>3.8774787622928111E-3</v>
      </c>
      <c r="Y198" s="266">
        <f t="shared" si="40"/>
        <v>3.9385685835540626E-3</v>
      </c>
      <c r="DA198" s="76"/>
    </row>
    <row r="199" spans="1:105" ht="12" customHeight="1" x14ac:dyDescent="0.25">
      <c r="A199" s="173" t="s">
        <v>92</v>
      </c>
      <c r="B199" s="267">
        <f t="shared" ref="B199:Y199" si="41">IF(B$112=0,0,B$112/B$110)</f>
        <v>3.2014396628549741E-2</v>
      </c>
      <c r="C199" s="267">
        <f t="shared" si="41"/>
        <v>3.2649127099917248E-2</v>
      </c>
      <c r="D199" s="267">
        <f t="shared" si="41"/>
        <v>3.1647844423101333E-2</v>
      </c>
      <c r="E199" s="267">
        <f t="shared" si="41"/>
        <v>2.8072371611398503E-2</v>
      </c>
      <c r="F199" s="267">
        <f t="shared" si="41"/>
        <v>2.9428244468935483E-2</v>
      </c>
      <c r="G199" s="267">
        <f t="shared" si="41"/>
        <v>2.9149436854486309E-2</v>
      </c>
      <c r="H199" s="267">
        <f t="shared" si="41"/>
        <v>2.8005314816181754E-2</v>
      </c>
      <c r="I199" s="267">
        <f t="shared" si="41"/>
        <v>2.5084148685606256E-2</v>
      </c>
      <c r="J199" s="267">
        <f t="shared" si="41"/>
        <v>2.4215421251838922E-2</v>
      </c>
      <c r="K199" s="267">
        <f t="shared" si="41"/>
        <v>2.3011977189290739E-2</v>
      </c>
      <c r="L199" s="267">
        <f t="shared" si="41"/>
        <v>2.4550297670377055E-2</v>
      </c>
      <c r="M199" s="267">
        <f t="shared" si="41"/>
        <v>2.7167938879068685E-2</v>
      </c>
      <c r="N199" s="267">
        <f t="shared" si="41"/>
        <v>2.7687341129927222E-2</v>
      </c>
      <c r="O199" s="267">
        <f t="shared" si="41"/>
        <v>2.7399343814719427E-2</v>
      </c>
      <c r="P199" s="267">
        <f t="shared" si="41"/>
        <v>2.9417529708464337E-2</v>
      </c>
      <c r="Q199" s="267">
        <f t="shared" si="41"/>
        <v>2.6902677820602842E-2</v>
      </c>
      <c r="R199" s="267">
        <f t="shared" si="41"/>
        <v>2.1377059683461184E-2</v>
      </c>
      <c r="S199" s="267">
        <f t="shared" si="41"/>
        <v>2.6666184271337046E-2</v>
      </c>
      <c r="T199" s="267">
        <f t="shared" si="41"/>
        <v>2.7765327315105951E-2</v>
      </c>
      <c r="U199" s="267">
        <f t="shared" si="41"/>
        <v>3.0011808423581393E-2</v>
      </c>
      <c r="V199" s="267">
        <f t="shared" si="41"/>
        <v>2.8435075159150031E-2</v>
      </c>
      <c r="W199" s="267">
        <f t="shared" si="41"/>
        <v>2.832597702784051E-2</v>
      </c>
      <c r="X199" s="267">
        <f t="shared" si="41"/>
        <v>3.0942761425229663E-2</v>
      </c>
      <c r="Y199" s="267">
        <f t="shared" si="41"/>
        <v>3.1430265775525351E-2</v>
      </c>
      <c r="DA199" s="77"/>
    </row>
    <row r="200" spans="1:105" ht="12" customHeight="1" x14ac:dyDescent="0.25">
      <c r="A200" s="173" t="s">
        <v>93</v>
      </c>
      <c r="B200" s="267">
        <f t="shared" ref="B200:Y200" si="42">IF(B$113=0,0,B$113/B$110)</f>
        <v>3.9252580163895441E-2</v>
      </c>
      <c r="C200" s="267">
        <f t="shared" si="42"/>
        <v>4.0030817811129486E-2</v>
      </c>
      <c r="D200" s="267">
        <f t="shared" si="42"/>
        <v>3.8803153613848118E-2</v>
      </c>
      <c r="E200" s="267">
        <f t="shared" si="42"/>
        <v>3.4419296726161674E-2</v>
      </c>
      <c r="F200" s="267">
        <f t="shared" si="42"/>
        <v>3.6081720936432693E-2</v>
      </c>
      <c r="G200" s="267">
        <f t="shared" si="42"/>
        <v>3.5739877285170162E-2</v>
      </c>
      <c r="H200" s="267">
        <f t="shared" si="42"/>
        <v>3.4337078958314296E-2</v>
      </c>
      <c r="I200" s="267">
        <f t="shared" si="42"/>
        <v>3.0755461942605301E-2</v>
      </c>
      <c r="J200" s="267">
        <f t="shared" si="42"/>
        <v>2.9690322604507689E-2</v>
      </c>
      <c r="K200" s="267">
        <f t="shared" si="42"/>
        <v>2.8214790046889201E-2</v>
      </c>
      <c r="L200" s="267">
        <f t="shared" si="42"/>
        <v>3.0100911740894645E-2</v>
      </c>
      <c r="M200" s="267">
        <f t="shared" si="42"/>
        <v>3.3310379424344755E-2</v>
      </c>
      <c r="N200" s="267">
        <f t="shared" si="42"/>
        <v>3.3947214118613261E-2</v>
      </c>
      <c r="O200" s="267">
        <f t="shared" si="42"/>
        <v>3.3594103053196545E-2</v>
      </c>
      <c r="P200" s="267">
        <f t="shared" si="42"/>
        <v>3.6068583659500372E-2</v>
      </c>
      <c r="Q200" s="267">
        <f t="shared" si="42"/>
        <v>3.2985145090473074E-2</v>
      </c>
      <c r="R200" s="267">
        <f t="shared" si="42"/>
        <v>2.621023156017074E-2</v>
      </c>
      <c r="S200" s="267">
        <f t="shared" si="42"/>
        <v>3.2695182355628946E-2</v>
      </c>
      <c r="T200" s="267">
        <f t="shared" si="42"/>
        <v>3.4042832318791197E-2</v>
      </c>
      <c r="U200" s="267">
        <f t="shared" si="42"/>
        <v>3.6797223751502829E-2</v>
      </c>
      <c r="V200" s="267">
        <f t="shared" si="42"/>
        <v>3.4864004469650732E-2</v>
      </c>
      <c r="W200" s="267">
        <f t="shared" si="42"/>
        <v>3.4730240176209758E-2</v>
      </c>
      <c r="X200" s="267">
        <f t="shared" si="42"/>
        <v>3.793865733058923E-2</v>
      </c>
      <c r="Y200" s="267">
        <f t="shared" si="42"/>
        <v>3.8536382279531864E-2</v>
      </c>
      <c r="DA200" s="77"/>
    </row>
    <row r="201" spans="1:105" ht="12" customHeight="1" x14ac:dyDescent="0.25">
      <c r="A201" s="173" t="s">
        <v>94</v>
      </c>
      <c r="B201" s="267">
        <f t="shared" ref="B201:Y201" si="43">IF(B$114=0,0,B$114/B$110)</f>
        <v>7.2685167398474637E-2</v>
      </c>
      <c r="C201" s="267">
        <f t="shared" si="43"/>
        <v>7.4126253141852838E-2</v>
      </c>
      <c r="D201" s="267">
        <f t="shared" si="43"/>
        <v>7.1852950920293715E-2</v>
      </c>
      <c r="E201" s="267">
        <f t="shared" si="43"/>
        <v>6.3735233042844966E-2</v>
      </c>
      <c r="F201" s="267">
        <f t="shared" si="43"/>
        <v>6.6813593280727321E-2</v>
      </c>
      <c r="G201" s="267">
        <f t="shared" si="43"/>
        <v>6.6180591248443693E-2</v>
      </c>
      <c r="H201" s="267">
        <f t="shared" si="43"/>
        <v>6.3582987962542914E-2</v>
      </c>
      <c r="I201" s="267">
        <f t="shared" si="43"/>
        <v>5.6950801460227664E-2</v>
      </c>
      <c r="J201" s="267">
        <f t="shared" si="43"/>
        <v>5.4978451342883379E-2</v>
      </c>
      <c r="K201" s="267">
        <f t="shared" si="43"/>
        <v>5.2246163923697443E-2</v>
      </c>
      <c r="L201" s="267">
        <f t="shared" si="43"/>
        <v>5.5738751429799248E-2</v>
      </c>
      <c r="M201" s="267">
        <f t="shared" si="43"/>
        <v>6.1681817971094684E-2</v>
      </c>
      <c r="N201" s="267">
        <f t="shared" si="43"/>
        <v>6.2861063670735032E-2</v>
      </c>
      <c r="O201" s="267">
        <f t="shared" si="43"/>
        <v>6.2207197433333528E-2</v>
      </c>
      <c r="P201" s="267">
        <f t="shared" si="43"/>
        <v>6.6789266595220304E-2</v>
      </c>
      <c r="Q201" s="267">
        <f t="shared" si="43"/>
        <v>6.1079571904658098E-2</v>
      </c>
      <c r="R201" s="267">
        <f t="shared" si="43"/>
        <v>4.8534263494253028E-2</v>
      </c>
      <c r="S201" s="267">
        <f t="shared" si="43"/>
        <v>6.0542639304725455E-2</v>
      </c>
      <c r="T201" s="267">
        <f t="shared" si="43"/>
        <v>6.303812272920345E-2</v>
      </c>
      <c r="U201" s="267">
        <f t="shared" si="43"/>
        <v>6.8138511073909405E-2</v>
      </c>
      <c r="V201" s="267">
        <f t="shared" si="43"/>
        <v>6.4558711566904639E-2</v>
      </c>
      <c r="W201" s="267">
        <f t="shared" si="43"/>
        <v>6.4311016255663933E-2</v>
      </c>
      <c r="X201" s="267">
        <f t="shared" si="43"/>
        <v>7.0252137501107911E-2</v>
      </c>
      <c r="Y201" s="267">
        <f t="shared" si="43"/>
        <v>7.13589625248576E-2</v>
      </c>
      <c r="DA201" s="77"/>
    </row>
    <row r="202" spans="1:105" ht="12" customHeight="1" x14ac:dyDescent="0.25">
      <c r="A202" s="56" t="s">
        <v>95</v>
      </c>
      <c r="B202" s="268">
        <f t="shared" ref="B202:Y202" si="44">IF(B$115=0,0,B$115/B$110)</f>
        <v>5.831214839596606E-2</v>
      </c>
      <c r="C202" s="268">
        <f t="shared" si="44"/>
        <v>5.836921310766284E-2</v>
      </c>
      <c r="D202" s="268">
        <f t="shared" si="44"/>
        <v>5.8114722897761574E-2</v>
      </c>
      <c r="E202" s="268">
        <f t="shared" si="44"/>
        <v>5.5536448987688621E-2</v>
      </c>
      <c r="F202" s="268">
        <f t="shared" si="44"/>
        <v>5.6015501624103396E-2</v>
      </c>
      <c r="G202" s="268">
        <f t="shared" si="44"/>
        <v>5.5911360222312807E-2</v>
      </c>
      <c r="H202" s="268">
        <f t="shared" si="44"/>
        <v>5.3715366500493224E-2</v>
      </c>
      <c r="I202" s="268">
        <f t="shared" si="44"/>
        <v>5.4082454261881199E-2</v>
      </c>
      <c r="J202" s="268">
        <f t="shared" si="44"/>
        <v>5.4454520747681506E-2</v>
      </c>
      <c r="K202" s="268">
        <f t="shared" si="44"/>
        <v>5.417310769039272E-2</v>
      </c>
      <c r="L202" s="268">
        <f t="shared" si="44"/>
        <v>5.4776300426069957E-2</v>
      </c>
      <c r="M202" s="268">
        <f t="shared" si="44"/>
        <v>5.2798509795166558E-2</v>
      </c>
      <c r="N202" s="268">
        <f t="shared" si="44"/>
        <v>5.2377845349025176E-2</v>
      </c>
      <c r="O202" s="268">
        <f t="shared" si="44"/>
        <v>5.2148559663400811E-2</v>
      </c>
      <c r="P202" s="268">
        <f t="shared" si="44"/>
        <v>5.1882072071577606E-2</v>
      </c>
      <c r="Q202" s="268">
        <f t="shared" si="44"/>
        <v>5.2069514817097012E-2</v>
      </c>
      <c r="R202" s="268">
        <f t="shared" si="44"/>
        <v>5.4476172589578466E-2</v>
      </c>
      <c r="S202" s="268">
        <f t="shared" si="44"/>
        <v>5.3039779147699716E-2</v>
      </c>
      <c r="T202" s="268">
        <f t="shared" si="44"/>
        <v>5.2029698883252061E-2</v>
      </c>
      <c r="U202" s="268">
        <f t="shared" si="44"/>
        <v>5.1261703811422109E-2</v>
      </c>
      <c r="V202" s="268">
        <f t="shared" si="44"/>
        <v>5.2200220640230062E-2</v>
      </c>
      <c r="W202" s="268">
        <f t="shared" si="44"/>
        <v>5.2308776569609673E-2</v>
      </c>
      <c r="X202" s="268">
        <f t="shared" si="44"/>
        <v>5.1341450317740345E-2</v>
      </c>
      <c r="Y202" s="268">
        <f t="shared" si="44"/>
        <v>5.1849232131568626E-2</v>
      </c>
      <c r="DA202" s="78"/>
    </row>
    <row r="203" spans="1:105" ht="12" customHeight="1" x14ac:dyDescent="0.25">
      <c r="A203" s="174" t="s">
        <v>1051</v>
      </c>
      <c r="B203" s="269">
        <f t="shared" ref="B203:Y203" si="45">IF(B$121=0,0,B$121/B$110)</f>
        <v>0.35647591891327624</v>
      </c>
      <c r="C203" s="269">
        <f t="shared" si="45"/>
        <v>0.35326387041319507</v>
      </c>
      <c r="D203" s="269">
        <f t="shared" si="45"/>
        <v>0.35786758774899846</v>
      </c>
      <c r="E203" s="269">
        <f t="shared" si="45"/>
        <v>0.38460635045596209</v>
      </c>
      <c r="F203" s="269">
        <f t="shared" si="45"/>
        <v>0.37781883271336997</v>
      </c>
      <c r="G203" s="269">
        <f t="shared" si="45"/>
        <v>0.38012375664515607</v>
      </c>
      <c r="H203" s="269">
        <f t="shared" si="45"/>
        <v>0.39768104652254532</v>
      </c>
      <c r="I203" s="269">
        <f t="shared" si="45"/>
        <v>0.40692031428671588</v>
      </c>
      <c r="J203" s="269">
        <f t="shared" si="45"/>
        <v>0.40886142037608963</v>
      </c>
      <c r="K203" s="269">
        <f t="shared" si="45"/>
        <v>0.41563569036859199</v>
      </c>
      <c r="L203" s="269">
        <f t="shared" si="45"/>
        <v>0.4052211923387064</v>
      </c>
      <c r="M203" s="269">
        <f t="shared" si="45"/>
        <v>0.40151537008846816</v>
      </c>
      <c r="N203" s="269">
        <f t="shared" si="45"/>
        <v>0.40046501751697577</v>
      </c>
      <c r="O203" s="269">
        <f t="shared" si="45"/>
        <v>0.40243880349167516</v>
      </c>
      <c r="P203" s="269">
        <f t="shared" si="45"/>
        <v>0.39374650745545742</v>
      </c>
      <c r="Q203" s="269">
        <f t="shared" si="45"/>
        <v>0.40367853874120652</v>
      </c>
      <c r="R203" s="269">
        <f t="shared" si="45"/>
        <v>0.42518634569239205</v>
      </c>
      <c r="S203" s="269">
        <f t="shared" si="45"/>
        <v>0.40252999251784272</v>
      </c>
      <c r="T203" s="269">
        <f t="shared" si="45"/>
        <v>0.40442041611255108</v>
      </c>
      <c r="U203" s="269">
        <f t="shared" si="45"/>
        <v>0.39694499392024407</v>
      </c>
      <c r="V203" s="269">
        <f t="shared" si="45"/>
        <v>0.39909258954794324</v>
      </c>
      <c r="W203" s="269">
        <f t="shared" si="45"/>
        <v>0.40064696567562108</v>
      </c>
      <c r="X203" s="269">
        <f t="shared" si="45"/>
        <v>0.39190882417665024</v>
      </c>
      <c r="Y203" s="269">
        <f t="shared" si="45"/>
        <v>0.38795742338336298</v>
      </c>
      <c r="DA203" s="79"/>
    </row>
    <row r="204" spans="1:105" ht="12" customHeight="1" x14ac:dyDescent="0.25">
      <c r="A204" s="62" t="s">
        <v>1052</v>
      </c>
      <c r="B204" s="318">
        <f t="shared" ref="B204:Y204" si="46">IF(B$122=0,0,B$122/B$110)</f>
        <v>0.35591390253025901</v>
      </c>
      <c r="C204" s="318">
        <f t="shared" si="46"/>
        <v>0.35269071126438267</v>
      </c>
      <c r="D204" s="318">
        <f t="shared" si="46"/>
        <v>0.35731200623174131</v>
      </c>
      <c r="E204" s="318">
        <f t="shared" si="46"/>
        <v>0.384113536771581</v>
      </c>
      <c r="F204" s="318">
        <f t="shared" si="46"/>
        <v>0.37730221652638152</v>
      </c>
      <c r="G204" s="318">
        <f t="shared" si="46"/>
        <v>0.37961203495762824</v>
      </c>
      <c r="H204" s="318">
        <f t="shared" si="46"/>
        <v>0.39718941002784997</v>
      </c>
      <c r="I204" s="318">
        <f t="shared" si="46"/>
        <v>0.40647995919650692</v>
      </c>
      <c r="J204" s="318">
        <f t="shared" si="46"/>
        <v>0.40843631589503065</v>
      </c>
      <c r="K204" s="318">
        <f t="shared" si="46"/>
        <v>0.4152317124852648</v>
      </c>
      <c r="L204" s="318">
        <f t="shared" si="46"/>
        <v>0.40479020906393814</v>
      </c>
      <c r="M204" s="318">
        <f t="shared" si="46"/>
        <v>0.40109320705554857</v>
      </c>
      <c r="N204" s="318">
        <f t="shared" si="46"/>
        <v>0.40005499818029988</v>
      </c>
      <c r="O204" s="318">
        <f t="shared" si="46"/>
        <v>0.40203405409274928</v>
      </c>
      <c r="P204" s="318">
        <f t="shared" si="46"/>
        <v>0.39332283152185565</v>
      </c>
      <c r="Q204" s="318">
        <f t="shared" si="46"/>
        <v>0.40326685583775956</v>
      </c>
      <c r="R204" s="318">
        <f t="shared" si="46"/>
        <v>0.42475643285433368</v>
      </c>
      <c r="S204" s="318">
        <f t="shared" si="46"/>
        <v>0.40212440498969287</v>
      </c>
      <c r="T204" s="318">
        <f t="shared" si="46"/>
        <v>0.40401148452354901</v>
      </c>
      <c r="U204" s="318">
        <f t="shared" si="46"/>
        <v>0.39652771583874846</v>
      </c>
      <c r="V204" s="318">
        <f t="shared" si="46"/>
        <v>0.39870065885380485</v>
      </c>
      <c r="W204" s="318">
        <f t="shared" si="46"/>
        <v>0.40024462925525461</v>
      </c>
      <c r="X204" s="318">
        <f t="shared" si="46"/>
        <v>0.39148916865227995</v>
      </c>
      <c r="Y204" s="318">
        <f t="shared" si="46"/>
        <v>0.38753115617069034</v>
      </c>
      <c r="DA204" s="141"/>
    </row>
    <row r="205" spans="1:105" ht="12" customHeight="1" x14ac:dyDescent="0.25">
      <c r="A205" s="62" t="s">
        <v>1064</v>
      </c>
      <c r="B205" s="318">
        <f t="shared" ref="B205:Y205" si="47">IF(B$133=0,0,B$133/B$110)</f>
        <v>5.6201638301716728E-4</v>
      </c>
      <c r="C205" s="318">
        <f t="shared" si="47"/>
        <v>5.731591488124352E-4</v>
      </c>
      <c r="D205" s="318">
        <f t="shared" si="47"/>
        <v>5.5558151725713738E-4</v>
      </c>
      <c r="E205" s="318">
        <f t="shared" si="47"/>
        <v>4.9281368438105447E-4</v>
      </c>
      <c r="F205" s="318">
        <f t="shared" si="47"/>
        <v>5.1661618698841359E-4</v>
      </c>
      <c r="G205" s="318">
        <f t="shared" si="47"/>
        <v>5.1172168752779807E-4</v>
      </c>
      <c r="H205" s="318">
        <f t="shared" si="47"/>
        <v>4.9163649469537293E-4</v>
      </c>
      <c r="I205" s="318">
        <f t="shared" si="47"/>
        <v>4.403550902089232E-4</v>
      </c>
      <c r="J205" s="318">
        <f t="shared" si="47"/>
        <v>4.2510448105896652E-4</v>
      </c>
      <c r="K205" s="318">
        <f t="shared" si="47"/>
        <v>4.0397788332719294E-4</v>
      </c>
      <c r="L205" s="318">
        <f t="shared" si="47"/>
        <v>4.3098327476819091E-4</v>
      </c>
      <c r="M205" s="318">
        <f t="shared" si="47"/>
        <v>4.221630329196494E-4</v>
      </c>
      <c r="N205" s="318">
        <f t="shared" si="47"/>
        <v>4.1001933667594891E-4</v>
      </c>
      <c r="O205" s="318">
        <f t="shared" si="47"/>
        <v>4.0474939892584416E-4</v>
      </c>
      <c r="P205" s="318">
        <f t="shared" si="47"/>
        <v>4.2367593360169436E-4</v>
      </c>
      <c r="Q205" s="318">
        <f t="shared" si="47"/>
        <v>4.1168290344698456E-4</v>
      </c>
      <c r="R205" s="318">
        <f t="shared" si="47"/>
        <v>4.2991283805833444E-4</v>
      </c>
      <c r="S205" s="318">
        <f t="shared" si="47"/>
        <v>4.0558752814982293E-4</v>
      </c>
      <c r="T205" s="318">
        <f t="shared" si="47"/>
        <v>4.0893158900211105E-4</v>
      </c>
      <c r="U205" s="318">
        <f t="shared" si="47"/>
        <v>4.1727808149558392E-4</v>
      </c>
      <c r="V205" s="318">
        <f t="shared" si="47"/>
        <v>3.919306941384046E-4</v>
      </c>
      <c r="W205" s="318">
        <f t="shared" si="47"/>
        <v>4.023364203664754E-4</v>
      </c>
      <c r="X205" s="318">
        <f t="shared" si="47"/>
        <v>4.1965552437029958E-4</v>
      </c>
      <c r="Y205" s="318">
        <f t="shared" si="47"/>
        <v>4.2626721267260243E-4</v>
      </c>
      <c r="DA205" s="141"/>
    </row>
    <row r="206" spans="1:105" ht="12" customHeight="1" x14ac:dyDescent="0.25">
      <c r="A206" s="174" t="s">
        <v>1010</v>
      </c>
      <c r="B206" s="269">
        <f t="shared" ref="B206:Y206" si="48">IF(B$134=0,0,B$134/B$110)</f>
        <v>0.20805717128407136</v>
      </c>
      <c r="C206" s="269">
        <f t="shared" si="48"/>
        <v>0.20717553552891591</v>
      </c>
      <c r="D206" s="269">
        <f t="shared" si="48"/>
        <v>0.20958807712829292</v>
      </c>
      <c r="E206" s="269">
        <f t="shared" si="48"/>
        <v>0.21201379541921742</v>
      </c>
      <c r="F206" s="269">
        <f t="shared" si="48"/>
        <v>0.20892073190040678</v>
      </c>
      <c r="G206" s="269">
        <f t="shared" si="48"/>
        <v>0.20857411097485481</v>
      </c>
      <c r="H206" s="269">
        <f t="shared" si="48"/>
        <v>0.2035281396025741</v>
      </c>
      <c r="I206" s="269">
        <f t="shared" si="48"/>
        <v>0.21186511481643697</v>
      </c>
      <c r="J206" s="269">
        <f t="shared" si="48"/>
        <v>0.21454358202510243</v>
      </c>
      <c r="K206" s="269">
        <f t="shared" si="48"/>
        <v>0.2158673753832506</v>
      </c>
      <c r="L206" s="269">
        <f t="shared" si="48"/>
        <v>0.21521200129059379</v>
      </c>
      <c r="M206" s="269">
        <f t="shared" si="48"/>
        <v>0.2077645231576567</v>
      </c>
      <c r="N206" s="269">
        <f t="shared" si="48"/>
        <v>0.20672037823234468</v>
      </c>
      <c r="O206" s="269">
        <f t="shared" si="48"/>
        <v>0.20715679021848801</v>
      </c>
      <c r="P206" s="269">
        <f t="shared" si="48"/>
        <v>0.20400035155971216</v>
      </c>
      <c r="Q206" s="269">
        <f t="shared" si="48"/>
        <v>0.20929682455769846</v>
      </c>
      <c r="R206" s="269">
        <f t="shared" si="48"/>
        <v>0.21528351743124066</v>
      </c>
      <c r="S206" s="269">
        <f t="shared" si="48"/>
        <v>0.20922070973590962</v>
      </c>
      <c r="T206" s="269">
        <f t="shared" si="48"/>
        <v>0.20319459288253225</v>
      </c>
      <c r="U206" s="269">
        <f t="shared" si="48"/>
        <v>0.19871952784466096</v>
      </c>
      <c r="V206" s="269">
        <f t="shared" si="48"/>
        <v>0.20421641845946498</v>
      </c>
      <c r="W206" s="269">
        <f t="shared" si="48"/>
        <v>0.20290413110968089</v>
      </c>
      <c r="X206" s="269">
        <f t="shared" si="48"/>
        <v>0.19790291872460644</v>
      </c>
      <c r="Y206" s="269">
        <f t="shared" si="48"/>
        <v>0.19753675757133504</v>
      </c>
      <c r="DA206" s="79"/>
    </row>
    <row r="207" spans="1:105" ht="12" customHeight="1" x14ac:dyDescent="0.25">
      <c r="A207" s="62" t="s">
        <v>1012</v>
      </c>
      <c r="B207" s="318">
        <f t="shared" ref="B207:Y207" si="49">IF(B$135=0,0,B$135/B$110)</f>
        <v>0.1966344385539788</v>
      </c>
      <c r="C207" s="318">
        <f t="shared" si="49"/>
        <v>0.1948135396594208</v>
      </c>
      <c r="D207" s="318">
        <f t="shared" si="49"/>
        <v>0.19838466578992023</v>
      </c>
      <c r="E207" s="318">
        <f t="shared" si="49"/>
        <v>0.20351604796245792</v>
      </c>
      <c r="F207" s="318">
        <f t="shared" si="49"/>
        <v>0.19878067713477657</v>
      </c>
      <c r="G207" s="318">
        <f t="shared" si="49"/>
        <v>0.19878366354515314</v>
      </c>
      <c r="H207" s="318">
        <f t="shared" si="49"/>
        <v>0.19318660459489748</v>
      </c>
      <c r="I207" s="318">
        <f t="shared" si="49"/>
        <v>0.20528254287787009</v>
      </c>
      <c r="J207" s="318">
        <f t="shared" si="49"/>
        <v>0.20893228554946899</v>
      </c>
      <c r="K207" s="318">
        <f t="shared" si="49"/>
        <v>0.21104425939978727</v>
      </c>
      <c r="L207" s="318">
        <f t="shared" si="49"/>
        <v>0.20957769389929162</v>
      </c>
      <c r="M207" s="318">
        <f t="shared" si="49"/>
        <v>0.20175592383907073</v>
      </c>
      <c r="N207" s="318">
        <f t="shared" si="49"/>
        <v>0.20122074735974158</v>
      </c>
      <c r="O207" s="318">
        <f t="shared" si="49"/>
        <v>0.20182711776583523</v>
      </c>
      <c r="P207" s="318">
        <f t="shared" si="49"/>
        <v>0.19783249171912551</v>
      </c>
      <c r="Q207" s="318">
        <f t="shared" si="49"/>
        <v>0.20392494242891465</v>
      </c>
      <c r="R207" s="318">
        <f t="shared" si="49"/>
        <v>0.20941347902023655</v>
      </c>
      <c r="S207" s="318">
        <f t="shared" si="49"/>
        <v>0.20412112356431583</v>
      </c>
      <c r="T207" s="318">
        <f t="shared" si="49"/>
        <v>0.19711464568255962</v>
      </c>
      <c r="U207" s="318">
        <f t="shared" si="49"/>
        <v>0.1918455201099262</v>
      </c>
      <c r="V207" s="318">
        <f t="shared" si="49"/>
        <v>0.19902811395810133</v>
      </c>
      <c r="W207" s="318">
        <f t="shared" si="49"/>
        <v>0.19709130843637843</v>
      </c>
      <c r="X207" s="318">
        <f t="shared" si="49"/>
        <v>0.19115370183326327</v>
      </c>
      <c r="Y207" s="318">
        <f t="shared" si="49"/>
        <v>0.19068695592437698</v>
      </c>
      <c r="DA207" s="141"/>
    </row>
    <row r="208" spans="1:105" ht="12" customHeight="1" x14ac:dyDescent="0.25">
      <c r="A208" s="62" t="s">
        <v>1019</v>
      </c>
      <c r="B208" s="318">
        <f t="shared" ref="B208:Y208" si="50">IF(B$141=0,0,B$141/B$110)</f>
        <v>1.1422732730092604E-2</v>
      </c>
      <c r="C208" s="318">
        <f t="shared" si="50"/>
        <v>1.2361995869495088E-2</v>
      </c>
      <c r="D208" s="318">
        <f t="shared" si="50"/>
        <v>1.1203411338372698E-2</v>
      </c>
      <c r="E208" s="318">
        <f t="shared" si="50"/>
        <v>8.4977474567595086E-3</v>
      </c>
      <c r="F208" s="318">
        <f t="shared" si="50"/>
        <v>1.0140054765630183E-2</v>
      </c>
      <c r="G208" s="318">
        <f t="shared" si="50"/>
        <v>9.7904474297016812E-3</v>
      </c>
      <c r="H208" s="318">
        <f t="shared" si="50"/>
        <v>1.034153500767669E-2</v>
      </c>
      <c r="I208" s="318">
        <f t="shared" si="50"/>
        <v>6.5825719385668585E-3</v>
      </c>
      <c r="J208" s="318">
        <f t="shared" si="50"/>
        <v>5.611296475633523E-3</v>
      </c>
      <c r="K208" s="318">
        <f t="shared" si="50"/>
        <v>4.8231159834632546E-3</v>
      </c>
      <c r="L208" s="318">
        <f t="shared" si="50"/>
        <v>5.6343073913021676E-3</v>
      </c>
      <c r="M208" s="318">
        <f t="shared" si="50"/>
        <v>6.0085993185858624E-3</v>
      </c>
      <c r="N208" s="318">
        <f t="shared" si="50"/>
        <v>5.4996308726031696E-3</v>
      </c>
      <c r="O208" s="318">
        <f t="shared" si="50"/>
        <v>5.329672452652875E-3</v>
      </c>
      <c r="P208" s="318">
        <f t="shared" si="50"/>
        <v>6.1678598405865556E-3</v>
      </c>
      <c r="Q208" s="318">
        <f t="shared" si="50"/>
        <v>5.3718821287837334E-3</v>
      </c>
      <c r="R208" s="318">
        <f t="shared" si="50"/>
        <v>5.8700384110041181E-3</v>
      </c>
      <c r="S208" s="318">
        <f t="shared" si="50"/>
        <v>5.0995861715937311E-3</v>
      </c>
      <c r="T208" s="318">
        <f t="shared" si="50"/>
        <v>6.0799471999725165E-3</v>
      </c>
      <c r="U208" s="318">
        <f t="shared" si="50"/>
        <v>6.874007734734882E-3</v>
      </c>
      <c r="V208" s="318">
        <f t="shared" si="50"/>
        <v>5.1883045013635968E-3</v>
      </c>
      <c r="W208" s="318">
        <f t="shared" si="50"/>
        <v>5.8128226733024169E-3</v>
      </c>
      <c r="X208" s="318">
        <f t="shared" si="50"/>
        <v>6.7492168913431926E-3</v>
      </c>
      <c r="Y208" s="318">
        <f t="shared" si="50"/>
        <v>6.8498016469580704E-3</v>
      </c>
      <c r="DA208" s="141"/>
    </row>
    <row r="209" spans="1:105" ht="12" customHeight="1" x14ac:dyDescent="0.25">
      <c r="A209" s="174" t="s">
        <v>1021</v>
      </c>
      <c r="B209" s="269">
        <f t="shared" ref="B209:Y209" si="51">IF(B$142=0,0,B$142/B$110)</f>
        <v>0.1612568411119692</v>
      </c>
      <c r="C209" s="269">
        <f t="shared" si="51"/>
        <v>0.16101298052321339</v>
      </c>
      <c r="D209" s="269">
        <f t="shared" si="51"/>
        <v>0.16100363790359781</v>
      </c>
      <c r="E209" s="269">
        <f t="shared" si="51"/>
        <v>0.15852961862533035</v>
      </c>
      <c r="F209" s="269">
        <f t="shared" si="51"/>
        <v>0.15878744438679993</v>
      </c>
      <c r="G209" s="269">
        <f t="shared" si="51"/>
        <v>0.15881349888701432</v>
      </c>
      <c r="H209" s="269">
        <f t="shared" si="51"/>
        <v>0.15621387687018085</v>
      </c>
      <c r="I209" s="269">
        <f t="shared" si="51"/>
        <v>0.15797023623406112</v>
      </c>
      <c r="J209" s="269">
        <f t="shared" si="51"/>
        <v>0.15883709968642096</v>
      </c>
      <c r="K209" s="269">
        <f t="shared" si="51"/>
        <v>0.15913620660409736</v>
      </c>
      <c r="L209" s="269">
        <f t="shared" si="51"/>
        <v>0.15922879721875308</v>
      </c>
      <c r="M209" s="269">
        <f t="shared" si="51"/>
        <v>0.15470710221935743</v>
      </c>
      <c r="N209" s="269">
        <f t="shared" si="51"/>
        <v>0.15371953171796429</v>
      </c>
      <c r="O209" s="269">
        <f t="shared" si="51"/>
        <v>0.15348080883101581</v>
      </c>
      <c r="P209" s="269">
        <f t="shared" si="51"/>
        <v>0.15198583748266375</v>
      </c>
      <c r="Q209" s="269">
        <f t="shared" si="51"/>
        <v>0.15352948830990415</v>
      </c>
      <c r="R209" s="269">
        <f t="shared" si="51"/>
        <v>0.16089186180444706</v>
      </c>
      <c r="S209" s="269">
        <f t="shared" si="51"/>
        <v>0.15537874455099812</v>
      </c>
      <c r="T209" s="269">
        <f t="shared" si="51"/>
        <v>0.15311214357243527</v>
      </c>
      <c r="U209" s="269">
        <f t="shared" si="51"/>
        <v>0.15068086044457765</v>
      </c>
      <c r="V209" s="269">
        <f t="shared" si="51"/>
        <v>0.15273099335267964</v>
      </c>
      <c r="W209" s="269">
        <f t="shared" si="51"/>
        <v>0.15311608200721355</v>
      </c>
      <c r="X209" s="269">
        <f t="shared" si="51"/>
        <v>0.15017575427317009</v>
      </c>
      <c r="Y209" s="269">
        <f t="shared" si="51"/>
        <v>0.15069791425848184</v>
      </c>
      <c r="DA209" s="79"/>
    </row>
    <row r="210" spans="1:105" ht="12" customHeight="1" x14ac:dyDescent="0.25">
      <c r="A210" s="62" t="s">
        <v>1133</v>
      </c>
      <c r="B210" s="318">
        <f t="shared" ref="B210:Y210" si="52">IF(B$143=0,0,B$143/B$110)</f>
        <v>7.3150212348407739E-2</v>
      </c>
      <c r="C210" s="318">
        <f t="shared" si="52"/>
        <v>6.8388989832493918E-2</v>
      </c>
      <c r="D210" s="318">
        <f t="shared" si="52"/>
        <v>7.1587945060797825E-2</v>
      </c>
      <c r="E210" s="318">
        <f t="shared" si="52"/>
        <v>7.2146726601670846E-2</v>
      </c>
      <c r="F210" s="318">
        <f t="shared" si="52"/>
        <v>6.8812706868481774E-2</v>
      </c>
      <c r="G210" s="318">
        <f t="shared" si="52"/>
        <v>7.0414894574828635E-2</v>
      </c>
      <c r="H210" s="318">
        <f t="shared" si="52"/>
        <v>6.3923720682888555E-2</v>
      </c>
      <c r="I210" s="318">
        <f t="shared" si="52"/>
        <v>7.8699402537582258E-2</v>
      </c>
      <c r="J210" s="318">
        <f t="shared" si="52"/>
        <v>8.3046698764019822E-2</v>
      </c>
      <c r="K210" s="318">
        <f t="shared" si="52"/>
        <v>8.6000765891400044E-2</v>
      </c>
      <c r="L210" s="318">
        <f t="shared" si="52"/>
        <v>8.35265162378383E-2</v>
      </c>
      <c r="M210" s="318">
        <f t="shared" si="52"/>
        <v>7.8430156513664639E-2</v>
      </c>
      <c r="N210" s="318">
        <f t="shared" si="52"/>
        <v>7.972573598954788E-2</v>
      </c>
      <c r="O210" s="318">
        <f t="shared" si="52"/>
        <v>7.9617816007309133E-2</v>
      </c>
      <c r="P210" s="318">
        <f t="shared" si="52"/>
        <v>7.5181857829551627E-2</v>
      </c>
      <c r="Q210" s="318">
        <f t="shared" si="52"/>
        <v>7.7142145857858488E-2</v>
      </c>
      <c r="R210" s="318">
        <f t="shared" si="52"/>
        <v>8.2140482042339202E-2</v>
      </c>
      <c r="S210" s="318">
        <f t="shared" si="52"/>
        <v>8.3117518868150247E-2</v>
      </c>
      <c r="T210" s="318">
        <f t="shared" si="52"/>
        <v>7.8426356436720149E-2</v>
      </c>
      <c r="U210" s="318">
        <f t="shared" si="52"/>
        <v>7.424057547429698E-2</v>
      </c>
      <c r="V210" s="318">
        <f t="shared" si="52"/>
        <v>8.2325073668697527E-2</v>
      </c>
      <c r="W210" s="318">
        <f t="shared" si="52"/>
        <v>8.0978966287479456E-2</v>
      </c>
      <c r="X210" s="318">
        <f t="shared" si="52"/>
        <v>7.4459092051105333E-2</v>
      </c>
      <c r="Y210" s="318">
        <f t="shared" si="52"/>
        <v>7.575899768920813E-2</v>
      </c>
      <c r="DA210" s="141"/>
    </row>
    <row r="211" spans="1:105" ht="12" customHeight="1" x14ac:dyDescent="0.25">
      <c r="A211" s="62" t="s">
        <v>1024</v>
      </c>
      <c r="B211" s="318">
        <f t="shared" ref="B211:Y211" si="53">IF(B$144=0,0,B$144/B$110)</f>
        <v>4.0027855892157224E-2</v>
      </c>
      <c r="C211" s="318">
        <f t="shared" si="53"/>
        <v>3.9665359696908487E-2</v>
      </c>
      <c r="D211" s="318">
        <f t="shared" si="53"/>
        <v>4.0185093620403803E-2</v>
      </c>
      <c r="E211" s="318">
        <f t="shared" si="53"/>
        <v>4.3199327665523035E-2</v>
      </c>
      <c r="F211" s="318">
        <f t="shared" si="53"/>
        <v>4.2433292556267939E-2</v>
      </c>
      <c r="G211" s="318">
        <f t="shared" si="53"/>
        <v>4.2693066278636442E-2</v>
      </c>
      <c r="H211" s="318">
        <f t="shared" si="53"/>
        <v>4.4669905708822559E-2</v>
      </c>
      <c r="I211" s="318">
        <f t="shared" si="53"/>
        <v>4.5714767290902486E-2</v>
      </c>
      <c r="J211" s="318">
        <f t="shared" si="53"/>
        <v>4.5934788940648223E-2</v>
      </c>
      <c r="K211" s="318">
        <f t="shared" si="53"/>
        <v>4.6699033196099388E-2</v>
      </c>
      <c r="L211" s="318">
        <f t="shared" si="53"/>
        <v>4.5524729547730958E-2</v>
      </c>
      <c r="M211" s="318">
        <f t="shared" si="53"/>
        <v>4.5108946228864251E-2</v>
      </c>
      <c r="N211" s="318">
        <f t="shared" si="53"/>
        <v>4.4992184071081208E-2</v>
      </c>
      <c r="O211" s="318">
        <f t="shared" si="53"/>
        <v>4.5214758587847383E-2</v>
      </c>
      <c r="P211" s="318">
        <f t="shared" si="53"/>
        <v>4.4235050969703475E-2</v>
      </c>
      <c r="Q211" s="318">
        <f t="shared" si="53"/>
        <v>4.5353405632096215E-2</v>
      </c>
      <c r="R211" s="318">
        <f t="shared" si="53"/>
        <v>4.7770230841473089E-2</v>
      </c>
      <c r="S211" s="318">
        <f t="shared" si="53"/>
        <v>4.5224919901178731E-2</v>
      </c>
      <c r="T211" s="318">
        <f t="shared" si="53"/>
        <v>4.5437150294825174E-2</v>
      </c>
      <c r="U211" s="318">
        <f t="shared" si="53"/>
        <v>4.4595488273994267E-2</v>
      </c>
      <c r="V211" s="318">
        <f t="shared" si="53"/>
        <v>4.4839868303125446E-2</v>
      </c>
      <c r="W211" s="318">
        <f t="shared" si="53"/>
        <v>4.5013510929310149E-2</v>
      </c>
      <c r="X211" s="318">
        <f t="shared" si="53"/>
        <v>4.4028828081031854E-2</v>
      </c>
      <c r="Y211" s="318">
        <f t="shared" si="53"/>
        <v>4.3583690220144383E-2</v>
      </c>
      <c r="DA211" s="141"/>
    </row>
    <row r="212" spans="1:105" ht="12" customHeight="1" x14ac:dyDescent="0.25">
      <c r="A212" s="62" t="s">
        <v>1036</v>
      </c>
      <c r="B212" s="318">
        <f t="shared" ref="B212:Y212" si="54">IF(B$155=0,0,B$155/B$110)</f>
        <v>4.8078772871404218E-2</v>
      </c>
      <c r="C212" s="318">
        <f t="shared" si="54"/>
        <v>5.2958630993810991E-2</v>
      </c>
      <c r="D212" s="318">
        <f t="shared" si="54"/>
        <v>4.9230599222396199E-2</v>
      </c>
      <c r="E212" s="318">
        <f t="shared" si="54"/>
        <v>4.3183564358136473E-2</v>
      </c>
      <c r="F212" s="318">
        <f t="shared" si="54"/>
        <v>4.7541444962050199E-2</v>
      </c>
      <c r="G212" s="318">
        <f t="shared" si="54"/>
        <v>4.5705538033549237E-2</v>
      </c>
      <c r="H212" s="318">
        <f t="shared" si="54"/>
        <v>4.7620250478469725E-2</v>
      </c>
      <c r="I212" s="318">
        <f t="shared" si="54"/>
        <v>3.3556066405576374E-2</v>
      </c>
      <c r="J212" s="318">
        <f t="shared" si="54"/>
        <v>2.9855611981752902E-2</v>
      </c>
      <c r="K212" s="318">
        <f t="shared" si="54"/>
        <v>2.6436407516597933E-2</v>
      </c>
      <c r="L212" s="318">
        <f t="shared" si="54"/>
        <v>3.0177551433183816E-2</v>
      </c>
      <c r="M212" s="318">
        <f t="shared" si="54"/>
        <v>3.1167999476828558E-2</v>
      </c>
      <c r="N212" s="318">
        <f t="shared" si="54"/>
        <v>2.9001611657335218E-2</v>
      </c>
      <c r="O212" s="318">
        <f t="shared" si="54"/>
        <v>2.8648234235859295E-2</v>
      </c>
      <c r="P212" s="318">
        <f t="shared" si="54"/>
        <v>3.2568928683408667E-2</v>
      </c>
      <c r="Q212" s="318">
        <f t="shared" si="54"/>
        <v>3.103393681994945E-2</v>
      </c>
      <c r="R212" s="318">
        <f t="shared" si="54"/>
        <v>3.098114892063478E-2</v>
      </c>
      <c r="S212" s="318">
        <f t="shared" si="54"/>
        <v>2.703630578166915E-2</v>
      </c>
      <c r="T212" s="318">
        <f t="shared" si="54"/>
        <v>2.924863684088996E-2</v>
      </c>
      <c r="U212" s="318">
        <f t="shared" si="54"/>
        <v>3.1844796696286398E-2</v>
      </c>
      <c r="V212" s="318">
        <f t="shared" si="54"/>
        <v>2.5566051380856672E-2</v>
      </c>
      <c r="W212" s="318">
        <f t="shared" si="54"/>
        <v>2.7123604790423941E-2</v>
      </c>
      <c r="X212" s="318">
        <f t="shared" si="54"/>
        <v>3.1687834141032913E-2</v>
      </c>
      <c r="Y212" s="318">
        <f t="shared" si="54"/>
        <v>3.1355226349129302E-2</v>
      </c>
      <c r="DA212" s="141"/>
    </row>
    <row r="213" spans="1:105" ht="12" customHeight="1" x14ac:dyDescent="0.25">
      <c r="A213" s="41" t="s">
        <v>1038</v>
      </c>
      <c r="B213" s="319">
        <f t="shared" ref="B213:Y213" si="55">IF(B$156=0,0,B$156/B$110)</f>
        <v>6.7934009302868081E-2</v>
      </c>
      <c r="C213" s="319">
        <f t="shared" si="55"/>
        <v>6.9280896650051133E-2</v>
      </c>
      <c r="D213" s="319">
        <f t="shared" si="55"/>
        <v>6.7156191709619686E-2</v>
      </c>
      <c r="E213" s="319">
        <f t="shared" si="55"/>
        <v>5.9569098750455123E-2</v>
      </c>
      <c r="F213" s="319">
        <f t="shared" si="55"/>
        <v>6.2446238069560095E-2</v>
      </c>
      <c r="G213" s="319">
        <f t="shared" si="55"/>
        <v>6.1854613017448094E-2</v>
      </c>
      <c r="H213" s="319">
        <f t="shared" si="55"/>
        <v>5.9426805362797964E-2</v>
      </c>
      <c r="I213" s="319">
        <f t="shared" si="55"/>
        <v>5.3228140137517137E-2</v>
      </c>
      <c r="J213" s="319">
        <f t="shared" si="55"/>
        <v>5.1384715185551072E-2</v>
      </c>
      <c r="K213" s="319">
        <f t="shared" si="55"/>
        <v>4.883102719670037E-2</v>
      </c>
      <c r="L213" s="319">
        <f t="shared" si="55"/>
        <v>5.2095317293603692E-2</v>
      </c>
      <c r="M213" s="319">
        <f t="shared" si="55"/>
        <v>5.7649907757577799E-2</v>
      </c>
      <c r="N213" s="319">
        <f t="shared" si="55"/>
        <v>5.8752070567364714E-2</v>
      </c>
      <c r="O213" s="319">
        <f t="shared" si="55"/>
        <v>5.8140945125347794E-2</v>
      </c>
      <c r="P213" s="319">
        <f t="shared" si="55"/>
        <v>6.2423501528685373E-2</v>
      </c>
      <c r="Q213" s="319">
        <f t="shared" si="55"/>
        <v>5.7087028268621956E-2</v>
      </c>
      <c r="R213" s="319">
        <f t="shared" si="55"/>
        <v>4.5361759843668331E-2</v>
      </c>
      <c r="S213" s="319">
        <f t="shared" si="55"/>
        <v>5.6585192948647153E-2</v>
      </c>
      <c r="T213" s="319">
        <f t="shared" si="55"/>
        <v>5.8917555936053578E-2</v>
      </c>
      <c r="U213" s="319">
        <f t="shared" si="55"/>
        <v>6.3684550931854711E-2</v>
      </c>
      <c r="V213" s="319">
        <f t="shared" si="55"/>
        <v>6.0338749557028851E-2</v>
      </c>
      <c r="W213" s="319">
        <f t="shared" si="55"/>
        <v>6.0107245163761702E-2</v>
      </c>
      <c r="X213" s="319">
        <f t="shared" si="55"/>
        <v>6.5660017488613304E-2</v>
      </c>
      <c r="Y213" s="319">
        <f t="shared" si="55"/>
        <v>6.6694493491782525E-2</v>
      </c>
      <c r="DA213" s="82"/>
    </row>
    <row r="214" spans="1:105" ht="12" customHeight="1" x14ac:dyDescent="0.25">
      <c r="A214" s="172"/>
      <c r="B214" s="172"/>
      <c r="C214" s="172"/>
      <c r="D214" s="172"/>
      <c r="E214" s="172"/>
      <c r="F214" s="172"/>
      <c r="G214" s="172"/>
      <c r="H214" s="172"/>
      <c r="I214" s="172"/>
      <c r="J214" s="172"/>
      <c r="K214" s="172"/>
      <c r="L214" s="172"/>
      <c r="M214" s="172"/>
      <c r="N214" s="172"/>
      <c r="O214" s="172"/>
      <c r="P214" s="172"/>
      <c r="Q214" s="172"/>
      <c r="R214" s="172"/>
      <c r="S214" s="172"/>
      <c r="T214" s="172"/>
      <c r="U214" s="172"/>
      <c r="V214" s="172"/>
      <c r="W214" s="172"/>
      <c r="X214" s="172"/>
      <c r="Y214" s="172"/>
      <c r="DA214" s="176"/>
    </row>
    <row r="215" spans="1:105" ht="15" customHeight="1" x14ac:dyDescent="0.25">
      <c r="A215" s="32" t="s">
        <v>252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DA215" s="88"/>
    </row>
    <row r="216" spans="1:105" ht="12" customHeight="1" x14ac:dyDescent="0.25">
      <c r="A216" s="172"/>
      <c r="B216" s="172"/>
      <c r="C216" s="172"/>
      <c r="D216" s="172"/>
      <c r="E216" s="172"/>
      <c r="F216" s="172"/>
      <c r="G216" s="172"/>
      <c r="H216" s="172"/>
      <c r="I216" s="172"/>
      <c r="J216" s="172"/>
      <c r="K216" s="172"/>
      <c r="L216" s="172"/>
      <c r="M216" s="172"/>
      <c r="N216" s="172"/>
      <c r="O216" s="172"/>
      <c r="P216" s="172"/>
      <c r="Q216" s="172"/>
      <c r="R216" s="172"/>
      <c r="S216" s="172"/>
      <c r="T216" s="172"/>
      <c r="U216" s="172"/>
      <c r="V216" s="172"/>
      <c r="W216" s="172"/>
      <c r="X216" s="172"/>
      <c r="Y216" s="172"/>
      <c r="DA216" s="176"/>
    </row>
    <row r="217" spans="1:105" ht="12" customHeight="1" x14ac:dyDescent="0.25">
      <c r="A217" s="35" t="s">
        <v>48</v>
      </c>
      <c r="B217" s="320">
        <f t="shared" ref="B217:Y217" si="56">SUM(B218:B227)</f>
        <v>1654.9247775087167</v>
      </c>
      <c r="C217" s="320">
        <f t="shared" si="56"/>
        <v>1658.7499015675467</v>
      </c>
      <c r="D217" s="320">
        <f t="shared" si="56"/>
        <v>1632.9530106338943</v>
      </c>
      <c r="E217" s="320">
        <f t="shared" si="56"/>
        <v>1566.0462675059305</v>
      </c>
      <c r="F217" s="320">
        <f t="shared" si="56"/>
        <v>1669.6971200630308</v>
      </c>
      <c r="G217" s="320">
        <f t="shared" si="56"/>
        <v>1588.5454333936279</v>
      </c>
      <c r="H217" s="320">
        <f t="shared" si="56"/>
        <v>1527.6143502457917</v>
      </c>
      <c r="I217" s="320">
        <f t="shared" si="56"/>
        <v>1489.9745566031813</v>
      </c>
      <c r="J217" s="320">
        <f t="shared" si="56"/>
        <v>1345.8947848068121</v>
      </c>
      <c r="K217" s="320">
        <f t="shared" si="56"/>
        <v>1532.4647976693261</v>
      </c>
      <c r="L217" s="320">
        <f t="shared" si="56"/>
        <v>1415.3259824701233</v>
      </c>
      <c r="M217" s="320">
        <f t="shared" si="56"/>
        <v>1434.8554069352831</v>
      </c>
      <c r="N217" s="320">
        <f t="shared" si="56"/>
        <v>1338.0977505662433</v>
      </c>
      <c r="O217" s="320">
        <f t="shared" si="56"/>
        <v>1414.6627955822087</v>
      </c>
      <c r="P217" s="320">
        <f t="shared" si="56"/>
        <v>1388.3871535396911</v>
      </c>
      <c r="Q217" s="320">
        <f t="shared" si="56"/>
        <v>1354.6532609904318</v>
      </c>
      <c r="R217" s="320">
        <f t="shared" si="56"/>
        <v>1504.5348553194822</v>
      </c>
      <c r="S217" s="320">
        <f t="shared" si="56"/>
        <v>1288.800521238014</v>
      </c>
      <c r="T217" s="320">
        <f t="shared" si="56"/>
        <v>1521.5523916002458</v>
      </c>
      <c r="U217" s="320">
        <f t="shared" si="56"/>
        <v>1534.8448306797004</v>
      </c>
      <c r="V217" s="320">
        <f t="shared" si="56"/>
        <v>1502.9602897144186</v>
      </c>
      <c r="W217" s="320">
        <f t="shared" si="56"/>
        <v>1698.0912030080488</v>
      </c>
      <c r="X217" s="320">
        <f t="shared" si="56"/>
        <v>1385.421705681184</v>
      </c>
      <c r="Y217" s="320">
        <f t="shared" si="56"/>
        <v>1412.0080196960628</v>
      </c>
      <c r="DA217" s="95"/>
    </row>
    <row r="218" spans="1:105" ht="12" customHeight="1" x14ac:dyDescent="0.25">
      <c r="A218" s="55" t="s">
        <v>91</v>
      </c>
      <c r="B218" s="273">
        <f>IF(B$6=0,0,B$6/CHI!B$10*1000)</f>
        <v>3.8379182412425563</v>
      </c>
      <c r="C218" s="273">
        <f>IF(C$6=0,0,C$6/CHI!C$10*1000)</f>
        <v>3.8769135925710425</v>
      </c>
      <c r="D218" s="273">
        <f>IF(D$6=0,0,D$6/CHI!D$10*1000)</f>
        <v>3.7176546444240257</v>
      </c>
      <c r="E218" s="273">
        <f>IF(E$6=0,0,E$6/CHI!E$10*1000)</f>
        <v>3.7262832175313498</v>
      </c>
      <c r="F218" s="273">
        <f>IF(F$6=0,0,F$6/CHI!F$10*1000)</f>
        <v>3.8311169005849299</v>
      </c>
      <c r="G218" s="273">
        <f>IF(G$6=0,0,G$6/CHI!G$10*1000)</f>
        <v>3.7261246483310519</v>
      </c>
      <c r="H218" s="273">
        <f>IF(H$6=0,0,H$6/CHI!H$10*1000)</f>
        <v>3.597121640247698</v>
      </c>
      <c r="I218" s="273">
        <f>IF(I$6=0,0,I$6/CHI!I$10*1000)</f>
        <v>3.4778597997505063</v>
      </c>
      <c r="J218" s="273">
        <f>IF(J$6=0,0,J$6/CHI!J$10*1000)</f>
        <v>3.2082503424849231</v>
      </c>
      <c r="K218" s="273">
        <f>IF(K$6=0,0,K$6/CHI!K$10*1000)</f>
        <v>3.3968897638839373</v>
      </c>
      <c r="L218" s="273">
        <f>IF(L$6=0,0,L$6/CHI!L$10*1000)</f>
        <v>3.4665181195889452</v>
      </c>
      <c r="M218" s="273">
        <f>IF(M$6=0,0,M$6/CHI!M$10*1000)</f>
        <v>3.46531480335593</v>
      </c>
      <c r="N218" s="273">
        <f>IF(N$6=0,0,N$6/CHI!N$10*1000)</f>
        <v>3.2498177786481039</v>
      </c>
      <c r="O218" s="273">
        <f>IF(O$6=0,0,O$6/CHI!O$10*1000)</f>
        <v>3.432839234788446</v>
      </c>
      <c r="P218" s="273">
        <f>IF(P$6=0,0,P$6/CHI!P$10*1000)</f>
        <v>3.5020195919056563</v>
      </c>
      <c r="Q218" s="273">
        <f>IF(Q$6=0,0,Q$6/CHI!Q$10*1000)</f>
        <v>3.5258636563952903</v>
      </c>
      <c r="R218" s="273">
        <f>IF(R$6=0,0,R$6/CHI!R$10*1000)</f>
        <v>3.819985960090869</v>
      </c>
      <c r="S218" s="273">
        <f>IF(S$6=0,0,S$6/CHI!S$10*1000)</f>
        <v>3.1750975431896942</v>
      </c>
      <c r="T218" s="273">
        <f>IF(T$6=0,0,T$6/CHI!T$10*1000)</f>
        <v>3.5556254491083013</v>
      </c>
      <c r="U218" s="273">
        <f>IF(U$6=0,0,U$6/CHI!U$10*1000)</f>
        <v>3.5790831518756732</v>
      </c>
      <c r="V218" s="273">
        <f>IF(V$6=0,0,V$6/CHI!V$10*1000)</f>
        <v>3.3964221259933267</v>
      </c>
      <c r="W218" s="273">
        <f>IF(W$6=0,0,W$6/CHI!W$10*1000)</f>
        <v>3.6763692226083573</v>
      </c>
      <c r="X218" s="273">
        <f>IF(X$6=0,0,X$6/CHI!X$10*1000)</f>
        <v>3.5680049705155996</v>
      </c>
      <c r="Y218" s="273">
        <f>IF(Y$6=0,0,Y$6/CHI!Y$10*1000)</f>
        <v>3.866669663618254</v>
      </c>
      <c r="DA218" s="76"/>
    </row>
    <row r="219" spans="1:105" ht="12" customHeight="1" x14ac:dyDescent="0.25">
      <c r="A219" s="173" t="s">
        <v>92</v>
      </c>
      <c r="B219" s="274">
        <f>IF(B$7=0,0,B$7/CHI!B$10*1000)</f>
        <v>30.366758206627203</v>
      </c>
      <c r="C219" s="274">
        <f>IF(C$7=0,0,C$7/CHI!C$10*1000)</f>
        <v>30.67530110163981</v>
      </c>
      <c r="D219" s="274">
        <f>IF(D$7=0,0,D$7/CHI!D$10*1000)</f>
        <v>29.415196621389985</v>
      </c>
      <c r="E219" s="274">
        <f>IF(E$7=0,0,E$7/CHI!E$10*1000)</f>
        <v>29.483468475230602</v>
      </c>
      <c r="F219" s="274">
        <f>IF(F$7=0,0,F$7/CHI!F$10*1000)</f>
        <v>30.312943963006397</v>
      </c>
      <c r="G219" s="274">
        <f>IF(G$7=0,0,G$7/CHI!G$10*1000)</f>
        <v>29.482213828241836</v>
      </c>
      <c r="H219" s="274">
        <f>IF(H$7=0,0,H$7/CHI!H$10*1000)</f>
        <v>28.46150340447668</v>
      </c>
      <c r="I219" s="274">
        <f>IF(I$7=0,0,I$7/CHI!I$10*1000)</f>
        <v>27.517868015182103</v>
      </c>
      <c r="J219" s="274">
        <f>IF(J$7=0,0,J$7/CHI!J$10*1000)</f>
        <v>25.384637267579389</v>
      </c>
      <c r="K219" s="274">
        <f>IF(K$7=0,0,K$7/CHI!K$10*1000)</f>
        <v>26.877208848783091</v>
      </c>
      <c r="L219" s="274">
        <f>IF(L$7=0,0,L$7/CHI!L$10*1000)</f>
        <v>27.428129246017637</v>
      </c>
      <c r="M219" s="274">
        <f>IF(M$7=0,0,M$7/CHI!M$10*1000)</f>
        <v>27.418608247706253</v>
      </c>
      <c r="N219" s="274">
        <f>IF(N$7=0,0,N$7/CHI!N$10*1000)</f>
        <v>25.71353126789246</v>
      </c>
      <c r="O219" s="274">
        <f>IF(O$7=0,0,O$7/CHI!O$10*1000)</f>
        <v>27.16165182593728</v>
      </c>
      <c r="P219" s="274">
        <f>IF(P$7=0,0,P$7/CHI!P$10*1000)</f>
        <v>27.709027524213315</v>
      </c>
      <c r="Q219" s="274">
        <f>IF(Q$7=0,0,Q$7/CHI!Q$10*1000)</f>
        <v>27.897688901425333</v>
      </c>
      <c r="R219" s="274">
        <f>IF(R$7=0,0,R$7/CHI!R$10*1000)</f>
        <v>30.224872629187107</v>
      </c>
      <c r="S219" s="274">
        <f>IF(S$7=0,0,S$7/CHI!S$10*1000)</f>
        <v>25.122322393528012</v>
      </c>
      <c r="T219" s="274">
        <f>IF(T$7=0,0,T$7/CHI!T$10*1000)</f>
        <v>28.133173116122709</v>
      </c>
      <c r="U219" s="274">
        <f>IF(U$7=0,0,U$7/CHI!U$10*1000)</f>
        <v>28.31877748371058</v>
      </c>
      <c r="V219" s="274">
        <f>IF(V$7=0,0,V$7/CHI!V$10*1000)</f>
        <v>26.873508757780691</v>
      </c>
      <c r="W219" s="274">
        <f>IF(W$7=0,0,W$7/CHI!W$10*1000)</f>
        <v>29.088534003030226</v>
      </c>
      <c r="X219" s="274">
        <f>IF(X$7=0,0,X$7/CHI!X$10*1000)</f>
        <v>28.231123595955623</v>
      </c>
      <c r="Y219" s="274">
        <f>IF(Y$7=0,0,Y$7/CHI!Y$10*1000)</f>
        <v>30.594248068708474</v>
      </c>
      <c r="DA219" s="77"/>
    </row>
    <row r="220" spans="1:105" ht="12" customHeight="1" x14ac:dyDescent="0.25">
      <c r="A220" s="173" t="s">
        <v>93</v>
      </c>
      <c r="B220" s="274">
        <f>IF(B$8=0,0,B$8/CHI!B$10*1000)</f>
        <v>33.513713295095144</v>
      </c>
      <c r="C220" s="274">
        <f>IF(C$8=0,0,C$8/CHI!C$10*1000)</f>
        <v>33.854230977368999</v>
      </c>
      <c r="D220" s="274">
        <f>IF(D$8=0,0,D$8/CHI!D$10*1000)</f>
        <v>32.463539880690085</v>
      </c>
      <c r="E220" s="274">
        <f>IF(E$8=0,0,E$8/CHI!E$10*1000)</f>
        <v>32.538886854514885</v>
      </c>
      <c r="F220" s="274">
        <f>IF(F$8=0,0,F$8/CHI!F$10*1000)</f>
        <v>33.454322196459302</v>
      </c>
      <c r="G220" s="274">
        <f>IF(G$8=0,0,G$8/CHI!G$10*1000)</f>
        <v>32.537502186478164</v>
      </c>
      <c r="H220" s="274">
        <f>IF(H$8=0,0,H$8/CHI!H$10*1000)</f>
        <v>31.411013930253461</v>
      </c>
      <c r="I220" s="274">
        <f>IF(I$8=0,0,I$8/CHI!I$10*1000)</f>
        <v>30.369588115988503</v>
      </c>
      <c r="J220" s="274">
        <f>IF(J$8=0,0,J$8/CHI!J$10*1000)</f>
        <v>28.015287298595478</v>
      </c>
      <c r="K220" s="274">
        <f>IF(K$8=0,0,K$8/CHI!K$10*1000)</f>
        <v>29.662536428861582</v>
      </c>
      <c r="L220" s="274">
        <f>IF(L$8=0,0,L$8/CHI!L$10*1000)</f>
        <v>30.270549576518182</v>
      </c>
      <c r="M220" s="274">
        <f>IF(M$8=0,0,M$8/CHI!M$10*1000)</f>
        <v>30.260041902122403</v>
      </c>
      <c r="N220" s="274">
        <f>IF(N$8=0,0,N$8/CHI!N$10*1000)</f>
        <v>28.378265103337352</v>
      </c>
      <c r="O220" s="274">
        <f>IF(O$8=0,0,O$8/CHI!O$10*1000)</f>
        <v>29.97645668074637</v>
      </c>
      <c r="P220" s="274">
        <f>IF(P$8=0,0,P$8/CHI!P$10*1000)</f>
        <v>30.580557786695888</v>
      </c>
      <c r="Q220" s="274">
        <f>IF(Q$8=0,0,Q$8/CHI!Q$10*1000)</f>
        <v>30.788770440240235</v>
      </c>
      <c r="R220" s="274">
        <f>IF(R$8=0,0,R$8/CHI!R$10*1000)</f>
        <v>33.357123891291124</v>
      </c>
      <c r="S220" s="274">
        <f>IF(S$8=0,0,S$8/CHI!S$10*1000)</f>
        <v>27.725788320068418</v>
      </c>
      <c r="T220" s="274">
        <f>IF(T$8=0,0,T$8/CHI!T$10*1000)</f>
        <v>31.048658255830851</v>
      </c>
      <c r="U220" s="274">
        <f>IF(U$8=0,0,U$8/CHI!U$10*1000)</f>
        <v>31.25349709701803</v>
      </c>
      <c r="V220" s="274">
        <f>IF(V$8=0,0,V$8/CHI!V$10*1000)</f>
        <v>29.658452891587807</v>
      </c>
      <c r="W220" s="274">
        <f>IF(W$8=0,0,W$8/CHI!W$10*1000)</f>
        <v>32.10302469953568</v>
      </c>
      <c r="X220" s="274">
        <f>IF(X$8=0,0,X$8/CHI!X$10*1000)</f>
        <v>31.156759498508798</v>
      </c>
      <c r="Y220" s="274">
        <f>IF(Y$8=0,0,Y$8/CHI!Y$10*1000)</f>
        <v>33.764778290688525</v>
      </c>
      <c r="DA220" s="77"/>
    </row>
    <row r="221" spans="1:105" ht="12" customHeight="1" x14ac:dyDescent="0.25">
      <c r="A221" s="173" t="s">
        <v>94</v>
      </c>
      <c r="B221" s="274">
        <f>IF(B$9=0,0,B$9/CHI!B$10*1000)</f>
        <v>54.527855420306587</v>
      </c>
      <c r="C221" s="274">
        <f>IF(C$9=0,0,C$9/CHI!C$10*1000)</f>
        <v>55.081888295851996</v>
      </c>
      <c r="D221" s="274">
        <f>IF(D$9=0,0,D$9/CHI!D$10*1000)</f>
        <v>52.819190564141287</v>
      </c>
      <c r="E221" s="274">
        <f>IF(E$9=0,0,E$9/CHI!E$10*1000)</f>
        <v>52.941782437470899</v>
      </c>
      <c r="F221" s="274">
        <f>IF(F$9=0,0,F$9/CHI!F$10*1000)</f>
        <v>54.431224252904968</v>
      </c>
      <c r="G221" s="274">
        <f>IF(G$9=0,0,G$9/CHI!G$10*1000)</f>
        <v>52.939529539445317</v>
      </c>
      <c r="H221" s="274">
        <f>IF(H$9=0,0,H$9/CHI!H$10*1000)</f>
        <v>51.106698058575553</v>
      </c>
      <c r="I221" s="274">
        <f>IF(I$9=0,0,I$9/CHI!I$10*1000)</f>
        <v>49.412265820309528</v>
      </c>
      <c r="J221" s="274">
        <f>IF(J$9=0,0,J$9/CHI!J$10*1000)</f>
        <v>45.581745058365044</v>
      </c>
      <c r="K221" s="274">
        <f>IF(K$9=0,0,K$9/CHI!K$10*1000)</f>
        <v>48.261870702022726</v>
      </c>
      <c r="L221" s="274">
        <f>IF(L$9=0,0,L$9/CHI!L$10*1000)</f>
        <v>49.251127031726909</v>
      </c>
      <c r="M221" s="274">
        <f>IF(M$9=0,0,M$9/CHI!M$10*1000)</f>
        <v>49.234030718190681</v>
      </c>
      <c r="N221" s="274">
        <f>IF(N$9=0,0,N$9/CHI!N$10*1000)</f>
        <v>46.172321252756532</v>
      </c>
      <c r="O221" s="274">
        <f>IF(O$9=0,0,O$9/CHI!O$10*1000)</f>
        <v>48.772628729865168</v>
      </c>
      <c r="P221" s="274">
        <f>IF(P$9=0,0,P$9/CHI!P$10*1000)</f>
        <v>49.755520045859214</v>
      </c>
      <c r="Q221" s="274">
        <f>IF(Q$9=0,0,Q$9/CHI!Q$10*1000)</f>
        <v>50.094288518608721</v>
      </c>
      <c r="R221" s="274">
        <f>IF(R$9=0,0,R$9/CHI!R$10*1000)</f>
        <v>54.273079582851814</v>
      </c>
      <c r="S221" s="274">
        <f>IF(S$9=0,0,S$9/CHI!S$10*1000)</f>
        <v>45.110721202952391</v>
      </c>
      <c r="T221" s="274">
        <f>IF(T$9=0,0,T$9/CHI!T$10*1000)</f>
        <v>50.517134089591707</v>
      </c>
      <c r="U221" s="274">
        <f>IF(U$9=0,0,U$9/CHI!U$10*1000)</f>
        <v>50.850413264548173</v>
      </c>
      <c r="V221" s="274">
        <f>IF(V$9=0,0,V$9/CHI!V$10*1000)</f>
        <v>48.255226659683764</v>
      </c>
      <c r="W221" s="274">
        <f>IF(W$9=0,0,W$9/CHI!W$10*1000)</f>
        <v>52.232621135032687</v>
      </c>
      <c r="X221" s="274">
        <f>IF(X$9=0,0,X$9/CHI!X$10*1000)</f>
        <v>50.693018178579258</v>
      </c>
      <c r="Y221" s="274">
        <f>IF(Y$9=0,0,Y$9/CHI!Y$10*1000)</f>
        <v>54.936345988339809</v>
      </c>
      <c r="DA221" s="77"/>
    </row>
    <row r="222" spans="1:105" ht="12" customHeight="1" x14ac:dyDescent="0.25">
      <c r="A222" s="56" t="s">
        <v>95</v>
      </c>
      <c r="B222" s="275">
        <f>IF(B$10=0,0,B$10/CHI!B$10*1000)</f>
        <v>11.458623209772602</v>
      </c>
      <c r="C222" s="275">
        <f>IF(C$10=0,0,C$10/CHI!C$10*1000)</f>
        <v>11.361126211226125</v>
      </c>
      <c r="D222" s="275">
        <f>IF(D$10=0,0,D$10/CHI!D$10*1000)</f>
        <v>11.190102850628012</v>
      </c>
      <c r="E222" s="275">
        <f>IF(E$10=0,0,E$10/CHI!E$10*1000)</f>
        <v>12.083642347310212</v>
      </c>
      <c r="F222" s="275">
        <f>IF(F$10=0,0,F$10/CHI!F$10*1000)</f>
        <v>11.953422691902112</v>
      </c>
      <c r="G222" s="275">
        <f>IF(G$10=0,0,G$10/CHI!G$10*1000)</f>
        <v>11.715215099188251</v>
      </c>
      <c r="H222" s="275">
        <f>IF(H$10=0,0,H$10/CHI!H$10*1000)</f>
        <v>11.309312565105948</v>
      </c>
      <c r="I222" s="275">
        <f>IF(I$10=0,0,I$10/CHI!I$10*1000)</f>
        <v>12.29113799925644</v>
      </c>
      <c r="J222" s="275">
        <f>IF(J$10=0,0,J$10/CHI!J$10*1000)</f>
        <v>11.825871615179857</v>
      </c>
      <c r="K222" s="275">
        <f>IF(K$10=0,0,K$10/CHI!K$10*1000)</f>
        <v>13.107934643724604</v>
      </c>
      <c r="L222" s="275">
        <f>IF(L$10=0,0,L$10/CHI!L$10*1000)</f>
        <v>12.678048474394949</v>
      </c>
      <c r="M222" s="275">
        <f>IF(M$10=0,0,M$10/CHI!M$10*1000)</f>
        <v>12.47127371008264</v>
      </c>
      <c r="N222" s="275">
        <f>IF(N$10=0,0,N$10/CHI!N$10*1000)</f>
        <v>11.946177239013821</v>
      </c>
      <c r="O222" s="275">
        <f>IF(O$10=0,0,O$10/CHI!O$10*1000)</f>
        <v>12.727298319855784</v>
      </c>
      <c r="P222" s="275">
        <f>IF(P$10=0,0,P$10/CHI!P$10*1000)</f>
        <v>12.340385938870877</v>
      </c>
      <c r="Q222" s="275">
        <f>IF(Q$10=0,0,Q$10/CHI!Q$10*1000)</f>
        <v>12.832547094685399</v>
      </c>
      <c r="R222" s="275">
        <f>IF(R$10=0,0,R$10/CHI!R$10*1000)</f>
        <v>13.928828558138166</v>
      </c>
      <c r="S222" s="275">
        <f>IF(S$10=0,0,S$10/CHI!S$10*1000)</f>
        <v>11.948154790877464</v>
      </c>
      <c r="T222" s="275">
        <f>IF(T$10=0,0,T$10/CHI!T$10*1000)</f>
        <v>13.017971357731595</v>
      </c>
      <c r="U222" s="275">
        <f>IF(U$10=0,0,U$10/CHI!U$10*1000)</f>
        <v>12.652195840401181</v>
      </c>
      <c r="V222" s="275">
        <f>IF(V$10=0,0,V$10/CHI!V$10*1000)</f>
        <v>13.017014144078887</v>
      </c>
      <c r="W222" s="275">
        <f>IF(W$10=0,0,W$10/CHI!W$10*1000)</f>
        <v>13.754062387678252</v>
      </c>
      <c r="X222" s="275">
        <f>IF(X$10=0,0,X$10/CHI!X$10*1000)</f>
        <v>12.561088981545947</v>
      </c>
      <c r="Y222" s="275">
        <f>IF(Y$10=0,0,Y$10/CHI!Y$10*1000)</f>
        <v>13.533936182286562</v>
      </c>
      <c r="DA222" s="78"/>
    </row>
    <row r="223" spans="1:105" ht="12" customHeight="1" x14ac:dyDescent="0.25">
      <c r="A223" s="134" t="s">
        <v>997</v>
      </c>
      <c r="B223" s="321">
        <f>IF(B$16=0,0,B$16/CHI!B$10*1000)</f>
        <v>1200.1086763343062</v>
      </c>
      <c r="C223" s="321">
        <f>IF(C$16=0,0,C$16/CHI!C$10*1000)</f>
        <v>1203.6718859533564</v>
      </c>
      <c r="D223" s="321">
        <f>IF(D$16=0,0,D$16/CHI!D$10*1000)</f>
        <v>1178.0184281329441</v>
      </c>
      <c r="E223" s="321">
        <f>IF(E$16=0,0,E$16/CHI!E$10*1000)</f>
        <v>1062.1293493587632</v>
      </c>
      <c r="F223" s="321">
        <f>IF(F$16=0,0,F$16/CHI!F$10*1000)</f>
        <v>1170.6655450596875</v>
      </c>
      <c r="G223" s="321">
        <f>IF(G$16=0,0,G$16/CHI!G$10*1000)</f>
        <v>1104.0909714312361</v>
      </c>
      <c r="H223" s="321">
        <f>IF(H$16=0,0,H$16/CHI!H$10*1000)</f>
        <v>1041.4310290569804</v>
      </c>
      <c r="I223" s="321">
        <f>IF(I$16=0,0,I$16/CHI!I$10*1000)</f>
        <v>969.06886918049315</v>
      </c>
      <c r="J223" s="321">
        <f>IF(J$16=0,0,J$16/CHI!J$10*1000)</f>
        <v>853.66556726539204</v>
      </c>
      <c r="K223" s="321">
        <f>IF(K$16=0,0,K$16/CHI!K$10*1000)</f>
        <v>986.60050684995338</v>
      </c>
      <c r="L223" s="321">
        <f>IF(L$16=0,0,L$16/CHI!L$10*1000)</f>
        <v>893.98407240937013</v>
      </c>
      <c r="M223" s="321">
        <f>IF(M$16=0,0,M$16/CHI!M$10*1000)</f>
        <v>910.566435827188</v>
      </c>
      <c r="N223" s="321">
        <f>IF(N$16=0,0,N$16/CHI!N$10*1000)</f>
        <v>840.66024620992914</v>
      </c>
      <c r="O223" s="321">
        <f>IF(O$16=0,0,O$16/CHI!O$10*1000)</f>
        <v>882.06072811343506</v>
      </c>
      <c r="P223" s="321">
        <f>IF(P$16=0,0,P$16/CHI!P$10*1000)</f>
        <v>873.99396025704596</v>
      </c>
      <c r="Q223" s="321">
        <f>IF(Q$16=0,0,Q$16/CHI!Q$10*1000)</f>
        <v>816.93548159157979</v>
      </c>
      <c r="R223" s="321">
        <f>IF(R$16=0,0,R$16/CHI!R$10*1000)</f>
        <v>920.88795351904741</v>
      </c>
      <c r="S223" s="321">
        <f>IF(S$16=0,0,S$16/CHI!S$10*1000)</f>
        <v>797.72688144225549</v>
      </c>
      <c r="T223" s="321">
        <f>IF(T$16=0,0,T$16/CHI!T$10*1000)</f>
        <v>966.44420087648814</v>
      </c>
      <c r="U223" s="321">
        <f>IF(U$16=0,0,U$16/CHI!U$10*1000)</f>
        <v>990.17677470095327</v>
      </c>
      <c r="V223" s="321">
        <f>IF(V$16=0,0,V$16/CHI!V$10*1000)</f>
        <v>956.87999859699573</v>
      </c>
      <c r="W223" s="321">
        <f>IF(W$16=0,0,W$16/CHI!W$10*1000)</f>
        <v>1115.2819311090818</v>
      </c>
      <c r="X223" s="321">
        <f>IF(X$16=0,0,X$16/CHI!X$10*1000)</f>
        <v>857.84615173729583</v>
      </c>
      <c r="Y223" s="321">
        <f>IF(Y$16=0,0,Y$16/CHI!Y$10*1000)</f>
        <v>853.15346981968287</v>
      </c>
      <c r="DA223" s="140"/>
    </row>
    <row r="224" spans="1:105" ht="12" customHeight="1" x14ac:dyDescent="0.25">
      <c r="A224" s="174" t="s">
        <v>998</v>
      </c>
      <c r="B224" s="276">
        <f>IF(B$25=0,0,B$25/CHI!B$10*1000)</f>
        <v>160.72895239406614</v>
      </c>
      <c r="C224" s="276">
        <f>IF(C$25=0,0,C$25/CHI!C$10*1000)</f>
        <v>157.76379074240958</v>
      </c>
      <c r="D224" s="276">
        <f>IF(D$25=0,0,D$25/CHI!D$10*1000)</f>
        <v>158.11434794055461</v>
      </c>
      <c r="E224" s="276">
        <f>IF(E$25=0,0,E$25/CHI!E$10*1000)</f>
        <v>192.06805250186002</v>
      </c>
      <c r="F224" s="276">
        <f>IF(F$25=0,0,F$25/CHI!F$10*1000)</f>
        <v>185.03299105910213</v>
      </c>
      <c r="G224" s="276">
        <f>IF(G$25=0,0,G$25/CHI!G$10*1000)</f>
        <v>182.79568787438885</v>
      </c>
      <c r="H224" s="276">
        <f>IF(H$25=0,0,H$25/CHI!H$10*1000)</f>
        <v>192.18128357283663</v>
      </c>
      <c r="I224" s="276">
        <f>IF(I$25=0,0,I$25/CHI!I$10*1000)</f>
        <v>212.30029931759611</v>
      </c>
      <c r="J224" s="276">
        <f>IF(J$25=0,0,J$25/CHI!J$10*1000)</f>
        <v>203.84465810812134</v>
      </c>
      <c r="K224" s="276">
        <f>IF(K$25=0,0,K$25/CHI!K$10*1000)</f>
        <v>230.89620602286755</v>
      </c>
      <c r="L224" s="276">
        <f>IF(L$25=0,0,L$25/CHI!L$10*1000)</f>
        <v>215.31063193943152</v>
      </c>
      <c r="M224" s="276">
        <f>IF(M$25=0,0,M$25/CHI!M$10*1000)</f>
        <v>217.72596181684025</v>
      </c>
      <c r="N224" s="276">
        <f>IF(N$25=0,0,N$25/CHI!N$10*1000)</f>
        <v>209.68955142466262</v>
      </c>
      <c r="O224" s="276">
        <f>IF(O$25=0,0,O$25/CHI!O$10*1000)</f>
        <v>225.49271332801482</v>
      </c>
      <c r="P224" s="276">
        <f>IF(P$25=0,0,P$25/CHI!P$10*1000)</f>
        <v>214.99895627981849</v>
      </c>
      <c r="Q224" s="276">
        <f>IF(Q$25=0,0,Q$25/CHI!Q$10*1000)</f>
        <v>228.40080490584972</v>
      </c>
      <c r="R224" s="276">
        <f>IF(R$25=0,0,R$25/CHI!R$10*1000)</f>
        <v>249.58802000620858</v>
      </c>
      <c r="S224" s="276">
        <f>IF(S$25=0,0,S$25/CHI!S$10*1000)</f>
        <v>208.17823861386788</v>
      </c>
      <c r="T224" s="276">
        <f>IF(T$25=0,0,T$25/CHI!T$10*1000)</f>
        <v>232.30656058367569</v>
      </c>
      <c r="U224" s="276">
        <f>IF(U$25=0,0,U$25/CHI!U$10*1000)</f>
        <v>224.91694816844043</v>
      </c>
      <c r="V224" s="276">
        <f>IF(V$25=0,0,V$25/CHI!V$10*1000)</f>
        <v>228.48713730570816</v>
      </c>
      <c r="W224" s="276">
        <f>IF(W$25=0,0,W$25/CHI!W$10*1000)</f>
        <v>241.85646751356472</v>
      </c>
      <c r="X224" s="276">
        <f>IF(X$25=0,0,X$25/CHI!X$10*1000)</f>
        <v>220.11755261152535</v>
      </c>
      <c r="Y224" s="276">
        <f>IF(Y$25=0,0,Y$25/CHI!Y$10*1000)</f>
        <v>232.46853801107113</v>
      </c>
      <c r="DA224" s="79"/>
    </row>
    <row r="225" spans="1:105" ht="12" customHeight="1" x14ac:dyDescent="0.25">
      <c r="A225" s="174" t="s">
        <v>1010</v>
      </c>
      <c r="B225" s="276">
        <f>IF(B$36=0,0,B$36/CHI!B$10*1000)</f>
        <v>91.76530026235065</v>
      </c>
      <c r="C225" s="276">
        <f>IF(C$36=0,0,C$36/CHI!C$10*1000)</f>
        <v>90.51038662508418</v>
      </c>
      <c r="D225" s="276">
        <f>IF(D$36=0,0,D$36/CHI!D$10*1000)</f>
        <v>90.580952687166658</v>
      </c>
      <c r="E225" s="276">
        <f>IF(E$36=0,0,E$36/CHI!E$10*1000)</f>
        <v>103.53955158150505</v>
      </c>
      <c r="F225" s="276">
        <f>IF(F$36=0,0,F$36/CHI!F$10*1000)</f>
        <v>100.06633418397558</v>
      </c>
      <c r="G225" s="276">
        <f>IF(G$36=0,0,G$36/CHI!G$10*1000)</f>
        <v>98.09187002887785</v>
      </c>
      <c r="H225" s="276">
        <f>IF(H$36=0,0,H$36/CHI!H$10*1000)</f>
        <v>96.179946401796386</v>
      </c>
      <c r="I225" s="276">
        <f>IF(I$36=0,0,I$36/CHI!I$10*1000)</f>
        <v>108.07308773458634</v>
      </c>
      <c r="J225" s="276">
        <f>IF(J$36=0,0,J$36/CHI!J$10*1000)</f>
        <v>104.5772340318629</v>
      </c>
      <c r="K225" s="276">
        <f>IF(K$36=0,0,K$36/CHI!K$10*1000)</f>
        <v>117.23571391878872</v>
      </c>
      <c r="L225" s="276">
        <f>IF(L$36=0,0,L$36/CHI!L$10*1000)</f>
        <v>111.80174992484648</v>
      </c>
      <c r="M225" s="276">
        <f>IF(M$36=0,0,M$36/CHI!M$10*1000)</f>
        <v>110.14960431608944</v>
      </c>
      <c r="N225" s="276">
        <f>IF(N$36=0,0,N$36/CHI!N$10*1000)</f>
        <v>105.82469360037543</v>
      </c>
      <c r="O225" s="276">
        <f>IF(O$36=0,0,O$36/CHI!O$10*1000)</f>
        <v>113.4789956065885</v>
      </c>
      <c r="P225" s="276">
        <f>IF(P$36=0,0,P$36/CHI!P$10*1000)</f>
        <v>108.90924550692068</v>
      </c>
      <c r="Q225" s="276">
        <f>IF(Q$36=0,0,Q$36/CHI!Q$10*1000)</f>
        <v>115.77489054049654</v>
      </c>
      <c r="R225" s="276">
        <f>IF(R$36=0,0,R$36/CHI!R$10*1000)</f>
        <v>123.5495563749662</v>
      </c>
      <c r="S225" s="276">
        <f>IF(S$36=0,0,S$36/CHI!S$10*1000)</f>
        <v>105.7855158694499</v>
      </c>
      <c r="T225" s="276">
        <f>IF(T$36=0,0,T$36/CHI!T$10*1000)</f>
        <v>114.11074745021043</v>
      </c>
      <c r="U225" s="276">
        <f>IF(U$36=0,0,U$36/CHI!U$10*1000)</f>
        <v>110.08694484114055</v>
      </c>
      <c r="V225" s="276">
        <f>IF(V$36=0,0,V$36/CHI!V$10*1000)</f>
        <v>114.30154409138879</v>
      </c>
      <c r="W225" s="276">
        <f>IF(W$36=0,0,W$36/CHI!W$10*1000)</f>
        <v>119.74840034472324</v>
      </c>
      <c r="X225" s="276">
        <f>IF(X$36=0,0,X$36/CHI!X$10*1000)</f>
        <v>108.6760294356468</v>
      </c>
      <c r="Y225" s="276">
        <f>IF(Y$36=0,0,Y$36/CHI!Y$10*1000)</f>
        <v>115.73164336381022</v>
      </c>
      <c r="DA225" s="79"/>
    </row>
    <row r="226" spans="1:105" ht="12" customHeight="1" x14ac:dyDescent="0.25">
      <c r="A226" s="174" t="s">
        <v>1021</v>
      </c>
      <c r="B226" s="276">
        <f>IF(B$44=0,0,B$44/CHI!B$10*1000)</f>
        <v>15.001176865538046</v>
      </c>
      <c r="C226" s="276">
        <f>IF(C$44=0,0,C$44/CHI!C$10*1000)</f>
        <v>14.833636983636934</v>
      </c>
      <c r="D226" s="276">
        <f>IF(D$44=0,0,D$44/CHI!D$10*1000)</f>
        <v>14.678410184874206</v>
      </c>
      <c r="E226" s="276">
        <f>IF(E$44=0,0,E$44/CHI!E$10*1000)</f>
        <v>16.37032298463939</v>
      </c>
      <c r="F226" s="276">
        <f>IF(F$44=0,0,F$44/CHI!F$10*1000)</f>
        <v>16.07275497795683</v>
      </c>
      <c r="G226" s="276">
        <f>IF(G$44=0,0,G$44/CHI!G$10*1000)</f>
        <v>15.786991512227791</v>
      </c>
      <c r="H226" s="276">
        <f>IF(H$44=0,0,H$44/CHI!H$10*1000)</f>
        <v>15.631082782184919</v>
      </c>
      <c r="I226" s="276">
        <f>IF(I$44=0,0,I$44/CHI!I$10*1000)</f>
        <v>17.068565410392203</v>
      </c>
      <c r="J226" s="276">
        <f>IF(J$44=0,0,J$44/CHI!J$10*1000)</f>
        <v>16.399420446854808</v>
      </c>
      <c r="K226" s="276">
        <f>IF(K$44=0,0,K$44/CHI!K$10*1000)</f>
        <v>18.314203757163774</v>
      </c>
      <c r="L226" s="276">
        <f>IF(L$44=0,0,L$44/CHI!L$10*1000)</f>
        <v>17.515036794741274</v>
      </c>
      <c r="M226" s="276">
        <f>IF(M$44=0,0,M$44/CHI!M$10*1000)</f>
        <v>17.377355184269252</v>
      </c>
      <c r="N226" s="276">
        <f>IF(N$44=0,0,N$44/CHI!N$10*1000)</f>
        <v>16.674186246988814</v>
      </c>
      <c r="O226" s="276">
        <f>IF(O$44=0,0,O$44/CHI!O$10*1000)</f>
        <v>17.818361836137964</v>
      </c>
      <c r="P226" s="276">
        <f>IF(P$44=0,0,P$44/CHI!P$10*1000)</f>
        <v>17.189968143194676</v>
      </c>
      <c r="Q226" s="276">
        <f>IF(Q$44=0,0,Q$44/CHI!Q$10*1000)</f>
        <v>18.00019708795082</v>
      </c>
      <c r="R226" s="276">
        <f>IF(R$44=0,0,R$44/CHI!R$10*1000)</f>
        <v>19.573373259764153</v>
      </c>
      <c r="S226" s="276">
        <f>IF(S$44=0,0,S$44/CHI!S$10*1000)</f>
        <v>16.643779299448056</v>
      </c>
      <c r="T226" s="276">
        <f>IF(T$44=0,0,T$44/CHI!T$10*1000)</f>
        <v>18.227135781342866</v>
      </c>
      <c r="U226" s="276">
        <f>IF(U$44=0,0,U$44/CHI!U$10*1000)</f>
        <v>17.693427565214744</v>
      </c>
      <c r="V226" s="276">
        <f>IF(V$44=0,0,V$44/CHI!V$10*1000)</f>
        <v>18.115100655013546</v>
      </c>
      <c r="W226" s="276">
        <f>IF(W$44=0,0,W$44/CHI!W$10*1000)</f>
        <v>19.150033173079454</v>
      </c>
      <c r="X226" s="276">
        <f>IF(X$44=0,0,X$44/CHI!X$10*1000)</f>
        <v>17.474925422240396</v>
      </c>
      <c r="Y226" s="276">
        <f>IF(Y$44=0,0,Y$44/CHI!Y$10*1000)</f>
        <v>18.701101003728272</v>
      </c>
      <c r="DA226" s="79"/>
    </row>
    <row r="227" spans="1:105" ht="12" customHeight="1" x14ac:dyDescent="0.25">
      <c r="A227" s="41" t="s">
        <v>1038</v>
      </c>
      <c r="B227" s="277">
        <f>IF(B$58=0,0,B$58/CHI!B$10*1000)</f>
        <v>53.615803279411708</v>
      </c>
      <c r="C227" s="277">
        <f>IF(C$58=0,0,C$58/CHI!C$10*1000)</f>
        <v>57.120741084401189</v>
      </c>
      <c r="D227" s="277">
        <f>IF(D$58=0,0,D$58/CHI!D$10*1000)</f>
        <v>61.955187127081487</v>
      </c>
      <c r="E227" s="277">
        <f>IF(E$58=0,0,E$58/CHI!E$10*1000)</f>
        <v>61.164927747105011</v>
      </c>
      <c r="F227" s="277">
        <f>IF(F$58=0,0,F$58/CHI!F$10*1000)</f>
        <v>63.876464777451055</v>
      </c>
      <c r="G227" s="277">
        <f>IF(G$58=0,0,G$58/CHI!G$10*1000)</f>
        <v>57.379327245212622</v>
      </c>
      <c r="H227" s="277">
        <f>IF(H$58=0,0,H$58/CHI!H$10*1000)</f>
        <v>56.30535883333404</v>
      </c>
      <c r="I227" s="277">
        <f>IF(I$58=0,0,I$58/CHI!I$10*1000)</f>
        <v>60.395015209626465</v>
      </c>
      <c r="J227" s="277">
        <f>IF(J$58=0,0,J$58/CHI!J$10*1000)</f>
        <v>53.392113372376485</v>
      </c>
      <c r="K227" s="277">
        <f>IF(K$58=0,0,K$58/CHI!K$10*1000)</f>
        <v>58.111726733276832</v>
      </c>
      <c r="L227" s="277">
        <f>IF(L$58=0,0,L$58/CHI!L$10*1000)</f>
        <v>53.620118953487143</v>
      </c>
      <c r="M227" s="277">
        <f>IF(M$58=0,0,M$58/CHI!M$10*1000)</f>
        <v>56.186780409438391</v>
      </c>
      <c r="N227" s="277">
        <f>IF(N$58=0,0,N$58/CHI!N$10*1000)</f>
        <v>49.788960442639038</v>
      </c>
      <c r="O227" s="277">
        <f>IF(O$58=0,0,O$58/CHI!O$10*1000)</f>
        <v>53.741121906839261</v>
      </c>
      <c r="P227" s="277">
        <f>IF(P$58=0,0,P$58/CHI!P$10*1000)</f>
        <v>49.407512465166278</v>
      </c>
      <c r="Q227" s="277">
        <f>IF(Q$58=0,0,Q$58/CHI!Q$10*1000)</f>
        <v>50.40272825320023</v>
      </c>
      <c r="R227" s="277">
        <f>IF(R$58=0,0,R$58/CHI!R$10*1000)</f>
        <v>55.332061537936788</v>
      </c>
      <c r="S227" s="277">
        <f>IF(S$58=0,0,S$58/CHI!S$10*1000)</f>
        <v>47.384021762376548</v>
      </c>
      <c r="T227" s="277">
        <f>IF(T$58=0,0,T$58/CHI!T$10*1000)</f>
        <v>64.191184640143419</v>
      </c>
      <c r="U227" s="277">
        <f>IF(U$58=0,0,U$58/CHI!U$10*1000)</f>
        <v>65.316768566397641</v>
      </c>
      <c r="V227" s="277">
        <f>IF(V$58=0,0,V$58/CHI!V$10*1000)</f>
        <v>63.975884486188015</v>
      </c>
      <c r="W227" s="277">
        <f>IF(W$58=0,0,W$58/CHI!W$10*1000)</f>
        <v>71.199759419714468</v>
      </c>
      <c r="X227" s="277">
        <f>IF(X$58=0,0,X$58/CHI!X$10*1000)</f>
        <v>55.097051249370452</v>
      </c>
      <c r="Y227" s="277">
        <f>IF(Y$58=0,0,Y$58/CHI!Y$10*1000)</f>
        <v>55.25728930412847</v>
      </c>
      <c r="DA227" s="82"/>
    </row>
    <row r="228" spans="1:105" ht="12" customHeight="1" x14ac:dyDescent="0.25">
      <c r="A228" s="172"/>
      <c r="B228" s="172"/>
      <c r="C228" s="172"/>
      <c r="D228" s="172"/>
      <c r="E228" s="172"/>
      <c r="F228" s="172"/>
      <c r="G228" s="172"/>
      <c r="H228" s="172"/>
      <c r="I228" s="172"/>
      <c r="J228" s="172"/>
      <c r="K228" s="172"/>
      <c r="L228" s="172"/>
      <c r="M228" s="172"/>
      <c r="N228" s="172"/>
      <c r="O228" s="172"/>
      <c r="P228" s="172"/>
      <c r="Q228" s="172"/>
      <c r="R228" s="172"/>
      <c r="S228" s="172"/>
      <c r="T228" s="172"/>
      <c r="U228" s="172"/>
      <c r="V228" s="172"/>
      <c r="W228" s="172"/>
      <c r="X228" s="172"/>
      <c r="Y228" s="172"/>
      <c r="DA228" s="176"/>
    </row>
    <row r="229" spans="1:105" ht="12" customHeight="1" x14ac:dyDescent="0.25">
      <c r="A229" s="35" t="s">
        <v>49</v>
      </c>
      <c r="B229" s="320">
        <f t="shared" ref="B229:Y229" si="57">SUM(B230:B238)</f>
        <v>353.99044580446008</v>
      </c>
      <c r="C229" s="320">
        <f t="shared" si="57"/>
        <v>352.64951292108873</v>
      </c>
      <c r="D229" s="320">
        <f t="shared" si="57"/>
        <v>353.57818467871306</v>
      </c>
      <c r="E229" s="320">
        <f t="shared" si="57"/>
        <v>393.24783606434909</v>
      </c>
      <c r="F229" s="320">
        <f t="shared" si="57"/>
        <v>397.73755978337994</v>
      </c>
      <c r="G229" s="320">
        <f t="shared" si="57"/>
        <v>399.57202204613128</v>
      </c>
      <c r="H229" s="320">
        <f t="shared" si="57"/>
        <v>399.0206047400153</v>
      </c>
      <c r="I229" s="320">
        <f t="shared" si="57"/>
        <v>408.18872693511645</v>
      </c>
      <c r="J229" s="320">
        <f t="shared" si="57"/>
        <v>424.13893980096566</v>
      </c>
      <c r="K229" s="320">
        <f t="shared" si="57"/>
        <v>488.46556172810267</v>
      </c>
      <c r="L229" s="320">
        <f t="shared" si="57"/>
        <v>444.52174519705744</v>
      </c>
      <c r="M229" s="320">
        <f t="shared" si="57"/>
        <v>427.00945022475588</v>
      </c>
      <c r="N229" s="320">
        <f t="shared" si="57"/>
        <v>447.46257093685875</v>
      </c>
      <c r="O229" s="320">
        <f t="shared" si="57"/>
        <v>493.71059708821571</v>
      </c>
      <c r="P229" s="320">
        <f t="shared" si="57"/>
        <v>477.05299507254421</v>
      </c>
      <c r="Q229" s="320">
        <f t="shared" si="57"/>
        <v>474.89452898269258</v>
      </c>
      <c r="R229" s="320">
        <f t="shared" si="57"/>
        <v>467.22997125209258</v>
      </c>
      <c r="S229" s="320">
        <f t="shared" si="57"/>
        <v>447.23860634986852</v>
      </c>
      <c r="T229" s="320">
        <f t="shared" si="57"/>
        <v>502.74405888113392</v>
      </c>
      <c r="U229" s="320">
        <f t="shared" si="57"/>
        <v>504.89162284701109</v>
      </c>
      <c r="V229" s="320">
        <f t="shared" si="57"/>
        <v>470.77027521666332</v>
      </c>
      <c r="W229" s="320">
        <f t="shared" si="57"/>
        <v>522.77322528894172</v>
      </c>
      <c r="X229" s="320">
        <f t="shared" si="57"/>
        <v>467.59363913011248</v>
      </c>
      <c r="Y229" s="320">
        <f t="shared" si="57"/>
        <v>493.38795616814605</v>
      </c>
      <c r="DA229" s="95"/>
    </row>
    <row r="230" spans="1:105" ht="12" customHeight="1" x14ac:dyDescent="0.25">
      <c r="A230" s="55" t="s">
        <v>91</v>
      </c>
      <c r="B230" s="273">
        <f>IF(B$62=0,0,B$62/CHI!B$11*1000)</f>
        <v>3.5509126809825577</v>
      </c>
      <c r="C230" s="273">
        <f>IF(C$62=0,0,C$62/CHI!C$11*1000)</f>
        <v>3.5981420244696278</v>
      </c>
      <c r="D230" s="273">
        <f>IF(D$62=0,0,D$62/CHI!D$11*1000)</f>
        <v>3.5104679731258193</v>
      </c>
      <c r="E230" s="273">
        <f>IF(E$62=0,0,E$62/CHI!E$11*1000)</f>
        <v>3.4989553741055284</v>
      </c>
      <c r="F230" s="273">
        <f>IF(F$62=0,0,F$62/CHI!F$11*1000)</f>
        <v>3.6914297406698151</v>
      </c>
      <c r="G230" s="273">
        <f>IF(G$62=0,0,G$62/CHI!G$11*1000)</f>
        <v>3.6768904764960322</v>
      </c>
      <c r="H230" s="273">
        <f>IF(H$62=0,0,H$62/CHI!H$11*1000)</f>
        <v>3.5291779309392743</v>
      </c>
      <c r="I230" s="273">
        <f>IF(I$62=0,0,I$62/CHI!I$11*1000)</f>
        <v>3.2780342621833261</v>
      </c>
      <c r="J230" s="273">
        <f>IF(J$62=0,0,J$62/CHI!J$11*1000)</f>
        <v>3.3031275505052076</v>
      </c>
      <c r="K230" s="273">
        <f>IF(K$62=0,0,K$62/CHI!K$11*1000)</f>
        <v>3.6326290318797234</v>
      </c>
      <c r="L230" s="273">
        <f>IF(L$62=0,0,L$62/CHI!L$11*1000)</f>
        <v>3.5072785481869291</v>
      </c>
      <c r="M230" s="273">
        <f>IF(M$62=0,0,M$62/CHI!M$11*1000)</f>
        <v>3.3648547620938554</v>
      </c>
      <c r="N230" s="273">
        <f>IF(N$62=0,0,N$62/CHI!N$11*1000)</f>
        <v>3.4612988885651559</v>
      </c>
      <c r="O230" s="273">
        <f>IF(O$62=0,0,O$62/CHI!O$11*1000)</f>
        <v>3.7737004696015757</v>
      </c>
      <c r="P230" s="273">
        <f>IF(P$62=0,0,P$62/CHI!P$11*1000)</f>
        <v>3.8210853319199964</v>
      </c>
      <c r="Q230" s="273">
        <f>IF(Q$62=0,0,Q$62/CHI!Q$11*1000)</f>
        <v>3.6624443911454811</v>
      </c>
      <c r="R230" s="273">
        <f>IF(R$62=0,0,R$62/CHI!R$11*1000)</f>
        <v>3.5999380672179084</v>
      </c>
      <c r="S230" s="273">
        <f>IF(S$62=0,0,S$62/CHI!S$11*1000)</f>
        <v>3.4127584051602624</v>
      </c>
      <c r="T230" s="273">
        <f>IF(T$62=0,0,T$62/CHI!T$11*1000)</f>
        <v>3.879292859841819</v>
      </c>
      <c r="U230" s="273">
        <f>IF(U$62=0,0,U$62/CHI!U$11*1000)</f>
        <v>4.0096366621212791</v>
      </c>
      <c r="V230" s="273">
        <f>IF(V$62=0,0,V$62/CHI!V$11*1000)</f>
        <v>3.5387060033219662</v>
      </c>
      <c r="W230" s="273">
        <f>IF(W$62=0,0,W$62/CHI!W$11*1000)</f>
        <v>4.0037017750304038</v>
      </c>
      <c r="X230" s="273">
        <f>IF(X$62=0,0,X$62/CHI!X$11*1000)</f>
        <v>3.7536297232075575</v>
      </c>
      <c r="Y230" s="273">
        <f>IF(Y$62=0,0,Y$62/CHI!Y$11*1000)</f>
        <v>4.023307197772759</v>
      </c>
      <c r="DA230" s="76"/>
    </row>
    <row r="231" spans="1:105" ht="12" customHeight="1" x14ac:dyDescent="0.25">
      <c r="A231" s="173" t="s">
        <v>92</v>
      </c>
      <c r="B231" s="274">
        <f>IF(B$63=0,0,B$63/CHI!B$11*1000)</f>
        <v>28.180294261013916</v>
      </c>
      <c r="C231" s="274">
        <f>IF(C$63=0,0,C$63/CHI!C$11*1000)</f>
        <v>28.555109672372282</v>
      </c>
      <c r="D231" s="274">
        <f>IF(D$63=0,0,D$63/CHI!D$11*1000)</f>
        <v>27.859322198026376</v>
      </c>
      <c r="E231" s="274">
        <f>IF(E$63=0,0,E$63/CHI!E$11*1000)</f>
        <v>27.767957397692527</v>
      </c>
      <c r="F231" s="274">
        <f>IF(F$63=0,0,F$63/CHI!F$11*1000)</f>
        <v>29.295447588181538</v>
      </c>
      <c r="G231" s="274">
        <f>IF(G$63=0,0,G$63/CHI!G$11*1000)</f>
        <v>29.180062959055032</v>
      </c>
      <c r="H231" s="274">
        <f>IF(H$63=0,0,H$63/CHI!H$11*1000)</f>
        <v>28.007805746951167</v>
      </c>
      <c r="I231" s="274">
        <f>IF(I$63=0,0,I$63/CHI!I$11*1000)</f>
        <v>26.014711823454604</v>
      </c>
      <c r="J231" s="274">
        <f>IF(J$63=0,0,J$63/CHI!J$11*1000)</f>
        <v>26.213853934910677</v>
      </c>
      <c r="K231" s="274">
        <f>IF(K$63=0,0,K$63/CHI!K$11*1000)</f>
        <v>28.828801003111931</v>
      </c>
      <c r="L231" s="274">
        <f>IF(L$63=0,0,L$63/CHI!L$11*1000)</f>
        <v>27.834010696061643</v>
      </c>
      <c r="M231" s="274">
        <f>IF(M$63=0,0,M$63/CHI!M$11*1000)</f>
        <v>26.703725453237798</v>
      </c>
      <c r="N231" s="274">
        <f>IF(N$63=0,0,N$63/CHI!N$11*1000)</f>
        <v>27.46911286427255</v>
      </c>
      <c r="O231" s="274">
        <f>IF(O$63=0,0,O$63/CHI!O$11*1000)</f>
        <v>29.948353913583954</v>
      </c>
      <c r="P231" s="274">
        <f>IF(P$63=0,0,P$63/CHI!P$11*1000)</f>
        <v>30.324403533390775</v>
      </c>
      <c r="Q231" s="274">
        <f>IF(Q$63=0,0,Q$63/CHI!Q$11*1000)</f>
        <v>29.06541780366199</v>
      </c>
      <c r="R231" s="274">
        <f>IF(R$63=0,0,R$63/CHI!R$11*1000)</f>
        <v>28.569363194691508</v>
      </c>
      <c r="S231" s="274">
        <f>IF(S$63=0,0,S$63/CHI!S$11*1000)</f>
        <v>27.083892153764054</v>
      </c>
      <c r="T231" s="274">
        <f>IF(T$63=0,0,T$63/CHI!T$11*1000)</f>
        <v>30.786342593122665</v>
      </c>
      <c r="U231" s="274">
        <f>IF(U$63=0,0,U$63/CHI!U$11*1000)</f>
        <v>31.820760229750729</v>
      </c>
      <c r="V231" s="274">
        <f>IF(V$63=0,0,V$63/CHI!V$11*1000)</f>
        <v>28.083421203485063</v>
      </c>
      <c r="W231" s="274">
        <f>IF(W$63=0,0,W$63/CHI!W$11*1000)</f>
        <v>31.773660545908196</v>
      </c>
      <c r="X231" s="274">
        <f>IF(X$63=0,0,X$63/CHI!X$11*1000)</f>
        <v>29.789071050208907</v>
      </c>
      <c r="Y231" s="274">
        <f>IF(Y$63=0,0,Y$63/CHI!Y$11*1000)</f>
        <v>31.92925056786229</v>
      </c>
      <c r="DA231" s="77"/>
    </row>
    <row r="232" spans="1:105" ht="12" customHeight="1" x14ac:dyDescent="0.25">
      <c r="A232" s="173" t="s">
        <v>93</v>
      </c>
      <c r="B232" s="274">
        <f>IF(B$64=0,0,B$64/CHI!B$11*1000)</f>
        <v>31.54451566505713</v>
      </c>
      <c r="C232" s="274">
        <f>IF(C$64=0,0,C$64/CHI!C$11*1000)</f>
        <v>31.96407730999907</v>
      </c>
      <c r="D232" s="274">
        <f>IF(D$64=0,0,D$64/CHI!D$11*1000)</f>
        <v>31.185225297995078</v>
      </c>
      <c r="E232" s="274">
        <f>IF(E$64=0,0,E$64/CHI!E$11*1000)</f>
        <v>31.082953180157297</v>
      </c>
      <c r="F232" s="274">
        <f>IF(F$64=0,0,F$64/CHI!F$11*1000)</f>
        <v>32.792798286663576</v>
      </c>
      <c r="G232" s="274">
        <f>IF(G$64=0,0,G$64/CHI!G$11*1000)</f>
        <v>32.663638803541225</v>
      </c>
      <c r="H232" s="274">
        <f>IF(H$64=0,0,H$64/CHI!H$11*1000)</f>
        <v>31.351435117937982</v>
      </c>
      <c r="I232" s="274">
        <f>IF(I$64=0,0,I$64/CHI!I$11*1000)</f>
        <v>29.12040154854596</v>
      </c>
      <c r="J232" s="274">
        <f>IF(J$64=0,0,J$64/CHI!J$11*1000)</f>
        <v>29.343317654254953</v>
      </c>
      <c r="K232" s="274">
        <f>IF(K$64=0,0,K$64/CHI!K$11*1000)</f>
        <v>32.270442473894839</v>
      </c>
      <c r="L232" s="274">
        <f>IF(L$64=0,0,L$64/CHI!L$11*1000)</f>
        <v>31.156892056942397</v>
      </c>
      <c r="M232" s="274">
        <f>IF(M$64=0,0,M$64/CHI!M$11*1000)</f>
        <v>29.891671040511596</v>
      </c>
      <c r="N232" s="274">
        <f>IF(N$64=0,0,N$64/CHI!N$11*1000)</f>
        <v>30.748431972586907</v>
      </c>
      <c r="O232" s="274">
        <f>IF(O$64=0,0,O$64/CHI!O$11*1000)</f>
        <v>33.523649910096204</v>
      </c>
      <c r="P232" s="274">
        <f>IF(P$64=0,0,P$64/CHI!P$11*1000)</f>
        <v>33.944593105825923</v>
      </c>
      <c r="Q232" s="274">
        <f>IF(Q$64=0,0,Q$64/CHI!Q$11*1000)</f>
        <v>32.535307074045356</v>
      </c>
      <c r="R232" s="274">
        <f>IF(R$64=0,0,R$64/CHI!R$11*1000)</f>
        <v>31.980032447085868</v>
      </c>
      <c r="S232" s="274">
        <f>IF(S$64=0,0,S$64/CHI!S$11*1000)</f>
        <v>30.317222822512466</v>
      </c>
      <c r="T232" s="274">
        <f>IF(T$64=0,0,T$64/CHI!T$11*1000)</f>
        <v>34.461679399214063</v>
      </c>
      <c r="U232" s="274">
        <f>IF(U$64=0,0,U$64/CHI!U$11*1000)</f>
        <v>35.619587937733762</v>
      </c>
      <c r="V232" s="274">
        <f>IF(V$64=0,0,V$64/CHI!V$11*1000)</f>
        <v>31.436077702967836</v>
      </c>
      <c r="W232" s="274">
        <f>IF(W$64=0,0,W$64/CHI!W$11*1000)</f>
        <v>35.566865396903296</v>
      </c>
      <c r="X232" s="274">
        <f>IF(X$64=0,0,X$64/CHI!X$11*1000)</f>
        <v>33.345351531364933</v>
      </c>
      <c r="Y232" s="274">
        <f>IF(Y$64=0,0,Y$64/CHI!Y$11*1000)</f>
        <v>35.741030075220642</v>
      </c>
      <c r="DA232" s="77"/>
    </row>
    <row r="233" spans="1:105" ht="12" customHeight="1" x14ac:dyDescent="0.25">
      <c r="A233" s="173" t="s">
        <v>94</v>
      </c>
      <c r="B233" s="274">
        <f>IF(B$65=0,0,B$65/CHI!B$11*1000)</f>
        <v>50.78399149464898</v>
      </c>
      <c r="C233" s="274">
        <f>IF(C$65=0,0,C$65/CHI!C$11*1000)</f>
        <v>51.459450114285225</v>
      </c>
      <c r="D233" s="274">
        <f>IF(D$65=0,0,D$65/CHI!D$11*1000)</f>
        <v>50.205564514227767</v>
      </c>
      <c r="E233" s="274">
        <f>IF(E$65=0,0,E$65/CHI!E$11*1000)</f>
        <v>50.040915089346399</v>
      </c>
      <c r="F233" s="274">
        <f>IF(F$65=0,0,F$65/CHI!F$11*1000)</f>
        <v>52.793620512627577</v>
      </c>
      <c r="G233" s="274">
        <f>IF(G$65=0,0,G$65/CHI!G$11*1000)</f>
        <v>52.585684712883968</v>
      </c>
      <c r="H233" s="274">
        <f>IF(H$65=0,0,H$65/CHI!H$11*1000)</f>
        <v>50.473148209978007</v>
      </c>
      <c r="I233" s="274">
        <f>IF(I$65=0,0,I$65/CHI!I$11*1000)</f>
        <v>46.881373620210333</v>
      </c>
      <c r="J233" s="274">
        <f>IF(J$65=0,0,J$65/CHI!J$11*1000)</f>
        <v>47.240249620607656</v>
      </c>
      <c r="K233" s="274">
        <f>IF(K$65=0,0,K$65/CHI!K$11*1000)</f>
        <v>51.952672011959585</v>
      </c>
      <c r="L233" s="274">
        <f>IF(L$65=0,0,L$65/CHI!L$11*1000)</f>
        <v>50.159950402161087</v>
      </c>
      <c r="M233" s="274">
        <f>IF(M$65=0,0,M$65/CHI!M$11*1000)</f>
        <v>48.123052006905382</v>
      </c>
      <c r="N233" s="274">
        <f>IF(N$65=0,0,N$65/CHI!N$11*1000)</f>
        <v>49.502364352336578</v>
      </c>
      <c r="O233" s="274">
        <f>IF(O$65=0,0,O$65/CHI!O$11*1000)</f>
        <v>53.970229563226098</v>
      </c>
      <c r="P233" s="274">
        <f>IF(P$65=0,0,P$65/CHI!P$11*1000)</f>
        <v>54.647912362310834</v>
      </c>
      <c r="Q233" s="274">
        <f>IF(Q$65=0,0,Q$65/CHI!Q$11*1000)</f>
        <v>52.3790815261871</v>
      </c>
      <c r="R233" s="274">
        <f>IF(R$65=0,0,R$65/CHI!R$11*1000)</f>
        <v>51.485136530101983</v>
      </c>
      <c r="S233" s="274">
        <f>IF(S$65=0,0,S$65/CHI!S$11*1000)</f>
        <v>48.808154238530527</v>
      </c>
      <c r="T233" s="274">
        <f>IF(T$65=0,0,T$65/CHI!T$11*1000)</f>
        <v>55.480377384257949</v>
      </c>
      <c r="U233" s="274">
        <f>IF(U$65=0,0,U$65/CHI!U$11*1000)</f>
        <v>57.344511802936111</v>
      </c>
      <c r="V233" s="274">
        <f>IF(V$65=0,0,V$65/CHI!V$11*1000)</f>
        <v>50.609415584119468</v>
      </c>
      <c r="W233" s="274">
        <f>IF(W$65=0,0,W$65/CHI!W$11*1000)</f>
        <v>57.25963298934014</v>
      </c>
      <c r="X233" s="274">
        <f>IF(X$65=0,0,X$65/CHI!X$11*1000)</f>
        <v>53.683184314373925</v>
      </c>
      <c r="Y233" s="274">
        <f>IF(Y$65=0,0,Y$65/CHI!Y$11*1000)</f>
        <v>57.540023331555282</v>
      </c>
      <c r="DA233" s="77"/>
    </row>
    <row r="234" spans="1:105" ht="12" customHeight="1" x14ac:dyDescent="0.25">
      <c r="A234" s="56" t="s">
        <v>95</v>
      </c>
      <c r="B234" s="275">
        <f>IF(B$66=0,0,B$66/CHI!B$11*1000)</f>
        <v>10.601729350286929</v>
      </c>
      <c r="C234" s="275">
        <f>IF(C$66=0,0,C$66/CHI!C$11*1000)</f>
        <v>10.544198288104415</v>
      </c>
      <c r="D234" s="275">
        <f>IF(D$66=0,0,D$66/CHI!D$11*1000)</f>
        <v>10.566473067107559</v>
      </c>
      <c r="E234" s="275">
        <f>IF(E$66=0,0,E$66/CHI!E$11*1000)</f>
        <v>11.346460497412451</v>
      </c>
      <c r="F234" s="275">
        <f>IF(F$66=0,0,F$66/CHI!F$11*1000)</f>
        <v>11.517586430460568</v>
      </c>
      <c r="G234" s="275">
        <f>IF(G$66=0,0,G$66/CHI!G$11*1000)</f>
        <v>11.560419173739071</v>
      </c>
      <c r="H234" s="275">
        <f>IF(H$66=0,0,H$66/CHI!H$11*1000)</f>
        <v>11.095698258376927</v>
      </c>
      <c r="I234" s="275">
        <f>IF(I$66=0,0,I$66/CHI!I$11*1000)</f>
        <v>11.584932631751469</v>
      </c>
      <c r="J234" s="275">
        <f>IF(J$66=0,0,J$66/CHI!J$11*1000)</f>
        <v>12.175596718111125</v>
      </c>
      <c r="K234" s="275">
        <f>IF(K$66=0,0,K$66/CHI!K$11*1000)</f>
        <v>14.017606470788966</v>
      </c>
      <c r="L234" s="275">
        <f>IF(L$66=0,0,L$66/CHI!L$11*1000)</f>
        <v>12.827121022633609</v>
      </c>
      <c r="M234" s="275">
        <f>IF(M$66=0,0,M$66/CHI!M$11*1000)</f>
        <v>12.109729451450788</v>
      </c>
      <c r="N234" s="275">
        <f>IF(N$66=0,0,N$66/CHI!N$11*1000)</f>
        <v>12.723571848142843</v>
      </c>
      <c r="O234" s="275">
        <f>IF(O$66=0,0,O$66/CHI!O$11*1000)</f>
        <v>13.991046000544573</v>
      </c>
      <c r="P234" s="275">
        <f>IF(P$66=0,0,P$66/CHI!P$11*1000)</f>
        <v>13.464706996568351</v>
      </c>
      <c r="Q234" s="275">
        <f>IF(Q$66=0,0,Q$66/CHI!Q$11*1000)</f>
        <v>13.32963912140905</v>
      </c>
      <c r="R234" s="275">
        <f>IF(R$66=0,0,R$66/CHI!R$11*1000)</f>
        <v>13.126467134188381</v>
      </c>
      <c r="S234" s="275">
        <f>IF(S$66=0,0,S$66/CHI!S$11*1000)</f>
        <v>12.842492280649598</v>
      </c>
      <c r="T234" s="275">
        <f>IF(T$66=0,0,T$66/CHI!T$11*1000)</f>
        <v>14.202992992509534</v>
      </c>
      <c r="U234" s="275">
        <f>IF(U$66=0,0,U$66/CHI!U$11*1000)</f>
        <v>14.174218967621639</v>
      </c>
      <c r="V234" s="275">
        <f>IF(V$66=0,0,V$66/CHI!V$11*1000)</f>
        <v>13.562326586100461</v>
      </c>
      <c r="W234" s="275">
        <f>IF(W$66=0,0,W$66/CHI!W$11*1000)</f>
        <v>14.978681590734485</v>
      </c>
      <c r="X234" s="275">
        <f>IF(X$66=0,0,X$66/CHI!X$11*1000)</f>
        <v>13.214577150707459</v>
      </c>
      <c r="Y234" s="275">
        <f>IF(Y$66=0,0,Y$66/CHI!Y$11*1000)</f>
        <v>14.082191548123632</v>
      </c>
      <c r="DA234" s="78"/>
    </row>
    <row r="235" spans="1:105" ht="12" customHeight="1" x14ac:dyDescent="0.25">
      <c r="A235" s="174" t="s">
        <v>1051</v>
      </c>
      <c r="B235" s="276">
        <f>IF(B$72=0,0,B$72/CHI!B$11*1000)</f>
        <v>135.10236684055775</v>
      </c>
      <c r="C235" s="276">
        <f>IF(C$72=0,0,C$72/CHI!C$11*1000)</f>
        <v>133.02650744354688</v>
      </c>
      <c r="D235" s="276">
        <f>IF(D$72=0,0,D$72/CHI!D$11*1000)</f>
        <v>135.63894679045515</v>
      </c>
      <c r="E235" s="276">
        <f>IF(E$72=0,0,E$72/CHI!E$11*1000)</f>
        <v>163.81417558828286</v>
      </c>
      <c r="F235" s="276">
        <f>IF(F$72=0,0,F$72/CHI!F$11*1000)</f>
        <v>161.94912930683068</v>
      </c>
      <c r="G235" s="276">
        <f>IF(G$72=0,0,G$72/CHI!G$11*1000)</f>
        <v>163.84869997561384</v>
      </c>
      <c r="H235" s="276">
        <f>IF(H$72=0,0,H$72/CHI!H$11*1000)</f>
        <v>171.2574476835357</v>
      </c>
      <c r="I235" s="276">
        <f>IF(I$72=0,0,I$72/CHI!I$11*1000)</f>
        <v>181.72915882318378</v>
      </c>
      <c r="J235" s="276">
        <f>IF(J$72=0,0,J$72/CHI!J$11*1000)</f>
        <v>190.59696546971114</v>
      </c>
      <c r="K235" s="276">
        <f>IF(K$72=0,0,K$72/CHI!K$11*1000)</f>
        <v>224.23072472935598</v>
      </c>
      <c r="L235" s="276">
        <f>IF(L$72=0,0,L$72/CHI!L$11*1000)</f>
        <v>197.83773880357271</v>
      </c>
      <c r="M235" s="276">
        <f>IF(M$72=0,0,M$72/CHI!M$11*1000)</f>
        <v>191.9981275569597</v>
      </c>
      <c r="N235" s="276">
        <f>IF(N$72=0,0,N$72/CHI!N$11*1000)</f>
        <v>202.82036461182611</v>
      </c>
      <c r="O235" s="276">
        <f>IF(O$72=0,0,O$72/CHI!O$11*1000)</f>
        <v>225.11041181351919</v>
      </c>
      <c r="P235" s="276">
        <f>IF(P$72=0,0,P$72/CHI!P$11*1000)</f>
        <v>213.04689926925968</v>
      </c>
      <c r="Q235" s="276">
        <f>IF(Q$72=0,0,Q$72/CHI!Q$11*1000)</f>
        <v>215.45500776046492</v>
      </c>
      <c r="R235" s="276">
        <f>IF(R$72=0,0,R$72/CHI!R$11*1000)</f>
        <v>213.60320223067635</v>
      </c>
      <c r="S235" s="276">
        <f>IF(S$72=0,0,S$72/CHI!S$11*1000)</f>
        <v>203.20457510312067</v>
      </c>
      <c r="T235" s="276">
        <f>IF(T$72=0,0,T$72/CHI!T$11*1000)</f>
        <v>230.17004815679348</v>
      </c>
      <c r="U235" s="276">
        <f>IF(U$72=0,0,U$72/CHI!U$11*1000)</f>
        <v>228.83291789170534</v>
      </c>
      <c r="V235" s="276">
        <f>IF(V$72=0,0,V$72/CHI!V$11*1000)</f>
        <v>216.18542426011692</v>
      </c>
      <c r="W235" s="276">
        <f>IF(W$72=0,0,W$72/CHI!W$11*1000)</f>
        <v>239.193264009025</v>
      </c>
      <c r="X235" s="276">
        <f>IF(X$72=0,0,X$72/CHI!X$11*1000)</f>
        <v>210.30507518772725</v>
      </c>
      <c r="Y235" s="276">
        <f>IF(Y$72=0,0,Y$72/CHI!Y$11*1000)</f>
        <v>219.67872276453258</v>
      </c>
      <c r="DA235" s="79"/>
    </row>
    <row r="236" spans="1:105" ht="12" customHeight="1" x14ac:dyDescent="0.25">
      <c r="A236" s="174" t="s">
        <v>1010</v>
      </c>
      <c r="B236" s="276">
        <f>IF(B$85=0,0,B$85/CHI!B$11*1000)</f>
        <v>70.262433091476083</v>
      </c>
      <c r="C236" s="276">
        <f>IF(C$85=0,0,C$85/CHI!C$11*1000)</f>
        <v>69.516999796305996</v>
      </c>
      <c r="D236" s="276">
        <f>IF(D$85=0,0,D$85/CHI!D$11*1000)</f>
        <v>70.783702701310133</v>
      </c>
      <c r="E236" s="276">
        <f>IF(E$85=0,0,E$85/CHI!E$11*1000)</f>
        <v>80.458001958258038</v>
      </c>
      <c r="F236" s="276">
        <f>IF(F$85=0,0,F$85/CHI!F$11*1000)</f>
        <v>79.791680832815288</v>
      </c>
      <c r="G236" s="276">
        <f>IF(G$85=0,0,G$85/CHI!G$11*1000)</f>
        <v>80.104469636826209</v>
      </c>
      <c r="H236" s="276">
        <f>IF(H$85=0,0,H$85/CHI!H$11*1000)</f>
        <v>78.091431138482619</v>
      </c>
      <c r="I236" s="276">
        <f>IF(I$85=0,0,I$85/CHI!I$11*1000)</f>
        <v>84.298412927388313</v>
      </c>
      <c r="J236" s="276">
        <f>IF(J$85=0,0,J$85/CHI!J$11*1000)</f>
        <v>89.103480121309602</v>
      </c>
      <c r="K236" s="276">
        <f>IF(K$85=0,0,K$85/CHI!K$11*1000)</f>
        <v>103.75282945776701</v>
      </c>
      <c r="L236" s="276">
        <f>IF(L$85=0,0,L$85/CHI!L$11*1000)</f>
        <v>93.610767541409643</v>
      </c>
      <c r="M236" s="276">
        <f>IF(M$85=0,0,M$85/CHI!M$11*1000)</f>
        <v>88.512985928545191</v>
      </c>
      <c r="N236" s="276">
        <f>IF(N$85=0,0,N$85/CHI!N$11*1000)</f>
        <v>93.275488683458747</v>
      </c>
      <c r="O236" s="276">
        <f>IF(O$85=0,0,O$85/CHI!O$11*1000)</f>
        <v>103.23568993229003</v>
      </c>
      <c r="P236" s="276">
        <f>IF(P$85=0,0,P$85/CHI!P$11*1000)</f>
        <v>98.340708990132541</v>
      </c>
      <c r="Q236" s="276">
        <f>IF(Q$85=0,0,Q$85/CHI!Q$11*1000)</f>
        <v>99.522281781614325</v>
      </c>
      <c r="R236" s="276">
        <f>IF(R$85=0,0,R$85/CHI!R$11*1000)</f>
        <v>96.3551370715345</v>
      </c>
      <c r="S236" s="276">
        <f>IF(S$85=0,0,S$85/CHI!S$11*1000)</f>
        <v>94.096853627787837</v>
      </c>
      <c r="T236" s="276">
        <f>IF(T$85=0,0,T$85/CHI!T$11*1000)</f>
        <v>103.02996015041528</v>
      </c>
      <c r="U236" s="276">
        <f>IF(U$85=0,0,U$85/CHI!U$11*1000)</f>
        <v>102.06326842120158</v>
      </c>
      <c r="V236" s="276">
        <f>IF(V$85=0,0,V$85/CHI!V$11*1000)</f>
        <v>98.554245922429956</v>
      </c>
      <c r="W236" s="276">
        <f>IF(W$85=0,0,W$85/CHI!W$11*1000)</f>
        <v>107.92268465073224</v>
      </c>
      <c r="X236" s="276">
        <f>IF(X$85=0,0,X$85/CHI!X$11*1000)</f>
        <v>94.615036685604707</v>
      </c>
      <c r="Y236" s="276">
        <f>IF(Y$85=0,0,Y$85/CHI!Y$11*1000)</f>
        <v>99.65490139652627</v>
      </c>
      <c r="DA236" s="79"/>
    </row>
    <row r="237" spans="1:105" ht="12" customHeight="1" x14ac:dyDescent="0.25">
      <c r="A237" s="174" t="s">
        <v>1021</v>
      </c>
      <c r="B237" s="276">
        <f>IF(B$93=0,0,B$93/CHI!B$11*1000)</f>
        <v>14.332096604107841</v>
      </c>
      <c r="C237" s="276">
        <f>IF(C$93=0,0,C$93/CHI!C$11*1000)</f>
        <v>14.224809467559403</v>
      </c>
      <c r="D237" s="276">
        <f>IF(D$93=0,0,D$93/CHI!D$11*1000)</f>
        <v>14.306085496561039</v>
      </c>
      <c r="E237" s="276">
        <f>IF(E$93=0,0,E$93/CHI!E$11*1000)</f>
        <v>15.747249091329595</v>
      </c>
      <c r="F237" s="276">
        <f>IF(F$93=0,0,F$93/CHI!F$11*1000)</f>
        <v>15.892598646821494</v>
      </c>
      <c r="G237" s="276">
        <f>IF(G$93=0,0,G$93/CHI!G$11*1000)</f>
        <v>15.97832666853186</v>
      </c>
      <c r="H237" s="276">
        <f>IF(H$93=0,0,H$93/CHI!H$11*1000)</f>
        <v>15.641311908839915</v>
      </c>
      <c r="I237" s="276">
        <f>IF(I$93=0,0,I$93/CHI!I$11*1000)</f>
        <v>16.389797802150323</v>
      </c>
      <c r="J237" s="276">
        <f>IF(J$93=0,0,J$93/CHI!J$11*1000)</f>
        <v>17.202377887526104</v>
      </c>
      <c r="K237" s="276">
        <f>IF(K$93=0,0,K$93/CHI!K$11*1000)</f>
        <v>19.926089259056916</v>
      </c>
      <c r="L237" s="276">
        <f>IF(L$93=0,0,L$93/CHI!L$11*1000)</f>
        <v>18.07424103052459</v>
      </c>
      <c r="M237" s="276">
        <f>IF(M$93=0,0,M$93/CHI!M$11*1000)</f>
        <v>17.177893683860702</v>
      </c>
      <c r="N237" s="276">
        <f>IF(N$93=0,0,N$93/CHI!N$11*1000)</f>
        <v>18.072915750934939</v>
      </c>
      <c r="O237" s="276">
        <f>IF(O$93=0,0,O$93/CHI!O$11*1000)</f>
        <v>19.921081782829308</v>
      </c>
      <c r="P237" s="276">
        <f>IF(P$93=0,0,P$93/CHI!P$11*1000)</f>
        <v>19.09771693648867</v>
      </c>
      <c r="Q237" s="276">
        <f>IF(Q$93=0,0,Q$93/CHI!Q$11*1000)</f>
        <v>19.010705929331746</v>
      </c>
      <c r="R237" s="276">
        <f>IF(R$93=0,0,R$93/CHI!R$11*1000)</f>
        <v>18.745603877131526</v>
      </c>
      <c r="S237" s="276">
        <f>IF(S$93=0,0,S$93/CHI!S$11*1000)</f>
        <v>18.215305302971071</v>
      </c>
      <c r="T237" s="276">
        <f>IF(T$93=0,0,T$93/CHI!T$11*1000)</f>
        <v>20.210504696041383</v>
      </c>
      <c r="U237" s="276">
        <f>IF(U$93=0,0,U$93/CHI!U$11*1000)</f>
        <v>20.150293354792939</v>
      </c>
      <c r="V237" s="276">
        <f>IF(V$93=0,0,V$93/CHI!V$11*1000)</f>
        <v>19.201663628120958</v>
      </c>
      <c r="W237" s="276">
        <f>IF(W$93=0,0,W$93/CHI!W$11*1000)</f>
        <v>21.214405559836297</v>
      </c>
      <c r="X237" s="276">
        <f>IF(X$93=0,0,X$93/CHI!X$11*1000)</f>
        <v>18.705723126273881</v>
      </c>
      <c r="Y237" s="276">
        <f>IF(Y$93=0,0,Y$93/CHI!Y$11*1000)</f>
        <v>19.82501939708337</v>
      </c>
      <c r="DA237" s="79"/>
    </row>
    <row r="238" spans="1:105" ht="12" customHeight="1" x14ac:dyDescent="0.25">
      <c r="A238" s="41" t="s">
        <v>1038</v>
      </c>
      <c r="B238" s="277">
        <f>IF(B$107=0,0,B$107/CHI!B$11*1000)</f>
        <v>9.6321058163288704</v>
      </c>
      <c r="C238" s="277">
        <f>IF(C$107=0,0,C$107/CHI!C$11*1000)</f>
        <v>9.7602188044458664</v>
      </c>
      <c r="D238" s="277">
        <f>IF(D$107=0,0,D$107/CHI!D$11*1000)</f>
        <v>9.5223966399041746</v>
      </c>
      <c r="E238" s="277">
        <f>IF(E$107=0,0,E$107/CHI!E$11*1000)</f>
        <v>9.4911678877643926</v>
      </c>
      <c r="F238" s="277">
        <f>IF(F$107=0,0,F$107/CHI!F$11*1000)</f>
        <v>10.013268438309357</v>
      </c>
      <c r="G238" s="277">
        <f>IF(G$107=0,0,G$107/CHI!G$11*1000)</f>
        <v>9.9738296394440802</v>
      </c>
      <c r="H238" s="277">
        <f>IF(H$107=0,0,H$107/CHI!H$11*1000)</f>
        <v>9.5731487449737873</v>
      </c>
      <c r="I238" s="277">
        <f>IF(I$107=0,0,I$107/CHI!I$11*1000)</f>
        <v>8.8919034962483341</v>
      </c>
      <c r="J238" s="277">
        <f>IF(J$107=0,0,J$107/CHI!J$11*1000)</f>
        <v>8.9599708440292183</v>
      </c>
      <c r="K238" s="277">
        <f>IF(K$107=0,0,K$107/CHI!K$11*1000)</f>
        <v>9.853767290287724</v>
      </c>
      <c r="L238" s="277">
        <f>IF(L$107=0,0,L$107/CHI!L$11*1000)</f>
        <v>9.5137450955648379</v>
      </c>
      <c r="M238" s="277">
        <f>IF(M$107=0,0,M$107/CHI!M$11*1000)</f>
        <v>9.127410341190906</v>
      </c>
      <c r="N238" s="277">
        <f>IF(N$107=0,0,N$107/CHI!N$11*1000)</f>
        <v>9.3890219647349493</v>
      </c>
      <c r="O238" s="277">
        <f>IF(O$107=0,0,O$107/CHI!O$11*1000)</f>
        <v>10.236433702524739</v>
      </c>
      <c r="P238" s="277">
        <f>IF(P$107=0,0,P$107/CHI!P$11*1000)</f>
        <v>10.364968546647384</v>
      </c>
      <c r="Q238" s="277">
        <f>IF(Q$107=0,0,Q$107/CHI!Q$11*1000)</f>
        <v>9.9346435948326572</v>
      </c>
      <c r="R238" s="277">
        <f>IF(R$107=0,0,R$107/CHI!R$11*1000)</f>
        <v>9.7650906994645066</v>
      </c>
      <c r="S238" s="277">
        <f>IF(S$107=0,0,S$107/CHI!S$11*1000)</f>
        <v>9.2573524153721358</v>
      </c>
      <c r="T238" s="277">
        <f>IF(T$107=0,0,T$107/CHI!T$11*1000)</f>
        <v>10.522860648937764</v>
      </c>
      <c r="U238" s="277">
        <f>IF(U$107=0,0,U$107/CHI!U$11*1000)</f>
        <v>10.876427579147666</v>
      </c>
      <c r="V238" s="277">
        <f>IF(V$107=0,0,V$107/CHI!V$11*1000)</f>
        <v>9.5989943260006765</v>
      </c>
      <c r="W238" s="277">
        <f>IF(W$107=0,0,W$107/CHI!W$11*1000)</f>
        <v>10.860328771431712</v>
      </c>
      <c r="X238" s="277">
        <f>IF(X$107=0,0,X$107/CHI!X$11*1000)</f>
        <v>10.18199036064386</v>
      </c>
      <c r="Y238" s="277">
        <f>IF(Y$107=0,0,Y$107/CHI!Y$11*1000)</f>
        <v>10.913509889469225</v>
      </c>
      <c r="DA238" s="82"/>
    </row>
    <row r="239" spans="1:105" ht="12" customHeight="1" x14ac:dyDescent="0.25">
      <c r="A239" s="172"/>
      <c r="B239" s="172"/>
      <c r="C239" s="172"/>
      <c r="D239" s="172"/>
      <c r="E239" s="172"/>
      <c r="F239" s="172"/>
      <c r="G239" s="172"/>
      <c r="H239" s="172"/>
      <c r="I239" s="172"/>
      <c r="J239" s="172"/>
      <c r="K239" s="172"/>
      <c r="L239" s="172"/>
      <c r="M239" s="172"/>
      <c r="N239" s="172"/>
      <c r="O239" s="172"/>
      <c r="P239" s="172"/>
      <c r="Q239" s="172"/>
      <c r="R239" s="172"/>
      <c r="S239" s="172"/>
      <c r="T239" s="172"/>
      <c r="U239" s="172"/>
      <c r="V239" s="172"/>
      <c r="W239" s="172"/>
      <c r="X239" s="172"/>
      <c r="Y239" s="172"/>
      <c r="DA239" s="176"/>
    </row>
    <row r="240" spans="1:105" ht="12" customHeight="1" x14ac:dyDescent="0.25">
      <c r="A240" s="35" t="s">
        <v>50</v>
      </c>
      <c r="B240" s="320">
        <f t="shared" ref="B240:Y240" si="58">SUM(B241:B249)</f>
        <v>443.01365563010887</v>
      </c>
      <c r="C240" s="320">
        <f t="shared" si="58"/>
        <v>443.30133192905794</v>
      </c>
      <c r="D240" s="320">
        <f t="shared" si="58"/>
        <v>437.18696373001342</v>
      </c>
      <c r="E240" s="320">
        <f t="shared" si="58"/>
        <v>426.3946700903183</v>
      </c>
      <c r="F240" s="320">
        <f t="shared" si="58"/>
        <v>443.70774106515586</v>
      </c>
      <c r="G240" s="320">
        <f t="shared" si="58"/>
        <v>410.09433941016613</v>
      </c>
      <c r="H240" s="320">
        <f t="shared" si="58"/>
        <v>411.56580004214476</v>
      </c>
      <c r="I240" s="320">
        <f t="shared" si="58"/>
        <v>406.39427734093209</v>
      </c>
      <c r="J240" s="320">
        <f t="shared" si="58"/>
        <v>408.10850368129127</v>
      </c>
      <c r="K240" s="320">
        <f t="shared" si="58"/>
        <v>407.62850172204367</v>
      </c>
      <c r="L240" s="320">
        <f t="shared" si="58"/>
        <v>442.08646052288429</v>
      </c>
      <c r="M240" s="320">
        <f t="shared" si="58"/>
        <v>386.49421769109966</v>
      </c>
      <c r="N240" s="320">
        <f t="shared" si="58"/>
        <v>348.93434732665514</v>
      </c>
      <c r="O240" s="320">
        <f t="shared" si="58"/>
        <v>342.26132402076121</v>
      </c>
      <c r="P240" s="320">
        <f t="shared" si="58"/>
        <v>314.32349626954675</v>
      </c>
      <c r="Q240" s="320">
        <f t="shared" si="58"/>
        <v>390.8400116466114</v>
      </c>
      <c r="R240" s="320">
        <f t="shared" si="58"/>
        <v>435.95231046327342</v>
      </c>
      <c r="S240" s="320">
        <f t="shared" si="58"/>
        <v>376.82745509677744</v>
      </c>
      <c r="T240" s="320">
        <f t="shared" si="58"/>
        <v>366.03453812467103</v>
      </c>
      <c r="U240" s="320">
        <f t="shared" si="58"/>
        <v>329.34204202843944</v>
      </c>
      <c r="V240" s="320">
        <f t="shared" si="58"/>
        <v>350.75073491351611</v>
      </c>
      <c r="W240" s="320">
        <f t="shared" si="58"/>
        <v>321.24668224122883</v>
      </c>
      <c r="X240" s="320">
        <f t="shared" si="58"/>
        <v>337.28328545587169</v>
      </c>
      <c r="Y240" s="320">
        <f t="shared" si="58"/>
        <v>335.45667276930413</v>
      </c>
      <c r="DA240" s="95"/>
    </row>
    <row r="241" spans="1:105" ht="12" customHeight="1" x14ac:dyDescent="0.25">
      <c r="A241" s="55" t="s">
        <v>91</v>
      </c>
      <c r="B241" s="273">
        <f>IF(B$111=0,0,B$111/CHI!B$12*1000)</f>
        <v>1.7772674760153102</v>
      </c>
      <c r="C241" s="273">
        <f>IF(C$111=0,0,C$111/CHI!C$12*1000)</f>
        <v>1.8136812768056747</v>
      </c>
      <c r="D241" s="273">
        <f>IF(D$111=0,0,D$111/CHI!D$12*1000)</f>
        <v>1.7338107740632551</v>
      </c>
      <c r="E241" s="273">
        <f>IF(E$111=0,0,E$111/CHI!E$12*1000)</f>
        <v>1.4999653633496892</v>
      </c>
      <c r="F241" s="273">
        <f>IF(F$111=0,0,F$111/CHI!F$12*1000)</f>
        <v>1.6362577620139735</v>
      </c>
      <c r="G241" s="273">
        <f>IF(G$111=0,0,G$111/CHI!G$12*1000)</f>
        <v>1.4979740934361507</v>
      </c>
      <c r="H241" s="273">
        <f>IF(H$111=0,0,H$111/CHI!H$12*1000)</f>
        <v>1.444342188474002</v>
      </c>
      <c r="I241" s="273">
        <f>IF(I$111=0,0,I$111/CHI!I$12*1000)</f>
        <v>1.277430582103579</v>
      </c>
      <c r="J241" s="273">
        <f>IF(J$111=0,0,J$111/CHI!J$12*1000)</f>
        <v>1.2383916970254523</v>
      </c>
      <c r="K241" s="273">
        <f>IF(K$111=0,0,K$111/CHI!K$12*1000)</f>
        <v>1.1754626562950448</v>
      </c>
      <c r="L241" s="273">
        <f>IF(L$111=0,0,L$111/CHI!L$12*1000)</f>
        <v>1.3600483111089872</v>
      </c>
      <c r="M241" s="273">
        <f>IF(M$111=0,0,M$111/CHI!M$12*1000)</f>
        <v>1.31580051277233</v>
      </c>
      <c r="N241" s="273">
        <f>IF(N$111=0,0,N$111/CHI!N$12*1000)</f>
        <v>1.2106408718452566</v>
      </c>
      <c r="O241" s="273">
        <f>IF(O$111=0,0,O$111/CHI!O$12*1000)</f>
        <v>1.1751365846702768</v>
      </c>
      <c r="P241" s="273">
        <f>IF(P$111=0,0,P$111/CHI!P$12*1000)</f>
        <v>1.1587064012111468</v>
      </c>
      <c r="Q241" s="273">
        <f>IF(Q$111=0,0,Q$111/CHI!Q$12*1000)</f>
        <v>1.3176039470723619</v>
      </c>
      <c r="R241" s="273">
        <f>IF(R$111=0,0,R$111/CHI!R$12*1000)</f>
        <v>1.1678237745897559</v>
      </c>
      <c r="S241" s="273">
        <f>IF(S$111=0,0,S$111/CHI!S$12*1000)</f>
        <v>1.2591972662748814</v>
      </c>
      <c r="T241" s="273">
        <f>IF(T$111=0,0,T$111/CHI!T$12*1000)</f>
        <v>1.2735477203786938</v>
      </c>
      <c r="U241" s="273">
        <f>IF(U$111=0,0,U$111/CHI!U$12*1000)</f>
        <v>1.2385960720556506</v>
      </c>
      <c r="V241" s="273">
        <f>IF(V$111=0,0,V$111/CHI!V$12*1000)</f>
        <v>1.249808083038225</v>
      </c>
      <c r="W241" s="273">
        <f>IF(W$111=0,0,W$111/CHI!W$12*1000)</f>
        <v>1.1402863055218397</v>
      </c>
      <c r="X241" s="273">
        <f>IF(X$111=0,0,X$111/CHI!X$12*1000)</f>
        <v>1.3078087762314861</v>
      </c>
      <c r="Y241" s="273">
        <f>IF(Y$111=0,0,Y$111/CHI!Y$12*1000)</f>
        <v>1.321219112512757</v>
      </c>
      <c r="DA241" s="76"/>
    </row>
    <row r="242" spans="1:105" ht="12" customHeight="1" x14ac:dyDescent="0.25">
      <c r="A242" s="173" t="s">
        <v>92</v>
      </c>
      <c r="B242" s="274">
        <f>IF(B$112=0,0,B$112/CHI!B$12*1000)</f>
        <v>14.182814883206049</v>
      </c>
      <c r="C242" s="274">
        <f>IF(C$112=0,0,C$112/CHI!C$12*1000)</f>
        <v>14.473401529714419</v>
      </c>
      <c r="D242" s="274">
        <f>IF(D$112=0,0,D$112/CHI!D$12*1000)</f>
        <v>13.836025011935508</v>
      </c>
      <c r="E242" s="274">
        <f>IF(E$112=0,0,E$112/CHI!E$12*1000)</f>
        <v>11.969909631895082</v>
      </c>
      <c r="F242" s="274">
        <f>IF(F$112=0,0,F$112/CHI!F$12*1000)</f>
        <v>13.057539876824531</v>
      </c>
      <c r="G242" s="274">
        <f>IF(G$112=0,0,G$112/CHI!G$12*1000)</f>
        <v>11.954019051018911</v>
      </c>
      <c r="H242" s="274">
        <f>IF(H$112=0,0,H$112/CHI!H$12*1000)</f>
        <v>11.526029797753976</v>
      </c>
      <c r="I242" s="274">
        <f>IF(I$112=0,0,I$112/CHI!I$12*1000)</f>
        <v>10.194054477799449</v>
      </c>
      <c r="J242" s="274">
        <f>IF(J$112=0,0,J$112/CHI!J$12*1000)</f>
        <v>9.8825193331001273</v>
      </c>
      <c r="K242" s="274">
        <f>IF(K$112=0,0,K$112/CHI!K$12*1000)</f>
        <v>9.3803377833324273</v>
      </c>
      <c r="L242" s="274">
        <f>IF(L$112=0,0,L$112/CHI!L$12*1000)</f>
        <v>10.853354201880201</v>
      </c>
      <c r="M242" s="274">
        <f>IF(M$112=0,0,M$112/CHI!M$12*1000)</f>
        <v>10.500251283345262</v>
      </c>
      <c r="N242" s="274">
        <f>IF(N$112=0,0,N$112/CHI!N$12*1000)</f>
        <v>9.6610643063816113</v>
      </c>
      <c r="O242" s="274">
        <f>IF(O$112=0,0,O$112/CHI!O$12*1000)</f>
        <v>9.3777356913259275</v>
      </c>
      <c r="P242" s="274">
        <f>IF(P$112=0,0,P$112/CHI!P$12*1000)</f>
        <v>9.2466207895777703</v>
      </c>
      <c r="Q242" s="274">
        <f>IF(Q$112=0,0,Q$112/CHI!Q$12*1000)</f>
        <v>10.514642912729448</v>
      </c>
      <c r="R242" s="274">
        <f>IF(R$112=0,0,R$112/CHI!R$12*1000)</f>
        <v>9.3193785599161956</v>
      </c>
      <c r="S242" s="274">
        <f>IF(S$112=0,0,S$112/CHI!S$12*1000)</f>
        <v>10.048550356109653</v>
      </c>
      <c r="T242" s="274">
        <f>IF(T$112=0,0,T$112/CHI!T$12*1000)</f>
        <v>10.163068759665117</v>
      </c>
      <c r="U242" s="274">
        <f>IF(U$112=0,0,U$112/CHI!U$12*1000)</f>
        <v>9.8841502711886147</v>
      </c>
      <c r="V242" s="274">
        <f>IF(V$112=0,0,V$112/CHI!V$12*1000)</f>
        <v>9.9736235093929384</v>
      </c>
      <c r="W242" s="274">
        <f>IF(W$112=0,0,W$112/CHI!W$12*1000)</f>
        <v>9.0996261414350279</v>
      </c>
      <c r="X242" s="274">
        <f>IF(X$112=0,0,X$112/CHI!X$12*1000)</f>
        <v>10.43647623457867</v>
      </c>
      <c r="Y242" s="274">
        <f>IF(Y$112=0,0,Y$112/CHI!Y$12*1000)</f>
        <v>10.543492381312669</v>
      </c>
      <c r="DA242" s="77"/>
    </row>
    <row r="243" spans="1:105" ht="12" customHeight="1" x14ac:dyDescent="0.25">
      <c r="A243" s="173" t="s">
        <v>93</v>
      </c>
      <c r="B243" s="274">
        <f>IF(B$113=0,0,B$113/CHI!B$12*1000)</f>
        <v>17.38942903132121</v>
      </c>
      <c r="C243" s="274">
        <f>IF(C$113=0,0,C$113/CHI!C$12*1000)</f>
        <v>17.745714853883158</v>
      </c>
      <c r="D243" s="274">
        <f>IF(D$113=0,0,D$113/CHI!D$12*1000)</f>
        <v>16.964232911587555</v>
      </c>
      <c r="E243" s="274">
        <f>IF(E$113=0,0,E$113/CHI!E$12*1000)</f>
        <v>14.676204672292476</v>
      </c>
      <c r="F243" s="274">
        <f>IF(F$113=0,0,F$113/CHI!F$12*1000)</f>
        <v>16.009738890447888</v>
      </c>
      <c r="G243" s="274">
        <f>IF(G$113=0,0,G$113/CHI!G$12*1000)</f>
        <v>14.656721365862257</v>
      </c>
      <c r="H243" s="274">
        <f>IF(H$113=0,0,H$113/CHI!H$12*1000)</f>
        <v>14.131967372588921</v>
      </c>
      <c r="I243" s="274">
        <f>IF(I$113=0,0,I$113/CHI!I$12*1000)</f>
        <v>12.498843730451624</v>
      </c>
      <c r="J243" s="274">
        <f>IF(J$113=0,0,J$113/CHI!J$12*1000)</f>
        <v>12.116873131940455</v>
      </c>
      <c r="K243" s="274">
        <f>IF(K$113=0,0,K$113/CHI!K$12*1000)</f>
        <v>11.501152593215474</v>
      </c>
      <c r="L243" s="274">
        <f>IF(L$113=0,0,L$113/CHI!L$12*1000)</f>
        <v>13.307205530043841</v>
      </c>
      <c r="M243" s="274">
        <f>IF(M$113=0,0,M$113/CHI!M$12*1000)</f>
        <v>12.874269036605828</v>
      </c>
      <c r="N243" s="274">
        <f>IF(N$113=0,0,N$113/CHI!N$12*1000)</f>
        <v>11.845349002036532</v>
      </c>
      <c r="O243" s="274">
        <f>IF(O$113=0,0,O$113/CHI!O$12*1000)</f>
        <v>11.497962190276946</v>
      </c>
      <c r="P243" s="274">
        <f>IF(P$113=0,0,P$113/CHI!P$12*1000)</f>
        <v>11.337203321344798</v>
      </c>
      <c r="Q243" s="274">
        <f>IF(Q$113=0,0,Q$113/CHI!Q$12*1000)</f>
        <v>12.891914491325661</v>
      </c>
      <c r="R243" s="274">
        <f>IF(R$113=0,0,R$113/CHI!R$12*1000)</f>
        <v>11.426411006433844</v>
      </c>
      <c r="S243" s="274">
        <f>IF(S$113=0,0,S$113/CHI!S$12*1000)</f>
        <v>12.320442360996715</v>
      </c>
      <c r="T243" s="274">
        <f>IF(T$113=0,0,T$113/CHI!T$12*1000)</f>
        <v>12.460852404264358</v>
      </c>
      <c r="U243" s="274">
        <f>IF(U$113=0,0,U$113/CHI!U$12*1000)</f>
        <v>12.118872811297333</v>
      </c>
      <c r="V243" s="274">
        <f>IF(V$113=0,0,V$113/CHI!V$12*1000)</f>
        <v>12.228575189758104</v>
      </c>
      <c r="W243" s="274">
        <f>IF(W$113=0,0,W$113/CHI!W$12*1000)</f>
        <v>11.156974430048415</v>
      </c>
      <c r="X243" s="274">
        <f>IF(X$113=0,0,X$113/CHI!X$12*1000)</f>
        <v>12.796074990245625</v>
      </c>
      <c r="Y243" s="274">
        <f>IF(Y$113=0,0,Y$113/CHI!Y$12*1000)</f>
        <v>12.927286580057734</v>
      </c>
      <c r="DA243" s="77"/>
    </row>
    <row r="244" spans="1:105" ht="12" customHeight="1" x14ac:dyDescent="0.25">
      <c r="A244" s="173" t="s">
        <v>94</v>
      </c>
      <c r="B244" s="274">
        <f>IF(B$114=0,0,B$114/CHI!B$12*1000)</f>
        <v>32.200521719284652</v>
      </c>
      <c r="C244" s="274">
        <f>IF(C$114=0,0,C$114/CHI!C$12*1000)</f>
        <v>32.860266748693874</v>
      </c>
      <c r="D244" s="274">
        <f>IF(D$114=0,0,D$114/CHI!D$12*1000)</f>
        <v>31.413173447884876</v>
      </c>
      <c r="E244" s="274">
        <f>IF(E$114=0,0,E$114/CHI!E$12*1000)</f>
        <v>27.176363666433431</v>
      </c>
      <c r="F244" s="274">
        <f>IF(F$114=0,0,F$114/CHI!F$12*1000)</f>
        <v>29.645708547037597</v>
      </c>
      <c r="G244" s="274">
        <f>IF(G$114=0,0,G$114/CHI!G$12*1000)</f>
        <v>27.14028584980473</v>
      </c>
      <c r="H244" s="274">
        <f>IF(H$114=0,0,H$114/CHI!H$12*1000)</f>
        <v>26.168583309874037</v>
      </c>
      <c r="I244" s="274">
        <f>IF(I$114=0,0,I$114/CHI!I$12*1000)</f>
        <v>23.144479803416129</v>
      </c>
      <c r="J244" s="274">
        <f>IF(J$114=0,0,J$114/CHI!J$12*1000)</f>
        <v>22.43717351225882</v>
      </c>
      <c r="K244" s="274">
        <f>IF(K$114=0,0,K$114/CHI!K$12*1000)</f>
        <v>21.297025520941077</v>
      </c>
      <c r="L244" s="274">
        <f>IF(L$114=0,0,L$114/CHI!L$12*1000)</f>
        <v>24.641347333564799</v>
      </c>
      <c r="M244" s="274">
        <f>IF(M$114=0,0,M$114/CHI!M$12*1000)</f>
        <v>23.83966598250305</v>
      </c>
      <c r="N244" s="274">
        <f>IF(N$114=0,0,N$114/CHI!N$12*1000)</f>
        <v>21.934384224207246</v>
      </c>
      <c r="O244" s="274">
        <f>IF(O$114=0,0,O$114/CHI!O$12*1000)</f>
        <v>21.291117757153632</v>
      </c>
      <c r="P244" s="274">
        <f>IF(P$114=0,0,P$114/CHI!P$12*1000)</f>
        <v>20.99343578948849</v>
      </c>
      <c r="Q244" s="274">
        <f>IF(Q$114=0,0,Q$114/CHI!Q$12*1000)</f>
        <v>23.872340594586607</v>
      </c>
      <c r="R244" s="274">
        <f>IF(R$114=0,0,R$114/CHI!R$12*1000)</f>
        <v>21.158624306952916</v>
      </c>
      <c r="S244" s="274">
        <f>IF(S$114=0,0,S$114/CHI!S$12*1000)</f>
        <v>22.81412869404182</v>
      </c>
      <c r="T244" s="274">
        <f>IF(T$114=0,0,T$114/CHI!T$12*1000)</f>
        <v>23.074130137430309</v>
      </c>
      <c r="U244" s="274">
        <f>IF(U$114=0,0,U$114/CHI!U$12*1000)</f>
        <v>22.440876377858753</v>
      </c>
      <c r="V244" s="274">
        <f>IF(V$114=0,0,V$114/CHI!V$12*1000)</f>
        <v>22.644015527161514</v>
      </c>
      <c r="W244" s="274">
        <f>IF(W$114=0,0,W$114/CHI!W$12*1000)</f>
        <v>20.659700603693771</v>
      </c>
      <c r="X244" s="274">
        <f>IF(X$114=0,0,X$114/CHI!X$12*1000)</f>
        <v>23.694871746671325</v>
      </c>
      <c r="Y244" s="274">
        <f>IF(Y$114=0,0,Y$114/CHI!Y$12*1000)</f>
        <v>23.937840140858199</v>
      </c>
      <c r="DA244" s="77"/>
    </row>
    <row r="245" spans="1:105" ht="12" customHeight="1" x14ac:dyDescent="0.25">
      <c r="A245" s="56" t="s">
        <v>95</v>
      </c>
      <c r="B245" s="275">
        <f>IF(B$115=0,0,B$115/CHI!B$12*1000)</f>
        <v>25.833078028542303</v>
      </c>
      <c r="C245" s="275">
        <f>IF(C$115=0,0,C$115/CHI!C$12*1000)</f>
        <v>25.875149914277962</v>
      </c>
      <c r="D245" s="275">
        <f>IF(D$115=0,0,D$115/CHI!D$12*1000)</f>
        <v>25.406999251683466</v>
      </c>
      <c r="E245" s="275">
        <f>IF(E$115=0,0,E$115/CHI!E$12*1000)</f>
        <v>23.680445844093278</v>
      </c>
      <c r="F245" s="275">
        <f>IF(F$115=0,0,F$115/CHI!F$12*1000)</f>
        <v>24.854511690262484</v>
      </c>
      <c r="G245" s="275">
        <f>IF(G$115=0,0,G$115/CHI!G$12*1000)</f>
        <v>22.928932335893204</v>
      </c>
      <c r="H245" s="275">
        <f>IF(H$115=0,0,H$115/CHI!H$12*1000)</f>
        <v>22.107407788332516</v>
      </c>
      <c r="I245" s="275">
        <f>IF(I$115=0,0,I$115/CHI!I$12*1000)</f>
        <v>21.978799916581227</v>
      </c>
      <c r="J245" s="275">
        <f>IF(J$115=0,0,J$115/CHI!J$12*1000)</f>
        <v>22.223352981018138</v>
      </c>
      <c r="K245" s="275">
        <f>IF(K$115=0,0,K$115/CHI!K$12*1000)</f>
        <v>22.082502721461704</v>
      </c>
      <c r="L245" s="275">
        <f>IF(L$115=0,0,L$115/CHI!L$12*1000)</f>
        <v>24.215860775899419</v>
      </c>
      <c r="M245" s="275">
        <f>IF(M$115=0,0,M$115/CHI!M$12*1000)</f>
        <v>20.406318738538761</v>
      </c>
      <c r="N245" s="275">
        <f>IF(N$115=0,0,N$115/CHI!N$12*1000)</f>
        <v>18.276429281238585</v>
      </c>
      <c r="O245" s="275">
        <f>IF(O$115=0,0,O$115/CHI!O$12*1000)</f>
        <v>17.848435076171224</v>
      </c>
      <c r="P245" s="275">
        <f>IF(P$115=0,0,P$115/CHI!P$12*1000)</f>
        <v>16.307754287246876</v>
      </c>
      <c r="Q245" s="275">
        <f>IF(Q$115=0,0,Q$115/CHI!Q$12*1000)</f>
        <v>20.350849777547602</v>
      </c>
      <c r="R245" s="275">
        <f>IF(R$115=0,0,R$115/CHI!R$12*1000)</f>
        <v>23.749013305622778</v>
      </c>
      <c r="S245" s="275">
        <f>IF(S$115=0,0,S$115/CHI!S$12*1000)</f>
        <v>19.986844995122802</v>
      </c>
      <c r="T245" s="275">
        <f>IF(T$115=0,0,T$115/CHI!T$12*1000)</f>
        <v>19.044666799496881</v>
      </c>
      <c r="U245" s="275">
        <f>IF(U$115=0,0,U$115/CHI!U$12*1000)</f>
        <v>16.882634211110794</v>
      </c>
      <c r="V245" s="275">
        <f>IF(V$115=0,0,V$115/CHI!V$12*1000)</f>
        <v>18.309265752208383</v>
      </c>
      <c r="W245" s="275">
        <f>IF(W$115=0,0,W$115/CHI!W$12*1000)</f>
        <v>16.804020925084835</v>
      </c>
      <c r="X245" s="275">
        <f>IF(X$115=0,0,X$115/CHI!X$12*1000)</f>
        <v>17.31661304323687</v>
      </c>
      <c r="Y245" s="275">
        <f>IF(Y$115=0,0,Y$115/CHI!Y$12*1000)</f>
        <v>17.39317089649931</v>
      </c>
      <c r="DA245" s="78"/>
    </row>
    <row r="246" spans="1:105" ht="12" customHeight="1" x14ac:dyDescent="0.25">
      <c r="A246" s="174" t="s">
        <v>1051</v>
      </c>
      <c r="B246" s="276">
        <f>IF(B$121=0,0,B$121/CHI!B$12*1000)</f>
        <v>157.92369998187269</v>
      </c>
      <c r="C246" s="276">
        <f>IF(C$121=0,0,C$121/CHI!C$12*1000)</f>
        <v>156.60234427658352</v>
      </c>
      <c r="D246" s="276">
        <f>IF(D$121=0,0,D$121/CHI!D$12*1000)</f>
        <v>156.45504410536876</v>
      </c>
      <c r="E246" s="276">
        <f>IF(E$121=0,0,E$121/CHI!E$12*1000)</f>
        <v>163.99409791731128</v>
      </c>
      <c r="F246" s="276">
        <f>IF(F$121=0,0,F$121/CHI!F$12*1000)</f>
        <v>167.64114079512339</v>
      </c>
      <c r="G246" s="276">
        <f>IF(G$121=0,0,G$121/CHI!G$12*1000)</f>
        <v>155.88660087550599</v>
      </c>
      <c r="H246" s="276">
        <f>IF(H$121=0,0,H$121/CHI!H$12*1000)</f>
        <v>163.67191807364875</v>
      </c>
      <c r="I246" s="276">
        <f>IF(I$121=0,0,I$121/CHI!I$12*1000)</f>
        <v>165.3700870598949</v>
      </c>
      <c r="J246" s="276">
        <f>IF(J$121=0,0,J$121/CHI!J$12*1000)</f>
        <v>166.8598224826934</v>
      </c>
      <c r="K246" s="276">
        <f>IF(K$121=0,0,K$121/CHI!K$12*1000)</f>
        <v>169.42495372715638</v>
      </c>
      <c r="L246" s="276">
        <f>IF(L$121=0,0,L$121/CHI!L$12*1000)</f>
        <v>179.14280264988159</v>
      </c>
      <c r="M246" s="276">
        <f>IF(M$121=0,0,M$121/CHI!M$12*1000)</f>
        <v>155.18336885329487</v>
      </c>
      <c r="N246" s="276">
        <f>IF(N$121=0,0,N$121/CHI!N$12*1000)</f>
        <v>139.73599951444348</v>
      </c>
      <c r="O246" s="276">
        <f>IF(O$121=0,0,O$121/CHI!O$12*1000)</f>
        <v>137.73923772039171</v>
      </c>
      <c r="P246" s="276">
        <f>IF(P$121=0,0,P$121/CHI!P$12*1000)</f>
        <v>123.76377886732251</v>
      </c>
      <c r="Q246" s="276">
        <f>IF(Q$121=0,0,Q$121/CHI!Q$12*1000)</f>
        <v>157.77372478310019</v>
      </c>
      <c r="R246" s="276">
        <f>IF(R$121=0,0,R$121/CHI!R$12*1000)</f>
        <v>185.36096978203443</v>
      </c>
      <c r="S246" s="276">
        <f>IF(S$121=0,0,S$121/CHI!S$12*1000)</f>
        <v>151.6843526806235</v>
      </c>
      <c r="T246" s="276">
        <f>IF(T$121=0,0,T$121/CHI!T$12*1000)</f>
        <v>148.03184021994488</v>
      </c>
      <c r="U246" s="276">
        <f>IF(U$121=0,0,U$121/CHI!U$12*1000)</f>
        <v>130.73067487065964</v>
      </c>
      <c r="V246" s="276">
        <f>IF(V$121=0,0,V$121/CHI!V$12*1000)</f>
        <v>139.98201908247933</v>
      </c>
      <c r="W246" s="276">
        <f>IF(W$121=0,0,W$121/CHI!W$12*1000)</f>
        <v>128.70650847330879</v>
      </c>
      <c r="X246" s="276">
        <f>IF(X$121=0,0,X$121/CHI!X$12*1000)</f>
        <v>132.18429581744815</v>
      </c>
      <c r="Y246" s="276">
        <f>IF(Y$121=0,0,Y$121/CHI!Y$12*1000)</f>
        <v>130.14290642433519</v>
      </c>
      <c r="DA246" s="79"/>
    </row>
    <row r="247" spans="1:105" ht="12" customHeight="1" x14ac:dyDescent="0.25">
      <c r="A247" s="174" t="s">
        <v>1010</v>
      </c>
      <c r="B247" s="276">
        <f>IF(B$134=0,0,B$134/CHI!B$12*1000)</f>
        <v>92.172168030616135</v>
      </c>
      <c r="C247" s="276">
        <f>IF(C$134=0,0,C$134/CHI!C$12*1000)</f>
        <v>91.841190843084291</v>
      </c>
      <c r="D247" s="276">
        <f>IF(D$134=0,0,D$134/CHI!D$12*1000)</f>
        <v>91.629175073730238</v>
      </c>
      <c r="E247" s="276">
        <f>IF(E$134=0,0,E$134/CHI!E$12*1000)</f>
        <v>90.401552352373443</v>
      </c>
      <c r="F247" s="276">
        <f>IF(F$134=0,0,F$134/CHI!F$12*1000)</f>
        <v>92.699746013208525</v>
      </c>
      <c r="G247" s="276">
        <f>IF(G$134=0,0,G$134/CHI!G$12*1000)</f>
        <v>85.535062258295753</v>
      </c>
      <c r="H247" s="276">
        <f>IF(H$134=0,0,H$134/CHI!H$12*1000)</f>
        <v>83.76522160662276</v>
      </c>
      <c r="I247" s="276">
        <f>IF(I$134=0,0,I$134/CHI!I$12*1000)</f>
        <v>86.100770229579524</v>
      </c>
      <c r="J247" s="276">
        <f>IF(J$134=0,0,J$134/CHI!J$12*1000)</f>
        <v>87.557060234688961</v>
      </c>
      <c r="K247" s="276">
        <f>IF(K$134=0,0,K$134/CHI!K$12*1000)</f>
        <v>87.993694798144389</v>
      </c>
      <c r="L247" s="276">
        <f>IF(L$134=0,0,L$134/CHI!L$12*1000)</f>
        <v>95.142311912604981</v>
      </c>
      <c r="M247" s="276">
        <f>IF(M$134=0,0,M$134/CHI!M$12*1000)</f>
        <v>80.29978684178289</v>
      </c>
      <c r="N247" s="276">
        <f>IF(N$134=0,0,N$134/CHI!N$12*1000)</f>
        <v>72.1318402576225</v>
      </c>
      <c r="O247" s="276">
        <f>IF(O$134=0,0,O$134/CHI!O$12*1000)</f>
        <v>70.901757300070784</v>
      </c>
      <c r="P247" s="276">
        <f>IF(P$134=0,0,P$134/CHI!P$12*1000)</f>
        <v>64.122103742465413</v>
      </c>
      <c r="Q247" s="276">
        <f>IF(Q$134=0,0,Q$134/CHI!Q$12*1000)</f>
        <v>81.801573347729644</v>
      </c>
      <c r="R247" s="276">
        <f>IF(R$134=0,0,R$134/CHI!R$12*1000)</f>
        <v>93.853346828809777</v>
      </c>
      <c r="S247" s="276">
        <f>IF(S$134=0,0,S$134/CHI!S$12*1000)</f>
        <v>78.84010760332437</v>
      </c>
      <c r="T247" s="276">
        <f>IF(T$134=0,0,T$134/CHI!T$12*1000)</f>
        <v>74.376238955188256</v>
      </c>
      <c r="U247" s="276">
        <f>IF(U$134=0,0,U$134/CHI!U$12*1000)</f>
        <v>65.446695091287964</v>
      </c>
      <c r="V247" s="276">
        <f>IF(V$134=0,0,V$134/CHI!V$12*1000)</f>
        <v>71.629058856063466</v>
      </c>
      <c r="W247" s="276">
        <f>IF(W$134=0,0,W$134/CHI!W$12*1000)</f>
        <v>65.182278932024289</v>
      </c>
      <c r="X247" s="276">
        <f>IF(X$134=0,0,X$134/CHI!X$12*1000)</f>
        <v>66.749346628741606</v>
      </c>
      <c r="Y247" s="276">
        <f>IF(Y$134=0,0,Y$134/CHI!Y$12*1000)</f>
        <v>66.265023444516714</v>
      </c>
      <c r="DA247" s="79"/>
    </row>
    <row r="248" spans="1:105" ht="12" customHeight="1" x14ac:dyDescent="0.25">
      <c r="A248" s="174" t="s">
        <v>1021</v>
      </c>
      <c r="B248" s="276">
        <f>IF(B$142=0,0,B$142/CHI!B$12*1000)</f>
        <v>71.43898267637708</v>
      </c>
      <c r="C248" s="276">
        <f>IF(C$142=0,0,C$142/CHI!C$12*1000)</f>
        <v>71.377268723807973</v>
      </c>
      <c r="D248" s="276">
        <f>IF(D$142=0,0,D$142/CHI!D$12*1000)</f>
        <v>70.388691604560421</v>
      </c>
      <c r="E248" s="276">
        <f>IF(E$142=0,0,E$142/CHI!E$12*1000)</f>
        <v>67.596184433291711</v>
      </c>
      <c r="F248" s="276">
        <f>IF(F$142=0,0,F$142/CHI!F$12*1000)</f>
        <v>70.45521825837605</v>
      </c>
      <c r="G248" s="276">
        <f>IF(G$142=0,0,G$142/CHI!G$12*1000)</f>
        <v>65.128516915487268</v>
      </c>
      <c r="H248" s="276">
        <f>IF(H$142=0,0,H$142/CHI!H$12*1000)</f>
        <v>64.292289211761073</v>
      </c>
      <c r="I248" s="276">
        <f>IF(I$142=0,0,I$142/CHI!I$12*1000)</f>
        <v>64.198199995717601</v>
      </c>
      <c r="J248" s="276">
        <f>IF(J$142=0,0,J$142/CHI!J$12*1000)</f>
        <v>64.822771082101383</v>
      </c>
      <c r="K248" s="276">
        <f>IF(K$142=0,0,K$142/CHI!K$12*1000)</f>
        <v>64.868453467757803</v>
      </c>
      <c r="L248" s="276">
        <f>IF(L$142=0,0,L$142/CHI!L$12*1000)</f>
        <v>70.392895375754605</v>
      </c>
      <c r="M248" s="276">
        <f>IF(M$142=0,0,M$142/CHI!M$12*1000)</f>
        <v>59.793400443527538</v>
      </c>
      <c r="N248" s="276">
        <f>IF(N$142=0,0,N$142/CHI!N$12*1000)</f>
        <v>53.638024471366947</v>
      </c>
      <c r="O248" s="276">
        <f>IF(O$142=0,0,O$142/CHI!O$12*1000)</f>
        <v>52.530544842280811</v>
      </c>
      <c r="P248" s="276">
        <f>IF(P$142=0,0,P$142/CHI!P$12*1000)</f>
        <v>47.772719821005992</v>
      </c>
      <c r="Q248" s="276">
        <f>IF(Q$142=0,0,Q$142/CHI!Q$12*1000)</f>
        <v>60.005466999141227</v>
      </c>
      <c r="R248" s="276">
        <f>IF(R$142=0,0,R$142/CHI!R$12*1000)</f>
        <v>70.141178888386406</v>
      </c>
      <c r="S248" s="276">
        <f>IF(S$142=0,0,S$142/CHI!S$12*1000)</f>
        <v>58.550976885284882</v>
      </c>
      <c r="T248" s="276">
        <f>IF(T$142=0,0,T$142/CHI!T$12*1000)</f>
        <v>56.044332753814665</v>
      </c>
      <c r="U248" s="276">
        <f>IF(U$142=0,0,U$142/CHI!U$12*1000)</f>
        <v>49.625542273419505</v>
      </c>
      <c r="V248" s="276">
        <f>IF(V$142=0,0,V$142/CHI!V$12*1000)</f>
        <v>53.57050816252373</v>
      </c>
      <c r="W248" s="276">
        <f>IF(W$142=0,0,W$142/CHI!W$12*1000)</f>
        <v>49.188033342593265</v>
      </c>
      <c r="X248" s="276">
        <f>IF(X$142=0,0,X$142/CHI!X$12*1000)</f>
        <v>50.65177179706847</v>
      </c>
      <c r="Y248" s="276">
        <f>IF(Y$142=0,0,Y$142/CHI!Y$12*1000)</f>
        <v>50.552620910424203</v>
      </c>
      <c r="DA248" s="79"/>
    </row>
    <row r="249" spans="1:105" ht="12" customHeight="1" x14ac:dyDescent="0.25">
      <c r="A249" s="41" t="s">
        <v>1038</v>
      </c>
      <c r="B249" s="277">
        <f>IF(B$156=0,0,B$156/CHI!B$12*1000)</f>
        <v>30.095693802873402</v>
      </c>
      <c r="C249" s="277">
        <f>IF(C$156=0,0,C$156/CHI!C$12*1000)</f>
        <v>30.712313762207078</v>
      </c>
      <c r="D249" s="277">
        <f>IF(D$156=0,0,D$156/CHI!D$12*1000)</f>
        <v>29.359811549199325</v>
      </c>
      <c r="E249" s="277">
        <f>IF(E$156=0,0,E$156/CHI!E$12*1000)</f>
        <v>25.399946209277903</v>
      </c>
      <c r="F249" s="277">
        <f>IF(F$156=0,0,F$156/CHI!F$12*1000)</f>
        <v>27.707879231861448</v>
      </c>
      <c r="G249" s="277">
        <f>IF(G$156=0,0,G$156/CHI!G$12*1000)</f>
        <v>25.366226664861834</v>
      </c>
      <c r="H249" s="277">
        <f>IF(H$156=0,0,H$156/CHI!H$12*1000)</f>
        <v>24.458040693088765</v>
      </c>
      <c r="I249" s="277">
        <f>IF(I$156=0,0,I$156/CHI!I$12*1000)</f>
        <v>21.631611545388143</v>
      </c>
      <c r="J249" s="277">
        <f>IF(J$156=0,0,J$156/CHI!J$12*1000)</f>
        <v>20.970539226464581</v>
      </c>
      <c r="K249" s="277">
        <f>IF(K$156=0,0,K$156/CHI!K$12*1000)</f>
        <v>19.904918453739334</v>
      </c>
      <c r="L249" s="277">
        <f>IF(L$156=0,0,L$156/CHI!L$12*1000)</f>
        <v>23.030634432145856</v>
      </c>
      <c r="M249" s="277">
        <f>IF(M$156=0,0,M$156/CHI!M$12*1000)</f>
        <v>22.281355998729087</v>
      </c>
      <c r="N249" s="277">
        <f>IF(N$156=0,0,N$156/CHI!N$12*1000)</f>
        <v>20.500615397512995</v>
      </c>
      <c r="O249" s="277">
        <f>IF(O$156=0,0,O$156/CHI!O$12*1000)</f>
        <v>19.899396858419959</v>
      </c>
      <c r="P249" s="277">
        <f>IF(P$156=0,0,P$156/CHI!P$12*1000)</f>
        <v>19.621173249883778</v>
      </c>
      <c r="Q249" s="277">
        <f>IF(Q$156=0,0,Q$156/CHI!Q$12*1000)</f>
        <v>22.311894793378638</v>
      </c>
      <c r="R249" s="277">
        <f>IF(R$156=0,0,R$156/CHI!R$12*1000)</f>
        <v>19.775564010527344</v>
      </c>
      <c r="S249" s="277">
        <f>IF(S$156=0,0,S$156/CHI!S$12*1000)</f>
        <v>21.32285425499882</v>
      </c>
      <c r="T249" s="277">
        <f>IF(T$156=0,0,T$156/CHI!T$12*1000)</f>
        <v>21.565860374487844</v>
      </c>
      <c r="U249" s="277">
        <f>IF(U$156=0,0,U$156/CHI!U$12*1000)</f>
        <v>20.97400004956118</v>
      </c>
      <c r="V249" s="277">
        <f>IF(V$156=0,0,V$156/CHI!V$12*1000)</f>
        <v>21.163860750890461</v>
      </c>
      <c r="W249" s="277">
        <f>IF(W$156=0,0,W$156/CHI!W$12*1000)</f>
        <v>19.309253087518595</v>
      </c>
      <c r="X249" s="277">
        <f>IF(X$156=0,0,X$156/CHI!X$12*1000)</f>
        <v>22.146026421649488</v>
      </c>
      <c r="Y249" s="277">
        <f>IF(Y$156=0,0,Y$156/CHI!Y$12*1000)</f>
        <v>22.373112878787378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useful energy demand"</f>
        <v>DE: Chemical industry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253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48</v>
      </c>
      <c r="B5" s="223">
        <f t="shared" ref="B5:Y5" si="0">SUM(B6:B10)+B16+B25+B36+B44+B58</f>
        <v>23690.862035682618</v>
      </c>
      <c r="C5" s="223">
        <f t="shared" si="0"/>
        <v>23690.782008710943</v>
      </c>
      <c r="D5" s="223">
        <f t="shared" si="0"/>
        <v>23764.433435777082</v>
      </c>
      <c r="E5" s="223">
        <f t="shared" si="0"/>
        <v>22908.255991484519</v>
      </c>
      <c r="F5" s="223">
        <f t="shared" si="0"/>
        <v>23585.863836482469</v>
      </c>
      <c r="G5" s="223">
        <f t="shared" si="0"/>
        <v>24289.161998344789</v>
      </c>
      <c r="H5" s="223">
        <f t="shared" si="0"/>
        <v>23405.394541936894</v>
      </c>
      <c r="I5" s="223">
        <f t="shared" si="0"/>
        <v>23515.662610171978</v>
      </c>
      <c r="J5" s="223">
        <f t="shared" si="0"/>
        <v>23224.613963139753</v>
      </c>
      <c r="K5" s="223">
        <f t="shared" si="0"/>
        <v>21546.514321032475</v>
      </c>
      <c r="L5" s="223">
        <f t="shared" si="0"/>
        <v>23559.568904476699</v>
      </c>
      <c r="M5" s="223">
        <f t="shared" si="0"/>
        <v>22668.014492511655</v>
      </c>
      <c r="N5" s="223">
        <f t="shared" si="0"/>
        <v>22986.717014054546</v>
      </c>
      <c r="O5" s="223">
        <f t="shared" si="0"/>
        <v>23077.967749582578</v>
      </c>
      <c r="P5" s="223">
        <f t="shared" si="0"/>
        <v>23266.87982451159</v>
      </c>
      <c r="Q5" s="223">
        <f t="shared" si="0"/>
        <v>22709.261100623797</v>
      </c>
      <c r="R5" s="223">
        <f t="shared" si="0"/>
        <v>22617.380078433496</v>
      </c>
      <c r="S5" s="223">
        <f t="shared" si="0"/>
        <v>24352.233575391601</v>
      </c>
      <c r="T5" s="223">
        <f t="shared" si="0"/>
        <v>23189.797391587661</v>
      </c>
      <c r="U5" s="223">
        <f t="shared" si="0"/>
        <v>22860.758364924968</v>
      </c>
      <c r="V5" s="223">
        <f t="shared" si="0"/>
        <v>22885.705047035197</v>
      </c>
      <c r="W5" s="223">
        <f t="shared" si="0"/>
        <v>24524.703601538611</v>
      </c>
      <c r="X5" s="223">
        <f t="shared" si="0"/>
        <v>20729.484768825252</v>
      </c>
      <c r="Y5" s="223">
        <f t="shared" si="0"/>
        <v>17756.200756801732</v>
      </c>
      <c r="DA5" s="89"/>
    </row>
    <row r="6" spans="1:105" ht="12" customHeight="1" x14ac:dyDescent="0.25">
      <c r="A6" s="55" t="s">
        <v>91</v>
      </c>
      <c r="B6" s="259">
        <v>24.437587006366869</v>
      </c>
      <c r="C6" s="259">
        <v>24.636078499305121</v>
      </c>
      <c r="D6" s="259">
        <v>24.177798636246958</v>
      </c>
      <c r="E6" s="259">
        <v>25.04847049049928</v>
      </c>
      <c r="F6" s="259">
        <v>24.58548498027768</v>
      </c>
      <c r="G6" s="259">
        <v>26.09502913020432</v>
      </c>
      <c r="H6" s="259">
        <v>25.533649038643031</v>
      </c>
      <c r="I6" s="259">
        <v>25.946269605048361</v>
      </c>
      <c r="J6" s="259">
        <v>26.9017096620593</v>
      </c>
      <c r="K6" s="259">
        <v>23.048328191406291</v>
      </c>
      <c r="L6" s="259">
        <v>28.124617045605358</v>
      </c>
      <c r="M6" s="259">
        <v>26.59598784660546</v>
      </c>
      <c r="N6" s="259">
        <v>27.657447094054309</v>
      </c>
      <c r="O6" s="259">
        <v>27.825957324205259</v>
      </c>
      <c r="P6" s="259">
        <v>29.081944203092</v>
      </c>
      <c r="Q6" s="259">
        <v>29.8222651549377</v>
      </c>
      <c r="R6" s="259">
        <v>28.76089978909086</v>
      </c>
      <c r="S6" s="259">
        <v>30.743835142450521</v>
      </c>
      <c r="T6" s="259">
        <v>27.49825980162526</v>
      </c>
      <c r="U6" s="259">
        <v>26.891441424451941</v>
      </c>
      <c r="V6" s="259">
        <v>26.22591197821404</v>
      </c>
      <c r="W6" s="259">
        <v>26.586146420411261</v>
      </c>
      <c r="X6" s="259">
        <v>27.380775837980099</v>
      </c>
      <c r="Y6" s="259">
        <v>25.169851259462781</v>
      </c>
      <c r="DA6" s="67" t="s">
        <v>1134</v>
      </c>
    </row>
    <row r="7" spans="1:105" ht="12" customHeight="1" x14ac:dyDescent="0.25">
      <c r="A7" s="173" t="s">
        <v>92</v>
      </c>
      <c r="B7" s="224">
        <v>50.663329311263197</v>
      </c>
      <c r="C7" s="224">
        <v>51.074836383119163</v>
      </c>
      <c r="D7" s="224">
        <v>50.124743249423631</v>
      </c>
      <c r="E7" s="224">
        <v>51.929796050362647</v>
      </c>
      <c r="F7" s="224">
        <v>50.969947299150498</v>
      </c>
      <c r="G7" s="224">
        <v>54.099492468961991</v>
      </c>
      <c r="H7" s="224">
        <v>52.935654793820582</v>
      </c>
      <c r="I7" s="224">
        <v>53.791088336868221</v>
      </c>
      <c r="J7" s="224">
        <v>55.771880230638509</v>
      </c>
      <c r="K7" s="224">
        <v>47.78315637018742</v>
      </c>
      <c r="L7" s="224">
        <v>58.307177986248661</v>
      </c>
      <c r="M7" s="224">
        <v>55.138066220689851</v>
      </c>
      <c r="N7" s="224">
        <v>57.338654167035607</v>
      </c>
      <c r="O7" s="224">
        <v>57.688004914318022</v>
      </c>
      <c r="P7" s="224">
        <v>60.291882164518171</v>
      </c>
      <c r="Q7" s="224">
        <v>61.826695080769483</v>
      </c>
      <c r="R7" s="224">
        <v>59.626301767163717</v>
      </c>
      <c r="S7" s="224">
        <v>63.961718824266967</v>
      </c>
      <c r="T7" s="224">
        <v>57.008631476317383</v>
      </c>
      <c r="U7" s="224">
        <v>55.750592404503642</v>
      </c>
      <c r="V7" s="224">
        <v>54.370835168557683</v>
      </c>
      <c r="W7" s="224">
        <v>55.117663248168917</v>
      </c>
      <c r="X7" s="224">
        <v>56.765066973103707</v>
      </c>
      <c r="Y7" s="224">
        <v>52.18143930255647</v>
      </c>
      <c r="DA7" s="177" t="s">
        <v>1135</v>
      </c>
    </row>
    <row r="8" spans="1:105" ht="12" customHeight="1" x14ac:dyDescent="0.25">
      <c r="A8" s="173" t="s">
        <v>93</v>
      </c>
      <c r="B8" s="224">
        <v>303.05856246204178</v>
      </c>
      <c r="C8" s="224">
        <v>305.52012081864808</v>
      </c>
      <c r="D8" s="224">
        <v>299.83684134970838</v>
      </c>
      <c r="E8" s="224">
        <v>310.63432968016917</v>
      </c>
      <c r="F8" s="224">
        <v>304.89269393143712</v>
      </c>
      <c r="G8" s="224">
        <v>323.61304794718171</v>
      </c>
      <c r="H8" s="224">
        <v>316.65118859915998</v>
      </c>
      <c r="I8" s="224">
        <v>321.76823209713228</v>
      </c>
      <c r="J8" s="224">
        <v>333.61695881965818</v>
      </c>
      <c r="K8" s="224">
        <v>285.82990648876682</v>
      </c>
      <c r="L8" s="224">
        <v>348.78263592129377</v>
      </c>
      <c r="M8" s="224">
        <v>329.8256019283013</v>
      </c>
      <c r="N8" s="224">
        <v>342.98910753792131</v>
      </c>
      <c r="O8" s="224">
        <v>345.07885838346863</v>
      </c>
      <c r="P8" s="224">
        <v>360.65476519814041</v>
      </c>
      <c r="Q8" s="224">
        <v>369.83572907024592</v>
      </c>
      <c r="R8" s="224">
        <v>356.67338771728242</v>
      </c>
      <c r="S8" s="224">
        <v>380.30109563919899</v>
      </c>
      <c r="T8" s="224">
        <v>341.01497351261003</v>
      </c>
      <c r="U8" s="224">
        <v>333.48961902430551</v>
      </c>
      <c r="V8" s="224">
        <v>325.23616923810249</v>
      </c>
      <c r="W8" s="224">
        <v>329.70355516180939</v>
      </c>
      <c r="X8" s="224">
        <v>339.5580161982333</v>
      </c>
      <c r="Y8" s="224">
        <v>312.13961256030922</v>
      </c>
      <c r="DA8" s="177" t="s">
        <v>1136</v>
      </c>
    </row>
    <row r="9" spans="1:105" ht="12" customHeight="1" x14ac:dyDescent="0.25">
      <c r="A9" s="173" t="s">
        <v>94</v>
      </c>
      <c r="B9" s="224">
        <v>350.01801379405418</v>
      </c>
      <c r="C9" s="224">
        <v>352.86099489915131</v>
      </c>
      <c r="D9" s="224">
        <v>346.29708139215728</v>
      </c>
      <c r="E9" s="224">
        <v>358.76765931838179</v>
      </c>
      <c r="F9" s="224">
        <v>352.13634712454808</v>
      </c>
      <c r="G9" s="224">
        <v>373.75745255341451</v>
      </c>
      <c r="H9" s="224">
        <v>365.71684099137252</v>
      </c>
      <c r="I9" s="224">
        <v>371.62677927890212</v>
      </c>
      <c r="J9" s="224">
        <v>385.31148681435218</v>
      </c>
      <c r="K9" s="224">
        <v>330.11974761369481</v>
      </c>
      <c r="L9" s="224">
        <v>402.82711195898531</v>
      </c>
      <c r="M9" s="224">
        <v>380.93265257876328</v>
      </c>
      <c r="N9" s="224">
        <v>396.13586627652228</v>
      </c>
      <c r="O9" s="224">
        <v>398.54942765007559</v>
      </c>
      <c r="P9" s="224">
        <v>416.53884831524988</v>
      </c>
      <c r="Q9" s="224">
        <v>427.14241850684232</v>
      </c>
      <c r="R9" s="224">
        <v>411.94054946933358</v>
      </c>
      <c r="S9" s="224">
        <v>441.89266844622023</v>
      </c>
      <c r="T9" s="224">
        <v>393.85583675058137</v>
      </c>
      <c r="U9" s="224">
        <v>385.16441549624062</v>
      </c>
      <c r="V9" s="224">
        <v>375.63207931129091</v>
      </c>
      <c r="W9" s="224">
        <v>380.79169445354012</v>
      </c>
      <c r="X9" s="224">
        <v>392.17312136640612</v>
      </c>
      <c r="Y9" s="224">
        <v>360.50618839878263</v>
      </c>
      <c r="DA9" s="177" t="s">
        <v>1137</v>
      </c>
    </row>
    <row r="10" spans="1:105" ht="12" customHeight="1" x14ac:dyDescent="0.25">
      <c r="A10" s="56" t="s">
        <v>95</v>
      </c>
      <c r="B10" s="260">
        <v>113.6799913498712</v>
      </c>
      <c r="C10" s="260">
        <v>113.4894447866367</v>
      </c>
      <c r="D10" s="260">
        <v>113.6655025668651</v>
      </c>
      <c r="E10" s="260">
        <v>125.7283477767355</v>
      </c>
      <c r="F10" s="260">
        <v>119.65712870147679</v>
      </c>
      <c r="G10" s="260">
        <v>127.5242845679078</v>
      </c>
      <c r="H10" s="260">
        <v>125.7012320560835</v>
      </c>
      <c r="I10" s="260">
        <v>139.4977617635324</v>
      </c>
      <c r="J10" s="260">
        <v>149.5128164232614</v>
      </c>
      <c r="K10" s="260">
        <v>133.35232205226819</v>
      </c>
      <c r="L10" s="260">
        <v>155.30266963759269</v>
      </c>
      <c r="M10" s="260">
        <v>145.14701507808709</v>
      </c>
      <c r="N10" s="260">
        <v>153.55910436536769</v>
      </c>
      <c r="O10" s="260">
        <v>155.77233476282589</v>
      </c>
      <c r="P10" s="260">
        <v>156.11827332879881</v>
      </c>
      <c r="Q10" s="260">
        <v>164.8420284962088</v>
      </c>
      <c r="R10" s="260">
        <v>158.7132273737013</v>
      </c>
      <c r="S10" s="260">
        <v>174.5831864069703</v>
      </c>
      <c r="T10" s="260">
        <v>152.65735659819009</v>
      </c>
      <c r="U10" s="260">
        <v>145.14149735969789</v>
      </c>
      <c r="V10" s="260">
        <v>151.13525802984159</v>
      </c>
      <c r="W10" s="260">
        <v>150.01164790350609</v>
      </c>
      <c r="X10" s="260">
        <v>147.02710390296929</v>
      </c>
      <c r="Y10" s="260">
        <v>134.28694126784259</v>
      </c>
      <c r="DA10" s="68" t="s">
        <v>1138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0.95347812266035992</v>
      </c>
      <c r="F11" s="226">
        <v>0.82671597680702025</v>
      </c>
      <c r="G11" s="226">
        <v>1.0240768086062519</v>
      </c>
      <c r="H11" s="226">
        <v>1.006971237359662</v>
      </c>
      <c r="I11" s="226">
        <v>1.285267273877194</v>
      </c>
      <c r="J11" s="226">
        <v>2.2710255183764358</v>
      </c>
      <c r="K11" s="226">
        <v>1.1872761436977679</v>
      </c>
      <c r="L11" s="226">
        <v>1.364753646176831</v>
      </c>
      <c r="M11" s="226">
        <v>1.2561324395158759</v>
      </c>
      <c r="N11" s="226">
        <v>1.295189580503372</v>
      </c>
      <c r="O11" s="226">
        <v>1.1652383287223811</v>
      </c>
      <c r="P11" s="226">
        <v>0.91387829220245709</v>
      </c>
      <c r="Q11" s="226">
        <v>0.59826921732493088</v>
      </c>
      <c r="R11" s="226">
        <v>1.0279424878831329</v>
      </c>
      <c r="S11" s="226">
        <v>1.017205240820652</v>
      </c>
      <c r="T11" s="226">
        <v>0.93995279436673473</v>
      </c>
      <c r="U11" s="226">
        <v>0.68031290158463531</v>
      </c>
      <c r="V11" s="226">
        <v>1.4983869417913029</v>
      </c>
      <c r="W11" s="226">
        <v>1.734010756749089</v>
      </c>
      <c r="X11" s="226">
        <v>1.3236306953288299</v>
      </c>
      <c r="Y11" s="226">
        <v>1.169554694968604</v>
      </c>
      <c r="DA11" s="69" t="s">
        <v>1139</v>
      </c>
    </row>
    <row r="12" spans="1:105" ht="12" customHeight="1" x14ac:dyDescent="0.25">
      <c r="A12" s="37" t="s">
        <v>35</v>
      </c>
      <c r="B12" s="226">
        <v>62.497419008361867</v>
      </c>
      <c r="C12" s="226">
        <v>57.759002575985932</v>
      </c>
      <c r="D12" s="226">
        <v>61.213330431796869</v>
      </c>
      <c r="E12" s="226">
        <v>71.471336171729931</v>
      </c>
      <c r="F12" s="226">
        <v>63.858238566869012</v>
      </c>
      <c r="G12" s="226">
        <v>69.937035735412948</v>
      </c>
      <c r="H12" s="226">
        <v>64.667999128506708</v>
      </c>
      <c r="I12" s="226">
        <v>90.259568937585271</v>
      </c>
      <c r="J12" s="226">
        <v>101.69009860235229</v>
      </c>
      <c r="K12" s="226">
        <v>95.56258708836063</v>
      </c>
      <c r="L12" s="226">
        <v>106.15123064212131</v>
      </c>
      <c r="M12" s="226">
        <v>96.237596288490778</v>
      </c>
      <c r="N12" s="226">
        <v>104.7741525107614</v>
      </c>
      <c r="O12" s="226">
        <v>106.74761242816859</v>
      </c>
      <c r="P12" s="226">
        <v>100.7968098934933</v>
      </c>
      <c r="Q12" s="226">
        <v>109.4035743541921</v>
      </c>
      <c r="R12" s="226">
        <v>107.27169229815389</v>
      </c>
      <c r="S12" s="226">
        <v>123.5081000008423</v>
      </c>
      <c r="T12" s="226">
        <v>102.590552693201</v>
      </c>
      <c r="U12" s="226">
        <v>93.177406213278275</v>
      </c>
      <c r="V12" s="226">
        <v>106.6955674186147</v>
      </c>
      <c r="W12" s="226">
        <v>103.47127966496249</v>
      </c>
      <c r="X12" s="226">
        <v>94.158247169406536</v>
      </c>
      <c r="Y12" s="226">
        <v>86.63567270125904</v>
      </c>
      <c r="DA12" s="69" t="s">
        <v>1140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1.0623851856342559E-2</v>
      </c>
      <c r="V13" s="226">
        <v>0.14975865464897109</v>
      </c>
      <c r="W13" s="226">
        <v>0</v>
      </c>
      <c r="X13" s="226">
        <v>0</v>
      </c>
      <c r="Y13" s="226">
        <v>0</v>
      </c>
      <c r="DA13" s="69" t="s">
        <v>1141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1.453771888106935</v>
      </c>
      <c r="U14" s="226">
        <v>1.473077772560522</v>
      </c>
      <c r="V14" s="226">
        <v>1.5057977200746999</v>
      </c>
      <c r="W14" s="226">
        <v>1.6229167646396689</v>
      </c>
      <c r="X14" s="226">
        <v>1.6159316614021451</v>
      </c>
      <c r="Y14" s="226">
        <v>1.803611885799685</v>
      </c>
      <c r="DA14" s="69" t="s">
        <v>1142</v>
      </c>
    </row>
    <row r="15" spans="1:105" ht="12" customHeight="1" x14ac:dyDescent="0.25">
      <c r="A15" s="37" t="s">
        <v>40</v>
      </c>
      <c r="B15" s="226">
        <v>51.182572341509378</v>
      </c>
      <c r="C15" s="226">
        <v>55.730442210650807</v>
      </c>
      <c r="D15" s="226">
        <v>52.452172135068231</v>
      </c>
      <c r="E15" s="226">
        <v>53.303533482345223</v>
      </c>
      <c r="F15" s="226">
        <v>54.972174157800758</v>
      </c>
      <c r="G15" s="226">
        <v>56.563172023888569</v>
      </c>
      <c r="H15" s="226">
        <v>60.02626169021709</v>
      </c>
      <c r="I15" s="226">
        <v>47.952925552069964</v>
      </c>
      <c r="J15" s="226">
        <v>45.5516923025327</v>
      </c>
      <c r="K15" s="226">
        <v>36.602458820209833</v>
      </c>
      <c r="L15" s="226">
        <v>47.786685349294551</v>
      </c>
      <c r="M15" s="226">
        <v>47.653286350080457</v>
      </c>
      <c r="N15" s="226">
        <v>47.489762274102887</v>
      </c>
      <c r="O15" s="226">
        <v>47.859484005934917</v>
      </c>
      <c r="P15" s="226">
        <v>54.407585143103049</v>
      </c>
      <c r="Q15" s="226">
        <v>54.840184924691791</v>
      </c>
      <c r="R15" s="226">
        <v>50.413592587664262</v>
      </c>
      <c r="S15" s="226">
        <v>50.057881165307293</v>
      </c>
      <c r="T15" s="226">
        <v>47.673079222515362</v>
      </c>
      <c r="U15" s="226">
        <v>49.800076620418103</v>
      </c>
      <c r="V15" s="226">
        <v>41.285747294711882</v>
      </c>
      <c r="W15" s="226">
        <v>43.183440717154838</v>
      </c>
      <c r="X15" s="226">
        <v>49.929294376831812</v>
      </c>
      <c r="Y15" s="226">
        <v>44.678101985815253</v>
      </c>
      <c r="DA15" s="69" t="s">
        <v>1143</v>
      </c>
    </row>
    <row r="16" spans="1:105" ht="12" customHeight="1" x14ac:dyDescent="0.25">
      <c r="A16" s="134" t="s">
        <v>997</v>
      </c>
      <c r="B16" s="314">
        <f>CHI_fec!B16</f>
        <v>20220.696103526428</v>
      </c>
      <c r="C16" s="314">
        <f>CHI_fec!C16</f>
        <v>20239.81315096961</v>
      </c>
      <c r="D16" s="314">
        <f>CHI_fec!D16</f>
        <v>20221.171195184859</v>
      </c>
      <c r="E16" s="314">
        <f>CHI_fec!E16</f>
        <v>18844.701809427021</v>
      </c>
      <c r="F16" s="314">
        <f>CHI_fec!F16</f>
        <v>19730.857363331412</v>
      </c>
      <c r="G16" s="314">
        <f>CHI_fec!G16</f>
        <v>20198.699168496809</v>
      </c>
      <c r="H16" s="314">
        <f>CHI_fec!H16</f>
        <v>19191.91355883787</v>
      </c>
      <c r="I16" s="314">
        <f>CHI_fec!I16</f>
        <v>18769.27525378409</v>
      </c>
      <c r="J16" s="314">
        <f>CHI_fec!J16</f>
        <v>18194.282135741199</v>
      </c>
      <c r="K16" s="314">
        <f>CHI_fec!K16</f>
        <v>17015.113046034108</v>
      </c>
      <c r="L16" s="314">
        <f>CHI_fec!L16</f>
        <v>18435.649934486039</v>
      </c>
      <c r="M16" s="314">
        <f>CHI_fec!M16</f>
        <v>17763.175163593991</v>
      </c>
      <c r="N16" s="314">
        <f>CHI_fec!N16</f>
        <v>17825.338668960361</v>
      </c>
      <c r="O16" s="314">
        <f>CHI_fec!O16</f>
        <v>17813.9133356028</v>
      </c>
      <c r="P16" s="314">
        <f>CHI_fec!P16</f>
        <v>18083.292039890999</v>
      </c>
      <c r="Q16" s="314">
        <f>CHI_fec!Q16</f>
        <v>17215.794545643541</v>
      </c>
      <c r="R16" s="314">
        <f>CHI_fec!R16</f>
        <v>17274.74690514453</v>
      </c>
      <c r="S16" s="314">
        <f>CHI_fec!S16</f>
        <v>18557.8043870279</v>
      </c>
      <c r="T16" s="314">
        <f>CHI_fec!T16</f>
        <v>17894.134848576919</v>
      </c>
      <c r="U16" s="314">
        <f>CHI_fec!U16</f>
        <v>17811.469244885189</v>
      </c>
      <c r="V16" s="314">
        <f>CHI_fec!V16</f>
        <v>17689.319702239231</v>
      </c>
      <c r="W16" s="314">
        <f>CHI_fec!W16</f>
        <v>19309.26101800333</v>
      </c>
      <c r="X16" s="314">
        <f>CHI_fec!X16</f>
        <v>15760.660824635899</v>
      </c>
      <c r="Y16" s="314">
        <f>CHI_fec!Y16</f>
        <v>13295.830071088159</v>
      </c>
      <c r="DA16" s="136"/>
    </row>
    <row r="17" spans="1:105" ht="12" customHeight="1" x14ac:dyDescent="0.25">
      <c r="A17" s="135" t="s">
        <v>28</v>
      </c>
      <c r="B17" s="315">
        <f>CHI_fec!B17</f>
        <v>0</v>
      </c>
      <c r="C17" s="315">
        <f>CHI_fec!C17</f>
        <v>0</v>
      </c>
      <c r="D17" s="315">
        <f>CHI_fec!D17</f>
        <v>0</v>
      </c>
      <c r="E17" s="315">
        <f>CHI_fec!E17</f>
        <v>0</v>
      </c>
      <c r="F17" s="315">
        <f>CHI_fec!F17</f>
        <v>0</v>
      </c>
      <c r="G17" s="315">
        <f>CHI_fec!G17</f>
        <v>26.965179343350371</v>
      </c>
      <c r="H17" s="315">
        <f>CHI_fec!H17</f>
        <v>34.770937231298369</v>
      </c>
      <c r="I17" s="315">
        <f>CHI_fec!I17</f>
        <v>39.028632846087703</v>
      </c>
      <c r="J17" s="315">
        <f>CHI_fec!J17</f>
        <v>42.576698194325019</v>
      </c>
      <c r="K17" s="315">
        <f>CHI_fec!K17</f>
        <v>12.773000859845229</v>
      </c>
      <c r="L17" s="315">
        <f>CHI_fec!L17</f>
        <v>42.608598452278592</v>
      </c>
      <c r="M17" s="315">
        <f>CHI_fec!M17</f>
        <v>37.329664660361139</v>
      </c>
      <c r="N17" s="315">
        <f>CHI_fec!N17</f>
        <v>32.435425623387793</v>
      </c>
      <c r="O17" s="315">
        <f>CHI_fec!O17</f>
        <v>29.73731728288908</v>
      </c>
      <c r="P17" s="315">
        <f>CHI_fec!P17</f>
        <v>21.281169389509891</v>
      </c>
      <c r="Q17" s="315">
        <f>CHI_fec!Q17</f>
        <v>17.734307824591571</v>
      </c>
      <c r="R17" s="315">
        <f>CHI_fec!R17</f>
        <v>19.86242476354256</v>
      </c>
      <c r="S17" s="315">
        <f>CHI_fec!S17</f>
        <v>18.443680137575239</v>
      </c>
      <c r="T17" s="315">
        <f>CHI_fec!T17</f>
        <v>18.443680137575239</v>
      </c>
      <c r="U17" s="315">
        <f>CHI_fec!U17</f>
        <v>17.274634565778161</v>
      </c>
      <c r="V17" s="315">
        <f>CHI_fec!V17</f>
        <v>13.749097162510751</v>
      </c>
      <c r="W17" s="315">
        <f>CHI_fec!W17</f>
        <v>10.62708512467756</v>
      </c>
      <c r="X17" s="315">
        <f>CHI_fec!X17</f>
        <v>8.1003439380911431</v>
      </c>
      <c r="Y17" s="315">
        <f>CHI_fec!Y17</f>
        <v>9.0083404987102309</v>
      </c>
      <c r="DA17" s="137"/>
    </row>
    <row r="18" spans="1:105" ht="12" customHeight="1" x14ac:dyDescent="0.25">
      <c r="A18" s="135" t="s">
        <v>30</v>
      </c>
      <c r="B18" s="315">
        <f>CHI_fec!B18</f>
        <v>393.70163370593292</v>
      </c>
      <c r="C18" s="315">
        <f>CHI_fec!C18</f>
        <v>417.34737747205497</v>
      </c>
      <c r="D18" s="315">
        <f>CHI_fec!D18</f>
        <v>503.65434221840059</v>
      </c>
      <c r="E18" s="315">
        <f>CHI_fec!E18</f>
        <v>52.523903697334482</v>
      </c>
      <c r="F18" s="315">
        <f>CHI_fec!F18</f>
        <v>42.675666380051588</v>
      </c>
      <c r="G18" s="315">
        <f>CHI_fec!G18</f>
        <v>42.043422184006872</v>
      </c>
      <c r="H18" s="315">
        <f>CHI_fec!H18</f>
        <v>41.955374032674108</v>
      </c>
      <c r="I18" s="315">
        <f>CHI_fec!I18</f>
        <v>41.618658641444533</v>
      </c>
      <c r="J18" s="315">
        <f>CHI_fec!J18</f>
        <v>42.446517626827173</v>
      </c>
      <c r="K18" s="315">
        <f>CHI_fec!K18</f>
        <v>31.429406706792779</v>
      </c>
      <c r="L18" s="315">
        <f>CHI_fec!L18</f>
        <v>35.484866723989683</v>
      </c>
      <c r="M18" s="315">
        <f>CHI_fec!M18</f>
        <v>33.457179707652621</v>
      </c>
      <c r="N18" s="315">
        <f>CHI_fec!N18</f>
        <v>32.443336199484087</v>
      </c>
      <c r="O18" s="315">
        <f>CHI_fec!O18</f>
        <v>32.443336199484087</v>
      </c>
      <c r="P18" s="315">
        <f>CHI_fec!P18</f>
        <v>28.808512467755801</v>
      </c>
      <c r="Q18" s="315">
        <f>CHI_fec!Q18</f>
        <v>32.350816852966467</v>
      </c>
      <c r="R18" s="315">
        <f>CHI_fec!R18</f>
        <v>41.38005159071367</v>
      </c>
      <c r="S18" s="315">
        <f>CHI_fec!S18</f>
        <v>28.661478933791919</v>
      </c>
      <c r="T18" s="315">
        <f>CHI_fec!T18</f>
        <v>30.423645743766119</v>
      </c>
      <c r="U18" s="315">
        <f>CHI_fec!U18</f>
        <v>30.423645743766119</v>
      </c>
      <c r="V18" s="315">
        <f>CHI_fec!V18</f>
        <v>26.077386070507309</v>
      </c>
      <c r="W18" s="315">
        <f>CHI_fec!W18</f>
        <v>23.90429922613929</v>
      </c>
      <c r="X18" s="315">
        <f>CHI_fec!X18</f>
        <v>23.90429922613929</v>
      </c>
      <c r="Y18" s="315">
        <f>CHI_fec!Y18</f>
        <v>18.471453138435081</v>
      </c>
      <c r="DA18" s="137"/>
    </row>
    <row r="19" spans="1:105" ht="12" customHeight="1" x14ac:dyDescent="0.25">
      <c r="A19" s="135" t="s">
        <v>31</v>
      </c>
      <c r="B19" s="315">
        <f>CHI_fec!B19</f>
        <v>938.81487532244182</v>
      </c>
      <c r="C19" s="315">
        <f>CHI_fec!C19</f>
        <v>936.55537403267397</v>
      </c>
      <c r="D19" s="315">
        <f>CHI_fec!D19</f>
        <v>876.67910576096301</v>
      </c>
      <c r="E19" s="315">
        <f>CHI_fec!E19</f>
        <v>903.39879621668092</v>
      </c>
      <c r="F19" s="315">
        <f>CHI_fec!F19</f>
        <v>980.39466895958719</v>
      </c>
      <c r="G19" s="315">
        <f>CHI_fec!G19</f>
        <v>1038.308254514187</v>
      </c>
      <c r="H19" s="315">
        <f>CHI_fec!H19</f>
        <v>1007.918744625967</v>
      </c>
      <c r="I19" s="315">
        <f>CHI_fec!I19</f>
        <v>1037.2955288048149</v>
      </c>
      <c r="J19" s="315">
        <f>CHI_fec!J19</f>
        <v>989.59587274290618</v>
      </c>
      <c r="K19" s="315">
        <f>CHI_fec!K19</f>
        <v>966.40034393809117</v>
      </c>
      <c r="L19" s="315">
        <f>CHI_fec!L19</f>
        <v>1069.7468615649179</v>
      </c>
      <c r="M19" s="315">
        <f>CHI_fec!M19</f>
        <v>1051.056577815993</v>
      </c>
      <c r="N19" s="315">
        <f>CHI_fec!N19</f>
        <v>1158.8008598452279</v>
      </c>
      <c r="O19" s="315">
        <f>CHI_fec!O19</f>
        <v>1197.2809550681941</v>
      </c>
      <c r="P19" s="315">
        <f>CHI_fec!P19</f>
        <v>881.84616967448881</v>
      </c>
      <c r="Q19" s="315">
        <f>CHI_fec!Q19</f>
        <v>1051.041920095116</v>
      </c>
      <c r="R19" s="315">
        <f>CHI_fec!R19</f>
        <v>968.10532269042631</v>
      </c>
      <c r="S19" s="315">
        <f>CHI_fec!S19</f>
        <v>2174.8933708682671</v>
      </c>
      <c r="T19" s="315">
        <f>CHI_fec!T19</f>
        <v>1365.2239896818569</v>
      </c>
      <c r="U19" s="315">
        <f>CHI_fec!U19</f>
        <v>1589.503439380911</v>
      </c>
      <c r="V19" s="315">
        <f>CHI_fec!V19</f>
        <v>1381.6848667239899</v>
      </c>
      <c r="W19" s="315">
        <f>CHI_fec!W19</f>
        <v>1603.906706792777</v>
      </c>
      <c r="X19" s="315">
        <f>CHI_fec!X19</f>
        <v>1189.2983579579991</v>
      </c>
      <c r="Y19" s="315">
        <f>CHI_fec!Y19</f>
        <v>1087.5347128086109</v>
      </c>
      <c r="DA19" s="137"/>
    </row>
    <row r="20" spans="1:105" ht="12" customHeight="1" x14ac:dyDescent="0.25">
      <c r="A20" s="135" t="s">
        <v>82</v>
      </c>
      <c r="B20" s="315">
        <f>CHI_fec!B20</f>
        <v>381.03086844368011</v>
      </c>
      <c r="C20" s="315">
        <f>CHI_fec!C20</f>
        <v>490.92381771281168</v>
      </c>
      <c r="D20" s="315">
        <f>CHI_fec!D20</f>
        <v>546.38383490971626</v>
      </c>
      <c r="E20" s="315">
        <f>CHI_fec!E20</f>
        <v>554.05081685296636</v>
      </c>
      <c r="F20" s="315">
        <f>CHI_fec!F20</f>
        <v>523.32708512467752</v>
      </c>
      <c r="G20" s="315">
        <f>CHI_fec!G20</f>
        <v>647.23095442820295</v>
      </c>
      <c r="H20" s="315">
        <f>CHI_fec!H20</f>
        <v>569.45245055889939</v>
      </c>
      <c r="I20" s="315">
        <f>CHI_fec!I20</f>
        <v>683.39303525365426</v>
      </c>
      <c r="J20" s="315">
        <f>CHI_fec!J20</f>
        <v>692.4042992261393</v>
      </c>
      <c r="K20" s="315">
        <f>CHI_fec!K20</f>
        <v>445.65993121238171</v>
      </c>
      <c r="L20" s="315">
        <f>CHI_fec!L20</f>
        <v>622.91392949269118</v>
      </c>
      <c r="M20" s="315">
        <f>CHI_fec!M20</f>
        <v>613.77901977644024</v>
      </c>
      <c r="N20" s="315">
        <f>CHI_fec!N20</f>
        <v>580.94886915199743</v>
      </c>
      <c r="O20" s="315">
        <f>CHI_fec!O20</f>
        <v>454.92284589585609</v>
      </c>
      <c r="P20" s="315">
        <f>CHI_fec!P20</f>
        <v>351.08632846087698</v>
      </c>
      <c r="Q20" s="315">
        <f>CHI_fec!Q20</f>
        <v>176.9089423903697</v>
      </c>
      <c r="R20" s="315">
        <f>CHI_fec!R20</f>
        <v>417.42046431642302</v>
      </c>
      <c r="S20" s="315">
        <f>CHI_fec!S20</f>
        <v>397.99002579535681</v>
      </c>
      <c r="T20" s="315">
        <f>CHI_fec!T20</f>
        <v>464.51220980223559</v>
      </c>
      <c r="U20" s="315">
        <f>CHI_fec!U20</f>
        <v>340.39750644883918</v>
      </c>
      <c r="V20" s="315">
        <f>CHI_fec!V20</f>
        <v>735.16990541702489</v>
      </c>
      <c r="W20" s="315">
        <f>CHI_fec!W20</f>
        <v>895.87386070507307</v>
      </c>
      <c r="X20" s="315">
        <f>CHI_fec!X20</f>
        <v>568.97867583834909</v>
      </c>
      <c r="Y20" s="315">
        <f>CHI_fec!Y20</f>
        <v>562.28374892519344</v>
      </c>
      <c r="DA20" s="137"/>
    </row>
    <row r="21" spans="1:105" ht="12" customHeight="1" x14ac:dyDescent="0.25">
      <c r="A21" s="135" t="s">
        <v>32</v>
      </c>
      <c r="B21" s="315">
        <f>CHI_fec!B21</f>
        <v>2644.8934651762679</v>
      </c>
      <c r="C21" s="315">
        <f>CHI_fec!C21</f>
        <v>2771.3002579535678</v>
      </c>
      <c r="D21" s="315">
        <f>CHI_fec!D21</f>
        <v>2897.7070507308681</v>
      </c>
      <c r="E21" s="315">
        <f>CHI_fec!E21</f>
        <v>1738.0924333619951</v>
      </c>
      <c r="F21" s="315">
        <f>CHI_fec!F21</f>
        <v>1583.72467755804</v>
      </c>
      <c r="G21" s="315">
        <f>CHI_fec!G21</f>
        <v>1683.475666380052</v>
      </c>
      <c r="H21" s="315">
        <f>CHI_fec!H21</f>
        <v>1670.716509028375</v>
      </c>
      <c r="I21" s="315">
        <f>CHI_fec!I21</f>
        <v>1653.158727429063</v>
      </c>
      <c r="J21" s="315">
        <f>CHI_fec!J21</f>
        <v>1708.072828890799</v>
      </c>
      <c r="K21" s="315">
        <f>CHI_fec!K21</f>
        <v>1719.232674118658</v>
      </c>
      <c r="L21" s="315">
        <f>CHI_fec!L21</f>
        <v>1646.9554600171971</v>
      </c>
      <c r="M21" s="315">
        <f>CHI_fec!M21</f>
        <v>1633.4637145313841</v>
      </c>
      <c r="N21" s="315">
        <f>CHI_fec!N21</f>
        <v>1688.394411006019</v>
      </c>
      <c r="O21" s="315">
        <f>CHI_fec!O21</f>
        <v>1183.417970765262</v>
      </c>
      <c r="P21" s="315">
        <f>CHI_fec!P21</f>
        <v>1177.43147033534</v>
      </c>
      <c r="Q21" s="315">
        <f>CHI_fec!Q21</f>
        <v>1278.441530524505</v>
      </c>
      <c r="R21" s="315">
        <f>CHI_fec!R21</f>
        <v>684.13895098882199</v>
      </c>
      <c r="S21" s="315">
        <f>CHI_fec!S21</f>
        <v>675.46680997420458</v>
      </c>
      <c r="T21" s="315">
        <f>CHI_fec!T21</f>
        <v>720.75480329363415</v>
      </c>
      <c r="U21" s="315">
        <f>CHI_fec!U21</f>
        <v>634.99663327987787</v>
      </c>
      <c r="V21" s="315">
        <f>CHI_fec!V21</f>
        <v>518.4038924150442</v>
      </c>
      <c r="W21" s="315">
        <f>CHI_fec!W21</f>
        <v>448.06285468615641</v>
      </c>
      <c r="X21" s="315">
        <f>CHI_fec!X21</f>
        <v>431.68202923473768</v>
      </c>
      <c r="Y21" s="315">
        <f>CHI_fec!Y21</f>
        <v>294.85425623387789</v>
      </c>
      <c r="DA21" s="137"/>
    </row>
    <row r="22" spans="1:105" ht="12" customHeight="1" x14ac:dyDescent="0.25">
      <c r="A22" s="135" t="s">
        <v>33</v>
      </c>
      <c r="B22" s="315">
        <f>CHI_fec!B22</f>
        <v>83.534022700986895</v>
      </c>
      <c r="C22" s="315">
        <f>CHI_fec!C22</f>
        <v>38.406358192312993</v>
      </c>
      <c r="D22" s="315">
        <f>CHI_fec!D22</f>
        <v>33.605588993981087</v>
      </c>
      <c r="E22" s="315">
        <f>CHI_fec!E22</f>
        <v>61.40481888531766</v>
      </c>
      <c r="F22" s="315">
        <f>CHI_fec!F22</f>
        <v>57.149710708876462</v>
      </c>
      <c r="G22" s="315">
        <f>CHI_fec!G22</f>
        <v>94.861676169791167</v>
      </c>
      <c r="H22" s="315">
        <f>CHI_fec!H22</f>
        <v>116.9600764647021</v>
      </c>
      <c r="I22" s="315">
        <f>CHI_fec!I22</f>
        <v>79.947394798713873</v>
      </c>
      <c r="J22" s="315">
        <f>CHI_fec!J22</f>
        <v>95.365798681875177</v>
      </c>
      <c r="K22" s="315">
        <f>CHI_fec!K22</f>
        <v>93.946837951569563</v>
      </c>
      <c r="L22" s="315">
        <f>CHI_fec!L22</f>
        <v>89.396538097390788</v>
      </c>
      <c r="M22" s="315">
        <f>CHI_fec!M22</f>
        <v>77.581870386767719</v>
      </c>
      <c r="N22" s="315">
        <f>CHI_fec!N22</f>
        <v>66.111295939058607</v>
      </c>
      <c r="O22" s="315">
        <f>CHI_fec!O22</f>
        <v>58.688210477097392</v>
      </c>
      <c r="P22" s="315">
        <f>CHI_fec!P22</f>
        <v>57.270547774555169</v>
      </c>
      <c r="Q22" s="315">
        <f>CHI_fec!Q22</f>
        <v>71.259332341203162</v>
      </c>
      <c r="R22" s="315">
        <f>CHI_fec!R22</f>
        <v>979.65052484447358</v>
      </c>
      <c r="S22" s="315">
        <f>CHI_fec!S22</f>
        <v>909.87533258267683</v>
      </c>
      <c r="T22" s="315">
        <f>CHI_fec!T22</f>
        <v>3534.237826882596</v>
      </c>
      <c r="U22" s="315">
        <f>CHI_fec!U22</f>
        <v>3589.3542109174418</v>
      </c>
      <c r="V22" s="315">
        <f>CHI_fec!V22</f>
        <v>3574.2553627046732</v>
      </c>
      <c r="W22" s="315">
        <f>CHI_fec!W22</f>
        <v>3351.1744315888868</v>
      </c>
      <c r="X22" s="315">
        <f>CHI_fec!X22</f>
        <v>3177.7866283288049</v>
      </c>
      <c r="Y22" s="315">
        <f>CHI_fec!Y22</f>
        <v>2736.377129560713</v>
      </c>
      <c r="DA22" s="137"/>
    </row>
    <row r="23" spans="1:105" ht="12" customHeight="1" x14ac:dyDescent="0.25">
      <c r="A23" s="135" t="s">
        <v>83</v>
      </c>
      <c r="B23" s="315">
        <f>CHI_fec!B23</f>
        <v>13629.108168529659</v>
      </c>
      <c r="C23" s="315">
        <f>CHI_fec!C23</f>
        <v>13435.66689595873</v>
      </c>
      <c r="D23" s="315">
        <f>CHI_fec!D23</f>
        <v>13213.52820292347</v>
      </c>
      <c r="E23" s="315">
        <f>CHI_fec!E23</f>
        <v>13385.59277730008</v>
      </c>
      <c r="F23" s="315">
        <f>CHI_fec!F23</f>
        <v>14179.038865004301</v>
      </c>
      <c r="G23" s="315">
        <f>CHI_fec!G23</f>
        <v>14193.751762682719</v>
      </c>
      <c r="H23" s="315">
        <f>CHI_fec!H23</f>
        <v>13385.59277730008</v>
      </c>
      <c r="I23" s="315">
        <f>CHI_fec!I23</f>
        <v>12934.747291487531</v>
      </c>
      <c r="J23" s="315">
        <f>CHI_fec!J23</f>
        <v>12447.11951848667</v>
      </c>
      <c r="K23" s="315">
        <f>CHI_fec!K23</f>
        <v>11808.15898538263</v>
      </c>
      <c r="L23" s="315">
        <f>CHI_fec!L23</f>
        <v>12536.447893379191</v>
      </c>
      <c r="M23" s="315">
        <f>CHI_fec!M23</f>
        <v>12000.477730008601</v>
      </c>
      <c r="N23" s="315">
        <f>CHI_fec!N23</f>
        <v>12209.611177987959</v>
      </c>
      <c r="O23" s="315">
        <f>CHI_fec!O23</f>
        <v>12447.11951848667</v>
      </c>
      <c r="P23" s="315">
        <f>CHI_fec!P23</f>
        <v>13037.737661220979</v>
      </c>
      <c r="Q23" s="315">
        <f>CHI_fec!Q23</f>
        <v>12215.916680997419</v>
      </c>
      <c r="R23" s="315">
        <f>CHI_fec!R23</f>
        <v>11541.224763542559</v>
      </c>
      <c r="S23" s="315">
        <f>CHI_fec!S23</f>
        <v>11770.325795356841</v>
      </c>
      <c r="T23" s="315">
        <f>CHI_fec!T23</f>
        <v>8753.128890799655</v>
      </c>
      <c r="U23" s="315">
        <f>CHI_fec!U23</f>
        <v>8178.2745485812547</v>
      </c>
      <c r="V23" s="315">
        <f>CHI_fec!V23</f>
        <v>8592.337833190024</v>
      </c>
      <c r="W23" s="315">
        <f>CHI_fec!W23</f>
        <v>10090.95253654342</v>
      </c>
      <c r="X23" s="315">
        <f>CHI_fec!X23</f>
        <v>8582.8795356835763</v>
      </c>
      <c r="Y23" s="315">
        <f>CHI_fec!Y23</f>
        <v>6779.4975064488381</v>
      </c>
      <c r="DA23" s="137"/>
    </row>
    <row r="24" spans="1:105" ht="12" customHeight="1" x14ac:dyDescent="0.25">
      <c r="A24" s="135" t="s">
        <v>73</v>
      </c>
      <c r="B24" s="315">
        <f>CHI_fec!B24</f>
        <v>2149.6130696474629</v>
      </c>
      <c r="C24" s="315">
        <f>CHI_fec!C24</f>
        <v>2149.6130696474629</v>
      </c>
      <c r="D24" s="315">
        <f>CHI_fec!D24</f>
        <v>2149.6130696474629</v>
      </c>
      <c r="E24" s="315">
        <f>CHI_fec!E24</f>
        <v>2149.6382631126398</v>
      </c>
      <c r="F24" s="315">
        <f>CHI_fec!F24</f>
        <v>2364.546689595873</v>
      </c>
      <c r="G24" s="315">
        <f>CHI_fec!G24</f>
        <v>2472.062252794497</v>
      </c>
      <c r="H24" s="315">
        <f>CHI_fec!H24</f>
        <v>2364.546689595873</v>
      </c>
      <c r="I24" s="315">
        <f>CHI_fec!I24</f>
        <v>2300.085984522786</v>
      </c>
      <c r="J24" s="315">
        <f>CHI_fec!J24</f>
        <v>2176.7006018916591</v>
      </c>
      <c r="K24" s="315">
        <f>CHI_fec!K24</f>
        <v>1937.5118658641441</v>
      </c>
      <c r="L24" s="315">
        <f>CHI_fec!L24</f>
        <v>2392.0957867583829</v>
      </c>
      <c r="M24" s="315">
        <f>CHI_fec!M24</f>
        <v>2316.029406706793</v>
      </c>
      <c r="N24" s="315">
        <f>CHI_fec!N24</f>
        <v>2056.5932932072228</v>
      </c>
      <c r="O24" s="315">
        <f>CHI_fec!O24</f>
        <v>2410.3031814273431</v>
      </c>
      <c r="P24" s="315">
        <f>CHI_fec!P24</f>
        <v>2527.8301805674978</v>
      </c>
      <c r="Q24" s="315">
        <f>CHI_fec!Q24</f>
        <v>2372.1410146173689</v>
      </c>
      <c r="R24" s="315">
        <f>CHI_fec!R24</f>
        <v>2622.964402407566</v>
      </c>
      <c r="S24" s="315">
        <f>CHI_fec!S24</f>
        <v>2582.1478933791918</v>
      </c>
      <c r="T24" s="315">
        <f>CHI_fec!T24</f>
        <v>3007.409802235597</v>
      </c>
      <c r="U24" s="315">
        <f>CHI_fec!U24</f>
        <v>3431.2446259673261</v>
      </c>
      <c r="V24" s="315">
        <f>CHI_fec!V24</f>
        <v>2847.6413585554601</v>
      </c>
      <c r="W24" s="315">
        <f>CHI_fec!W24</f>
        <v>2884.7592433361988</v>
      </c>
      <c r="X24" s="315">
        <f>CHI_fec!X24</f>
        <v>1778.0309544282029</v>
      </c>
      <c r="Y24" s="315">
        <f>CHI_fec!Y24</f>
        <v>1807.8029234737751</v>
      </c>
      <c r="DA24" s="137"/>
    </row>
    <row r="25" spans="1:105" ht="12" customHeight="1" x14ac:dyDescent="0.25">
      <c r="A25" s="57" t="s">
        <v>998</v>
      </c>
      <c r="B25" s="294">
        <v>1458.9931168170169</v>
      </c>
      <c r="C25" s="294">
        <v>1416.3907768234401</v>
      </c>
      <c r="D25" s="294">
        <v>1452.757553494713</v>
      </c>
      <c r="E25" s="294">
        <v>1819.0265486976871</v>
      </c>
      <c r="F25" s="294">
        <v>1683.150934280967</v>
      </c>
      <c r="G25" s="294">
        <v>1824.4559557051689</v>
      </c>
      <c r="H25" s="294">
        <v>1973.7597490216051</v>
      </c>
      <c r="I25" s="294">
        <v>2280.71923525798</v>
      </c>
      <c r="J25" s="294">
        <v>2455.9137257756661</v>
      </c>
      <c r="K25" s="294">
        <v>2259.3480914355</v>
      </c>
      <c r="L25" s="294">
        <v>2493.077617689532</v>
      </c>
      <c r="M25" s="294">
        <v>2400.119853854831</v>
      </c>
      <c r="N25" s="294">
        <v>2566.915473365636</v>
      </c>
      <c r="O25" s="294">
        <v>2627.2709735997969</v>
      </c>
      <c r="P25" s="294">
        <v>2559.8152340187939</v>
      </c>
      <c r="Q25" s="294">
        <v>2748.0284532223782</v>
      </c>
      <c r="R25" s="294">
        <v>2688.839710490055</v>
      </c>
      <c r="S25" s="294">
        <v>2894.9319141187971</v>
      </c>
      <c r="T25" s="294">
        <v>2611.2253151507521</v>
      </c>
      <c r="U25" s="294">
        <v>2456.8075186016372</v>
      </c>
      <c r="V25" s="294">
        <v>2558.3844838733162</v>
      </c>
      <c r="W25" s="294">
        <v>2547.3868981706819</v>
      </c>
      <c r="X25" s="294">
        <v>2450.0476807773521</v>
      </c>
      <c r="Y25" s="294">
        <v>2197.5821625107519</v>
      </c>
      <c r="DA25" s="70" t="s">
        <v>1144</v>
      </c>
    </row>
    <row r="26" spans="1:105" ht="12" customHeight="1" x14ac:dyDescent="0.25">
      <c r="A26" s="46" t="s">
        <v>28</v>
      </c>
      <c r="B26" s="229">
        <v>67.31654499208976</v>
      </c>
      <c r="C26" s="229">
        <v>114.741178435942</v>
      </c>
      <c r="D26" s="229">
        <v>108.7298745827716</v>
      </c>
      <c r="E26" s="229">
        <v>94.697136906969263</v>
      </c>
      <c r="F26" s="229">
        <v>50.470762961356648</v>
      </c>
      <c r="G26" s="229">
        <v>28.17085931303221</v>
      </c>
      <c r="H26" s="229">
        <v>32.812030880574667</v>
      </c>
      <c r="I26" s="229">
        <v>53.733450281644352</v>
      </c>
      <c r="J26" s="229">
        <v>64.559055343933451</v>
      </c>
      <c r="K26" s="229">
        <v>48.264338537730147</v>
      </c>
      <c r="L26" s="229">
        <v>98.791105454141913</v>
      </c>
      <c r="M26" s="229">
        <v>65.917890901449283</v>
      </c>
      <c r="N26" s="229">
        <v>67.952407576076084</v>
      </c>
      <c r="O26" s="229">
        <v>79.200821674089838</v>
      </c>
      <c r="P26" s="229">
        <v>97.393220791655224</v>
      </c>
      <c r="Q26" s="229">
        <v>186.15862375271149</v>
      </c>
      <c r="R26" s="229">
        <v>157.11521563941929</v>
      </c>
      <c r="S26" s="229">
        <v>168.3752476756371</v>
      </c>
      <c r="T26" s="229">
        <v>67.425908213172647</v>
      </c>
      <c r="U26" s="229">
        <v>61.600657518094671</v>
      </c>
      <c r="V26" s="229">
        <v>92.034628588101896</v>
      </c>
      <c r="W26" s="229">
        <v>26.826766124141471</v>
      </c>
      <c r="X26" s="229">
        <v>93.412341197775049</v>
      </c>
      <c r="Y26" s="229">
        <v>69.327984677277186</v>
      </c>
      <c r="DA26" s="73" t="s">
        <v>1145</v>
      </c>
    </row>
    <row r="27" spans="1:105" ht="12" customHeight="1" x14ac:dyDescent="0.25">
      <c r="A27" s="46" t="s">
        <v>30</v>
      </c>
      <c r="B27" s="229">
        <v>30.19779574375168</v>
      </c>
      <c r="C27" s="229">
        <v>6.4349951097430074</v>
      </c>
      <c r="D27" s="229">
        <v>0.8565524225392589</v>
      </c>
      <c r="E27" s="229">
        <v>173.89759467169691</v>
      </c>
      <c r="F27" s="229">
        <v>138.85809715960269</v>
      </c>
      <c r="G27" s="229">
        <v>137.35892750212881</v>
      </c>
      <c r="H27" s="229">
        <v>137.5992996349479</v>
      </c>
      <c r="I27" s="229">
        <v>134.9646650953753</v>
      </c>
      <c r="J27" s="229">
        <v>148.40893973629659</v>
      </c>
      <c r="K27" s="229">
        <v>107.0852517357406</v>
      </c>
      <c r="L27" s="229">
        <v>122.6260503859789</v>
      </c>
      <c r="M27" s="229">
        <v>111.0504230035247</v>
      </c>
      <c r="N27" s="229">
        <v>110.06185418125629</v>
      </c>
      <c r="O27" s="229">
        <v>113.7354290925972</v>
      </c>
      <c r="P27" s="229">
        <v>110.9265305494482</v>
      </c>
      <c r="Q27" s="229">
        <v>131.0178873042295</v>
      </c>
      <c r="R27" s="229">
        <v>157.4334380565341</v>
      </c>
      <c r="S27" s="229">
        <v>116.08340182726521</v>
      </c>
      <c r="T27" s="229">
        <v>104.33000485343079</v>
      </c>
      <c r="U27" s="229">
        <v>118.25475390082509</v>
      </c>
      <c r="V27" s="229">
        <v>102.3800919072131</v>
      </c>
      <c r="W27" s="229">
        <v>103.7679798396296</v>
      </c>
      <c r="X27" s="229">
        <v>90.159657359858414</v>
      </c>
      <c r="Y27" s="229">
        <v>64.121140675741856</v>
      </c>
      <c r="DA27" s="73" t="s">
        <v>1146</v>
      </c>
    </row>
    <row r="28" spans="1:105" ht="12" customHeight="1" x14ac:dyDescent="0.25">
      <c r="A28" s="46" t="s">
        <v>31</v>
      </c>
      <c r="B28" s="229">
        <v>0</v>
      </c>
      <c r="C28" s="229">
        <v>0</v>
      </c>
      <c r="D28" s="229">
        <v>0</v>
      </c>
      <c r="E28" s="229">
        <v>0</v>
      </c>
      <c r="F28" s="229">
        <v>0</v>
      </c>
      <c r="G28" s="229">
        <v>0</v>
      </c>
      <c r="H28" s="229">
        <v>0</v>
      </c>
      <c r="I28" s="229">
        <v>3.0697409734536398</v>
      </c>
      <c r="J28" s="229">
        <v>0</v>
      </c>
      <c r="K28" s="229">
        <v>0</v>
      </c>
      <c r="L28" s="229">
        <v>0</v>
      </c>
      <c r="M28" s="229">
        <v>0.6827492514370036</v>
      </c>
      <c r="N28" s="229">
        <v>0</v>
      </c>
      <c r="O28" s="229">
        <v>0</v>
      </c>
      <c r="P28" s="229">
        <v>0</v>
      </c>
      <c r="Q28" s="229">
        <v>0</v>
      </c>
      <c r="R28" s="229">
        <v>0</v>
      </c>
      <c r="S28" s="229">
        <v>0</v>
      </c>
      <c r="T28" s="229">
        <v>0</v>
      </c>
      <c r="U28" s="229">
        <v>0</v>
      </c>
      <c r="V28" s="229">
        <v>0</v>
      </c>
      <c r="W28" s="229">
        <v>0</v>
      </c>
      <c r="X28" s="229">
        <v>0</v>
      </c>
      <c r="Y28" s="229">
        <v>0</v>
      </c>
      <c r="DA28" s="73" t="s">
        <v>1147</v>
      </c>
    </row>
    <row r="29" spans="1:105" ht="12" customHeight="1" x14ac:dyDescent="0.25">
      <c r="A29" s="46" t="s">
        <v>159</v>
      </c>
      <c r="B29" s="229">
        <v>0</v>
      </c>
      <c r="C29" s="229">
        <v>0</v>
      </c>
      <c r="D29" s="229">
        <v>0</v>
      </c>
      <c r="E29" s="229">
        <v>12.725052464636001</v>
      </c>
      <c r="F29" s="229">
        <v>12.071938477790599</v>
      </c>
      <c r="G29" s="229">
        <v>14.6243710330423</v>
      </c>
      <c r="H29" s="229">
        <v>11.630444457728119</v>
      </c>
      <c r="I29" s="229">
        <v>14.231269505807591</v>
      </c>
      <c r="J29" s="229">
        <v>24.822411108727309</v>
      </c>
      <c r="K29" s="229">
        <v>12.108227085446231</v>
      </c>
      <c r="L29" s="229">
        <v>15.27607191710428</v>
      </c>
      <c r="M29" s="229">
        <v>13.37684968122886</v>
      </c>
      <c r="N29" s="229">
        <v>13.448793545907179</v>
      </c>
      <c r="O29" s="229">
        <v>11.75853873640219</v>
      </c>
      <c r="P29" s="229">
        <v>9.5464394845415654</v>
      </c>
      <c r="Q29" s="229">
        <v>5.7054157963980359</v>
      </c>
      <c r="R29" s="229">
        <v>10.02232098108875</v>
      </c>
      <c r="S29" s="229">
        <v>10.69881857669194</v>
      </c>
      <c r="T29" s="229">
        <v>9.9073358415586803</v>
      </c>
      <c r="U29" s="229">
        <v>7.3628368775233097</v>
      </c>
      <c r="V29" s="229">
        <v>16.376839309345609</v>
      </c>
      <c r="W29" s="229">
        <v>19.463242842076259</v>
      </c>
      <c r="X29" s="229">
        <v>14.554942111244561</v>
      </c>
      <c r="Y29" s="229">
        <v>13.50971278207518</v>
      </c>
      <c r="DA29" s="73" t="s">
        <v>1148</v>
      </c>
    </row>
    <row r="30" spans="1:105" ht="12" customHeight="1" x14ac:dyDescent="0.25">
      <c r="A30" s="46" t="s">
        <v>32</v>
      </c>
      <c r="B30" s="229">
        <v>60.851219314298874</v>
      </c>
      <c r="C30" s="229">
        <v>83.524191051895855</v>
      </c>
      <c r="D30" s="229">
        <v>93.969579684603659</v>
      </c>
      <c r="E30" s="229">
        <v>227.61006325180699</v>
      </c>
      <c r="F30" s="229">
        <v>206.18697181008349</v>
      </c>
      <c r="G30" s="229">
        <v>216.34867847907961</v>
      </c>
      <c r="H30" s="229">
        <v>193.9068347914702</v>
      </c>
      <c r="I30" s="229">
        <v>197.40881751551089</v>
      </c>
      <c r="J30" s="229">
        <v>217.50559792863581</v>
      </c>
      <c r="K30" s="229">
        <v>213.20355150018051</v>
      </c>
      <c r="L30" s="229">
        <v>217.0993860140033</v>
      </c>
      <c r="M30" s="229">
        <v>198.44291723322479</v>
      </c>
      <c r="N30" s="229">
        <v>211.02667646214459</v>
      </c>
      <c r="O30" s="229">
        <v>225.81674654472539</v>
      </c>
      <c r="P30" s="229">
        <v>224.93756732247729</v>
      </c>
      <c r="Q30" s="229">
        <v>250.78724626292509</v>
      </c>
      <c r="R30" s="229">
        <v>123.2231241145148</v>
      </c>
      <c r="S30" s="229">
        <v>136.14568837579091</v>
      </c>
      <c r="T30" s="229">
        <v>105.6550535597157</v>
      </c>
      <c r="U30" s="229">
        <v>91.709269478185035</v>
      </c>
      <c r="V30" s="229">
        <v>71.948704117901372</v>
      </c>
      <c r="W30" s="229">
        <v>83.090481351881834</v>
      </c>
      <c r="X30" s="229">
        <v>63.627501498702088</v>
      </c>
      <c r="Y30" s="229">
        <v>40.303607640791753</v>
      </c>
      <c r="DA30" s="73" t="s">
        <v>1149</v>
      </c>
    </row>
    <row r="31" spans="1:105" ht="12" customHeight="1" x14ac:dyDescent="0.25">
      <c r="A31" s="46" t="s">
        <v>33</v>
      </c>
      <c r="B31" s="229">
        <v>0</v>
      </c>
      <c r="C31" s="229">
        <v>2.263232530244951</v>
      </c>
      <c r="D31" s="229">
        <v>7.1010005248929362</v>
      </c>
      <c r="E31" s="229">
        <v>0</v>
      </c>
      <c r="F31" s="229">
        <v>1.518803580852919</v>
      </c>
      <c r="G31" s="229">
        <v>2.2744948629784281</v>
      </c>
      <c r="H31" s="229">
        <v>0.75665088450236839</v>
      </c>
      <c r="I31" s="229">
        <v>0</v>
      </c>
      <c r="J31" s="229">
        <v>0</v>
      </c>
      <c r="K31" s="229">
        <v>0</v>
      </c>
      <c r="L31" s="229">
        <v>0</v>
      </c>
      <c r="M31" s="229">
        <v>0</v>
      </c>
      <c r="N31" s="229">
        <v>1.8760039588266819</v>
      </c>
      <c r="O31" s="229">
        <v>1.6441737025064249</v>
      </c>
      <c r="P31" s="229">
        <v>1.906005835236926</v>
      </c>
      <c r="Q31" s="229">
        <v>5.1225295955670793</v>
      </c>
      <c r="R31" s="229">
        <v>4.857330878243368</v>
      </c>
      <c r="S31" s="229">
        <v>4.9454040609173937</v>
      </c>
      <c r="T31" s="229">
        <v>4.9430671967041668</v>
      </c>
      <c r="U31" s="229">
        <v>4.1353962155969128</v>
      </c>
      <c r="V31" s="229">
        <v>4.1596329963254677</v>
      </c>
      <c r="W31" s="229">
        <v>0</v>
      </c>
      <c r="X31" s="229">
        <v>0</v>
      </c>
      <c r="Y31" s="229">
        <v>0</v>
      </c>
      <c r="DA31" s="73" t="s">
        <v>1150</v>
      </c>
    </row>
    <row r="32" spans="1:105" ht="12" customHeight="1" x14ac:dyDescent="0.25">
      <c r="A32" s="46" t="s">
        <v>35</v>
      </c>
      <c r="B32" s="229">
        <v>1163.090655699591</v>
      </c>
      <c r="C32" s="229">
        <v>1074.9980108275231</v>
      </c>
      <c r="D32" s="229">
        <v>1110.7129244106691</v>
      </c>
      <c r="E32" s="229">
        <v>911.44200071948103</v>
      </c>
      <c r="F32" s="229">
        <v>891.01682566280385</v>
      </c>
      <c r="G32" s="229">
        <v>954.33351092466546</v>
      </c>
      <c r="H32" s="229">
        <v>713.70207115744677</v>
      </c>
      <c r="I32" s="229">
        <v>954.97441463095686</v>
      </c>
      <c r="J32" s="229">
        <v>1062.0596413063231</v>
      </c>
      <c r="K32" s="229">
        <v>931.24724700515628</v>
      </c>
      <c r="L32" s="229">
        <v>1135.352581765474</v>
      </c>
      <c r="M32" s="229">
        <v>979.29033890093729</v>
      </c>
      <c r="N32" s="229">
        <v>1039.5668659713799</v>
      </c>
      <c r="O32" s="229">
        <v>1029.3072935427481</v>
      </c>
      <c r="P32" s="229">
        <v>1006.116189334403</v>
      </c>
      <c r="Q32" s="229">
        <v>996.94325884663908</v>
      </c>
      <c r="R32" s="229">
        <v>999.38519153157722</v>
      </c>
      <c r="S32" s="229">
        <v>1241.283442063447</v>
      </c>
      <c r="T32" s="229">
        <v>1033.2525807696909</v>
      </c>
      <c r="U32" s="229">
        <v>963.59685968956967</v>
      </c>
      <c r="V32" s="229">
        <v>1114.2965167939701</v>
      </c>
      <c r="W32" s="229">
        <v>1109.766272274459</v>
      </c>
      <c r="X32" s="229">
        <v>989.35079039719949</v>
      </c>
      <c r="Y32" s="229">
        <v>956.24817350559499</v>
      </c>
      <c r="DA32" s="73" t="s">
        <v>1151</v>
      </c>
    </row>
    <row r="33" spans="1:105" ht="12" customHeight="1" x14ac:dyDescent="0.25">
      <c r="A33" s="46" t="s">
        <v>36</v>
      </c>
      <c r="B33" s="229">
        <v>35.898717139700253</v>
      </c>
      <c r="C33" s="229">
        <v>31.728162203488971</v>
      </c>
      <c r="D33" s="229">
        <v>30.396090300472419</v>
      </c>
      <c r="E33" s="229">
        <v>0</v>
      </c>
      <c r="F33" s="229">
        <v>0</v>
      </c>
      <c r="G33" s="229">
        <v>3.2233040351350759E-2</v>
      </c>
      <c r="H33" s="229">
        <v>3.2169080034300232E-2</v>
      </c>
      <c r="I33" s="229">
        <v>5.6802354861296669</v>
      </c>
      <c r="J33" s="229">
        <v>0</v>
      </c>
      <c r="K33" s="229">
        <v>0</v>
      </c>
      <c r="L33" s="229">
        <v>34.063948405598772</v>
      </c>
      <c r="M33" s="229">
        <v>61.936493735121992</v>
      </c>
      <c r="N33" s="229">
        <v>33.12237494098467</v>
      </c>
      <c r="O33" s="229">
        <v>35.169540363808402</v>
      </c>
      <c r="P33" s="229">
        <v>26.785883699876919</v>
      </c>
      <c r="Q33" s="229">
        <v>24.99225043842921</v>
      </c>
      <c r="R33" s="229">
        <v>18.69857566509959</v>
      </c>
      <c r="S33" s="229">
        <v>12.24563159524492</v>
      </c>
      <c r="T33" s="229">
        <v>20.893668236427239</v>
      </c>
      <c r="U33" s="229">
        <v>16.221481972398099</v>
      </c>
      <c r="V33" s="229">
        <v>15.17234607196572</v>
      </c>
      <c r="W33" s="229">
        <v>16.29906369867566</v>
      </c>
      <c r="X33" s="229">
        <v>0.18218835114577411</v>
      </c>
      <c r="Y33" s="229">
        <v>6.5793978756553591</v>
      </c>
      <c r="DA33" s="73" t="s">
        <v>1152</v>
      </c>
    </row>
    <row r="34" spans="1:105" ht="12" customHeight="1" x14ac:dyDescent="0.25">
      <c r="A34" s="46" t="s">
        <v>38</v>
      </c>
      <c r="B34" s="229">
        <v>0</v>
      </c>
      <c r="C34" s="229">
        <v>0</v>
      </c>
      <c r="D34" s="229">
        <v>0</v>
      </c>
      <c r="E34" s="229">
        <v>2.4033700649453058</v>
      </c>
      <c r="F34" s="229">
        <v>3.2346961432615262</v>
      </c>
      <c r="G34" s="229">
        <v>6.896697794174913</v>
      </c>
      <c r="H34" s="229">
        <v>6.2664938573325628</v>
      </c>
      <c r="I34" s="229">
        <v>37.755280844892063</v>
      </c>
      <c r="J34" s="229">
        <v>40.114549049365593</v>
      </c>
      <c r="K34" s="229">
        <v>34.314741321693297</v>
      </c>
      <c r="L34" s="229">
        <v>69.301719826620257</v>
      </c>
      <c r="M34" s="229">
        <v>65.613471105293641</v>
      </c>
      <c r="N34" s="229">
        <v>77.257994175340059</v>
      </c>
      <c r="O34" s="229">
        <v>75.274115799036679</v>
      </c>
      <c r="P34" s="229">
        <v>76.07362594826327</v>
      </c>
      <c r="Q34" s="229">
        <v>87.238947617918384</v>
      </c>
      <c r="R34" s="229">
        <v>141.67890809207671</v>
      </c>
      <c r="S34" s="229">
        <v>108.99284064221951</v>
      </c>
      <c r="T34" s="229">
        <v>86.859761864625654</v>
      </c>
      <c r="U34" s="229">
        <v>82.562608743794129</v>
      </c>
      <c r="V34" s="229">
        <v>85.202385666188661</v>
      </c>
      <c r="W34" s="229">
        <v>100.28167067310891</v>
      </c>
      <c r="X34" s="229">
        <v>110.7174968736819</v>
      </c>
      <c r="Y34" s="229">
        <v>109.5337511130279</v>
      </c>
      <c r="DA34" s="73" t="s">
        <v>1153</v>
      </c>
    </row>
    <row r="35" spans="1:105" ht="12" customHeight="1" x14ac:dyDescent="0.25">
      <c r="A35" s="46" t="s">
        <v>39</v>
      </c>
      <c r="B35" s="229">
        <v>101.6381839275852</v>
      </c>
      <c r="C35" s="229">
        <v>102.7010066646023</v>
      </c>
      <c r="D35" s="229">
        <v>100.9915315687648</v>
      </c>
      <c r="E35" s="229">
        <v>396.25133061815183</v>
      </c>
      <c r="F35" s="229">
        <v>379.7928384852151</v>
      </c>
      <c r="G35" s="229">
        <v>464.41618275571619</v>
      </c>
      <c r="H35" s="229">
        <v>877.05375427756758</v>
      </c>
      <c r="I35" s="229">
        <v>878.90136092421028</v>
      </c>
      <c r="J35" s="229">
        <v>898.44353130238346</v>
      </c>
      <c r="K35" s="229">
        <v>913.12473424955374</v>
      </c>
      <c r="L35" s="229">
        <v>800.5667539206097</v>
      </c>
      <c r="M35" s="229">
        <v>903.80872004261414</v>
      </c>
      <c r="N35" s="229">
        <v>1012.60250255372</v>
      </c>
      <c r="O35" s="229">
        <v>1055.3643141438829</v>
      </c>
      <c r="P35" s="229">
        <v>1006.129771052892</v>
      </c>
      <c r="Q35" s="229">
        <v>1060.0622936075599</v>
      </c>
      <c r="R35" s="229">
        <v>1076.425605531502</v>
      </c>
      <c r="S35" s="229">
        <v>1096.161439301583</v>
      </c>
      <c r="T35" s="229">
        <v>1177.957934615426</v>
      </c>
      <c r="U35" s="229">
        <v>1111.3636542056499</v>
      </c>
      <c r="V35" s="229">
        <v>1056.813338422304</v>
      </c>
      <c r="W35" s="229">
        <v>1087.891421366709</v>
      </c>
      <c r="X35" s="229">
        <v>1088.0427629877449</v>
      </c>
      <c r="Y35" s="229">
        <v>937.9583942405875</v>
      </c>
      <c r="DA35" s="73" t="s">
        <v>1154</v>
      </c>
    </row>
    <row r="36" spans="1:105" ht="12" customHeight="1" x14ac:dyDescent="0.25">
      <c r="A36" s="57" t="s">
        <v>1010</v>
      </c>
      <c r="B36" s="261">
        <v>547.30408306549418</v>
      </c>
      <c r="C36" s="261">
        <v>534.20605694178425</v>
      </c>
      <c r="D36" s="261">
        <v>546.48213868306311</v>
      </c>
      <c r="E36" s="261">
        <v>633.08009803552136</v>
      </c>
      <c r="F36" s="261">
        <v>589.43285907370068</v>
      </c>
      <c r="G36" s="261">
        <v>632.50182123017976</v>
      </c>
      <c r="H36" s="261">
        <v>625.6500309510543</v>
      </c>
      <c r="I36" s="261">
        <v>738.02164487734126</v>
      </c>
      <c r="J36" s="261">
        <v>801.03058566098935</v>
      </c>
      <c r="K36" s="261">
        <v>725.27738601612543</v>
      </c>
      <c r="L36" s="261">
        <v>827.29496268078049</v>
      </c>
      <c r="M36" s="261">
        <v>772.64921297454362</v>
      </c>
      <c r="N36" s="261">
        <v>822.76585104635751</v>
      </c>
      <c r="O36" s="261">
        <v>837.78303841250113</v>
      </c>
      <c r="P36" s="261">
        <v>822.72000576402127</v>
      </c>
      <c r="Q36" s="261">
        <v>879.68540198580149</v>
      </c>
      <c r="R36" s="261">
        <v>846.88119029050165</v>
      </c>
      <c r="S36" s="261">
        <v>938.66236610242561</v>
      </c>
      <c r="T36" s="261">
        <v>815.22822223787023</v>
      </c>
      <c r="U36" s="261">
        <v>765.8555803676943</v>
      </c>
      <c r="V36" s="261">
        <v>815.51213634270289</v>
      </c>
      <c r="W36" s="261">
        <v>806.85532881825202</v>
      </c>
      <c r="X36" s="261">
        <v>771.12813248197529</v>
      </c>
      <c r="Y36" s="261">
        <v>700.69048670339077</v>
      </c>
      <c r="DA36" s="70" t="s">
        <v>1155</v>
      </c>
    </row>
    <row r="37" spans="1:105" ht="12" customHeight="1" x14ac:dyDescent="0.25">
      <c r="A37" s="60" t="s">
        <v>1012</v>
      </c>
      <c r="B37" s="262">
        <v>509.86488202980968</v>
      </c>
      <c r="C37" s="262">
        <v>494.15332390779361</v>
      </c>
      <c r="D37" s="262">
        <v>509.7313672348925</v>
      </c>
      <c r="E37" s="262">
        <v>600.52271528856704</v>
      </c>
      <c r="F37" s="262">
        <v>553.05825438444549</v>
      </c>
      <c r="G37" s="262">
        <v>594.8683989256109</v>
      </c>
      <c r="H37" s="262">
        <v>585.16439280418012</v>
      </c>
      <c r="I37" s="262">
        <v>708.78586177442492</v>
      </c>
      <c r="J37" s="262">
        <v>774.26389836019871</v>
      </c>
      <c r="K37" s="262">
        <v>704.53509337006335</v>
      </c>
      <c r="L37" s="262">
        <v>799.58002224251163</v>
      </c>
      <c r="M37" s="262">
        <v>744.11562535500127</v>
      </c>
      <c r="N37" s="262">
        <v>794.80254573919376</v>
      </c>
      <c r="O37" s="262">
        <v>810.16380418767767</v>
      </c>
      <c r="P37" s="262">
        <v>790.8067326094972</v>
      </c>
      <c r="Q37" s="262">
        <v>850.35273972575658</v>
      </c>
      <c r="R37" s="262">
        <v>817.27992948557289</v>
      </c>
      <c r="S37" s="262">
        <v>909.42203571032815</v>
      </c>
      <c r="T37" s="262">
        <v>784.41042665894349</v>
      </c>
      <c r="U37" s="262">
        <v>732.46332624700642</v>
      </c>
      <c r="V37" s="262">
        <v>789.34272275000114</v>
      </c>
      <c r="W37" s="262">
        <v>777.90187812343834</v>
      </c>
      <c r="X37" s="262">
        <v>737.93460545026085</v>
      </c>
      <c r="Y37" s="262">
        <v>670.20283831583731</v>
      </c>
      <c r="DA37" s="72" t="s">
        <v>1156</v>
      </c>
    </row>
    <row r="38" spans="1:105" ht="12" customHeight="1" x14ac:dyDescent="0.25">
      <c r="A38" s="59" t="s">
        <v>28</v>
      </c>
      <c r="B38" s="230">
        <v>26.758107335635369</v>
      </c>
      <c r="C38" s="230">
        <v>44.807590607194257</v>
      </c>
      <c r="D38" s="230">
        <v>42.459673207385741</v>
      </c>
      <c r="E38" s="230">
        <v>45.868421304584558</v>
      </c>
      <c r="F38" s="230">
        <v>24.205098981977901</v>
      </c>
      <c r="G38" s="230">
        <v>13.890813923995159</v>
      </c>
      <c r="H38" s="230">
        <v>20.278968699165102</v>
      </c>
      <c r="I38" s="230">
        <v>31.313128814095929</v>
      </c>
      <c r="J38" s="230">
        <v>36.733104426520782</v>
      </c>
      <c r="K38" s="230">
        <v>28.38417962123793</v>
      </c>
      <c r="L38" s="230">
        <v>54.175105228937497</v>
      </c>
      <c r="M38" s="230">
        <v>39.226604688767011</v>
      </c>
      <c r="N38" s="230">
        <v>40.782672314091819</v>
      </c>
      <c r="O38" s="230">
        <v>47.936577419773009</v>
      </c>
      <c r="P38" s="230">
        <v>57.878847147267408</v>
      </c>
      <c r="Q38" s="230">
        <v>110.50384649629569</v>
      </c>
      <c r="R38" s="230">
        <v>100.1413921311666</v>
      </c>
      <c r="S38" s="230">
        <v>98.967621576939322</v>
      </c>
      <c r="T38" s="230">
        <v>43.765977877674231</v>
      </c>
      <c r="U38" s="230">
        <v>40.392144290922431</v>
      </c>
      <c r="V38" s="230">
        <v>56.489964808010917</v>
      </c>
      <c r="W38" s="230">
        <v>16.959783515666128</v>
      </c>
      <c r="X38" s="230">
        <v>59.771049948115063</v>
      </c>
      <c r="Y38" s="230">
        <v>43.345549763375033</v>
      </c>
      <c r="DA38" s="71" t="s">
        <v>1157</v>
      </c>
    </row>
    <row r="39" spans="1:105" ht="12" customHeight="1" x14ac:dyDescent="0.25">
      <c r="A39" s="59" t="s">
        <v>31</v>
      </c>
      <c r="B39" s="295">
        <v>0</v>
      </c>
      <c r="C39" s="295">
        <v>0</v>
      </c>
      <c r="D39" s="295">
        <v>0</v>
      </c>
      <c r="E39" s="295">
        <v>0</v>
      </c>
      <c r="F39" s="295">
        <v>0</v>
      </c>
      <c r="G39" s="295">
        <v>0</v>
      </c>
      <c r="H39" s="295">
        <v>0</v>
      </c>
      <c r="I39" s="295">
        <v>1.7712343289356169</v>
      </c>
      <c r="J39" s="295">
        <v>0</v>
      </c>
      <c r="K39" s="295">
        <v>0</v>
      </c>
      <c r="L39" s="295">
        <v>0</v>
      </c>
      <c r="M39" s="295">
        <v>0.40228255650711658</v>
      </c>
      <c r="N39" s="295">
        <v>0</v>
      </c>
      <c r="O39" s="295">
        <v>0</v>
      </c>
      <c r="P39" s="295">
        <v>0</v>
      </c>
      <c r="Q39" s="295">
        <v>0</v>
      </c>
      <c r="R39" s="295">
        <v>0</v>
      </c>
      <c r="S39" s="295">
        <v>0</v>
      </c>
      <c r="T39" s="295">
        <v>0</v>
      </c>
      <c r="U39" s="295">
        <v>0</v>
      </c>
      <c r="V39" s="295">
        <v>0</v>
      </c>
      <c r="W39" s="295">
        <v>0</v>
      </c>
      <c r="X39" s="295">
        <v>0</v>
      </c>
      <c r="Y39" s="295">
        <v>0</v>
      </c>
      <c r="DA39" s="122" t="s">
        <v>1158</v>
      </c>
    </row>
    <row r="40" spans="1:105" ht="12" customHeight="1" x14ac:dyDescent="0.25">
      <c r="A40" s="59" t="s">
        <v>159</v>
      </c>
      <c r="B40" s="295">
        <v>0</v>
      </c>
      <c r="C40" s="295">
        <v>0</v>
      </c>
      <c r="D40" s="295">
        <v>0</v>
      </c>
      <c r="E40" s="295">
        <v>5.9889090251827586</v>
      </c>
      <c r="F40" s="295">
        <v>5.6254231567876536</v>
      </c>
      <c r="G40" s="295">
        <v>7.0067397372077576</v>
      </c>
      <c r="H40" s="295">
        <v>6.9842576963340361</v>
      </c>
      <c r="I40" s="295">
        <v>8.05817268462439</v>
      </c>
      <c r="J40" s="295">
        <v>13.72320720492502</v>
      </c>
      <c r="K40" s="295">
        <v>6.9189745867991723</v>
      </c>
      <c r="L40" s="295">
        <v>8.1396326067822979</v>
      </c>
      <c r="M40" s="295">
        <v>7.7346818125911856</v>
      </c>
      <c r="N40" s="295">
        <v>7.8426954048527469</v>
      </c>
      <c r="O40" s="295">
        <v>6.9151543802256432</v>
      </c>
      <c r="P40" s="295">
        <v>5.5124385087384313</v>
      </c>
      <c r="Q40" s="295">
        <v>3.2907336051337839</v>
      </c>
      <c r="R40" s="295">
        <v>6.2069018291838196</v>
      </c>
      <c r="S40" s="295">
        <v>6.1102910724713908</v>
      </c>
      <c r="T40" s="295">
        <v>6.2485306824684832</v>
      </c>
      <c r="U40" s="295">
        <v>4.6910269751990441</v>
      </c>
      <c r="V40" s="295">
        <v>9.7670029304213699</v>
      </c>
      <c r="W40" s="295">
        <v>11.95579260441454</v>
      </c>
      <c r="X40" s="295">
        <v>9.0491606945261331</v>
      </c>
      <c r="Y40" s="295">
        <v>8.207166536111691</v>
      </c>
      <c r="DA40" s="122" t="s">
        <v>1159</v>
      </c>
    </row>
    <row r="41" spans="1:105" ht="12" customHeight="1" x14ac:dyDescent="0.25">
      <c r="A41" s="59" t="s">
        <v>32</v>
      </c>
      <c r="B41" s="295">
        <v>24.242458395971891</v>
      </c>
      <c r="C41" s="295">
        <v>32.690259207719542</v>
      </c>
      <c r="D41" s="295">
        <v>36.778062362636078</v>
      </c>
      <c r="E41" s="295">
        <v>110.4948925897191</v>
      </c>
      <c r="F41" s="295">
        <v>99.106471393039911</v>
      </c>
      <c r="G41" s="295">
        <v>106.91918658459799</v>
      </c>
      <c r="H41" s="295">
        <v>120.1101393746755</v>
      </c>
      <c r="I41" s="295">
        <v>115.29808233308709</v>
      </c>
      <c r="J41" s="295">
        <v>124.0351298638446</v>
      </c>
      <c r="K41" s="295">
        <v>125.6661248714034</v>
      </c>
      <c r="L41" s="295">
        <v>119.32029379086249</v>
      </c>
      <c r="M41" s="295">
        <v>118.3550569407991</v>
      </c>
      <c r="N41" s="295">
        <v>126.9351763744956</v>
      </c>
      <c r="O41" s="295">
        <v>136.98319205862279</v>
      </c>
      <c r="P41" s="295">
        <v>133.97597869907261</v>
      </c>
      <c r="Q41" s="295">
        <v>149.20160089815931</v>
      </c>
      <c r="R41" s="295">
        <v>78.71570590737096</v>
      </c>
      <c r="S41" s="295">
        <v>80.203362851137129</v>
      </c>
      <c r="T41" s="295">
        <v>68.734362080272561</v>
      </c>
      <c r="U41" s="295">
        <v>60.269639769715681</v>
      </c>
      <c r="V41" s="295">
        <v>44.260551055207642</v>
      </c>
      <c r="W41" s="295">
        <v>52.647415539648257</v>
      </c>
      <c r="X41" s="295">
        <v>40.80424044628878</v>
      </c>
      <c r="Y41" s="295">
        <v>25.255365759785541</v>
      </c>
      <c r="DA41" s="122" t="s">
        <v>1160</v>
      </c>
    </row>
    <row r="42" spans="1:105" ht="12" customHeight="1" x14ac:dyDescent="0.25">
      <c r="A42" s="59" t="s">
        <v>35</v>
      </c>
      <c r="B42" s="295">
        <v>458.86431629820243</v>
      </c>
      <c r="C42" s="295">
        <v>416.65547409287979</v>
      </c>
      <c r="D42" s="295">
        <v>430.49363166487069</v>
      </c>
      <c r="E42" s="295">
        <v>438.17049236908059</v>
      </c>
      <c r="F42" s="295">
        <v>424.12126085264009</v>
      </c>
      <c r="G42" s="295">
        <v>467.05165867980998</v>
      </c>
      <c r="H42" s="295">
        <v>437.79102703400548</v>
      </c>
      <c r="I42" s="295">
        <v>552.34524361368187</v>
      </c>
      <c r="J42" s="295">
        <v>599.77245686490835</v>
      </c>
      <c r="K42" s="295">
        <v>543.56581429062294</v>
      </c>
      <c r="L42" s="295">
        <v>617.94499061592944</v>
      </c>
      <c r="M42" s="295">
        <v>578.39699935633689</v>
      </c>
      <c r="N42" s="295">
        <v>619.24200164575359</v>
      </c>
      <c r="O42" s="295">
        <v>618.32888032905623</v>
      </c>
      <c r="P42" s="295">
        <v>593.43946825441878</v>
      </c>
      <c r="Q42" s="295">
        <v>587.3565587261678</v>
      </c>
      <c r="R42" s="295">
        <v>632.21592961785143</v>
      </c>
      <c r="S42" s="295">
        <v>724.1407602097803</v>
      </c>
      <c r="T42" s="295">
        <v>665.66155601852824</v>
      </c>
      <c r="U42" s="295">
        <v>627.11051521116929</v>
      </c>
      <c r="V42" s="295">
        <v>678.82520395636118</v>
      </c>
      <c r="W42" s="295">
        <v>696.3388864637094</v>
      </c>
      <c r="X42" s="295">
        <v>628.31015436133089</v>
      </c>
      <c r="Y42" s="295">
        <v>593.39475625656507</v>
      </c>
      <c r="DA42" s="122" t="s">
        <v>1161</v>
      </c>
    </row>
    <row r="43" spans="1:105" ht="12" customHeight="1" x14ac:dyDescent="0.25">
      <c r="A43" s="60" t="s">
        <v>1019</v>
      </c>
      <c r="B43" s="262">
        <v>37.43920103568454</v>
      </c>
      <c r="C43" s="262">
        <v>40.052733033990691</v>
      </c>
      <c r="D43" s="262">
        <v>36.750771448170561</v>
      </c>
      <c r="E43" s="262">
        <v>32.557382746954303</v>
      </c>
      <c r="F43" s="262">
        <v>36.374604689255207</v>
      </c>
      <c r="G43" s="262">
        <v>37.633422304568811</v>
      </c>
      <c r="H43" s="262">
        <v>40.48563814687413</v>
      </c>
      <c r="I43" s="262">
        <v>29.235783102916319</v>
      </c>
      <c r="J43" s="262">
        <v>26.76668730079065</v>
      </c>
      <c r="K43" s="262">
        <v>20.742292646062051</v>
      </c>
      <c r="L43" s="262">
        <v>27.714940438268851</v>
      </c>
      <c r="M43" s="262">
        <v>28.53358761954237</v>
      </c>
      <c r="N43" s="262">
        <v>27.963305307163779</v>
      </c>
      <c r="O43" s="262">
        <v>27.619234224823451</v>
      </c>
      <c r="P43" s="262">
        <v>31.913273154524109</v>
      </c>
      <c r="Q43" s="262">
        <v>29.332662260044909</v>
      </c>
      <c r="R43" s="262">
        <v>29.601260804928721</v>
      </c>
      <c r="S43" s="262">
        <v>29.240330392097459</v>
      </c>
      <c r="T43" s="262">
        <v>30.817795578926692</v>
      </c>
      <c r="U43" s="262">
        <v>33.392254120687888</v>
      </c>
      <c r="V43" s="262">
        <v>26.169413592701741</v>
      </c>
      <c r="W43" s="262">
        <v>28.953450694813661</v>
      </c>
      <c r="X43" s="262">
        <v>33.193527031714439</v>
      </c>
      <c r="Y43" s="262">
        <v>30.487648387553492</v>
      </c>
      <c r="DA43" s="72" t="s">
        <v>1162</v>
      </c>
    </row>
    <row r="44" spans="1:105" ht="12" customHeight="1" x14ac:dyDescent="0.25">
      <c r="A44" s="57" t="s">
        <v>1021</v>
      </c>
      <c r="B44" s="261">
        <f t="shared" ref="B44:Y44" si="1">B45+B46+B57</f>
        <v>135.06755707156745</v>
      </c>
      <c r="C44" s="261">
        <f t="shared" si="1"/>
        <v>135.06140189348909</v>
      </c>
      <c r="D44" s="261">
        <f t="shared" si="1"/>
        <v>135.21063860077857</v>
      </c>
      <c r="E44" s="261">
        <f t="shared" si="1"/>
        <v>152.88872625026352</v>
      </c>
      <c r="F44" s="261">
        <f t="shared" si="1"/>
        <v>145.50197435229421</v>
      </c>
      <c r="G44" s="261">
        <f t="shared" si="1"/>
        <v>155.25137883558853</v>
      </c>
      <c r="H44" s="261">
        <f t="shared" si="1"/>
        <v>157.45918720567678</v>
      </c>
      <c r="I44" s="261">
        <f t="shared" si="1"/>
        <v>172.34745834305252</v>
      </c>
      <c r="J44" s="261">
        <f t="shared" si="1"/>
        <v>183.69743504134613</v>
      </c>
      <c r="K44" s="261">
        <f t="shared" si="1"/>
        <v>164.24263646859305</v>
      </c>
      <c r="L44" s="261">
        <f t="shared" si="1"/>
        <v>189.69866994369733</v>
      </c>
      <c r="M44" s="261">
        <f t="shared" si="1"/>
        <v>179.35193307568537</v>
      </c>
      <c r="N44" s="261">
        <f t="shared" si="1"/>
        <v>189.63770585666248</v>
      </c>
      <c r="O44" s="261">
        <f t="shared" si="1"/>
        <v>192.74955393357925</v>
      </c>
      <c r="P44" s="261">
        <f t="shared" si="1"/>
        <v>193.1441111135837</v>
      </c>
      <c r="Q44" s="261">
        <f t="shared" si="1"/>
        <v>204.21509667443277</v>
      </c>
      <c r="R44" s="261">
        <f t="shared" si="1"/>
        <v>196.98664558507261</v>
      </c>
      <c r="S44" s="261">
        <f t="shared" si="1"/>
        <v>214.22882593245959</v>
      </c>
      <c r="T44" s="261">
        <f t="shared" si="1"/>
        <v>189.08483001734473</v>
      </c>
      <c r="U44" s="261">
        <f t="shared" si="1"/>
        <v>180.20091721432334</v>
      </c>
      <c r="V44" s="261">
        <f t="shared" si="1"/>
        <v>185.27886262708586</v>
      </c>
      <c r="W44" s="261">
        <f t="shared" si="1"/>
        <v>184.58042831840692</v>
      </c>
      <c r="X44" s="261">
        <f t="shared" si="1"/>
        <v>181.66813811084538</v>
      </c>
      <c r="Y44" s="261">
        <f t="shared" si="1"/>
        <v>164.76779959780438</v>
      </c>
      <c r="DA44" s="70"/>
    </row>
    <row r="45" spans="1:105" ht="12" customHeight="1" x14ac:dyDescent="0.25">
      <c r="A45" s="60" t="s">
        <v>1022</v>
      </c>
      <c r="B45" s="262">
        <v>52.114251022776102</v>
      </c>
      <c r="C45" s="262">
        <v>48.163063480547393</v>
      </c>
      <c r="D45" s="262">
        <v>51.043497774459823</v>
      </c>
      <c r="E45" s="262">
        <v>60.082313728619752</v>
      </c>
      <c r="F45" s="262">
        <v>53.655095965460767</v>
      </c>
      <c r="G45" s="262">
        <v>58.832873416230441</v>
      </c>
      <c r="H45" s="262">
        <v>54.395425750599621</v>
      </c>
      <c r="I45" s="262">
        <v>75.975734083783109</v>
      </c>
      <c r="J45" s="262">
        <v>86.106935968607061</v>
      </c>
      <c r="K45" s="262">
        <v>80.39253491729778</v>
      </c>
      <c r="L45" s="262">
        <v>89.306307445253125</v>
      </c>
      <c r="M45" s="262">
        <v>80.956284928810263</v>
      </c>
      <c r="N45" s="262">
        <v>88.112566780574625</v>
      </c>
      <c r="O45" s="262">
        <v>89.682091200811371</v>
      </c>
      <c r="P45" s="262">
        <v>84.554019770947974</v>
      </c>
      <c r="Q45" s="262">
        <v>91.559007214431958</v>
      </c>
      <c r="R45" s="262">
        <v>90.034895712922605</v>
      </c>
      <c r="S45" s="262">
        <v>103.59153390133081</v>
      </c>
      <c r="T45" s="262">
        <v>86.406846136140402</v>
      </c>
      <c r="U45" s="262">
        <v>78.390133199800005</v>
      </c>
      <c r="V45" s="262">
        <v>90.257856330064214</v>
      </c>
      <c r="W45" s="262">
        <v>87.673801387412823</v>
      </c>
      <c r="X45" s="262">
        <v>79.597990777117275</v>
      </c>
      <c r="Y45" s="262">
        <v>73.293338492235549</v>
      </c>
      <c r="DA45" s="72" t="s">
        <v>1163</v>
      </c>
    </row>
    <row r="46" spans="1:105" ht="12" customHeight="1" x14ac:dyDescent="0.25">
      <c r="A46" s="60" t="s">
        <v>1024</v>
      </c>
      <c r="B46" s="262">
        <v>29.018961332637321</v>
      </c>
      <c r="C46" s="262">
        <v>28.171612813508879</v>
      </c>
      <c r="D46" s="262">
        <v>28.894937737973681</v>
      </c>
      <c r="E46" s="262">
        <v>36.179924683167108</v>
      </c>
      <c r="F46" s="262">
        <v>33.477397059589791</v>
      </c>
      <c r="G46" s="262">
        <v>36.287914056244468</v>
      </c>
      <c r="H46" s="262">
        <v>39.257524368401327</v>
      </c>
      <c r="I46" s="262">
        <v>45.362861918733863</v>
      </c>
      <c r="J46" s="262">
        <v>48.84743089128331</v>
      </c>
      <c r="K46" s="262">
        <v>44.937795899524822</v>
      </c>
      <c r="L46" s="262">
        <v>49.586610212959343</v>
      </c>
      <c r="M46" s="262">
        <v>47.737706525070372</v>
      </c>
      <c r="N46" s="262">
        <v>51.055224323644303</v>
      </c>
      <c r="O46" s="262">
        <v>52.255678189614628</v>
      </c>
      <c r="P46" s="262">
        <v>50.914002566883738</v>
      </c>
      <c r="Q46" s="262">
        <v>54.657510378816063</v>
      </c>
      <c r="R46" s="262">
        <v>53.480262990271953</v>
      </c>
      <c r="S46" s="262">
        <v>57.579378756566904</v>
      </c>
      <c r="T46" s="262">
        <v>51.936534571510883</v>
      </c>
      <c r="U46" s="262">
        <v>48.865208178343352</v>
      </c>
      <c r="V46" s="262">
        <v>50.885545350280232</v>
      </c>
      <c r="W46" s="262">
        <v>50.666806474422238</v>
      </c>
      <c r="X46" s="262">
        <v>48.7307569117974</v>
      </c>
      <c r="Y46" s="262">
        <v>43.709289004953582</v>
      </c>
      <c r="DA46" s="72" t="s">
        <v>1164</v>
      </c>
    </row>
    <row r="47" spans="1:105" ht="12" customHeight="1" x14ac:dyDescent="0.25">
      <c r="A47" s="64" t="s">
        <v>28</v>
      </c>
      <c r="B47" s="229">
        <v>1.338907081641284</v>
      </c>
      <c r="C47" s="229">
        <v>2.2821696565354239</v>
      </c>
      <c r="D47" s="229">
        <v>2.1626065194217601</v>
      </c>
      <c r="E47" s="229">
        <v>1.883499327405979</v>
      </c>
      <c r="F47" s="229">
        <v>1.0038492313106651</v>
      </c>
      <c r="G47" s="229">
        <v>0.56031044128261964</v>
      </c>
      <c r="H47" s="229">
        <v>0.65262203391746143</v>
      </c>
      <c r="I47" s="229">
        <v>1.0687431613070379</v>
      </c>
      <c r="J47" s="229">
        <v>1.284061390765395</v>
      </c>
      <c r="K47" s="229">
        <v>0.95996407222760383</v>
      </c>
      <c r="L47" s="229">
        <v>1.964927206398732</v>
      </c>
      <c r="M47" s="229">
        <v>1.3110882465102589</v>
      </c>
      <c r="N47" s="229">
        <v>1.3515542089819701</v>
      </c>
      <c r="O47" s="229">
        <v>1.575281990834619</v>
      </c>
      <c r="P47" s="229">
        <v>1.9371236749765359</v>
      </c>
      <c r="Q47" s="229">
        <v>3.7026424882677711</v>
      </c>
      <c r="R47" s="229">
        <v>3.1249772976009882</v>
      </c>
      <c r="S47" s="229">
        <v>3.3489361569656668</v>
      </c>
      <c r="T47" s="229">
        <v>1.341082285243848</v>
      </c>
      <c r="U47" s="229">
        <v>1.2252196929362329</v>
      </c>
      <c r="V47" s="229">
        <v>1.8305427883637659</v>
      </c>
      <c r="W47" s="229">
        <v>0.53357680708907773</v>
      </c>
      <c r="X47" s="229">
        <v>1.857945103348509</v>
      </c>
      <c r="Y47" s="229">
        <v>1.3789140493058929</v>
      </c>
      <c r="DA47" s="73" t="s">
        <v>1165</v>
      </c>
    </row>
    <row r="48" spans="1:105" ht="12" customHeight="1" x14ac:dyDescent="0.25">
      <c r="A48" s="64" t="s">
        <v>30</v>
      </c>
      <c r="B48" s="229">
        <v>0.60062563484232967</v>
      </c>
      <c r="C48" s="229">
        <v>0.127990236631639</v>
      </c>
      <c r="D48" s="229">
        <v>1.703658594584102E-2</v>
      </c>
      <c r="E48" s="229">
        <v>3.4587740801860871</v>
      </c>
      <c r="F48" s="229">
        <v>2.7618483636091589</v>
      </c>
      <c r="G48" s="229">
        <v>2.732030302221585</v>
      </c>
      <c r="H48" s="229">
        <v>2.7368112361049062</v>
      </c>
      <c r="I48" s="229">
        <v>2.6844090986662561</v>
      </c>
      <c r="J48" s="229">
        <v>2.9518119269958309</v>
      </c>
      <c r="K48" s="229">
        <v>2.1298954351440731</v>
      </c>
      <c r="L48" s="229">
        <v>2.4389975343324761</v>
      </c>
      <c r="M48" s="229">
        <v>2.2087615725992942</v>
      </c>
      <c r="N48" s="229">
        <v>2.189099217720853</v>
      </c>
      <c r="O48" s="229">
        <v>2.2621655859415029</v>
      </c>
      <c r="P48" s="229">
        <v>2.206297386652964</v>
      </c>
      <c r="Q48" s="229">
        <v>2.6059088022703158</v>
      </c>
      <c r="R48" s="229">
        <v>3.1313066516678369</v>
      </c>
      <c r="S48" s="229">
        <v>2.3088661009830451</v>
      </c>
      <c r="T48" s="229">
        <v>2.0750943522479131</v>
      </c>
      <c r="U48" s="229">
        <v>2.35205368092149</v>
      </c>
      <c r="V48" s="229">
        <v>2.0363111340571738</v>
      </c>
      <c r="W48" s="229">
        <v>2.063915833339578</v>
      </c>
      <c r="X48" s="229">
        <v>1.7932501397932881</v>
      </c>
      <c r="Y48" s="229">
        <v>1.275351391604487</v>
      </c>
      <c r="DA48" s="73" t="s">
        <v>1166</v>
      </c>
    </row>
    <row r="49" spans="1:105" ht="12" customHeight="1" x14ac:dyDescent="0.25">
      <c r="A49" s="64" t="s">
        <v>31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0</v>
      </c>
      <c r="H49" s="229">
        <v>0</v>
      </c>
      <c r="I49" s="229">
        <v>6.105628161166702E-2</v>
      </c>
      <c r="J49" s="229">
        <v>0</v>
      </c>
      <c r="K49" s="229">
        <v>0</v>
      </c>
      <c r="L49" s="229">
        <v>0</v>
      </c>
      <c r="M49" s="229">
        <v>1.357968992380265E-2</v>
      </c>
      <c r="N49" s="229">
        <v>0</v>
      </c>
      <c r="O49" s="229">
        <v>0</v>
      </c>
      <c r="P49" s="229">
        <v>0</v>
      </c>
      <c r="Q49" s="229">
        <v>0</v>
      </c>
      <c r="R49" s="229">
        <v>0</v>
      </c>
      <c r="S49" s="229">
        <v>0</v>
      </c>
      <c r="T49" s="229">
        <v>0</v>
      </c>
      <c r="U49" s="229">
        <v>0</v>
      </c>
      <c r="V49" s="229">
        <v>0</v>
      </c>
      <c r="W49" s="229">
        <v>0</v>
      </c>
      <c r="X49" s="229">
        <v>0</v>
      </c>
      <c r="Y49" s="229">
        <v>0</v>
      </c>
      <c r="DA49" s="73" t="s">
        <v>1167</v>
      </c>
    </row>
    <row r="50" spans="1:105" ht="12" customHeight="1" x14ac:dyDescent="0.25">
      <c r="A50" s="64" t="s">
        <v>159</v>
      </c>
      <c r="B50" s="229">
        <v>0</v>
      </c>
      <c r="C50" s="229">
        <v>0</v>
      </c>
      <c r="D50" s="229">
        <v>0</v>
      </c>
      <c r="E50" s="229">
        <v>0.2530977022240235</v>
      </c>
      <c r="F50" s="229">
        <v>0.240107449349206</v>
      </c>
      <c r="G50" s="229">
        <v>0.29087461251897112</v>
      </c>
      <c r="H50" s="229">
        <v>0.23132625788976019</v>
      </c>
      <c r="I50" s="229">
        <v>0.28305593408441371</v>
      </c>
      <c r="J50" s="229">
        <v>0.49371075150680482</v>
      </c>
      <c r="K50" s="229">
        <v>0.24082921951401051</v>
      </c>
      <c r="L50" s="229">
        <v>0.30383675917823599</v>
      </c>
      <c r="M50" s="229">
        <v>0.26606176491014027</v>
      </c>
      <c r="N50" s="229">
        <v>0.2674927080744065</v>
      </c>
      <c r="O50" s="229">
        <v>0.2338740169414851</v>
      </c>
      <c r="P50" s="229">
        <v>0.18987598712641329</v>
      </c>
      <c r="Q50" s="229">
        <v>0.11347910999298939</v>
      </c>
      <c r="R50" s="229">
        <v>0.19934113578821649</v>
      </c>
      <c r="S50" s="229">
        <v>0.2127964820418432</v>
      </c>
      <c r="T50" s="229">
        <v>0.19705411381437021</v>
      </c>
      <c r="U50" s="229">
        <v>0.14644474753485889</v>
      </c>
      <c r="V50" s="229">
        <v>0.32573071194846359</v>
      </c>
      <c r="W50" s="229">
        <v>0.38711840716159929</v>
      </c>
      <c r="X50" s="229">
        <v>0.28949369085882598</v>
      </c>
      <c r="Y50" s="229">
        <v>0.26870437448900181</v>
      </c>
      <c r="DA50" s="73" t="s">
        <v>1168</v>
      </c>
    </row>
    <row r="51" spans="1:105" ht="12" customHeight="1" x14ac:dyDescent="0.25">
      <c r="A51" s="64" t="s">
        <v>32</v>
      </c>
      <c r="B51" s="229">
        <v>1.210313578571145</v>
      </c>
      <c r="C51" s="229">
        <v>1.661272587606567</v>
      </c>
      <c r="D51" s="229">
        <v>1.8690284195862279</v>
      </c>
      <c r="E51" s="229">
        <v>4.5270999213711178</v>
      </c>
      <c r="F51" s="229">
        <v>4.1010006786761339</v>
      </c>
      <c r="G51" s="229">
        <v>4.3031141564590314</v>
      </c>
      <c r="H51" s="229">
        <v>3.856752219108301</v>
      </c>
      <c r="I51" s="229">
        <v>3.9264056671507461</v>
      </c>
      <c r="J51" s="229">
        <v>4.3261249578018743</v>
      </c>
      <c r="K51" s="229">
        <v>4.2405584684746893</v>
      </c>
      <c r="L51" s="229">
        <v>4.3180455174620223</v>
      </c>
      <c r="M51" s="229">
        <v>3.9469736186897491</v>
      </c>
      <c r="N51" s="229">
        <v>4.1972610383315248</v>
      </c>
      <c r="O51" s="229">
        <v>4.4914313581817957</v>
      </c>
      <c r="P51" s="229">
        <v>4.473944731575541</v>
      </c>
      <c r="Q51" s="229">
        <v>4.9880875503370534</v>
      </c>
      <c r="R51" s="229">
        <v>2.4508731622853439</v>
      </c>
      <c r="S51" s="229">
        <v>2.707899318402244</v>
      </c>
      <c r="T51" s="229">
        <v>2.1014491970572089</v>
      </c>
      <c r="U51" s="229">
        <v>1.8240714874912201</v>
      </c>
      <c r="V51" s="229">
        <v>1.4310394193536129</v>
      </c>
      <c r="W51" s="229">
        <v>1.6526462240759749</v>
      </c>
      <c r="X51" s="229">
        <v>1.265533047689305</v>
      </c>
      <c r="Y51" s="229">
        <v>0.80162738138579293</v>
      </c>
      <c r="DA51" s="73" t="s">
        <v>1169</v>
      </c>
    </row>
    <row r="52" spans="1:105" ht="12" customHeight="1" x14ac:dyDescent="0.25">
      <c r="A52" s="64" t="s">
        <v>33</v>
      </c>
      <c r="B52" s="229">
        <v>0</v>
      </c>
      <c r="C52" s="229">
        <v>4.5015056291168323E-2</v>
      </c>
      <c r="D52" s="229">
        <v>0.14123689637718101</v>
      </c>
      <c r="E52" s="229">
        <v>0</v>
      </c>
      <c r="F52" s="229">
        <v>3.0208574582445819E-2</v>
      </c>
      <c r="G52" s="229">
        <v>4.523906091075218E-2</v>
      </c>
      <c r="H52" s="229">
        <v>1.5049572548760611E-2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3.7313189290319099E-2</v>
      </c>
      <c r="O52" s="229">
        <v>3.2702150919850438E-2</v>
      </c>
      <c r="P52" s="229">
        <v>3.7909918144910813E-2</v>
      </c>
      <c r="Q52" s="229">
        <v>0.10188566796212969</v>
      </c>
      <c r="R52" s="229">
        <v>9.6610940319636671E-2</v>
      </c>
      <c r="S52" s="229">
        <v>9.8362691066779057E-2</v>
      </c>
      <c r="T52" s="229">
        <v>9.8316211497093964E-2</v>
      </c>
      <c r="U52" s="229">
        <v>8.2251863625887267E-2</v>
      </c>
      <c r="V52" s="229">
        <v>8.273392635441057E-2</v>
      </c>
      <c r="W52" s="229">
        <v>0</v>
      </c>
      <c r="X52" s="229">
        <v>0</v>
      </c>
      <c r="Y52" s="229">
        <v>0</v>
      </c>
      <c r="DA52" s="73" t="s">
        <v>1170</v>
      </c>
    </row>
    <row r="53" spans="1:105" ht="12" customHeight="1" x14ac:dyDescent="0.25">
      <c r="A53" s="64" t="s">
        <v>35</v>
      </c>
      <c r="B53" s="229">
        <v>23.133544891378179</v>
      </c>
      <c r="C53" s="229">
        <v>21.381407046609361</v>
      </c>
      <c r="D53" s="229">
        <v>22.09176659822181</v>
      </c>
      <c r="E53" s="229">
        <v>18.128324164765331</v>
      </c>
      <c r="F53" s="229">
        <v>17.722073197334339</v>
      </c>
      <c r="G53" s="229">
        <v>18.981424197792261</v>
      </c>
      <c r="H53" s="229">
        <v>14.19533277245654</v>
      </c>
      <c r="I53" s="229">
        <v>18.99417159163287</v>
      </c>
      <c r="J53" s="229">
        <v>21.124066528333181</v>
      </c>
      <c r="K53" s="229">
        <v>18.522244923898992</v>
      </c>
      <c r="L53" s="229">
        <v>22.581842429140359</v>
      </c>
      <c r="M53" s="229">
        <v>19.477808462859041</v>
      </c>
      <c r="N53" s="229">
        <v>20.676691574891041</v>
      </c>
      <c r="O53" s="229">
        <v>20.472631574768901</v>
      </c>
      <c r="P53" s="229">
        <v>20.01136705711901</v>
      </c>
      <c r="Q53" s="229">
        <v>19.828920058525821</v>
      </c>
      <c r="R53" s="229">
        <v>19.877489410460608</v>
      </c>
      <c r="S53" s="229">
        <v>24.688777344382579</v>
      </c>
      <c r="T53" s="229">
        <v>20.551102224263541</v>
      </c>
      <c r="U53" s="229">
        <v>19.165669590399698</v>
      </c>
      <c r="V53" s="229">
        <v>22.16304323935487</v>
      </c>
      <c r="W53" s="229">
        <v>22.072937954399251</v>
      </c>
      <c r="X53" s="229">
        <v>19.677908003832769</v>
      </c>
      <c r="Y53" s="229">
        <v>19.019506296165869</v>
      </c>
      <c r="DA53" s="73" t="s">
        <v>1171</v>
      </c>
    </row>
    <row r="54" spans="1:105" ht="12" customHeight="1" x14ac:dyDescent="0.25">
      <c r="A54" s="64" t="s">
        <v>36</v>
      </c>
      <c r="B54" s="229">
        <v>0.71401535247880021</v>
      </c>
      <c r="C54" s="229">
        <v>0.63106419182247941</v>
      </c>
      <c r="D54" s="229">
        <v>0.60456965761229653</v>
      </c>
      <c r="E54" s="229">
        <v>0</v>
      </c>
      <c r="F54" s="229">
        <v>0</v>
      </c>
      <c r="G54" s="229">
        <v>6.4110607569541902E-4</v>
      </c>
      <c r="H54" s="229">
        <v>6.3983392304033202E-4</v>
      </c>
      <c r="I54" s="229">
        <v>0.11297828072820459</v>
      </c>
      <c r="J54" s="229">
        <v>0</v>
      </c>
      <c r="K54" s="229">
        <v>0</v>
      </c>
      <c r="L54" s="229">
        <v>0.67752232017075287</v>
      </c>
      <c r="M54" s="229">
        <v>1.2318993805123299</v>
      </c>
      <c r="N54" s="229">
        <v>0.65879468969290345</v>
      </c>
      <c r="O54" s="229">
        <v>0.69951223219648795</v>
      </c>
      <c r="P54" s="229">
        <v>0.53276366720840052</v>
      </c>
      <c r="Q54" s="229">
        <v>0.49708880784207538</v>
      </c>
      <c r="R54" s="229">
        <v>0.37190939281790392</v>
      </c>
      <c r="S54" s="229">
        <v>0.2435621564352464</v>
      </c>
      <c r="T54" s="229">
        <v>0.41556916455684451</v>
      </c>
      <c r="U54" s="229">
        <v>0.3226406983619316</v>
      </c>
      <c r="V54" s="229">
        <v>0.30177368139220923</v>
      </c>
      <c r="W54" s="229">
        <v>0.32418377700227458</v>
      </c>
      <c r="X54" s="229">
        <v>3.6236748866165041E-3</v>
      </c>
      <c r="Y54" s="229">
        <v>0.13086236689190939</v>
      </c>
      <c r="DA54" s="73" t="s">
        <v>1172</v>
      </c>
    </row>
    <row r="55" spans="1:105" ht="12" customHeight="1" x14ac:dyDescent="0.25">
      <c r="A55" s="64" t="s">
        <v>38</v>
      </c>
      <c r="B55" s="229">
        <v>0</v>
      </c>
      <c r="C55" s="229">
        <v>0</v>
      </c>
      <c r="D55" s="229">
        <v>0</v>
      </c>
      <c r="E55" s="229">
        <v>4.7802352306376847E-2</v>
      </c>
      <c r="F55" s="229">
        <v>6.4337193385066452E-2</v>
      </c>
      <c r="G55" s="229">
        <v>0.13717337272205049</v>
      </c>
      <c r="H55" s="229">
        <v>0.12463879427605939</v>
      </c>
      <c r="I55" s="229">
        <v>0.75094188061080092</v>
      </c>
      <c r="J55" s="229">
        <v>0.79786705935893631</v>
      </c>
      <c r="K55" s="229">
        <v>0.68251052049243999</v>
      </c>
      <c r="L55" s="229">
        <v>1.3783916488388619</v>
      </c>
      <c r="M55" s="229">
        <v>1.305033422678876</v>
      </c>
      <c r="N55" s="229">
        <v>1.5366397001943439</v>
      </c>
      <c r="O55" s="229">
        <v>1.4971809191850121</v>
      </c>
      <c r="P55" s="229">
        <v>1.5130829504132839</v>
      </c>
      <c r="Q55" s="229">
        <v>1.735158047316443</v>
      </c>
      <c r="R55" s="229">
        <v>2.817953496959428</v>
      </c>
      <c r="S55" s="229">
        <v>2.1678368401292092</v>
      </c>
      <c r="T55" s="229">
        <v>1.7276161496982461</v>
      </c>
      <c r="U55" s="229">
        <v>1.6421469868786991</v>
      </c>
      <c r="V55" s="229">
        <v>1.6946514048603789</v>
      </c>
      <c r="W55" s="229">
        <v>1.9945741279327709</v>
      </c>
      <c r="X55" s="229">
        <v>2.2021397658360029</v>
      </c>
      <c r="Y55" s="229">
        <v>2.1785953967364202</v>
      </c>
      <c r="DA55" s="73" t="s">
        <v>1173</v>
      </c>
    </row>
    <row r="56" spans="1:105" ht="12" customHeight="1" x14ac:dyDescent="0.25">
      <c r="A56" s="64" t="s">
        <v>39</v>
      </c>
      <c r="B56" s="229">
        <v>2.0215547937255862</v>
      </c>
      <c r="C56" s="229">
        <v>2.0426940380122409</v>
      </c>
      <c r="D56" s="229">
        <v>2.008693060808568</v>
      </c>
      <c r="E56" s="229">
        <v>7.8813271349081919</v>
      </c>
      <c r="F56" s="229">
        <v>7.5539723713427707</v>
      </c>
      <c r="G56" s="229">
        <v>9.2371068062615027</v>
      </c>
      <c r="H56" s="229">
        <v>17.444351648176511</v>
      </c>
      <c r="I56" s="229">
        <v>17.48110002294186</v>
      </c>
      <c r="J56" s="229">
        <v>17.86978827652128</v>
      </c>
      <c r="K56" s="229">
        <v>18.16179325977301</v>
      </c>
      <c r="L56" s="229">
        <v>15.9230467974379</v>
      </c>
      <c r="M56" s="229">
        <v>17.97650036638688</v>
      </c>
      <c r="N56" s="229">
        <v>20.140377996466949</v>
      </c>
      <c r="O56" s="229">
        <v>20.99089836064498</v>
      </c>
      <c r="P56" s="229">
        <v>20.011637193666679</v>
      </c>
      <c r="Q56" s="229">
        <v>21.084339846301461</v>
      </c>
      <c r="R56" s="229">
        <v>21.40980150237198</v>
      </c>
      <c r="S56" s="229">
        <v>21.80234166616027</v>
      </c>
      <c r="T56" s="229">
        <v>23.429250873131799</v>
      </c>
      <c r="U56" s="229">
        <v>22.104709430193331</v>
      </c>
      <c r="V56" s="229">
        <v>21.019719044595352</v>
      </c>
      <c r="W56" s="229">
        <v>21.637853343421721</v>
      </c>
      <c r="X56" s="229">
        <v>21.640863485552089</v>
      </c>
      <c r="Y56" s="229">
        <v>18.655727748374201</v>
      </c>
      <c r="DA56" s="73" t="s">
        <v>1174</v>
      </c>
    </row>
    <row r="57" spans="1:105" ht="12" customHeight="1" x14ac:dyDescent="0.25">
      <c r="A57" s="60" t="s">
        <v>1036</v>
      </c>
      <c r="B57" s="262">
        <v>53.934344716154023</v>
      </c>
      <c r="C57" s="262">
        <v>58.726725599432832</v>
      </c>
      <c r="D57" s="262">
        <v>55.272203088345073</v>
      </c>
      <c r="E57" s="262">
        <v>56.626487838476663</v>
      </c>
      <c r="F57" s="262">
        <v>58.369481327243648</v>
      </c>
      <c r="G57" s="262">
        <v>60.130591363113609</v>
      </c>
      <c r="H57" s="262">
        <v>63.806237086675843</v>
      </c>
      <c r="I57" s="262">
        <v>51.008862340535551</v>
      </c>
      <c r="J57" s="262">
        <v>48.743068181455747</v>
      </c>
      <c r="K57" s="262">
        <v>38.912305651770467</v>
      </c>
      <c r="L57" s="262">
        <v>50.80575228548485</v>
      </c>
      <c r="M57" s="262">
        <v>50.657941621804717</v>
      </c>
      <c r="N57" s="262">
        <v>50.46991475244355</v>
      </c>
      <c r="O57" s="262">
        <v>50.811784543153252</v>
      </c>
      <c r="P57" s="262">
        <v>57.676088775752</v>
      </c>
      <c r="Q57" s="262">
        <v>57.998579081184751</v>
      </c>
      <c r="R57" s="262">
        <v>53.47148688187805</v>
      </c>
      <c r="S57" s="262">
        <v>53.057913274561898</v>
      </c>
      <c r="T57" s="262">
        <v>50.741449309693458</v>
      </c>
      <c r="U57" s="262">
        <v>52.945575836179991</v>
      </c>
      <c r="V57" s="262">
        <v>44.135460946741397</v>
      </c>
      <c r="W57" s="262">
        <v>46.23982045657187</v>
      </c>
      <c r="X57" s="262">
        <v>53.33939042193068</v>
      </c>
      <c r="Y57" s="262">
        <v>47.765172100615239</v>
      </c>
      <c r="DA57" s="72" t="s">
        <v>1175</v>
      </c>
    </row>
    <row r="58" spans="1:105" ht="12" customHeight="1" x14ac:dyDescent="0.25">
      <c r="A58" s="132" t="s">
        <v>1038</v>
      </c>
      <c r="B58" s="316">
        <v>486.94369127851178</v>
      </c>
      <c r="C58" s="316">
        <v>517.72914669575925</v>
      </c>
      <c r="D58" s="316">
        <v>574.70994261926512</v>
      </c>
      <c r="E58" s="316">
        <v>586.45020575788112</v>
      </c>
      <c r="F58" s="316">
        <v>584.67910340720653</v>
      </c>
      <c r="G58" s="316">
        <v>573.16436740937331</v>
      </c>
      <c r="H58" s="316">
        <v>570.07345044160456</v>
      </c>
      <c r="I58" s="316">
        <v>642.66888682802573</v>
      </c>
      <c r="J58" s="316">
        <v>638.57522897058016</v>
      </c>
      <c r="K58" s="316">
        <v>562.39970036182888</v>
      </c>
      <c r="L58" s="316">
        <v>620.50350712692762</v>
      </c>
      <c r="M58" s="316">
        <v>615.07900536015836</v>
      </c>
      <c r="N58" s="316">
        <v>604.37913538462919</v>
      </c>
      <c r="O58" s="316">
        <v>621.33626499900731</v>
      </c>
      <c r="P58" s="316">
        <v>585.22272051438972</v>
      </c>
      <c r="Q58" s="316">
        <v>608.06846678864292</v>
      </c>
      <c r="R58" s="316">
        <v>594.21126080677016</v>
      </c>
      <c r="S58" s="316">
        <v>655.12357775091698</v>
      </c>
      <c r="T58" s="316">
        <v>708.08911746544868</v>
      </c>
      <c r="U58" s="316">
        <v>699.98753814692873</v>
      </c>
      <c r="V58" s="316">
        <v>704.60960822685468</v>
      </c>
      <c r="W58" s="316">
        <v>734.40922104050219</v>
      </c>
      <c r="X58" s="316">
        <v>603.07590854048658</v>
      </c>
      <c r="Y58" s="316">
        <v>513.04620411267069</v>
      </c>
      <c r="DA58" s="139" t="s">
        <v>1176</v>
      </c>
    </row>
    <row r="59" spans="1:105" ht="12" hidden="1" customHeight="1" x14ac:dyDescent="0.25">
      <c r="A59" s="98"/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X59" s="98"/>
      <c r="Y59" s="98"/>
      <c r="DA59" s="94"/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4" t="s">
        <v>49</v>
      </c>
      <c r="B61" s="223">
        <v>1126.8536536386159</v>
      </c>
      <c r="C61" s="223">
        <v>1118.952015232295</v>
      </c>
      <c r="D61" s="223">
        <v>1157.691112680553</v>
      </c>
      <c r="E61" s="223">
        <v>1295.212153128703</v>
      </c>
      <c r="F61" s="223">
        <v>1255.901864706728</v>
      </c>
      <c r="G61" s="223">
        <v>1367.9213193271989</v>
      </c>
      <c r="H61" s="223">
        <v>1455.0191688308139</v>
      </c>
      <c r="I61" s="223">
        <v>1675.131184539759</v>
      </c>
      <c r="J61" s="223">
        <v>1488.0898782428701</v>
      </c>
      <c r="K61" s="223">
        <v>1411.8527922484579</v>
      </c>
      <c r="L61" s="223">
        <v>1447.7279684531111</v>
      </c>
      <c r="M61" s="223">
        <v>1762.4532002334499</v>
      </c>
      <c r="N61" s="223">
        <v>1746.2446572484939</v>
      </c>
      <c r="O61" s="223">
        <v>1619.7312085780529</v>
      </c>
      <c r="P61" s="223">
        <v>1679.881342768263</v>
      </c>
      <c r="Q61" s="223">
        <v>1560.356910328182</v>
      </c>
      <c r="R61" s="223">
        <v>1871.579148380526</v>
      </c>
      <c r="S61" s="223">
        <v>1797.882338248666</v>
      </c>
      <c r="T61" s="223">
        <v>2042.9389037341859</v>
      </c>
      <c r="U61" s="223">
        <v>1915.3291669158491</v>
      </c>
      <c r="V61" s="223">
        <v>1969.3667358226139</v>
      </c>
      <c r="W61" s="223">
        <v>2009.645949849282</v>
      </c>
      <c r="X61" s="223">
        <v>1390.743060725184</v>
      </c>
      <c r="Y61" s="223">
        <v>1625.93821316813</v>
      </c>
      <c r="DA61" s="89" t="s">
        <v>1177</v>
      </c>
    </row>
    <row r="62" spans="1:105" ht="12" customHeight="1" x14ac:dyDescent="0.25">
      <c r="A62" s="55" t="s">
        <v>91</v>
      </c>
      <c r="B62" s="259">
        <v>9.338928992089981</v>
      </c>
      <c r="C62" s="259">
        <v>9.4917162697504995</v>
      </c>
      <c r="D62" s="259">
        <v>9.5421911070418002</v>
      </c>
      <c r="E62" s="259">
        <v>9.4947416408234773</v>
      </c>
      <c r="F62" s="259">
        <v>9.5843043805492343</v>
      </c>
      <c r="G62" s="259">
        <v>10.307277572519199</v>
      </c>
      <c r="H62" s="259">
        <v>10.36543718835263</v>
      </c>
      <c r="I62" s="259">
        <v>10.83066885767359</v>
      </c>
      <c r="J62" s="259">
        <v>9.3373902442949941</v>
      </c>
      <c r="K62" s="259">
        <v>8.4148808412293725</v>
      </c>
      <c r="L62" s="259">
        <v>9.257817362179372</v>
      </c>
      <c r="M62" s="259">
        <v>11.19097730430547</v>
      </c>
      <c r="N62" s="259">
        <v>10.857139100169221</v>
      </c>
      <c r="O62" s="259">
        <v>9.9494699471316554</v>
      </c>
      <c r="P62" s="259">
        <v>10.862831114471961</v>
      </c>
      <c r="Q62" s="259">
        <v>9.7552166942944485</v>
      </c>
      <c r="R62" s="259">
        <v>11.51089114867345</v>
      </c>
      <c r="S62" s="259">
        <v>11.04870118494536</v>
      </c>
      <c r="T62" s="259">
        <v>12.54965408619838</v>
      </c>
      <c r="U62" s="259">
        <v>12.112719870439919</v>
      </c>
      <c r="V62" s="259">
        <v>11.770224967700569</v>
      </c>
      <c r="W62" s="259">
        <v>12.22291412851297</v>
      </c>
      <c r="X62" s="259">
        <v>8.9167547183983924</v>
      </c>
      <c r="Y62" s="259">
        <v>10.593182639962841</v>
      </c>
      <c r="DA62" s="67" t="s">
        <v>1178</v>
      </c>
    </row>
    <row r="63" spans="1:105" ht="12" customHeight="1" x14ac:dyDescent="0.25">
      <c r="A63" s="173" t="s">
        <v>92</v>
      </c>
      <c r="B63" s="224">
        <v>19.714473032863008</v>
      </c>
      <c r="C63" s="224">
        <v>20.03700687670678</v>
      </c>
      <c r="D63" s="224">
        <v>20.14355922542476</v>
      </c>
      <c r="E63" s="224">
        <v>20.043393433075639</v>
      </c>
      <c r="F63" s="224">
        <v>20.232460318429219</v>
      </c>
      <c r="G63" s="224">
        <v>21.758656256812209</v>
      </c>
      <c r="H63" s="224">
        <v>21.881431168038201</v>
      </c>
      <c r="I63" s="224">
        <v>22.863534919617251</v>
      </c>
      <c r="J63" s="224">
        <v>19.711224737267841</v>
      </c>
      <c r="K63" s="224">
        <v>17.763807986941991</v>
      </c>
      <c r="L63" s="224">
        <v>19.543246434836771</v>
      </c>
      <c r="M63" s="224">
        <v>23.629323035318521</v>
      </c>
      <c r="N63" s="224">
        <v>22.919413584322331</v>
      </c>
      <c r="O63" s="224">
        <v>21.003324592160919</v>
      </c>
      <c r="P63" s="224">
        <v>22.93142942281612</v>
      </c>
      <c r="Q63" s="224">
        <v>20.593256101668189</v>
      </c>
      <c r="R63" s="224">
        <v>24.64546385983919</v>
      </c>
      <c r="S63" s="224">
        <v>23.323801020787151</v>
      </c>
      <c r="T63" s="224">
        <v>26.52984828435099</v>
      </c>
      <c r="U63" s="224">
        <v>25.569943774352559</v>
      </c>
      <c r="V63" s="224">
        <v>24.960383929977521</v>
      </c>
      <c r="W63" s="224">
        <v>25.802563781528711</v>
      </c>
      <c r="X63" s="224">
        <v>18.823263415474251</v>
      </c>
      <c r="Y63" s="224">
        <v>22.36220166837391</v>
      </c>
      <c r="DA63" s="177" t="s">
        <v>1179</v>
      </c>
    </row>
    <row r="64" spans="1:105" ht="12" customHeight="1" x14ac:dyDescent="0.25">
      <c r="A64" s="173" t="s">
        <v>93</v>
      </c>
      <c r="B64" s="224">
        <v>117.3625467446887</v>
      </c>
      <c r="C64" s="224">
        <v>119.2826281621205</v>
      </c>
      <c r="D64" s="224">
        <v>119.9169466643865</v>
      </c>
      <c r="E64" s="224">
        <v>119.3206480736406</v>
      </c>
      <c r="F64" s="224">
        <v>120.4461851921421</v>
      </c>
      <c r="G64" s="224">
        <v>129.531806799245</v>
      </c>
      <c r="H64" s="224">
        <v>130.26270009950301</v>
      </c>
      <c r="I64" s="224">
        <v>136.10927775139831</v>
      </c>
      <c r="J64" s="224">
        <v>117.3432092638952</v>
      </c>
      <c r="K64" s="224">
        <v>105.7500112610614</v>
      </c>
      <c r="L64" s="224">
        <v>116.3432149278408</v>
      </c>
      <c r="M64" s="224">
        <v>140.38174421794429</v>
      </c>
      <c r="N64" s="224">
        <v>136.44192992970139</v>
      </c>
      <c r="O64" s="224">
        <v>125.0352297082616</v>
      </c>
      <c r="P64" s="224">
        <v>136.51346161125099</v>
      </c>
      <c r="Q64" s="224">
        <v>122.5940443768682</v>
      </c>
      <c r="R64" s="224">
        <v>144.39971297841589</v>
      </c>
      <c r="S64" s="224">
        <v>138.7108152777628</v>
      </c>
      <c r="T64" s="224">
        <v>157.29916045093279</v>
      </c>
      <c r="U64" s="224">
        <v>152.2208438680598</v>
      </c>
      <c r="V64" s="224">
        <v>147.6641718929788</v>
      </c>
      <c r="W64" s="224">
        <v>153.60565777713319</v>
      </c>
      <c r="X64" s="224">
        <v>112.05707242611319</v>
      </c>
      <c r="Y64" s="224">
        <v>133.12478270374299</v>
      </c>
      <c r="DA64" s="177" t="s">
        <v>1180</v>
      </c>
    </row>
    <row r="65" spans="1:105" ht="12" customHeight="1" x14ac:dyDescent="0.25">
      <c r="A65" s="173" t="s">
        <v>94</v>
      </c>
      <c r="B65" s="224">
        <v>138.8949076600689</v>
      </c>
      <c r="C65" s="224">
        <v>141.16726403415271</v>
      </c>
      <c r="D65" s="224">
        <v>141.91796016544029</v>
      </c>
      <c r="E65" s="224">
        <v>141.21225941169271</v>
      </c>
      <c r="F65" s="224">
        <v>142.544297429599</v>
      </c>
      <c r="G65" s="224">
        <v>153.29684676629779</v>
      </c>
      <c r="H65" s="224">
        <v>154.16183615400709</v>
      </c>
      <c r="I65" s="224">
        <v>161.08107815762509</v>
      </c>
      <c r="J65" s="224">
        <v>138.8720223556536</v>
      </c>
      <c r="K65" s="224">
        <v>125.1518346914288</v>
      </c>
      <c r="L65" s="224">
        <v>137.6885602988101</v>
      </c>
      <c r="M65" s="224">
        <v>166.4763057876105</v>
      </c>
      <c r="N65" s="224">
        <v>161.47476161857489</v>
      </c>
      <c r="O65" s="224">
        <v>147.97528825242901</v>
      </c>
      <c r="P65" s="224">
        <v>161.55941712903521</v>
      </c>
      <c r="Q65" s="224">
        <v>145.086221675486</v>
      </c>
      <c r="R65" s="224">
        <v>173.63535009765411</v>
      </c>
      <c r="S65" s="224">
        <v>164.32380331261581</v>
      </c>
      <c r="T65" s="224">
        <v>186.9114544197096</v>
      </c>
      <c r="U65" s="224">
        <v>180.1486133305022</v>
      </c>
      <c r="V65" s="224">
        <v>175.85406494685409</v>
      </c>
      <c r="W65" s="224">
        <v>181.78749733022951</v>
      </c>
      <c r="X65" s="224">
        <v>132.61604454733771</v>
      </c>
      <c r="Y65" s="224">
        <v>157.54902150451079</v>
      </c>
      <c r="DA65" s="177" t="s">
        <v>1181</v>
      </c>
    </row>
    <row r="66" spans="1:105" ht="12" customHeight="1" x14ac:dyDescent="0.25">
      <c r="A66" s="56" t="s">
        <v>95</v>
      </c>
      <c r="B66" s="260">
        <v>43.31376577450137</v>
      </c>
      <c r="C66" s="260">
        <v>43.594509868730007</v>
      </c>
      <c r="D66" s="260">
        <v>44.726322393657483</v>
      </c>
      <c r="E66" s="260">
        <v>47.515828655260769</v>
      </c>
      <c r="F66" s="260">
        <v>46.507559970923268</v>
      </c>
      <c r="G66" s="260">
        <v>50.220639763480548</v>
      </c>
      <c r="H66" s="260">
        <v>50.876524218983462</v>
      </c>
      <c r="I66" s="260">
        <v>58.056486604301853</v>
      </c>
      <c r="J66" s="260">
        <v>51.740093686504778</v>
      </c>
      <c r="K66" s="260">
        <v>48.541398357227877</v>
      </c>
      <c r="L66" s="260">
        <v>50.968760468390947</v>
      </c>
      <c r="M66" s="260">
        <v>60.905753815675169</v>
      </c>
      <c r="N66" s="260">
        <v>60.101047534167478</v>
      </c>
      <c r="O66" s="260">
        <v>55.532000464753281</v>
      </c>
      <c r="P66" s="260">
        <v>58.140195737141383</v>
      </c>
      <c r="Q66" s="260">
        <v>53.761008040340258</v>
      </c>
      <c r="R66" s="260">
        <v>64.233666202957266</v>
      </c>
      <c r="S66" s="260">
        <v>62.335017009615598</v>
      </c>
      <c r="T66" s="260">
        <v>69.560445276803506</v>
      </c>
      <c r="U66" s="260">
        <v>65.181199816225472</v>
      </c>
      <c r="V66" s="260">
        <v>67.936241084709522</v>
      </c>
      <c r="W66" s="260">
        <v>68.761843219313008</v>
      </c>
      <c r="X66" s="260">
        <v>47.737715590050797</v>
      </c>
      <c r="Y66" s="260">
        <v>56.348550953648207</v>
      </c>
      <c r="DA66" s="68" t="s">
        <v>1182</v>
      </c>
    </row>
    <row r="67" spans="1:105" ht="12" customHeight="1" x14ac:dyDescent="0.25">
      <c r="A67" s="37" t="s">
        <v>159</v>
      </c>
      <c r="B67" s="226">
        <v>0</v>
      </c>
      <c r="C67" s="226">
        <v>0</v>
      </c>
      <c r="D67" s="226">
        <v>0</v>
      </c>
      <c r="E67" s="226">
        <v>0.36034278588724589</v>
      </c>
      <c r="F67" s="226">
        <v>0.32132262647046428</v>
      </c>
      <c r="G67" s="226">
        <v>0.40329410723149428</v>
      </c>
      <c r="H67" s="226">
        <v>0.40756320130968199</v>
      </c>
      <c r="I67" s="226">
        <v>0.53490537285671047</v>
      </c>
      <c r="J67" s="226">
        <v>0.78590635837262346</v>
      </c>
      <c r="K67" s="226">
        <v>0.43217878297370399</v>
      </c>
      <c r="L67" s="226">
        <v>0.44789829983394203</v>
      </c>
      <c r="M67" s="226">
        <v>0.5270910537145973</v>
      </c>
      <c r="N67" s="226">
        <v>0.50692045167428978</v>
      </c>
      <c r="O67" s="226">
        <v>0.41540120401149527</v>
      </c>
      <c r="P67" s="226">
        <v>0.34033852447671181</v>
      </c>
      <c r="Q67" s="226">
        <v>0.19511744969598821</v>
      </c>
      <c r="R67" s="226">
        <v>0.41602401850889159</v>
      </c>
      <c r="S67" s="226">
        <v>0.3631936573835724</v>
      </c>
      <c r="T67" s="226">
        <v>0.42830254874268531</v>
      </c>
      <c r="U67" s="226">
        <v>0.30551986842087903</v>
      </c>
      <c r="V67" s="226">
        <v>0.67353427547406131</v>
      </c>
      <c r="W67" s="226">
        <v>0.79483011794443748</v>
      </c>
      <c r="X67" s="226">
        <v>0.42976501612634133</v>
      </c>
      <c r="Y67" s="226">
        <v>0.49076039487019318</v>
      </c>
      <c r="DA67" s="69" t="s">
        <v>1183</v>
      </c>
    </row>
    <row r="68" spans="1:105" ht="12" customHeight="1" x14ac:dyDescent="0.25">
      <c r="A68" s="37" t="s">
        <v>35</v>
      </c>
      <c r="B68" s="226">
        <v>23.812445235923409</v>
      </c>
      <c r="C68" s="226">
        <v>22.186868677881751</v>
      </c>
      <c r="D68" s="226">
        <v>24.08687851506625</v>
      </c>
      <c r="E68" s="226">
        <v>27.01077221923736</v>
      </c>
      <c r="F68" s="226">
        <v>24.820007733893849</v>
      </c>
      <c r="G68" s="226">
        <v>27.542069259157611</v>
      </c>
      <c r="H68" s="226">
        <v>26.17383274641854</v>
      </c>
      <c r="I68" s="226">
        <v>37.564426759891298</v>
      </c>
      <c r="J68" s="226">
        <v>35.190663613618007</v>
      </c>
      <c r="K68" s="226">
        <v>34.785608053268191</v>
      </c>
      <c r="L68" s="226">
        <v>34.837756882406858</v>
      </c>
      <c r="M68" s="226">
        <v>40.382665425160752</v>
      </c>
      <c r="N68" s="226">
        <v>41.007248293260822</v>
      </c>
      <c r="O68" s="226">
        <v>38.054950335038697</v>
      </c>
      <c r="P68" s="226">
        <v>37.537862365059112</v>
      </c>
      <c r="Q68" s="226">
        <v>35.680502685836309</v>
      </c>
      <c r="R68" s="226">
        <v>43.414491596733193</v>
      </c>
      <c r="S68" s="226">
        <v>44.098630989761972</v>
      </c>
      <c r="T68" s="226">
        <v>46.746810540652618</v>
      </c>
      <c r="U68" s="226">
        <v>41.844787626062718</v>
      </c>
      <c r="V68" s="226">
        <v>47.96032299352462</v>
      </c>
      <c r="W68" s="226">
        <v>47.428823091127121</v>
      </c>
      <c r="X68" s="226">
        <v>30.571911603436391</v>
      </c>
      <c r="Y68" s="226">
        <v>36.353457540398367</v>
      </c>
      <c r="DA68" s="69" t="s">
        <v>1184</v>
      </c>
    </row>
    <row r="69" spans="1:105" ht="12" customHeight="1" x14ac:dyDescent="0.25">
      <c r="A69" s="37" t="s">
        <v>96</v>
      </c>
      <c r="B69" s="226">
        <v>0</v>
      </c>
      <c r="C69" s="226">
        <v>0</v>
      </c>
      <c r="D69" s="226">
        <v>0</v>
      </c>
      <c r="E69" s="226">
        <v>0</v>
      </c>
      <c r="F69" s="226">
        <v>0</v>
      </c>
      <c r="G69" s="226">
        <v>0</v>
      </c>
      <c r="H69" s="226">
        <v>0</v>
      </c>
      <c r="I69" s="226">
        <v>0</v>
      </c>
      <c r="J69" s="226">
        <v>0</v>
      </c>
      <c r="K69" s="226">
        <v>0</v>
      </c>
      <c r="L69" s="226">
        <v>0</v>
      </c>
      <c r="M69" s="226">
        <v>0</v>
      </c>
      <c r="N69" s="226">
        <v>0</v>
      </c>
      <c r="O69" s="226">
        <v>0</v>
      </c>
      <c r="P69" s="226">
        <v>0</v>
      </c>
      <c r="Q69" s="226">
        <v>0</v>
      </c>
      <c r="R69" s="226">
        <v>0</v>
      </c>
      <c r="S69" s="226">
        <v>0</v>
      </c>
      <c r="T69" s="226">
        <v>0</v>
      </c>
      <c r="U69" s="226">
        <v>4.7710367004834648E-3</v>
      </c>
      <c r="V69" s="226">
        <v>6.7317449279409011E-2</v>
      </c>
      <c r="W69" s="226">
        <v>0</v>
      </c>
      <c r="X69" s="226">
        <v>0</v>
      </c>
      <c r="Y69" s="226">
        <v>0</v>
      </c>
      <c r="DA69" s="69" t="s">
        <v>1185</v>
      </c>
    </row>
    <row r="70" spans="1:105" ht="12" customHeight="1" x14ac:dyDescent="0.25">
      <c r="A70" s="37" t="s">
        <v>78</v>
      </c>
      <c r="B70" s="226">
        <v>0</v>
      </c>
      <c r="C70" s="226">
        <v>0</v>
      </c>
      <c r="D70" s="226">
        <v>0</v>
      </c>
      <c r="E70" s="226">
        <v>0</v>
      </c>
      <c r="F70" s="226">
        <v>0</v>
      </c>
      <c r="G70" s="226">
        <v>0</v>
      </c>
      <c r="H70" s="226">
        <v>0</v>
      </c>
      <c r="I70" s="226">
        <v>0</v>
      </c>
      <c r="J70" s="226">
        <v>0</v>
      </c>
      <c r="K70" s="226">
        <v>0</v>
      </c>
      <c r="L70" s="226">
        <v>0</v>
      </c>
      <c r="M70" s="226">
        <v>0</v>
      </c>
      <c r="N70" s="226">
        <v>0</v>
      </c>
      <c r="O70" s="226">
        <v>0</v>
      </c>
      <c r="P70" s="226">
        <v>0</v>
      </c>
      <c r="Q70" s="226">
        <v>0</v>
      </c>
      <c r="R70" s="226">
        <v>0</v>
      </c>
      <c r="S70" s="226">
        <v>0</v>
      </c>
      <c r="T70" s="226">
        <v>0.66243135687059773</v>
      </c>
      <c r="U70" s="226">
        <v>0.6615404855590884</v>
      </c>
      <c r="V70" s="226">
        <v>0.67686546653198598</v>
      </c>
      <c r="W70" s="226">
        <v>0.74390722112412344</v>
      </c>
      <c r="X70" s="226">
        <v>0.52467119338678581</v>
      </c>
      <c r="Y70" s="226">
        <v>0.75681905692438678</v>
      </c>
      <c r="DA70" s="69" t="s">
        <v>1186</v>
      </c>
    </row>
    <row r="71" spans="1:105" ht="12" customHeight="1" x14ac:dyDescent="0.25">
      <c r="A71" s="37" t="s">
        <v>40</v>
      </c>
      <c r="B71" s="226">
        <v>19.501320538577961</v>
      </c>
      <c r="C71" s="226">
        <v>21.40764119084827</v>
      </c>
      <c r="D71" s="226">
        <v>20.63944387859123</v>
      </c>
      <c r="E71" s="226">
        <v>20.144713650136161</v>
      </c>
      <c r="F71" s="226">
        <v>21.36622961055895</v>
      </c>
      <c r="G71" s="226">
        <v>22.275276397091439</v>
      </c>
      <c r="H71" s="226">
        <v>24.295128271255241</v>
      </c>
      <c r="I71" s="226">
        <v>19.957154471553839</v>
      </c>
      <c r="J71" s="226">
        <v>15.76352371451415</v>
      </c>
      <c r="K71" s="226">
        <v>13.32361152098599</v>
      </c>
      <c r="L71" s="226">
        <v>15.68310528615015</v>
      </c>
      <c r="M71" s="226">
        <v>19.995997336799821</v>
      </c>
      <c r="N71" s="226">
        <v>18.586878789232369</v>
      </c>
      <c r="O71" s="226">
        <v>17.061648925703089</v>
      </c>
      <c r="P71" s="226">
        <v>20.26199484760556</v>
      </c>
      <c r="Q71" s="226">
        <v>17.88538790480796</v>
      </c>
      <c r="R71" s="226">
        <v>20.403150587715182</v>
      </c>
      <c r="S71" s="226">
        <v>17.87319236247005</v>
      </c>
      <c r="T71" s="226">
        <v>21.722900830537601</v>
      </c>
      <c r="U71" s="226">
        <v>22.364580799482301</v>
      </c>
      <c r="V71" s="226">
        <v>18.55820089989944</v>
      </c>
      <c r="W71" s="226">
        <v>19.794282789117329</v>
      </c>
      <c r="X71" s="226">
        <v>16.21136777710128</v>
      </c>
      <c r="Y71" s="226">
        <v>18.747513961455269</v>
      </c>
      <c r="DA71" s="69" t="s">
        <v>1187</v>
      </c>
    </row>
    <row r="72" spans="1:105" ht="12" customHeight="1" x14ac:dyDescent="0.25">
      <c r="A72" s="57" t="s">
        <v>1051</v>
      </c>
      <c r="B72" s="261">
        <f t="shared" ref="B72:Y72" si="2">B73+B84</f>
        <v>525.54635160610917</v>
      </c>
      <c r="C72" s="261">
        <f t="shared" si="2"/>
        <v>514.41192070735644</v>
      </c>
      <c r="D72" s="261">
        <f t="shared" si="2"/>
        <v>540.43043913927295</v>
      </c>
      <c r="E72" s="261">
        <f t="shared" si="2"/>
        <v>651.3074975710922</v>
      </c>
      <c r="F72" s="261">
        <f t="shared" si="2"/>
        <v>619.90347555088704</v>
      </c>
      <c r="G72" s="261">
        <f t="shared" si="2"/>
        <v>681.12408161476003</v>
      </c>
      <c r="H72" s="261">
        <f t="shared" si="2"/>
        <v>759.48760818813355</v>
      </c>
      <c r="I72" s="261">
        <f t="shared" si="2"/>
        <v>901.50206313522369</v>
      </c>
      <c r="J72" s="261">
        <f t="shared" si="2"/>
        <v>806.92069999896103</v>
      </c>
      <c r="K72" s="261">
        <f t="shared" si="2"/>
        <v>781.27327491345704</v>
      </c>
      <c r="L72" s="261">
        <f t="shared" si="2"/>
        <v>776.31270554893683</v>
      </c>
      <c r="M72" s="261">
        <f t="shared" si="2"/>
        <v>955.3349666281664</v>
      </c>
      <c r="N72" s="261">
        <f t="shared" si="2"/>
        <v>954.27946202637725</v>
      </c>
      <c r="O72" s="261">
        <f t="shared" si="2"/>
        <v>889.73226288098419</v>
      </c>
      <c r="P72" s="261">
        <f t="shared" si="2"/>
        <v>905.51191114036737</v>
      </c>
      <c r="Q72" s="261">
        <f t="shared" si="2"/>
        <v>851.1799159140221</v>
      </c>
      <c r="R72" s="261">
        <f t="shared" si="2"/>
        <v>1026.8090973114849</v>
      </c>
      <c r="S72" s="261">
        <f t="shared" si="2"/>
        <v>983.40213520924215</v>
      </c>
      <c r="T72" s="261">
        <f t="shared" si="2"/>
        <v>1127.9898675330255</v>
      </c>
      <c r="U72" s="261">
        <f t="shared" si="2"/>
        <v>1048.9472439603114</v>
      </c>
      <c r="V72" s="261">
        <f t="shared" si="2"/>
        <v>1089.4317445803219</v>
      </c>
      <c r="W72" s="261">
        <f t="shared" si="2"/>
        <v>1109.6496434213504</v>
      </c>
      <c r="X72" s="261">
        <f t="shared" si="2"/>
        <v>756.20699270468492</v>
      </c>
      <c r="Y72" s="261">
        <f t="shared" si="2"/>
        <v>876.36844397478012</v>
      </c>
      <c r="DA72" s="70"/>
    </row>
    <row r="73" spans="1:105" ht="12" customHeight="1" x14ac:dyDescent="0.25">
      <c r="A73" s="60" t="s">
        <v>1052</v>
      </c>
      <c r="B73" s="262">
        <v>525.02795774725894</v>
      </c>
      <c r="C73" s="262">
        <v>513.88504579179016</v>
      </c>
      <c r="D73" s="262">
        <v>539.9007624200201</v>
      </c>
      <c r="E73" s="262">
        <v>650.78045472044619</v>
      </c>
      <c r="F73" s="262">
        <v>619.37146116931967</v>
      </c>
      <c r="G73" s="262">
        <v>680.55193577238515</v>
      </c>
      <c r="H73" s="262">
        <v>758.91223396831765</v>
      </c>
      <c r="I73" s="262">
        <v>900.90086440806624</v>
      </c>
      <c r="J73" s="262">
        <v>806.40239155433846</v>
      </c>
      <c r="K73" s="262">
        <v>780.80617396914704</v>
      </c>
      <c r="L73" s="262">
        <v>775.79881410903238</v>
      </c>
      <c r="M73" s="262">
        <v>954.71363143295844</v>
      </c>
      <c r="N73" s="262">
        <v>953.67679396465655</v>
      </c>
      <c r="O73" s="262">
        <v>889.17997855332987</v>
      </c>
      <c r="P73" s="262">
        <v>904.90892712108223</v>
      </c>
      <c r="Q73" s="262">
        <v>850.63841437456733</v>
      </c>
      <c r="R73" s="262">
        <v>1026.1610426010111</v>
      </c>
      <c r="S73" s="262">
        <v>982.78883374315353</v>
      </c>
      <c r="T73" s="262">
        <v>1127.2922627629709</v>
      </c>
      <c r="U73" s="262">
        <v>1048.2748799665251</v>
      </c>
      <c r="V73" s="262">
        <v>1088.7754090180031</v>
      </c>
      <c r="W73" s="262">
        <v>1108.9711626633491</v>
      </c>
      <c r="X73" s="262">
        <v>755.71203328366278</v>
      </c>
      <c r="Y73" s="262">
        <v>875.78042785099478</v>
      </c>
      <c r="DA73" s="72" t="s">
        <v>1188</v>
      </c>
    </row>
    <row r="74" spans="1:105" ht="12" customHeight="1" x14ac:dyDescent="0.25">
      <c r="A74" s="64" t="s">
        <v>28</v>
      </c>
      <c r="B74" s="229">
        <v>24.197951694774641</v>
      </c>
      <c r="C74" s="229">
        <v>41.582491714985892</v>
      </c>
      <c r="D74" s="229">
        <v>40.364379094669239</v>
      </c>
      <c r="E74" s="229">
        <v>33.764227947863738</v>
      </c>
      <c r="F74" s="229">
        <v>18.507157599532079</v>
      </c>
      <c r="G74" s="229">
        <v>10.466568394480079</v>
      </c>
      <c r="H74" s="229">
        <v>12.52927341413961</v>
      </c>
      <c r="I74" s="229">
        <v>21.098088732421949</v>
      </c>
      <c r="J74" s="229">
        <v>21.077584110388781</v>
      </c>
      <c r="K74" s="229">
        <v>16.574977024417219</v>
      </c>
      <c r="L74" s="229">
        <v>30.588478238698212</v>
      </c>
      <c r="M74" s="229">
        <v>26.095666455544471</v>
      </c>
      <c r="N74" s="229">
        <v>25.091475203442311</v>
      </c>
      <c r="O74" s="229">
        <v>26.637750840411741</v>
      </c>
      <c r="P74" s="229">
        <v>34.218924394167693</v>
      </c>
      <c r="Q74" s="229">
        <v>57.279271861692308</v>
      </c>
      <c r="R74" s="229">
        <v>59.99053143387772</v>
      </c>
      <c r="S74" s="229">
        <v>56.718245741937629</v>
      </c>
      <c r="T74" s="229">
        <v>28.985867078430012</v>
      </c>
      <c r="U74" s="229">
        <v>26.099427127932369</v>
      </c>
      <c r="V74" s="229">
        <v>39.030297507509289</v>
      </c>
      <c r="W74" s="229">
        <v>11.60127514080289</v>
      </c>
      <c r="X74" s="229">
        <v>28.61431559388129</v>
      </c>
      <c r="Y74" s="229">
        <v>27.44558057010147</v>
      </c>
      <c r="DA74" s="73" t="s">
        <v>1189</v>
      </c>
    </row>
    <row r="75" spans="1:105" ht="12" customHeight="1" x14ac:dyDescent="0.25">
      <c r="A75" s="64" t="s">
        <v>30</v>
      </c>
      <c r="B75" s="229">
        <v>10.855055065316259</v>
      </c>
      <c r="C75" s="229">
        <v>2.3320584160310869</v>
      </c>
      <c r="D75" s="229">
        <v>0.31798258602342122</v>
      </c>
      <c r="E75" s="229">
        <v>62.003120874167372</v>
      </c>
      <c r="F75" s="229">
        <v>50.917967895027573</v>
      </c>
      <c r="G75" s="229">
        <v>51.034176604913661</v>
      </c>
      <c r="H75" s="229">
        <v>52.542290143370401</v>
      </c>
      <c r="I75" s="229">
        <v>52.992995331560927</v>
      </c>
      <c r="J75" s="229">
        <v>48.453340795658917</v>
      </c>
      <c r="K75" s="229">
        <v>36.775301204766272</v>
      </c>
      <c r="L75" s="229">
        <v>37.968441151518292</v>
      </c>
      <c r="M75" s="229">
        <v>43.96279612130899</v>
      </c>
      <c r="N75" s="229">
        <v>40.640418545025241</v>
      </c>
      <c r="O75" s="229">
        <v>38.252835739039512</v>
      </c>
      <c r="P75" s="229">
        <v>38.973827247164301</v>
      </c>
      <c r="Q75" s="229">
        <v>40.312981662415318</v>
      </c>
      <c r="R75" s="229">
        <v>60.112036737098627</v>
      </c>
      <c r="S75" s="229">
        <v>39.103413371558133</v>
      </c>
      <c r="T75" s="229">
        <v>44.850647668142187</v>
      </c>
      <c r="U75" s="229">
        <v>50.103058251603272</v>
      </c>
      <c r="V75" s="229">
        <v>43.417629943054457</v>
      </c>
      <c r="W75" s="229">
        <v>44.874618109168672</v>
      </c>
      <c r="X75" s="229">
        <v>27.61794487164228</v>
      </c>
      <c r="Y75" s="229">
        <v>25.3842938151884</v>
      </c>
      <c r="DA75" s="73" t="s">
        <v>1190</v>
      </c>
    </row>
    <row r="76" spans="1:105" ht="12" customHeight="1" x14ac:dyDescent="0.25">
      <c r="A76" s="64" t="s">
        <v>31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1.2053137683138979</v>
      </c>
      <c r="J76" s="229">
        <v>0</v>
      </c>
      <c r="K76" s="229">
        <v>0</v>
      </c>
      <c r="L76" s="229">
        <v>0</v>
      </c>
      <c r="M76" s="229">
        <v>0.27028772454066768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0</v>
      </c>
      <c r="W76" s="229">
        <v>0</v>
      </c>
      <c r="X76" s="229">
        <v>0</v>
      </c>
      <c r="Y76" s="229">
        <v>0</v>
      </c>
      <c r="DA76" s="73" t="s">
        <v>1191</v>
      </c>
    </row>
    <row r="77" spans="1:105" ht="12" customHeight="1" x14ac:dyDescent="0.25">
      <c r="A77" s="64" t="s">
        <v>159</v>
      </c>
      <c r="B77" s="229">
        <v>0</v>
      </c>
      <c r="C77" s="229">
        <v>0</v>
      </c>
      <c r="D77" s="229">
        <v>0</v>
      </c>
      <c r="E77" s="229">
        <v>4.5371125896507962</v>
      </c>
      <c r="F77" s="229">
        <v>4.4266671401695934</v>
      </c>
      <c r="G77" s="229">
        <v>5.433521851169794</v>
      </c>
      <c r="H77" s="229">
        <v>4.4410850114465159</v>
      </c>
      <c r="I77" s="229">
        <v>5.5878151362840587</v>
      </c>
      <c r="J77" s="229">
        <v>8.1041529368662477</v>
      </c>
      <c r="K77" s="229">
        <v>4.1582168497100058</v>
      </c>
      <c r="L77" s="229">
        <v>4.729897405855402</v>
      </c>
      <c r="M77" s="229">
        <v>5.2956458820746306</v>
      </c>
      <c r="N77" s="229">
        <v>4.9659766564643526</v>
      </c>
      <c r="O77" s="229">
        <v>3.9547698936320539</v>
      </c>
      <c r="P77" s="229">
        <v>3.35412350366602</v>
      </c>
      <c r="Q77" s="229">
        <v>1.755503214935628</v>
      </c>
      <c r="R77" s="229">
        <v>3.8267736158430208</v>
      </c>
      <c r="S77" s="229">
        <v>3.6039633470960828</v>
      </c>
      <c r="T77" s="229">
        <v>4.2590856751512316</v>
      </c>
      <c r="U77" s="229">
        <v>3.1195417757241568</v>
      </c>
      <c r="V77" s="229">
        <v>6.9451348941399003</v>
      </c>
      <c r="W77" s="229">
        <v>8.4169084823083633</v>
      </c>
      <c r="X77" s="229">
        <v>4.4585083906637459</v>
      </c>
      <c r="Y77" s="229">
        <v>5.3482286030002077</v>
      </c>
      <c r="DA77" s="73" t="s">
        <v>1192</v>
      </c>
    </row>
    <row r="78" spans="1:105" ht="12" customHeight="1" x14ac:dyDescent="0.25">
      <c r="A78" s="64" t="s">
        <v>32</v>
      </c>
      <c r="B78" s="229">
        <v>21.87389245405522</v>
      </c>
      <c r="C78" s="229">
        <v>30.269376955679022</v>
      </c>
      <c r="D78" s="229">
        <v>34.884835030951862</v>
      </c>
      <c r="E78" s="229">
        <v>81.154281004414514</v>
      </c>
      <c r="F78" s="229">
        <v>75.606837669190668</v>
      </c>
      <c r="G78" s="229">
        <v>80.381937064628801</v>
      </c>
      <c r="H78" s="229">
        <v>74.043321451676647</v>
      </c>
      <c r="I78" s="229">
        <v>77.51128443593565</v>
      </c>
      <c r="J78" s="229">
        <v>71.012385642845814</v>
      </c>
      <c r="K78" s="229">
        <v>73.218531004565577</v>
      </c>
      <c r="L78" s="229">
        <v>67.22001757341063</v>
      </c>
      <c r="M78" s="229">
        <v>78.559858450653138</v>
      </c>
      <c r="N78" s="229">
        <v>77.921751540396357</v>
      </c>
      <c r="O78" s="229">
        <v>75.9493412177397</v>
      </c>
      <c r="P78" s="229">
        <v>79.031389937104905</v>
      </c>
      <c r="Q78" s="229">
        <v>77.164896090020875</v>
      </c>
      <c r="R78" s="229">
        <v>47.049680519406969</v>
      </c>
      <c r="S78" s="229">
        <v>45.861518938217984</v>
      </c>
      <c r="T78" s="229">
        <v>45.420275674507202</v>
      </c>
      <c r="U78" s="229">
        <v>38.856068946970488</v>
      </c>
      <c r="V78" s="229">
        <v>30.512203613808961</v>
      </c>
      <c r="W78" s="229">
        <v>35.932602956472898</v>
      </c>
      <c r="X78" s="229">
        <v>19.49054466453498</v>
      </c>
      <c r="Y78" s="229">
        <v>15.955402654790561</v>
      </c>
      <c r="DA78" s="73" t="s">
        <v>1193</v>
      </c>
    </row>
    <row r="79" spans="1:105" ht="12" customHeight="1" x14ac:dyDescent="0.25">
      <c r="A79" s="64" t="s">
        <v>33</v>
      </c>
      <c r="B79" s="229">
        <v>0</v>
      </c>
      <c r="C79" s="229">
        <v>0.82020116248446617</v>
      </c>
      <c r="D79" s="229">
        <v>2.6361428102266968</v>
      </c>
      <c r="E79" s="229">
        <v>0</v>
      </c>
      <c r="F79" s="229">
        <v>0.55693109404944618</v>
      </c>
      <c r="G79" s="229">
        <v>0.84506318326059271</v>
      </c>
      <c r="H79" s="229">
        <v>0.288927126927497</v>
      </c>
      <c r="I79" s="229">
        <v>0</v>
      </c>
      <c r="J79" s="229">
        <v>0</v>
      </c>
      <c r="K79" s="229">
        <v>0</v>
      </c>
      <c r="L79" s="229">
        <v>0</v>
      </c>
      <c r="M79" s="229">
        <v>0</v>
      </c>
      <c r="N79" s="229">
        <v>0.69271580645262931</v>
      </c>
      <c r="O79" s="229">
        <v>0.55298781628740856</v>
      </c>
      <c r="P79" s="229">
        <v>0.66967155455652649</v>
      </c>
      <c r="Q79" s="229">
        <v>1.576154568664069</v>
      </c>
      <c r="R79" s="229">
        <v>1.854650802279741</v>
      </c>
      <c r="S79" s="229">
        <v>1.6658900087300359</v>
      </c>
      <c r="T79" s="229">
        <v>2.1249856697580651</v>
      </c>
      <c r="U79" s="229">
        <v>1.752115586467482</v>
      </c>
      <c r="V79" s="229">
        <v>1.7640285603284751</v>
      </c>
      <c r="W79" s="229">
        <v>0</v>
      </c>
      <c r="X79" s="229">
        <v>0</v>
      </c>
      <c r="Y79" s="229">
        <v>0</v>
      </c>
      <c r="DA79" s="73" t="s">
        <v>1194</v>
      </c>
    </row>
    <row r="80" spans="1:105" ht="12" customHeight="1" x14ac:dyDescent="0.25">
      <c r="A80" s="64" t="s">
        <v>35</v>
      </c>
      <c r="B80" s="229">
        <v>418.09055272473739</v>
      </c>
      <c r="C80" s="229">
        <v>389.58198345346119</v>
      </c>
      <c r="D80" s="229">
        <v>412.33596303039269</v>
      </c>
      <c r="E80" s="229">
        <v>324.97429678134978</v>
      </c>
      <c r="F80" s="229">
        <v>326.7275517313293</v>
      </c>
      <c r="G80" s="229">
        <v>354.57196574108269</v>
      </c>
      <c r="H80" s="229">
        <v>272.52712330778991</v>
      </c>
      <c r="I80" s="229">
        <v>374.9644742980401</v>
      </c>
      <c r="J80" s="229">
        <v>346.74688625206062</v>
      </c>
      <c r="K80" s="229">
        <v>319.8096605239038</v>
      </c>
      <c r="L80" s="229">
        <v>351.53678644383479</v>
      </c>
      <c r="M80" s="229">
        <v>387.68282324600449</v>
      </c>
      <c r="N80" s="229">
        <v>383.86081038612929</v>
      </c>
      <c r="O80" s="229">
        <v>346.18872183468852</v>
      </c>
      <c r="P80" s="229">
        <v>353.49702509819758</v>
      </c>
      <c r="Q80" s="229">
        <v>306.7501402997799</v>
      </c>
      <c r="R80" s="229">
        <v>381.59034122271828</v>
      </c>
      <c r="S80" s="229">
        <v>418.13402073195448</v>
      </c>
      <c r="T80" s="229">
        <v>444.18714939584481</v>
      </c>
      <c r="U80" s="229">
        <v>408.26392174117632</v>
      </c>
      <c r="V80" s="229">
        <v>472.55392051065968</v>
      </c>
      <c r="W80" s="229">
        <v>479.92008455514889</v>
      </c>
      <c r="X80" s="229">
        <v>303.06055266876939</v>
      </c>
      <c r="Y80" s="229">
        <v>378.55977514895409</v>
      </c>
      <c r="DA80" s="73" t="s">
        <v>1195</v>
      </c>
    </row>
    <row r="81" spans="1:105" ht="12" customHeight="1" x14ac:dyDescent="0.25">
      <c r="A81" s="64" t="s">
        <v>36</v>
      </c>
      <c r="B81" s="229">
        <v>12.904337609021979</v>
      </c>
      <c r="C81" s="229">
        <v>11.498365799815019</v>
      </c>
      <c r="D81" s="229">
        <v>11.284104912215859</v>
      </c>
      <c r="E81" s="229">
        <v>0</v>
      </c>
      <c r="F81" s="229">
        <v>0</v>
      </c>
      <c r="G81" s="229">
        <v>1.1975826425833509E-2</v>
      </c>
      <c r="H81" s="229">
        <v>1.2283762644807929E-2</v>
      </c>
      <c r="I81" s="229">
        <v>2.2303074096165831</v>
      </c>
      <c r="J81" s="229">
        <v>0</v>
      </c>
      <c r="K81" s="229">
        <v>0</v>
      </c>
      <c r="L81" s="229">
        <v>10.54714733415417</v>
      </c>
      <c r="M81" s="229">
        <v>24.519505400348411</v>
      </c>
      <c r="N81" s="229">
        <v>12.230460687951201</v>
      </c>
      <c r="O81" s="229">
        <v>11.82863300633425</v>
      </c>
      <c r="P81" s="229">
        <v>9.4111697067481224</v>
      </c>
      <c r="Q81" s="229">
        <v>7.6898823081110974</v>
      </c>
      <c r="R81" s="229">
        <v>7.1395853459558882</v>
      </c>
      <c r="S81" s="229">
        <v>4.1250168992911558</v>
      </c>
      <c r="T81" s="229">
        <v>8.9820234733386606</v>
      </c>
      <c r="U81" s="229">
        <v>6.8728387602244503</v>
      </c>
      <c r="V81" s="229">
        <v>6.434330101183984</v>
      </c>
      <c r="W81" s="229">
        <v>7.0485544784187102</v>
      </c>
      <c r="X81" s="229">
        <v>5.5808417928167861E-2</v>
      </c>
      <c r="Y81" s="229">
        <v>2.604653738885311</v>
      </c>
      <c r="DA81" s="73" t="s">
        <v>1196</v>
      </c>
    </row>
    <row r="82" spans="1:105" ht="12" customHeight="1" x14ac:dyDescent="0.25">
      <c r="A82" s="64" t="s">
        <v>38</v>
      </c>
      <c r="B82" s="229">
        <v>0</v>
      </c>
      <c r="C82" s="229">
        <v>0</v>
      </c>
      <c r="D82" s="229">
        <v>0</v>
      </c>
      <c r="E82" s="229">
        <v>0.8569206775026933</v>
      </c>
      <c r="F82" s="229">
        <v>1.186132877677633</v>
      </c>
      <c r="G82" s="229">
        <v>2.5623910991383219</v>
      </c>
      <c r="H82" s="229">
        <v>2.392860569109978</v>
      </c>
      <c r="I82" s="229">
        <v>14.8243647338454</v>
      </c>
      <c r="J82" s="229">
        <v>13.09681154926893</v>
      </c>
      <c r="K82" s="229">
        <v>11.784395399125991</v>
      </c>
      <c r="L82" s="229">
        <v>21.4577429726702</v>
      </c>
      <c r="M82" s="229">
        <v>25.975152322669391</v>
      </c>
      <c r="N82" s="229">
        <v>28.527569725148751</v>
      </c>
      <c r="O82" s="229">
        <v>25.317074987405189</v>
      </c>
      <c r="P82" s="229">
        <v>26.72832496506631</v>
      </c>
      <c r="Q82" s="229">
        <v>26.84261033307034</v>
      </c>
      <c r="R82" s="229">
        <v>54.096561907290827</v>
      </c>
      <c r="S82" s="229">
        <v>36.714913890230527</v>
      </c>
      <c r="T82" s="229">
        <v>37.340327755203333</v>
      </c>
      <c r="U82" s="229">
        <v>34.98074334300216</v>
      </c>
      <c r="V82" s="229">
        <v>36.132861205796182</v>
      </c>
      <c r="W82" s="229">
        <v>43.366958494903272</v>
      </c>
      <c r="X82" s="229">
        <v>33.915276682772593</v>
      </c>
      <c r="Y82" s="229">
        <v>43.36224982324287</v>
      </c>
      <c r="DA82" s="73" t="s">
        <v>1197</v>
      </c>
    </row>
    <row r="83" spans="1:105" ht="12" customHeight="1" x14ac:dyDescent="0.25">
      <c r="A83" s="64" t="s">
        <v>39</v>
      </c>
      <c r="B83" s="229">
        <v>37.106168199353426</v>
      </c>
      <c r="C83" s="229">
        <v>37.800568289333476</v>
      </c>
      <c r="D83" s="229">
        <v>38.077354955540358</v>
      </c>
      <c r="E83" s="229">
        <v>143.49049484549721</v>
      </c>
      <c r="F83" s="229">
        <v>141.44221516234339</v>
      </c>
      <c r="G83" s="229">
        <v>175.2443360072854</v>
      </c>
      <c r="H83" s="229">
        <v>340.13506918121237</v>
      </c>
      <c r="I83" s="229">
        <v>350.48622056204772</v>
      </c>
      <c r="J83" s="229">
        <v>297.91123026724932</v>
      </c>
      <c r="K83" s="229">
        <v>318.4850919626582</v>
      </c>
      <c r="L83" s="229">
        <v>251.7503029888907</v>
      </c>
      <c r="M83" s="229">
        <v>362.35189582981423</v>
      </c>
      <c r="N83" s="229">
        <v>379.74561541364642</v>
      </c>
      <c r="O83" s="229">
        <v>360.49786321779158</v>
      </c>
      <c r="P83" s="229">
        <v>359.02447071441082</v>
      </c>
      <c r="Q83" s="229">
        <v>331.26697403587792</v>
      </c>
      <c r="R83" s="229">
        <v>410.50088101654018</v>
      </c>
      <c r="S83" s="229">
        <v>376.8618508141376</v>
      </c>
      <c r="T83" s="229">
        <v>511.14190037259527</v>
      </c>
      <c r="U83" s="229">
        <v>478.22716443342421</v>
      </c>
      <c r="V83" s="229">
        <v>451.98500268152219</v>
      </c>
      <c r="W83" s="229">
        <v>477.81016044612528</v>
      </c>
      <c r="X83" s="229">
        <v>338.49908199347021</v>
      </c>
      <c r="Y83" s="229">
        <v>377.1202434968319</v>
      </c>
      <c r="DA83" s="73" t="s">
        <v>1198</v>
      </c>
    </row>
    <row r="84" spans="1:105" ht="12" customHeight="1" x14ac:dyDescent="0.25">
      <c r="A84" s="60" t="s">
        <v>1064</v>
      </c>
      <c r="B84" s="262">
        <v>0.51839385885021383</v>
      </c>
      <c r="C84" s="262">
        <v>0.5268749155663256</v>
      </c>
      <c r="D84" s="262">
        <v>0.5296767192528552</v>
      </c>
      <c r="E84" s="262">
        <v>0.52704285064606593</v>
      </c>
      <c r="F84" s="262">
        <v>0.53201438156732628</v>
      </c>
      <c r="G84" s="262">
        <v>0.57214584237487831</v>
      </c>
      <c r="H84" s="262">
        <v>0.57537421981587533</v>
      </c>
      <c r="I84" s="262">
        <v>0.60119872715744449</v>
      </c>
      <c r="J84" s="262">
        <v>0.51830844462253156</v>
      </c>
      <c r="K84" s="262">
        <v>0.46710094431003879</v>
      </c>
      <c r="L84" s="262">
        <v>0.51389143990446495</v>
      </c>
      <c r="M84" s="262">
        <v>0.62133519520801173</v>
      </c>
      <c r="N84" s="262">
        <v>0.60266806172071541</v>
      </c>
      <c r="O84" s="262">
        <v>0.5522843276543159</v>
      </c>
      <c r="P84" s="262">
        <v>0.60298401928517742</v>
      </c>
      <c r="Q84" s="262">
        <v>0.54150153945475032</v>
      </c>
      <c r="R84" s="262">
        <v>0.64805471047379748</v>
      </c>
      <c r="S84" s="262">
        <v>0.61330146608866853</v>
      </c>
      <c r="T84" s="262">
        <v>0.69760477005446964</v>
      </c>
      <c r="U84" s="262">
        <v>0.67236399378637812</v>
      </c>
      <c r="V84" s="262">
        <v>0.6563355623188486</v>
      </c>
      <c r="W84" s="262">
        <v>0.67848075800141905</v>
      </c>
      <c r="X84" s="262">
        <v>0.49495942102210372</v>
      </c>
      <c r="Y84" s="262">
        <v>0.58801612378535606</v>
      </c>
      <c r="DA84" s="72" t="s">
        <v>1199</v>
      </c>
    </row>
    <row r="85" spans="1:105" ht="12" customHeight="1" x14ac:dyDescent="0.25">
      <c r="A85" s="57" t="s">
        <v>1010</v>
      </c>
      <c r="B85" s="261">
        <v>180.3907725708747</v>
      </c>
      <c r="C85" s="261">
        <v>177.51246481289431</v>
      </c>
      <c r="D85" s="261">
        <v>186.0176716119957</v>
      </c>
      <c r="E85" s="261">
        <v>206.9700376537464</v>
      </c>
      <c r="F85" s="261">
        <v>198.1814669915878</v>
      </c>
      <c r="G85" s="261">
        <v>215.47398524803549</v>
      </c>
      <c r="H85" s="261">
        <v>219.0549584146975</v>
      </c>
      <c r="I85" s="261">
        <v>265.7029207473538</v>
      </c>
      <c r="J85" s="261">
        <v>239.79581858592161</v>
      </c>
      <c r="K85" s="261">
        <v>228.38078203903311</v>
      </c>
      <c r="L85" s="261">
        <v>234.87092014313069</v>
      </c>
      <c r="M85" s="261">
        <v>280.46346730046372</v>
      </c>
      <c r="N85" s="261">
        <v>278.56493503618628</v>
      </c>
      <c r="O85" s="261">
        <v>258.36178203801069</v>
      </c>
      <c r="P85" s="261">
        <v>265.04433541357912</v>
      </c>
      <c r="Q85" s="261">
        <v>248.18215816858029</v>
      </c>
      <c r="R85" s="261">
        <v>296.49392083048218</v>
      </c>
      <c r="S85" s="261">
        <v>289.92308093740172</v>
      </c>
      <c r="T85" s="261">
        <v>321.34203532220391</v>
      </c>
      <c r="U85" s="261">
        <v>297.52355253616332</v>
      </c>
      <c r="V85" s="261">
        <v>317.10994987619068</v>
      </c>
      <c r="W85" s="261">
        <v>319.93512143364728</v>
      </c>
      <c r="X85" s="261">
        <v>216.5880523994613</v>
      </c>
      <c r="Y85" s="261">
        <v>254.342485055601</v>
      </c>
      <c r="DA85" s="70" t="s">
        <v>1200</v>
      </c>
    </row>
    <row r="86" spans="1:105" ht="12" customHeight="1" x14ac:dyDescent="0.25">
      <c r="A86" s="60" t="s">
        <v>1012</v>
      </c>
      <c r="B86" s="262">
        <v>168.05085659320559</v>
      </c>
      <c r="C86" s="262">
        <v>164.20325711865939</v>
      </c>
      <c r="D86" s="262">
        <v>173.5080350642987</v>
      </c>
      <c r="E86" s="262">
        <v>196.32619850297519</v>
      </c>
      <c r="F86" s="262">
        <v>185.95145231292821</v>
      </c>
      <c r="G86" s="262">
        <v>202.65343167758701</v>
      </c>
      <c r="H86" s="262">
        <v>204.87997345197829</v>
      </c>
      <c r="I86" s="262">
        <v>255.1774395305095</v>
      </c>
      <c r="J86" s="262">
        <v>231.78296638399209</v>
      </c>
      <c r="K86" s="262">
        <v>221.84929338775891</v>
      </c>
      <c r="L86" s="262">
        <v>227.0025855634604</v>
      </c>
      <c r="M86" s="262">
        <v>270.1060777064331</v>
      </c>
      <c r="N86" s="262">
        <v>269.09736134388902</v>
      </c>
      <c r="O86" s="262">
        <v>249.84435658813291</v>
      </c>
      <c r="P86" s="262">
        <v>254.76327719832651</v>
      </c>
      <c r="Q86" s="262">
        <v>239.906650347154</v>
      </c>
      <c r="R86" s="262">
        <v>286.13049089697722</v>
      </c>
      <c r="S86" s="262">
        <v>280.89166881196928</v>
      </c>
      <c r="T86" s="262">
        <v>309.19445151028532</v>
      </c>
      <c r="U86" s="262">
        <v>284.55115626739479</v>
      </c>
      <c r="V86" s="262">
        <v>306.93403579367651</v>
      </c>
      <c r="W86" s="262">
        <v>308.4544687898387</v>
      </c>
      <c r="X86" s="262">
        <v>207.2649307686525</v>
      </c>
      <c r="Y86" s="262">
        <v>243.2758238099571</v>
      </c>
      <c r="DA86" s="72" t="s">
        <v>1201</v>
      </c>
    </row>
    <row r="87" spans="1:105" ht="12" customHeight="1" x14ac:dyDescent="0.25">
      <c r="A87" s="59" t="s">
        <v>28</v>
      </c>
      <c r="B87" s="230">
        <v>8.819440242019958</v>
      </c>
      <c r="C87" s="230">
        <v>14.889209412084471</v>
      </c>
      <c r="D87" s="230">
        <v>14.452896057092889</v>
      </c>
      <c r="E87" s="230">
        <v>14.9955572983359</v>
      </c>
      <c r="F87" s="230">
        <v>8.1383349283640278</v>
      </c>
      <c r="G87" s="230">
        <v>4.7321745710086862</v>
      </c>
      <c r="H87" s="230">
        <v>7.1001493252320893</v>
      </c>
      <c r="I87" s="230">
        <v>11.273368256057299</v>
      </c>
      <c r="J87" s="230">
        <v>10.996390153930509</v>
      </c>
      <c r="K87" s="230">
        <v>8.9378233272126035</v>
      </c>
      <c r="L87" s="230">
        <v>15.38043550119043</v>
      </c>
      <c r="M87" s="230">
        <v>14.238841348303669</v>
      </c>
      <c r="N87" s="230">
        <v>13.80784393193899</v>
      </c>
      <c r="O87" s="230">
        <v>14.78303928239426</v>
      </c>
      <c r="P87" s="230">
        <v>18.646028380464202</v>
      </c>
      <c r="Q87" s="230">
        <v>31.176012523875929</v>
      </c>
      <c r="R87" s="230">
        <v>35.059597887877914</v>
      </c>
      <c r="S87" s="230">
        <v>30.56796436803365</v>
      </c>
      <c r="T87" s="230">
        <v>17.25142484698571</v>
      </c>
      <c r="U87" s="230">
        <v>15.69174994875506</v>
      </c>
      <c r="V87" s="230">
        <v>21.965988132454129</v>
      </c>
      <c r="W87" s="230">
        <v>6.7249111516932851</v>
      </c>
      <c r="X87" s="230">
        <v>16.7879950851563</v>
      </c>
      <c r="Y87" s="230">
        <v>15.73392967669167</v>
      </c>
      <c r="DA87" s="71" t="s">
        <v>1202</v>
      </c>
    </row>
    <row r="88" spans="1:105" ht="12" customHeight="1" x14ac:dyDescent="0.25">
      <c r="A88" s="59" t="s">
        <v>31</v>
      </c>
      <c r="B88" s="295">
        <v>0</v>
      </c>
      <c r="C88" s="295">
        <v>0</v>
      </c>
      <c r="D88" s="295">
        <v>0</v>
      </c>
      <c r="E88" s="295">
        <v>0</v>
      </c>
      <c r="F88" s="295">
        <v>0</v>
      </c>
      <c r="G88" s="295">
        <v>0</v>
      </c>
      <c r="H88" s="295">
        <v>0</v>
      </c>
      <c r="I88" s="295">
        <v>0.63768066667528389</v>
      </c>
      <c r="J88" s="295">
        <v>0</v>
      </c>
      <c r="K88" s="295">
        <v>0</v>
      </c>
      <c r="L88" s="295">
        <v>0</v>
      </c>
      <c r="M88" s="295">
        <v>0.146024300210085</v>
      </c>
      <c r="N88" s="295">
        <v>0</v>
      </c>
      <c r="O88" s="295">
        <v>0</v>
      </c>
      <c r="P88" s="295">
        <v>0</v>
      </c>
      <c r="Q88" s="295">
        <v>0</v>
      </c>
      <c r="R88" s="295">
        <v>0</v>
      </c>
      <c r="S88" s="295">
        <v>0</v>
      </c>
      <c r="T88" s="295">
        <v>0</v>
      </c>
      <c r="U88" s="295">
        <v>0</v>
      </c>
      <c r="V88" s="295">
        <v>0</v>
      </c>
      <c r="W88" s="295">
        <v>0</v>
      </c>
      <c r="X88" s="295">
        <v>0</v>
      </c>
      <c r="Y88" s="295">
        <v>0</v>
      </c>
      <c r="DA88" s="122" t="s">
        <v>1203</v>
      </c>
    </row>
    <row r="89" spans="1:105" ht="12" customHeight="1" x14ac:dyDescent="0.25">
      <c r="A89" s="59" t="s">
        <v>159</v>
      </c>
      <c r="B89" s="295">
        <v>0</v>
      </c>
      <c r="C89" s="295">
        <v>0</v>
      </c>
      <c r="D89" s="295">
        <v>0</v>
      </c>
      <c r="E89" s="295">
        <v>1.95792717271202</v>
      </c>
      <c r="F89" s="295">
        <v>1.891402212310713</v>
      </c>
      <c r="G89" s="295">
        <v>2.3869814822596269</v>
      </c>
      <c r="H89" s="295">
        <v>2.4453547567196918</v>
      </c>
      <c r="I89" s="295">
        <v>2.901107349699874</v>
      </c>
      <c r="J89" s="295">
        <v>4.1081673586954919</v>
      </c>
      <c r="K89" s="295">
        <v>2.1786986020907841</v>
      </c>
      <c r="L89" s="295">
        <v>2.3108601964492559</v>
      </c>
      <c r="M89" s="295">
        <v>2.8076074409935758</v>
      </c>
      <c r="N89" s="295">
        <v>2.6553118766207882</v>
      </c>
      <c r="O89" s="295">
        <v>2.1325468848455911</v>
      </c>
      <c r="P89" s="295">
        <v>1.775866140145697</v>
      </c>
      <c r="Q89" s="295">
        <v>0.9284016379450587</v>
      </c>
      <c r="R89" s="295">
        <v>2.1730423117714199</v>
      </c>
      <c r="S89" s="295">
        <v>1.8872754220572421</v>
      </c>
      <c r="T89" s="295">
        <v>2.463010372439959</v>
      </c>
      <c r="U89" s="295">
        <v>1.822394517298036</v>
      </c>
      <c r="V89" s="295">
        <v>3.7978758030462778</v>
      </c>
      <c r="W89" s="295">
        <v>4.7407234260089872</v>
      </c>
      <c r="X89" s="295">
        <v>2.5416529473109102</v>
      </c>
      <c r="Y89" s="295">
        <v>2.9791058558262491</v>
      </c>
      <c r="DA89" s="122" t="s">
        <v>1204</v>
      </c>
    </row>
    <row r="90" spans="1:105" ht="12" customHeight="1" x14ac:dyDescent="0.25">
      <c r="A90" s="59" t="s">
        <v>32</v>
      </c>
      <c r="B90" s="295">
        <v>7.9902853539342926</v>
      </c>
      <c r="C90" s="295">
        <v>10.86271563552693</v>
      </c>
      <c r="D90" s="295">
        <v>12.518926132855819</v>
      </c>
      <c r="E90" s="295">
        <v>36.12359976376586</v>
      </c>
      <c r="F90" s="295">
        <v>33.321973124977461</v>
      </c>
      <c r="G90" s="295">
        <v>36.424089954481737</v>
      </c>
      <c r="H90" s="295">
        <v>42.053416901311408</v>
      </c>
      <c r="I90" s="295">
        <v>41.509673117462057</v>
      </c>
      <c r="J90" s="295">
        <v>37.131048466231121</v>
      </c>
      <c r="K90" s="295">
        <v>39.570691748146942</v>
      </c>
      <c r="L90" s="295">
        <v>33.875302592918381</v>
      </c>
      <c r="M90" s="295">
        <v>42.961630044725062</v>
      </c>
      <c r="N90" s="295">
        <v>42.976612502328983</v>
      </c>
      <c r="O90" s="295">
        <v>42.243898463954331</v>
      </c>
      <c r="P90" s="295">
        <v>43.161189696248407</v>
      </c>
      <c r="Q90" s="295">
        <v>42.093656697636121</v>
      </c>
      <c r="R90" s="295">
        <v>27.55844449374273</v>
      </c>
      <c r="S90" s="295">
        <v>24.77227904203064</v>
      </c>
      <c r="T90" s="295">
        <v>27.09332087009544</v>
      </c>
      <c r="U90" s="295">
        <v>23.41386260546863</v>
      </c>
      <c r="V90" s="295">
        <v>17.210609751994362</v>
      </c>
      <c r="W90" s="295">
        <v>20.875808440795701</v>
      </c>
      <c r="X90" s="295">
        <v>11.460755477115971</v>
      </c>
      <c r="Y90" s="295">
        <v>9.1674035972049968</v>
      </c>
      <c r="DA90" s="122" t="s">
        <v>1205</v>
      </c>
    </row>
    <row r="91" spans="1:105" ht="12" customHeight="1" x14ac:dyDescent="0.25">
      <c r="A91" s="59" t="s">
        <v>35</v>
      </c>
      <c r="B91" s="295">
        <v>151.2411309972513</v>
      </c>
      <c r="C91" s="295">
        <v>138.451332071048</v>
      </c>
      <c r="D91" s="295">
        <v>146.53621287435001</v>
      </c>
      <c r="E91" s="295">
        <v>143.24911426816141</v>
      </c>
      <c r="F91" s="295">
        <v>142.59974204727601</v>
      </c>
      <c r="G91" s="295">
        <v>159.11018566983691</v>
      </c>
      <c r="H91" s="295">
        <v>153.2810524687151</v>
      </c>
      <c r="I91" s="295">
        <v>198.855610140615</v>
      </c>
      <c r="J91" s="295">
        <v>179.54736040513501</v>
      </c>
      <c r="K91" s="295">
        <v>171.1620797103086</v>
      </c>
      <c r="L91" s="295">
        <v>175.43598727290231</v>
      </c>
      <c r="M91" s="295">
        <v>209.9519745722007</v>
      </c>
      <c r="N91" s="295">
        <v>209.65759303300021</v>
      </c>
      <c r="O91" s="295">
        <v>190.68487195693871</v>
      </c>
      <c r="P91" s="295">
        <v>191.1801929814682</v>
      </c>
      <c r="Q91" s="295">
        <v>165.70857948769691</v>
      </c>
      <c r="R91" s="295">
        <v>221.3394062035851</v>
      </c>
      <c r="S91" s="295">
        <v>223.66414997984779</v>
      </c>
      <c r="T91" s="295">
        <v>262.38669542076423</v>
      </c>
      <c r="U91" s="295">
        <v>243.62314919587311</v>
      </c>
      <c r="V91" s="295">
        <v>263.95956210618169</v>
      </c>
      <c r="W91" s="295">
        <v>276.11302577134069</v>
      </c>
      <c r="X91" s="295">
        <v>176.4745272590693</v>
      </c>
      <c r="Y91" s="295">
        <v>215.3953846802342</v>
      </c>
      <c r="DA91" s="122" t="s">
        <v>1206</v>
      </c>
    </row>
    <row r="92" spans="1:105" ht="12" customHeight="1" x14ac:dyDescent="0.25">
      <c r="A92" s="60" t="s">
        <v>1019</v>
      </c>
      <c r="B92" s="262">
        <v>12.339915977669101</v>
      </c>
      <c r="C92" s="262">
        <v>13.309207694234971</v>
      </c>
      <c r="D92" s="262">
        <v>12.50963654769706</v>
      </c>
      <c r="E92" s="262">
        <v>10.64383915077121</v>
      </c>
      <c r="F92" s="262">
        <v>12.23001467865965</v>
      </c>
      <c r="G92" s="262">
        <v>12.82055357044848</v>
      </c>
      <c r="H92" s="262">
        <v>14.17498496271922</v>
      </c>
      <c r="I92" s="262">
        <v>10.525481216844319</v>
      </c>
      <c r="J92" s="262">
        <v>8.0128522019294355</v>
      </c>
      <c r="K92" s="262">
        <v>6.5314886512741959</v>
      </c>
      <c r="L92" s="262">
        <v>7.8683345796703366</v>
      </c>
      <c r="M92" s="262">
        <v>10.357389594030559</v>
      </c>
      <c r="N92" s="262">
        <v>9.467573692297341</v>
      </c>
      <c r="O92" s="262">
        <v>8.5174254498778197</v>
      </c>
      <c r="P92" s="262">
        <v>10.2810582152526</v>
      </c>
      <c r="Q92" s="262">
        <v>8.2755078214262703</v>
      </c>
      <c r="R92" s="262">
        <v>10.363429933505079</v>
      </c>
      <c r="S92" s="262">
        <v>9.0314121254323183</v>
      </c>
      <c r="T92" s="262">
        <v>12.14758381191859</v>
      </c>
      <c r="U92" s="262">
        <v>12.972396268768479</v>
      </c>
      <c r="V92" s="262">
        <v>10.1759140825142</v>
      </c>
      <c r="W92" s="262">
        <v>11.480652643808609</v>
      </c>
      <c r="X92" s="262">
        <v>9.323121630808803</v>
      </c>
      <c r="Y92" s="262">
        <v>11.066661245643839</v>
      </c>
      <c r="DA92" s="72" t="s">
        <v>1207</v>
      </c>
    </row>
    <row r="93" spans="1:105" ht="12" customHeight="1" x14ac:dyDescent="0.25">
      <c r="A93" s="57" t="s">
        <v>1021</v>
      </c>
      <c r="B93" s="261">
        <f t="shared" ref="B93:Y93" si="3">B94+B95+B106</f>
        <v>55.858065021052937</v>
      </c>
      <c r="C93" s="261">
        <f t="shared" si="3"/>
        <v>56.424595244676794</v>
      </c>
      <c r="D93" s="261">
        <f t="shared" si="3"/>
        <v>57.769196291060872</v>
      </c>
      <c r="E93" s="261">
        <f t="shared" si="3"/>
        <v>62.306034592637403</v>
      </c>
      <c r="F93" s="261">
        <f t="shared" si="3"/>
        <v>61.11099282403103</v>
      </c>
      <c r="G93" s="261">
        <f t="shared" si="3"/>
        <v>65.996377344950972</v>
      </c>
      <c r="H93" s="261">
        <f t="shared" si="3"/>
        <v>68.490128085038833</v>
      </c>
      <c r="I93" s="261">
        <f t="shared" si="3"/>
        <v>76.73160679070898</v>
      </c>
      <c r="J93" s="261">
        <f t="shared" si="3"/>
        <v>67.941580230766647</v>
      </c>
      <c r="K93" s="261">
        <f t="shared" si="3"/>
        <v>63.747936956634192</v>
      </c>
      <c r="L93" s="261">
        <f t="shared" si="3"/>
        <v>66.625340779638293</v>
      </c>
      <c r="M93" s="261">
        <f t="shared" si="3"/>
        <v>80.41242131932583</v>
      </c>
      <c r="N93" s="261">
        <f t="shared" si="3"/>
        <v>79.249152830300744</v>
      </c>
      <c r="O93" s="261">
        <f t="shared" si="3"/>
        <v>73.326112969330538</v>
      </c>
      <c r="P93" s="261">
        <f t="shared" si="3"/>
        <v>76.938739429524304</v>
      </c>
      <c r="Q93" s="261">
        <f t="shared" si="3"/>
        <v>71.147189321218491</v>
      </c>
      <c r="R93" s="261">
        <f t="shared" si="3"/>
        <v>84.944738533370924</v>
      </c>
      <c r="S93" s="261">
        <f t="shared" si="3"/>
        <v>81.710830037276025</v>
      </c>
      <c r="T93" s="261">
        <f t="shared" si="3"/>
        <v>91.797676645702197</v>
      </c>
      <c r="U93" s="261">
        <f t="shared" si="3"/>
        <v>86.369853239217576</v>
      </c>
      <c r="V93" s="261">
        <f t="shared" si="3"/>
        <v>88.721890883171284</v>
      </c>
      <c r="W93" s="261">
        <f t="shared" si="3"/>
        <v>90.195612810900712</v>
      </c>
      <c r="X93" s="261">
        <f t="shared" si="3"/>
        <v>63.010345691428739</v>
      </c>
      <c r="Y93" s="261">
        <f t="shared" si="3"/>
        <v>73.922498984613085</v>
      </c>
      <c r="DA93" s="70"/>
    </row>
    <row r="94" spans="1:105" ht="12" customHeight="1" x14ac:dyDescent="0.25">
      <c r="A94" s="60" t="s">
        <v>1022</v>
      </c>
      <c r="B94" s="262">
        <v>23.025850610628421</v>
      </c>
      <c r="C94" s="262">
        <v>21.453971594812781</v>
      </c>
      <c r="D94" s="262">
        <v>23.291218556906991</v>
      </c>
      <c r="E94" s="262">
        <v>26.331100952925819</v>
      </c>
      <c r="F94" s="262">
        <v>24.183169717529921</v>
      </c>
      <c r="G94" s="262">
        <v>26.867463989834231</v>
      </c>
      <c r="H94" s="262">
        <v>25.530395915786379</v>
      </c>
      <c r="I94" s="262">
        <v>36.667025958202792</v>
      </c>
      <c r="J94" s="262">
        <v>34.554466660130807</v>
      </c>
      <c r="K94" s="262">
        <v>33.934753117843258</v>
      </c>
      <c r="L94" s="262">
        <v>33.987917381813112</v>
      </c>
      <c r="M94" s="262">
        <v>39.392909127501618</v>
      </c>
      <c r="N94" s="262">
        <v>39.990938320234918</v>
      </c>
      <c r="O94" s="262">
        <v>37.074558349862357</v>
      </c>
      <c r="P94" s="262">
        <v>36.515250111864951</v>
      </c>
      <c r="Q94" s="262">
        <v>34.627233727753449</v>
      </c>
      <c r="R94" s="262">
        <v>42.254962805782007</v>
      </c>
      <c r="S94" s="262">
        <v>42.891496646869449</v>
      </c>
      <c r="T94" s="262">
        <v>45.657280448322211</v>
      </c>
      <c r="U94" s="262">
        <v>40.823423651114737</v>
      </c>
      <c r="V94" s="262">
        <v>47.047657711691151</v>
      </c>
      <c r="W94" s="262">
        <v>46.602545105915993</v>
      </c>
      <c r="X94" s="262">
        <v>29.969783503114581</v>
      </c>
      <c r="Y94" s="262">
        <v>35.664056980450937</v>
      </c>
      <c r="DA94" s="72" t="s">
        <v>1208</v>
      </c>
    </row>
    <row r="95" spans="1:105" ht="12" customHeight="1" x14ac:dyDescent="0.25">
      <c r="A95" s="60" t="s">
        <v>1024</v>
      </c>
      <c r="B95" s="262">
        <v>9.0021844312247303</v>
      </c>
      <c r="C95" s="262">
        <v>8.8111268941091261</v>
      </c>
      <c r="D95" s="262">
        <v>9.2571951000817787</v>
      </c>
      <c r="E95" s="262">
        <v>11.15834993390947</v>
      </c>
      <c r="F95" s="262">
        <v>10.61980803614162</v>
      </c>
      <c r="G95" s="262">
        <v>11.66881487061535</v>
      </c>
      <c r="H95" s="262">
        <v>13.012388762322519</v>
      </c>
      <c r="I95" s="262">
        <v>15.446940712355881</v>
      </c>
      <c r="J95" s="262">
        <v>13.82665998530962</v>
      </c>
      <c r="K95" s="262">
        <v>13.387784553928171</v>
      </c>
      <c r="L95" s="262">
        <v>13.30192783656844</v>
      </c>
      <c r="M95" s="262">
        <v>16.369620059930369</v>
      </c>
      <c r="N95" s="262">
        <v>16.351842335949911</v>
      </c>
      <c r="O95" s="262">
        <v>15.245973174142501</v>
      </c>
      <c r="P95" s="262">
        <v>15.51566337601993</v>
      </c>
      <c r="Q95" s="262">
        <v>14.585135472291711</v>
      </c>
      <c r="R95" s="262">
        <v>17.594664865597611</v>
      </c>
      <c r="S95" s="262">
        <v>16.85100042341568</v>
      </c>
      <c r="T95" s="262">
        <v>19.32867137366819</v>
      </c>
      <c r="U95" s="262">
        <v>17.973831040482128</v>
      </c>
      <c r="V95" s="262">
        <v>18.66825735950702</v>
      </c>
      <c r="W95" s="262">
        <v>19.014535869746862</v>
      </c>
      <c r="X95" s="262">
        <v>12.957517785729561</v>
      </c>
      <c r="Y95" s="262">
        <v>15.016223072384991</v>
      </c>
      <c r="DA95" s="72" t="s">
        <v>1209</v>
      </c>
    </row>
    <row r="96" spans="1:105" ht="12" customHeight="1" x14ac:dyDescent="0.25">
      <c r="A96" s="64" t="s">
        <v>28</v>
      </c>
      <c r="B96" s="229">
        <v>0.41490061776689391</v>
      </c>
      <c r="C96" s="229">
        <v>0.71297776433531612</v>
      </c>
      <c r="D96" s="229">
        <v>0.69209187758531665</v>
      </c>
      <c r="E96" s="229">
        <v>0.57892499376366557</v>
      </c>
      <c r="F96" s="229">
        <v>0.31732566532948608</v>
      </c>
      <c r="G96" s="229">
        <v>0.1794608794804306</v>
      </c>
      <c r="H96" s="229">
        <v>0.2148282360948511</v>
      </c>
      <c r="I96" s="229">
        <v>0.36175004228448338</v>
      </c>
      <c r="J96" s="229">
        <v>0.36139846788447022</v>
      </c>
      <c r="K96" s="229">
        <v>0.28419629453131789</v>
      </c>
      <c r="L96" s="229">
        <v>0.52447325616100138</v>
      </c>
      <c r="M96" s="229">
        <v>0.44743903409734631</v>
      </c>
      <c r="N96" s="229">
        <v>0.43022106556394929</v>
      </c>
      <c r="O96" s="229">
        <v>0.45673366981693853</v>
      </c>
      <c r="P96" s="229">
        <v>0.58672126672294489</v>
      </c>
      <c r="Q96" s="229">
        <v>0.98211640309150239</v>
      </c>
      <c r="R96" s="229">
        <v>1.0286039440873409</v>
      </c>
      <c r="S96" s="229">
        <v>0.97249699039882254</v>
      </c>
      <c r="T96" s="229">
        <v>0.49699471711676563</v>
      </c>
      <c r="U96" s="229">
        <v>0.4475035149805483</v>
      </c>
      <c r="V96" s="229">
        <v>0.66921757476638677</v>
      </c>
      <c r="W96" s="229">
        <v>0.1989166803668857</v>
      </c>
      <c r="X96" s="229">
        <v>0.49062405639242179</v>
      </c>
      <c r="Y96" s="229">
        <v>0.47058480309162432</v>
      </c>
      <c r="DA96" s="73" t="s">
        <v>1210</v>
      </c>
    </row>
    <row r="97" spans="1:105" ht="12" customHeight="1" x14ac:dyDescent="0.25">
      <c r="A97" s="64" t="s">
        <v>30</v>
      </c>
      <c r="B97" s="229">
        <v>0.18612191268511061</v>
      </c>
      <c r="C97" s="229">
        <v>3.9985718199806217E-2</v>
      </c>
      <c r="D97" s="229">
        <v>5.4521627716415952E-3</v>
      </c>
      <c r="E97" s="229">
        <v>1.0631120137214991</v>
      </c>
      <c r="F97" s="229">
        <v>0.87304481807209255</v>
      </c>
      <c r="G97" s="229">
        <v>0.87503734480037942</v>
      </c>
      <c r="H97" s="229">
        <v>0.90089561770962889</v>
      </c>
      <c r="I97" s="229">
        <v>0.90862345613867113</v>
      </c>
      <c r="J97" s="229">
        <v>0.83078606332328042</v>
      </c>
      <c r="K97" s="229">
        <v>0.63055317164369673</v>
      </c>
      <c r="L97" s="229">
        <v>0.65101087431349225</v>
      </c>
      <c r="M97" s="229">
        <v>0.75379071334496162</v>
      </c>
      <c r="N97" s="229">
        <v>0.69682487895358736</v>
      </c>
      <c r="O97" s="229">
        <v>0.65588713373992957</v>
      </c>
      <c r="P97" s="229">
        <v>0.66824932975961393</v>
      </c>
      <c r="Q97" s="229">
        <v>0.69121061182105759</v>
      </c>
      <c r="R97" s="229">
        <v>1.030687286760481</v>
      </c>
      <c r="S97" s="229">
        <v>0.67047122704014417</v>
      </c>
      <c r="T97" s="229">
        <v>0.76901390908949852</v>
      </c>
      <c r="U97" s="229">
        <v>0.85907229185393519</v>
      </c>
      <c r="V97" s="229">
        <v>0.7444432368727173</v>
      </c>
      <c r="W97" s="229">
        <v>0.76942490878548397</v>
      </c>
      <c r="X97" s="229">
        <v>0.47354017948431648</v>
      </c>
      <c r="Y97" s="229">
        <v>0.43524176419330168</v>
      </c>
      <c r="DA97" s="73" t="s">
        <v>1211</v>
      </c>
    </row>
    <row r="98" spans="1:105" ht="12" customHeight="1" x14ac:dyDescent="0.25">
      <c r="A98" s="64" t="s">
        <v>31</v>
      </c>
      <c r="B98" s="229">
        <v>0</v>
      </c>
      <c r="C98" s="229">
        <v>0</v>
      </c>
      <c r="D98" s="229">
        <v>0</v>
      </c>
      <c r="E98" s="229">
        <v>0</v>
      </c>
      <c r="F98" s="229">
        <v>0</v>
      </c>
      <c r="G98" s="229">
        <v>0</v>
      </c>
      <c r="H98" s="229">
        <v>0</v>
      </c>
      <c r="I98" s="229">
        <v>2.066643629114974E-2</v>
      </c>
      <c r="J98" s="229">
        <v>0</v>
      </c>
      <c r="K98" s="229">
        <v>0</v>
      </c>
      <c r="L98" s="229">
        <v>0</v>
      </c>
      <c r="M98" s="229">
        <v>4.6343816741706853E-3</v>
      </c>
      <c r="N98" s="229">
        <v>0</v>
      </c>
      <c r="O98" s="229">
        <v>0</v>
      </c>
      <c r="P98" s="229">
        <v>0</v>
      </c>
      <c r="Q98" s="229">
        <v>0</v>
      </c>
      <c r="R98" s="229">
        <v>0</v>
      </c>
      <c r="S98" s="229">
        <v>0</v>
      </c>
      <c r="T98" s="229">
        <v>0</v>
      </c>
      <c r="U98" s="229">
        <v>0</v>
      </c>
      <c r="V98" s="229">
        <v>0</v>
      </c>
      <c r="W98" s="229">
        <v>0</v>
      </c>
      <c r="X98" s="229">
        <v>0</v>
      </c>
      <c r="Y98" s="229">
        <v>0</v>
      </c>
      <c r="DA98" s="73" t="s">
        <v>1212</v>
      </c>
    </row>
    <row r="99" spans="1:105" ht="12" customHeight="1" x14ac:dyDescent="0.25">
      <c r="A99" s="64" t="s">
        <v>159</v>
      </c>
      <c r="B99" s="229">
        <v>0</v>
      </c>
      <c r="C99" s="229">
        <v>0</v>
      </c>
      <c r="D99" s="229">
        <v>0</v>
      </c>
      <c r="E99" s="229">
        <v>7.7793808338354836E-2</v>
      </c>
      <c r="F99" s="229">
        <v>7.5900099077451225E-2</v>
      </c>
      <c r="G99" s="229">
        <v>9.3163735556471894E-2</v>
      </c>
      <c r="H99" s="229">
        <v>7.6147309410587408E-2</v>
      </c>
      <c r="I99" s="229">
        <v>9.5809264406131273E-2</v>
      </c>
      <c r="J99" s="229">
        <v>0.13895465626164061</v>
      </c>
      <c r="K99" s="229">
        <v>7.1297222240754451E-2</v>
      </c>
      <c r="L99" s="229">
        <v>8.1099317017283207E-2</v>
      </c>
      <c r="M99" s="229">
        <v>9.0799699729210273E-2</v>
      </c>
      <c r="N99" s="229">
        <v>8.5147156609456223E-2</v>
      </c>
      <c r="O99" s="229">
        <v>6.7808899393256405E-2</v>
      </c>
      <c r="P99" s="229">
        <v>5.7510153391950161E-2</v>
      </c>
      <c r="Q99" s="229">
        <v>3.010004224968528E-2</v>
      </c>
      <c r="R99" s="229">
        <v>6.5614261789363706E-2</v>
      </c>
      <c r="S99" s="229">
        <v>6.1793933551917257E-2</v>
      </c>
      <c r="T99" s="229">
        <v>7.3026729701422016E-2</v>
      </c>
      <c r="U99" s="229">
        <v>5.348799048049508E-2</v>
      </c>
      <c r="V99" s="229">
        <v>0.1190820113371539</v>
      </c>
      <c r="W99" s="229">
        <v>0.14431719564723569</v>
      </c>
      <c r="X99" s="229">
        <v>7.644605249810156E-2</v>
      </c>
      <c r="Y99" s="229">
        <v>9.1701288577352214E-2</v>
      </c>
      <c r="DA99" s="73" t="s">
        <v>1213</v>
      </c>
    </row>
    <row r="100" spans="1:105" ht="12" customHeight="1" x14ac:dyDescent="0.25">
      <c r="A100" s="64" t="s">
        <v>32</v>
      </c>
      <c r="B100" s="229">
        <v>0.37505205426597699</v>
      </c>
      <c r="C100" s="229">
        <v>0.51900191209333557</v>
      </c>
      <c r="D100" s="229">
        <v>0.59813904034545196</v>
      </c>
      <c r="E100" s="229">
        <v>1.3914798139889939</v>
      </c>
      <c r="F100" s="229">
        <v>1.2963627687182491</v>
      </c>
      <c r="G100" s="229">
        <v>1.3782371237899389</v>
      </c>
      <c r="H100" s="229">
        <v>1.2695545556629579</v>
      </c>
      <c r="I100" s="229">
        <v>1.3290166127292391</v>
      </c>
      <c r="J100" s="229">
        <v>1.2175858123842751</v>
      </c>
      <c r="K100" s="229">
        <v>1.255412612148437</v>
      </c>
      <c r="L100" s="229">
        <v>1.152561471702255</v>
      </c>
      <c r="M100" s="229">
        <v>1.3469955727655349</v>
      </c>
      <c r="N100" s="229">
        <v>1.3360545247542679</v>
      </c>
      <c r="O100" s="229">
        <v>1.302235370485241</v>
      </c>
      <c r="P100" s="229">
        <v>1.3550805010889371</v>
      </c>
      <c r="Q100" s="229">
        <v>1.323077401819154</v>
      </c>
      <c r="R100" s="229">
        <v>0.80671875700340134</v>
      </c>
      <c r="S100" s="229">
        <v>0.78634641391170679</v>
      </c>
      <c r="T100" s="229">
        <v>0.7787808106322105</v>
      </c>
      <c r="U100" s="229">
        <v>0.66623023359338163</v>
      </c>
      <c r="V100" s="229">
        <v>0.52316544344256699</v>
      </c>
      <c r="W100" s="229">
        <v>0.6161041790918399</v>
      </c>
      <c r="X100" s="229">
        <v>0.33418692308882691</v>
      </c>
      <c r="Y100" s="229">
        <v>0.27357300740548451</v>
      </c>
      <c r="DA100" s="73" t="s">
        <v>1214</v>
      </c>
    </row>
    <row r="101" spans="1:105" ht="12" customHeight="1" x14ac:dyDescent="0.25">
      <c r="A101" s="64" t="s">
        <v>33</v>
      </c>
      <c r="B101" s="229">
        <v>0</v>
      </c>
      <c r="C101" s="229">
        <v>1.406325515896518E-2</v>
      </c>
      <c r="D101" s="229">
        <v>4.5199581116652808E-2</v>
      </c>
      <c r="E101" s="229">
        <v>0</v>
      </c>
      <c r="F101" s="229">
        <v>9.5491989524305633E-3</v>
      </c>
      <c r="G101" s="229">
        <v>1.4489541974851991E-2</v>
      </c>
      <c r="H101" s="229">
        <v>4.9539748224936998E-3</v>
      </c>
      <c r="I101" s="229">
        <v>0</v>
      </c>
      <c r="J101" s="229">
        <v>0</v>
      </c>
      <c r="K101" s="229">
        <v>0</v>
      </c>
      <c r="L101" s="229">
        <v>0</v>
      </c>
      <c r="M101" s="229">
        <v>0</v>
      </c>
      <c r="N101" s="229">
        <v>1.187737787310947E-2</v>
      </c>
      <c r="O101" s="229">
        <v>9.4815870983309802E-3</v>
      </c>
      <c r="P101" s="229">
        <v>1.148225871309669E-2</v>
      </c>
      <c r="Q101" s="229">
        <v>2.702491154968498E-2</v>
      </c>
      <c r="R101" s="229">
        <v>3.1800037181407247E-2</v>
      </c>
      <c r="S101" s="229">
        <v>2.85635248169804E-2</v>
      </c>
      <c r="T101" s="229">
        <v>3.6435227173331607E-2</v>
      </c>
      <c r="U101" s="229">
        <v>3.004195761665818E-2</v>
      </c>
      <c r="V101" s="229">
        <v>3.0246218715974049E-2</v>
      </c>
      <c r="W101" s="229">
        <v>0</v>
      </c>
      <c r="X101" s="229">
        <v>0</v>
      </c>
      <c r="Y101" s="229">
        <v>0</v>
      </c>
      <c r="DA101" s="73" t="s">
        <v>1215</v>
      </c>
    </row>
    <row r="102" spans="1:105" ht="12" customHeight="1" x14ac:dyDescent="0.25">
      <c r="A102" s="64" t="s">
        <v>35</v>
      </c>
      <c r="B102" s="229">
        <v>7.1686244685517853</v>
      </c>
      <c r="C102" s="229">
        <v>6.6798135496979816</v>
      </c>
      <c r="D102" s="229">
        <v>7.0699556700809563</v>
      </c>
      <c r="E102" s="229">
        <v>5.5720433776243903</v>
      </c>
      <c r="F102" s="229">
        <v>5.6021048708873309</v>
      </c>
      <c r="G102" s="229">
        <v>6.0795281139669726</v>
      </c>
      <c r="H102" s="229">
        <v>4.6727786403116696</v>
      </c>
      <c r="I102" s="229">
        <v>6.4291802045579836</v>
      </c>
      <c r="J102" s="229">
        <v>5.9453584803127537</v>
      </c>
      <c r="K102" s="229">
        <v>5.483489982660041</v>
      </c>
      <c r="L102" s="229">
        <v>6.027486611390807</v>
      </c>
      <c r="M102" s="229">
        <v>6.6472503495870274</v>
      </c>
      <c r="N102" s="229">
        <v>6.5817177162188258</v>
      </c>
      <c r="O102" s="229">
        <v>5.9357881346692798</v>
      </c>
      <c r="P102" s="229">
        <v>6.0610970689586434</v>
      </c>
      <c r="Q102" s="229">
        <v>5.2595700791461244</v>
      </c>
      <c r="R102" s="229">
        <v>6.5427880138042456</v>
      </c>
      <c r="S102" s="229">
        <v>7.1693697755626822</v>
      </c>
      <c r="T102" s="229">
        <v>7.6160794522227429</v>
      </c>
      <c r="U102" s="229">
        <v>7.0001360230389684</v>
      </c>
      <c r="V102" s="229">
        <v>8.102459085013324</v>
      </c>
      <c r="W102" s="229">
        <v>8.2287601063221185</v>
      </c>
      <c r="X102" s="229">
        <v>5.1963080226414906</v>
      </c>
      <c r="Y102" s="229">
        <v>6.4908256100417923</v>
      </c>
      <c r="DA102" s="73" t="s">
        <v>1216</v>
      </c>
    </row>
    <row r="103" spans="1:105" ht="12" customHeight="1" x14ac:dyDescent="0.25">
      <c r="A103" s="64" t="s">
        <v>36</v>
      </c>
      <c r="B103" s="229">
        <v>0.22125912611900711</v>
      </c>
      <c r="C103" s="229">
        <v>0.19715218601263551</v>
      </c>
      <c r="D103" s="229">
        <v>0.19347844636105291</v>
      </c>
      <c r="E103" s="229">
        <v>0</v>
      </c>
      <c r="F103" s="229">
        <v>0</v>
      </c>
      <c r="G103" s="229">
        <v>2.0533877598492709E-4</v>
      </c>
      <c r="H103" s="229">
        <v>2.1061868269343079E-4</v>
      </c>
      <c r="I103" s="229">
        <v>3.824108477164307E-2</v>
      </c>
      <c r="J103" s="229">
        <v>0</v>
      </c>
      <c r="K103" s="229">
        <v>0</v>
      </c>
      <c r="L103" s="229">
        <v>0.18084249443162501</v>
      </c>
      <c r="M103" s="229">
        <v>0.42041401132890333</v>
      </c>
      <c r="N103" s="229">
        <v>0.20970476175057609</v>
      </c>
      <c r="O103" s="229">
        <v>0.20281498217577371</v>
      </c>
      <c r="P103" s="229">
        <v>0.16136490288481989</v>
      </c>
      <c r="Q103" s="229">
        <v>0.131851528610125</v>
      </c>
      <c r="R103" s="229">
        <v>0.12241607917897571</v>
      </c>
      <c r="S103" s="229">
        <v>7.0727972408687681E-2</v>
      </c>
      <c r="T103" s="229">
        <v>0.15400671655567011</v>
      </c>
      <c r="U103" s="229">
        <v>0.1178424142422413</v>
      </c>
      <c r="V103" s="229">
        <v>0.11032369878124169</v>
      </c>
      <c r="W103" s="229">
        <v>0.1208552543763876</v>
      </c>
      <c r="X103" s="229">
        <v>9.5689698727640521E-4</v>
      </c>
      <c r="Y103" s="229">
        <v>4.4659666196694189E-2</v>
      </c>
      <c r="DA103" s="73" t="s">
        <v>1217</v>
      </c>
    </row>
    <row r="104" spans="1:105" ht="12" customHeight="1" x14ac:dyDescent="0.25">
      <c r="A104" s="64" t="s">
        <v>38</v>
      </c>
      <c r="B104" s="229">
        <v>0</v>
      </c>
      <c r="C104" s="229">
        <v>0</v>
      </c>
      <c r="D104" s="229">
        <v>0</v>
      </c>
      <c r="E104" s="229">
        <v>1.469285181480332E-2</v>
      </c>
      <c r="F104" s="229">
        <v>2.0337558728507781E-2</v>
      </c>
      <c r="G104" s="229">
        <v>4.3935026542864651E-2</v>
      </c>
      <c r="H104" s="229">
        <v>4.1028238293746112E-2</v>
      </c>
      <c r="I104" s="229">
        <v>0.25418011258376022</v>
      </c>
      <c r="J104" s="229">
        <v>0.22455930448615921</v>
      </c>
      <c r="K104" s="229">
        <v>0.2020564795227083</v>
      </c>
      <c r="L104" s="229">
        <v>0.36791671161020562</v>
      </c>
      <c r="M104" s="229">
        <v>0.44537268613491487</v>
      </c>
      <c r="N104" s="229">
        <v>0.48913670262877118</v>
      </c>
      <c r="O104" s="229">
        <v>0.4340892231218671</v>
      </c>
      <c r="P104" s="229">
        <v>0.4582866632581557</v>
      </c>
      <c r="Q104" s="229">
        <v>0.46024621216480233</v>
      </c>
      <c r="R104" s="229">
        <v>0.92754532439399584</v>
      </c>
      <c r="S104" s="229">
        <v>0.62951776441492857</v>
      </c>
      <c r="T104" s="229">
        <v>0.64024117614044385</v>
      </c>
      <c r="U104" s="229">
        <v>0.59978349432323419</v>
      </c>
      <c r="V104" s="229">
        <v>0.61953782803887414</v>
      </c>
      <c r="W104" s="229">
        <v>0.74357441890802944</v>
      </c>
      <c r="X104" s="229">
        <v>0.58151489121519762</v>
      </c>
      <c r="Y104" s="229">
        <v>0.74349368352986989</v>
      </c>
      <c r="DA104" s="73" t="s">
        <v>1218</v>
      </c>
    </row>
    <row r="105" spans="1:105" ht="12" customHeight="1" x14ac:dyDescent="0.25">
      <c r="A105" s="64" t="s">
        <v>39</v>
      </c>
      <c r="B105" s="229">
        <v>0.63622625183595682</v>
      </c>
      <c r="C105" s="229">
        <v>0.64813250861108418</v>
      </c>
      <c r="D105" s="229">
        <v>0.65287832182070682</v>
      </c>
      <c r="E105" s="229">
        <v>2.4603030746577632</v>
      </c>
      <c r="F105" s="229">
        <v>2.4251830563760759</v>
      </c>
      <c r="G105" s="229">
        <v>3.0047577657274509</v>
      </c>
      <c r="H105" s="229">
        <v>5.8319915713338863</v>
      </c>
      <c r="I105" s="229">
        <v>6.0094734985928202</v>
      </c>
      <c r="J105" s="229">
        <v>5.1080172006570432</v>
      </c>
      <c r="K105" s="229">
        <v>5.4607787911812151</v>
      </c>
      <c r="L105" s="229">
        <v>4.3165370999417654</v>
      </c>
      <c r="M105" s="229">
        <v>6.2129236112682973</v>
      </c>
      <c r="N105" s="229">
        <v>6.5111581515973667</v>
      </c>
      <c r="O105" s="229">
        <v>6.1811341736418788</v>
      </c>
      <c r="P105" s="229">
        <v>6.1558712312417656</v>
      </c>
      <c r="Q105" s="229">
        <v>5.6799382818395747</v>
      </c>
      <c r="R105" s="229">
        <v>7.0384911613984027</v>
      </c>
      <c r="S105" s="229">
        <v>6.461712821309809</v>
      </c>
      <c r="T105" s="229">
        <v>8.7640926350361088</v>
      </c>
      <c r="U105" s="229">
        <v>8.1997331203526684</v>
      </c>
      <c r="V105" s="229">
        <v>7.7497822625387798</v>
      </c>
      <c r="W105" s="229">
        <v>8.1925831262488753</v>
      </c>
      <c r="X105" s="229">
        <v>5.8039407634219264</v>
      </c>
      <c r="Y105" s="229">
        <v>6.4661432493488666</v>
      </c>
      <c r="DA105" s="73" t="s">
        <v>1219</v>
      </c>
    </row>
    <row r="106" spans="1:105" ht="12" customHeight="1" x14ac:dyDescent="0.25">
      <c r="A106" s="60" t="s">
        <v>1036</v>
      </c>
      <c r="B106" s="262">
        <v>23.830029979199789</v>
      </c>
      <c r="C106" s="262">
        <v>26.159496755754891</v>
      </c>
      <c r="D106" s="262">
        <v>25.220782634072101</v>
      </c>
      <c r="E106" s="262">
        <v>24.81658370580212</v>
      </c>
      <c r="F106" s="262">
        <v>26.308015070359492</v>
      </c>
      <c r="G106" s="262">
        <v>27.46009848450139</v>
      </c>
      <c r="H106" s="262">
        <v>29.947343406929939</v>
      </c>
      <c r="I106" s="262">
        <v>24.617640120150309</v>
      </c>
      <c r="J106" s="262">
        <v>19.560453585326229</v>
      </c>
      <c r="K106" s="262">
        <v>16.42539928486276</v>
      </c>
      <c r="L106" s="262">
        <v>19.335495561256739</v>
      </c>
      <c r="M106" s="262">
        <v>24.649892131893839</v>
      </c>
      <c r="N106" s="262">
        <v>22.906372174115909</v>
      </c>
      <c r="O106" s="262">
        <v>21.005581445325681</v>
      </c>
      <c r="P106" s="262">
        <v>24.90782594163942</v>
      </c>
      <c r="Q106" s="262">
        <v>21.934820121173338</v>
      </c>
      <c r="R106" s="262">
        <v>25.095110861991309</v>
      </c>
      <c r="S106" s="262">
        <v>21.9683329669909</v>
      </c>
      <c r="T106" s="262">
        <v>26.811724823711799</v>
      </c>
      <c r="U106" s="262">
        <v>27.572598547620711</v>
      </c>
      <c r="V106" s="262">
        <v>23.005975811973109</v>
      </c>
      <c r="W106" s="262">
        <v>24.57853183523785</v>
      </c>
      <c r="X106" s="262">
        <v>20.083044402584601</v>
      </c>
      <c r="Y106" s="262">
        <v>23.24221893177716</v>
      </c>
      <c r="DA106" s="72" t="s">
        <v>1220</v>
      </c>
    </row>
    <row r="107" spans="1:105" ht="12" customHeight="1" x14ac:dyDescent="0.25">
      <c r="A107" s="132" t="s">
        <v>1038</v>
      </c>
      <c r="B107" s="316">
        <v>36.43384223636761</v>
      </c>
      <c r="C107" s="316">
        <v>37.029909255907263</v>
      </c>
      <c r="D107" s="316">
        <v>37.226826082273021</v>
      </c>
      <c r="E107" s="316">
        <v>37.041712096733299</v>
      </c>
      <c r="F107" s="316">
        <v>37.391122048579888</v>
      </c>
      <c r="G107" s="316">
        <v>40.21164796109808</v>
      </c>
      <c r="H107" s="316">
        <v>40.438545314059802</v>
      </c>
      <c r="I107" s="316">
        <v>42.253547575856487</v>
      </c>
      <c r="J107" s="316">
        <v>36.42783913960443</v>
      </c>
      <c r="K107" s="316">
        <v>32.828865201444437</v>
      </c>
      <c r="L107" s="316">
        <v>36.117402489347278</v>
      </c>
      <c r="M107" s="316">
        <v>43.658240824640217</v>
      </c>
      <c r="N107" s="316">
        <v>42.356815588694047</v>
      </c>
      <c r="O107" s="316">
        <v>38.815737724990598</v>
      </c>
      <c r="P107" s="316">
        <v>42.379021770076157</v>
      </c>
      <c r="Q107" s="316">
        <v>38.057900035704527</v>
      </c>
      <c r="R107" s="316">
        <v>44.90630741764712</v>
      </c>
      <c r="S107" s="316">
        <v>43.104154259018578</v>
      </c>
      <c r="T107" s="316">
        <v>48.958761715259001</v>
      </c>
      <c r="U107" s="316">
        <v>47.255196520576703</v>
      </c>
      <c r="V107" s="316">
        <v>45.918063660709123</v>
      </c>
      <c r="W107" s="316">
        <v>47.685095946665882</v>
      </c>
      <c r="X107" s="316">
        <v>34.786819232235089</v>
      </c>
      <c r="Y107" s="316">
        <v>41.327045682897037</v>
      </c>
      <c r="DA107" s="139" t="s">
        <v>1221</v>
      </c>
    </row>
    <row r="108" spans="1:105" ht="12" hidden="1" customHeight="1" x14ac:dyDescent="0.25">
      <c r="A108" s="98"/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DA108" s="94"/>
    </row>
    <row r="109" spans="1:105" ht="12" customHeight="1" x14ac:dyDescent="0.25">
      <c r="A109" s="172"/>
      <c r="B109" s="172"/>
      <c r="C109" s="172"/>
      <c r="D109" s="172"/>
      <c r="E109" s="172"/>
      <c r="F109" s="172"/>
      <c r="G109" s="172"/>
      <c r="H109" s="172"/>
      <c r="I109" s="172"/>
      <c r="J109" s="172"/>
      <c r="K109" s="172"/>
      <c r="L109" s="172"/>
      <c r="M109" s="172"/>
      <c r="N109" s="172"/>
      <c r="O109" s="172"/>
      <c r="P109" s="172"/>
      <c r="Q109" s="172"/>
      <c r="R109" s="172"/>
      <c r="S109" s="172"/>
      <c r="T109" s="172"/>
      <c r="U109" s="172"/>
      <c r="V109" s="172"/>
      <c r="W109" s="172"/>
      <c r="X109" s="172"/>
      <c r="Y109" s="172"/>
      <c r="DA109" s="176"/>
    </row>
    <row r="110" spans="1:105" ht="15" customHeight="1" x14ac:dyDescent="0.25">
      <c r="A110" s="34" t="s">
        <v>50</v>
      </c>
      <c r="B110" s="223">
        <v>315.27348556668528</v>
      </c>
      <c r="C110" s="223">
        <v>334.77341725015748</v>
      </c>
      <c r="D110" s="223">
        <v>331.589728405887</v>
      </c>
      <c r="E110" s="223">
        <v>362.52440756647439</v>
      </c>
      <c r="F110" s="223">
        <v>390.30292066747631</v>
      </c>
      <c r="G110" s="223">
        <v>443.78884760014239</v>
      </c>
      <c r="H110" s="223">
        <v>477.26918585845152</v>
      </c>
      <c r="I110" s="223">
        <v>507.52148924855919</v>
      </c>
      <c r="J110" s="223">
        <v>545.26321317702411</v>
      </c>
      <c r="K110" s="223">
        <v>503.75342178910552</v>
      </c>
      <c r="L110" s="223">
        <v>487.30724452825632</v>
      </c>
      <c r="M110" s="223">
        <v>457.47507631515708</v>
      </c>
      <c r="N110" s="223">
        <v>468.54244668324372</v>
      </c>
      <c r="O110" s="223">
        <v>460.00696582698492</v>
      </c>
      <c r="P110" s="223">
        <v>445.37686635862269</v>
      </c>
      <c r="Q110" s="223">
        <v>472.98314040067572</v>
      </c>
      <c r="R110" s="223">
        <v>588.01555339823233</v>
      </c>
      <c r="S110" s="223">
        <v>460.56077421681562</v>
      </c>
      <c r="T110" s="223">
        <v>462.72118423492668</v>
      </c>
      <c r="U110" s="223">
        <v>444.44182472236878</v>
      </c>
      <c r="V110" s="223">
        <v>442.01119844229231</v>
      </c>
      <c r="W110" s="223">
        <v>467.87217998924621</v>
      </c>
      <c r="X110" s="223">
        <v>447.90432593722909</v>
      </c>
      <c r="Y110" s="223">
        <v>428.25994642048983</v>
      </c>
      <c r="DA110" s="89" t="s">
        <v>1222</v>
      </c>
    </row>
    <row r="111" spans="1:105" ht="12" customHeight="1" x14ac:dyDescent="0.25">
      <c r="A111" s="55" t="s">
        <v>91</v>
      </c>
      <c r="B111" s="259">
        <v>0.96047468403814884</v>
      </c>
      <c r="C111" s="259">
        <v>1.0428052351094319</v>
      </c>
      <c r="D111" s="259">
        <v>1.0032153834370481</v>
      </c>
      <c r="E111" s="259">
        <v>0.97436561625071794</v>
      </c>
      <c r="F111" s="259">
        <v>1.0929769676287271</v>
      </c>
      <c r="G111" s="259">
        <v>1.2262587952819941</v>
      </c>
      <c r="H111" s="259">
        <v>1.250612673743386</v>
      </c>
      <c r="I111" s="259">
        <v>1.2044880707016019</v>
      </c>
      <c r="J111" s="259">
        <v>1.2532674981142471</v>
      </c>
      <c r="K111" s="259">
        <v>1.1009739835665091</v>
      </c>
      <c r="L111" s="259">
        <v>1.141852577186252</v>
      </c>
      <c r="M111" s="259">
        <v>1.1810943528824991</v>
      </c>
      <c r="N111" s="259">
        <v>1.233931404314526</v>
      </c>
      <c r="O111" s="259">
        <v>1.198423746336994</v>
      </c>
      <c r="P111" s="259">
        <v>1.245366742818441</v>
      </c>
      <c r="Q111" s="259">
        <v>1.219117033212969</v>
      </c>
      <c r="R111" s="259">
        <v>1.1918089884294161</v>
      </c>
      <c r="S111" s="259">
        <v>1.172520832180667</v>
      </c>
      <c r="T111" s="259">
        <v>1.212155510183893</v>
      </c>
      <c r="U111" s="259">
        <v>1.251826520309598</v>
      </c>
      <c r="V111" s="259">
        <v>1.189434067881314</v>
      </c>
      <c r="W111" s="259">
        <v>1.232032866452534</v>
      </c>
      <c r="X111" s="259">
        <v>1.2920164276909361</v>
      </c>
      <c r="Y111" s="259">
        <v>1.256835481560497</v>
      </c>
      <c r="DA111" s="67" t="s">
        <v>1223</v>
      </c>
    </row>
    <row r="112" spans="1:105" ht="12" customHeight="1" x14ac:dyDescent="0.25">
      <c r="A112" s="173" t="s">
        <v>92</v>
      </c>
      <c r="B112" s="224">
        <v>2.0655873325562761</v>
      </c>
      <c r="C112" s="224">
        <v>2.2426465993973639</v>
      </c>
      <c r="D112" s="224">
        <v>2.1575050569170928</v>
      </c>
      <c r="E112" s="224">
        <v>2.0954610336464978</v>
      </c>
      <c r="F112" s="224">
        <v>2.3505454299095279</v>
      </c>
      <c r="G112" s="224">
        <v>2.643164831219988</v>
      </c>
      <c r="H112" s="224">
        <v>2.6938274230248611</v>
      </c>
      <c r="I112" s="224">
        <v>2.595064147680457</v>
      </c>
      <c r="J112" s="224">
        <v>2.7039702624668038</v>
      </c>
      <c r="K112" s="224">
        <v>2.367743733096328</v>
      </c>
      <c r="L112" s="224">
        <v>2.455656831230943</v>
      </c>
      <c r="M112" s="224">
        <v>2.540049804968044</v>
      </c>
      <c r="N112" s="224">
        <v>2.6566957831855218</v>
      </c>
      <c r="O112" s="224">
        <v>2.585895456026722</v>
      </c>
      <c r="P112" s="224">
        <v>2.6947181995105591</v>
      </c>
      <c r="Q112" s="224">
        <v>2.627049145029086</v>
      </c>
      <c r="R112" s="224">
        <v>2.5630925939415312</v>
      </c>
      <c r="S112" s="224">
        <v>2.5216116763516201</v>
      </c>
      <c r="T112" s="224">
        <v>2.6068496218945558</v>
      </c>
      <c r="U112" s="224">
        <v>2.7157498683752399</v>
      </c>
      <c r="V112" s="224">
        <v>2.5723141500349089</v>
      </c>
      <c r="W112" s="224">
        <v>2.6987174812876362</v>
      </c>
      <c r="X112" s="224">
        <v>2.8503565506466391</v>
      </c>
      <c r="Y112" s="224">
        <v>2.7664616309100589</v>
      </c>
      <c r="DA112" s="177" t="s">
        <v>1224</v>
      </c>
    </row>
    <row r="113" spans="1:105" ht="12" customHeight="1" x14ac:dyDescent="0.25">
      <c r="A113" s="173" t="s">
        <v>93</v>
      </c>
      <c r="B113" s="224">
        <v>13.28660424613477</v>
      </c>
      <c r="C113" s="224">
        <v>14.42551344137898</v>
      </c>
      <c r="D113" s="224">
        <v>13.877852269173371</v>
      </c>
      <c r="E113" s="224">
        <v>13.478762688190031</v>
      </c>
      <c r="F113" s="224">
        <v>15.11955771490855</v>
      </c>
      <c r="G113" s="224">
        <v>16.936191442371818</v>
      </c>
      <c r="H113" s="224">
        <v>17.248118164540639</v>
      </c>
      <c r="I113" s="224">
        <v>16.59114202187866</v>
      </c>
      <c r="J113" s="224">
        <v>17.243816972240101</v>
      </c>
      <c r="K113" s="224">
        <v>15.176772098578979</v>
      </c>
      <c r="L113" s="224">
        <v>15.795672236479479</v>
      </c>
      <c r="M113" s="224">
        <v>16.33851834398908</v>
      </c>
      <c r="N113" s="224">
        <v>17.043017089509611</v>
      </c>
      <c r="O113" s="224">
        <v>16.529746568438149</v>
      </c>
      <c r="P113" s="224">
        <v>17.156073062312</v>
      </c>
      <c r="Q113" s="224">
        <v>16.775984097262569</v>
      </c>
      <c r="R113" s="224">
        <v>16.412111436709299</v>
      </c>
      <c r="S113" s="224">
        <v>16.18594088641435</v>
      </c>
      <c r="T113" s="224">
        <v>16.768198908556862</v>
      </c>
      <c r="U113" s="224">
        <v>17.290697919764099</v>
      </c>
      <c r="V113" s="224">
        <v>16.406581211107881</v>
      </c>
      <c r="W113" s="224">
        <v>16.97348003520149</v>
      </c>
      <c r="X113" s="224">
        <v>17.780436477022668</v>
      </c>
      <c r="Y113" s="224">
        <v>17.27935867875491</v>
      </c>
      <c r="DA113" s="177" t="s">
        <v>1225</v>
      </c>
    </row>
    <row r="114" spans="1:105" ht="12" customHeight="1" x14ac:dyDescent="0.25">
      <c r="A114" s="173" t="s">
        <v>94</v>
      </c>
      <c r="B114" s="224">
        <v>18.529889884439719</v>
      </c>
      <c r="C114" s="224">
        <v>20.11824621577173</v>
      </c>
      <c r="D114" s="224">
        <v>19.35446180352017</v>
      </c>
      <c r="E114" s="224">
        <v>18.79787971131254</v>
      </c>
      <c r="F114" s="224">
        <v>21.08618081555257</v>
      </c>
      <c r="G114" s="224">
        <v>23.711199471928261</v>
      </c>
      <c r="H114" s="224">
        <v>24.16568146482604</v>
      </c>
      <c r="I114" s="224">
        <v>23.279699745285971</v>
      </c>
      <c r="J114" s="224">
        <v>24.256670451354211</v>
      </c>
      <c r="K114" s="224">
        <v>21.240462679711861</v>
      </c>
      <c r="L114" s="224">
        <v>22.02911005479929</v>
      </c>
      <c r="M114" s="224">
        <v>22.786179235908939</v>
      </c>
      <c r="N114" s="224">
        <v>23.83258240548966</v>
      </c>
      <c r="O114" s="224">
        <v>23.197449605555551</v>
      </c>
      <c r="P114" s="224">
        <v>24.173672407610919</v>
      </c>
      <c r="Q114" s="224">
        <v>23.56662950588375</v>
      </c>
      <c r="R114" s="224">
        <v>22.992890584095189</v>
      </c>
      <c r="S114" s="224">
        <v>22.620775194379242</v>
      </c>
      <c r="T114" s="224">
        <v>23.385424415446909</v>
      </c>
      <c r="U114" s="224">
        <v>24.362342478348751</v>
      </c>
      <c r="V114" s="224">
        <v>23.07561495806878</v>
      </c>
      <c r="W114" s="224">
        <v>24.162500334440061</v>
      </c>
      <c r="X114" s="224">
        <v>25.569866827906029</v>
      </c>
      <c r="Y114" s="224">
        <v>24.81726557010354</v>
      </c>
      <c r="DA114" s="177" t="s">
        <v>1226</v>
      </c>
    </row>
    <row r="115" spans="1:105" ht="12" customHeight="1" x14ac:dyDescent="0.25">
      <c r="A115" s="56" t="s">
        <v>95</v>
      </c>
      <c r="B115" s="260">
        <v>21.675153656156301</v>
      </c>
      <c r="C115" s="260">
        <v>23.304385006628841</v>
      </c>
      <c r="D115" s="260">
        <v>22.88003344651268</v>
      </c>
      <c r="E115" s="260">
        <v>23.72599846766899</v>
      </c>
      <c r="F115" s="260">
        <v>25.80603959960273</v>
      </c>
      <c r="G115" s="260">
        <v>29.137498845914632</v>
      </c>
      <c r="H115" s="260">
        <v>29.915022365482919</v>
      </c>
      <c r="I115" s="260">
        <v>31.47265079540626</v>
      </c>
      <c r="J115" s="260">
        <v>33.899505629445279</v>
      </c>
      <c r="K115" s="260">
        <v>30.90215462712278</v>
      </c>
      <c r="L115" s="260">
        <v>30.588127497034581</v>
      </c>
      <c r="M115" s="260">
        <v>27.67878251520208</v>
      </c>
      <c r="N115" s="260">
        <v>28.06839965281419</v>
      </c>
      <c r="O115" s="260">
        <v>27.47808647460797</v>
      </c>
      <c r="P115" s="260">
        <v>26.770748269516091</v>
      </c>
      <c r="Q115" s="260">
        <v>28.553023273904401</v>
      </c>
      <c r="R115" s="260">
        <v>36.550780241960013</v>
      </c>
      <c r="S115" s="260">
        <v>27.88745455035264</v>
      </c>
      <c r="T115" s="260">
        <v>27.388334717052139</v>
      </c>
      <c r="U115" s="260">
        <v>26.187253361303078</v>
      </c>
      <c r="V115" s="260">
        <v>26.254475914112891</v>
      </c>
      <c r="W115" s="260">
        <v>28.06168480424358</v>
      </c>
      <c r="X115" s="260">
        <v>26.673129644481762</v>
      </c>
      <c r="Y115" s="260">
        <v>25.721773968797208</v>
      </c>
      <c r="DA115" s="68" t="s">
        <v>1227</v>
      </c>
    </row>
    <row r="116" spans="1:105" ht="12" customHeight="1" x14ac:dyDescent="0.25">
      <c r="A116" s="37" t="s">
        <v>159</v>
      </c>
      <c r="B116" s="226">
        <v>0</v>
      </c>
      <c r="C116" s="226">
        <v>0</v>
      </c>
      <c r="D116" s="226">
        <v>0</v>
      </c>
      <c r="E116" s="226">
        <v>0.1799293546541107</v>
      </c>
      <c r="F116" s="226">
        <v>0.17829497888363521</v>
      </c>
      <c r="G116" s="226">
        <v>0.233987094536516</v>
      </c>
      <c r="H116" s="226">
        <v>0.23964416731868021</v>
      </c>
      <c r="I116" s="226">
        <v>0.28997431627663128</v>
      </c>
      <c r="J116" s="226">
        <v>0.51491667528268315</v>
      </c>
      <c r="K116" s="226">
        <v>0.27513124940757971</v>
      </c>
      <c r="L116" s="226">
        <v>0.26879936210185318</v>
      </c>
      <c r="M116" s="226">
        <v>0.23953793734542431</v>
      </c>
      <c r="N116" s="226">
        <v>0.23674206047224339</v>
      </c>
      <c r="O116" s="226">
        <v>0.20554689386219729</v>
      </c>
      <c r="P116" s="226">
        <v>0.15670943053540809</v>
      </c>
      <c r="Q116" s="226">
        <v>0.1036288805844937</v>
      </c>
      <c r="R116" s="226">
        <v>0.2367294812014876</v>
      </c>
      <c r="S116" s="226">
        <v>0.16248566374335521</v>
      </c>
      <c r="T116" s="226">
        <v>0.1686374133812942</v>
      </c>
      <c r="U116" s="226">
        <v>0.1227459178997488</v>
      </c>
      <c r="V116" s="226">
        <v>0.26029243199831981</v>
      </c>
      <c r="W116" s="226">
        <v>0.32436990049173098</v>
      </c>
      <c r="X116" s="226">
        <v>0.24012833144847401</v>
      </c>
      <c r="Y116" s="226">
        <v>0.22402045369494111</v>
      </c>
      <c r="DA116" s="69" t="s">
        <v>1228</v>
      </c>
    </row>
    <row r="117" spans="1:105" ht="12" customHeight="1" x14ac:dyDescent="0.25">
      <c r="A117" s="37" t="s">
        <v>35</v>
      </c>
      <c r="B117" s="226">
        <v>11.91626726949924</v>
      </c>
      <c r="C117" s="226">
        <v>11.86046892872047</v>
      </c>
      <c r="D117" s="226">
        <v>12.32179523270965</v>
      </c>
      <c r="E117" s="226">
        <v>13.487243270737499</v>
      </c>
      <c r="F117" s="226">
        <v>13.772085717757671</v>
      </c>
      <c r="G117" s="226">
        <v>15.979625409638301</v>
      </c>
      <c r="H117" s="226">
        <v>15.39002131178143</v>
      </c>
      <c r="I117" s="226">
        <v>20.363824180433109</v>
      </c>
      <c r="J117" s="226">
        <v>23.056512160605379</v>
      </c>
      <c r="K117" s="226">
        <v>22.145020029084499</v>
      </c>
      <c r="L117" s="226">
        <v>20.907350687694599</v>
      </c>
      <c r="M117" s="226">
        <v>18.352010174111399</v>
      </c>
      <c r="N117" s="226">
        <v>19.15121085207506</v>
      </c>
      <c r="O117" s="226">
        <v>18.830173725810699</v>
      </c>
      <c r="P117" s="226">
        <v>17.28437015406837</v>
      </c>
      <c r="Q117" s="226">
        <v>18.950281267956019</v>
      </c>
      <c r="R117" s="226">
        <v>24.704078647087371</v>
      </c>
      <c r="S117" s="226">
        <v>19.728855889620679</v>
      </c>
      <c r="T117" s="226">
        <v>18.405823725642051</v>
      </c>
      <c r="U117" s="226">
        <v>16.811596879210072</v>
      </c>
      <c r="V117" s="226">
        <v>18.534630776767699</v>
      </c>
      <c r="W117" s="226">
        <v>19.355686553870949</v>
      </c>
      <c r="X117" s="226">
        <v>17.081851353776251</v>
      </c>
      <c r="Y117" s="226">
        <v>16.594489157451051</v>
      </c>
      <c r="DA117" s="69" t="s">
        <v>1229</v>
      </c>
    </row>
    <row r="118" spans="1:105" ht="12" customHeight="1" x14ac:dyDescent="0.25">
      <c r="A118" s="37" t="s">
        <v>96</v>
      </c>
      <c r="B118" s="226">
        <v>0</v>
      </c>
      <c r="C118" s="226">
        <v>0</v>
      </c>
      <c r="D118" s="226">
        <v>0</v>
      </c>
      <c r="E118" s="226">
        <v>0</v>
      </c>
      <c r="F118" s="226">
        <v>0</v>
      </c>
      <c r="G118" s="226">
        <v>0</v>
      </c>
      <c r="H118" s="226">
        <v>0</v>
      </c>
      <c r="I118" s="226">
        <v>0</v>
      </c>
      <c r="J118" s="226">
        <v>0</v>
      </c>
      <c r="K118" s="226">
        <v>0</v>
      </c>
      <c r="L118" s="226">
        <v>0</v>
      </c>
      <c r="M118" s="226">
        <v>0</v>
      </c>
      <c r="N118" s="226">
        <v>0</v>
      </c>
      <c r="O118" s="226">
        <v>0</v>
      </c>
      <c r="P118" s="226">
        <v>0</v>
      </c>
      <c r="Q118" s="226">
        <v>0</v>
      </c>
      <c r="R118" s="226">
        <v>0</v>
      </c>
      <c r="S118" s="226">
        <v>0</v>
      </c>
      <c r="T118" s="226">
        <v>0</v>
      </c>
      <c r="U118" s="226">
        <v>1.916815695689829E-3</v>
      </c>
      <c r="V118" s="226">
        <v>2.601533912513667E-2</v>
      </c>
      <c r="W118" s="226">
        <v>0</v>
      </c>
      <c r="X118" s="226">
        <v>0</v>
      </c>
      <c r="Y118" s="226">
        <v>0</v>
      </c>
      <c r="DA118" s="69" t="s">
        <v>1230</v>
      </c>
    </row>
    <row r="119" spans="1:105" ht="12" customHeight="1" x14ac:dyDescent="0.25">
      <c r="A119" s="37" t="s">
        <v>78</v>
      </c>
      <c r="B119" s="226">
        <v>0</v>
      </c>
      <c r="C119" s="226">
        <v>0</v>
      </c>
      <c r="D119" s="226">
        <v>0</v>
      </c>
      <c r="E119" s="226">
        <v>0</v>
      </c>
      <c r="F119" s="226">
        <v>0</v>
      </c>
      <c r="G119" s="226">
        <v>0</v>
      </c>
      <c r="H119" s="226">
        <v>0</v>
      </c>
      <c r="I119" s="226">
        <v>0</v>
      </c>
      <c r="J119" s="226">
        <v>0</v>
      </c>
      <c r="K119" s="226">
        <v>0</v>
      </c>
      <c r="L119" s="226">
        <v>0</v>
      </c>
      <c r="M119" s="226">
        <v>0</v>
      </c>
      <c r="N119" s="226">
        <v>0</v>
      </c>
      <c r="O119" s="226">
        <v>0</v>
      </c>
      <c r="P119" s="226">
        <v>0</v>
      </c>
      <c r="Q119" s="226">
        <v>0</v>
      </c>
      <c r="R119" s="226">
        <v>0</v>
      </c>
      <c r="S119" s="226">
        <v>0</v>
      </c>
      <c r="T119" s="226">
        <v>0.26082196076874609</v>
      </c>
      <c r="U119" s="226">
        <v>0.2657810588473225</v>
      </c>
      <c r="V119" s="226">
        <v>0.26157979606202397</v>
      </c>
      <c r="W119" s="226">
        <v>0.30358828363871848</v>
      </c>
      <c r="X119" s="226">
        <v>0.29315652391308339</v>
      </c>
      <c r="Y119" s="226">
        <v>0.34546990806383809</v>
      </c>
      <c r="DA119" s="69" t="s">
        <v>1231</v>
      </c>
    </row>
    <row r="120" spans="1:105" ht="12" customHeight="1" x14ac:dyDescent="0.25">
      <c r="A120" s="37" t="s">
        <v>40</v>
      </c>
      <c r="B120" s="226">
        <v>9.7588863866570641</v>
      </c>
      <c r="C120" s="226">
        <v>11.443916077908369</v>
      </c>
      <c r="D120" s="226">
        <v>10.55823821380303</v>
      </c>
      <c r="E120" s="226">
        <v>10.058825842277381</v>
      </c>
      <c r="F120" s="226">
        <v>11.855658902961419</v>
      </c>
      <c r="G120" s="226">
        <v>12.923886341739809</v>
      </c>
      <c r="H120" s="226">
        <v>14.2853568863828</v>
      </c>
      <c r="I120" s="226">
        <v>10.81885229869652</v>
      </c>
      <c r="J120" s="226">
        <v>10.328076793557219</v>
      </c>
      <c r="K120" s="226">
        <v>8.4820033486306929</v>
      </c>
      <c r="L120" s="226">
        <v>9.4119774472381277</v>
      </c>
      <c r="M120" s="226">
        <v>9.0872344037452581</v>
      </c>
      <c r="N120" s="226">
        <v>8.6804467402668877</v>
      </c>
      <c r="O120" s="226">
        <v>8.4423658549350726</v>
      </c>
      <c r="P120" s="226">
        <v>9.3296686849123152</v>
      </c>
      <c r="Q120" s="226">
        <v>9.4991131253638912</v>
      </c>
      <c r="R120" s="226">
        <v>11.60997211367115</v>
      </c>
      <c r="S120" s="226">
        <v>7.9961129969886127</v>
      </c>
      <c r="T120" s="226">
        <v>8.5530516172600564</v>
      </c>
      <c r="U120" s="226">
        <v>8.9852126896502451</v>
      </c>
      <c r="V120" s="226">
        <v>7.1719575701597158</v>
      </c>
      <c r="W120" s="226">
        <v>8.0780400662421847</v>
      </c>
      <c r="X120" s="226">
        <v>9.0579934353439508</v>
      </c>
      <c r="Y120" s="226">
        <v>8.5577944495873801</v>
      </c>
      <c r="DA120" s="69" t="s">
        <v>1232</v>
      </c>
    </row>
    <row r="121" spans="1:105" ht="12" customHeight="1" x14ac:dyDescent="0.25">
      <c r="A121" s="57" t="s">
        <v>1051</v>
      </c>
      <c r="B121" s="261">
        <f t="shared" ref="B121:Y121" si="4">B122+B133</f>
        <v>129.74096232969706</v>
      </c>
      <c r="C121" s="261">
        <f t="shared" si="4"/>
        <v>135.66035113297553</v>
      </c>
      <c r="D121" s="261">
        <f t="shared" si="4"/>
        <v>136.38356574920371</v>
      </c>
      <c r="E121" s="261">
        <f t="shared" si="4"/>
        <v>160.41784744702662</v>
      </c>
      <c r="F121" s="261">
        <f t="shared" si="4"/>
        <v>169.67186475287625</v>
      </c>
      <c r="G121" s="261">
        <f t="shared" si="4"/>
        <v>194.70035812240215</v>
      </c>
      <c r="H121" s="261">
        <f t="shared" si="4"/>
        <v>219.67507578216743</v>
      </c>
      <c r="I121" s="261">
        <f t="shared" si="4"/>
        <v>240.29115601626555</v>
      </c>
      <c r="J121" s="261">
        <f t="shared" si="4"/>
        <v>259.69850283693432</v>
      </c>
      <c r="K121" s="261">
        <f t="shared" si="4"/>
        <v>244.66629491378185</v>
      </c>
      <c r="L121" s="261">
        <f t="shared" si="4"/>
        <v>229.62385407704494</v>
      </c>
      <c r="M121" s="261">
        <f t="shared" si="4"/>
        <v>214.36269803684357</v>
      </c>
      <c r="N121" s="261">
        <f t="shared" si="4"/>
        <v>219.5108053946399</v>
      </c>
      <c r="O121" s="261">
        <f t="shared" si="4"/>
        <v>216.47109959554615</v>
      </c>
      <c r="P121" s="261">
        <f t="shared" si="4"/>
        <v>204.65801266098353</v>
      </c>
      <c r="Q121" s="261">
        <f t="shared" si="4"/>
        <v>222.13451249878113</v>
      </c>
      <c r="R121" s="261">
        <f t="shared" si="4"/>
        <v>289.2582526638588</v>
      </c>
      <c r="S121" s="261">
        <f t="shared" si="4"/>
        <v>216.75726486993614</v>
      </c>
      <c r="T121" s="261">
        <f t="shared" si="4"/>
        <v>219.31106079317411</v>
      </c>
      <c r="U121" s="261">
        <f t="shared" si="4"/>
        <v>206.5270795243546</v>
      </c>
      <c r="V121" s="261">
        <f t="shared" si="4"/>
        <v>207.17228138743044</v>
      </c>
      <c r="W121" s="261">
        <f t="shared" si="4"/>
        <v>219.22837347768694</v>
      </c>
      <c r="X121" s="261">
        <f t="shared" si="4"/>
        <v>205.15922787959562</v>
      </c>
      <c r="Y121" s="261">
        <f t="shared" si="4"/>
        <v>194.41634496859035</v>
      </c>
      <c r="DA121" s="70"/>
    </row>
    <row r="122" spans="1:105" ht="12" customHeight="1" x14ac:dyDescent="0.25">
      <c r="A122" s="60" t="s">
        <v>1052</v>
      </c>
      <c r="B122" s="262">
        <v>129.56182510547421</v>
      </c>
      <c r="C122" s="262">
        <v>135.46585851559891</v>
      </c>
      <c r="D122" s="262">
        <v>136.19645699759039</v>
      </c>
      <c r="E122" s="262">
        <v>160.23611943818469</v>
      </c>
      <c r="F122" s="262">
        <v>169.46801465315539</v>
      </c>
      <c r="G122" s="262">
        <v>194.4711307237028</v>
      </c>
      <c r="H122" s="262">
        <v>219.4414546907276</v>
      </c>
      <c r="I122" s="262">
        <v>240.0661001298507</v>
      </c>
      <c r="J122" s="262">
        <v>259.46400211185482</v>
      </c>
      <c r="K122" s="262">
        <v>244.46095329818769</v>
      </c>
      <c r="L122" s="262">
        <v>229.41088823364669</v>
      </c>
      <c r="M122" s="262">
        <v>214.16771161647841</v>
      </c>
      <c r="N122" s="262">
        <v>219.31644689496881</v>
      </c>
      <c r="O122" s="262">
        <v>216.2823892813112</v>
      </c>
      <c r="P122" s="262">
        <v>204.4662872955204</v>
      </c>
      <c r="Q122" s="262">
        <v>221.9359148315632</v>
      </c>
      <c r="R122" s="262">
        <v>289.00360753990162</v>
      </c>
      <c r="S122" s="262">
        <v>216.56779482974451</v>
      </c>
      <c r="T122" s="262">
        <v>219.121389123998</v>
      </c>
      <c r="U122" s="262">
        <v>206.34054389404159</v>
      </c>
      <c r="V122" s="262">
        <v>206.99712840879519</v>
      </c>
      <c r="W122" s="262">
        <v>219.0392353075643</v>
      </c>
      <c r="X122" s="262">
        <v>204.96825500323121</v>
      </c>
      <c r="Y122" s="262">
        <v>194.23099302204639</v>
      </c>
      <c r="DA122" s="72" t="s">
        <v>1233</v>
      </c>
    </row>
    <row r="123" spans="1:105" ht="12" customHeight="1" x14ac:dyDescent="0.25">
      <c r="A123" s="64" t="s">
        <v>28</v>
      </c>
      <c r="B123" s="229">
        <v>5.971480716331893</v>
      </c>
      <c r="C123" s="229">
        <v>10.961842163581681</v>
      </c>
      <c r="D123" s="229">
        <v>10.18260574647473</v>
      </c>
      <c r="E123" s="229">
        <v>8.3140034730944734</v>
      </c>
      <c r="F123" s="229">
        <v>5.0641284794403472</v>
      </c>
      <c r="G123" s="229">
        <v>2.994618696219506</v>
      </c>
      <c r="H123" s="229">
        <v>3.6329964409634181</v>
      </c>
      <c r="I123" s="229">
        <v>5.6401788408101874</v>
      </c>
      <c r="J123" s="229">
        <v>6.8101107162775092</v>
      </c>
      <c r="K123" s="229">
        <v>5.203512483604853</v>
      </c>
      <c r="L123" s="229">
        <v>9.0526114224969074</v>
      </c>
      <c r="M123" s="229">
        <v>5.8482272601210159</v>
      </c>
      <c r="N123" s="229">
        <v>5.7786846228666011</v>
      </c>
      <c r="O123" s="229">
        <v>6.4999184403518848</v>
      </c>
      <c r="P123" s="229">
        <v>7.7699381638855334</v>
      </c>
      <c r="Q123" s="229">
        <v>15.002007288137159</v>
      </c>
      <c r="R123" s="229">
        <v>16.833864938217101</v>
      </c>
      <c r="S123" s="229">
        <v>12.51315345784716</v>
      </c>
      <c r="T123" s="229">
        <v>5.6280345813201418</v>
      </c>
      <c r="U123" s="229">
        <v>5.1708955107390606</v>
      </c>
      <c r="V123" s="229">
        <v>7.4382520221427324</v>
      </c>
      <c r="W123" s="229">
        <v>2.333373351421161</v>
      </c>
      <c r="X123" s="229">
        <v>7.8842955068506297</v>
      </c>
      <c r="Y123" s="229">
        <v>6.1781404183134807</v>
      </c>
      <c r="DA123" s="73" t="s">
        <v>1234</v>
      </c>
    </row>
    <row r="124" spans="1:105" ht="12" customHeight="1" x14ac:dyDescent="0.25">
      <c r="A124" s="64" t="s">
        <v>30</v>
      </c>
      <c r="B124" s="229">
        <v>2.6787702039778201</v>
      </c>
      <c r="C124" s="229">
        <v>0.61476970759720506</v>
      </c>
      <c r="D124" s="229">
        <v>8.0216551829694741E-2</v>
      </c>
      <c r="E124" s="229">
        <v>15.26746481769144</v>
      </c>
      <c r="F124" s="229">
        <v>13.932724673990871</v>
      </c>
      <c r="G124" s="229">
        <v>14.601528757777171</v>
      </c>
      <c r="H124" s="229">
        <v>15.23519734795731</v>
      </c>
      <c r="I124" s="229">
        <v>14.166684706416619</v>
      </c>
      <c r="J124" s="229">
        <v>15.65514404610181</v>
      </c>
      <c r="K124" s="229">
        <v>11.54515862226712</v>
      </c>
      <c r="L124" s="229">
        <v>11.23669969393233</v>
      </c>
      <c r="M124" s="229">
        <v>9.8523800166504429</v>
      </c>
      <c r="N124" s="229">
        <v>9.3596793257010624</v>
      </c>
      <c r="O124" s="229">
        <v>9.3341331220324353</v>
      </c>
      <c r="P124" s="229">
        <v>8.8496126947823459</v>
      </c>
      <c r="Q124" s="229">
        <v>10.558368237752701</v>
      </c>
      <c r="R124" s="229">
        <v>16.86796038319499</v>
      </c>
      <c r="S124" s="229">
        <v>8.626977189496257</v>
      </c>
      <c r="T124" s="229">
        <v>8.708416256374484</v>
      </c>
      <c r="U124" s="229">
        <v>9.9265657333237165</v>
      </c>
      <c r="V124" s="229">
        <v>8.2743738670819784</v>
      </c>
      <c r="W124" s="229">
        <v>9.000368137945836</v>
      </c>
      <c r="X124" s="229">
        <v>7.6097587567846512</v>
      </c>
      <c r="Y124" s="229">
        <v>5.7141342377287696</v>
      </c>
      <c r="DA124" s="73" t="s">
        <v>1235</v>
      </c>
    </row>
    <row r="125" spans="1:105" ht="12" customHeight="1" x14ac:dyDescent="0.25">
      <c r="A125" s="64" t="s">
        <v>31</v>
      </c>
      <c r="B125" s="229">
        <v>0</v>
      </c>
      <c r="C125" s="229">
        <v>0</v>
      </c>
      <c r="D125" s="229">
        <v>0</v>
      </c>
      <c r="E125" s="229">
        <v>0</v>
      </c>
      <c r="F125" s="229">
        <v>0</v>
      </c>
      <c r="G125" s="229">
        <v>0</v>
      </c>
      <c r="H125" s="229">
        <v>0</v>
      </c>
      <c r="I125" s="229">
        <v>0.32221805959770661</v>
      </c>
      <c r="J125" s="229">
        <v>0</v>
      </c>
      <c r="K125" s="229">
        <v>0</v>
      </c>
      <c r="L125" s="229">
        <v>0</v>
      </c>
      <c r="M125" s="229">
        <v>6.0573430512979497E-2</v>
      </c>
      <c r="N125" s="229">
        <v>0</v>
      </c>
      <c r="O125" s="229">
        <v>0</v>
      </c>
      <c r="P125" s="229">
        <v>0</v>
      </c>
      <c r="Q125" s="229">
        <v>0</v>
      </c>
      <c r="R125" s="229">
        <v>0</v>
      </c>
      <c r="S125" s="229">
        <v>0</v>
      </c>
      <c r="T125" s="229">
        <v>0</v>
      </c>
      <c r="U125" s="229">
        <v>0</v>
      </c>
      <c r="V125" s="229">
        <v>0</v>
      </c>
      <c r="W125" s="229">
        <v>0</v>
      </c>
      <c r="X125" s="229">
        <v>0</v>
      </c>
      <c r="Y125" s="229">
        <v>0</v>
      </c>
      <c r="DA125" s="73" t="s">
        <v>1236</v>
      </c>
    </row>
    <row r="126" spans="1:105" ht="12" customHeight="1" x14ac:dyDescent="0.25">
      <c r="A126" s="64" t="s">
        <v>159</v>
      </c>
      <c r="B126" s="229">
        <v>0</v>
      </c>
      <c r="C126" s="229">
        <v>0</v>
      </c>
      <c r="D126" s="229">
        <v>0</v>
      </c>
      <c r="E126" s="229">
        <v>1.1172051641880949</v>
      </c>
      <c r="F126" s="229">
        <v>1.2112725043256971</v>
      </c>
      <c r="G126" s="229">
        <v>1.5545998944994761</v>
      </c>
      <c r="H126" s="229">
        <v>1.287739959636687</v>
      </c>
      <c r="I126" s="229">
        <v>1.4937977130410109</v>
      </c>
      <c r="J126" s="229">
        <v>2.6184300094669011</v>
      </c>
      <c r="K126" s="229">
        <v>1.305421615675683</v>
      </c>
      <c r="L126" s="229">
        <v>1.399805604886716</v>
      </c>
      <c r="M126" s="229">
        <v>1.1867924760709201</v>
      </c>
      <c r="N126" s="229">
        <v>1.1436877548868909</v>
      </c>
      <c r="O126" s="229">
        <v>0.96500946769010776</v>
      </c>
      <c r="P126" s="229">
        <v>0.76160582715340963</v>
      </c>
      <c r="Q126" s="229">
        <v>0.45978363845832609</v>
      </c>
      <c r="R126" s="229">
        <v>1.073825963172838</v>
      </c>
      <c r="S126" s="229">
        <v>0.79510474678388976</v>
      </c>
      <c r="T126" s="229">
        <v>0.82696444442036343</v>
      </c>
      <c r="U126" s="229">
        <v>0.61805282102883108</v>
      </c>
      <c r="V126" s="229">
        <v>1.3235785266676749</v>
      </c>
      <c r="W126" s="229">
        <v>1.688154197543938</v>
      </c>
      <c r="X126" s="229">
        <v>1.228482909417647</v>
      </c>
      <c r="Y126" s="229">
        <v>1.2039135850735501</v>
      </c>
      <c r="DA126" s="73" t="s">
        <v>1237</v>
      </c>
    </row>
    <row r="127" spans="1:105" ht="12" customHeight="1" x14ac:dyDescent="0.25">
      <c r="A127" s="64" t="s">
        <v>32</v>
      </c>
      <c r="B127" s="229">
        <v>5.3979580019045468</v>
      </c>
      <c r="C127" s="229">
        <v>7.9795153896111959</v>
      </c>
      <c r="D127" s="229">
        <v>8.8002969355202012</v>
      </c>
      <c r="E127" s="229">
        <v>19.98318975837492</v>
      </c>
      <c r="F127" s="229">
        <v>20.688360047825611</v>
      </c>
      <c r="G127" s="229">
        <v>22.998297292838199</v>
      </c>
      <c r="H127" s="229">
        <v>21.46965066685183</v>
      </c>
      <c r="I127" s="229">
        <v>20.721190053948479</v>
      </c>
      <c r="J127" s="229">
        <v>22.943910740530079</v>
      </c>
      <c r="K127" s="229">
        <v>22.986067464963011</v>
      </c>
      <c r="L127" s="229">
        <v>19.893657152765801</v>
      </c>
      <c r="M127" s="229">
        <v>17.605831471100171</v>
      </c>
      <c r="N127" s="229">
        <v>17.94574546782906</v>
      </c>
      <c r="O127" s="229">
        <v>18.532515243923399</v>
      </c>
      <c r="P127" s="229">
        <v>17.94530435100096</v>
      </c>
      <c r="Q127" s="229">
        <v>20.210248767234209</v>
      </c>
      <c r="R127" s="229">
        <v>13.202549607731751</v>
      </c>
      <c r="S127" s="229">
        <v>10.117947351456291</v>
      </c>
      <c r="T127" s="229">
        <v>8.8190179544239591</v>
      </c>
      <c r="U127" s="229">
        <v>7.6982790272751203</v>
      </c>
      <c r="V127" s="229">
        <v>5.8149046951737811</v>
      </c>
      <c r="W127" s="229">
        <v>7.2271519439223031</v>
      </c>
      <c r="X127" s="229">
        <v>5.3703613221322133</v>
      </c>
      <c r="Y127" s="229">
        <v>3.5916426610196228</v>
      </c>
      <c r="DA127" s="73" t="s">
        <v>1238</v>
      </c>
    </row>
    <row r="128" spans="1:105" ht="12" customHeight="1" x14ac:dyDescent="0.25">
      <c r="A128" s="64" t="s">
        <v>33</v>
      </c>
      <c r="B128" s="229">
        <v>0</v>
      </c>
      <c r="C128" s="229">
        <v>0.21621878138439449</v>
      </c>
      <c r="D128" s="229">
        <v>0.66501215997863394</v>
      </c>
      <c r="E128" s="229">
        <v>0</v>
      </c>
      <c r="F128" s="229">
        <v>0.15239350501521531</v>
      </c>
      <c r="G128" s="229">
        <v>0.24178335369341949</v>
      </c>
      <c r="H128" s="229">
        <v>8.377750162597622E-2</v>
      </c>
      <c r="I128" s="229">
        <v>0</v>
      </c>
      <c r="J128" s="229">
        <v>0</v>
      </c>
      <c r="K128" s="229">
        <v>0</v>
      </c>
      <c r="L128" s="229">
        <v>0</v>
      </c>
      <c r="M128" s="229">
        <v>0</v>
      </c>
      <c r="N128" s="229">
        <v>0.1595357047087958</v>
      </c>
      <c r="O128" s="229">
        <v>0.13493540524162689</v>
      </c>
      <c r="P128" s="229">
        <v>0.15205932568424529</v>
      </c>
      <c r="Q128" s="229">
        <v>0.41281045582115472</v>
      </c>
      <c r="R128" s="229">
        <v>0.52043114749775543</v>
      </c>
      <c r="S128" s="229">
        <v>0.36752789248769069</v>
      </c>
      <c r="T128" s="229">
        <v>0.41259738071136942</v>
      </c>
      <c r="U128" s="229">
        <v>0.34713430972836767</v>
      </c>
      <c r="V128" s="229">
        <v>0.33618214166715787</v>
      </c>
      <c r="W128" s="229">
        <v>0</v>
      </c>
      <c r="X128" s="229">
        <v>0</v>
      </c>
      <c r="Y128" s="229">
        <v>0</v>
      </c>
      <c r="DA128" s="73" t="s">
        <v>1239</v>
      </c>
    </row>
    <row r="129" spans="1:105" ht="12" customHeight="1" x14ac:dyDescent="0.25">
      <c r="A129" s="64" t="s">
        <v>35</v>
      </c>
      <c r="B129" s="229">
        <v>103.1748349929733</v>
      </c>
      <c r="C129" s="229">
        <v>102.70034421368921</v>
      </c>
      <c r="D129" s="229">
        <v>104.01880670043469</v>
      </c>
      <c r="E129" s="229">
        <v>80.020708196809849</v>
      </c>
      <c r="F129" s="229">
        <v>89.402723829524007</v>
      </c>
      <c r="G129" s="229">
        <v>101.4475612010074</v>
      </c>
      <c r="H129" s="229">
        <v>79.022145683711855</v>
      </c>
      <c r="I129" s="229">
        <v>100.2397288594845</v>
      </c>
      <c r="J129" s="229">
        <v>112.0329860165108</v>
      </c>
      <c r="K129" s="229">
        <v>100.4003540072524</v>
      </c>
      <c r="L129" s="229">
        <v>104.0367521246375</v>
      </c>
      <c r="M129" s="229">
        <v>86.882519710710156</v>
      </c>
      <c r="N129" s="229">
        <v>88.40494806758592</v>
      </c>
      <c r="O129" s="229">
        <v>84.474041009550945</v>
      </c>
      <c r="P129" s="229">
        <v>80.266988947163682</v>
      </c>
      <c r="Q129" s="229">
        <v>80.340892801957338</v>
      </c>
      <c r="R129" s="229">
        <v>107.0775689485537</v>
      </c>
      <c r="S129" s="229">
        <v>92.248536585060563</v>
      </c>
      <c r="T129" s="229">
        <v>86.245501320129392</v>
      </c>
      <c r="U129" s="229">
        <v>80.886452786115782</v>
      </c>
      <c r="V129" s="229">
        <v>90.05760599528152</v>
      </c>
      <c r="W129" s="229">
        <v>95.9977419626196</v>
      </c>
      <c r="X129" s="229">
        <v>83.504319572856986</v>
      </c>
      <c r="Y129" s="229">
        <v>85.215739620507108</v>
      </c>
      <c r="DA129" s="73" t="s">
        <v>1240</v>
      </c>
    </row>
    <row r="130" spans="1:105" ht="12" customHeight="1" x14ac:dyDescent="0.25">
      <c r="A130" s="64" t="s">
        <v>36</v>
      </c>
      <c r="B130" s="229">
        <v>3.184484544861343</v>
      </c>
      <c r="C130" s="229">
        <v>3.0311620549490348</v>
      </c>
      <c r="D130" s="229">
        <v>2.8466086708150939</v>
      </c>
      <c r="E130" s="229">
        <v>0</v>
      </c>
      <c r="F130" s="229">
        <v>0</v>
      </c>
      <c r="G130" s="229">
        <v>3.426436666328411E-3</v>
      </c>
      <c r="H130" s="229">
        <v>3.5618079752225669E-3</v>
      </c>
      <c r="I130" s="229">
        <v>0.59623091075973433</v>
      </c>
      <c r="J130" s="229">
        <v>0</v>
      </c>
      <c r="K130" s="229">
        <v>0</v>
      </c>
      <c r="L130" s="229">
        <v>3.1214114571783038</v>
      </c>
      <c r="M130" s="229">
        <v>5.4949981879667664</v>
      </c>
      <c r="N130" s="229">
        <v>2.8167325569738519</v>
      </c>
      <c r="O130" s="229">
        <v>2.8863228829885141</v>
      </c>
      <c r="P130" s="229">
        <v>2.1369522264624141</v>
      </c>
      <c r="Q130" s="229">
        <v>2.0140561617081851</v>
      </c>
      <c r="R130" s="229">
        <v>2.003429750596005</v>
      </c>
      <c r="S130" s="229">
        <v>0.91005934337065286</v>
      </c>
      <c r="T130" s="229">
        <v>1.743992635493631</v>
      </c>
      <c r="U130" s="229">
        <v>1.3616670939586799</v>
      </c>
      <c r="V130" s="229">
        <v>1.226231208641376</v>
      </c>
      <c r="W130" s="229">
        <v>1.411788435295424</v>
      </c>
      <c r="X130" s="229">
        <v>1.5377270068608071E-2</v>
      </c>
      <c r="Y130" s="229">
        <v>0.58632086498650338</v>
      </c>
      <c r="DA130" s="73" t="s">
        <v>1241</v>
      </c>
    </row>
    <row r="131" spans="1:105" ht="12" customHeight="1" x14ac:dyDescent="0.25">
      <c r="A131" s="64" t="s">
        <v>38</v>
      </c>
      <c r="B131" s="229">
        <v>0</v>
      </c>
      <c r="C131" s="229">
        <v>0</v>
      </c>
      <c r="D131" s="229">
        <v>0</v>
      </c>
      <c r="E131" s="229">
        <v>0.21100560924789699</v>
      </c>
      <c r="F131" s="229">
        <v>0.32456249718215507</v>
      </c>
      <c r="G131" s="229">
        <v>0.73313277124839715</v>
      </c>
      <c r="H131" s="229">
        <v>0.69383543992963548</v>
      </c>
      <c r="I131" s="229">
        <v>3.963016240982947</v>
      </c>
      <c r="J131" s="229">
        <v>4.2315445742561542</v>
      </c>
      <c r="K131" s="229">
        <v>3.6995676362479748</v>
      </c>
      <c r="L131" s="229">
        <v>6.3503848612399549</v>
      </c>
      <c r="M131" s="229">
        <v>5.8212191728468099</v>
      </c>
      <c r="N131" s="229">
        <v>6.5700333345030177</v>
      </c>
      <c r="O131" s="229">
        <v>6.1776582997674296</v>
      </c>
      <c r="P131" s="229">
        <v>6.0690812431906824</v>
      </c>
      <c r="Q131" s="229">
        <v>7.0303448832537132</v>
      </c>
      <c r="R131" s="229">
        <v>15.179965821322449</v>
      </c>
      <c r="S131" s="229">
        <v>8.1000275253647835</v>
      </c>
      <c r="T131" s="229">
        <v>7.250176622816948</v>
      </c>
      <c r="U131" s="229">
        <v>6.9304880842024383</v>
      </c>
      <c r="V131" s="229">
        <v>6.8860691589170369</v>
      </c>
      <c r="W131" s="229">
        <v>8.6920439283494204</v>
      </c>
      <c r="X131" s="229">
        <v>9.3449050943143561</v>
      </c>
      <c r="Y131" s="229">
        <v>9.76106399271527</v>
      </c>
      <c r="DA131" s="73" t="s">
        <v>1242</v>
      </c>
    </row>
    <row r="132" spans="1:105" ht="12" customHeight="1" x14ac:dyDescent="0.25">
      <c r="A132" s="64" t="s">
        <v>39</v>
      </c>
      <c r="B132" s="229">
        <v>9.1542966454252515</v>
      </c>
      <c r="C132" s="229">
        <v>9.9620062047861495</v>
      </c>
      <c r="D132" s="229">
        <v>9.6029102325372815</v>
      </c>
      <c r="E132" s="229">
        <v>35.322542418778042</v>
      </c>
      <c r="F132" s="229">
        <v>38.691849115851497</v>
      </c>
      <c r="G132" s="229">
        <v>49.896182319752867</v>
      </c>
      <c r="H132" s="229">
        <v>98.0125498420757</v>
      </c>
      <c r="I132" s="229">
        <v>92.92305474480959</v>
      </c>
      <c r="J132" s="229">
        <v>95.171876008711607</v>
      </c>
      <c r="K132" s="229">
        <v>99.320871468176719</v>
      </c>
      <c r="L132" s="229">
        <v>74.319565916509205</v>
      </c>
      <c r="M132" s="229">
        <v>81.415169890499172</v>
      </c>
      <c r="N132" s="229">
        <v>87.137400059913588</v>
      </c>
      <c r="O132" s="229">
        <v>87.277855409764854</v>
      </c>
      <c r="P132" s="229">
        <v>80.514744516197155</v>
      </c>
      <c r="Q132" s="229">
        <v>85.90740259724042</v>
      </c>
      <c r="R132" s="229">
        <v>116.2440109796151</v>
      </c>
      <c r="S132" s="229">
        <v>82.888460737877239</v>
      </c>
      <c r="T132" s="229">
        <v>99.486687928307674</v>
      </c>
      <c r="U132" s="229">
        <v>93.401008527669603</v>
      </c>
      <c r="V132" s="229">
        <v>85.639930793221936</v>
      </c>
      <c r="W132" s="229">
        <v>92.688613350466611</v>
      </c>
      <c r="X132" s="229">
        <v>90.010754570806142</v>
      </c>
      <c r="Y132" s="229">
        <v>81.980037641702083</v>
      </c>
      <c r="DA132" s="73" t="s">
        <v>1243</v>
      </c>
    </row>
    <row r="133" spans="1:105" ht="12" customHeight="1" x14ac:dyDescent="0.25">
      <c r="A133" s="60" t="s">
        <v>1064</v>
      </c>
      <c r="B133" s="262">
        <v>0.1791372242228538</v>
      </c>
      <c r="C133" s="262">
        <v>0.19449261737662241</v>
      </c>
      <c r="D133" s="262">
        <v>0.1871087516133228</v>
      </c>
      <c r="E133" s="262">
        <v>0.18172800884193971</v>
      </c>
      <c r="F133" s="262">
        <v>0.2038500997208432</v>
      </c>
      <c r="G133" s="262">
        <v>0.22922739869935591</v>
      </c>
      <c r="H133" s="262">
        <v>0.23362109143982629</v>
      </c>
      <c r="I133" s="262">
        <v>0.22505588641484259</v>
      </c>
      <c r="J133" s="262">
        <v>0.2345007250794843</v>
      </c>
      <c r="K133" s="262">
        <v>0.20534161559415831</v>
      </c>
      <c r="L133" s="262">
        <v>0.21296584339825531</v>
      </c>
      <c r="M133" s="262">
        <v>0.19498642036514499</v>
      </c>
      <c r="N133" s="262">
        <v>0.1943584996710912</v>
      </c>
      <c r="O133" s="262">
        <v>0.18871031423494661</v>
      </c>
      <c r="P133" s="262">
        <v>0.19172536546313801</v>
      </c>
      <c r="Q133" s="262">
        <v>0.1985976672179442</v>
      </c>
      <c r="R133" s="262">
        <v>0.25464512395720112</v>
      </c>
      <c r="S133" s="262">
        <v>0.18947004019162389</v>
      </c>
      <c r="T133" s="262">
        <v>0.18967166917611719</v>
      </c>
      <c r="U133" s="262">
        <v>0.18653563031300691</v>
      </c>
      <c r="V133" s="262">
        <v>0.175152978635259</v>
      </c>
      <c r="W133" s="262">
        <v>0.18913817012265779</v>
      </c>
      <c r="X133" s="262">
        <v>0.19097287636440269</v>
      </c>
      <c r="Y133" s="262">
        <v>0.1853519465439489</v>
      </c>
      <c r="DA133" s="72" t="s">
        <v>1244</v>
      </c>
    </row>
    <row r="134" spans="1:105" ht="12" customHeight="1" x14ac:dyDescent="0.25">
      <c r="A134" s="57" t="s">
        <v>1010</v>
      </c>
      <c r="B134" s="261">
        <v>47.209932380633028</v>
      </c>
      <c r="C134" s="261">
        <v>49.626942613716793</v>
      </c>
      <c r="D134" s="261">
        <v>49.765742454671333</v>
      </c>
      <c r="E134" s="261">
        <v>54.047609211556789</v>
      </c>
      <c r="F134" s="261">
        <v>57.51003899812882</v>
      </c>
      <c r="G134" s="261">
        <v>65.380417747785401</v>
      </c>
      <c r="H134" s="261">
        <v>67.360888209455339</v>
      </c>
      <c r="I134" s="261">
        <v>75.328916363045209</v>
      </c>
      <c r="J134" s="261">
        <v>82.16570358971363</v>
      </c>
      <c r="K134" s="261">
        <v>76.035928317726984</v>
      </c>
      <c r="L134" s="261">
        <v>73.715851699795877</v>
      </c>
      <c r="M134" s="261">
        <v>66.657309159414154</v>
      </c>
      <c r="N134" s="261">
        <v>68.036956239485747</v>
      </c>
      <c r="O134" s="261">
        <v>66.85813492781071</v>
      </c>
      <c r="P134" s="261">
        <v>63.824197995582473</v>
      </c>
      <c r="Q134" s="261">
        <v>68.934728820681556</v>
      </c>
      <c r="R134" s="261">
        <v>88.233306300171336</v>
      </c>
      <c r="S134" s="261">
        <v>67.833215272611298</v>
      </c>
      <c r="T134" s="261">
        <v>66.168856915816434</v>
      </c>
      <c r="U134" s="261">
        <v>62.513205554173268</v>
      </c>
      <c r="V134" s="261">
        <v>64.090628042123967</v>
      </c>
      <c r="W134" s="261">
        <v>68.282744613021052</v>
      </c>
      <c r="X134" s="261">
        <v>63.28920754433755</v>
      </c>
      <c r="Y134" s="261">
        <v>60.718340613475242</v>
      </c>
      <c r="DA134" s="70" t="s">
        <v>1245</v>
      </c>
    </row>
    <row r="135" spans="1:105" ht="12" customHeight="1" x14ac:dyDescent="0.25">
      <c r="A135" s="60" t="s">
        <v>1012</v>
      </c>
      <c r="B135" s="262">
        <v>43.980462321905037</v>
      </c>
      <c r="C135" s="262">
        <v>45.906103701519683</v>
      </c>
      <c r="D135" s="262">
        <v>46.419010151018043</v>
      </c>
      <c r="E135" s="262">
        <v>51.268105156511083</v>
      </c>
      <c r="F135" s="262">
        <v>53.961025905258438</v>
      </c>
      <c r="G135" s="262">
        <v>61.490327966279281</v>
      </c>
      <c r="H135" s="262">
        <v>63.00198401319966</v>
      </c>
      <c r="I135" s="262">
        <v>72.344857730816699</v>
      </c>
      <c r="J135" s="262">
        <v>79.42011093169981</v>
      </c>
      <c r="K135" s="262">
        <v>73.861367925813397</v>
      </c>
      <c r="L135" s="262">
        <v>71.246320841544502</v>
      </c>
      <c r="M135" s="262">
        <v>64.195684738597294</v>
      </c>
      <c r="N135" s="262">
        <v>65.724587323012955</v>
      </c>
      <c r="O135" s="262">
        <v>64.654019537858332</v>
      </c>
      <c r="P135" s="262">
        <v>61.34846013795017</v>
      </c>
      <c r="Q135" s="262">
        <v>66.636135353152952</v>
      </c>
      <c r="R135" s="262">
        <v>85.149264357314379</v>
      </c>
      <c r="S135" s="262">
        <v>65.720138518117238</v>
      </c>
      <c r="T135" s="262">
        <v>63.667498093221752</v>
      </c>
      <c r="U135" s="262">
        <v>59.787552181299048</v>
      </c>
      <c r="V135" s="262">
        <v>62.033988934124807</v>
      </c>
      <c r="W135" s="262">
        <v>65.832465103365621</v>
      </c>
      <c r="X135" s="262">
        <v>60.56489762365409</v>
      </c>
      <c r="Y135" s="262">
        <v>58.076433160144923</v>
      </c>
      <c r="DA135" s="72" t="s">
        <v>1246</v>
      </c>
    </row>
    <row r="136" spans="1:105" ht="12" customHeight="1" x14ac:dyDescent="0.25">
      <c r="A136" s="59" t="s">
        <v>28</v>
      </c>
      <c r="B136" s="230">
        <v>2.3081290219387922</v>
      </c>
      <c r="C136" s="230">
        <v>4.1625580594352396</v>
      </c>
      <c r="D136" s="230">
        <v>3.8666170620696918</v>
      </c>
      <c r="E136" s="230">
        <v>3.915900243135007</v>
      </c>
      <c r="F136" s="230">
        <v>2.3616535199525792</v>
      </c>
      <c r="G136" s="230">
        <v>1.435864983663107</v>
      </c>
      <c r="H136" s="230">
        <v>2.1833441636229529</v>
      </c>
      <c r="I136" s="230">
        <v>3.1960906267109839</v>
      </c>
      <c r="J136" s="230">
        <v>3.7678977860114591</v>
      </c>
      <c r="K136" s="230">
        <v>2.97571313906918</v>
      </c>
      <c r="L136" s="230">
        <v>4.8272553357950851</v>
      </c>
      <c r="M136" s="230">
        <v>3.38412292681571</v>
      </c>
      <c r="N136" s="230">
        <v>3.372440516380661</v>
      </c>
      <c r="O136" s="230">
        <v>3.825513306143828</v>
      </c>
      <c r="P136" s="230">
        <v>4.4900707096003307</v>
      </c>
      <c r="Q136" s="230">
        <v>8.6594055950780877</v>
      </c>
      <c r="R136" s="230">
        <v>10.4333479436518</v>
      </c>
      <c r="S136" s="230">
        <v>7.15197734764015</v>
      </c>
      <c r="T136" s="230">
        <v>3.5523116704902602</v>
      </c>
      <c r="U136" s="230">
        <v>3.297021636402993</v>
      </c>
      <c r="V136" s="230">
        <v>4.4395137255216364</v>
      </c>
      <c r="W136" s="230">
        <v>1.435276591887285</v>
      </c>
      <c r="X136" s="230">
        <v>4.9056210323096234</v>
      </c>
      <c r="Y136" s="230">
        <v>3.7561090161126178</v>
      </c>
      <c r="DA136" s="71" t="s">
        <v>1247</v>
      </c>
    </row>
    <row r="137" spans="1:105" ht="12" customHeight="1" x14ac:dyDescent="0.25">
      <c r="A137" s="59" t="s">
        <v>31</v>
      </c>
      <c r="B137" s="295">
        <v>0</v>
      </c>
      <c r="C137" s="295">
        <v>0</v>
      </c>
      <c r="D137" s="295">
        <v>0</v>
      </c>
      <c r="E137" s="295">
        <v>0</v>
      </c>
      <c r="F137" s="295">
        <v>0</v>
      </c>
      <c r="G137" s="295">
        <v>0</v>
      </c>
      <c r="H137" s="295">
        <v>0</v>
      </c>
      <c r="I137" s="295">
        <v>0.18078760094620369</v>
      </c>
      <c r="J137" s="295">
        <v>0</v>
      </c>
      <c r="K137" s="295">
        <v>0</v>
      </c>
      <c r="L137" s="295">
        <v>0</v>
      </c>
      <c r="M137" s="295">
        <v>3.4705364722112039E-2</v>
      </c>
      <c r="N137" s="295">
        <v>0</v>
      </c>
      <c r="O137" s="295">
        <v>0</v>
      </c>
      <c r="P137" s="295">
        <v>0</v>
      </c>
      <c r="Q137" s="295">
        <v>0</v>
      </c>
      <c r="R137" s="295">
        <v>0</v>
      </c>
      <c r="S137" s="295">
        <v>0</v>
      </c>
      <c r="T137" s="295">
        <v>0</v>
      </c>
      <c r="U137" s="295">
        <v>0</v>
      </c>
      <c r="V137" s="295">
        <v>0</v>
      </c>
      <c r="W137" s="295">
        <v>0</v>
      </c>
      <c r="X137" s="295">
        <v>0</v>
      </c>
      <c r="Y137" s="295">
        <v>0</v>
      </c>
      <c r="DA137" s="122" t="s">
        <v>1248</v>
      </c>
    </row>
    <row r="138" spans="1:105" ht="12" customHeight="1" x14ac:dyDescent="0.25">
      <c r="A138" s="59" t="s">
        <v>159</v>
      </c>
      <c r="B138" s="295">
        <v>0</v>
      </c>
      <c r="C138" s="295">
        <v>0</v>
      </c>
      <c r="D138" s="295">
        <v>0</v>
      </c>
      <c r="E138" s="295">
        <v>0.51128793276088991</v>
      </c>
      <c r="F138" s="295">
        <v>0.54886370881366697</v>
      </c>
      <c r="G138" s="295">
        <v>0.72427233518105316</v>
      </c>
      <c r="H138" s="295">
        <v>0.75196320408332296</v>
      </c>
      <c r="I138" s="295">
        <v>0.8224872812503099</v>
      </c>
      <c r="J138" s="295">
        <v>1.407657829406906</v>
      </c>
      <c r="K138" s="295">
        <v>0.7253647581703857</v>
      </c>
      <c r="L138" s="295">
        <v>0.72527934678590611</v>
      </c>
      <c r="M138" s="295">
        <v>0.667279624665294</v>
      </c>
      <c r="N138" s="295">
        <v>0.64853581779188085</v>
      </c>
      <c r="O138" s="295">
        <v>0.55185448189048525</v>
      </c>
      <c r="P138" s="295">
        <v>0.4276387645314032</v>
      </c>
      <c r="Q138" s="295">
        <v>0.25787153927860978</v>
      </c>
      <c r="R138" s="295">
        <v>0.64667331917197279</v>
      </c>
      <c r="S138" s="295">
        <v>0.44156525782353467</v>
      </c>
      <c r="T138" s="295">
        <v>0.50716857118534064</v>
      </c>
      <c r="U138" s="295">
        <v>0.38290657021784302</v>
      </c>
      <c r="V138" s="295">
        <v>0.76758312231532233</v>
      </c>
      <c r="W138" s="295">
        <v>1.011797659252216</v>
      </c>
      <c r="X138" s="295">
        <v>0.74269655738608753</v>
      </c>
      <c r="Y138" s="295">
        <v>0.71119209218276636</v>
      </c>
      <c r="DA138" s="122" t="s">
        <v>1249</v>
      </c>
    </row>
    <row r="139" spans="1:105" ht="12" customHeight="1" x14ac:dyDescent="0.25">
      <c r="A139" s="59" t="s">
        <v>32</v>
      </c>
      <c r="B139" s="295">
        <v>2.0911315245517468</v>
      </c>
      <c r="C139" s="295">
        <v>3.03687612045518</v>
      </c>
      <c r="D139" s="295">
        <v>3.349217568082822</v>
      </c>
      <c r="E139" s="295">
        <v>9.4332214724383903</v>
      </c>
      <c r="F139" s="295">
        <v>9.6696628751536959</v>
      </c>
      <c r="G139" s="295">
        <v>11.052017321560371</v>
      </c>
      <c r="H139" s="295">
        <v>12.93171145367141</v>
      </c>
      <c r="I139" s="295">
        <v>11.768326391473391</v>
      </c>
      <c r="J139" s="295">
        <v>12.722902093300959</v>
      </c>
      <c r="K139" s="295">
        <v>13.174463518260181</v>
      </c>
      <c r="L139" s="295">
        <v>10.63199642043177</v>
      </c>
      <c r="M139" s="295">
        <v>10.210622736171519</v>
      </c>
      <c r="N139" s="295">
        <v>10.49664741099758</v>
      </c>
      <c r="O139" s="295">
        <v>10.931757170510121</v>
      </c>
      <c r="P139" s="295">
        <v>10.3934623337629</v>
      </c>
      <c r="Q139" s="295">
        <v>11.69187515708278</v>
      </c>
      <c r="R139" s="295">
        <v>8.2010877908114121</v>
      </c>
      <c r="S139" s="295">
        <v>5.7959626105590392</v>
      </c>
      <c r="T139" s="295">
        <v>5.5788968605682312</v>
      </c>
      <c r="U139" s="295">
        <v>4.9195285327702756</v>
      </c>
      <c r="V139" s="295">
        <v>3.478411158097944</v>
      </c>
      <c r="W139" s="295">
        <v>4.4554580002521957</v>
      </c>
      <c r="X139" s="295">
        <v>3.3489480327766228</v>
      </c>
      <c r="Y139" s="295">
        <v>2.188503953771658</v>
      </c>
      <c r="DA139" s="122" t="s">
        <v>1250</v>
      </c>
    </row>
    <row r="140" spans="1:105" ht="12" customHeight="1" x14ac:dyDescent="0.25">
      <c r="A140" s="59" t="s">
        <v>35</v>
      </c>
      <c r="B140" s="295">
        <v>39.581201775414499</v>
      </c>
      <c r="C140" s="295">
        <v>38.706669521629259</v>
      </c>
      <c r="D140" s="295">
        <v>39.203175520865528</v>
      </c>
      <c r="E140" s="295">
        <v>37.407695508176801</v>
      </c>
      <c r="F140" s="295">
        <v>41.380845801338488</v>
      </c>
      <c r="G140" s="295">
        <v>48.278173325874747</v>
      </c>
      <c r="H140" s="295">
        <v>47.134965191821983</v>
      </c>
      <c r="I140" s="295">
        <v>56.377165830435807</v>
      </c>
      <c r="J140" s="295">
        <v>61.52165322298049</v>
      </c>
      <c r="K140" s="295">
        <v>56.985826510313657</v>
      </c>
      <c r="L140" s="295">
        <v>55.061789738531751</v>
      </c>
      <c r="M140" s="295">
        <v>49.898954086222638</v>
      </c>
      <c r="N140" s="295">
        <v>51.206963577842828</v>
      </c>
      <c r="O140" s="295">
        <v>49.344894579313902</v>
      </c>
      <c r="P140" s="295">
        <v>46.037288330055539</v>
      </c>
      <c r="Q140" s="295">
        <v>46.026983061713487</v>
      </c>
      <c r="R140" s="295">
        <v>65.868155303679188</v>
      </c>
      <c r="S140" s="295">
        <v>52.330633302094512</v>
      </c>
      <c r="T140" s="295">
        <v>54.029120990977923</v>
      </c>
      <c r="U140" s="295">
        <v>51.18809544190794</v>
      </c>
      <c r="V140" s="295">
        <v>53.3484809281899</v>
      </c>
      <c r="W140" s="295">
        <v>58.92993285197393</v>
      </c>
      <c r="X140" s="295">
        <v>51.567632001181757</v>
      </c>
      <c r="Y140" s="295">
        <v>51.42062809807787</v>
      </c>
      <c r="DA140" s="122" t="s">
        <v>1251</v>
      </c>
    </row>
    <row r="141" spans="1:105" ht="12" customHeight="1" x14ac:dyDescent="0.25">
      <c r="A141" s="60" t="s">
        <v>1019</v>
      </c>
      <c r="B141" s="262">
        <v>3.2294700587279972</v>
      </c>
      <c r="C141" s="262">
        <v>3.7208389121971082</v>
      </c>
      <c r="D141" s="262">
        <v>3.346732303653289</v>
      </c>
      <c r="E141" s="262">
        <v>2.77950405504571</v>
      </c>
      <c r="F141" s="262">
        <v>3.549013092870382</v>
      </c>
      <c r="G141" s="262">
        <v>3.8900897815061222</v>
      </c>
      <c r="H141" s="262">
        <v>4.3589041962556836</v>
      </c>
      <c r="I141" s="262">
        <v>2.984058632228511</v>
      </c>
      <c r="J141" s="262">
        <v>2.745592658013813</v>
      </c>
      <c r="K141" s="262">
        <v>2.1745603919135901</v>
      </c>
      <c r="L141" s="262">
        <v>2.4695308582513702</v>
      </c>
      <c r="M141" s="262">
        <v>2.4616244208168649</v>
      </c>
      <c r="N141" s="262">
        <v>2.3123689164727939</v>
      </c>
      <c r="O141" s="262">
        <v>2.2041153899523742</v>
      </c>
      <c r="P141" s="262">
        <v>2.475737857632303</v>
      </c>
      <c r="Q141" s="262">
        <v>2.2985934675286028</v>
      </c>
      <c r="R141" s="262">
        <v>3.0840419428569592</v>
      </c>
      <c r="S141" s="262">
        <v>2.113076754494057</v>
      </c>
      <c r="T141" s="262">
        <v>2.501358822594689</v>
      </c>
      <c r="U141" s="262">
        <v>2.7256533728742229</v>
      </c>
      <c r="V141" s="262">
        <v>2.0566391079991662</v>
      </c>
      <c r="W141" s="262">
        <v>2.4502795096554322</v>
      </c>
      <c r="X141" s="262">
        <v>2.7243099206834578</v>
      </c>
      <c r="Y141" s="262">
        <v>2.6419074533303259</v>
      </c>
      <c r="DA141" s="72" t="s">
        <v>1252</v>
      </c>
    </row>
    <row r="142" spans="1:105" ht="12" customHeight="1" x14ac:dyDescent="0.25">
      <c r="A142" s="57" t="s">
        <v>1021</v>
      </c>
      <c r="B142" s="261">
        <f t="shared" ref="B142:Y142" si="5">B143+B144+B155</f>
        <v>57.879351742967998</v>
      </c>
      <c r="C142" s="261">
        <f t="shared" si="5"/>
        <v>62.376134673420196</v>
      </c>
      <c r="D142" s="261">
        <f t="shared" si="5"/>
        <v>61.177147440994283</v>
      </c>
      <c r="E142" s="261">
        <f t="shared" si="5"/>
        <v>64.714929441777755</v>
      </c>
      <c r="F142" s="261">
        <f t="shared" si="5"/>
        <v>70.439540718854971</v>
      </c>
      <c r="G142" s="261">
        <f t="shared" si="5"/>
        <v>79.582105089825689</v>
      </c>
      <c r="H142" s="261">
        <f t="shared" si="5"/>
        <v>83.950363644659205</v>
      </c>
      <c r="I142" s="261">
        <f t="shared" si="5"/>
        <v>86.949804322943351</v>
      </c>
      <c r="J142" s="261">
        <f t="shared" si="5"/>
        <v>93.078950237634089</v>
      </c>
      <c r="K142" s="261">
        <f t="shared" si="5"/>
        <v>85.026229152398685</v>
      </c>
      <c r="L142" s="261">
        <f t="shared" si="5"/>
        <v>83.593106759130407</v>
      </c>
      <c r="M142" s="261">
        <f t="shared" si="5"/>
        <v>76.509255502547745</v>
      </c>
      <c r="N142" s="261">
        <f t="shared" si="5"/>
        <v>77.495387727975142</v>
      </c>
      <c r="O142" s="261">
        <f t="shared" si="5"/>
        <v>75.968720703028254</v>
      </c>
      <c r="P142" s="261">
        <f t="shared" si="5"/>
        <v>74.028755034327375</v>
      </c>
      <c r="Q142" s="261">
        <f t="shared" si="5"/>
        <v>79.04734932336973</v>
      </c>
      <c r="R142" s="261">
        <f t="shared" si="5"/>
        <v>101.35742137729368</v>
      </c>
      <c r="S142" s="261">
        <f t="shared" si="5"/>
        <v>76.54566667578284</v>
      </c>
      <c r="T142" s="261">
        <f t="shared" si="5"/>
        <v>75.809294284242569</v>
      </c>
      <c r="U142" s="261">
        <f t="shared" si="5"/>
        <v>72.597642057407583</v>
      </c>
      <c r="V142" s="261">
        <f t="shared" si="5"/>
        <v>71.848953277168206</v>
      </c>
      <c r="W142" s="261">
        <f t="shared" si="5"/>
        <v>76.825309275433995</v>
      </c>
      <c r="X142" s="261">
        <f t="shared" si="5"/>
        <v>73.446019246342274</v>
      </c>
      <c r="Y142" s="261">
        <f t="shared" si="5"/>
        <v>70.368108527853124</v>
      </c>
      <c r="DA142" s="70"/>
    </row>
    <row r="143" spans="1:105" ht="12" customHeight="1" x14ac:dyDescent="0.25">
      <c r="A143" s="60" t="s">
        <v>1022</v>
      </c>
      <c r="B143" s="262">
        <v>22.873677314133499</v>
      </c>
      <c r="C143" s="262">
        <v>22.76657051527004</v>
      </c>
      <c r="D143" s="262">
        <v>23.652101930042829</v>
      </c>
      <c r="E143" s="262">
        <v>26.09992592863879</v>
      </c>
      <c r="F143" s="262">
        <v>26.637600090905771</v>
      </c>
      <c r="G143" s="262">
        <v>30.94430764248812</v>
      </c>
      <c r="H143" s="262">
        <v>29.79981131800136</v>
      </c>
      <c r="I143" s="262">
        <v>39.458659312013289</v>
      </c>
      <c r="J143" s="262">
        <v>44.942208924922987</v>
      </c>
      <c r="K143" s="262">
        <v>42.884982614918307</v>
      </c>
      <c r="L143" s="262">
        <v>40.490900922909603</v>
      </c>
      <c r="M143" s="262">
        <v>35.537819805731438</v>
      </c>
      <c r="N143" s="262">
        <v>37.075009454555733</v>
      </c>
      <c r="O143" s="262">
        <v>36.416920641201123</v>
      </c>
      <c r="P143" s="262">
        <v>33.376620957993786</v>
      </c>
      <c r="Q143" s="262">
        <v>36.507875481543401</v>
      </c>
      <c r="R143" s="262">
        <v>47.73047228251302</v>
      </c>
      <c r="S143" s="262">
        <v>38.091849526647323</v>
      </c>
      <c r="T143" s="262">
        <v>35.685959563629162</v>
      </c>
      <c r="U143" s="262">
        <v>32.558252711588061</v>
      </c>
      <c r="V143" s="262">
        <v>36.093077391016301</v>
      </c>
      <c r="W143" s="262">
        <v>37.753735955825263</v>
      </c>
      <c r="X143" s="262">
        <v>33.241454246507608</v>
      </c>
      <c r="Y143" s="262">
        <v>32.317144226993648</v>
      </c>
      <c r="DA143" s="72" t="s">
        <v>1253</v>
      </c>
    </row>
    <row r="144" spans="1:105" ht="12" customHeight="1" x14ac:dyDescent="0.25">
      <c r="A144" s="60" t="s">
        <v>1024</v>
      </c>
      <c r="B144" s="262">
        <v>11.3331324086608</v>
      </c>
      <c r="C144" s="262">
        <v>11.84957459622361</v>
      </c>
      <c r="D144" s="262">
        <v>11.913482073038139</v>
      </c>
      <c r="E144" s="262">
        <v>14.016298062832769</v>
      </c>
      <c r="F144" s="262">
        <v>14.823837558119831</v>
      </c>
      <c r="G144" s="262">
        <v>17.010929510752842</v>
      </c>
      <c r="H144" s="262">
        <v>19.195153047084389</v>
      </c>
      <c r="I144" s="262">
        <v>20.999248022228329</v>
      </c>
      <c r="J144" s="262">
        <v>22.696036342656111</v>
      </c>
      <c r="K144" s="262">
        <v>21.38367802568682</v>
      </c>
      <c r="L144" s="262">
        <v>20.067207066771651</v>
      </c>
      <c r="M144" s="262">
        <v>18.733844104414981</v>
      </c>
      <c r="N144" s="262">
        <v>19.184218268261251</v>
      </c>
      <c r="O144" s="262">
        <v>18.91882082852084</v>
      </c>
      <c r="P144" s="262">
        <v>17.88523359516573</v>
      </c>
      <c r="Q144" s="262">
        <v>19.413350398358212</v>
      </c>
      <c r="R144" s="262">
        <v>25.279947609289739</v>
      </c>
      <c r="S144" s="262">
        <v>18.943786043914571</v>
      </c>
      <c r="T144" s="262">
        <v>19.167156023700009</v>
      </c>
      <c r="U144" s="262">
        <v>18.04918002137234</v>
      </c>
      <c r="V144" s="262">
        <v>18.10661329106517</v>
      </c>
      <c r="W144" s="262">
        <v>19.159969801379031</v>
      </c>
      <c r="X144" s="262">
        <v>17.929142103645969</v>
      </c>
      <c r="Y144" s="262">
        <v>16.98992399954637</v>
      </c>
      <c r="DA144" s="72" t="s">
        <v>1254</v>
      </c>
    </row>
    <row r="145" spans="1:105" ht="12" customHeight="1" x14ac:dyDescent="0.25">
      <c r="A145" s="64" t="s">
        <v>28</v>
      </c>
      <c r="B145" s="229">
        <v>0.52234199062000264</v>
      </c>
      <c r="C145" s="229">
        <v>0.9588627559204016</v>
      </c>
      <c r="D145" s="229">
        <v>0.89070078393880781</v>
      </c>
      <c r="E145" s="229">
        <v>0.72724895724446237</v>
      </c>
      <c r="F145" s="229">
        <v>0.44297337232819411</v>
      </c>
      <c r="G145" s="229">
        <v>0.26194760817916968</v>
      </c>
      <c r="H145" s="229">
        <v>0.3177882811708882</v>
      </c>
      <c r="I145" s="229">
        <v>0.49336209612200133</v>
      </c>
      <c r="J145" s="229">
        <v>0.5956992841246409</v>
      </c>
      <c r="K145" s="229">
        <v>0.45516567799816798</v>
      </c>
      <c r="L145" s="229">
        <v>0.79185704440171512</v>
      </c>
      <c r="M145" s="229">
        <v>0.51156066874586414</v>
      </c>
      <c r="N145" s="229">
        <v>0.50547758126689324</v>
      </c>
      <c r="O145" s="229">
        <v>0.56856590488776226</v>
      </c>
      <c r="P145" s="229">
        <v>0.67965805472974139</v>
      </c>
      <c r="Q145" s="229">
        <v>1.3122672118406991</v>
      </c>
      <c r="R145" s="229">
        <v>1.472504884359384</v>
      </c>
      <c r="S145" s="229">
        <v>1.0945602601092239</v>
      </c>
      <c r="T145" s="229">
        <v>0.49229980404102908</v>
      </c>
      <c r="U145" s="229">
        <v>0.45231258086128562</v>
      </c>
      <c r="V145" s="229">
        <v>0.65064454739894539</v>
      </c>
      <c r="W145" s="229">
        <v>0.20410664274734219</v>
      </c>
      <c r="X145" s="229">
        <v>0.68966120888931792</v>
      </c>
      <c r="Y145" s="229">
        <v>0.54041908828503671</v>
      </c>
      <c r="DA145" s="73" t="s">
        <v>1255</v>
      </c>
    </row>
    <row r="146" spans="1:105" ht="12" customHeight="1" x14ac:dyDescent="0.25">
      <c r="A146" s="64" t="s">
        <v>30</v>
      </c>
      <c r="B146" s="229">
        <v>0.23431946400370091</v>
      </c>
      <c r="C146" s="229">
        <v>5.3775612464249202E-2</v>
      </c>
      <c r="D146" s="229">
        <v>7.0167644096711806E-3</v>
      </c>
      <c r="E146" s="229">
        <v>1.3354875186622921</v>
      </c>
      <c r="F146" s="229">
        <v>1.218734094052851</v>
      </c>
      <c r="G146" s="229">
        <v>1.2772362433613591</v>
      </c>
      <c r="H146" s="229">
        <v>1.3326649935342949</v>
      </c>
      <c r="I146" s="229">
        <v>1.2391992273871271</v>
      </c>
      <c r="J146" s="229">
        <v>1.3693988966788131</v>
      </c>
      <c r="K146" s="229">
        <v>1.0098870654116541</v>
      </c>
      <c r="L146" s="229">
        <v>0.98290530689902178</v>
      </c>
      <c r="M146" s="229">
        <v>0.86181502289153467</v>
      </c>
      <c r="N146" s="229">
        <v>0.81871712608572567</v>
      </c>
      <c r="O146" s="229">
        <v>0.81648252875368343</v>
      </c>
      <c r="P146" s="229">
        <v>0.77410018231594335</v>
      </c>
      <c r="Q146" s="229">
        <v>0.92356977188641265</v>
      </c>
      <c r="R146" s="229">
        <v>1.475487307555045</v>
      </c>
      <c r="S146" s="229">
        <v>0.75462563679898809</v>
      </c>
      <c r="T146" s="229">
        <v>0.76174933799274147</v>
      </c>
      <c r="U146" s="229">
        <v>0.86830425341298789</v>
      </c>
      <c r="V146" s="229">
        <v>0.72378244562441485</v>
      </c>
      <c r="W146" s="229">
        <v>0.78728717931376491</v>
      </c>
      <c r="X146" s="229">
        <v>0.66564671745244364</v>
      </c>
      <c r="Y146" s="229">
        <v>0.49983117993531662</v>
      </c>
      <c r="DA146" s="73" t="s">
        <v>1256</v>
      </c>
    </row>
    <row r="147" spans="1:105" ht="12" customHeight="1" x14ac:dyDescent="0.25">
      <c r="A147" s="64" t="s">
        <v>31</v>
      </c>
      <c r="B147" s="229">
        <v>0</v>
      </c>
      <c r="C147" s="229">
        <v>0</v>
      </c>
      <c r="D147" s="229">
        <v>0</v>
      </c>
      <c r="E147" s="229">
        <v>0</v>
      </c>
      <c r="F147" s="229">
        <v>0</v>
      </c>
      <c r="G147" s="229">
        <v>0</v>
      </c>
      <c r="H147" s="229">
        <v>0</v>
      </c>
      <c r="I147" s="229">
        <v>2.818530790925293E-2</v>
      </c>
      <c r="J147" s="229">
        <v>0</v>
      </c>
      <c r="K147" s="229">
        <v>0</v>
      </c>
      <c r="L147" s="229">
        <v>0</v>
      </c>
      <c r="M147" s="229">
        <v>5.2985260734908102E-3</v>
      </c>
      <c r="N147" s="229">
        <v>0</v>
      </c>
      <c r="O147" s="229">
        <v>0</v>
      </c>
      <c r="P147" s="229">
        <v>0</v>
      </c>
      <c r="Q147" s="229">
        <v>0</v>
      </c>
      <c r="R147" s="229">
        <v>0</v>
      </c>
      <c r="S147" s="229">
        <v>0</v>
      </c>
      <c r="T147" s="229">
        <v>0</v>
      </c>
      <c r="U147" s="229">
        <v>0</v>
      </c>
      <c r="V147" s="229">
        <v>0</v>
      </c>
      <c r="W147" s="229">
        <v>0</v>
      </c>
      <c r="X147" s="229">
        <v>0</v>
      </c>
      <c r="Y147" s="229">
        <v>0</v>
      </c>
      <c r="DA147" s="73" t="s">
        <v>1257</v>
      </c>
    </row>
    <row r="148" spans="1:105" ht="12" customHeight="1" x14ac:dyDescent="0.25">
      <c r="A148" s="64" t="s">
        <v>159</v>
      </c>
      <c r="B148" s="229">
        <v>0</v>
      </c>
      <c r="C148" s="229">
        <v>0</v>
      </c>
      <c r="D148" s="229">
        <v>0</v>
      </c>
      <c r="E148" s="229">
        <v>9.7725036237146665E-2</v>
      </c>
      <c r="F148" s="229">
        <v>0.1059533675395354</v>
      </c>
      <c r="G148" s="229">
        <v>0.1359851671779844</v>
      </c>
      <c r="H148" s="229">
        <v>0.1126421880720286</v>
      </c>
      <c r="I148" s="229">
        <v>0.1306666316244505</v>
      </c>
      <c r="J148" s="229">
        <v>0.22904133973059879</v>
      </c>
      <c r="K148" s="229">
        <v>0.1141888515968069</v>
      </c>
      <c r="L148" s="229">
        <v>0.1224448810724294</v>
      </c>
      <c r="M148" s="229">
        <v>0.1038120315298481</v>
      </c>
      <c r="N148" s="229">
        <v>0.1000415419414272</v>
      </c>
      <c r="O148" s="229">
        <v>8.4412056283090911E-2</v>
      </c>
      <c r="P148" s="229">
        <v>6.6619775349031712E-2</v>
      </c>
      <c r="Q148" s="229">
        <v>4.0218550871308122E-2</v>
      </c>
      <c r="R148" s="229">
        <v>9.3930537136137443E-2</v>
      </c>
      <c r="S148" s="229">
        <v>6.955001881704595E-2</v>
      </c>
      <c r="T148" s="229">
        <v>7.2336874987990699E-2</v>
      </c>
      <c r="U148" s="229">
        <v>5.4062795507579899E-2</v>
      </c>
      <c r="V148" s="229">
        <v>0.1157770869912758</v>
      </c>
      <c r="W148" s="229">
        <v>0.14766753271210001</v>
      </c>
      <c r="X148" s="229">
        <v>0.10745880943613539</v>
      </c>
      <c r="Y148" s="229">
        <v>0.10530966244969631</v>
      </c>
      <c r="DA148" s="73" t="s">
        <v>1258</v>
      </c>
    </row>
    <row r="149" spans="1:105" ht="12" customHeight="1" x14ac:dyDescent="0.25">
      <c r="A149" s="64" t="s">
        <v>32</v>
      </c>
      <c r="B149" s="229">
        <v>0.47217436711911193</v>
      </c>
      <c r="C149" s="229">
        <v>0.69799035629353312</v>
      </c>
      <c r="D149" s="229">
        <v>0.76978639598963516</v>
      </c>
      <c r="E149" s="229">
        <v>1.747985066547884</v>
      </c>
      <c r="F149" s="229">
        <v>1.809668268791234</v>
      </c>
      <c r="G149" s="229">
        <v>2.011724890269921</v>
      </c>
      <c r="H149" s="229">
        <v>1.8780099275156319</v>
      </c>
      <c r="I149" s="229">
        <v>1.8125400005383321</v>
      </c>
      <c r="J149" s="229">
        <v>2.006967547603153</v>
      </c>
      <c r="K149" s="229">
        <v>2.0106551132848258</v>
      </c>
      <c r="L149" s="229">
        <v>1.740153401059731</v>
      </c>
      <c r="M149" s="229">
        <v>1.540030939392157</v>
      </c>
      <c r="N149" s="229">
        <v>1.5697641600329559</v>
      </c>
      <c r="O149" s="229">
        <v>1.6210905407817879</v>
      </c>
      <c r="P149" s="229">
        <v>1.5697255743197911</v>
      </c>
      <c r="Q149" s="229">
        <v>1.7678465481987229</v>
      </c>
      <c r="R149" s="229">
        <v>1.1548636545875171</v>
      </c>
      <c r="S149" s="229">
        <v>0.88504493468321954</v>
      </c>
      <c r="T149" s="229">
        <v>0.77142397546868768</v>
      </c>
      <c r="U149" s="229">
        <v>0.67338983117828299</v>
      </c>
      <c r="V149" s="229">
        <v>0.50864585151142216</v>
      </c>
      <c r="W149" s="229">
        <v>0.63217903770113804</v>
      </c>
      <c r="X149" s="229">
        <v>0.46976040895169158</v>
      </c>
      <c r="Y149" s="229">
        <v>0.31417095127205352</v>
      </c>
      <c r="DA149" s="73" t="s">
        <v>1259</v>
      </c>
    </row>
    <row r="150" spans="1:105" ht="12" customHeight="1" x14ac:dyDescent="0.25">
      <c r="A150" s="64" t="s">
        <v>33</v>
      </c>
      <c r="B150" s="229">
        <v>0</v>
      </c>
      <c r="C150" s="229">
        <v>1.891325686924962E-2</v>
      </c>
      <c r="D150" s="229">
        <v>5.8170459209507891E-2</v>
      </c>
      <c r="E150" s="229">
        <v>0</v>
      </c>
      <c r="F150" s="229">
        <v>1.3330282814026029E-2</v>
      </c>
      <c r="G150" s="229">
        <v>2.1149460957244681E-2</v>
      </c>
      <c r="H150" s="229">
        <v>7.3282505708841556E-3</v>
      </c>
      <c r="I150" s="229">
        <v>0</v>
      </c>
      <c r="J150" s="229">
        <v>0</v>
      </c>
      <c r="K150" s="229">
        <v>0</v>
      </c>
      <c r="L150" s="229">
        <v>0</v>
      </c>
      <c r="M150" s="229">
        <v>0</v>
      </c>
      <c r="N150" s="229">
        <v>1.39550308426259E-2</v>
      </c>
      <c r="O150" s="229">
        <v>1.1803174376207891E-2</v>
      </c>
      <c r="P150" s="229">
        <v>1.3301051220514301E-2</v>
      </c>
      <c r="Q150" s="229">
        <v>3.6109676223626298E-2</v>
      </c>
      <c r="R150" s="229">
        <v>4.5523556799094048E-2</v>
      </c>
      <c r="S150" s="229">
        <v>3.2148684738333967E-2</v>
      </c>
      <c r="T150" s="229">
        <v>3.6091037952436289E-2</v>
      </c>
      <c r="U150" s="229">
        <v>3.0364801457049239E-2</v>
      </c>
      <c r="V150" s="229">
        <v>2.9406784921711379E-2</v>
      </c>
      <c r="W150" s="229">
        <v>0</v>
      </c>
      <c r="X150" s="229">
        <v>0</v>
      </c>
      <c r="Y150" s="229">
        <v>0</v>
      </c>
      <c r="DA150" s="73" t="s">
        <v>1260</v>
      </c>
    </row>
    <row r="151" spans="1:105" ht="12" customHeight="1" x14ac:dyDescent="0.25">
      <c r="A151" s="64" t="s">
        <v>35</v>
      </c>
      <c r="B151" s="229">
        <v>9.024989152979229</v>
      </c>
      <c r="C151" s="229">
        <v>8.9834841276838748</v>
      </c>
      <c r="D151" s="229">
        <v>9.098813700464861</v>
      </c>
      <c r="E151" s="229">
        <v>6.9996334235873467</v>
      </c>
      <c r="F151" s="229">
        <v>7.8203043684363864</v>
      </c>
      <c r="G151" s="229">
        <v>8.8738997207763255</v>
      </c>
      <c r="H151" s="229">
        <v>6.9122863893042794</v>
      </c>
      <c r="I151" s="229">
        <v>8.7682472738244552</v>
      </c>
      <c r="J151" s="229">
        <v>9.7998362066073934</v>
      </c>
      <c r="K151" s="229">
        <v>8.7822976012749443</v>
      </c>
      <c r="L151" s="229">
        <v>9.1003834365229483</v>
      </c>
      <c r="M151" s="229">
        <v>7.5998551199627826</v>
      </c>
      <c r="N151" s="229">
        <v>7.7330261534607034</v>
      </c>
      <c r="O151" s="229">
        <v>7.389178803837595</v>
      </c>
      <c r="P151" s="229">
        <v>7.0211762843118839</v>
      </c>
      <c r="Q151" s="229">
        <v>7.0276408595924904</v>
      </c>
      <c r="R151" s="229">
        <v>9.3663721231431758</v>
      </c>
      <c r="S151" s="229">
        <v>8.0692355080100633</v>
      </c>
      <c r="T151" s="229">
        <v>7.5441333534522652</v>
      </c>
      <c r="U151" s="229">
        <v>7.0753625054731444</v>
      </c>
      <c r="V151" s="229">
        <v>7.8775887289380844</v>
      </c>
      <c r="W151" s="229">
        <v>8.3971889073740282</v>
      </c>
      <c r="X151" s="229">
        <v>7.3043545785488426</v>
      </c>
      <c r="Y151" s="229">
        <v>7.4540572397383196</v>
      </c>
      <c r="DA151" s="73" t="s">
        <v>1261</v>
      </c>
    </row>
    <row r="152" spans="1:105" ht="12" customHeight="1" x14ac:dyDescent="0.25">
      <c r="A152" s="64" t="s">
        <v>36</v>
      </c>
      <c r="B152" s="229">
        <v>0.27855570088540449</v>
      </c>
      <c r="C152" s="229">
        <v>0.26514415718426282</v>
      </c>
      <c r="D152" s="229">
        <v>0.2490007604919601</v>
      </c>
      <c r="E152" s="229">
        <v>0</v>
      </c>
      <c r="F152" s="229">
        <v>0</v>
      </c>
      <c r="G152" s="229">
        <v>2.9971992442818319E-4</v>
      </c>
      <c r="H152" s="229">
        <v>3.1156122850662028E-4</v>
      </c>
      <c r="I152" s="229">
        <v>5.2153972455046813E-2</v>
      </c>
      <c r="J152" s="229">
        <v>0</v>
      </c>
      <c r="K152" s="229">
        <v>0</v>
      </c>
      <c r="L152" s="229">
        <v>0.27303852286207059</v>
      </c>
      <c r="M152" s="229">
        <v>0.48066274150492289</v>
      </c>
      <c r="N152" s="229">
        <v>0.24638741390052879</v>
      </c>
      <c r="O152" s="229">
        <v>0.25247467284770692</v>
      </c>
      <c r="P152" s="229">
        <v>0.18692514182912501</v>
      </c>
      <c r="Q152" s="229">
        <v>0.17617508197755091</v>
      </c>
      <c r="R152" s="229">
        <v>0.1752455603066021</v>
      </c>
      <c r="S152" s="229">
        <v>7.9605416408438226E-2</v>
      </c>
      <c r="T152" s="229">
        <v>0.1525518758452836</v>
      </c>
      <c r="U152" s="229">
        <v>0.119108799677584</v>
      </c>
      <c r="V152" s="229">
        <v>0.1072618469201984</v>
      </c>
      <c r="W152" s="229">
        <v>0.1234930525036505</v>
      </c>
      <c r="X152" s="229">
        <v>1.3450924886971871E-3</v>
      </c>
      <c r="Y152" s="229">
        <v>5.1287113248390213E-2</v>
      </c>
      <c r="DA152" s="73" t="s">
        <v>1262</v>
      </c>
    </row>
    <row r="153" spans="1:105" ht="12" customHeight="1" x14ac:dyDescent="0.25">
      <c r="A153" s="64" t="s">
        <v>38</v>
      </c>
      <c r="B153" s="229">
        <v>0</v>
      </c>
      <c r="C153" s="229">
        <v>0</v>
      </c>
      <c r="D153" s="229">
        <v>0</v>
      </c>
      <c r="E153" s="229">
        <v>1.8457246234604961E-2</v>
      </c>
      <c r="F153" s="229">
        <v>2.8390382371169229E-2</v>
      </c>
      <c r="G153" s="229">
        <v>6.4129158129121372E-2</v>
      </c>
      <c r="H153" s="229">
        <v>6.0691711498680821E-2</v>
      </c>
      <c r="I153" s="229">
        <v>0.34665602896663189</v>
      </c>
      <c r="J153" s="229">
        <v>0.37014494751177263</v>
      </c>
      <c r="K153" s="229">
        <v>0.32361144837425632</v>
      </c>
      <c r="L153" s="229">
        <v>0.55548578772951129</v>
      </c>
      <c r="M153" s="229">
        <v>0.50919819639774722</v>
      </c>
      <c r="N153" s="229">
        <v>0.5746990492656463</v>
      </c>
      <c r="O153" s="229">
        <v>0.54037691603781335</v>
      </c>
      <c r="P153" s="229">
        <v>0.53087937957037623</v>
      </c>
      <c r="Q153" s="229">
        <v>0.61496377791531209</v>
      </c>
      <c r="R153" s="229">
        <v>1.3278337386181509</v>
      </c>
      <c r="S153" s="229">
        <v>0.70853188725941751</v>
      </c>
      <c r="T153" s="229">
        <v>0.63419307026333338</v>
      </c>
      <c r="U153" s="229">
        <v>0.60622902657453837</v>
      </c>
      <c r="V153" s="229">
        <v>0.60234357990612308</v>
      </c>
      <c r="W153" s="229">
        <v>0.76031720502305666</v>
      </c>
      <c r="X153" s="229">
        <v>0.81742478306411848</v>
      </c>
      <c r="Y153" s="229">
        <v>0.8538273568529674</v>
      </c>
      <c r="DA153" s="73" t="s">
        <v>1263</v>
      </c>
    </row>
    <row r="154" spans="1:105" ht="12" customHeight="1" x14ac:dyDescent="0.25">
      <c r="A154" s="64" t="s">
        <v>39</v>
      </c>
      <c r="B154" s="229">
        <v>0.80075173305335234</v>
      </c>
      <c r="C154" s="229">
        <v>0.87140432980803806</v>
      </c>
      <c r="D154" s="229">
        <v>0.83999320853369563</v>
      </c>
      <c r="E154" s="229">
        <v>3.0897608143190292</v>
      </c>
      <c r="F154" s="229">
        <v>3.3844834217864341</v>
      </c>
      <c r="G154" s="229">
        <v>4.3645575419772884</v>
      </c>
      <c r="H154" s="229">
        <v>8.5734297441891982</v>
      </c>
      <c r="I154" s="229">
        <v>8.1282374834010298</v>
      </c>
      <c r="J154" s="229">
        <v>8.3249481203997409</v>
      </c>
      <c r="K154" s="229">
        <v>8.6878722677461671</v>
      </c>
      <c r="L154" s="229">
        <v>6.5009386862242229</v>
      </c>
      <c r="M154" s="229">
        <v>7.1216108579166386</v>
      </c>
      <c r="N154" s="229">
        <v>7.6221502114647484</v>
      </c>
      <c r="O154" s="229">
        <v>7.6344362307151963</v>
      </c>
      <c r="P154" s="229">
        <v>7.0428481515193253</v>
      </c>
      <c r="Q154" s="229">
        <v>7.5145589198520897</v>
      </c>
      <c r="R154" s="229">
        <v>10.16818624678463</v>
      </c>
      <c r="S154" s="229">
        <v>7.2504836970898383</v>
      </c>
      <c r="T154" s="229">
        <v>8.7023766936962446</v>
      </c>
      <c r="U154" s="229">
        <v>8.1700454272298817</v>
      </c>
      <c r="V154" s="229">
        <v>7.4911624188529924</v>
      </c>
      <c r="W154" s="229">
        <v>8.1077302440039549</v>
      </c>
      <c r="X154" s="229">
        <v>7.8734905048147246</v>
      </c>
      <c r="Y154" s="229">
        <v>7.1710214077645889</v>
      </c>
      <c r="DA154" s="73" t="s">
        <v>1264</v>
      </c>
    </row>
    <row r="155" spans="1:105" ht="12" customHeight="1" x14ac:dyDescent="0.25">
      <c r="A155" s="60" t="s">
        <v>1036</v>
      </c>
      <c r="B155" s="262">
        <v>23.672542020173701</v>
      </c>
      <c r="C155" s="262">
        <v>27.759989561926549</v>
      </c>
      <c r="D155" s="262">
        <v>25.611563437913311</v>
      </c>
      <c r="E155" s="262">
        <v>24.598705450306198</v>
      </c>
      <c r="F155" s="262">
        <v>28.97810306982938</v>
      </c>
      <c r="G155" s="262">
        <v>31.626867936584731</v>
      </c>
      <c r="H155" s="262">
        <v>34.955399279573449</v>
      </c>
      <c r="I155" s="262">
        <v>26.49189698870174</v>
      </c>
      <c r="J155" s="262">
        <v>25.440704970054998</v>
      </c>
      <c r="K155" s="262">
        <v>20.757568511793551</v>
      </c>
      <c r="L155" s="262">
        <v>23.03499876944915</v>
      </c>
      <c r="M155" s="262">
        <v>22.23759159240133</v>
      </c>
      <c r="N155" s="262">
        <v>21.236160005158158</v>
      </c>
      <c r="O155" s="262">
        <v>20.63297923330628</v>
      </c>
      <c r="P155" s="262">
        <v>22.766900481167859</v>
      </c>
      <c r="Q155" s="262">
        <v>23.126123443468121</v>
      </c>
      <c r="R155" s="262">
        <v>28.347001485490921</v>
      </c>
      <c r="S155" s="262">
        <v>19.51003110522095</v>
      </c>
      <c r="T155" s="262">
        <v>20.956178696913401</v>
      </c>
      <c r="U155" s="262">
        <v>21.990209324447179</v>
      </c>
      <c r="V155" s="262">
        <v>17.649262595086739</v>
      </c>
      <c r="W155" s="262">
        <v>19.9116035182297</v>
      </c>
      <c r="X155" s="262">
        <v>22.275422896188701</v>
      </c>
      <c r="Y155" s="262">
        <v>21.06104030131311</v>
      </c>
      <c r="DA155" s="72" t="s">
        <v>1265</v>
      </c>
    </row>
    <row r="156" spans="1:105" ht="12" customHeight="1" x14ac:dyDescent="0.25">
      <c r="A156" s="132" t="s">
        <v>1038</v>
      </c>
      <c r="B156" s="316">
        <v>23.925529310062121</v>
      </c>
      <c r="C156" s="316">
        <v>25.97639233175871</v>
      </c>
      <c r="D156" s="316">
        <v>24.990204801457271</v>
      </c>
      <c r="E156" s="316">
        <v>24.271553949044399</v>
      </c>
      <c r="F156" s="316">
        <v>27.22617567001409</v>
      </c>
      <c r="G156" s="316">
        <v>30.47165325341247</v>
      </c>
      <c r="H156" s="316">
        <v>31.009596130551721</v>
      </c>
      <c r="I156" s="316">
        <v>29.80856776535213</v>
      </c>
      <c r="J156" s="316">
        <v>30.962825699121389</v>
      </c>
      <c r="K156" s="316">
        <v>27.236862283121422</v>
      </c>
      <c r="L156" s="316">
        <v>28.364012795554469</v>
      </c>
      <c r="M156" s="316">
        <v>29.421189363400959</v>
      </c>
      <c r="N156" s="316">
        <v>30.664670985829389</v>
      </c>
      <c r="O156" s="316">
        <v>29.719408749634411</v>
      </c>
      <c r="P156" s="316">
        <v>30.825321985961249</v>
      </c>
      <c r="Q156" s="316">
        <v>30.124746702550471</v>
      </c>
      <c r="R156" s="316">
        <v>29.455889211773069</v>
      </c>
      <c r="S156" s="316">
        <v>29.03632425880685</v>
      </c>
      <c r="T156" s="316">
        <v>30.071009068559221</v>
      </c>
      <c r="U156" s="316">
        <v>30.996027438332639</v>
      </c>
      <c r="V156" s="316">
        <v>29.40091543436391</v>
      </c>
      <c r="W156" s="316">
        <v>30.407337101478941</v>
      </c>
      <c r="X156" s="316">
        <v>31.844065339205731</v>
      </c>
      <c r="Y156" s="316">
        <v>30.915456980444759</v>
      </c>
      <c r="DA156" s="139" t="s">
        <v>1266</v>
      </c>
    </row>
    <row r="157" spans="1:105" ht="12" customHeight="1" x14ac:dyDescent="0.25">
      <c r="A157" s="172"/>
      <c r="B157" s="172"/>
      <c r="C157" s="172"/>
      <c r="D157" s="172"/>
      <c r="E157" s="172"/>
      <c r="F157" s="172"/>
      <c r="G157" s="172"/>
      <c r="H157" s="172"/>
      <c r="I157" s="172"/>
      <c r="J157" s="172"/>
      <c r="K157" s="172"/>
      <c r="L157" s="172"/>
      <c r="M157" s="172"/>
      <c r="N157" s="172"/>
      <c r="O157" s="172"/>
      <c r="P157" s="172"/>
      <c r="Q157" s="172"/>
      <c r="R157" s="172"/>
      <c r="S157" s="172"/>
      <c r="T157" s="172"/>
      <c r="U157" s="172"/>
      <c r="V157" s="172"/>
      <c r="W157" s="172"/>
      <c r="X157" s="172"/>
      <c r="Y157" s="172"/>
      <c r="DA157" s="176"/>
    </row>
    <row r="158" spans="1:105" ht="15" customHeight="1" x14ac:dyDescent="0.25">
      <c r="A158" s="32" t="s">
        <v>340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DA158" s="88"/>
    </row>
    <row r="159" spans="1:105" ht="12" customHeight="1" x14ac:dyDescent="0.25">
      <c r="A159" s="172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  <c r="DA159" s="176"/>
    </row>
    <row r="160" spans="1:105" ht="12" customHeight="1" x14ac:dyDescent="0.25">
      <c r="A160" s="35" t="s">
        <v>48</v>
      </c>
      <c r="B160" s="232">
        <f t="shared" ref="B160:Y160" si="6">SUM(B$161:B$167,B$169:B$170,B$172:B$175)</f>
        <v>1</v>
      </c>
      <c r="C160" s="232">
        <f t="shared" si="6"/>
        <v>1</v>
      </c>
      <c r="D160" s="232">
        <f t="shared" si="6"/>
        <v>0.99999999999999989</v>
      </c>
      <c r="E160" s="232">
        <f t="shared" si="6"/>
        <v>1.0000000000000002</v>
      </c>
      <c r="F160" s="232">
        <f t="shared" si="6"/>
        <v>1</v>
      </c>
      <c r="G160" s="232">
        <f t="shared" si="6"/>
        <v>0.99999999999999989</v>
      </c>
      <c r="H160" s="232">
        <f t="shared" si="6"/>
        <v>1</v>
      </c>
      <c r="I160" s="232">
        <f t="shared" si="6"/>
        <v>0.99999999999999978</v>
      </c>
      <c r="J160" s="232">
        <f t="shared" si="6"/>
        <v>1</v>
      </c>
      <c r="K160" s="232">
        <f t="shared" si="6"/>
        <v>1</v>
      </c>
      <c r="L160" s="232">
        <f t="shared" si="6"/>
        <v>1.0000000000000002</v>
      </c>
      <c r="M160" s="232">
        <f t="shared" si="6"/>
        <v>1.0000000000000002</v>
      </c>
      <c r="N160" s="232">
        <f t="shared" si="6"/>
        <v>1</v>
      </c>
      <c r="O160" s="232">
        <f t="shared" si="6"/>
        <v>1</v>
      </c>
      <c r="P160" s="232">
        <f t="shared" si="6"/>
        <v>0.99999999999999989</v>
      </c>
      <c r="Q160" s="232">
        <f t="shared" si="6"/>
        <v>1.0000000000000002</v>
      </c>
      <c r="R160" s="232">
        <f t="shared" si="6"/>
        <v>1.0000000000000002</v>
      </c>
      <c r="S160" s="232">
        <f t="shared" si="6"/>
        <v>1.0000000000000002</v>
      </c>
      <c r="T160" s="232">
        <f t="shared" si="6"/>
        <v>0.99999999999999978</v>
      </c>
      <c r="U160" s="232">
        <f t="shared" si="6"/>
        <v>1.0000000000000002</v>
      </c>
      <c r="V160" s="232">
        <f t="shared" si="6"/>
        <v>1</v>
      </c>
      <c r="W160" s="232">
        <f t="shared" si="6"/>
        <v>1</v>
      </c>
      <c r="X160" s="232">
        <f t="shared" si="6"/>
        <v>0.99999999999999989</v>
      </c>
      <c r="Y160" s="232">
        <f t="shared" si="6"/>
        <v>1</v>
      </c>
      <c r="DA160" s="95"/>
    </row>
    <row r="161" spans="1:105" ht="12" customHeight="1" x14ac:dyDescent="0.25">
      <c r="A161" s="55" t="s">
        <v>91</v>
      </c>
      <c r="B161" s="266">
        <f t="shared" ref="B161:Y161" si="7">IF(B$6=0,0,B$6/B$5)</f>
        <v>1.0315195356572315E-3</v>
      </c>
      <c r="C161" s="266">
        <f t="shared" si="7"/>
        <v>1.0399014473328318E-3</v>
      </c>
      <c r="D161" s="266">
        <f t="shared" si="7"/>
        <v>1.0173942796316599E-3</v>
      </c>
      <c r="E161" s="266">
        <f t="shared" si="7"/>
        <v>1.0934254663388747E-3</v>
      </c>
      <c r="F161" s="266">
        <f t="shared" si="7"/>
        <v>1.0423822146488017E-3</v>
      </c>
      <c r="G161" s="266">
        <f t="shared" si="7"/>
        <v>1.0743486799578593E-3</v>
      </c>
      <c r="H161" s="266">
        <f t="shared" si="7"/>
        <v>1.0909300842116894E-3</v>
      </c>
      <c r="I161" s="266">
        <f t="shared" si="7"/>
        <v>1.1033611952667238E-3</v>
      </c>
      <c r="J161" s="266">
        <f t="shared" si="7"/>
        <v>1.1583275271983223E-3</v>
      </c>
      <c r="K161" s="266">
        <f t="shared" si="7"/>
        <v>1.0697010127948088E-3</v>
      </c>
      <c r="L161" s="266">
        <f t="shared" si="7"/>
        <v>1.1937662000369297E-3</v>
      </c>
      <c r="M161" s="266">
        <f t="shared" si="7"/>
        <v>1.1732826382033329E-3</v>
      </c>
      <c r="N161" s="266">
        <f t="shared" si="7"/>
        <v>1.2031925688711434E-3</v>
      </c>
      <c r="O161" s="266">
        <f t="shared" si="7"/>
        <v>1.2057369013659602E-3</v>
      </c>
      <c r="P161" s="266">
        <f t="shared" si="7"/>
        <v>1.2499288440237807E-3</v>
      </c>
      <c r="Q161" s="266">
        <f t="shared" si="7"/>
        <v>1.3132204091888537E-3</v>
      </c>
      <c r="R161" s="266">
        <f t="shared" si="7"/>
        <v>1.2716282650489406E-3</v>
      </c>
      <c r="S161" s="266">
        <f t="shared" si="7"/>
        <v>1.262464695374709E-3</v>
      </c>
      <c r="T161" s="266">
        <f t="shared" si="7"/>
        <v>1.1857912916307125E-3</v>
      </c>
      <c r="U161" s="266">
        <f t="shared" si="7"/>
        <v>1.176314494698094E-3</v>
      </c>
      <c r="V161" s="266">
        <f t="shared" si="7"/>
        <v>1.1459516726408025E-3</v>
      </c>
      <c r="W161" s="266">
        <f t="shared" si="7"/>
        <v>1.0840557689244946E-3</v>
      </c>
      <c r="X161" s="266">
        <f t="shared" si="7"/>
        <v>1.3208613790130289E-3</v>
      </c>
      <c r="Y161" s="266">
        <f t="shared" si="7"/>
        <v>1.4175245934759527E-3</v>
      </c>
      <c r="DA161" s="76"/>
    </row>
    <row r="162" spans="1:105" ht="12" customHeight="1" x14ac:dyDescent="0.25">
      <c r="A162" s="173" t="s">
        <v>92</v>
      </c>
      <c r="B162" s="267">
        <f t="shared" ref="B162:Y162" si="8">IF(B$7=0,0,B$7/B$5)</f>
        <v>2.1385177641470069E-3</v>
      </c>
      <c r="C162" s="267">
        <f t="shared" si="8"/>
        <v>2.1558949115457349E-3</v>
      </c>
      <c r="D162" s="267">
        <f t="shared" si="8"/>
        <v>2.1092336741325968E-3</v>
      </c>
      <c r="E162" s="267">
        <f t="shared" si="8"/>
        <v>2.2668594269972383E-3</v>
      </c>
      <c r="F162" s="267">
        <f t="shared" si="8"/>
        <v>2.1610379697143208E-3</v>
      </c>
      <c r="G162" s="267">
        <f t="shared" si="8"/>
        <v>2.2273099612349187E-3</v>
      </c>
      <c r="H162" s="267">
        <f t="shared" si="8"/>
        <v>2.2616860698063644E-3</v>
      </c>
      <c r="I162" s="267">
        <f t="shared" si="8"/>
        <v>2.2874579053366859E-3</v>
      </c>
      <c r="J162" s="267">
        <f t="shared" si="8"/>
        <v>2.4014125840435998E-3</v>
      </c>
      <c r="K162" s="267">
        <f t="shared" si="8"/>
        <v>2.2176745462510489E-3</v>
      </c>
      <c r="L162" s="267">
        <f t="shared" si="8"/>
        <v>2.4748830601552031E-3</v>
      </c>
      <c r="M162" s="267">
        <f t="shared" si="8"/>
        <v>2.4324171064432939E-3</v>
      </c>
      <c r="N162" s="267">
        <f t="shared" si="8"/>
        <v>2.4944255472400686E-3</v>
      </c>
      <c r="O162" s="267">
        <f t="shared" si="8"/>
        <v>2.4997003869788948E-3</v>
      </c>
      <c r="P162" s="267">
        <f t="shared" si="8"/>
        <v>2.591317899918873E-3</v>
      </c>
      <c r="Q162" s="267">
        <f t="shared" si="8"/>
        <v>2.7225322218463188E-3</v>
      </c>
      <c r="R162" s="267">
        <f t="shared" si="8"/>
        <v>2.6363045392697624E-3</v>
      </c>
      <c r="S162" s="267">
        <f t="shared" si="8"/>
        <v>2.6265237078253682E-3</v>
      </c>
      <c r="T162" s="267">
        <f t="shared" si="8"/>
        <v>2.4583497006747394E-3</v>
      </c>
      <c r="U162" s="267">
        <f t="shared" si="8"/>
        <v>2.4387026674513659E-3</v>
      </c>
      <c r="V162" s="267">
        <f t="shared" si="8"/>
        <v>2.3757553047552421E-3</v>
      </c>
      <c r="W162" s="267">
        <f t="shared" si="8"/>
        <v>2.2474344295321468E-3</v>
      </c>
      <c r="X162" s="267">
        <f t="shared" si="8"/>
        <v>2.7383732690969631E-3</v>
      </c>
      <c r="Y162" s="267">
        <f t="shared" si="8"/>
        <v>2.9387727711159E-3</v>
      </c>
      <c r="DA162" s="77"/>
    </row>
    <row r="163" spans="1:105" ht="12" customHeight="1" x14ac:dyDescent="0.25">
      <c r="A163" s="173" t="s">
        <v>93</v>
      </c>
      <c r="B163" s="267">
        <f t="shared" ref="B163:Y163" si="9">IF(B$8=0,0,B$8/B$5)</f>
        <v>1.2792213386139437E-2</v>
      </c>
      <c r="C163" s="267">
        <f t="shared" si="9"/>
        <v>1.2896160232545736E-2</v>
      </c>
      <c r="D163" s="267">
        <f t="shared" si="9"/>
        <v>1.2617041435471692E-2</v>
      </c>
      <c r="E163" s="267">
        <f t="shared" si="9"/>
        <v>1.3559929214848939E-2</v>
      </c>
      <c r="F163" s="267">
        <f t="shared" si="9"/>
        <v>1.2926925044815657E-2</v>
      </c>
      <c r="G163" s="267">
        <f t="shared" si="9"/>
        <v>1.3323351705968064E-2</v>
      </c>
      <c r="H163" s="267">
        <f t="shared" si="9"/>
        <v>1.3528983159493272E-2</v>
      </c>
      <c r="I163" s="267">
        <f t="shared" si="9"/>
        <v>1.3683145460589644E-2</v>
      </c>
      <c r="J163" s="267">
        <f t="shared" si="9"/>
        <v>1.4364801040359521E-2</v>
      </c>
      <c r="K163" s="267">
        <f t="shared" si="9"/>
        <v>1.3265714455249777E-2</v>
      </c>
      <c r="L163" s="267">
        <f t="shared" si="9"/>
        <v>1.4804287690298927E-2</v>
      </c>
      <c r="M163" s="267">
        <f t="shared" si="9"/>
        <v>1.455026429585435E-2</v>
      </c>
      <c r="N163" s="267">
        <f t="shared" si="9"/>
        <v>1.4921187193813313E-2</v>
      </c>
      <c r="O163" s="267">
        <f t="shared" si="9"/>
        <v>1.4952740298794735E-2</v>
      </c>
      <c r="P163" s="267">
        <f t="shared" si="9"/>
        <v>1.5500779129747842E-2</v>
      </c>
      <c r="Q163" s="267">
        <f t="shared" si="9"/>
        <v>1.6285678667902013E-2</v>
      </c>
      <c r="R163" s="267">
        <f t="shared" si="9"/>
        <v>1.5769880794344684E-2</v>
      </c>
      <c r="S163" s="267">
        <f t="shared" si="9"/>
        <v>1.5616682324511725E-2</v>
      </c>
      <c r="T163" s="267">
        <f t="shared" si="9"/>
        <v>1.470538822544076E-2</v>
      </c>
      <c r="U163" s="267">
        <f t="shared" si="9"/>
        <v>1.4587863346474774E-2</v>
      </c>
      <c r="V163" s="267">
        <f t="shared" si="9"/>
        <v>1.4211323993281835E-2</v>
      </c>
      <c r="W163" s="267">
        <f t="shared" si="9"/>
        <v>1.3443732512270799E-2</v>
      </c>
      <c r="X163" s="267">
        <f t="shared" si="9"/>
        <v>1.6380436850456086E-2</v>
      </c>
      <c r="Y163" s="267">
        <f t="shared" si="9"/>
        <v>1.7579189199059955E-2</v>
      </c>
      <c r="DA163" s="77"/>
    </row>
    <row r="164" spans="1:105" ht="12" customHeight="1" x14ac:dyDescent="0.25">
      <c r="A164" s="173" t="s">
        <v>94</v>
      </c>
      <c r="B164" s="267">
        <f t="shared" ref="B164:Y164" si="10">IF(B$9=0,0,B$9/B$5)</f>
        <v>1.4774389098499889E-2</v>
      </c>
      <c r="C164" s="267">
        <f t="shared" si="10"/>
        <v>1.489444268954088E-2</v>
      </c>
      <c r="D164" s="267">
        <f t="shared" si="10"/>
        <v>1.4572073949417662E-2</v>
      </c>
      <c r="E164" s="267">
        <f t="shared" si="10"/>
        <v>1.5661063830076951E-2</v>
      </c>
      <c r="F164" s="267">
        <f t="shared" si="10"/>
        <v>1.492997456297809E-2</v>
      </c>
      <c r="G164" s="267">
        <f t="shared" si="10"/>
        <v>1.5387828224740097E-2</v>
      </c>
      <c r="H164" s="267">
        <f t="shared" si="10"/>
        <v>1.5625322629622629E-2</v>
      </c>
      <c r="I164" s="267">
        <f t="shared" si="10"/>
        <v>1.580337264739249E-2</v>
      </c>
      <c r="J164" s="267">
        <f t="shared" si="10"/>
        <v>1.6590651944780987E-2</v>
      </c>
      <c r="K164" s="267">
        <f t="shared" si="10"/>
        <v>1.5321259981780477E-2</v>
      </c>
      <c r="L164" s="267">
        <f t="shared" si="10"/>
        <v>1.709823781548234E-2</v>
      </c>
      <c r="M164" s="267">
        <f t="shared" si="10"/>
        <v>1.6804853054271859E-2</v>
      </c>
      <c r="N164" s="267">
        <f t="shared" si="10"/>
        <v>1.7233251100377524E-2</v>
      </c>
      <c r="O164" s="267">
        <f t="shared" si="10"/>
        <v>1.7269693413852889E-2</v>
      </c>
      <c r="P164" s="267">
        <f t="shared" si="10"/>
        <v>1.7902651814809625E-2</v>
      </c>
      <c r="Q164" s="267">
        <f t="shared" si="10"/>
        <v>1.8809172901495648E-2</v>
      </c>
      <c r="R164" s="267">
        <f t="shared" si="10"/>
        <v>1.8213451250356536E-2</v>
      </c>
      <c r="S164" s="267">
        <f t="shared" si="10"/>
        <v>1.8145878367919453E-2</v>
      </c>
      <c r="T164" s="267">
        <f t="shared" si="10"/>
        <v>1.698401370653875E-2</v>
      </c>
      <c r="U164" s="267">
        <f t="shared" si="10"/>
        <v>1.6848278143178071E-2</v>
      </c>
      <c r="V164" s="267">
        <f t="shared" si="10"/>
        <v>1.6413393362331802E-2</v>
      </c>
      <c r="W164" s="267">
        <f t="shared" si="10"/>
        <v>1.5526862246345367E-2</v>
      </c>
      <c r="X164" s="267">
        <f t="shared" si="10"/>
        <v>1.8918614029239604E-2</v>
      </c>
      <c r="Y164" s="267">
        <f t="shared" si="10"/>
        <v>2.0303115139126048E-2</v>
      </c>
      <c r="DA164" s="77"/>
    </row>
    <row r="165" spans="1:105" ht="12" customHeight="1" x14ac:dyDescent="0.25">
      <c r="A165" s="56" t="s">
        <v>95</v>
      </c>
      <c r="B165" s="268">
        <f t="shared" ref="B165:Y165" si="11">IF(B$10=0,0,B$10/B$5)</f>
        <v>4.7984742462578644E-3</v>
      </c>
      <c r="C165" s="268">
        <f t="shared" si="11"/>
        <v>4.7904473877184543E-3</v>
      </c>
      <c r="D165" s="268">
        <f t="shared" si="11"/>
        <v>4.7830091499569682E-3</v>
      </c>
      <c r="E165" s="268">
        <f t="shared" si="11"/>
        <v>5.4883421864794675E-3</v>
      </c>
      <c r="F165" s="268">
        <f t="shared" si="11"/>
        <v>5.0732561474552346E-3</v>
      </c>
      <c r="G165" s="268">
        <f t="shared" si="11"/>
        <v>5.2502546023036152E-3</v>
      </c>
      <c r="H165" s="268">
        <f t="shared" si="11"/>
        <v>5.370609405060736E-3</v>
      </c>
      <c r="I165" s="268">
        <f t="shared" si="11"/>
        <v>5.9321212451479465E-3</v>
      </c>
      <c r="J165" s="268">
        <f t="shared" si="11"/>
        <v>6.4376879056227227E-3</v>
      </c>
      <c r="K165" s="268">
        <f t="shared" si="11"/>
        <v>6.1890438548613536E-3</v>
      </c>
      <c r="L165" s="268">
        <f t="shared" si="11"/>
        <v>6.5919147445895184E-3</v>
      </c>
      <c r="M165" s="268">
        <f t="shared" si="11"/>
        <v>6.4031640321227162E-3</v>
      </c>
      <c r="N165" s="268">
        <f t="shared" si="11"/>
        <v>6.6803408364699722E-3</v>
      </c>
      <c r="O165" s="268">
        <f t="shared" si="11"/>
        <v>6.7498289473796247E-3</v>
      </c>
      <c r="P165" s="268">
        <f t="shared" si="11"/>
        <v>6.7098929683011756E-3</v>
      </c>
      <c r="Q165" s="268">
        <f t="shared" si="11"/>
        <v>7.2588019383722172E-3</v>
      </c>
      <c r="R165" s="268">
        <f t="shared" si="11"/>
        <v>7.0173126517443195E-3</v>
      </c>
      <c r="S165" s="268">
        <f t="shared" si="11"/>
        <v>7.1690831096244889E-3</v>
      </c>
      <c r="T165" s="268">
        <f t="shared" si="11"/>
        <v>6.5829534437229767E-3</v>
      </c>
      <c r="U165" s="268">
        <f t="shared" si="11"/>
        <v>6.3489362444942785E-3</v>
      </c>
      <c r="V165" s="268">
        <f t="shared" si="11"/>
        <v>6.6039153139143035E-3</v>
      </c>
      <c r="W165" s="268">
        <f t="shared" si="11"/>
        <v>6.1167568155276212E-3</v>
      </c>
      <c r="X165" s="268">
        <f t="shared" si="11"/>
        <v>7.0926559701127278E-3</v>
      </c>
      <c r="Y165" s="268">
        <f t="shared" si="11"/>
        <v>7.5628194965300967E-3</v>
      </c>
      <c r="DA165" s="78"/>
    </row>
    <row r="166" spans="1:105" ht="12" customHeight="1" x14ac:dyDescent="0.25">
      <c r="A166" s="134" t="s">
        <v>997</v>
      </c>
      <c r="B166" s="317">
        <f t="shared" ref="B166:Y166" si="12">IF(B$16=0,0,B$16/B$5)</f>
        <v>0.8535230196803516</v>
      </c>
      <c r="C166" s="317">
        <f t="shared" si="12"/>
        <v>0.85433284319308522</v>
      </c>
      <c r="D166" s="317">
        <f t="shared" si="12"/>
        <v>0.85090062213484619</v>
      </c>
      <c r="E166" s="317">
        <f t="shared" si="12"/>
        <v>0.82261617018912281</v>
      </c>
      <c r="F166" s="317">
        <f t="shared" si="12"/>
        <v>0.83655436578972542</v>
      </c>
      <c r="G166" s="317">
        <f t="shared" si="12"/>
        <v>0.83159308542111376</v>
      </c>
      <c r="H166" s="317">
        <f t="shared" si="12"/>
        <v>0.81997821162341578</v>
      </c>
      <c r="I166" s="317">
        <f t="shared" si="12"/>
        <v>0.79816059470360057</v>
      </c>
      <c r="J166" s="317">
        <f t="shared" si="12"/>
        <v>0.78340514785811755</v>
      </c>
      <c r="K166" s="317">
        <f t="shared" si="12"/>
        <v>0.78969214196399873</v>
      </c>
      <c r="L166" s="317">
        <f t="shared" si="12"/>
        <v>0.78251219320838117</v>
      </c>
      <c r="M166" s="317">
        <f t="shared" si="12"/>
        <v>0.78362289601773594</v>
      </c>
      <c r="N166" s="317">
        <f t="shared" si="12"/>
        <v>0.77546257075604086</v>
      </c>
      <c r="O166" s="317">
        <f t="shared" si="12"/>
        <v>0.77190130122809486</v>
      </c>
      <c r="P166" s="317">
        <f t="shared" si="12"/>
        <v>0.77721173514810105</v>
      </c>
      <c r="Q166" s="317">
        <f t="shared" si="12"/>
        <v>0.75809575967095832</v>
      </c>
      <c r="R166" s="317">
        <f t="shared" si="12"/>
        <v>0.76378196083005367</v>
      </c>
      <c r="S166" s="317">
        <f t="shared" si="12"/>
        <v>0.76205758825264047</v>
      </c>
      <c r="T166" s="317">
        <f t="shared" si="12"/>
        <v>0.77163825739452996</v>
      </c>
      <c r="U166" s="317">
        <f t="shared" si="12"/>
        <v>0.77912853810716742</v>
      </c>
      <c r="V166" s="317">
        <f t="shared" si="12"/>
        <v>0.77294187204998743</v>
      </c>
      <c r="W166" s="317">
        <f t="shared" si="12"/>
        <v>0.78733922055604055</v>
      </c>
      <c r="X166" s="317">
        <f t="shared" si="12"/>
        <v>0.76030161870391055</v>
      </c>
      <c r="Y166" s="317">
        <f t="shared" si="12"/>
        <v>0.74879926472981706</v>
      </c>
      <c r="DA166" s="140"/>
    </row>
    <row r="167" spans="1:105" ht="12" customHeight="1" x14ac:dyDescent="0.25">
      <c r="A167" s="174" t="s">
        <v>998</v>
      </c>
      <c r="B167" s="269">
        <f t="shared" ref="B167:Y167" si="13">IF(B$25=0,0,B$25/B$5)</f>
        <v>6.1584636076961484E-2</v>
      </c>
      <c r="C167" s="269">
        <f t="shared" si="13"/>
        <v>5.978657759387776E-2</v>
      </c>
      <c r="D167" s="269">
        <f t="shared" si="13"/>
        <v>6.1131587985077021E-2</v>
      </c>
      <c r="E167" s="269">
        <f t="shared" si="13"/>
        <v>7.9404846417547345E-2</v>
      </c>
      <c r="F167" s="269">
        <f t="shared" si="13"/>
        <v>7.1362700384858466E-2</v>
      </c>
      <c r="G167" s="269">
        <f t="shared" si="13"/>
        <v>7.5113993468753609E-2</v>
      </c>
      <c r="H167" s="269">
        <f t="shared" si="13"/>
        <v>8.4329266293080324E-2</v>
      </c>
      <c r="I167" s="269">
        <f t="shared" si="13"/>
        <v>9.6987240932408514E-2</v>
      </c>
      <c r="J167" s="269">
        <f t="shared" si="13"/>
        <v>0.10574615921166637</v>
      </c>
      <c r="K167" s="269">
        <f t="shared" si="13"/>
        <v>0.10485909960991016</v>
      </c>
      <c r="L167" s="269">
        <f t="shared" si="13"/>
        <v>0.10582017131968009</v>
      </c>
      <c r="M167" s="269">
        <f t="shared" si="13"/>
        <v>0.10588134459891523</v>
      </c>
      <c r="N167" s="269">
        <f t="shared" si="13"/>
        <v>0.11166951208370346</v>
      </c>
      <c r="O167" s="269">
        <f t="shared" si="13"/>
        <v>0.11384325526875379</v>
      </c>
      <c r="P167" s="269">
        <f t="shared" si="13"/>
        <v>0.11001970411700997</v>
      </c>
      <c r="Q167" s="269">
        <f t="shared" si="13"/>
        <v>0.12100915309599805</v>
      </c>
      <c r="R167" s="269">
        <f t="shared" si="13"/>
        <v>0.11888378323066529</v>
      </c>
      <c r="S167" s="269">
        <f t="shared" si="13"/>
        <v>0.1188774699107757</v>
      </c>
      <c r="T167" s="269">
        <f t="shared" si="13"/>
        <v>0.11260233416692123</v>
      </c>
      <c r="U167" s="269">
        <f t="shared" si="13"/>
        <v>0.10746832976333333</v>
      </c>
      <c r="V167" s="269">
        <f t="shared" si="13"/>
        <v>0.11178962931730829</v>
      </c>
      <c r="W167" s="269">
        <f t="shared" si="13"/>
        <v>0.10387024200410178</v>
      </c>
      <c r="X167" s="269">
        <f t="shared" si="13"/>
        <v>0.11819144122973768</v>
      </c>
      <c r="Y167" s="269">
        <f t="shared" si="13"/>
        <v>0.12376421018268453</v>
      </c>
      <c r="DA167" s="79"/>
    </row>
    <row r="168" spans="1:105" ht="12" customHeight="1" x14ac:dyDescent="0.25">
      <c r="A168" s="174" t="s">
        <v>1010</v>
      </c>
      <c r="B168" s="269">
        <f t="shared" ref="B168:Y168" si="14">IF(B$36=0,0,B$36/B$5)</f>
        <v>2.3101906644053632E-2</v>
      </c>
      <c r="C168" s="269">
        <f t="shared" si="14"/>
        <v>2.2549110314102769E-2</v>
      </c>
      <c r="D168" s="269">
        <f t="shared" si="14"/>
        <v>2.2995799170214618E-2</v>
      </c>
      <c r="E168" s="269">
        <f t="shared" si="14"/>
        <v>2.7635455892882049E-2</v>
      </c>
      <c r="F168" s="269">
        <f t="shared" si="14"/>
        <v>2.4990937926215345E-2</v>
      </c>
      <c r="G168" s="269">
        <f t="shared" si="14"/>
        <v>2.604049580933596E-2</v>
      </c>
      <c r="H168" s="269">
        <f t="shared" si="14"/>
        <v>2.6731018348357189E-2</v>
      </c>
      <c r="I168" s="269">
        <f t="shared" si="14"/>
        <v>3.1384258955905471E-2</v>
      </c>
      <c r="J168" s="269">
        <f t="shared" si="14"/>
        <v>3.4490587741622787E-2</v>
      </c>
      <c r="K168" s="269">
        <f t="shared" si="14"/>
        <v>3.3661007771830224E-2</v>
      </c>
      <c r="L168" s="269">
        <f t="shared" si="14"/>
        <v>3.5115029737389683E-2</v>
      </c>
      <c r="M168" s="269">
        <f t="shared" si="14"/>
        <v>3.4085438459102238E-2</v>
      </c>
      <c r="N168" s="269">
        <f t="shared" si="14"/>
        <v>3.579309957760831E-2</v>
      </c>
      <c r="O168" s="269">
        <f t="shared" si="14"/>
        <v>3.6302288290859339E-2</v>
      </c>
      <c r="P168" s="269">
        <f t="shared" si="14"/>
        <v>3.5360134748161985E-2</v>
      </c>
      <c r="Q168" s="269">
        <f t="shared" si="14"/>
        <v>3.8736857094907311E-2</v>
      </c>
      <c r="R168" s="269">
        <f t="shared" si="14"/>
        <v>3.7443823615009857E-2</v>
      </c>
      <c r="S168" s="269">
        <f t="shared" si="14"/>
        <v>3.8545226793938195E-2</v>
      </c>
      <c r="T168" s="269">
        <f t="shared" si="14"/>
        <v>3.5154607367703983E-2</v>
      </c>
      <c r="U168" s="269">
        <f t="shared" si="14"/>
        <v>3.3500882522897353E-2</v>
      </c>
      <c r="V168" s="269">
        <f t="shared" si="14"/>
        <v>3.5634127708394595E-2</v>
      </c>
      <c r="W168" s="269">
        <f t="shared" si="14"/>
        <v>3.2899697461282761E-2</v>
      </c>
      <c r="X168" s="269">
        <f t="shared" si="14"/>
        <v>3.7199580263647593E-2</v>
      </c>
      <c r="Y168" s="269">
        <f t="shared" si="14"/>
        <v>3.9461734877883861E-2</v>
      </c>
      <c r="DA168" s="79"/>
    </row>
    <row r="169" spans="1:105" ht="12" customHeight="1" x14ac:dyDescent="0.25">
      <c r="A169" s="62" t="s">
        <v>1012</v>
      </c>
      <c r="B169" s="318">
        <f t="shared" ref="B169:Y169" si="15">IF(B$37=0,0,B$37/B$5)</f>
        <v>2.1521584198239102E-2</v>
      </c>
      <c r="C169" s="318">
        <f t="shared" si="15"/>
        <v>2.0858464010436496E-2</v>
      </c>
      <c r="D169" s="318">
        <f t="shared" si="15"/>
        <v>2.1449338088047904E-2</v>
      </c>
      <c r="E169" s="318">
        <f t="shared" si="15"/>
        <v>2.6214248501142731E-2</v>
      </c>
      <c r="F169" s="318">
        <f t="shared" si="15"/>
        <v>2.344871734267279E-2</v>
      </c>
      <c r="G169" s="318">
        <f t="shared" si="15"/>
        <v>2.449110426148703E-2</v>
      </c>
      <c r="H169" s="318">
        <f t="shared" si="15"/>
        <v>2.5001261643152601E-2</v>
      </c>
      <c r="I169" s="318">
        <f t="shared" si="15"/>
        <v>3.0141011696086812E-2</v>
      </c>
      <c r="J169" s="318">
        <f t="shared" si="15"/>
        <v>3.3338073975698726E-2</v>
      </c>
      <c r="K169" s="318">
        <f t="shared" si="15"/>
        <v>3.2698332680304421E-2</v>
      </c>
      <c r="L169" s="318">
        <f t="shared" si="15"/>
        <v>3.3938652506098212E-2</v>
      </c>
      <c r="M169" s="318">
        <f t="shared" si="15"/>
        <v>3.2826678560701414E-2</v>
      </c>
      <c r="N169" s="318">
        <f t="shared" si="15"/>
        <v>3.4576601141138828E-2</v>
      </c>
      <c r="O169" s="318">
        <f t="shared" si="15"/>
        <v>3.5105508984963875E-2</v>
      </c>
      <c r="P169" s="318">
        <f t="shared" si="15"/>
        <v>3.3988516662916898E-2</v>
      </c>
      <c r="Q169" s="318">
        <f t="shared" si="15"/>
        <v>3.7445196299337027E-2</v>
      </c>
      <c r="R169" s="318">
        <f t="shared" si="15"/>
        <v>3.6135039807943067E-2</v>
      </c>
      <c r="S169" s="318">
        <f t="shared" si="15"/>
        <v>3.73445020102516E-2</v>
      </c>
      <c r="T169" s="318">
        <f t="shared" si="15"/>
        <v>3.3825669686251614E-2</v>
      </c>
      <c r="U169" s="318">
        <f t="shared" si="15"/>
        <v>3.2040202453249213E-2</v>
      </c>
      <c r="V169" s="318">
        <f t="shared" si="15"/>
        <v>3.4490644755218458E-2</v>
      </c>
      <c r="W169" s="318">
        <f t="shared" si="15"/>
        <v>3.1719114357599616E-2</v>
      </c>
      <c r="X169" s="318">
        <f t="shared" si="15"/>
        <v>3.5598309059761545E-2</v>
      </c>
      <c r="Y169" s="318">
        <f t="shared" si="15"/>
        <v>3.7744720703222948E-2</v>
      </c>
      <c r="DA169" s="141"/>
    </row>
    <row r="170" spans="1:105" ht="12" customHeight="1" x14ac:dyDescent="0.25">
      <c r="A170" s="62" t="s">
        <v>1019</v>
      </c>
      <c r="B170" s="318">
        <f t="shared" ref="B170:Y170" si="16">IF(B$43=0,0,B$43/B$5)</f>
        <v>1.5803224458145297E-3</v>
      </c>
      <c r="C170" s="318">
        <f t="shared" si="16"/>
        <v>1.6906463036662769E-3</v>
      </c>
      <c r="D170" s="318">
        <f t="shared" si="16"/>
        <v>1.5464610821667095E-3</v>
      </c>
      <c r="E170" s="318">
        <f t="shared" si="16"/>
        <v>1.4212073917393175E-3</v>
      </c>
      <c r="F170" s="318">
        <f t="shared" si="16"/>
        <v>1.5422205835425537E-3</v>
      </c>
      <c r="G170" s="318">
        <f t="shared" si="16"/>
        <v>1.5493915478489288E-3</v>
      </c>
      <c r="H170" s="318">
        <f t="shared" si="16"/>
        <v>1.7297567052045847E-3</v>
      </c>
      <c r="I170" s="318">
        <f t="shared" si="16"/>
        <v>1.2432472598186554E-3</v>
      </c>
      <c r="J170" s="318">
        <f t="shared" si="16"/>
        <v>1.1525137659240577E-3</v>
      </c>
      <c r="K170" s="318">
        <f t="shared" si="16"/>
        <v>9.6267509152580708E-4</v>
      </c>
      <c r="L170" s="318">
        <f t="shared" si="16"/>
        <v>1.1763772312914675E-3</v>
      </c>
      <c r="M170" s="318">
        <f t="shared" si="16"/>
        <v>1.2587598984008237E-3</v>
      </c>
      <c r="N170" s="318">
        <f t="shared" si="16"/>
        <v>1.2164984364694813E-3</v>
      </c>
      <c r="O170" s="318">
        <f t="shared" si="16"/>
        <v>1.1967793058954687E-3</v>
      </c>
      <c r="P170" s="318">
        <f t="shared" si="16"/>
        <v>1.371618085245086E-3</v>
      </c>
      <c r="Q170" s="318">
        <f t="shared" si="16"/>
        <v>1.2916607955702783E-3</v>
      </c>
      <c r="R170" s="318">
        <f t="shared" si="16"/>
        <v>1.308783807066788E-3</v>
      </c>
      <c r="S170" s="318">
        <f t="shared" si="16"/>
        <v>1.2007247836865926E-3</v>
      </c>
      <c r="T170" s="318">
        <f t="shared" si="16"/>
        <v>1.3289376814523686E-3</v>
      </c>
      <c r="U170" s="318">
        <f t="shared" si="16"/>
        <v>1.4606800696481395E-3</v>
      </c>
      <c r="V170" s="318">
        <f t="shared" si="16"/>
        <v>1.143482953176133E-3</v>
      </c>
      <c r="W170" s="318">
        <f t="shared" si="16"/>
        <v>1.1805831036831452E-3</v>
      </c>
      <c r="X170" s="318">
        <f t="shared" si="16"/>
        <v>1.6012712038860543E-3</v>
      </c>
      <c r="Y170" s="318">
        <f t="shared" si="16"/>
        <v>1.7170141746609179E-3</v>
      </c>
      <c r="DA170" s="141"/>
    </row>
    <row r="171" spans="1:105" ht="12" customHeight="1" x14ac:dyDescent="0.25">
      <c r="A171" s="174" t="s">
        <v>1021</v>
      </c>
      <c r="B171" s="269">
        <f t="shared" ref="B171:Y171" si="17">IF(B$44=0,0,B$44/B$5)</f>
        <v>5.7012512616945671E-3</v>
      </c>
      <c r="C171" s="269">
        <f t="shared" si="17"/>
        <v>5.7010107071952254E-3</v>
      </c>
      <c r="D171" s="269">
        <f t="shared" si="17"/>
        <v>5.6896218025219358E-3</v>
      </c>
      <c r="E171" s="269">
        <f t="shared" si="17"/>
        <v>6.6739574722360128E-3</v>
      </c>
      <c r="F171" s="269">
        <f t="shared" si="17"/>
        <v>6.169033085285291E-3</v>
      </c>
      <c r="G171" s="269">
        <f t="shared" si="17"/>
        <v>6.3917964253426404E-3</v>
      </c>
      <c r="H171" s="269">
        <f t="shared" si="17"/>
        <v>6.7274741694077159E-3</v>
      </c>
      <c r="I171" s="269">
        <f t="shared" si="17"/>
        <v>7.3290496296073574E-3</v>
      </c>
      <c r="J171" s="269">
        <f t="shared" si="17"/>
        <v>7.9096012244981116E-3</v>
      </c>
      <c r="K171" s="269">
        <f t="shared" si="17"/>
        <v>7.6227010096138279E-3</v>
      </c>
      <c r="L171" s="269">
        <f t="shared" si="17"/>
        <v>8.0518735598617639E-3</v>
      </c>
      <c r="M171" s="269">
        <f t="shared" si="17"/>
        <v>7.912114805420388E-3</v>
      </c>
      <c r="N171" s="269">
        <f t="shared" si="17"/>
        <v>8.2498821271743215E-3</v>
      </c>
      <c r="O171" s="269">
        <f t="shared" si="17"/>
        <v>8.3521025778825614E-3</v>
      </c>
      <c r="P171" s="269">
        <f t="shared" si="17"/>
        <v>8.3012467752597817E-3</v>
      </c>
      <c r="Q171" s="269">
        <f t="shared" si="17"/>
        <v>8.9925909860987599E-3</v>
      </c>
      <c r="R171" s="269">
        <f t="shared" si="17"/>
        <v>8.7095253695146872E-3</v>
      </c>
      <c r="S171" s="269">
        <f t="shared" si="17"/>
        <v>8.7970914564872577E-3</v>
      </c>
      <c r="T171" s="269">
        <f t="shared" si="17"/>
        <v>8.1537939648380544E-3</v>
      </c>
      <c r="U171" s="269">
        <f t="shared" si="17"/>
        <v>7.8825432795267113E-3</v>
      </c>
      <c r="V171" s="269">
        <f t="shared" si="17"/>
        <v>8.0958337200578573E-3</v>
      </c>
      <c r="W171" s="269">
        <f t="shared" si="17"/>
        <v>7.5263061816097489E-3</v>
      </c>
      <c r="X171" s="269">
        <f t="shared" si="17"/>
        <v>8.7637555943528931E-3</v>
      </c>
      <c r="Y171" s="269">
        <f t="shared" si="17"/>
        <v>9.2794512663238529E-3</v>
      </c>
      <c r="DA171" s="79"/>
    </row>
    <row r="172" spans="1:105" ht="12" customHeight="1" x14ac:dyDescent="0.25">
      <c r="A172" s="62" t="s">
        <v>1133</v>
      </c>
      <c r="B172" s="318">
        <f t="shared" ref="B172:Y172" si="18">IF(B$45=0,0,B$45/B$5)</f>
        <v>2.1997617032374272E-3</v>
      </c>
      <c r="C172" s="318">
        <f t="shared" si="18"/>
        <v>2.0329874912038848E-3</v>
      </c>
      <c r="D172" s="318">
        <f t="shared" si="18"/>
        <v>2.1478945800413834E-3</v>
      </c>
      <c r="E172" s="318">
        <f t="shared" si="18"/>
        <v>2.6227362637711756E-3</v>
      </c>
      <c r="F172" s="318">
        <f t="shared" si="18"/>
        <v>2.2748836479954317E-3</v>
      </c>
      <c r="G172" s="318">
        <f t="shared" si="18"/>
        <v>2.4221862170559719E-3</v>
      </c>
      <c r="H172" s="318">
        <f t="shared" si="18"/>
        <v>2.3240550657300809E-3</v>
      </c>
      <c r="I172" s="318">
        <f t="shared" si="18"/>
        <v>3.2308566143026268E-3</v>
      </c>
      <c r="J172" s="318">
        <f t="shared" si="18"/>
        <v>3.7075723241414946E-3</v>
      </c>
      <c r="K172" s="318">
        <f t="shared" si="18"/>
        <v>3.7311155632641325E-3</v>
      </c>
      <c r="L172" s="318">
        <f t="shared" si="18"/>
        <v>3.7906596596631054E-3</v>
      </c>
      <c r="M172" s="318">
        <f t="shared" si="18"/>
        <v>3.5713884405515115E-3</v>
      </c>
      <c r="N172" s="318">
        <f t="shared" si="18"/>
        <v>3.8331949154244518E-3</v>
      </c>
      <c r="O172" s="318">
        <f t="shared" si="18"/>
        <v>3.8860480339493277E-3</v>
      </c>
      <c r="P172" s="318">
        <f t="shared" si="18"/>
        <v>3.6340936304605212E-3</v>
      </c>
      <c r="Q172" s="318">
        <f t="shared" si="18"/>
        <v>4.0317915589035587E-3</v>
      </c>
      <c r="R172" s="318">
        <f t="shared" si="18"/>
        <v>3.98078360096067E-3</v>
      </c>
      <c r="S172" s="318">
        <f t="shared" si="18"/>
        <v>4.2538822396156724E-3</v>
      </c>
      <c r="T172" s="318">
        <f t="shared" si="18"/>
        <v>3.7260716287019126E-3</v>
      </c>
      <c r="U172" s="318">
        <f t="shared" si="18"/>
        <v>3.4290259294316849E-3</v>
      </c>
      <c r="V172" s="318">
        <f t="shared" si="18"/>
        <v>3.9438529922746239E-3</v>
      </c>
      <c r="W172" s="318">
        <f t="shared" si="18"/>
        <v>3.5749178792078211E-3</v>
      </c>
      <c r="X172" s="318">
        <f t="shared" si="18"/>
        <v>3.8398441478306035E-3</v>
      </c>
      <c r="Y172" s="318">
        <f t="shared" si="18"/>
        <v>4.1277601833916884E-3</v>
      </c>
      <c r="DA172" s="141"/>
    </row>
    <row r="173" spans="1:105" ht="12" customHeight="1" x14ac:dyDescent="0.25">
      <c r="A173" s="62" t="s">
        <v>1024</v>
      </c>
      <c r="B173" s="318">
        <f t="shared" ref="B173:Y173" si="19">IF(B$46=0,0,B$46/B$5)</f>
        <v>1.2249010309937074E-3</v>
      </c>
      <c r="C173" s="318">
        <f t="shared" si="19"/>
        <v>1.1891381552179394E-3</v>
      </c>
      <c r="D173" s="318">
        <f t="shared" si="19"/>
        <v>1.2158900323065427E-3</v>
      </c>
      <c r="E173" s="318">
        <f t="shared" si="19"/>
        <v>1.5793399854015927E-3</v>
      </c>
      <c r="F173" s="318">
        <f t="shared" si="19"/>
        <v>1.4193839704868963E-3</v>
      </c>
      <c r="G173" s="318">
        <f t="shared" si="19"/>
        <v>1.493996131225826E-3</v>
      </c>
      <c r="H173" s="318">
        <f t="shared" si="19"/>
        <v>1.6772853069432858E-3</v>
      </c>
      <c r="I173" s="318">
        <f t="shared" si="19"/>
        <v>1.9290488501528178E-3</v>
      </c>
      <c r="J173" s="318">
        <f t="shared" si="19"/>
        <v>2.1032612627624311E-3</v>
      </c>
      <c r="K173" s="318">
        <f t="shared" si="19"/>
        <v>2.0856178976317815E-3</v>
      </c>
      <c r="L173" s="318">
        <f t="shared" si="19"/>
        <v>2.1047333427029339E-3</v>
      </c>
      <c r="M173" s="318">
        <f t="shared" si="19"/>
        <v>2.1059500619624383E-3</v>
      </c>
      <c r="N173" s="318">
        <f t="shared" si="19"/>
        <v>2.2210750796831102E-3</v>
      </c>
      <c r="O173" s="318">
        <f t="shared" si="19"/>
        <v>2.264310218154274E-3</v>
      </c>
      <c r="P173" s="318">
        <f t="shared" si="19"/>
        <v>2.1882608648386959E-3</v>
      </c>
      <c r="Q173" s="318">
        <f t="shared" si="19"/>
        <v>2.4068379035597368E-3</v>
      </c>
      <c r="R173" s="318">
        <f t="shared" si="19"/>
        <v>2.3645648967657112E-3</v>
      </c>
      <c r="S173" s="318">
        <f t="shared" si="19"/>
        <v>2.3644393266148683E-3</v>
      </c>
      <c r="T173" s="318">
        <f t="shared" si="19"/>
        <v>2.2396286476548261E-3</v>
      </c>
      <c r="U173" s="318">
        <f t="shared" si="19"/>
        <v>2.1375147489996111E-3</v>
      </c>
      <c r="V173" s="318">
        <f t="shared" si="19"/>
        <v>2.2234641775597105E-3</v>
      </c>
      <c r="W173" s="318">
        <f t="shared" si="19"/>
        <v>2.0659497989302324E-3</v>
      </c>
      <c r="X173" s="318">
        <f t="shared" si="19"/>
        <v>2.3507944097618297E-3</v>
      </c>
      <c r="Y173" s="318">
        <f t="shared" si="19"/>
        <v>2.4616352114745152E-3</v>
      </c>
      <c r="DA173" s="141"/>
    </row>
    <row r="174" spans="1:105" ht="12" customHeight="1" x14ac:dyDescent="0.25">
      <c r="A174" s="62" t="s">
        <v>1036</v>
      </c>
      <c r="B174" s="318">
        <f t="shared" ref="B174:Y174" si="20">IF(B$57=0,0,B$57/B$5)</f>
        <v>2.2765885274634323E-3</v>
      </c>
      <c r="C174" s="318">
        <f t="shared" si="20"/>
        <v>2.4788850607734016E-3</v>
      </c>
      <c r="D174" s="318">
        <f t="shared" si="20"/>
        <v>2.3258371901740105E-3</v>
      </c>
      <c r="E174" s="318">
        <f t="shared" si="20"/>
        <v>2.4718812230632449E-3</v>
      </c>
      <c r="F174" s="318">
        <f t="shared" si="20"/>
        <v>2.4747654668029625E-3</v>
      </c>
      <c r="G174" s="318">
        <f t="shared" si="20"/>
        <v>2.4756140770608418E-3</v>
      </c>
      <c r="H174" s="318">
        <f t="shared" si="20"/>
        <v>2.7261337967343494E-3</v>
      </c>
      <c r="I174" s="318">
        <f t="shared" si="20"/>
        <v>2.169144165151913E-3</v>
      </c>
      <c r="J174" s="318">
        <f t="shared" si="20"/>
        <v>2.0987676375941854E-3</v>
      </c>
      <c r="K174" s="318">
        <f t="shared" si="20"/>
        <v>1.805967548717915E-3</v>
      </c>
      <c r="L174" s="318">
        <f t="shared" si="20"/>
        <v>2.1564805574957246E-3</v>
      </c>
      <c r="M174" s="318">
        <f t="shared" si="20"/>
        <v>2.2347763029064364E-3</v>
      </c>
      <c r="N174" s="318">
        <f t="shared" si="20"/>
        <v>2.195612132066759E-3</v>
      </c>
      <c r="O174" s="318">
        <f t="shared" si="20"/>
        <v>2.2017443257789588E-3</v>
      </c>
      <c r="P174" s="318">
        <f t="shared" si="20"/>
        <v>2.4788922799605646E-3</v>
      </c>
      <c r="Q174" s="318">
        <f t="shared" si="20"/>
        <v>2.5539615236354653E-3</v>
      </c>
      <c r="R174" s="318">
        <f t="shared" si="20"/>
        <v>2.364176871788306E-3</v>
      </c>
      <c r="S174" s="318">
        <f t="shared" si="20"/>
        <v>2.178769890256717E-3</v>
      </c>
      <c r="T174" s="318">
        <f t="shared" si="20"/>
        <v>2.1880936884813166E-3</v>
      </c>
      <c r="U174" s="318">
        <f t="shared" si="20"/>
        <v>2.3160026010954149E-3</v>
      </c>
      <c r="V174" s="318">
        <f t="shared" si="20"/>
        <v>1.9285165502235233E-3</v>
      </c>
      <c r="W174" s="318">
        <f t="shared" si="20"/>
        <v>1.8854385034716959E-3</v>
      </c>
      <c r="X174" s="318">
        <f t="shared" si="20"/>
        <v>2.5731170367604582E-3</v>
      </c>
      <c r="Y174" s="318">
        <f t="shared" si="20"/>
        <v>2.6900558714576485E-3</v>
      </c>
      <c r="DA174" s="141"/>
    </row>
    <row r="175" spans="1:105" ht="12" customHeight="1" x14ac:dyDescent="0.25">
      <c r="A175" s="41" t="s">
        <v>1038</v>
      </c>
      <c r="B175" s="319">
        <f t="shared" ref="B175:Y175" si="21">IF(B$58=0,0,B$58/B$5)</f>
        <v>2.0554072306237261E-2</v>
      </c>
      <c r="C175" s="319">
        <f t="shared" si="21"/>
        <v>2.185361152305541E-2</v>
      </c>
      <c r="D175" s="319">
        <f t="shared" si="21"/>
        <v>2.4183616418729591E-2</v>
      </c>
      <c r="E175" s="319">
        <f t="shared" si="21"/>
        <v>2.5599949903470479E-2</v>
      </c>
      <c r="F175" s="319">
        <f t="shared" si="21"/>
        <v>2.4789386874303432E-2</v>
      </c>
      <c r="G175" s="319">
        <f t="shared" si="21"/>
        <v>2.3597535701249478E-2</v>
      </c>
      <c r="H175" s="319">
        <f t="shared" si="21"/>
        <v>2.4356498217544195E-2</v>
      </c>
      <c r="I175" s="319">
        <f t="shared" si="21"/>
        <v>2.7329397324744389E-2</v>
      </c>
      <c r="J175" s="319">
        <f t="shared" si="21"/>
        <v>2.7495622962089947E-2</v>
      </c>
      <c r="K175" s="319">
        <f t="shared" si="21"/>
        <v>2.6101655793709818E-2</v>
      </c>
      <c r="L175" s="319">
        <f t="shared" si="21"/>
        <v>2.6337642664124552E-2</v>
      </c>
      <c r="M175" s="319">
        <f t="shared" si="21"/>
        <v>2.7134224991930758E-2</v>
      </c>
      <c r="N175" s="319">
        <f t="shared" si="21"/>
        <v>2.6292538208701116E-2</v>
      </c>
      <c r="O175" s="319">
        <f t="shared" si="21"/>
        <v>2.6923352686037346E-2</v>
      </c>
      <c r="P175" s="319">
        <f t="shared" si="21"/>
        <v>2.515260855466573E-2</v>
      </c>
      <c r="Q175" s="319">
        <f t="shared" si="21"/>
        <v>2.6776233013232651E-2</v>
      </c>
      <c r="R175" s="319">
        <f t="shared" si="21"/>
        <v>2.6272329453992438E-2</v>
      </c>
      <c r="S175" s="319">
        <f t="shared" si="21"/>
        <v>2.6901991380902813E-2</v>
      </c>
      <c r="T175" s="319">
        <f t="shared" si="21"/>
        <v>3.0534510737998743E-2</v>
      </c>
      <c r="U175" s="319">
        <f t="shared" si="21"/>
        <v>3.0619611430778803E-2</v>
      </c>
      <c r="V175" s="319">
        <f t="shared" si="21"/>
        <v>3.078819755732785E-2</v>
      </c>
      <c r="W175" s="319">
        <f t="shared" si="21"/>
        <v>2.9945692024364666E-2</v>
      </c>
      <c r="X175" s="319">
        <f t="shared" si="21"/>
        <v>2.9092662710432773E-2</v>
      </c>
      <c r="Y175" s="319">
        <f t="shared" si="21"/>
        <v>2.8893917743982592E-2</v>
      </c>
      <c r="DA175" s="82"/>
    </row>
    <row r="176" spans="1:105" ht="12" hidden="1" customHeight="1" x14ac:dyDescent="0.25">
      <c r="A176" s="98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X176" s="98"/>
      <c r="Y176" s="98"/>
      <c r="DA176" s="94"/>
    </row>
    <row r="177" spans="1:105" ht="12" customHeight="1" x14ac:dyDescent="0.25">
      <c r="A177" s="172"/>
      <c r="B177" s="172"/>
      <c r="C177" s="172"/>
      <c r="D177" s="172"/>
      <c r="E177" s="172"/>
      <c r="F177" s="172"/>
      <c r="G177" s="172"/>
      <c r="H177" s="172"/>
      <c r="I177" s="172"/>
      <c r="J177" s="172"/>
      <c r="K177" s="172"/>
      <c r="L177" s="172"/>
      <c r="M177" s="172"/>
      <c r="N177" s="172"/>
      <c r="O177" s="172"/>
      <c r="P177" s="172"/>
      <c r="Q177" s="172"/>
      <c r="R177" s="172"/>
      <c r="S177" s="172"/>
      <c r="T177" s="172"/>
      <c r="U177" s="172"/>
      <c r="V177" s="172"/>
      <c r="W177" s="172"/>
      <c r="X177" s="172"/>
      <c r="Y177" s="172"/>
      <c r="DA177" s="176"/>
    </row>
    <row r="178" spans="1:105" ht="12" customHeight="1" x14ac:dyDescent="0.25">
      <c r="A178" s="35" t="s">
        <v>49</v>
      </c>
      <c r="B178" s="232">
        <f t="shared" ref="B178:Y178" si="22">SUM(B$179:B$183,B$185:B$186,B$188:B$189,B$191:B$194)</f>
        <v>1.0000000000000004</v>
      </c>
      <c r="C178" s="232">
        <f t="shared" si="22"/>
        <v>1.0000000000000002</v>
      </c>
      <c r="D178" s="232">
        <f t="shared" si="22"/>
        <v>1.0000000000000002</v>
      </c>
      <c r="E178" s="232">
        <f t="shared" si="22"/>
        <v>0.99999999999999978</v>
      </c>
      <c r="F178" s="232">
        <f t="shared" si="22"/>
        <v>1.0000000000000004</v>
      </c>
      <c r="G178" s="232">
        <f t="shared" si="22"/>
        <v>1.0000000000000004</v>
      </c>
      <c r="H178" s="232">
        <f t="shared" si="22"/>
        <v>1.0000000000000002</v>
      </c>
      <c r="I178" s="232">
        <f t="shared" si="22"/>
        <v>1.0000000000000002</v>
      </c>
      <c r="J178" s="232">
        <f t="shared" si="22"/>
        <v>0.99999999999999989</v>
      </c>
      <c r="K178" s="232">
        <f t="shared" si="22"/>
        <v>1.0000000000000004</v>
      </c>
      <c r="L178" s="232">
        <f t="shared" si="22"/>
        <v>1</v>
      </c>
      <c r="M178" s="232">
        <f t="shared" si="22"/>
        <v>1.0000000000000002</v>
      </c>
      <c r="N178" s="232">
        <f t="shared" si="22"/>
        <v>0.99999999999999978</v>
      </c>
      <c r="O178" s="232">
        <f t="shared" si="22"/>
        <v>0.99999999999999967</v>
      </c>
      <c r="P178" s="232">
        <f t="shared" si="22"/>
        <v>0.99999999999999978</v>
      </c>
      <c r="Q178" s="232">
        <f t="shared" si="22"/>
        <v>1.0000000000000002</v>
      </c>
      <c r="R178" s="232">
        <f t="shared" si="22"/>
        <v>0.99999999999999967</v>
      </c>
      <c r="S178" s="232">
        <f t="shared" si="22"/>
        <v>0.99999999999999956</v>
      </c>
      <c r="T178" s="232">
        <f t="shared" si="22"/>
        <v>0.99999999999999989</v>
      </c>
      <c r="U178" s="232">
        <f t="shared" si="22"/>
        <v>1</v>
      </c>
      <c r="V178" s="232">
        <f t="shared" si="22"/>
        <v>0.99999999999999978</v>
      </c>
      <c r="W178" s="232">
        <f t="shared" si="22"/>
        <v>0.99999999999999978</v>
      </c>
      <c r="X178" s="232">
        <f t="shared" si="22"/>
        <v>1.0000000000000002</v>
      </c>
      <c r="Y178" s="232">
        <f t="shared" si="22"/>
        <v>1</v>
      </c>
      <c r="DA178" s="95"/>
    </row>
    <row r="179" spans="1:105" ht="12" customHeight="1" x14ac:dyDescent="0.25">
      <c r="A179" s="55" t="s">
        <v>91</v>
      </c>
      <c r="B179" s="266">
        <f t="shared" ref="B179:Y179" si="23">IF(B$62=0,0,B$62/B$61)</f>
        <v>8.2876147776018063E-3</v>
      </c>
      <c r="C179" s="266">
        <f t="shared" si="23"/>
        <v>8.4826839225809105E-3</v>
      </c>
      <c r="D179" s="266">
        <f t="shared" si="23"/>
        <v>8.2424327201990194E-3</v>
      </c>
      <c r="E179" s="266">
        <f t="shared" si="23"/>
        <v>7.3306458852227903E-3</v>
      </c>
      <c r="F179" s="266">
        <f t="shared" si="23"/>
        <v>7.6314118562020878E-3</v>
      </c>
      <c r="G179" s="266">
        <f t="shared" si="23"/>
        <v>7.5349930049988184E-3</v>
      </c>
      <c r="H179" s="266">
        <f t="shared" si="23"/>
        <v>7.1239179595701243E-3</v>
      </c>
      <c r="I179" s="266">
        <f t="shared" si="23"/>
        <v>6.4655645824236198E-3</v>
      </c>
      <c r="J179" s="266">
        <f t="shared" si="23"/>
        <v>6.2747488446870852E-3</v>
      </c>
      <c r="K179" s="266">
        <f t="shared" si="23"/>
        <v>5.9601687140684008E-3</v>
      </c>
      <c r="L179" s="266">
        <f t="shared" si="23"/>
        <v>6.3947216354957185E-3</v>
      </c>
      <c r="M179" s="266">
        <f t="shared" si="23"/>
        <v>6.3496592719869908E-3</v>
      </c>
      <c r="N179" s="266">
        <f t="shared" si="23"/>
        <v>6.2174215137050116E-3</v>
      </c>
      <c r="O179" s="266">
        <f t="shared" si="23"/>
        <v>6.1426673107485555E-3</v>
      </c>
      <c r="P179" s="266">
        <f t="shared" si="23"/>
        <v>6.4664276207575403E-3</v>
      </c>
      <c r="Q179" s="266">
        <f t="shared" si="23"/>
        <v>6.251913667779177E-3</v>
      </c>
      <c r="R179" s="266">
        <f t="shared" si="23"/>
        <v>6.1503630015507507E-3</v>
      </c>
      <c r="S179" s="266">
        <f t="shared" si="23"/>
        <v>6.1453972542541372E-3</v>
      </c>
      <c r="T179" s="266">
        <f t="shared" si="23"/>
        <v>6.1429414571622749E-3</v>
      </c>
      <c r="U179" s="266">
        <f t="shared" si="23"/>
        <v>6.3240930486869662E-3</v>
      </c>
      <c r="V179" s="266">
        <f t="shared" si="23"/>
        <v>5.9766547050892939E-3</v>
      </c>
      <c r="W179" s="266">
        <f t="shared" si="23"/>
        <v>6.0821231368787402E-3</v>
      </c>
      <c r="X179" s="266">
        <f t="shared" si="23"/>
        <v>6.4115040155216536E-3</v>
      </c>
      <c r="Y179" s="266">
        <f t="shared" si="23"/>
        <v>6.5151200421829638E-3</v>
      </c>
      <c r="DA179" s="76"/>
    </row>
    <row r="180" spans="1:105" ht="12" customHeight="1" x14ac:dyDescent="0.25">
      <c r="A180" s="173" t="s">
        <v>92</v>
      </c>
      <c r="B180" s="267">
        <f t="shared" ref="B180:Y180" si="24">IF(B$63=0,0,B$63/B$61)</f>
        <v>1.7495149409335345E-2</v>
      </c>
      <c r="C180" s="267">
        <f t="shared" si="24"/>
        <v>1.7906940247609356E-2</v>
      </c>
      <c r="D180" s="267">
        <f t="shared" si="24"/>
        <v>1.7399770115522226E-2</v>
      </c>
      <c r="E180" s="267">
        <f t="shared" si="24"/>
        <v>1.5474988699464405E-2</v>
      </c>
      <c r="F180" s="267">
        <f t="shared" si="24"/>
        <v>1.6109905468731669E-2</v>
      </c>
      <c r="G180" s="267">
        <f t="shared" si="24"/>
        <v>1.5906365336504903E-2</v>
      </c>
      <c r="H180" s="267">
        <f t="shared" si="24"/>
        <v>1.5038586182765625E-2</v>
      </c>
      <c r="I180" s="267">
        <f t="shared" si="24"/>
        <v>1.3648802631478076E-2</v>
      </c>
      <c r="J180" s="267">
        <f t="shared" si="24"/>
        <v>1.3245990733128814E-2</v>
      </c>
      <c r="K180" s="267">
        <f t="shared" si="24"/>
        <v>1.2581912281840723E-2</v>
      </c>
      <c r="L180" s="267">
        <f t="shared" si="24"/>
        <v>1.3499253216554638E-2</v>
      </c>
      <c r="M180" s="267">
        <f t="shared" si="24"/>
        <v>1.3407064103709898E-2</v>
      </c>
      <c r="N180" s="267">
        <f t="shared" si="24"/>
        <v>1.3124972774683115E-2</v>
      </c>
      <c r="O180" s="267">
        <f t="shared" si="24"/>
        <v>1.2967166700825344E-2</v>
      </c>
      <c r="P180" s="267">
        <f t="shared" si="24"/>
        <v>1.3650624504840086E-2</v>
      </c>
      <c r="Q180" s="267">
        <f t="shared" si="24"/>
        <v>1.3197785689516966E-2</v>
      </c>
      <c r="R180" s="267">
        <f t="shared" si="24"/>
        <v>1.3168272301582792E-2</v>
      </c>
      <c r="S180" s="267">
        <f t="shared" si="24"/>
        <v>1.297292960979142E-2</v>
      </c>
      <c r="T180" s="267">
        <f t="shared" si="24"/>
        <v>1.2986119279366801E-2</v>
      </c>
      <c r="U180" s="267">
        <f t="shared" si="24"/>
        <v>1.3350156315703403E-2</v>
      </c>
      <c r="V180" s="267">
        <f t="shared" si="24"/>
        <v>1.2674319859247267E-2</v>
      </c>
      <c r="W180" s="267">
        <f t="shared" si="24"/>
        <v>1.2839357989134272E-2</v>
      </c>
      <c r="X180" s="267">
        <f t="shared" si="24"/>
        <v>1.3534680809882392E-2</v>
      </c>
      <c r="Y180" s="267">
        <f t="shared" si="24"/>
        <v>1.3753414174823597E-2</v>
      </c>
      <c r="DA180" s="77"/>
    </row>
    <row r="181" spans="1:105" ht="12" customHeight="1" x14ac:dyDescent="0.25">
      <c r="A181" s="173" t="s">
        <v>93</v>
      </c>
      <c r="B181" s="267">
        <f t="shared" ref="B181:Y181" si="25">IF(B$64=0,0,B$64/B$61)</f>
        <v>0.10415065555826568</v>
      </c>
      <c r="C181" s="267">
        <f t="shared" si="25"/>
        <v>0.10660209422595961</v>
      </c>
      <c r="D181" s="267">
        <f t="shared" si="25"/>
        <v>0.10358285154900013</v>
      </c>
      <c r="E181" s="267">
        <f t="shared" si="25"/>
        <v>9.2124404318945502E-2</v>
      </c>
      <c r="F181" s="267">
        <f t="shared" si="25"/>
        <v>9.5904137557967631E-2</v>
      </c>
      <c r="G181" s="267">
        <f t="shared" si="25"/>
        <v>9.4692439520537755E-2</v>
      </c>
      <c r="H181" s="267">
        <f t="shared" si="25"/>
        <v>8.9526449472260961E-2</v>
      </c>
      <c r="I181" s="267">
        <f t="shared" si="25"/>
        <v>8.1252906642529155E-2</v>
      </c>
      <c r="J181" s="267">
        <f t="shared" si="25"/>
        <v>7.8854920646630258E-2</v>
      </c>
      <c r="K181" s="267">
        <f t="shared" si="25"/>
        <v>7.490158452897086E-2</v>
      </c>
      <c r="L181" s="267">
        <f t="shared" si="25"/>
        <v>8.0362621613335863E-2</v>
      </c>
      <c r="M181" s="267">
        <f t="shared" si="25"/>
        <v>7.9651331564066313E-2</v>
      </c>
      <c r="N181" s="267">
        <f t="shared" si="25"/>
        <v>7.8134486690249291E-2</v>
      </c>
      <c r="O181" s="267">
        <f t="shared" si="25"/>
        <v>7.7195048811851241E-2</v>
      </c>
      <c r="P181" s="267">
        <f t="shared" si="25"/>
        <v>8.1263752466166184E-2</v>
      </c>
      <c r="Q181" s="267">
        <f t="shared" si="25"/>
        <v>7.8567950425575142E-2</v>
      </c>
      <c r="R181" s="267">
        <f t="shared" si="25"/>
        <v>7.7153944092273469E-2</v>
      </c>
      <c r="S181" s="267">
        <f t="shared" si="25"/>
        <v>7.7152332122513823E-2</v>
      </c>
      <c r="T181" s="267">
        <f t="shared" si="25"/>
        <v>7.699650741557347E-2</v>
      </c>
      <c r="U181" s="267">
        <f t="shared" si="25"/>
        <v>7.9475030452949652E-2</v>
      </c>
      <c r="V181" s="267">
        <f t="shared" si="25"/>
        <v>7.4980535218240482E-2</v>
      </c>
      <c r="W181" s="267">
        <f t="shared" si="25"/>
        <v>7.6434188713018422E-2</v>
      </c>
      <c r="X181" s="267">
        <f t="shared" si="25"/>
        <v>8.0573526189433267E-2</v>
      </c>
      <c r="Y181" s="267">
        <f t="shared" si="25"/>
        <v>8.1875671305092351E-2</v>
      </c>
      <c r="DA181" s="77"/>
    </row>
    <row r="182" spans="1:105" ht="12" customHeight="1" x14ac:dyDescent="0.25">
      <c r="A182" s="173" t="s">
        <v>94</v>
      </c>
      <c r="B182" s="267">
        <f t="shared" ref="B182:Y182" si="26">IF(B$65=0,0,B$65/B$61)</f>
        <v>0.12325904718112823</v>
      </c>
      <c r="C182" s="267">
        <f t="shared" si="26"/>
        <v>0.1261602482612682</v>
      </c>
      <c r="D182" s="267">
        <f t="shared" si="26"/>
        <v>0.12258706887439012</v>
      </c>
      <c r="E182" s="267">
        <f t="shared" si="26"/>
        <v>0.10902635454012814</v>
      </c>
      <c r="F182" s="267">
        <f t="shared" si="26"/>
        <v>0.11349955074944111</v>
      </c>
      <c r="G182" s="267">
        <f t="shared" si="26"/>
        <v>0.11206554397565469</v>
      </c>
      <c r="H182" s="267">
        <f t="shared" si="26"/>
        <v>0.10595175613932592</v>
      </c>
      <c r="I182" s="267">
        <f t="shared" si="26"/>
        <v>9.6160276666261202E-2</v>
      </c>
      <c r="J182" s="267">
        <f t="shared" si="26"/>
        <v>9.3322335153326261E-2</v>
      </c>
      <c r="K182" s="267">
        <f t="shared" si="26"/>
        <v>8.8643685360509289E-2</v>
      </c>
      <c r="L182" s="267">
        <f t="shared" si="26"/>
        <v>9.5106652146763129E-2</v>
      </c>
      <c r="M182" s="267">
        <f t="shared" si="26"/>
        <v>9.4457149707895496E-2</v>
      </c>
      <c r="N182" s="267">
        <f t="shared" si="26"/>
        <v>9.2469724072344994E-2</v>
      </c>
      <c r="O182" s="267">
        <f t="shared" si="26"/>
        <v>9.1357928691350676E-2</v>
      </c>
      <c r="P182" s="267">
        <f t="shared" si="26"/>
        <v>9.6173112359711516E-2</v>
      </c>
      <c r="Q182" s="267">
        <f t="shared" si="26"/>
        <v>9.2982714861672727E-2</v>
      </c>
      <c r="R182" s="267">
        <f t="shared" si="26"/>
        <v>9.2774783395027913E-2</v>
      </c>
      <c r="S182" s="267">
        <f t="shared" si="26"/>
        <v>9.1398530269052619E-2</v>
      </c>
      <c r="T182" s="267">
        <f t="shared" si="26"/>
        <v>9.1491455803236935E-2</v>
      </c>
      <c r="U182" s="267">
        <f t="shared" si="26"/>
        <v>9.40562157368416E-2</v>
      </c>
      <c r="V182" s="267">
        <f t="shared" si="26"/>
        <v>8.9294726953636189E-2</v>
      </c>
      <c r="W182" s="267">
        <f t="shared" si="26"/>
        <v>9.0457474533692406E-2</v>
      </c>
      <c r="X182" s="267">
        <f t="shared" si="26"/>
        <v>9.535625112390414E-2</v>
      </c>
      <c r="Y182" s="267">
        <f t="shared" si="26"/>
        <v>9.6897299189203229E-2</v>
      </c>
      <c r="DA182" s="77"/>
    </row>
    <row r="183" spans="1:105" ht="12" customHeight="1" x14ac:dyDescent="0.25">
      <c r="A183" s="56" t="s">
        <v>95</v>
      </c>
      <c r="B183" s="268">
        <f t="shared" ref="B183:Y183" si="27">IF(B$66=0,0,B$66/B$61)</f>
        <v>3.8437791486623851E-2</v>
      </c>
      <c r="C183" s="268">
        <f t="shared" si="27"/>
        <v>3.8960124540889957E-2</v>
      </c>
      <c r="D183" s="268">
        <f t="shared" si="27"/>
        <v>3.8634072511878233E-2</v>
      </c>
      <c r="E183" s="268">
        <f t="shared" si="27"/>
        <v>3.6685749543410286E-2</v>
      </c>
      <c r="F183" s="268">
        <f t="shared" si="27"/>
        <v>3.7031205445167074E-2</v>
      </c>
      <c r="G183" s="268">
        <f t="shared" si="27"/>
        <v>3.6713105537518172E-2</v>
      </c>
      <c r="H183" s="268">
        <f t="shared" si="27"/>
        <v>3.4966222651118394E-2</v>
      </c>
      <c r="I183" s="268">
        <f t="shared" si="27"/>
        <v>3.4657874642965845E-2</v>
      </c>
      <c r="J183" s="268">
        <f t="shared" si="27"/>
        <v>3.4769468190724642E-2</v>
      </c>
      <c r="K183" s="268">
        <f t="shared" si="27"/>
        <v>3.4381345295866762E-2</v>
      </c>
      <c r="L183" s="268">
        <f t="shared" si="27"/>
        <v>3.5206034268199411E-2</v>
      </c>
      <c r="M183" s="268">
        <f t="shared" si="27"/>
        <v>3.4557373669614463E-2</v>
      </c>
      <c r="N183" s="268">
        <f t="shared" si="27"/>
        <v>3.4417312193164802E-2</v>
      </c>
      <c r="O183" s="268">
        <f t="shared" si="27"/>
        <v>3.4284701171810053E-2</v>
      </c>
      <c r="P183" s="268">
        <f t="shared" si="27"/>
        <v>3.4609703826659934E-2</v>
      </c>
      <c r="Q183" s="268">
        <f t="shared" si="27"/>
        <v>3.4454301887273324E-2</v>
      </c>
      <c r="R183" s="268">
        <f t="shared" si="27"/>
        <v>3.4320571619179736E-2</v>
      </c>
      <c r="S183" s="268">
        <f t="shared" si="27"/>
        <v>3.4671355117897602E-2</v>
      </c>
      <c r="T183" s="268">
        <f t="shared" si="27"/>
        <v>3.4049204873262455E-2</v>
      </c>
      <c r="U183" s="268">
        <f t="shared" si="27"/>
        <v>3.4031330458556754E-2</v>
      </c>
      <c r="V183" s="268">
        <f t="shared" si="27"/>
        <v>3.449649059718287E-2</v>
      </c>
      <c r="W183" s="268">
        <f t="shared" si="27"/>
        <v>3.4215899185859058E-2</v>
      </c>
      <c r="X183" s="268">
        <f t="shared" si="27"/>
        <v>3.4325330780481202E-2</v>
      </c>
      <c r="Y183" s="268">
        <f t="shared" si="27"/>
        <v>3.4656022287497271E-2</v>
      </c>
      <c r="DA183" s="78"/>
    </row>
    <row r="184" spans="1:105" ht="12" customHeight="1" x14ac:dyDescent="0.25">
      <c r="A184" s="174" t="s">
        <v>1051</v>
      </c>
      <c r="B184" s="269">
        <f t="shared" ref="B184:Y184" si="28">IF(B$72=0,0,B$72/B$61)</f>
        <v>0.46638385553360673</v>
      </c>
      <c r="C184" s="269">
        <f t="shared" si="28"/>
        <v>0.45972652419823762</v>
      </c>
      <c r="D184" s="269">
        <f t="shared" si="28"/>
        <v>0.46681747248447297</v>
      </c>
      <c r="E184" s="269">
        <f t="shared" si="28"/>
        <v>0.50285777198569326</v>
      </c>
      <c r="F184" s="269">
        <f t="shared" si="28"/>
        <v>0.49359228851502968</v>
      </c>
      <c r="G184" s="269">
        <f t="shared" si="28"/>
        <v>0.49792635876876706</v>
      </c>
      <c r="H184" s="269">
        <f t="shared" si="28"/>
        <v>0.52197773366685107</v>
      </c>
      <c r="I184" s="269">
        <f t="shared" si="28"/>
        <v>0.53816803809482583</v>
      </c>
      <c r="J184" s="269">
        <f t="shared" si="28"/>
        <v>0.54225266349621937</v>
      </c>
      <c r="K184" s="269">
        <f t="shared" si="28"/>
        <v>0.5533673759777985</v>
      </c>
      <c r="L184" s="269">
        <f t="shared" si="28"/>
        <v>0.5362282987310264</v>
      </c>
      <c r="M184" s="269">
        <f t="shared" si="28"/>
        <v>0.54204841666242554</v>
      </c>
      <c r="N184" s="269">
        <f t="shared" si="28"/>
        <v>0.54647523648261709</v>
      </c>
      <c r="O184" s="269">
        <f t="shared" si="28"/>
        <v>0.54930858785024705</v>
      </c>
      <c r="P184" s="269">
        <f t="shared" si="28"/>
        <v>0.53903325674668279</v>
      </c>
      <c r="Q184" s="269">
        <f t="shared" si="28"/>
        <v>0.54550334624082752</v>
      </c>
      <c r="R184" s="269">
        <f t="shared" si="28"/>
        <v>0.54863247338483168</v>
      </c>
      <c r="S184" s="269">
        <f t="shared" si="28"/>
        <v>0.54697802758726877</v>
      </c>
      <c r="T184" s="269">
        <f t="shared" si="28"/>
        <v>0.55214077399535988</v>
      </c>
      <c r="U184" s="269">
        <f t="shared" si="28"/>
        <v>0.54765899359710291</v>
      </c>
      <c r="V184" s="269">
        <f t="shared" si="28"/>
        <v>0.55318886257376587</v>
      </c>
      <c r="W184" s="269">
        <f t="shared" si="28"/>
        <v>0.55216175939078782</v>
      </c>
      <c r="X184" s="269">
        <f t="shared" si="28"/>
        <v>0.54374313563741317</v>
      </c>
      <c r="Y184" s="269">
        <f t="shared" si="28"/>
        <v>0.53899246409073687</v>
      </c>
      <c r="DA184" s="79"/>
    </row>
    <row r="185" spans="1:105" ht="12" customHeight="1" x14ac:dyDescent="0.25">
      <c r="A185" s="62" t="s">
        <v>1052</v>
      </c>
      <c r="B185" s="318">
        <f t="shared" ref="B185:Y185" si="29">IF(B$73=0,0,B$73/B$61)</f>
        <v>0.46592381899099417</v>
      </c>
      <c r="C185" s="318">
        <f t="shared" si="29"/>
        <v>0.45925565957813425</v>
      </c>
      <c r="D185" s="318">
        <f t="shared" si="29"/>
        <v>0.4663599439490535</v>
      </c>
      <c r="E185" s="318">
        <f t="shared" si="29"/>
        <v>0.5024508557524161</v>
      </c>
      <c r="F185" s="318">
        <f t="shared" si="29"/>
        <v>0.49316867708764189</v>
      </c>
      <c r="G185" s="318">
        <f t="shared" si="29"/>
        <v>0.49750809944764157</v>
      </c>
      <c r="H185" s="318">
        <f t="shared" si="29"/>
        <v>0.5215822926773841</v>
      </c>
      <c r="I185" s="318">
        <f t="shared" si="29"/>
        <v>0.53780914159005888</v>
      </c>
      <c r="J185" s="318">
        <f t="shared" si="29"/>
        <v>0.54190435896690248</v>
      </c>
      <c r="K185" s="318">
        <f t="shared" si="29"/>
        <v>0.55303653345166937</v>
      </c>
      <c r="L185" s="318">
        <f t="shared" si="29"/>
        <v>0.53587333464170683</v>
      </c>
      <c r="M185" s="318">
        <f t="shared" si="29"/>
        <v>0.54169587669420072</v>
      </c>
      <c r="N185" s="318">
        <f t="shared" si="29"/>
        <v>0.54613011413150825</v>
      </c>
      <c r="O185" s="318">
        <f t="shared" si="29"/>
        <v>0.54896761502418212</v>
      </c>
      <c r="P185" s="318">
        <f t="shared" si="29"/>
        <v>0.53867431233559038</v>
      </c>
      <c r="Q185" s="318">
        <f t="shared" si="29"/>
        <v>0.54515630926751035</v>
      </c>
      <c r="R185" s="318">
        <f t="shared" si="29"/>
        <v>0.54828621246873066</v>
      </c>
      <c r="S185" s="318">
        <f t="shared" si="29"/>
        <v>0.54663690322498937</v>
      </c>
      <c r="T185" s="318">
        <f t="shared" si="29"/>
        <v>0.55179930280952105</v>
      </c>
      <c r="U185" s="318">
        <f t="shared" si="29"/>
        <v>0.54730795002433208</v>
      </c>
      <c r="V185" s="318">
        <f t="shared" si="29"/>
        <v>0.55285559018199648</v>
      </c>
      <c r="W185" s="318">
        <f t="shared" si="29"/>
        <v>0.55182414730640439</v>
      </c>
      <c r="X185" s="318">
        <f t="shared" si="29"/>
        <v>0.54338723997630956</v>
      </c>
      <c r="Y185" s="318">
        <f t="shared" si="29"/>
        <v>0.53863081681593694</v>
      </c>
      <c r="DA185" s="141"/>
    </row>
    <row r="186" spans="1:105" ht="12" customHeight="1" x14ac:dyDescent="0.25">
      <c r="A186" s="62" t="s">
        <v>1064</v>
      </c>
      <c r="B186" s="318">
        <f t="shared" ref="B186:Y186" si="30">IF(B$84=0,0,B$84/B$61)</f>
        <v>4.600365426125367E-4</v>
      </c>
      <c r="C186" s="318">
        <f t="shared" si="30"/>
        <v>4.7086462010343321E-4</v>
      </c>
      <c r="D186" s="318">
        <f t="shared" si="30"/>
        <v>4.5752853541945716E-4</v>
      </c>
      <c r="E186" s="318">
        <f t="shared" si="30"/>
        <v>4.069162332772634E-4</v>
      </c>
      <c r="F186" s="318">
        <f t="shared" si="30"/>
        <v>4.2361142738772797E-4</v>
      </c>
      <c r="G186" s="318">
        <f t="shared" si="30"/>
        <v>4.1825932112548962E-4</v>
      </c>
      <c r="H186" s="318">
        <f t="shared" si="30"/>
        <v>3.9544098946697688E-4</v>
      </c>
      <c r="I186" s="318">
        <f t="shared" si="30"/>
        <v>3.5889650476695256E-4</v>
      </c>
      <c r="J186" s="318">
        <f t="shared" si="30"/>
        <v>3.4830452931683658E-4</v>
      </c>
      <c r="K186" s="318">
        <f t="shared" si="30"/>
        <v>3.3084252612919601E-4</v>
      </c>
      <c r="L186" s="318">
        <f t="shared" si="30"/>
        <v>3.5496408931959429E-4</v>
      </c>
      <c r="M186" s="318">
        <f t="shared" si="30"/>
        <v>3.5253996822480808E-4</v>
      </c>
      <c r="N186" s="318">
        <f t="shared" si="30"/>
        <v>3.4512235110876251E-4</v>
      </c>
      <c r="O186" s="318">
        <f t="shared" si="30"/>
        <v>3.4097282606486369E-4</v>
      </c>
      <c r="P186" s="318">
        <f t="shared" si="30"/>
        <v>3.5894441109246734E-4</v>
      </c>
      <c r="Q186" s="318">
        <f t="shared" si="30"/>
        <v>3.4703697331712335E-4</v>
      </c>
      <c r="R186" s="318">
        <f t="shared" si="30"/>
        <v>3.4626091610101447E-4</v>
      </c>
      <c r="S186" s="318">
        <f t="shared" si="30"/>
        <v>3.411243622795089E-4</v>
      </c>
      <c r="T186" s="318">
        <f t="shared" si="30"/>
        <v>3.414711858388681E-4</v>
      </c>
      <c r="U186" s="318">
        <f t="shared" si="30"/>
        <v>3.5104357277086187E-4</v>
      </c>
      <c r="V186" s="318">
        <f t="shared" si="30"/>
        <v>3.3327239176947614E-4</v>
      </c>
      <c r="W186" s="318">
        <f t="shared" si="30"/>
        <v>3.3761208438347226E-4</v>
      </c>
      <c r="X186" s="318">
        <f t="shared" si="30"/>
        <v>3.5589566110365051E-4</v>
      </c>
      <c r="Y186" s="318">
        <f t="shared" si="30"/>
        <v>3.6164727479995101E-4</v>
      </c>
      <c r="DA186" s="141"/>
    </row>
    <row r="187" spans="1:105" ht="12" customHeight="1" x14ac:dyDescent="0.25">
      <c r="A187" s="174" t="s">
        <v>1010</v>
      </c>
      <c r="B187" s="269">
        <f t="shared" ref="B187:Y187" si="31">IF(B$85=0,0,B$85/B$61)</f>
        <v>0.1600835849343808</v>
      </c>
      <c r="C187" s="269">
        <f t="shared" si="31"/>
        <v>0.15864171331425916</v>
      </c>
      <c r="D187" s="269">
        <f t="shared" si="31"/>
        <v>0.16067988220215731</v>
      </c>
      <c r="E187" s="269">
        <f t="shared" si="31"/>
        <v>0.15979624430931366</v>
      </c>
      <c r="F187" s="269">
        <f t="shared" si="31"/>
        <v>0.15780012161847229</v>
      </c>
      <c r="G187" s="269">
        <f t="shared" si="31"/>
        <v>0.15751928287367772</v>
      </c>
      <c r="H187" s="269">
        <f t="shared" si="31"/>
        <v>0.1505512525932699</v>
      </c>
      <c r="I187" s="269">
        <f t="shared" si="31"/>
        <v>0.15861618671994065</v>
      </c>
      <c r="J187" s="269">
        <f t="shared" si="31"/>
        <v>0.16114337049928157</v>
      </c>
      <c r="K187" s="269">
        <f t="shared" si="31"/>
        <v>0.16175962769838306</v>
      </c>
      <c r="L187" s="269">
        <f t="shared" si="31"/>
        <v>0.16223415259020582</v>
      </c>
      <c r="M187" s="269">
        <f t="shared" si="31"/>
        <v>0.15913243385033671</v>
      </c>
      <c r="N187" s="269">
        <f t="shared" si="31"/>
        <v>0.15952228336384022</v>
      </c>
      <c r="O187" s="269">
        <f t="shared" si="31"/>
        <v>0.15950904734670396</v>
      </c>
      <c r="P187" s="269">
        <f t="shared" si="31"/>
        <v>0.15777562894818195</v>
      </c>
      <c r="Q187" s="269">
        <f t="shared" si="31"/>
        <v>0.15905473710907678</v>
      </c>
      <c r="R187" s="269">
        <f t="shared" si="31"/>
        <v>0.1584191195371234</v>
      </c>
      <c r="S187" s="269">
        <f t="shared" si="31"/>
        <v>0.16125809502073341</v>
      </c>
      <c r="T187" s="269">
        <f t="shared" si="31"/>
        <v>0.15729400166340698</v>
      </c>
      <c r="U187" s="269">
        <f t="shared" si="31"/>
        <v>0.1553380785273841</v>
      </c>
      <c r="V187" s="269">
        <f t="shared" si="31"/>
        <v>0.16102127862118701</v>
      </c>
      <c r="W187" s="269">
        <f t="shared" si="31"/>
        <v>0.15919974434185363</v>
      </c>
      <c r="X187" s="269">
        <f t="shared" si="31"/>
        <v>0.15573549026843564</v>
      </c>
      <c r="Y187" s="269">
        <f t="shared" si="31"/>
        <v>0.15642813668793498</v>
      </c>
      <c r="DA187" s="79"/>
    </row>
    <row r="188" spans="1:105" ht="12" customHeight="1" x14ac:dyDescent="0.25">
      <c r="A188" s="62" t="s">
        <v>1012</v>
      </c>
      <c r="B188" s="318">
        <f t="shared" ref="B188:Y188" si="32">IF(B$86=0,0,B$86/B$61)</f>
        <v>0.14913281423063995</v>
      </c>
      <c r="C188" s="318">
        <f t="shared" si="32"/>
        <v>0.14674736260658211</v>
      </c>
      <c r="D188" s="318">
        <f t="shared" si="32"/>
        <v>0.14987420492721321</v>
      </c>
      <c r="E188" s="318">
        <f t="shared" si="32"/>
        <v>0.15157840978308562</v>
      </c>
      <c r="F188" s="318">
        <f t="shared" si="32"/>
        <v>0.14806208792145609</v>
      </c>
      <c r="G188" s="318">
        <f t="shared" si="32"/>
        <v>0.14814699413944396</v>
      </c>
      <c r="H188" s="318">
        <f t="shared" si="32"/>
        <v>0.14080912323417041</v>
      </c>
      <c r="I188" s="318">
        <f t="shared" si="32"/>
        <v>0.15233280944538041</v>
      </c>
      <c r="J188" s="318">
        <f t="shared" si="32"/>
        <v>0.15575871442501873</v>
      </c>
      <c r="K188" s="318">
        <f t="shared" si="32"/>
        <v>0.15713344521878303</v>
      </c>
      <c r="L188" s="318">
        <f t="shared" si="32"/>
        <v>0.1567991988204879</v>
      </c>
      <c r="M188" s="318">
        <f t="shared" si="32"/>
        <v>0.15325574470326675</v>
      </c>
      <c r="N188" s="318">
        <f t="shared" si="32"/>
        <v>0.1541006068232717</v>
      </c>
      <c r="O188" s="318">
        <f t="shared" si="32"/>
        <v>0.15425050481522115</v>
      </c>
      <c r="P188" s="318">
        <f t="shared" si="32"/>
        <v>0.15165551918000597</v>
      </c>
      <c r="Q188" s="318">
        <f t="shared" si="32"/>
        <v>0.15375113780647509</v>
      </c>
      <c r="R188" s="318">
        <f t="shared" si="32"/>
        <v>0.15288185441933641</v>
      </c>
      <c r="S188" s="318">
        <f t="shared" si="32"/>
        <v>0.15623473396239515</v>
      </c>
      <c r="T188" s="318">
        <f t="shared" si="32"/>
        <v>0.15134786994614682</v>
      </c>
      <c r="U188" s="318">
        <f t="shared" si="32"/>
        <v>0.14856514544995528</v>
      </c>
      <c r="V188" s="318">
        <f t="shared" si="32"/>
        <v>0.15585417901631649</v>
      </c>
      <c r="W188" s="318">
        <f t="shared" si="32"/>
        <v>0.15348697058453104</v>
      </c>
      <c r="X188" s="318">
        <f t="shared" si="32"/>
        <v>0.14903179215618523</v>
      </c>
      <c r="Y188" s="318">
        <f t="shared" si="32"/>
        <v>0.14962181332581867</v>
      </c>
      <c r="DA188" s="141"/>
    </row>
    <row r="189" spans="1:105" ht="12" customHeight="1" x14ac:dyDescent="0.25">
      <c r="A189" s="62" t="s">
        <v>1019</v>
      </c>
      <c r="B189" s="318">
        <f t="shared" ref="B189:Y189" si="33">IF(B$92=0,0,B$92/B$61)</f>
        <v>1.0950770703740856E-2</v>
      </c>
      <c r="C189" s="318">
        <f t="shared" si="33"/>
        <v>1.1894350707677104E-2</v>
      </c>
      <c r="D189" s="318">
        <f t="shared" si="33"/>
        <v>1.080567727494415E-2</v>
      </c>
      <c r="E189" s="318">
        <f t="shared" si="33"/>
        <v>8.2178345262280371E-3</v>
      </c>
      <c r="F189" s="318">
        <f t="shared" si="33"/>
        <v>9.7380336970162417E-3</v>
      </c>
      <c r="G189" s="318">
        <f t="shared" si="33"/>
        <v>9.3722887342337531E-3</v>
      </c>
      <c r="H189" s="318">
        <f t="shared" si="33"/>
        <v>9.7421293590994971E-3</v>
      </c>
      <c r="I189" s="318">
        <f t="shared" si="33"/>
        <v>6.2833772745602527E-3</v>
      </c>
      <c r="J189" s="318">
        <f t="shared" si="33"/>
        <v>5.3846560742627832E-3</v>
      </c>
      <c r="K189" s="318">
        <f t="shared" si="33"/>
        <v>4.6261824796000293E-3</v>
      </c>
      <c r="L189" s="318">
        <f t="shared" si="33"/>
        <v>5.4349537697179441E-3</v>
      </c>
      <c r="M189" s="318">
        <f t="shared" si="33"/>
        <v>5.8766891470699171E-3</v>
      </c>
      <c r="N189" s="318">
        <f t="shared" si="33"/>
        <v>5.4216765405685572E-3</v>
      </c>
      <c r="O189" s="318">
        <f t="shared" si="33"/>
        <v>5.2585425314828557E-3</v>
      </c>
      <c r="P189" s="318">
        <f t="shared" si="33"/>
        <v>6.1201097681759633E-3</v>
      </c>
      <c r="Q189" s="318">
        <f t="shared" si="33"/>
        <v>5.3035993026016876E-3</v>
      </c>
      <c r="R189" s="318">
        <f t="shared" si="33"/>
        <v>5.5372651177870496E-3</v>
      </c>
      <c r="S189" s="318">
        <f t="shared" si="33"/>
        <v>5.0233610583381681E-3</v>
      </c>
      <c r="T189" s="318">
        <f t="shared" si="33"/>
        <v>5.946131717260183E-3</v>
      </c>
      <c r="U189" s="318">
        <f t="shared" si="33"/>
        <v>6.7729330774287883E-3</v>
      </c>
      <c r="V189" s="318">
        <f t="shared" si="33"/>
        <v>5.1670996048705335E-3</v>
      </c>
      <c r="W189" s="318">
        <f t="shared" si="33"/>
        <v>5.7127737573225909E-3</v>
      </c>
      <c r="X189" s="318">
        <f t="shared" si="33"/>
        <v>6.7036981122504313E-3</v>
      </c>
      <c r="Y189" s="318">
        <f t="shared" si="33"/>
        <v>6.8063233621162775E-3</v>
      </c>
      <c r="DA189" s="141"/>
    </row>
    <row r="190" spans="1:105" ht="12" customHeight="1" x14ac:dyDescent="0.25">
      <c r="A190" s="174" t="s">
        <v>1021</v>
      </c>
      <c r="B190" s="269">
        <f t="shared" ref="B190:Y190" si="34">IF(B$93=0,0,B$93/B$61)</f>
        <v>4.9569937356716172E-2</v>
      </c>
      <c r="C190" s="269">
        <f t="shared" si="34"/>
        <v>5.0426286808163995E-2</v>
      </c>
      <c r="D190" s="269">
        <f t="shared" si="34"/>
        <v>4.9900353953050848E-2</v>
      </c>
      <c r="E190" s="269">
        <f t="shared" si="34"/>
        <v>4.8104887251197805E-2</v>
      </c>
      <c r="F190" s="269">
        <f t="shared" si="34"/>
        <v>4.8659050950849068E-2</v>
      </c>
      <c r="G190" s="269">
        <f t="shared" si="34"/>
        <v>4.8245740754600384E-2</v>
      </c>
      <c r="H190" s="269">
        <f t="shared" si="34"/>
        <v>4.7071632836338737E-2</v>
      </c>
      <c r="I190" s="269">
        <f t="shared" si="34"/>
        <v>4.5806326990319224E-2</v>
      </c>
      <c r="J190" s="269">
        <f t="shared" si="34"/>
        <v>4.5656906363069794E-2</v>
      </c>
      <c r="K190" s="269">
        <f t="shared" si="34"/>
        <v>4.5151971442512699E-2</v>
      </c>
      <c r="L190" s="269">
        <f t="shared" si="34"/>
        <v>4.6020621436793183E-2</v>
      </c>
      <c r="M190" s="269">
        <f t="shared" si="34"/>
        <v>4.5625280324422014E-2</v>
      </c>
      <c r="N190" s="269">
        <f t="shared" si="34"/>
        <v>4.5382617207357007E-2</v>
      </c>
      <c r="O190" s="269">
        <f t="shared" si="34"/>
        <v>4.5270544014338561E-2</v>
      </c>
      <c r="P190" s="269">
        <f t="shared" si="34"/>
        <v>4.5800103537513889E-2</v>
      </c>
      <c r="Q190" s="269">
        <f t="shared" si="34"/>
        <v>4.5596740624075843E-2</v>
      </c>
      <c r="R190" s="269">
        <f t="shared" si="34"/>
        <v>4.5386666445217369E-2</v>
      </c>
      <c r="S190" s="269">
        <f t="shared" si="34"/>
        <v>4.5448374623264454E-2</v>
      </c>
      <c r="T190" s="269">
        <f t="shared" si="34"/>
        <v>4.4934127240863549E-2</v>
      </c>
      <c r="U190" s="269">
        <f t="shared" si="34"/>
        <v>4.509399988843394E-2</v>
      </c>
      <c r="V190" s="269">
        <f t="shared" si="34"/>
        <v>4.5050974645467305E-2</v>
      </c>
      <c r="W190" s="269">
        <f t="shared" si="34"/>
        <v>4.488134480487229E-2</v>
      </c>
      <c r="X190" s="269">
        <f t="shared" si="34"/>
        <v>4.5306963932340495E-2</v>
      </c>
      <c r="Y190" s="269">
        <f t="shared" si="34"/>
        <v>4.54645191225167E-2</v>
      </c>
      <c r="DA190" s="79"/>
    </row>
    <row r="191" spans="1:105" ht="12" customHeight="1" x14ac:dyDescent="0.25">
      <c r="A191" s="62" t="s">
        <v>1133</v>
      </c>
      <c r="B191" s="318">
        <f t="shared" ref="B191:Y191" si="35">IF(B$94=0,0,B$94/B$61)</f>
        <v>2.043375422911204E-2</v>
      </c>
      <c r="C191" s="318">
        <f t="shared" si="35"/>
        <v>1.9173272225046153E-2</v>
      </c>
      <c r="D191" s="318">
        <f t="shared" si="35"/>
        <v>2.0118681314722886E-2</v>
      </c>
      <c r="E191" s="318">
        <f t="shared" si="35"/>
        <v>2.0329566001462112E-2</v>
      </c>
      <c r="F191" s="318">
        <f t="shared" si="35"/>
        <v>1.9255620520300012E-2</v>
      </c>
      <c r="G191" s="318">
        <f t="shared" si="35"/>
        <v>1.9641088716307729E-2</v>
      </c>
      <c r="H191" s="318">
        <f t="shared" si="35"/>
        <v>1.7546432694973649E-2</v>
      </c>
      <c r="I191" s="318">
        <f t="shared" si="35"/>
        <v>2.1889047434978669E-2</v>
      </c>
      <c r="J191" s="318">
        <f t="shared" si="35"/>
        <v>2.3220685232354758E-2</v>
      </c>
      <c r="K191" s="318">
        <f t="shared" si="35"/>
        <v>2.40356171012703E-2</v>
      </c>
      <c r="L191" s="318">
        <f t="shared" si="35"/>
        <v>2.3476729138644053E-2</v>
      </c>
      <c r="M191" s="318">
        <f t="shared" si="35"/>
        <v>2.2351180231216204E-2</v>
      </c>
      <c r="N191" s="318">
        <f t="shared" si="35"/>
        <v>2.2901108475399695E-2</v>
      </c>
      <c r="O191" s="318">
        <f t="shared" si="35"/>
        <v>2.2889327657278254E-2</v>
      </c>
      <c r="P191" s="318">
        <f t="shared" si="35"/>
        <v>2.1736803179022015E-2</v>
      </c>
      <c r="Q191" s="318">
        <f t="shared" si="35"/>
        <v>2.2191867449396867E-2</v>
      </c>
      <c r="R191" s="318">
        <f t="shared" si="35"/>
        <v>2.2577171177796649E-2</v>
      </c>
      <c r="S191" s="318">
        <f t="shared" si="35"/>
        <v>2.3856676120780216E-2</v>
      </c>
      <c r="T191" s="318">
        <f t="shared" si="35"/>
        <v>2.234882323933797E-2</v>
      </c>
      <c r="U191" s="318">
        <f t="shared" si="35"/>
        <v>2.1314051055177367E-2</v>
      </c>
      <c r="V191" s="318">
        <f t="shared" si="35"/>
        <v>2.388973920189584E-2</v>
      </c>
      <c r="W191" s="318">
        <f t="shared" si="35"/>
        <v>2.3189430511086323E-2</v>
      </c>
      <c r="X191" s="318">
        <f t="shared" si="35"/>
        <v>2.154947549225034E-2</v>
      </c>
      <c r="Y191" s="318">
        <f t="shared" si="35"/>
        <v>2.1934447872382405E-2</v>
      </c>
      <c r="DA191" s="141"/>
    </row>
    <row r="192" spans="1:105" ht="12" customHeight="1" x14ac:dyDescent="0.25">
      <c r="A192" s="62" t="s">
        <v>1024</v>
      </c>
      <c r="B192" s="318">
        <f t="shared" ref="B192:Y192" si="36">IF(B$95=0,0,B$95/B$61)</f>
        <v>7.988778668957263E-3</v>
      </c>
      <c r="C192" s="318">
        <f t="shared" si="36"/>
        <v>7.8744457082727815E-3</v>
      </c>
      <c r="D192" s="318">
        <f t="shared" si="36"/>
        <v>7.9962565132312268E-3</v>
      </c>
      <c r="E192" s="318">
        <f t="shared" si="36"/>
        <v>8.6150750724160972E-3</v>
      </c>
      <c r="F192" s="318">
        <f t="shared" si="36"/>
        <v>8.4559218634662238E-3</v>
      </c>
      <c r="G192" s="318">
        <f t="shared" si="36"/>
        <v>8.5303260543921951E-3</v>
      </c>
      <c r="H192" s="318">
        <f t="shared" si="36"/>
        <v>8.9431046965372102E-3</v>
      </c>
      <c r="I192" s="318">
        <f t="shared" si="36"/>
        <v>9.2213319499510806E-3</v>
      </c>
      <c r="J192" s="318">
        <f t="shared" si="36"/>
        <v>9.2915489766223526E-3</v>
      </c>
      <c r="K192" s="318">
        <f t="shared" si="36"/>
        <v>9.4824224079391051E-3</v>
      </c>
      <c r="L192" s="318">
        <f t="shared" si="36"/>
        <v>9.1881404009770372E-3</v>
      </c>
      <c r="M192" s="318">
        <f t="shared" si="36"/>
        <v>9.2879743177078922E-3</v>
      </c>
      <c r="N192" s="318">
        <f t="shared" si="36"/>
        <v>9.3640042178940869E-3</v>
      </c>
      <c r="O192" s="318">
        <f t="shared" si="36"/>
        <v>9.412656305811876E-3</v>
      </c>
      <c r="P192" s="318">
        <f t="shared" si="36"/>
        <v>9.2361662582976199E-3</v>
      </c>
      <c r="Q192" s="318">
        <f t="shared" si="36"/>
        <v>9.3473072575582031E-3</v>
      </c>
      <c r="R192" s="318">
        <f t="shared" si="36"/>
        <v>9.4009729061270229E-3</v>
      </c>
      <c r="S192" s="318">
        <f t="shared" si="36"/>
        <v>9.3726936768456139E-3</v>
      </c>
      <c r="T192" s="318">
        <f t="shared" si="36"/>
        <v>9.4612087215815797E-3</v>
      </c>
      <c r="U192" s="318">
        <f t="shared" si="36"/>
        <v>9.3841995156500515E-3</v>
      </c>
      <c r="V192" s="318">
        <f t="shared" si="36"/>
        <v>9.479319935659012E-3</v>
      </c>
      <c r="W192" s="318">
        <f t="shared" si="36"/>
        <v>9.4616347079309673E-3</v>
      </c>
      <c r="X192" s="318">
        <f t="shared" si="36"/>
        <v>9.3169746099419967E-3</v>
      </c>
      <c r="Y192" s="318">
        <f t="shared" si="36"/>
        <v>9.235420479555603E-3</v>
      </c>
      <c r="DA192" s="141"/>
    </row>
    <row r="193" spans="1:105" ht="12" customHeight="1" x14ac:dyDescent="0.25">
      <c r="A193" s="62" t="s">
        <v>1036</v>
      </c>
      <c r="B193" s="318">
        <f t="shared" ref="B193:Y193" si="37">IF(B$106=0,0,B$106/B$61)</f>
        <v>2.1147404458646876E-2</v>
      </c>
      <c r="C193" s="318">
        <f t="shared" si="37"/>
        <v>2.3378568874845063E-2</v>
      </c>
      <c r="D193" s="318">
        <f t="shared" si="37"/>
        <v>2.1785416125096733E-2</v>
      </c>
      <c r="E193" s="318">
        <f t="shared" si="37"/>
        <v>1.9160246177319599E-2</v>
      </c>
      <c r="F193" s="318">
        <f t="shared" si="37"/>
        <v>2.0947508567082836E-2</v>
      </c>
      <c r="G193" s="318">
        <f t="shared" si="37"/>
        <v>2.0074325983900462E-2</v>
      </c>
      <c r="H193" s="318">
        <f t="shared" si="37"/>
        <v>2.0582095444827878E-2</v>
      </c>
      <c r="I193" s="318">
        <f t="shared" si="37"/>
        <v>1.4695947605389477E-2</v>
      </c>
      <c r="J193" s="318">
        <f t="shared" si="37"/>
        <v>1.3144672154092686E-2</v>
      </c>
      <c r="K193" s="318">
        <f t="shared" si="37"/>
        <v>1.1633931933303296E-2</v>
      </c>
      <c r="L193" s="318">
        <f t="shared" si="37"/>
        <v>1.3355751897172093E-2</v>
      </c>
      <c r="M193" s="318">
        <f t="shared" si="37"/>
        <v>1.3986125775497913E-2</v>
      </c>
      <c r="N193" s="318">
        <f t="shared" si="37"/>
        <v>1.3117504514063225E-2</v>
      </c>
      <c r="O193" s="318">
        <f t="shared" si="37"/>
        <v>1.2968560051248433E-2</v>
      </c>
      <c r="P193" s="318">
        <f t="shared" si="37"/>
        <v>1.4827134100194251E-2</v>
      </c>
      <c r="Q193" s="318">
        <f t="shared" si="37"/>
        <v>1.4057565917120781E-2</v>
      </c>
      <c r="R193" s="318">
        <f t="shared" si="37"/>
        <v>1.3408522361293702E-2</v>
      </c>
      <c r="S193" s="318">
        <f t="shared" si="37"/>
        <v>1.2219004825638622E-2</v>
      </c>
      <c r="T193" s="318">
        <f t="shared" si="37"/>
        <v>1.3124095279943999E-2</v>
      </c>
      <c r="U193" s="318">
        <f t="shared" si="37"/>
        <v>1.4395749317606525E-2</v>
      </c>
      <c r="V193" s="318">
        <f t="shared" si="37"/>
        <v>1.1681915507912448E-2</v>
      </c>
      <c r="W193" s="318">
        <f t="shared" si="37"/>
        <v>1.2230279585854998E-2</v>
      </c>
      <c r="X193" s="318">
        <f t="shared" si="37"/>
        <v>1.4440513830148159E-2</v>
      </c>
      <c r="Y193" s="318">
        <f t="shared" si="37"/>
        <v>1.4294650770578697E-2</v>
      </c>
      <c r="DA193" s="141"/>
    </row>
    <row r="194" spans="1:105" ht="12" customHeight="1" x14ac:dyDescent="0.25">
      <c r="A194" s="41" t="s">
        <v>1038</v>
      </c>
      <c r="B194" s="319">
        <f t="shared" ref="B194:Y194" si="38">IF(B$107=0,0,B$107/B$61)</f>
        <v>3.2332363762341769E-2</v>
      </c>
      <c r="C194" s="319">
        <f t="shared" si="38"/>
        <v>3.309338448103142E-2</v>
      </c>
      <c r="D194" s="319">
        <f t="shared" si="38"/>
        <v>3.2156095589329435E-2</v>
      </c>
      <c r="E194" s="319">
        <f t="shared" si="38"/>
        <v>2.8598953466623726E-2</v>
      </c>
      <c r="F194" s="319">
        <f t="shared" si="38"/>
        <v>2.9772327838139868E-2</v>
      </c>
      <c r="G194" s="319">
        <f t="shared" si="38"/>
        <v>2.939617022774077E-2</v>
      </c>
      <c r="H194" s="319">
        <f t="shared" si="38"/>
        <v>2.7792448498499402E-2</v>
      </c>
      <c r="I194" s="319">
        <f t="shared" si="38"/>
        <v>2.5224023029256432E-2</v>
      </c>
      <c r="J194" s="319">
        <f t="shared" si="38"/>
        <v>2.4479596072932274E-2</v>
      </c>
      <c r="K194" s="319">
        <f t="shared" si="38"/>
        <v>2.325232870004992E-2</v>
      </c>
      <c r="L194" s="319">
        <f t="shared" si="38"/>
        <v>2.4947644361625831E-2</v>
      </c>
      <c r="M194" s="319">
        <f t="shared" si="38"/>
        <v>2.4771290845542658E-2</v>
      </c>
      <c r="N194" s="319">
        <f t="shared" si="38"/>
        <v>2.4255945702038356E-2</v>
      </c>
      <c r="O194" s="319">
        <f t="shared" si="38"/>
        <v>2.3964308102124288E-2</v>
      </c>
      <c r="P194" s="319">
        <f t="shared" si="38"/>
        <v>2.5227389989485868E-2</v>
      </c>
      <c r="Q194" s="319">
        <f t="shared" si="38"/>
        <v>2.4390509494202836E-2</v>
      </c>
      <c r="R194" s="319">
        <f t="shared" si="38"/>
        <v>2.399380622321234E-2</v>
      </c>
      <c r="S194" s="319">
        <f t="shared" si="38"/>
        <v>2.3974958395223317E-2</v>
      </c>
      <c r="T194" s="319">
        <f t="shared" si="38"/>
        <v>2.3964868271767564E-2</v>
      </c>
      <c r="U194" s="319">
        <f t="shared" si="38"/>
        <v>2.4672101974340624E-2</v>
      </c>
      <c r="V194" s="319">
        <f t="shared" si="38"/>
        <v>2.3316156826183484E-2</v>
      </c>
      <c r="W194" s="319">
        <f t="shared" si="38"/>
        <v>2.3728107903903239E-2</v>
      </c>
      <c r="X194" s="319">
        <f t="shared" si="38"/>
        <v>2.5013117242588274E-2</v>
      </c>
      <c r="Y194" s="319">
        <f t="shared" si="38"/>
        <v>2.5417353100012058E-2</v>
      </c>
      <c r="DA194" s="82"/>
    </row>
    <row r="195" spans="1:105" ht="12" hidden="1" customHeight="1" x14ac:dyDescent="0.25">
      <c r="A195" s="98"/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X195" s="98"/>
      <c r="Y195" s="98"/>
      <c r="DA195" s="94"/>
    </row>
    <row r="196" spans="1:105" ht="12" customHeight="1" x14ac:dyDescent="0.25">
      <c r="A196" s="172"/>
      <c r="B196" s="172"/>
      <c r="C196" s="172"/>
      <c r="D196" s="172"/>
      <c r="E196" s="172"/>
      <c r="F196" s="172"/>
      <c r="G196" s="172"/>
      <c r="H196" s="172"/>
      <c r="I196" s="172"/>
      <c r="J196" s="172"/>
      <c r="K196" s="172"/>
      <c r="L196" s="172"/>
      <c r="M196" s="172"/>
      <c r="N196" s="172"/>
      <c r="O196" s="172"/>
      <c r="P196" s="172"/>
      <c r="Q196" s="172"/>
      <c r="R196" s="172"/>
      <c r="S196" s="172"/>
      <c r="T196" s="172"/>
      <c r="U196" s="172"/>
      <c r="V196" s="172"/>
      <c r="W196" s="172"/>
      <c r="X196" s="172"/>
      <c r="Y196" s="172"/>
      <c r="DA196" s="176"/>
    </row>
    <row r="197" spans="1:105" ht="12" customHeight="1" x14ac:dyDescent="0.25">
      <c r="A197" s="35" t="s">
        <v>50</v>
      </c>
      <c r="B197" s="232">
        <f t="shared" ref="B197:Y197" si="39">SUM(B$198:B$202,B$204:B$205,B$207:B$208,B$210:B$213)</f>
        <v>1.0000000000000007</v>
      </c>
      <c r="C197" s="232">
        <f t="shared" si="39"/>
        <v>1.0000000000000002</v>
      </c>
      <c r="D197" s="232">
        <f t="shared" si="39"/>
        <v>0.99999999999999978</v>
      </c>
      <c r="E197" s="232">
        <f t="shared" si="39"/>
        <v>0.99999999999999978</v>
      </c>
      <c r="F197" s="232">
        <f t="shared" si="39"/>
        <v>0.99999999999999978</v>
      </c>
      <c r="G197" s="232">
        <f t="shared" si="39"/>
        <v>1.0000000000000002</v>
      </c>
      <c r="H197" s="232">
        <f t="shared" si="39"/>
        <v>0.99999999999999989</v>
      </c>
      <c r="I197" s="232">
        <f t="shared" si="39"/>
        <v>1</v>
      </c>
      <c r="J197" s="232">
        <f t="shared" si="39"/>
        <v>1</v>
      </c>
      <c r="K197" s="232">
        <f t="shared" si="39"/>
        <v>0.99999999999999967</v>
      </c>
      <c r="L197" s="232">
        <f t="shared" si="39"/>
        <v>1</v>
      </c>
      <c r="M197" s="232">
        <f t="shared" si="39"/>
        <v>1</v>
      </c>
      <c r="N197" s="232">
        <f t="shared" si="39"/>
        <v>0.99999999999999978</v>
      </c>
      <c r="O197" s="232">
        <f t="shared" si="39"/>
        <v>0.99999999999999989</v>
      </c>
      <c r="P197" s="232">
        <f t="shared" si="39"/>
        <v>1</v>
      </c>
      <c r="Q197" s="232">
        <f t="shared" si="39"/>
        <v>0.99999999999999967</v>
      </c>
      <c r="R197" s="232">
        <f t="shared" si="39"/>
        <v>1</v>
      </c>
      <c r="S197" s="232">
        <f t="shared" si="39"/>
        <v>1</v>
      </c>
      <c r="T197" s="232">
        <f t="shared" si="39"/>
        <v>1</v>
      </c>
      <c r="U197" s="232">
        <f t="shared" si="39"/>
        <v>1.0000000000000002</v>
      </c>
      <c r="V197" s="232">
        <f t="shared" si="39"/>
        <v>0.99999999999999989</v>
      </c>
      <c r="W197" s="232">
        <f t="shared" si="39"/>
        <v>1</v>
      </c>
      <c r="X197" s="232">
        <f t="shared" si="39"/>
        <v>1.0000000000000002</v>
      </c>
      <c r="Y197" s="232">
        <f t="shared" si="39"/>
        <v>0.99999999999999967</v>
      </c>
      <c r="DA197" s="95"/>
    </row>
    <row r="198" spans="1:105" ht="12" customHeight="1" x14ac:dyDescent="0.25">
      <c r="A198" s="55" t="s">
        <v>91</v>
      </c>
      <c r="B198" s="266">
        <f t="shared" ref="B198:Y198" si="40">IF(B$111=0,0,B$111/B$110)</f>
        <v>3.0464810014446757E-3</v>
      </c>
      <c r="C198" s="266">
        <f t="shared" si="40"/>
        <v>3.1149583012745658E-3</v>
      </c>
      <c r="D198" s="266">
        <f t="shared" si="40"/>
        <v>3.0254718330992702E-3</v>
      </c>
      <c r="E198" s="266">
        <f t="shared" si="40"/>
        <v>2.6877241805354944E-3</v>
      </c>
      <c r="F198" s="266">
        <f t="shared" si="40"/>
        <v>2.8003299738561349E-3</v>
      </c>
      <c r="G198" s="266">
        <f t="shared" si="40"/>
        <v>2.7631582044325368E-3</v>
      </c>
      <c r="H198" s="266">
        <f t="shared" si="40"/>
        <v>2.6203507596953739E-3</v>
      </c>
      <c r="I198" s="266">
        <f t="shared" si="40"/>
        <v>2.3732750163642877E-3</v>
      </c>
      <c r="J198" s="266">
        <f t="shared" si="40"/>
        <v>2.298463325284634E-3</v>
      </c>
      <c r="K198" s="266">
        <f t="shared" si="40"/>
        <v>2.1855414493391328E-3</v>
      </c>
      <c r="L198" s="266">
        <f t="shared" si="40"/>
        <v>2.3431881836512326E-3</v>
      </c>
      <c r="M198" s="266">
        <f t="shared" si="40"/>
        <v>2.581767650373234E-3</v>
      </c>
      <c r="N198" s="266">
        <f t="shared" si="40"/>
        <v>2.6335530815817854E-3</v>
      </c>
      <c r="O198" s="266">
        <f t="shared" si="40"/>
        <v>2.6052295625187075E-3</v>
      </c>
      <c r="P198" s="266">
        <f t="shared" si="40"/>
        <v>2.7962088668872552E-3</v>
      </c>
      <c r="Q198" s="266">
        <f t="shared" si="40"/>
        <v>2.5775063191052112E-3</v>
      </c>
      <c r="R198" s="266">
        <f t="shared" si="40"/>
        <v>2.0268324222748337E-3</v>
      </c>
      <c r="S198" s="266">
        <f t="shared" si="40"/>
        <v>2.5458547445221334E-3</v>
      </c>
      <c r="T198" s="266">
        <f t="shared" si="40"/>
        <v>2.6196239798013513E-3</v>
      </c>
      <c r="U198" s="266">
        <f t="shared" si="40"/>
        <v>2.8166262729471541E-3</v>
      </c>
      <c r="V198" s="266">
        <f t="shared" si="40"/>
        <v>2.690959125182895E-3</v>
      </c>
      <c r="W198" s="266">
        <f t="shared" si="40"/>
        <v>2.6332680572733595E-3</v>
      </c>
      <c r="X198" s="266">
        <f t="shared" si="40"/>
        <v>2.8845812662948111E-3</v>
      </c>
      <c r="Y198" s="266">
        <f t="shared" si="40"/>
        <v>2.9347490748678718E-3</v>
      </c>
      <c r="DA198" s="76"/>
    </row>
    <row r="199" spans="1:105" ht="12" customHeight="1" x14ac:dyDescent="0.25">
      <c r="A199" s="173" t="s">
        <v>92</v>
      </c>
      <c r="B199" s="267">
        <f t="shared" ref="B199:Y199" si="41">IF(B$112=0,0,B$112/B$110)</f>
        <v>6.5517318363880368E-3</v>
      </c>
      <c r="C199" s="267">
        <f t="shared" si="41"/>
        <v>6.6989984384619146E-3</v>
      </c>
      <c r="D199" s="267">
        <f t="shared" si="41"/>
        <v>6.5065497272465836E-3</v>
      </c>
      <c r="E199" s="267">
        <f t="shared" si="41"/>
        <v>5.7801929743510113E-3</v>
      </c>
      <c r="F199" s="267">
        <f t="shared" si="41"/>
        <v>6.0223618769999054E-3</v>
      </c>
      <c r="G199" s="267">
        <f t="shared" si="41"/>
        <v>5.9559063854653293E-3</v>
      </c>
      <c r="H199" s="267">
        <f t="shared" si="41"/>
        <v>5.6442517196653805E-3</v>
      </c>
      <c r="I199" s="267">
        <f t="shared" si="41"/>
        <v>5.1132103815401632E-3</v>
      </c>
      <c r="J199" s="267">
        <f t="shared" si="41"/>
        <v>4.9590183183491933E-3</v>
      </c>
      <c r="K199" s="267">
        <f t="shared" si="41"/>
        <v>4.7002037716928407E-3</v>
      </c>
      <c r="L199" s="267">
        <f t="shared" si="41"/>
        <v>5.039237275465033E-3</v>
      </c>
      <c r="M199" s="267">
        <f t="shared" si="41"/>
        <v>5.5523239111242633E-3</v>
      </c>
      <c r="N199" s="267">
        <f t="shared" si="41"/>
        <v>5.6701282925206787E-3</v>
      </c>
      <c r="O199" s="267">
        <f t="shared" si="41"/>
        <v>5.6214267350884282E-3</v>
      </c>
      <c r="P199" s="267">
        <f t="shared" si="41"/>
        <v>6.0504224692728885E-3</v>
      </c>
      <c r="Q199" s="267">
        <f t="shared" si="41"/>
        <v>5.5542130799919164E-3</v>
      </c>
      <c r="R199" s="267">
        <f t="shared" si="41"/>
        <v>4.3588857116602184E-3</v>
      </c>
      <c r="S199" s="267">
        <f t="shared" si="41"/>
        <v>5.4750899718709767E-3</v>
      </c>
      <c r="T199" s="267">
        <f t="shared" si="41"/>
        <v>5.6337373578535807E-3</v>
      </c>
      <c r="U199" s="267">
        <f t="shared" si="41"/>
        <v>6.1104732212628682E-3</v>
      </c>
      <c r="V199" s="267">
        <f t="shared" si="41"/>
        <v>5.8195678279195067E-3</v>
      </c>
      <c r="W199" s="267">
        <f t="shared" si="41"/>
        <v>5.7680657169008531E-3</v>
      </c>
      <c r="X199" s="267">
        <f t="shared" si="41"/>
        <v>6.3637620482506754E-3</v>
      </c>
      <c r="Y199" s="267">
        <f t="shared" si="41"/>
        <v>6.4597720474045698E-3</v>
      </c>
      <c r="DA199" s="77"/>
    </row>
    <row r="200" spans="1:105" ht="12" customHeight="1" x14ac:dyDescent="0.25">
      <c r="A200" s="173" t="s">
        <v>93</v>
      </c>
      <c r="B200" s="267">
        <f t="shared" ref="B200:Y200" si="42">IF(B$113=0,0,B$113/B$110)</f>
        <v>4.2143107030560754E-2</v>
      </c>
      <c r="C200" s="267">
        <f t="shared" si="42"/>
        <v>4.3090379038666617E-2</v>
      </c>
      <c r="D200" s="267">
        <f t="shared" si="42"/>
        <v>4.1852479375314042E-2</v>
      </c>
      <c r="E200" s="267">
        <f t="shared" si="42"/>
        <v>3.7180290228371708E-2</v>
      </c>
      <c r="F200" s="267">
        <f t="shared" si="42"/>
        <v>3.8738008132380479E-2</v>
      </c>
      <c r="G200" s="267">
        <f t="shared" si="42"/>
        <v>3.8162724308997226E-2</v>
      </c>
      <c r="H200" s="267">
        <f t="shared" si="42"/>
        <v>3.6139182406081598E-2</v>
      </c>
      <c r="I200" s="267">
        <f t="shared" si="42"/>
        <v>3.2690521235748365E-2</v>
      </c>
      <c r="J200" s="267">
        <f t="shared" si="42"/>
        <v>3.1624757650103488E-2</v>
      </c>
      <c r="K200" s="267">
        <f t="shared" si="42"/>
        <v>3.0127382648197035E-2</v>
      </c>
      <c r="L200" s="267">
        <f t="shared" si="42"/>
        <v>3.2414195384619558E-2</v>
      </c>
      <c r="M200" s="267">
        <f t="shared" si="42"/>
        <v>3.5714554059625724E-2</v>
      </c>
      <c r="N200" s="267">
        <f t="shared" si="42"/>
        <v>3.6374542392381103E-2</v>
      </c>
      <c r="O200" s="267">
        <f t="shared" si="42"/>
        <v>3.5933687523017246E-2</v>
      </c>
      <c r="P200" s="267">
        <f t="shared" si="42"/>
        <v>3.8520350647259997E-2</v>
      </c>
      <c r="Q200" s="267">
        <f t="shared" si="42"/>
        <v>3.5468461059840778E-2</v>
      </c>
      <c r="R200" s="267">
        <f t="shared" si="42"/>
        <v>2.7911015859803677E-2</v>
      </c>
      <c r="S200" s="267">
        <f t="shared" si="42"/>
        <v>3.5143984882209239E-2</v>
      </c>
      <c r="T200" s="267">
        <f t="shared" si="42"/>
        <v>3.6238234772591554E-2</v>
      </c>
      <c r="U200" s="267">
        <f t="shared" si="42"/>
        <v>3.8904299635987565E-2</v>
      </c>
      <c r="V200" s="267">
        <f t="shared" si="42"/>
        <v>3.7118021599739801E-2</v>
      </c>
      <c r="W200" s="267">
        <f t="shared" si="42"/>
        <v>3.6278027976768393E-2</v>
      </c>
      <c r="X200" s="267">
        <f t="shared" si="42"/>
        <v>3.9696951887699519E-2</v>
      </c>
      <c r="Y200" s="267">
        <f t="shared" si="42"/>
        <v>4.0347828049716934E-2</v>
      </c>
      <c r="DA200" s="77"/>
    </row>
    <row r="201" spans="1:105" ht="12" customHeight="1" x14ac:dyDescent="0.25">
      <c r="A201" s="173" t="s">
        <v>94</v>
      </c>
      <c r="B201" s="267">
        <f t="shared" ref="B201:Y201" si="43">IF(B$114=0,0,B$114/B$110)</f>
        <v>5.8774019169843435E-2</v>
      </c>
      <c r="C201" s="267">
        <f t="shared" si="43"/>
        <v>6.0095112631772939E-2</v>
      </c>
      <c r="D201" s="267">
        <f t="shared" si="43"/>
        <v>5.8368701276021048E-2</v>
      </c>
      <c r="E201" s="267">
        <f t="shared" si="43"/>
        <v>5.1852728585910897E-2</v>
      </c>
      <c r="F201" s="267">
        <f t="shared" si="43"/>
        <v>5.402516788624602E-2</v>
      </c>
      <c r="G201" s="267">
        <f t="shared" si="43"/>
        <v>5.3429011567438615E-2</v>
      </c>
      <c r="H201" s="267">
        <f t="shared" si="43"/>
        <v>5.063323210644715E-2</v>
      </c>
      <c r="I201" s="267">
        <f t="shared" si="43"/>
        <v>4.5869387283982987E-2</v>
      </c>
      <c r="J201" s="267">
        <f t="shared" si="43"/>
        <v>4.4486167166900153E-2</v>
      </c>
      <c r="K201" s="267">
        <f t="shared" si="43"/>
        <v>4.2164403775710929E-2</v>
      </c>
      <c r="L201" s="267">
        <f t="shared" si="43"/>
        <v>4.5205792243299882E-2</v>
      </c>
      <c r="M201" s="267">
        <f t="shared" si="43"/>
        <v>4.9808569724597226E-2</v>
      </c>
      <c r="N201" s="267">
        <f t="shared" si="43"/>
        <v>5.0865364652013231E-2</v>
      </c>
      <c r="O201" s="267">
        <f t="shared" si="43"/>
        <v>5.0428474629404717E-2</v>
      </c>
      <c r="P201" s="267">
        <f t="shared" si="43"/>
        <v>5.4276892747603986E-2</v>
      </c>
      <c r="Q201" s="267">
        <f t="shared" si="43"/>
        <v>4.9825517006631306E-2</v>
      </c>
      <c r="R201" s="267">
        <f t="shared" si="43"/>
        <v>3.9102521100361609E-2</v>
      </c>
      <c r="S201" s="267">
        <f t="shared" si="43"/>
        <v>4.9115722529444475E-2</v>
      </c>
      <c r="T201" s="267">
        <f t="shared" si="43"/>
        <v>5.053891028160485E-2</v>
      </c>
      <c r="U201" s="267">
        <f t="shared" si="43"/>
        <v>5.4815593679931614E-2</v>
      </c>
      <c r="V201" s="267">
        <f t="shared" si="43"/>
        <v>5.2205950979048475E-2</v>
      </c>
      <c r="W201" s="267">
        <f t="shared" si="43"/>
        <v>5.1643379042103817E-2</v>
      </c>
      <c r="X201" s="267">
        <f t="shared" si="43"/>
        <v>5.7087787161692834E-2</v>
      </c>
      <c r="Y201" s="267">
        <f t="shared" si="43"/>
        <v>5.7949069899094756E-2</v>
      </c>
      <c r="DA201" s="77"/>
    </row>
    <row r="202" spans="1:105" ht="12" customHeight="1" x14ac:dyDescent="0.25">
      <c r="A202" s="56" t="s">
        <v>95</v>
      </c>
      <c r="B202" s="268">
        <f t="shared" ref="B202:Y202" si="44">IF(B$115=0,0,B$115/B$110)</f>
        <v>6.87503220170783E-2</v>
      </c>
      <c r="C202" s="268">
        <f t="shared" si="44"/>
        <v>6.9612411875626237E-2</v>
      </c>
      <c r="D202" s="268">
        <f t="shared" si="44"/>
        <v>6.900103195749796E-2</v>
      </c>
      <c r="E202" s="268">
        <f t="shared" si="44"/>
        <v>6.5446623654763073E-2</v>
      </c>
      <c r="F202" s="268">
        <f t="shared" si="44"/>
        <v>6.6117977173910325E-2</v>
      </c>
      <c r="G202" s="268">
        <f t="shared" si="44"/>
        <v>6.5656221429358161E-2</v>
      </c>
      <c r="H202" s="268">
        <f t="shared" si="44"/>
        <v>6.2679559569041851E-2</v>
      </c>
      <c r="I202" s="268">
        <f t="shared" si="44"/>
        <v>6.2012449644260274E-2</v>
      </c>
      <c r="J202" s="268">
        <f t="shared" si="44"/>
        <v>6.2170901704383878E-2</v>
      </c>
      <c r="K202" s="268">
        <f t="shared" si="44"/>
        <v>6.1343810861616048E-2</v>
      </c>
      <c r="L202" s="268">
        <f t="shared" si="44"/>
        <v>6.2769695793555846E-2</v>
      </c>
      <c r="M202" s="268">
        <f t="shared" si="44"/>
        <v>6.050336717389608E-2</v>
      </c>
      <c r="N202" s="268">
        <f t="shared" si="44"/>
        <v>5.9905777697425396E-2</v>
      </c>
      <c r="O202" s="268">
        <f t="shared" si="44"/>
        <v>5.9734066037910531E-2</v>
      </c>
      <c r="P202" s="268">
        <f t="shared" si="44"/>
        <v>6.0108079901841978E-2</v>
      </c>
      <c r="Q202" s="268">
        <f t="shared" si="44"/>
        <v>6.036795148705814E-2</v>
      </c>
      <c r="R202" s="268">
        <f t="shared" si="44"/>
        <v>6.2159546683293376E-2</v>
      </c>
      <c r="S202" s="268">
        <f t="shared" si="44"/>
        <v>6.0551084919846475E-2</v>
      </c>
      <c r="T202" s="268">
        <f t="shared" si="44"/>
        <v>5.9189714346743409E-2</v>
      </c>
      <c r="U202" s="268">
        <f t="shared" si="44"/>
        <v>5.8921667369315596E-2</v>
      </c>
      <c r="V202" s="268">
        <f t="shared" si="44"/>
        <v>5.9397761881683636E-2</v>
      </c>
      <c r="W202" s="268">
        <f t="shared" si="44"/>
        <v>5.9977245932614678E-2</v>
      </c>
      <c r="X202" s="268">
        <f t="shared" si="44"/>
        <v>5.9550953406553676E-2</v>
      </c>
      <c r="Y202" s="268">
        <f t="shared" si="44"/>
        <v>6.0061124519784341E-2</v>
      </c>
      <c r="DA202" s="78"/>
    </row>
    <row r="203" spans="1:105" ht="12" customHeight="1" x14ac:dyDescent="0.25">
      <c r="A203" s="174" t="s">
        <v>1051</v>
      </c>
      <c r="B203" s="269">
        <f t="shared" ref="B203:Y203" si="45">IF(B$121=0,0,B$121/B$110)</f>
        <v>0.41151878692397942</v>
      </c>
      <c r="C203" s="269">
        <f t="shared" si="45"/>
        <v>0.40523035624302312</v>
      </c>
      <c r="D203" s="269">
        <f t="shared" si="45"/>
        <v>0.41130214257500014</v>
      </c>
      <c r="E203" s="269">
        <f t="shared" si="45"/>
        <v>0.44250219874536739</v>
      </c>
      <c r="F203" s="269">
        <f t="shared" si="45"/>
        <v>0.43471840913389015</v>
      </c>
      <c r="G203" s="269">
        <f t="shared" si="45"/>
        <v>0.43872296290290935</v>
      </c>
      <c r="H203" s="269">
        <f t="shared" si="45"/>
        <v>0.46027500264246823</v>
      </c>
      <c r="I203" s="269">
        <f t="shared" si="45"/>
        <v>0.47346006249320155</v>
      </c>
      <c r="J203" s="269">
        <f t="shared" si="45"/>
        <v>0.47628098973297345</v>
      </c>
      <c r="K203" s="269">
        <f t="shared" si="45"/>
        <v>0.48568661637044025</v>
      </c>
      <c r="L203" s="269">
        <f t="shared" si="45"/>
        <v>0.47120960473168233</v>
      </c>
      <c r="M203" s="269">
        <f t="shared" si="45"/>
        <v>0.46857787262090739</v>
      </c>
      <c r="N203" s="269">
        <f t="shared" si="45"/>
        <v>0.46849715953918541</v>
      </c>
      <c r="O203" s="269">
        <f t="shared" si="45"/>
        <v>0.47058222087220297</v>
      </c>
      <c r="P203" s="269">
        <f t="shared" si="45"/>
        <v>0.45951648619349367</v>
      </c>
      <c r="Q203" s="269">
        <f t="shared" si="45"/>
        <v>0.46964573052351399</v>
      </c>
      <c r="R203" s="269">
        <f t="shared" si="45"/>
        <v>0.49192279182445237</v>
      </c>
      <c r="S203" s="269">
        <f t="shared" si="45"/>
        <v>0.47063770300137314</v>
      </c>
      <c r="T203" s="269">
        <f t="shared" si="45"/>
        <v>0.47395941284985216</v>
      </c>
      <c r="U203" s="269">
        <f t="shared" si="45"/>
        <v>0.46468866797891195</v>
      </c>
      <c r="V203" s="269">
        <f t="shared" si="45"/>
        <v>0.46870369374697696</v>
      </c>
      <c r="W203" s="269">
        <f t="shared" si="45"/>
        <v>0.46856466969830474</v>
      </c>
      <c r="X203" s="269">
        <f t="shared" si="45"/>
        <v>0.45804252381422045</v>
      </c>
      <c r="Y203" s="269">
        <f t="shared" si="45"/>
        <v>0.45396807848498022</v>
      </c>
      <c r="DA203" s="79"/>
    </row>
    <row r="204" spans="1:105" ht="12" customHeight="1" x14ac:dyDescent="0.25">
      <c r="A204" s="62" t="s">
        <v>1052</v>
      </c>
      <c r="B204" s="318">
        <f t="shared" ref="B204:Y204" si="46">IF(B$122=0,0,B$122/B$110)</f>
        <v>0.41095059063591904</v>
      </c>
      <c r="C204" s="318">
        <f t="shared" si="46"/>
        <v>0.40464938831858577</v>
      </c>
      <c r="D204" s="318">
        <f t="shared" si="46"/>
        <v>0.41073786468704249</v>
      </c>
      <c r="E204" s="318">
        <f t="shared" si="46"/>
        <v>0.44200091385240853</v>
      </c>
      <c r="F204" s="318">
        <f t="shared" si="46"/>
        <v>0.43419612224100135</v>
      </c>
      <c r="G204" s="318">
        <f t="shared" si="46"/>
        <v>0.43820643933558912</v>
      </c>
      <c r="H204" s="318">
        <f t="shared" si="46"/>
        <v>0.45978550719972427</v>
      </c>
      <c r="I204" s="318">
        <f t="shared" si="46"/>
        <v>0.47301662139527273</v>
      </c>
      <c r="J204" s="318">
        <f t="shared" si="46"/>
        <v>0.47585092087923003</v>
      </c>
      <c r="K204" s="318">
        <f t="shared" si="46"/>
        <v>0.4852789931033567</v>
      </c>
      <c r="L204" s="318">
        <f t="shared" si="46"/>
        <v>0.47077257892139623</v>
      </c>
      <c r="M204" s="318">
        <f t="shared" si="46"/>
        <v>0.46815164957519367</v>
      </c>
      <c r="N204" s="318">
        <f t="shared" si="46"/>
        <v>0.46808234440120389</v>
      </c>
      <c r="O204" s="318">
        <f t="shared" si="46"/>
        <v>0.47017198727085807</v>
      </c>
      <c r="P204" s="318">
        <f t="shared" si="46"/>
        <v>0.45908600724421494</v>
      </c>
      <c r="Q204" s="318">
        <f t="shared" si="46"/>
        <v>0.46922584733898925</v>
      </c>
      <c r="R204" s="318">
        <f t="shared" si="46"/>
        <v>0.49148973334073448</v>
      </c>
      <c r="S204" s="318">
        <f t="shared" si="46"/>
        <v>0.47022631312451307</v>
      </c>
      <c r="T204" s="318">
        <f t="shared" si="46"/>
        <v>0.4735495079748685</v>
      </c>
      <c r="U204" s="318">
        <f t="shared" si="46"/>
        <v>0.46426896033679355</v>
      </c>
      <c r="V204" s="318">
        <f t="shared" si="46"/>
        <v>0.46830743007933118</v>
      </c>
      <c r="W204" s="318">
        <f t="shared" si="46"/>
        <v>0.4681604179000316</v>
      </c>
      <c r="X204" s="318">
        <f t="shared" si="46"/>
        <v>0.4576161540175796</v>
      </c>
      <c r="Y204" s="318">
        <f t="shared" si="46"/>
        <v>0.4535352760525016</v>
      </c>
      <c r="DA204" s="141"/>
    </row>
    <row r="205" spans="1:105" ht="12" customHeight="1" x14ac:dyDescent="0.25">
      <c r="A205" s="62" t="s">
        <v>1064</v>
      </c>
      <c r="B205" s="318">
        <f t="shared" ref="B205:Y205" si="47">IF(B$133=0,0,B$133/B$110)</f>
        <v>5.6819628806039724E-4</v>
      </c>
      <c r="C205" s="318">
        <f t="shared" si="47"/>
        <v>5.8096792443734844E-4</v>
      </c>
      <c r="D205" s="318">
        <f t="shared" si="47"/>
        <v>5.6427788795764423E-4</v>
      </c>
      <c r="E205" s="318">
        <f t="shared" si="47"/>
        <v>5.0128489295887509E-4</v>
      </c>
      <c r="F205" s="318">
        <f t="shared" si="47"/>
        <v>5.222868928888082E-4</v>
      </c>
      <c r="G205" s="318">
        <f t="shared" si="47"/>
        <v>5.1652356732022201E-4</v>
      </c>
      <c r="H205" s="318">
        <f t="shared" si="47"/>
        <v>4.894954427439479E-4</v>
      </c>
      <c r="I205" s="318">
        <f t="shared" si="47"/>
        <v>4.4344109792880361E-4</v>
      </c>
      <c r="J205" s="318">
        <f t="shared" si="47"/>
        <v>4.3006885374339703E-4</v>
      </c>
      <c r="K205" s="318">
        <f t="shared" si="47"/>
        <v>4.076232670834816E-4</v>
      </c>
      <c r="L205" s="318">
        <f t="shared" si="47"/>
        <v>4.3702581028611523E-4</v>
      </c>
      <c r="M205" s="318">
        <f t="shared" si="47"/>
        <v>4.262230457136812E-4</v>
      </c>
      <c r="N205" s="318">
        <f t="shared" si="47"/>
        <v>4.148151379814826E-4</v>
      </c>
      <c r="O205" s="318">
        <f t="shared" si="47"/>
        <v>4.1023360134490489E-4</v>
      </c>
      <c r="P205" s="318">
        <f t="shared" si="47"/>
        <v>4.304789492787856E-4</v>
      </c>
      <c r="Q205" s="318">
        <f t="shared" si="47"/>
        <v>4.198831845247321E-4</v>
      </c>
      <c r="R205" s="318">
        <f t="shared" si="47"/>
        <v>4.3305848371793534E-4</v>
      </c>
      <c r="S205" s="318">
        <f t="shared" si="47"/>
        <v>4.1138987686004742E-4</v>
      </c>
      <c r="T205" s="318">
        <f t="shared" si="47"/>
        <v>4.0990487498367828E-4</v>
      </c>
      <c r="U205" s="318">
        <f t="shared" si="47"/>
        <v>4.1970764211836018E-4</v>
      </c>
      <c r="V205" s="318">
        <f t="shared" si="47"/>
        <v>3.9626366764580165E-4</v>
      </c>
      <c r="W205" s="318">
        <f t="shared" si="47"/>
        <v>4.0425179827320579E-4</v>
      </c>
      <c r="X205" s="318">
        <f t="shared" si="47"/>
        <v>4.2636979664082618E-4</v>
      </c>
      <c r="Y205" s="318">
        <f t="shared" si="47"/>
        <v>4.3280243247861399E-4</v>
      </c>
      <c r="DA205" s="141"/>
    </row>
    <row r="206" spans="1:105" ht="12" customHeight="1" x14ac:dyDescent="0.25">
      <c r="A206" s="174" t="s">
        <v>1010</v>
      </c>
      <c r="B206" s="269">
        <f t="shared" ref="B206:Y206" si="48">IF(B$134=0,0,B$134/B$110)</f>
        <v>0.14974279329508472</v>
      </c>
      <c r="C206" s="269">
        <f t="shared" si="48"/>
        <v>0.14824039202800068</v>
      </c>
      <c r="D206" s="269">
        <f t="shared" si="48"/>
        <v>0.15008227997266213</v>
      </c>
      <c r="E206" s="269">
        <f t="shared" si="48"/>
        <v>0.14908681480059058</v>
      </c>
      <c r="F206" s="269">
        <f t="shared" si="48"/>
        <v>0.14734719099661889</v>
      </c>
      <c r="G206" s="269">
        <f t="shared" si="48"/>
        <v>0.1473232554205457</v>
      </c>
      <c r="H206" s="269">
        <f t="shared" si="48"/>
        <v>0.14113814636554647</v>
      </c>
      <c r="I206" s="269">
        <f t="shared" si="48"/>
        <v>0.14842507747716824</v>
      </c>
      <c r="J206" s="269">
        <f t="shared" si="48"/>
        <v>0.15068998165302208</v>
      </c>
      <c r="K206" s="269">
        <f t="shared" si="48"/>
        <v>0.15093878280306577</v>
      </c>
      <c r="L206" s="269">
        <f t="shared" si="48"/>
        <v>0.15127181573333146</v>
      </c>
      <c r="M206" s="269">
        <f t="shared" si="48"/>
        <v>0.14570697423851256</v>
      </c>
      <c r="N206" s="269">
        <f t="shared" si="48"/>
        <v>0.14520980270007824</v>
      </c>
      <c r="O206" s="269">
        <f t="shared" si="48"/>
        <v>0.14534157065994735</v>
      </c>
      <c r="P206" s="269">
        <f t="shared" si="48"/>
        <v>0.14330380137928062</v>
      </c>
      <c r="Q206" s="269">
        <f t="shared" si="48"/>
        <v>0.14574457931478327</v>
      </c>
      <c r="R206" s="269">
        <f t="shared" si="48"/>
        <v>0.15005267427070165</v>
      </c>
      <c r="S206" s="269">
        <f t="shared" si="48"/>
        <v>0.14728396135767705</v>
      </c>
      <c r="T206" s="269">
        <f t="shared" si="48"/>
        <v>0.14299941124420631</v>
      </c>
      <c r="U206" s="269">
        <f t="shared" si="48"/>
        <v>0.14065554157335133</v>
      </c>
      <c r="V206" s="269">
        <f t="shared" si="48"/>
        <v>0.14499774726972545</v>
      </c>
      <c r="W206" s="269">
        <f t="shared" si="48"/>
        <v>0.14594316040460131</v>
      </c>
      <c r="X206" s="269">
        <f t="shared" si="48"/>
        <v>0.14130072848014227</v>
      </c>
      <c r="Y206" s="269">
        <f t="shared" si="48"/>
        <v>0.14177917202151458</v>
      </c>
      <c r="DA206" s="79"/>
    </row>
    <row r="207" spans="1:105" ht="12" customHeight="1" x14ac:dyDescent="0.25">
      <c r="A207" s="62" t="s">
        <v>1012</v>
      </c>
      <c r="B207" s="318">
        <f t="shared" ref="B207:Y207" si="49">IF(B$135=0,0,B$135/B$110)</f>
        <v>0.1394994007911981</v>
      </c>
      <c r="C207" s="318">
        <f t="shared" si="49"/>
        <v>0.13712589272647241</v>
      </c>
      <c r="D207" s="318">
        <f t="shared" si="49"/>
        <v>0.1399892884926707</v>
      </c>
      <c r="E207" s="318">
        <f t="shared" si="49"/>
        <v>0.14141973364127294</v>
      </c>
      <c r="F207" s="318">
        <f t="shared" si="49"/>
        <v>0.13825422011441016</v>
      </c>
      <c r="G207" s="318">
        <f t="shared" si="49"/>
        <v>0.13855762329044061</v>
      </c>
      <c r="H207" s="318">
        <f t="shared" si="49"/>
        <v>0.13200513647215595</v>
      </c>
      <c r="I207" s="318">
        <f t="shared" si="49"/>
        <v>0.14254540795490481</v>
      </c>
      <c r="J207" s="318">
        <f t="shared" si="49"/>
        <v>0.14565462883320432</v>
      </c>
      <c r="K207" s="318">
        <f t="shared" si="49"/>
        <v>0.14662206693006877</v>
      </c>
      <c r="L207" s="318">
        <f t="shared" si="49"/>
        <v>0.14620410765802458</v>
      </c>
      <c r="M207" s="318">
        <f t="shared" si="49"/>
        <v>0.14032608127130522</v>
      </c>
      <c r="N207" s="318">
        <f t="shared" si="49"/>
        <v>0.14027456378449699</v>
      </c>
      <c r="O207" s="318">
        <f t="shared" si="49"/>
        <v>0.14055008802230967</v>
      </c>
      <c r="P207" s="318">
        <f t="shared" si="49"/>
        <v>0.13774505317155755</v>
      </c>
      <c r="Q207" s="318">
        <f t="shared" si="49"/>
        <v>0.14088480045336041</v>
      </c>
      <c r="R207" s="318">
        <f t="shared" si="49"/>
        <v>0.14480784371301691</v>
      </c>
      <c r="S207" s="318">
        <f t="shared" si="49"/>
        <v>0.14269590941580826</v>
      </c>
      <c r="T207" s="318">
        <f t="shared" si="49"/>
        <v>0.13759365307315891</v>
      </c>
      <c r="U207" s="318">
        <f t="shared" si="49"/>
        <v>0.13452278533562131</v>
      </c>
      <c r="V207" s="318">
        <f t="shared" si="49"/>
        <v>0.14034483549905757</v>
      </c>
      <c r="W207" s="318">
        <f t="shared" si="49"/>
        <v>0.14070609007972806</v>
      </c>
      <c r="X207" s="318">
        <f t="shared" si="49"/>
        <v>0.13521838061493041</v>
      </c>
      <c r="Y207" s="318">
        <f t="shared" si="49"/>
        <v>0.13561023776695241</v>
      </c>
      <c r="DA207" s="141"/>
    </row>
    <row r="208" spans="1:105" ht="12" customHeight="1" x14ac:dyDescent="0.25">
      <c r="A208" s="62" t="s">
        <v>1019</v>
      </c>
      <c r="B208" s="318">
        <f t="shared" ref="B208:Y208" si="50">IF(B$141=0,0,B$141/B$110)</f>
        <v>1.0243392503886641E-2</v>
      </c>
      <c r="C208" s="318">
        <f t="shared" si="50"/>
        <v>1.1114499301528273E-2</v>
      </c>
      <c r="D208" s="318">
        <f t="shared" si="50"/>
        <v>1.0092991479991428E-2</v>
      </c>
      <c r="E208" s="318">
        <f t="shared" si="50"/>
        <v>7.6670811593176538E-3</v>
      </c>
      <c r="F208" s="318">
        <f t="shared" si="50"/>
        <v>9.0929708822087198E-3</v>
      </c>
      <c r="G208" s="318">
        <f t="shared" si="50"/>
        <v>8.7656321301050957E-3</v>
      </c>
      <c r="H208" s="318">
        <f t="shared" si="50"/>
        <v>9.1330098933905344E-3</v>
      </c>
      <c r="I208" s="318">
        <f t="shared" si="50"/>
        <v>5.8796695222634509E-3</v>
      </c>
      <c r="J208" s="318">
        <f t="shared" si="50"/>
        <v>5.0353528198177457E-3</v>
      </c>
      <c r="K208" s="318">
        <f t="shared" si="50"/>
        <v>4.3167158729970111E-3</v>
      </c>
      <c r="L208" s="318">
        <f t="shared" si="50"/>
        <v>5.0677080753068413E-3</v>
      </c>
      <c r="M208" s="318">
        <f t="shared" si="50"/>
        <v>5.380892967207329E-3</v>
      </c>
      <c r="N208" s="318">
        <f t="shared" si="50"/>
        <v>4.9352389155812425E-3</v>
      </c>
      <c r="O208" s="318">
        <f t="shared" si="50"/>
        <v>4.7914826376376507E-3</v>
      </c>
      <c r="P208" s="318">
        <f t="shared" si="50"/>
        <v>5.5587482077230519E-3</v>
      </c>
      <c r="Q208" s="318">
        <f t="shared" si="50"/>
        <v>4.8597788614228562E-3</v>
      </c>
      <c r="R208" s="318">
        <f t="shared" si="50"/>
        <v>5.2448305576847523E-3</v>
      </c>
      <c r="S208" s="318">
        <f t="shared" si="50"/>
        <v>4.5880519418687957E-3</v>
      </c>
      <c r="T208" s="318">
        <f t="shared" si="50"/>
        <v>5.4057581710474098E-3</v>
      </c>
      <c r="U208" s="318">
        <f t="shared" si="50"/>
        <v>6.132756237730028E-3</v>
      </c>
      <c r="V208" s="318">
        <f t="shared" si="50"/>
        <v>4.6529117706678984E-3</v>
      </c>
      <c r="W208" s="318">
        <f t="shared" si="50"/>
        <v>5.2370703248732393E-3</v>
      </c>
      <c r="X208" s="318">
        <f t="shared" si="50"/>
        <v>6.0823478652118493E-3</v>
      </c>
      <c r="Y208" s="318">
        <f t="shared" si="50"/>
        <v>6.1689342545621856E-3</v>
      </c>
      <c r="DA208" s="141"/>
    </row>
    <row r="209" spans="1:105" ht="12" customHeight="1" x14ac:dyDescent="0.25">
      <c r="A209" s="174" t="s">
        <v>1021</v>
      </c>
      <c r="B209" s="269">
        <f t="shared" ref="B209:Y209" si="51">IF(B$142=0,0,B$142/B$110)</f>
        <v>0.18358458415535109</v>
      </c>
      <c r="C209" s="269">
        <f t="shared" si="51"/>
        <v>0.18632343985308128</v>
      </c>
      <c r="D209" s="269">
        <f t="shared" si="51"/>
        <v>0.18449650939159837</v>
      </c>
      <c r="E209" s="269">
        <f t="shared" si="51"/>
        <v>0.17851192386242651</v>
      </c>
      <c r="F209" s="269">
        <f t="shared" si="51"/>
        <v>0.18047402924475386</v>
      </c>
      <c r="G209" s="269">
        <f t="shared" si="51"/>
        <v>0.17932425638944821</v>
      </c>
      <c r="H209" s="269">
        <f t="shared" si="51"/>
        <v>0.17589730519404873</v>
      </c>
      <c r="I209" s="269">
        <f t="shared" si="51"/>
        <v>0.1713224093263164</v>
      </c>
      <c r="J209" s="269">
        <f t="shared" si="51"/>
        <v>0.17070462115957061</v>
      </c>
      <c r="K209" s="269">
        <f t="shared" si="51"/>
        <v>0.16878541261402011</v>
      </c>
      <c r="L209" s="269">
        <f t="shared" si="51"/>
        <v>0.17154086605064475</v>
      </c>
      <c r="M209" s="269">
        <f t="shared" si="51"/>
        <v>0.16724245639524218</v>
      </c>
      <c r="N209" s="269">
        <f t="shared" si="51"/>
        <v>0.16539672825067564</v>
      </c>
      <c r="O209" s="269">
        <f t="shared" si="51"/>
        <v>0.16514689199641633</v>
      </c>
      <c r="P209" s="269">
        <f t="shared" si="51"/>
        <v>0.16621598611437208</v>
      </c>
      <c r="Q209" s="269">
        <f t="shared" si="51"/>
        <v>0.16712508876406623</v>
      </c>
      <c r="R209" s="269">
        <f t="shared" si="51"/>
        <v>0.17237200749458675</v>
      </c>
      <c r="S209" s="269">
        <f t="shared" si="51"/>
        <v>0.16620101181206515</v>
      </c>
      <c r="T209" s="269">
        <f t="shared" si="51"/>
        <v>0.1638336364685514</v>
      </c>
      <c r="U209" s="269">
        <f t="shared" si="51"/>
        <v>0.16334565744967283</v>
      </c>
      <c r="V209" s="269">
        <f t="shared" si="51"/>
        <v>0.16255007459171555</v>
      </c>
      <c r="W209" s="269">
        <f t="shared" si="51"/>
        <v>0.16420149040962381</v>
      </c>
      <c r="X209" s="269">
        <f t="shared" si="51"/>
        <v>0.16397702588082452</v>
      </c>
      <c r="Y209" s="269">
        <f t="shared" si="51"/>
        <v>0.16431167358985688</v>
      </c>
      <c r="DA209" s="79"/>
    </row>
    <row r="210" spans="1:105" ht="12" customHeight="1" x14ac:dyDescent="0.25">
      <c r="A210" s="62" t="s">
        <v>1133</v>
      </c>
      <c r="B210" s="318">
        <f t="shared" ref="B210:Y210" si="52">IF(B$143=0,0,B$143/B$110)</f>
        <v>7.2551858501578179E-2</v>
      </c>
      <c r="C210" s="318">
        <f t="shared" si="52"/>
        <v>6.8005908898847403E-2</v>
      </c>
      <c r="D210" s="318">
        <f t="shared" si="52"/>
        <v>7.1329416757720393E-2</v>
      </c>
      <c r="E210" s="318">
        <f t="shared" si="52"/>
        <v>7.1994948157671199E-2</v>
      </c>
      <c r="F210" s="318">
        <f t="shared" si="52"/>
        <v>6.8248528720593463E-2</v>
      </c>
      <c r="G210" s="318">
        <f t="shared" si="52"/>
        <v>6.9727546804802115E-2</v>
      </c>
      <c r="H210" s="318">
        <f t="shared" si="52"/>
        <v>6.2438163202179549E-2</v>
      </c>
      <c r="I210" s="318">
        <f t="shared" si="52"/>
        <v>7.7747760731148807E-2</v>
      </c>
      <c r="J210" s="318">
        <f t="shared" si="52"/>
        <v>8.2422961679485485E-2</v>
      </c>
      <c r="K210" s="318">
        <f t="shared" si="52"/>
        <v>8.5130900873308504E-2</v>
      </c>
      <c r="L210" s="318">
        <f t="shared" si="52"/>
        <v>8.3091112183458937E-2</v>
      </c>
      <c r="M210" s="318">
        <f t="shared" si="52"/>
        <v>7.7682526645996425E-2</v>
      </c>
      <c r="N210" s="318">
        <f t="shared" si="52"/>
        <v>7.9128390003948029E-2</v>
      </c>
      <c r="O210" s="318">
        <f t="shared" si="52"/>
        <v>7.9166019966093376E-2</v>
      </c>
      <c r="P210" s="318">
        <f t="shared" si="52"/>
        <v>7.4940176464213873E-2</v>
      </c>
      <c r="Q210" s="318">
        <f t="shared" si="52"/>
        <v>7.7186420324869665E-2</v>
      </c>
      <c r="R210" s="318">
        <f t="shared" si="52"/>
        <v>8.1172125476394769E-2</v>
      </c>
      <c r="S210" s="318">
        <f t="shared" si="52"/>
        <v>8.2707541890475966E-2</v>
      </c>
      <c r="T210" s="318">
        <f t="shared" si="52"/>
        <v>7.7121948982372845E-2</v>
      </c>
      <c r="U210" s="318">
        <f t="shared" si="52"/>
        <v>7.3256500402333544E-2</v>
      </c>
      <c r="V210" s="318">
        <f t="shared" si="52"/>
        <v>8.1656477297890245E-2</v>
      </c>
      <c r="W210" s="318">
        <f t="shared" si="52"/>
        <v>8.0692414660544706E-2</v>
      </c>
      <c r="X210" s="318">
        <f t="shared" si="52"/>
        <v>7.4215523989304324E-2</v>
      </c>
      <c r="Y210" s="318">
        <f t="shared" si="52"/>
        <v>7.5461514664420304E-2</v>
      </c>
      <c r="DA210" s="141"/>
    </row>
    <row r="211" spans="1:105" ht="12" customHeight="1" x14ac:dyDescent="0.25">
      <c r="A211" s="62" t="s">
        <v>1024</v>
      </c>
      <c r="B211" s="318">
        <f t="shared" ref="B211:Y211" si="53">IF(B$144=0,0,B$144/B$110)</f>
        <v>3.5946988654279539E-2</v>
      </c>
      <c r="C211" s="318">
        <f t="shared" si="53"/>
        <v>3.5395805000159507E-2</v>
      </c>
      <c r="D211" s="318">
        <f t="shared" si="53"/>
        <v>3.5928380925163268E-2</v>
      </c>
      <c r="E211" s="318">
        <f t="shared" si="53"/>
        <v>3.8663046598490521E-2</v>
      </c>
      <c r="F211" s="318">
        <f t="shared" si="53"/>
        <v>3.7980339815978967E-2</v>
      </c>
      <c r="G211" s="318">
        <f t="shared" si="53"/>
        <v>3.8331133381882182E-2</v>
      </c>
      <c r="H211" s="318">
        <f t="shared" si="53"/>
        <v>4.0218714335304453E-2</v>
      </c>
      <c r="I211" s="318">
        <f t="shared" si="53"/>
        <v>4.1376076613662216E-2</v>
      </c>
      <c r="J211" s="318">
        <f t="shared" si="53"/>
        <v>4.1624000655418616E-2</v>
      </c>
      <c r="K211" s="318">
        <f t="shared" si="53"/>
        <v>4.2448700298137167E-2</v>
      </c>
      <c r="L211" s="318">
        <f t="shared" si="53"/>
        <v>4.1179783990689396E-2</v>
      </c>
      <c r="M211" s="318">
        <f t="shared" si="53"/>
        <v>4.0950524027038214E-2</v>
      </c>
      <c r="N211" s="318">
        <f t="shared" si="53"/>
        <v>4.0944461711130017E-2</v>
      </c>
      <c r="O211" s="318">
        <f t="shared" si="53"/>
        <v>4.1127248572223739E-2</v>
      </c>
      <c r="P211" s="318">
        <f t="shared" si="53"/>
        <v>4.0157527132907544E-2</v>
      </c>
      <c r="Q211" s="318">
        <f t="shared" si="53"/>
        <v>4.1044487086606685E-2</v>
      </c>
      <c r="R211" s="318">
        <f t="shared" si="53"/>
        <v>4.2991970983068444E-2</v>
      </c>
      <c r="S211" s="318">
        <f t="shared" si="53"/>
        <v>4.1132000605410897E-2</v>
      </c>
      <c r="T211" s="318">
        <f t="shared" si="53"/>
        <v>4.1422689681673869E-2</v>
      </c>
      <c r="U211" s="318">
        <f t="shared" si="53"/>
        <v>4.0610894423915196E-2</v>
      </c>
      <c r="V211" s="318">
        <f t="shared" si="53"/>
        <v>4.0964150580065258E-2</v>
      </c>
      <c r="W211" s="318">
        <f t="shared" si="53"/>
        <v>4.0951291016746098E-2</v>
      </c>
      <c r="X211" s="318">
        <f t="shared" si="53"/>
        <v>4.0028954991960991E-2</v>
      </c>
      <c r="Y211" s="318">
        <f t="shared" si="53"/>
        <v>3.96719892708918E-2</v>
      </c>
      <c r="DA211" s="141"/>
    </row>
    <row r="212" spans="1:105" ht="12" customHeight="1" x14ac:dyDescent="0.25">
      <c r="A212" s="62" t="s">
        <v>1036</v>
      </c>
      <c r="B212" s="318">
        <f t="shared" ref="B212:Y212" si="54">IF(B$155=0,0,B$155/B$110)</f>
        <v>7.5085736999493377E-2</v>
      </c>
      <c r="C212" s="318">
        <f t="shared" si="54"/>
        <v>8.2921725954074363E-2</v>
      </c>
      <c r="D212" s="318">
        <f t="shared" si="54"/>
        <v>7.72387117087147E-2</v>
      </c>
      <c r="E212" s="318">
        <f t="shared" si="54"/>
        <v>6.7853929106264796E-2</v>
      </c>
      <c r="F212" s="318">
        <f t="shared" si="54"/>
        <v>7.4245160708181462E-2</v>
      </c>
      <c r="G212" s="318">
        <f t="shared" si="54"/>
        <v>7.1265576202763914E-2</v>
      </c>
      <c r="H212" s="318">
        <f t="shared" si="54"/>
        <v>7.3240427656564702E-2</v>
      </c>
      <c r="I212" s="318">
        <f t="shared" si="54"/>
        <v>5.2198571981505411E-2</v>
      </c>
      <c r="J212" s="318">
        <f t="shared" si="54"/>
        <v>4.6657658824666513E-2</v>
      </c>
      <c r="K212" s="318">
        <f t="shared" si="54"/>
        <v>4.1205811442574437E-2</v>
      </c>
      <c r="L212" s="318">
        <f t="shared" si="54"/>
        <v>4.7269969876496419E-2</v>
      </c>
      <c r="M212" s="318">
        <f t="shared" si="54"/>
        <v>4.8609405722207545E-2</v>
      </c>
      <c r="N212" s="318">
        <f t="shared" si="54"/>
        <v>4.53238765355976E-2</v>
      </c>
      <c r="O212" s="318">
        <f t="shared" si="54"/>
        <v>4.4853623458099179E-2</v>
      </c>
      <c r="P212" s="318">
        <f t="shared" si="54"/>
        <v>5.1118282517250646E-2</v>
      </c>
      <c r="Q212" s="318">
        <f t="shared" si="54"/>
        <v>4.8894181352589883E-2</v>
      </c>
      <c r="R212" s="318">
        <f t="shared" si="54"/>
        <v>4.8207911035123542E-2</v>
      </c>
      <c r="S212" s="318">
        <f t="shared" si="54"/>
        <v>4.2361469316178284E-2</v>
      </c>
      <c r="T212" s="318">
        <f t="shared" si="54"/>
        <v>4.5288997804504683E-2</v>
      </c>
      <c r="U212" s="318">
        <f t="shared" si="54"/>
        <v>4.9478262623424085E-2</v>
      </c>
      <c r="V212" s="318">
        <f t="shared" si="54"/>
        <v>3.9929446713760072E-2</v>
      </c>
      <c r="W212" s="318">
        <f t="shared" si="54"/>
        <v>4.2557784732333001E-2</v>
      </c>
      <c r="X212" s="318">
        <f t="shared" si="54"/>
        <v>4.9732546899559214E-2</v>
      </c>
      <c r="Y212" s="318">
        <f t="shared" si="54"/>
        <v>4.9178169654544787E-2</v>
      </c>
      <c r="DA212" s="141"/>
    </row>
    <row r="213" spans="1:105" ht="12" customHeight="1" x14ac:dyDescent="0.25">
      <c r="A213" s="41" t="s">
        <v>1038</v>
      </c>
      <c r="B213" s="319">
        <f t="shared" ref="B213:Y213" si="55">IF(B$156=0,0,B$156/B$110)</f>
        <v>7.5888174570270028E-2</v>
      </c>
      <c r="C213" s="319">
        <f t="shared" si="55"/>
        <v>7.7593951590092955E-2</v>
      </c>
      <c r="D213" s="319">
        <f t="shared" si="55"/>
        <v>7.5364833891560304E-2</v>
      </c>
      <c r="E213" s="319">
        <f t="shared" si="55"/>
        <v>6.695150296768318E-2</v>
      </c>
      <c r="F213" s="319">
        <f t="shared" si="55"/>
        <v>6.9756525581344E-2</v>
      </c>
      <c r="G213" s="319">
        <f t="shared" si="55"/>
        <v>6.866250339140495E-2</v>
      </c>
      <c r="H213" s="319">
        <f t="shared" si="55"/>
        <v>6.4972969237005268E-2</v>
      </c>
      <c r="I213" s="319">
        <f t="shared" si="55"/>
        <v>5.8733607141417718E-2</v>
      </c>
      <c r="J213" s="319">
        <f t="shared" si="55"/>
        <v>5.6785099289412465E-2</v>
      </c>
      <c r="K213" s="319">
        <f t="shared" si="55"/>
        <v>5.4067845705917668E-2</v>
      </c>
      <c r="L213" s="319">
        <f t="shared" si="55"/>
        <v>5.8205604603749725E-2</v>
      </c>
      <c r="M213" s="319">
        <f t="shared" si="55"/>
        <v>6.431211422572132E-2</v>
      </c>
      <c r="N213" s="319">
        <f t="shared" si="55"/>
        <v>6.5446943394138465E-2</v>
      </c>
      <c r="O213" s="319">
        <f t="shared" si="55"/>
        <v>6.4606431983493695E-2</v>
      </c>
      <c r="P213" s="319">
        <f t="shared" si="55"/>
        <v>6.9211771679987391E-2</v>
      </c>
      <c r="Q213" s="319">
        <f t="shared" si="55"/>
        <v>6.3690952445009039E-2</v>
      </c>
      <c r="R213" s="319">
        <f t="shared" si="55"/>
        <v>5.0093724632865502E-2</v>
      </c>
      <c r="S213" s="319">
        <f t="shared" si="55"/>
        <v>6.3045586780991439E-2</v>
      </c>
      <c r="T213" s="319">
        <f t="shared" si="55"/>
        <v>6.498731869879544E-2</v>
      </c>
      <c r="U213" s="319">
        <f t="shared" si="55"/>
        <v>6.9741472818619282E-2</v>
      </c>
      <c r="V213" s="319">
        <f t="shared" si="55"/>
        <v>6.6516222978007661E-2</v>
      </c>
      <c r="W213" s="319">
        <f t="shared" si="55"/>
        <v>6.4990692761809091E-2</v>
      </c>
      <c r="X213" s="319">
        <f t="shared" si="55"/>
        <v>7.1095686054321497E-2</v>
      </c>
      <c r="Y213" s="319">
        <f t="shared" si="55"/>
        <v>7.2188532312779524E-2</v>
      </c>
      <c r="DA213" s="82"/>
    </row>
    <row r="214" spans="1:105" ht="12" customHeight="1" x14ac:dyDescent="0.25">
      <c r="A214" s="172"/>
      <c r="B214" s="172"/>
      <c r="C214" s="172"/>
      <c r="D214" s="172"/>
      <c r="E214" s="172"/>
      <c r="F214" s="172"/>
      <c r="G214" s="172"/>
      <c r="H214" s="172"/>
      <c r="I214" s="172"/>
      <c r="J214" s="172"/>
      <c r="K214" s="172"/>
      <c r="L214" s="172"/>
      <c r="M214" s="172"/>
      <c r="N214" s="172"/>
      <c r="O214" s="172"/>
      <c r="P214" s="172"/>
      <c r="Q214" s="172"/>
      <c r="R214" s="172"/>
      <c r="S214" s="172"/>
      <c r="T214" s="172"/>
      <c r="U214" s="172"/>
      <c r="V214" s="172"/>
      <c r="W214" s="172"/>
      <c r="X214" s="172"/>
      <c r="Y214" s="172"/>
      <c r="DA214" s="176"/>
    </row>
    <row r="215" spans="1:105" ht="15" customHeight="1" x14ac:dyDescent="0.25">
      <c r="A215" s="32" t="s">
        <v>341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DA215" s="88"/>
    </row>
    <row r="216" spans="1:105" ht="12" customHeight="1" x14ac:dyDescent="0.25">
      <c r="A216" s="172"/>
      <c r="B216" s="172"/>
      <c r="C216" s="172"/>
      <c r="D216" s="172"/>
      <c r="E216" s="172"/>
      <c r="F216" s="172"/>
      <c r="G216" s="172"/>
      <c r="H216" s="172"/>
      <c r="I216" s="172"/>
      <c r="J216" s="172"/>
      <c r="K216" s="172"/>
      <c r="L216" s="172"/>
      <c r="M216" s="172"/>
      <c r="N216" s="172"/>
      <c r="O216" s="172"/>
      <c r="P216" s="172"/>
      <c r="Q216" s="172"/>
      <c r="R216" s="172"/>
      <c r="S216" s="172"/>
      <c r="T216" s="172"/>
      <c r="U216" s="172"/>
      <c r="V216" s="172"/>
      <c r="W216" s="172"/>
      <c r="X216" s="172"/>
      <c r="Y216" s="172"/>
      <c r="DA216" s="176"/>
    </row>
    <row r="217" spans="1:105" ht="12" customHeight="1" x14ac:dyDescent="0.25">
      <c r="A217" s="35" t="s">
        <v>1267</v>
      </c>
      <c r="B217" s="322">
        <f>IF(B$5=0,0,(B$5-B$16)/(CHI_fec!B$5-CHI_fec!B$16))</f>
        <v>0.45283385067726728</v>
      </c>
      <c r="C217" s="322">
        <f>IF(C$5=0,0,(C$5-C$16)/(CHI_fec!C$5-CHI_fec!C$16))</f>
        <v>0.45097950176647006</v>
      </c>
      <c r="D217" s="322">
        <f>IF(D$5=0,0,(D$5-D$16)/(CHI_fec!D$5-CHI_fec!D$16))</f>
        <v>0.45373274527450513</v>
      </c>
      <c r="E217" s="322">
        <f>IF(E$5=0,0,(E$5-E$16)/(CHI_fec!E$5-CHI_fec!E$16))</f>
        <v>0.45450143158461903</v>
      </c>
      <c r="F217" s="322">
        <f>IF(F$5=0,0,(F$5-F$16)/(CHI_fec!F$5-CHI_fec!F$16))</f>
        <v>0.45833599511569573</v>
      </c>
      <c r="G217" s="322">
        <f>IF(G$5=0,0,(G$5-G$16)/(CHI_fec!G$5-CHI_fec!G$16))</f>
        <v>0.46153107533389504</v>
      </c>
      <c r="H217" s="322">
        <f>IF(H$5=0,0,(H$5-H$16)/(CHI_fec!H$5-CHI_fec!H$16))</f>
        <v>0.47027643402497543</v>
      </c>
      <c r="I217" s="322">
        <f>IF(I$5=0,0,(I$5-I$16)/(CHI_fec!I$5-CHI_fec!I$16))</f>
        <v>0.47044755761529961</v>
      </c>
      <c r="J217" s="322">
        <f>IF(J$5=0,0,(J$5-J$16)/(CHI_fec!J$5-CHI_fec!J$16))</f>
        <v>0.47949279425369867</v>
      </c>
      <c r="K217" s="322">
        <f>IF(K$5=0,0,(K$5-K$16)/(CHI_fec!K$5-CHI_fec!K$16))</f>
        <v>0.48134263737930305</v>
      </c>
      <c r="L217" s="322">
        <f>IF(L$5=0,0,(L$5-L$16)/(CHI_fec!L$5-CHI_fec!L$16))</f>
        <v>0.47659660327039272</v>
      </c>
      <c r="M217" s="322">
        <f>IF(M$5=0,0,(M$5-M$16)/(CHI_fec!M$5-CHI_fec!M$16))</f>
        <v>0.47956237557083942</v>
      </c>
      <c r="N217" s="322">
        <f>IF(N$5=0,0,(N$5-N$16)/(CHI_fec!N$5-CHI_fec!N$16))</f>
        <v>0.4893390677783972</v>
      </c>
      <c r="O217" s="322">
        <f>IF(O$5=0,0,(O$5-O$16)/(CHI_fec!O$5-CHI_fec!O$16))</f>
        <v>0.4893917830755885</v>
      </c>
      <c r="P217" s="322">
        <f>IF(P$5=0,0,(P$5-P$16)/(CHI_fec!P$5-CHI_fec!P$16))</f>
        <v>0.48704173738098827</v>
      </c>
      <c r="Q217" s="322">
        <f>IF(Q$5=0,0,(Q$5-Q$16)/(CHI_fec!Q$5-CHI_fec!Q$16))</f>
        <v>0.48478902143831615</v>
      </c>
      <c r="R217" s="322">
        <f>IF(R$5=0,0,(R$5-R$16)/(CHI_fec!R$5-CHI_fec!R$16))</f>
        <v>0.48797803133673856</v>
      </c>
      <c r="S217" s="322">
        <f>IF(S$5=0,0,(S$5-S$16)/(CHI_fec!S$5-CHI_fec!S$16))</f>
        <v>0.50721451328303524</v>
      </c>
      <c r="T217" s="322">
        <f>IF(T$5=0,0,(T$5-T$16)/(CHI_fec!T$5-CHI_fec!T$16))</f>
        <v>0.51523902031472724</v>
      </c>
      <c r="U217" s="322">
        <f>IF(U$5=0,0,(U$5-U$16)/(CHI_fec!U$5-CHI_fec!U$16))</f>
        <v>0.51536073132498805</v>
      </c>
      <c r="V217" s="322">
        <f>IF(V$5=0,0,(V$5-V$16)/(CHI_fec!V$5-CHI_fec!V$16))</f>
        <v>0.51474388076966038</v>
      </c>
      <c r="W217" s="322">
        <f>IF(W$5=0,0,(W$5-W$16)/(CHI_fec!W$5-CHI_fec!W$16))</f>
        <v>0.51687286048877978</v>
      </c>
      <c r="X217" s="322">
        <f>IF(X$5=0,0,(X$5-X$16)/(CHI_fec!X$5-CHI_fec!X$16))</f>
        <v>0.51262989566520512</v>
      </c>
      <c r="Y217" s="322">
        <f>IF(Y$5=0,0,(Y$5-Y$16)/(CHI_fec!Y$5-CHI_fec!Y$16))</f>
        <v>0.51213430449501185</v>
      </c>
      <c r="DA217" s="95"/>
    </row>
    <row r="218" spans="1:105" ht="12" customHeight="1" x14ac:dyDescent="0.25">
      <c r="A218" s="55" t="s">
        <v>91</v>
      </c>
      <c r="B218" s="305">
        <f>IF(B$6=0,0,B$6/CHI_fec!B$6)</f>
        <v>0.37790886134070911</v>
      </c>
      <c r="C218" s="305">
        <f>IF(C$6=0,0,C$6/CHI_fec!C$6)</f>
        <v>0.37790886134070911</v>
      </c>
      <c r="D218" s="305">
        <f>IF(D$6=0,0,D$6/CHI_fec!D$6)</f>
        <v>0.3788728557989014</v>
      </c>
      <c r="E218" s="305">
        <f>IF(E$6=0,0,E$6/CHI_fec!E$6)</f>
        <v>0.37887285579890145</v>
      </c>
      <c r="F218" s="305">
        <f>IF(F$6=0,0,F$6/CHI_fec!F$6)</f>
        <v>0.3807503008053103</v>
      </c>
      <c r="G218" s="305">
        <f>IF(G$6=0,0,G$6/CHI_fec!G$6)</f>
        <v>0.38280875738436404</v>
      </c>
      <c r="H218" s="305">
        <f>IF(H$6=0,0,H$6/CHI_fec!H$6)</f>
        <v>0.38518555740321281</v>
      </c>
      <c r="I218" s="305">
        <f>IF(I$6=0,0,I$6/CHI_fec!I$6)</f>
        <v>0.38518555740321292</v>
      </c>
      <c r="J218" s="305">
        <f>IF(J$6=0,0,J$6/CHI_fec!J$6)</f>
        <v>0.39342728098051066</v>
      </c>
      <c r="K218" s="305">
        <f>IF(K$6=0,0,K$6/CHI_fec!K$6)</f>
        <v>0.3934272809805105</v>
      </c>
      <c r="L218" s="305">
        <f>IF(L$6=0,0,L$6/CHI_fec!L$6)</f>
        <v>0.39342728098051066</v>
      </c>
      <c r="M218" s="305">
        <f>IF(M$6=0,0,M$6/CHI_fec!M$6)</f>
        <v>0.39342728098051061</v>
      </c>
      <c r="N218" s="305">
        <f>IF(N$6=0,0,N$6/CHI_fec!N$6)</f>
        <v>0.40136158292593144</v>
      </c>
      <c r="O218" s="305">
        <f>IF(O$6=0,0,O$6/CHI_fec!O$6)</f>
        <v>0.40136158292593155</v>
      </c>
      <c r="P218" s="305">
        <f>IF(P$6=0,0,P$6/CHI_fec!P$6)</f>
        <v>0.40136158292593149</v>
      </c>
      <c r="Q218" s="305">
        <f>IF(Q$6=0,0,Q$6/CHI_fec!Q$6)</f>
        <v>0.40136158292593144</v>
      </c>
      <c r="R218" s="305">
        <f>IF(R$6=0,0,R$6/CHI_fec!R$6)</f>
        <v>0.40136158292593144</v>
      </c>
      <c r="S218" s="305">
        <f>IF(S$6=0,0,S$6/CHI_fec!S$6)</f>
        <v>0.41622542463333828</v>
      </c>
      <c r="T218" s="305">
        <f>IF(T$6=0,0,T$6/CHI_fec!T$6)</f>
        <v>0.41769115952638974</v>
      </c>
      <c r="U218" s="305">
        <f>IF(U$6=0,0,U$6/CHI_fec!U$6)</f>
        <v>0.41769115952638969</v>
      </c>
      <c r="V218" s="305">
        <f>IF(V$6=0,0,V$6/CHI_fec!V$6)</f>
        <v>0.41769115952638974</v>
      </c>
      <c r="W218" s="305">
        <f>IF(W$6=0,0,W$6/CHI_fec!W$6)</f>
        <v>0.41769115952638963</v>
      </c>
      <c r="X218" s="305">
        <f>IF(X$6=0,0,X$6/CHI_fec!X$6)</f>
        <v>0.41769115952638963</v>
      </c>
      <c r="Y218" s="305">
        <f>IF(Y$6=0,0,Y$6/CHI_fec!Y$6)</f>
        <v>0.41769115952638974</v>
      </c>
      <c r="DA218" s="76"/>
    </row>
    <row r="219" spans="1:105" ht="12" customHeight="1" x14ac:dyDescent="0.25">
      <c r="A219" s="173" t="s">
        <v>92</v>
      </c>
      <c r="B219" s="306">
        <f>IF(B$7=0,0,B$7/CHI_fec!B$7)</f>
        <v>9.9019280814401173E-2</v>
      </c>
      <c r="C219" s="306">
        <f>IF(C$7=0,0,C$7/CHI_fec!C$7)</f>
        <v>9.9019280814401173E-2</v>
      </c>
      <c r="D219" s="306">
        <f>IF(D$7=0,0,D$7/CHI_fec!D$7)</f>
        <v>9.9271865624454655E-2</v>
      </c>
      <c r="E219" s="306">
        <f>IF(E$7=0,0,E$7/CHI_fec!E$7)</f>
        <v>9.9271865624454642E-2</v>
      </c>
      <c r="F219" s="306">
        <f>IF(F$7=0,0,F$7/CHI_fec!F$7)</f>
        <v>9.9763791782639111E-2</v>
      </c>
      <c r="G219" s="306">
        <f>IF(G$7=0,0,G$7/CHI_fec!G$7)</f>
        <v>0.1003031464019578</v>
      </c>
      <c r="H219" s="306">
        <f>IF(H$7=0,0,H$7/CHI_fec!H$7)</f>
        <v>0.10092591303323263</v>
      </c>
      <c r="I219" s="306">
        <f>IF(I$7=0,0,I$7/CHI_fec!I$7)</f>
        <v>0.10092591303323263</v>
      </c>
      <c r="J219" s="306">
        <f>IF(J$7=0,0,J$7/CHI_fec!J$7)</f>
        <v>0.10308540074251754</v>
      </c>
      <c r="K219" s="306">
        <f>IF(K$7=0,0,K$7/CHI_fec!K$7)</f>
        <v>0.10308540074251754</v>
      </c>
      <c r="L219" s="306">
        <f>IF(L$7=0,0,L$7/CHI_fec!L$7)</f>
        <v>0.10308540074251754</v>
      </c>
      <c r="M219" s="306">
        <f>IF(M$7=0,0,M$7/CHI_fec!M$7)</f>
        <v>0.10308540074251754</v>
      </c>
      <c r="N219" s="306">
        <f>IF(N$7=0,0,N$7/CHI_fec!N$7)</f>
        <v>0.10516433816042466</v>
      </c>
      <c r="O219" s="306">
        <f>IF(O$7=0,0,O$7/CHI_fec!O$7)</f>
        <v>0.10516433816042466</v>
      </c>
      <c r="P219" s="306">
        <f>IF(P$7=0,0,P$7/CHI_fec!P$7)</f>
        <v>0.10516433816042466</v>
      </c>
      <c r="Q219" s="306">
        <f>IF(Q$7=0,0,Q$7/CHI_fec!Q$7)</f>
        <v>0.10516433816042467</v>
      </c>
      <c r="R219" s="306">
        <f>IF(R$7=0,0,R$7/CHI_fec!R$7)</f>
        <v>0.10516433816042463</v>
      </c>
      <c r="S219" s="306">
        <f>IF(S$7=0,0,S$7/CHI_fec!S$7)</f>
        <v>0.10944299657887138</v>
      </c>
      <c r="T219" s="306">
        <f>IF(T$7=0,0,T$7/CHI_fec!T$7)</f>
        <v>0.10944299657887138</v>
      </c>
      <c r="U219" s="306">
        <f>IF(U$7=0,0,U$7/CHI_fec!U$7)</f>
        <v>0.10944299657887138</v>
      </c>
      <c r="V219" s="306">
        <f>IF(V$7=0,0,V$7/CHI_fec!V$7)</f>
        <v>0.1094429965788714</v>
      </c>
      <c r="W219" s="306">
        <f>IF(W$7=0,0,W$7/CHI_fec!W$7)</f>
        <v>0.10944299657887138</v>
      </c>
      <c r="X219" s="306">
        <f>IF(X$7=0,0,X$7/CHI_fec!X$7)</f>
        <v>0.1094429965788714</v>
      </c>
      <c r="Y219" s="306">
        <f>IF(Y$7=0,0,Y$7/CHI_fec!Y$7)</f>
        <v>0.10944299657887138</v>
      </c>
      <c r="DA219" s="77"/>
    </row>
    <row r="220" spans="1:105" ht="12" customHeight="1" x14ac:dyDescent="0.25">
      <c r="A220" s="173" t="s">
        <v>93</v>
      </c>
      <c r="B220" s="306">
        <f>IF(B$8=0,0,B$8/CHI_fec!B$8)</f>
        <v>0.53669615281107019</v>
      </c>
      <c r="C220" s="306">
        <f>IF(C$8=0,0,C$8/CHI_fec!C$8)</f>
        <v>0.53669615281107019</v>
      </c>
      <c r="D220" s="306">
        <f>IF(D$8=0,0,D$8/CHI_fec!D$8)</f>
        <v>0.53806519220116944</v>
      </c>
      <c r="E220" s="306">
        <f>IF(E$8=0,0,E$8/CHI_fec!E$8)</f>
        <v>0.53806519220116922</v>
      </c>
      <c r="F220" s="306">
        <f>IF(F$8=0,0,F$8/CHI_fec!F$8)</f>
        <v>0.54073148985949715</v>
      </c>
      <c r="G220" s="306">
        <f>IF(G$8=0,0,G$8/CHI_fec!G$8)</f>
        <v>0.5436548553576952</v>
      </c>
      <c r="H220" s="306">
        <f>IF(H$8=0,0,H$8/CHI_fec!H$8)</f>
        <v>0.54703032377511185</v>
      </c>
      <c r="I220" s="306">
        <f>IF(I$8=0,0,I$8/CHI_fec!I$8)</f>
        <v>0.54703032377511163</v>
      </c>
      <c r="J220" s="306">
        <f>IF(J$8=0,0,J$8/CHI_fec!J$8)</f>
        <v>0.55873500124886954</v>
      </c>
      <c r="K220" s="306">
        <f>IF(K$8=0,0,K$8/CHI_fec!K$8)</f>
        <v>0.55873500124886954</v>
      </c>
      <c r="L220" s="306">
        <f>IF(L$8=0,0,L$8/CHI_fec!L$8)</f>
        <v>0.55873500124886932</v>
      </c>
      <c r="M220" s="306">
        <f>IF(M$8=0,0,M$8/CHI_fec!M$8)</f>
        <v>0.55873500124886943</v>
      </c>
      <c r="N220" s="306">
        <f>IF(N$8=0,0,N$8/CHI_fec!N$8)</f>
        <v>0.57000308666565902</v>
      </c>
      <c r="O220" s="306">
        <f>IF(O$8=0,0,O$8/CHI_fec!O$8)</f>
        <v>0.57000308666565891</v>
      </c>
      <c r="P220" s="306">
        <f>IF(P$8=0,0,P$8/CHI_fec!P$8)</f>
        <v>0.57000308666565902</v>
      </c>
      <c r="Q220" s="306">
        <f>IF(Q$8=0,0,Q$8/CHI_fec!Q$8)</f>
        <v>0.57000308666565891</v>
      </c>
      <c r="R220" s="306">
        <f>IF(R$8=0,0,R$8/CHI_fec!R$8)</f>
        <v>0.5700030866656588</v>
      </c>
      <c r="S220" s="306">
        <f>IF(S$8=0,0,S$8/CHI_fec!S$8)</f>
        <v>0.58961877991482592</v>
      </c>
      <c r="T220" s="306">
        <f>IF(T$8=0,0,T$8/CHI_fec!T$8)</f>
        <v>0.59319391872873206</v>
      </c>
      <c r="U220" s="306">
        <f>IF(U$8=0,0,U$8/CHI_fec!U$8)</f>
        <v>0.59319391872873206</v>
      </c>
      <c r="V220" s="306">
        <f>IF(V$8=0,0,V$8/CHI_fec!V$8)</f>
        <v>0.59319391872873206</v>
      </c>
      <c r="W220" s="306">
        <f>IF(W$8=0,0,W$8/CHI_fec!W$8)</f>
        <v>0.59319391872873195</v>
      </c>
      <c r="X220" s="306">
        <f>IF(X$8=0,0,X$8/CHI_fec!X$8)</f>
        <v>0.59319391872873206</v>
      </c>
      <c r="Y220" s="306">
        <f>IF(Y$8=0,0,Y$8/CHI_fec!Y$8)</f>
        <v>0.59319391872873206</v>
      </c>
      <c r="DA220" s="77"/>
    </row>
    <row r="221" spans="1:105" ht="12" customHeight="1" x14ac:dyDescent="0.25">
      <c r="A221" s="173" t="s">
        <v>94</v>
      </c>
      <c r="B221" s="306">
        <f>IF(B$9=0,0,B$9/CHI_fec!B$9)</f>
        <v>0.38097497753832743</v>
      </c>
      <c r="C221" s="306">
        <f>IF(C$9=0,0,C$9/CHI_fec!C$9)</f>
        <v>0.3809749775383276</v>
      </c>
      <c r="D221" s="306">
        <f>IF(D$9=0,0,D$9/CHI_fec!D$9)</f>
        <v>0.38194679324477571</v>
      </c>
      <c r="E221" s="306">
        <f>IF(E$9=0,0,E$9/CHI_fec!E$9)</f>
        <v>0.38194679324477582</v>
      </c>
      <c r="F221" s="306">
        <f>IF(F$9=0,0,F$9/CHI_fec!F$9)</f>
        <v>0.38383947066601576</v>
      </c>
      <c r="G221" s="306">
        <f>IF(G$9=0,0,G$9/CHI_fec!G$9)</f>
        <v>0.38591462827461598</v>
      </c>
      <c r="H221" s="306">
        <f>IF(H$9=0,0,H$9/CHI_fec!H$9)</f>
        <v>0.38831071216262436</v>
      </c>
      <c r="I221" s="306">
        <f>IF(I$9=0,0,I$9/CHI_fec!I$9)</f>
        <v>0.38831071216262431</v>
      </c>
      <c r="J221" s="306">
        <f>IF(J$9=0,0,J$9/CHI_fec!J$9)</f>
        <v>0.39661930393154626</v>
      </c>
      <c r="K221" s="306">
        <f>IF(K$9=0,0,K$9/CHI_fec!K$9)</f>
        <v>0.39661930393154626</v>
      </c>
      <c r="L221" s="306">
        <f>IF(L$9=0,0,L$9/CHI_fec!L$9)</f>
        <v>0.39661930393154643</v>
      </c>
      <c r="M221" s="306">
        <f>IF(M$9=0,0,M$9/CHI_fec!M$9)</f>
        <v>0.39661930393154621</v>
      </c>
      <c r="N221" s="306">
        <f>IF(N$9=0,0,N$9/CHI_fec!N$9)</f>
        <v>0.40461797984169862</v>
      </c>
      <c r="O221" s="306">
        <f>IF(O$9=0,0,O$9/CHI_fec!O$9)</f>
        <v>0.40461797984169862</v>
      </c>
      <c r="P221" s="306">
        <f>IF(P$9=0,0,P$9/CHI_fec!P$9)</f>
        <v>0.40461797984169851</v>
      </c>
      <c r="Q221" s="306">
        <f>IF(Q$9=0,0,Q$9/CHI_fec!Q$9)</f>
        <v>0.40461797984169856</v>
      </c>
      <c r="R221" s="306">
        <f>IF(R$9=0,0,R$9/CHI_fec!R$9)</f>
        <v>0.40461797984169851</v>
      </c>
      <c r="S221" s="306">
        <f>IF(S$9=0,0,S$9/CHI_fec!S$9)</f>
        <v>0.42108004441594299</v>
      </c>
      <c r="T221" s="306">
        <f>IF(T$9=0,0,T$9/CHI_fec!T$9)</f>
        <v>0.42108004441594299</v>
      </c>
      <c r="U221" s="306">
        <f>IF(U$9=0,0,U$9/CHI_fec!U$9)</f>
        <v>0.4210800444159431</v>
      </c>
      <c r="V221" s="306">
        <f>IF(V$9=0,0,V$9/CHI_fec!V$9)</f>
        <v>0.4210800444159431</v>
      </c>
      <c r="W221" s="306">
        <f>IF(W$9=0,0,W$9/CHI_fec!W$9)</f>
        <v>0.42108004441594304</v>
      </c>
      <c r="X221" s="306">
        <f>IF(X$9=0,0,X$9/CHI_fec!X$9)</f>
        <v>0.42108004441594304</v>
      </c>
      <c r="Y221" s="306">
        <f>IF(Y$9=0,0,Y$9/CHI_fec!Y$9)</f>
        <v>0.4210800444159431</v>
      </c>
      <c r="DA221" s="77"/>
    </row>
    <row r="222" spans="1:105" ht="12" customHeight="1" x14ac:dyDescent="0.25">
      <c r="A222" s="56" t="s">
        <v>95</v>
      </c>
      <c r="B222" s="307">
        <f>IF(B$10=0,0,B$10/CHI_fec!B$10)</f>
        <v>0.58881120542920995</v>
      </c>
      <c r="C222" s="307">
        <f>IF(C$10=0,0,C$10/CHI_fec!C$10)</f>
        <v>0.59406737834204437</v>
      </c>
      <c r="D222" s="307">
        <f>IF(D$10=0,0,D$10/CHI_fec!D$10)</f>
        <v>0.59175287495445461</v>
      </c>
      <c r="E222" s="307">
        <f>IF(E$10=0,0,E$10/CHI_fec!E$10)</f>
        <v>0.58643986602000264</v>
      </c>
      <c r="F222" s="307">
        <f>IF(F$10=0,0,F$10/CHI_fec!F$10)</f>
        <v>0.5939271514564739</v>
      </c>
      <c r="G222" s="307">
        <f>IF(G$10=0,0,G$10/CHI_fec!G$10)</f>
        <v>0.5950097555123498</v>
      </c>
      <c r="H222" s="307">
        <f>IF(H$10=0,0,H$10/CHI_fec!H$10)</f>
        <v>0.60313643064934186</v>
      </c>
      <c r="I222" s="307">
        <f>IF(I$10=0,0,I$10/CHI_fec!I$10)</f>
        <v>0.5859793121604282</v>
      </c>
      <c r="J222" s="307">
        <f>IF(J$10=0,0,J$10/CHI_fec!J$10)</f>
        <v>0.59319584737889097</v>
      </c>
      <c r="K222" s="307">
        <f>IF(K$10=0,0,K$10/CHI_fec!K$10)</f>
        <v>0.58989241307391316</v>
      </c>
      <c r="L222" s="307">
        <f>IF(L$10=0,0,L$10/CHI_fec!L$10)</f>
        <v>0.59401558787563413</v>
      </c>
      <c r="M222" s="307">
        <f>IF(M$10=0,0,M$10/CHI_fec!M$10)</f>
        <v>0.59660699031968489</v>
      </c>
      <c r="N222" s="307">
        <f>IF(N$10=0,0,N$10/CHI_fec!N$10)</f>
        <v>0.60621871176870001</v>
      </c>
      <c r="O222" s="307">
        <f>IF(O$10=0,0,O$10/CHI_fec!O$10)</f>
        <v>0.60602879075248173</v>
      </c>
      <c r="P222" s="307">
        <f>IF(P$10=0,0,P$10/CHI_fec!P$10)</f>
        <v>0.61144293670737826</v>
      </c>
      <c r="Q222" s="307">
        <f>IF(Q$10=0,0,Q$10/CHI_fec!Q$10)</f>
        <v>0.60955903279714574</v>
      </c>
      <c r="R222" s="307">
        <f>IF(R$10=0,0,R$10/CHI_fec!R$10)</f>
        <v>0.60742635152668034</v>
      </c>
      <c r="S222" s="307">
        <f>IF(S$10=0,0,S$10/CHI_fec!S$10)</f>
        <v>0.62810060213660079</v>
      </c>
      <c r="T222" s="307">
        <f>IF(T$10=0,0,T$10/CHI_fec!T$10)</f>
        <v>0.63334523118776787</v>
      </c>
      <c r="U222" s="307">
        <f>IF(U$10=0,0,U$10/CHI_fec!U$10)</f>
        <v>0.63773269628741558</v>
      </c>
      <c r="V222" s="307">
        <f>IF(V$10=0,0,V$10/CHI_fec!V$10)</f>
        <v>0.62805945893310755</v>
      </c>
      <c r="W222" s="307">
        <f>IF(W$10=0,0,W$10/CHI_fec!W$10)</f>
        <v>0.62996004424984986</v>
      </c>
      <c r="X222" s="307">
        <f>IF(X$10=0,0,X$10/CHI_fec!X$10)</f>
        <v>0.63709631779639986</v>
      </c>
      <c r="Y222" s="307">
        <f>IF(Y$10=0,0,Y$10/CHI_fec!Y$10)</f>
        <v>0.63668022775680688</v>
      </c>
      <c r="DA222" s="78"/>
    </row>
    <row r="223" spans="1:105" ht="12" customHeight="1" x14ac:dyDescent="0.25">
      <c r="A223" s="134" t="s">
        <v>997</v>
      </c>
      <c r="B223" s="323">
        <f>IF(B$16=0,0,B$16/CHI_fec!B$16)</f>
        <v>1</v>
      </c>
      <c r="C223" s="323">
        <f>IF(C$16=0,0,C$16/CHI_fec!C$16)</f>
        <v>1</v>
      </c>
      <c r="D223" s="323">
        <f>IF(D$16=0,0,D$16/CHI_fec!D$16)</f>
        <v>1</v>
      </c>
      <c r="E223" s="323">
        <f>IF(E$16=0,0,E$16/CHI_fec!E$16)</f>
        <v>1</v>
      </c>
      <c r="F223" s="323">
        <f>IF(F$16=0,0,F$16/CHI_fec!F$16)</f>
        <v>1</v>
      </c>
      <c r="G223" s="323">
        <f>IF(G$16=0,0,G$16/CHI_fec!G$16)</f>
        <v>1</v>
      </c>
      <c r="H223" s="323">
        <f>IF(H$16=0,0,H$16/CHI_fec!H$16)</f>
        <v>1</v>
      </c>
      <c r="I223" s="323">
        <f>IF(I$16=0,0,I$16/CHI_fec!I$16)</f>
        <v>1</v>
      </c>
      <c r="J223" s="323">
        <f>IF(J$16=0,0,J$16/CHI_fec!J$16)</f>
        <v>1</v>
      </c>
      <c r="K223" s="323">
        <f>IF(K$16=0,0,K$16/CHI_fec!K$16)</f>
        <v>1</v>
      </c>
      <c r="L223" s="323">
        <f>IF(L$16=0,0,L$16/CHI_fec!L$16)</f>
        <v>1</v>
      </c>
      <c r="M223" s="323">
        <f>IF(M$16=0,0,M$16/CHI_fec!M$16)</f>
        <v>1</v>
      </c>
      <c r="N223" s="323">
        <f>IF(N$16=0,0,N$16/CHI_fec!N$16)</f>
        <v>1</v>
      </c>
      <c r="O223" s="323">
        <f>IF(O$16=0,0,O$16/CHI_fec!O$16)</f>
        <v>1</v>
      </c>
      <c r="P223" s="323">
        <f>IF(P$16=0,0,P$16/CHI_fec!P$16)</f>
        <v>1</v>
      </c>
      <c r="Q223" s="323">
        <f>IF(Q$16=0,0,Q$16/CHI_fec!Q$16)</f>
        <v>1</v>
      </c>
      <c r="R223" s="323">
        <f>IF(R$16=0,0,R$16/CHI_fec!R$16)</f>
        <v>1</v>
      </c>
      <c r="S223" s="323">
        <f>IF(S$16=0,0,S$16/CHI_fec!S$16)</f>
        <v>1</v>
      </c>
      <c r="T223" s="323">
        <f>IF(T$16=0,0,T$16/CHI_fec!T$16)</f>
        <v>1</v>
      </c>
      <c r="U223" s="323">
        <f>IF(U$16=0,0,U$16/CHI_fec!U$16)</f>
        <v>1</v>
      </c>
      <c r="V223" s="323">
        <f>IF(V$16=0,0,V$16/CHI_fec!V$16)</f>
        <v>1</v>
      </c>
      <c r="W223" s="323">
        <f>IF(W$16=0,0,W$16/CHI_fec!W$16)</f>
        <v>1</v>
      </c>
      <c r="X223" s="323">
        <f>IF(X$16=0,0,X$16/CHI_fec!X$16)</f>
        <v>1</v>
      </c>
      <c r="Y223" s="323">
        <f>IF(Y$16=0,0,Y$16/CHI_fec!Y$16)</f>
        <v>1</v>
      </c>
      <c r="DA223" s="140"/>
    </row>
    <row r="224" spans="1:105" ht="12" customHeight="1" x14ac:dyDescent="0.25">
      <c r="A224" s="174" t="s">
        <v>998</v>
      </c>
      <c r="B224" s="308">
        <f>IF(B$25=0,0,B$25/CHI_fec!B$25)</f>
        <v>0.5387454337876626</v>
      </c>
      <c r="C224" s="308">
        <f>IF(C$25=0,0,C$25/CHI_fec!C$25)</f>
        <v>0.53392145784699652</v>
      </c>
      <c r="D224" s="308">
        <f>IF(D$25=0,0,D$25/CHI_fec!D$25)</f>
        <v>0.53526351183305598</v>
      </c>
      <c r="E224" s="308">
        <f>IF(E$25=0,0,E$25/CHI_fec!E$25)</f>
        <v>0.53379198042040454</v>
      </c>
      <c r="F224" s="308">
        <f>IF(F$25=0,0,F$25/CHI_fec!F$25)</f>
        <v>0.53971038236356372</v>
      </c>
      <c r="G224" s="308">
        <f>IF(G$25=0,0,G$25/CHI_fec!G$25)</f>
        <v>0.54556800668955041</v>
      </c>
      <c r="H224" s="308">
        <f>IF(H$25=0,0,H$25/CHI_fec!H$25)</f>
        <v>0.55730819949368637</v>
      </c>
      <c r="I224" s="308">
        <f>IF(I$25=0,0,I$25/CHI_fec!I$25)</f>
        <v>0.55466192919328361</v>
      </c>
      <c r="J224" s="308">
        <f>IF(J$25=0,0,J$25/CHI_fec!J$25)</f>
        <v>0.56528389281740743</v>
      </c>
      <c r="K224" s="308">
        <f>IF(K$25=0,0,K$25/CHI_fec!K$25)</f>
        <v>0.56737846127653291</v>
      </c>
      <c r="L224" s="308">
        <f>IF(L$25=0,0,L$25/CHI_fec!L$25)</f>
        <v>0.56148951710281247</v>
      </c>
      <c r="M224" s="308">
        <f>IF(M$25=0,0,M$25/CHI_fec!M$25)</f>
        <v>0.56508496340526104</v>
      </c>
      <c r="N224" s="308">
        <f>IF(N$25=0,0,N$25/CHI_fec!N$25)</f>
        <v>0.57732118985353698</v>
      </c>
      <c r="O224" s="308">
        <f>IF(O$25=0,0,O$25/CHI_fec!O$25)</f>
        <v>0.57691456913969363</v>
      </c>
      <c r="P224" s="308">
        <f>IF(P$25=0,0,P$25/CHI_fec!P$25)</f>
        <v>0.57544418140627585</v>
      </c>
      <c r="Q224" s="308">
        <f>IF(Q$25=0,0,Q$25/CHI_fec!Q$25)</f>
        <v>0.5709318653565032</v>
      </c>
      <c r="R224" s="308">
        <f>IF(R$25=0,0,R$25/CHI_fec!R$25)</f>
        <v>0.57429664123576252</v>
      </c>
      <c r="S224" s="308">
        <f>IF(S$25=0,0,S$25/CHI_fec!S$25)</f>
        <v>0.59776524196477288</v>
      </c>
      <c r="T224" s="308">
        <f>IF(T$25=0,0,T$25/CHI_fec!T$25)</f>
        <v>0.607084229518421</v>
      </c>
      <c r="U224" s="308">
        <f>IF(U$25=0,0,U$25/CHI_fec!U$25)</f>
        <v>0.60724219375600008</v>
      </c>
      <c r="V224" s="308">
        <f>IF(V$25=0,0,V$25/CHI_fec!V$25)</f>
        <v>0.60568999749056307</v>
      </c>
      <c r="W224" s="308">
        <f>IF(W$25=0,0,W$25/CHI_fec!W$25)</f>
        <v>0.60835379038132831</v>
      </c>
      <c r="X224" s="308">
        <f>IF(X$25=0,0,X$25/CHI_fec!X$25)</f>
        <v>0.60583567759959689</v>
      </c>
      <c r="Y224" s="308">
        <f>IF(Y$25=0,0,Y$25/CHI_fec!Y$25)</f>
        <v>0.60658636297060253</v>
      </c>
      <c r="DA224" s="79"/>
    </row>
    <row r="225" spans="1:105" ht="12" customHeight="1" x14ac:dyDescent="0.25">
      <c r="A225" s="174" t="s">
        <v>1010</v>
      </c>
      <c r="B225" s="308">
        <f>IF(B$36=0,0,B$36/CHI_fec!B$36)</f>
        <v>0.35397669616322586</v>
      </c>
      <c r="C225" s="308">
        <f>IF(C$36=0,0,C$36/CHI_fec!C$36)</f>
        <v>0.35100395160811021</v>
      </c>
      <c r="D225" s="308">
        <f>IF(D$36=0,0,D$36/CHI_fec!D$36)</f>
        <v>0.35146725232729342</v>
      </c>
      <c r="E225" s="308">
        <f>IF(E$36=0,0,E$36/CHI_fec!E$36)</f>
        <v>0.34462003412400505</v>
      </c>
      <c r="F225" s="308">
        <f>IF(F$36=0,0,F$36/CHI_fec!F$36)</f>
        <v>0.34948877539329798</v>
      </c>
      <c r="G225" s="308">
        <f>IF(G$36=0,0,G$36/CHI_fec!G$36)</f>
        <v>0.35246031401714684</v>
      </c>
      <c r="H225" s="308">
        <f>IF(H$36=0,0,H$36/CHI_fec!H$36)</f>
        <v>0.35298737608756958</v>
      </c>
      <c r="I225" s="308">
        <f>IF(I$36=0,0,I$36/CHI_fec!I$36)</f>
        <v>0.35258081579171763</v>
      </c>
      <c r="J225" s="308">
        <f>IF(J$36=0,0,J$36/CHI_fec!J$36)</f>
        <v>0.35938900597468798</v>
      </c>
      <c r="K225" s="308">
        <f>IF(K$36=0,0,K$36/CHI_fec!K$36)</f>
        <v>0.35871595972517517</v>
      </c>
      <c r="L225" s="308">
        <f>IF(L$36=0,0,L$36/CHI_fec!L$36)</f>
        <v>0.35882534173238173</v>
      </c>
      <c r="M225" s="308">
        <f>IF(M$36=0,0,M$36/CHI_fec!M$36)</f>
        <v>0.35957580763131519</v>
      </c>
      <c r="N225" s="308">
        <f>IF(N$36=0,0,N$36/CHI_fec!N$36)</f>
        <v>0.36666711293667803</v>
      </c>
      <c r="O225" s="308">
        <f>IF(O$36=0,0,O$36/CHI_fec!O$36)</f>
        <v>0.36555710689232668</v>
      </c>
      <c r="P225" s="308">
        <f>IF(P$36=0,0,P$36/CHI_fec!P$36)</f>
        <v>0.36510538963226619</v>
      </c>
      <c r="Q225" s="308">
        <f>IF(Q$36=0,0,Q$36/CHI_fec!Q$36)</f>
        <v>0.36055680269991569</v>
      </c>
      <c r="R225" s="308">
        <f>IF(R$36=0,0,R$36/CHI_fec!R$36)</f>
        <v>0.36540660675213743</v>
      </c>
      <c r="S225" s="308">
        <f>IF(S$36=0,0,S$36/CHI_fec!S$36)</f>
        <v>0.38142647299518212</v>
      </c>
      <c r="T225" s="308">
        <f>IF(T$36=0,0,T$36/CHI_fec!T$36)</f>
        <v>0.3858502042962923</v>
      </c>
      <c r="U225" s="308">
        <f>IF(U$36=0,0,U$36/CHI_fec!U$36)</f>
        <v>0.38674441614126881</v>
      </c>
      <c r="V225" s="308">
        <f>IF(V$36=0,0,V$36/CHI_fec!V$36)</f>
        <v>0.38594434058388261</v>
      </c>
      <c r="W225" s="308">
        <f>IF(W$36=0,0,W$36/CHI_fec!W$36)</f>
        <v>0.38917502671101833</v>
      </c>
      <c r="X225" s="308">
        <f>IF(X$36=0,0,X$36/CHI_fec!X$36)</f>
        <v>0.38621378347112223</v>
      </c>
      <c r="Y225" s="308">
        <f>IF(Y$36=0,0,Y$36/CHI_fec!Y$36)</f>
        <v>0.38849533350023679</v>
      </c>
      <c r="DA225" s="79"/>
    </row>
    <row r="226" spans="1:105" ht="12" customHeight="1" x14ac:dyDescent="0.25">
      <c r="A226" s="174" t="s">
        <v>1021</v>
      </c>
      <c r="B226" s="308">
        <f>IF(B$44=0,0,B$44/CHI_fec!B$44)</f>
        <v>0.53437998916502694</v>
      </c>
      <c r="C226" s="308">
        <f>IF(C$44=0,0,C$44/CHI_fec!C$44)</f>
        <v>0.54148349662252626</v>
      </c>
      <c r="D226" s="308">
        <f>IF(D$44=0,0,D$44/CHI_fec!D$44)</f>
        <v>0.53663330470935422</v>
      </c>
      <c r="E226" s="308">
        <f>IF(E$44=0,0,E$44/CHI_fec!E$44)</f>
        <v>0.52638845349849595</v>
      </c>
      <c r="F226" s="308">
        <f>IF(F$44=0,0,F$44/CHI_fec!F$44)</f>
        <v>0.53711272511930463</v>
      </c>
      <c r="G226" s="308">
        <f>IF(G$44=0,0,G$44/CHI_fec!G$44)</f>
        <v>0.53754836837256403</v>
      </c>
      <c r="H226" s="308">
        <f>IF(H$44=0,0,H$44/CHI_fec!H$44)</f>
        <v>0.5466271222621073</v>
      </c>
      <c r="I226" s="308">
        <f>IF(I$44=0,0,I$44/CHI_fec!I$44)</f>
        <v>0.52133274189637946</v>
      </c>
      <c r="J226" s="308">
        <f>IF(J$44=0,0,J$44/CHI_fec!J$44)</f>
        <v>0.52556620496077455</v>
      </c>
      <c r="K226" s="308">
        <f>IF(K$44=0,0,K$44/CHI_fec!K$44)</f>
        <v>0.52000121880744432</v>
      </c>
      <c r="L226" s="308">
        <f>IF(L$44=0,0,L$44/CHI_fec!L$44)</f>
        <v>0.5251998099335492</v>
      </c>
      <c r="M226" s="308">
        <f>IF(M$44=0,0,M$44/CHI_fec!M$44)</f>
        <v>0.52907034969742583</v>
      </c>
      <c r="N226" s="308">
        <f>IF(N$44=0,0,N$44/CHI_fec!N$44)</f>
        <v>0.53636788351251674</v>
      </c>
      <c r="O226" s="308">
        <f>IF(O$44=0,0,O$44/CHI_fec!O$44)</f>
        <v>0.53562983445061541</v>
      </c>
      <c r="P226" s="308">
        <f>IF(P$44=0,0,P$44/CHI_fec!P$44)</f>
        <v>0.54304689485213264</v>
      </c>
      <c r="Q226" s="308">
        <f>IF(Q$44=0,0,Q$44/CHI_fec!Q$44)</f>
        <v>0.53835812497244095</v>
      </c>
      <c r="R226" s="308">
        <f>IF(R$44=0,0,R$44/CHI_fec!R$44)</f>
        <v>0.536495650510461</v>
      </c>
      <c r="S226" s="308">
        <f>IF(S$44=0,0,S$44/CHI_fec!S$44)</f>
        <v>0.55329098445142155</v>
      </c>
      <c r="T226" s="308">
        <f>IF(T$44=0,0,T$44/CHI_fec!T$44)</f>
        <v>0.56027899021896288</v>
      </c>
      <c r="U226" s="308">
        <f>IF(U$44=0,0,U$44/CHI_fec!U$44)</f>
        <v>0.56618455083920205</v>
      </c>
      <c r="V226" s="308">
        <f>IF(V$44=0,0,V$44/CHI_fec!V$44)</f>
        <v>0.55326279984021176</v>
      </c>
      <c r="W226" s="308">
        <f>IF(W$44=0,0,W$44/CHI_fec!W$44)</f>
        <v>0.55671783131861441</v>
      </c>
      <c r="X226" s="308">
        <f>IF(X$44=0,0,X$44/CHI_fec!X$44)</f>
        <v>0.56584621948269576</v>
      </c>
      <c r="Y226" s="308">
        <f>IF(Y$44=0,0,Y$44/CHI_fec!Y$44)</f>
        <v>0.56534931668263122</v>
      </c>
      <c r="DA226" s="79"/>
    </row>
    <row r="227" spans="1:105" ht="12" customHeight="1" x14ac:dyDescent="0.25">
      <c r="A227" s="41" t="s">
        <v>1038</v>
      </c>
      <c r="B227" s="309">
        <f>IF(B$58=0,0,B$58/CHI_fec!B$58)</f>
        <v>0.53902685133648354</v>
      </c>
      <c r="C227" s="309">
        <f>IF(C$58=0,0,C$58/CHI_fec!C$58)</f>
        <v>0.53902685133648365</v>
      </c>
      <c r="D227" s="309">
        <f>IF(D$58=0,0,D$58/CHI_fec!D$58)</f>
        <v>0.54040183602369551</v>
      </c>
      <c r="E227" s="309">
        <f>IF(E$58=0,0,E$58/CHI_fec!E$58)</f>
        <v>0.54040183602369551</v>
      </c>
      <c r="F227" s="309">
        <f>IF(F$58=0,0,F$58/CHI_fec!F$58)</f>
        <v>0.54307971255395671</v>
      </c>
      <c r="G227" s="309">
        <f>IF(G$58=0,0,G$58/CHI_fec!G$58)</f>
        <v>0.54601577328691686</v>
      </c>
      <c r="H227" s="309">
        <f>IF(H$58=0,0,H$58/CHI_fec!H$58)</f>
        <v>0.54940590027645453</v>
      </c>
      <c r="I227" s="309">
        <f>IF(I$58=0,0,I$58/CHI_fec!I$58)</f>
        <v>0.54940590027645475</v>
      </c>
      <c r="J227" s="309">
        <f>IF(J$58=0,0,J$58/CHI_fec!J$58)</f>
        <v>0.56116140739448239</v>
      </c>
      <c r="K227" s="309">
        <f>IF(K$58=0,0,K$58/CHI_fec!K$58)</f>
        <v>0.56116140739448217</v>
      </c>
      <c r="L227" s="309">
        <f>IF(L$58=0,0,L$58/CHI_fec!L$58)</f>
        <v>0.56116140739448239</v>
      </c>
      <c r="M227" s="309">
        <f>IF(M$58=0,0,M$58/CHI_fec!M$58)</f>
        <v>0.56116140739448239</v>
      </c>
      <c r="N227" s="309">
        <f>IF(N$58=0,0,N$58/CHI_fec!N$58)</f>
        <v>0.57247842647686198</v>
      </c>
      <c r="O227" s="309">
        <f>IF(O$58=0,0,O$58/CHI_fec!O$58)</f>
        <v>0.57247842647686209</v>
      </c>
      <c r="P227" s="309">
        <f>IF(P$58=0,0,P$58/CHI_fec!P$58)</f>
        <v>0.57247842647686165</v>
      </c>
      <c r="Q227" s="309">
        <f>IF(Q$58=0,0,Q$58/CHI_fec!Q$58)</f>
        <v>0.5724784264768622</v>
      </c>
      <c r="R227" s="309">
        <f>IF(R$58=0,0,R$58/CHI_fec!R$58)</f>
        <v>0.57247842647686187</v>
      </c>
      <c r="S227" s="309">
        <f>IF(S$58=0,0,S$58/CHI_fec!S$58)</f>
        <v>0.59431808382917573</v>
      </c>
      <c r="T227" s="309">
        <f>IF(T$58=0,0,T$58/CHI_fec!T$58)</f>
        <v>0.59576996885397304</v>
      </c>
      <c r="U227" s="309">
        <f>IF(U$58=0,0,U$58/CHI_fec!U$58)</f>
        <v>0.59576996885397293</v>
      </c>
      <c r="V227" s="309">
        <f>IF(V$58=0,0,V$58/CHI_fec!V$58)</f>
        <v>0.59576996885397282</v>
      </c>
      <c r="W227" s="309">
        <f>IF(W$58=0,0,W$58/CHI_fec!W$58)</f>
        <v>0.59576996885397282</v>
      </c>
      <c r="X227" s="309">
        <f>IF(X$58=0,0,X$58/CHI_fec!X$58)</f>
        <v>0.59576996885397293</v>
      </c>
      <c r="Y227" s="309">
        <f>IF(Y$58=0,0,Y$58/CHI_fec!Y$58)</f>
        <v>0.59576996885397304</v>
      </c>
      <c r="DA227" s="82"/>
    </row>
    <row r="228" spans="1:105" ht="12" customHeight="1" x14ac:dyDescent="0.25">
      <c r="A228" s="172"/>
      <c r="B228" s="172"/>
      <c r="C228" s="172"/>
      <c r="D228" s="172"/>
      <c r="E228" s="172"/>
      <c r="F228" s="172"/>
      <c r="G228" s="172"/>
      <c r="H228" s="172"/>
      <c r="I228" s="172"/>
      <c r="J228" s="172"/>
      <c r="K228" s="172"/>
      <c r="L228" s="172"/>
      <c r="M228" s="172"/>
      <c r="N228" s="172"/>
      <c r="O228" s="172"/>
      <c r="P228" s="172"/>
      <c r="Q228" s="172"/>
      <c r="R228" s="172"/>
      <c r="S228" s="172"/>
      <c r="T228" s="172"/>
      <c r="U228" s="172"/>
      <c r="V228" s="172"/>
      <c r="W228" s="172"/>
      <c r="X228" s="172"/>
      <c r="Y228" s="172"/>
      <c r="DA228" s="176"/>
    </row>
    <row r="229" spans="1:105" ht="12" customHeight="1" x14ac:dyDescent="0.25">
      <c r="A229" s="35" t="s">
        <v>49</v>
      </c>
      <c r="B229" s="322">
        <f>IF(B$61=0,0,B$61/CHI_fec!B$61)</f>
        <v>0.53350439360366597</v>
      </c>
      <c r="C229" s="322">
        <f>IF(C$61=0,0,C$61/CHI_fec!C$61)</f>
        <v>0.53017693810340538</v>
      </c>
      <c r="D229" s="322">
        <f>IF(D$61=0,0,D$61/CHI_fec!D$61)</f>
        <v>0.53232234908060649</v>
      </c>
      <c r="E229" s="322">
        <f>IF(E$61=0,0,E$61/CHI_fec!E$61)</f>
        <v>0.53838041299802109</v>
      </c>
      <c r="F229" s="322">
        <f>IF(F$61=0,0,F$61/CHI_fec!F$61)</f>
        <v>0.53945166735512717</v>
      </c>
      <c r="G229" s="322">
        <f>IF(G$61=0,0,G$61/CHI_fec!G$61)</f>
        <v>0.54170419534137437</v>
      </c>
      <c r="H229" s="322">
        <f>IF(H$61=0,0,H$61/CHI_fec!H$61)</f>
        <v>0.55482569285536731</v>
      </c>
      <c r="I229" s="322">
        <f>IF(I$61=0,0,I$61/CHI_fec!I$61)</f>
        <v>0.5628391074497151</v>
      </c>
      <c r="J229" s="322">
        <f>IF(J$61=0,0,J$61/CHI_fec!J$61)</f>
        <v>0.56241784025343133</v>
      </c>
      <c r="K229" s="322">
        <f>IF(K$61=0,0,K$61/CHI_fec!K$61)</f>
        <v>0.5654142942374768</v>
      </c>
      <c r="L229" s="322">
        <f>IF(L$61=0,0,L$61/CHI_fec!L$61)</f>
        <v>0.55910559941410176</v>
      </c>
      <c r="M229" s="322">
        <f>IF(M$61=0,0,M$61/CHI_fec!M$61)</f>
        <v>0.57438264264263883</v>
      </c>
      <c r="N229" s="322">
        <f>IF(N$61=0,0,N$61/CHI_fec!N$61)</f>
        <v>0.57595709770063908</v>
      </c>
      <c r="O229" s="322">
        <f>IF(O$61=0,0,O$61/CHI_fec!O$61)</f>
        <v>0.57604450646854566</v>
      </c>
      <c r="P229" s="322">
        <f>IF(P$61=0,0,P$61/CHI_fec!P$61)</f>
        <v>0.57342120048287626</v>
      </c>
      <c r="Q229" s="322">
        <f>IF(Q$61=0,0,Q$61/CHI_fec!Q$61)</f>
        <v>0.57105634006376504</v>
      </c>
      <c r="R229" s="322">
        <f>IF(R$61=0,0,R$61/CHI_fec!R$61)</f>
        <v>0.59084541172048932</v>
      </c>
      <c r="S229" s="322">
        <f>IF(S$61=0,0,S$61/CHI_fec!S$61)</f>
        <v>0.59397275937878125</v>
      </c>
      <c r="T229" s="322">
        <f>IF(T$61=0,0,T$61/CHI_fec!T$61)</f>
        <v>0.60986799583604256</v>
      </c>
      <c r="U229" s="322">
        <f>IF(U$61=0,0,U$61/CHI_fec!U$61)</f>
        <v>0.61056248394016455</v>
      </c>
      <c r="V229" s="322">
        <f>IF(V$61=0,0,V$61/CHI_fec!V$61)</f>
        <v>0.61952649302992402</v>
      </c>
      <c r="W229" s="322">
        <f>IF(W$61=0,0,W$61/CHI_fec!W$61)</f>
        <v>0.62309486585309659</v>
      </c>
      <c r="X229" s="322">
        <f>IF(X$61=0,0,X$61/CHI_fec!X$61)</f>
        <v>0.61956077340841098</v>
      </c>
      <c r="Y229" s="322">
        <f>IF(Y$61=0,0,Y$61/CHI_fec!Y$61)</f>
        <v>0.61934584048617636</v>
      </c>
      <c r="DA229" s="95"/>
    </row>
    <row r="230" spans="1:105" ht="12" customHeight="1" x14ac:dyDescent="0.25">
      <c r="A230" s="55" t="s">
        <v>91</v>
      </c>
      <c r="B230" s="305">
        <f>IF(B$62=0,0,B$62/CHI_fec!B$62)</f>
        <v>0.44077718216353651</v>
      </c>
      <c r="C230" s="305">
        <f>IF(C$62=0,0,C$62/CHI_fec!C$62)</f>
        <v>0.44077718216353645</v>
      </c>
      <c r="D230" s="305">
        <f>IF(D$62=0,0,D$62/CHI_fec!D$62)</f>
        <v>0.44192702173598708</v>
      </c>
      <c r="E230" s="305">
        <f>IF(E$62=0,0,E$62/CHI_fec!E$62)</f>
        <v>0.44356720601505789</v>
      </c>
      <c r="F230" s="305">
        <f>IF(F$62=0,0,F$62/CHI_fec!F$62)</f>
        <v>0.44356720601505795</v>
      </c>
      <c r="G230" s="305">
        <f>IF(G$62=0,0,G$62/CHI_fec!G$62)</f>
        <v>0.44356720601505778</v>
      </c>
      <c r="H230" s="305">
        <f>IF(H$62=0,0,H$62/CHI_fec!H$62)</f>
        <v>0.44688650619461801</v>
      </c>
      <c r="I230" s="305">
        <f>IF(I$62=0,0,I$62/CHI_fec!I$62)</f>
        <v>0.45314609076435258</v>
      </c>
      <c r="J230" s="305">
        <f>IF(J$62=0,0,J$62/CHI_fec!J$62)</f>
        <v>0.45314609076435242</v>
      </c>
      <c r="K230" s="305">
        <f>IF(K$62=0,0,K$62/CHI_fec!K$62)</f>
        <v>0.45314609076435275</v>
      </c>
      <c r="L230" s="305">
        <f>IF(L$62=0,0,L$62/CHI_fec!L$62)</f>
        <v>0.45314609076435269</v>
      </c>
      <c r="M230" s="305">
        <f>IF(M$62=0,0,M$62/CHI_fec!M$62)</f>
        <v>0.46283148168791716</v>
      </c>
      <c r="N230" s="305">
        <f>IF(N$62=0,0,N$62/CHI_fec!N$62)</f>
        <v>0.46293291096170386</v>
      </c>
      <c r="O230" s="305">
        <f>IF(O$62=0,0,O$62/CHI_fec!O$62)</f>
        <v>0.46293291096170408</v>
      </c>
      <c r="P230" s="305">
        <f>IF(P$62=0,0,P$62/CHI_fec!P$62)</f>
        <v>0.46293291096170419</v>
      </c>
      <c r="Q230" s="305">
        <f>IF(Q$62=0,0,Q$62/CHI_fec!Q$62)</f>
        <v>0.46293291096170397</v>
      </c>
      <c r="R230" s="305">
        <f>IF(R$62=0,0,R$62/CHI_fec!R$62)</f>
        <v>0.47163961986553382</v>
      </c>
      <c r="S230" s="305">
        <f>IF(S$62=0,0,S$62/CHI_fec!S$62)</f>
        <v>0.47835490389775093</v>
      </c>
      <c r="T230" s="305">
        <f>IF(T$62=0,0,T$62/CHI_fec!T$62)</f>
        <v>0.48551941350797573</v>
      </c>
      <c r="U230" s="305">
        <f>IF(U$62=0,0,U$62/CHI_fec!U$62)</f>
        <v>0.48620734061657123</v>
      </c>
      <c r="V230" s="305">
        <f>IF(V$62=0,0,V$62/CHI_fec!V$62)</f>
        <v>0.49258660655491399</v>
      </c>
      <c r="W230" s="305">
        <f>IF(W$62=0,0,W$62/CHI_fec!W$62)</f>
        <v>0.49483566892265768</v>
      </c>
      <c r="X230" s="305">
        <f>IF(X$62=0,0,X$62/CHI_fec!X$62)</f>
        <v>0.49483566892265773</v>
      </c>
      <c r="Y230" s="305">
        <f>IF(Y$62=0,0,Y$62/CHI_fec!Y$62)</f>
        <v>0.49483566892265779</v>
      </c>
      <c r="DA230" s="76"/>
    </row>
    <row r="231" spans="1:105" ht="12" customHeight="1" x14ac:dyDescent="0.25">
      <c r="A231" s="173" t="s">
        <v>92</v>
      </c>
      <c r="B231" s="306">
        <f>IF(B$63=0,0,B$63/CHI_fec!B$63)</f>
        <v>0.11724698209879308</v>
      </c>
      <c r="C231" s="306">
        <f>IF(C$63=0,0,C$63/CHI_fec!C$63)</f>
        <v>0.11724698209879308</v>
      </c>
      <c r="D231" s="306">
        <f>IF(D$63=0,0,D$63/CHI_fec!D$63)</f>
        <v>0.11755284008151777</v>
      </c>
      <c r="E231" s="306">
        <f>IF(E$63=0,0,E$63/CHI_fec!E$63)</f>
        <v>0.11798913003614525</v>
      </c>
      <c r="F231" s="306">
        <f>IF(F$63=0,0,F$63/CHI_fec!F$63)</f>
        <v>0.1179891300361452</v>
      </c>
      <c r="G231" s="306">
        <f>IF(G$63=0,0,G$63/CHI_fec!G$63)</f>
        <v>0.11798913003614515</v>
      </c>
      <c r="H231" s="306">
        <f>IF(H$63=0,0,H$63/CHI_fec!H$63)</f>
        <v>0.11887206577892369</v>
      </c>
      <c r="I231" s="306">
        <f>IF(I$63=0,0,I$63/CHI_fec!I$63)</f>
        <v>0.12053711884812103</v>
      </c>
      <c r="J231" s="306">
        <f>IF(J$63=0,0,J$63/CHI_fec!J$63)</f>
        <v>0.1205371188481211</v>
      </c>
      <c r="K231" s="306">
        <f>IF(K$63=0,0,K$63/CHI_fec!K$63)</f>
        <v>0.12053711884812102</v>
      </c>
      <c r="L231" s="306">
        <f>IF(L$63=0,0,L$63/CHI_fec!L$63)</f>
        <v>0.12053711884812106</v>
      </c>
      <c r="M231" s="306">
        <f>IF(M$63=0,0,M$63/CHI_fec!M$63)</f>
        <v>0.12314041860799216</v>
      </c>
      <c r="N231" s="306">
        <f>IF(N$63=0,0,N$63/CHI_fec!N$63)</f>
        <v>0.12314041860799216</v>
      </c>
      <c r="O231" s="306">
        <f>IF(O$63=0,0,O$63/CHI_fec!O$63)</f>
        <v>0.12314041860799213</v>
      </c>
      <c r="P231" s="306">
        <f>IF(P$63=0,0,P$63/CHI_fec!P$63)</f>
        <v>0.1231404186079921</v>
      </c>
      <c r="Q231" s="306">
        <f>IF(Q$63=0,0,Q$63/CHI_fec!Q$63)</f>
        <v>0.12314041860799217</v>
      </c>
      <c r="R231" s="306">
        <f>IF(R$63=0,0,R$63/CHI_fec!R$63)</f>
        <v>0.12724267753352225</v>
      </c>
      <c r="S231" s="306">
        <f>IF(S$63=0,0,S$63/CHI_fec!S$63)</f>
        <v>0.12724267753352234</v>
      </c>
      <c r="T231" s="306">
        <f>IF(T$63=0,0,T$63/CHI_fec!T$63)</f>
        <v>0.12933143018374868</v>
      </c>
      <c r="U231" s="306">
        <f>IF(U$63=0,0,U$63/CHI_fec!U$63)</f>
        <v>0.12933143018374876</v>
      </c>
      <c r="V231" s="306">
        <f>IF(V$63=0,0,V$63/CHI_fec!V$63)</f>
        <v>0.1316265704391508</v>
      </c>
      <c r="W231" s="306">
        <f>IF(W$63=0,0,W$63/CHI_fec!W$63)</f>
        <v>0.13162657043915083</v>
      </c>
      <c r="X231" s="306">
        <f>IF(X$63=0,0,X$63/CHI_fec!X$63)</f>
        <v>0.13162657043915085</v>
      </c>
      <c r="Y231" s="306">
        <f>IF(Y$63=0,0,Y$63/CHI_fec!Y$63)</f>
        <v>0.13162657043915083</v>
      </c>
      <c r="DA231" s="77"/>
    </row>
    <row r="232" spans="1:105" ht="12" customHeight="1" x14ac:dyDescent="0.25">
      <c r="A232" s="173" t="s">
        <v>93</v>
      </c>
      <c r="B232" s="306">
        <f>IF(B$64=0,0,B$64/CHI_fec!B$64)</f>
        <v>0.62354483355806223</v>
      </c>
      <c r="C232" s="306">
        <f>IF(C$64=0,0,C$64/CHI_fec!C$64)</f>
        <v>0.62354483355806256</v>
      </c>
      <c r="D232" s="306">
        <f>IF(D$64=0,0,D$64/CHI_fec!D$64)</f>
        <v>0.62517145252527628</v>
      </c>
      <c r="E232" s="306">
        <f>IF(E$64=0,0,E$64/CHI_fec!E$64)</f>
        <v>0.62749173695623883</v>
      </c>
      <c r="F232" s="306">
        <f>IF(F$64=0,0,F$64/CHI_fec!F$64)</f>
        <v>0.62749173695623905</v>
      </c>
      <c r="G232" s="306">
        <f>IF(G$64=0,0,G$64/CHI_fec!G$64)</f>
        <v>0.62749173695623917</v>
      </c>
      <c r="H232" s="306">
        <f>IF(H$64=0,0,H$64/CHI_fec!H$64)</f>
        <v>0.63218738038277467</v>
      </c>
      <c r="I232" s="306">
        <f>IF(I$64=0,0,I$64/CHI_fec!I$64)</f>
        <v>0.64104249307150163</v>
      </c>
      <c r="J232" s="306">
        <f>IF(J$64=0,0,J$64/CHI_fec!J$64)</f>
        <v>0.64104249307150207</v>
      </c>
      <c r="K232" s="306">
        <f>IF(K$64=0,0,K$64/CHI_fec!K$64)</f>
        <v>0.64104249307150174</v>
      </c>
      <c r="L232" s="306">
        <f>IF(L$64=0,0,L$64/CHI_fec!L$64)</f>
        <v>0.64104249307150185</v>
      </c>
      <c r="M232" s="306">
        <f>IF(M$64=0,0,M$64/CHI_fec!M$64)</f>
        <v>0.65355424568008458</v>
      </c>
      <c r="N232" s="306">
        <f>IF(N$64=0,0,N$64/CHI_fec!N$64)</f>
        <v>0.65488740478191776</v>
      </c>
      <c r="O232" s="306">
        <f>IF(O$64=0,0,O$64/CHI_fec!O$64)</f>
        <v>0.65488740478191765</v>
      </c>
      <c r="P232" s="306">
        <f>IF(P$64=0,0,P$64/CHI_fec!P$64)</f>
        <v>0.65488740478191776</v>
      </c>
      <c r="Q232" s="306">
        <f>IF(Q$64=0,0,Q$64/CHI_fec!Q$64)</f>
        <v>0.65488740478191809</v>
      </c>
      <c r="R232" s="306">
        <f>IF(R$64=0,0,R$64/CHI_fec!R$64)</f>
        <v>0.66601466621945937</v>
      </c>
      <c r="S232" s="306">
        <f>IF(S$64=0,0,S$64/CHI_fec!S$64)</f>
        <v>0.67602920151324652</v>
      </c>
      <c r="T232" s="306">
        <f>IF(T$64=0,0,T$64/CHI_fec!T$64)</f>
        <v>0.6850422832776546</v>
      </c>
      <c r="U232" s="306">
        <f>IF(U$64=0,0,U$64/CHI_fec!U$64)</f>
        <v>0.68781254463164476</v>
      </c>
      <c r="V232" s="306">
        <f>IF(V$64=0,0,V$64/CHI_fec!V$64)</f>
        <v>0.69564729208421361</v>
      </c>
      <c r="W232" s="306">
        <f>IF(W$64=0,0,W$64/CHI_fec!W$64)</f>
        <v>0.70001859738395589</v>
      </c>
      <c r="X232" s="306">
        <f>IF(X$64=0,0,X$64/CHI_fec!X$64)</f>
        <v>0.70001859738395533</v>
      </c>
      <c r="Y232" s="306">
        <f>IF(Y$64=0,0,Y$64/CHI_fec!Y$64)</f>
        <v>0.70001859738395544</v>
      </c>
      <c r="DA232" s="77"/>
    </row>
    <row r="233" spans="1:105" ht="12" customHeight="1" x14ac:dyDescent="0.25">
      <c r="A233" s="173" t="s">
        <v>94</v>
      </c>
      <c r="B233" s="306">
        <f>IF(B$65=0,0,B$65/CHI_fec!B$65)</f>
        <v>0.45837562466040732</v>
      </c>
      <c r="C233" s="306">
        <f>IF(C$65=0,0,C$65/CHI_fec!C$65)</f>
        <v>0.45837562466040727</v>
      </c>
      <c r="D233" s="306">
        <f>IF(D$65=0,0,D$65/CHI_fec!D$65)</f>
        <v>0.4595713726564678</v>
      </c>
      <c r="E233" s="306">
        <f>IF(E$65=0,0,E$65/CHI_fec!E$65)</f>
        <v>0.46127704283155951</v>
      </c>
      <c r="F233" s="306">
        <f>IF(F$65=0,0,F$65/CHI_fec!F$65)</f>
        <v>0.46127704283155951</v>
      </c>
      <c r="G233" s="306">
        <f>IF(G$65=0,0,G$65/CHI_fec!G$65)</f>
        <v>0.46127704283155957</v>
      </c>
      <c r="H233" s="306">
        <f>IF(H$65=0,0,H$65/CHI_fec!H$65)</f>
        <v>0.46472886918466844</v>
      </c>
      <c r="I233" s="306">
        <f>IF(I$65=0,0,I$65/CHI_fec!I$65)</f>
        <v>0.47123837354055004</v>
      </c>
      <c r="J233" s="306">
        <f>IF(J$65=0,0,J$65/CHI_fec!J$65)</f>
        <v>0.47123837354055004</v>
      </c>
      <c r="K233" s="306">
        <f>IF(K$65=0,0,K$65/CHI_fec!K$65)</f>
        <v>0.47123837354055031</v>
      </c>
      <c r="L233" s="306">
        <f>IF(L$65=0,0,L$65/CHI_fec!L$65)</f>
        <v>0.4712383735405502</v>
      </c>
      <c r="M233" s="306">
        <f>IF(M$65=0,0,M$65/CHI_fec!M$65)</f>
        <v>0.48141594171542806</v>
      </c>
      <c r="N233" s="306">
        <f>IF(N$65=0,0,N$65/CHI_fec!N$65)</f>
        <v>0.48141594171542806</v>
      </c>
      <c r="O233" s="306">
        <f>IF(O$65=0,0,O$65/CHI_fec!O$65)</f>
        <v>0.48141594171542812</v>
      </c>
      <c r="P233" s="306">
        <f>IF(P$65=0,0,P$65/CHI_fec!P$65)</f>
        <v>0.48141594171542829</v>
      </c>
      <c r="Q233" s="306">
        <f>IF(Q$65=0,0,Q$65/CHI_fec!Q$65)</f>
        <v>0.48141594171542812</v>
      </c>
      <c r="R233" s="306">
        <f>IF(R$65=0,0,R$65/CHI_fec!R$65)</f>
        <v>0.49745367218702541</v>
      </c>
      <c r="S233" s="306">
        <f>IF(S$65=0,0,S$65/CHI_fec!S$65)</f>
        <v>0.4974536721870253</v>
      </c>
      <c r="T233" s="306">
        <f>IF(T$65=0,0,T$65/CHI_fec!T$65)</f>
        <v>0.5056196248083209</v>
      </c>
      <c r="U233" s="306">
        <f>IF(U$65=0,0,U$65/CHI_fec!U$65)</f>
        <v>0.5056196248083209</v>
      </c>
      <c r="V233" s="306">
        <f>IF(V$65=0,0,V$65/CHI_fec!V$65)</f>
        <v>0.51459244721637842</v>
      </c>
      <c r="W233" s="306">
        <f>IF(W$65=0,0,W$65/CHI_fec!W$65)</f>
        <v>0.51459244721637831</v>
      </c>
      <c r="X233" s="306">
        <f>IF(X$65=0,0,X$65/CHI_fec!X$65)</f>
        <v>0.51459244721637831</v>
      </c>
      <c r="Y233" s="306">
        <f>IF(Y$65=0,0,Y$65/CHI_fec!Y$65)</f>
        <v>0.51459244721637842</v>
      </c>
      <c r="DA233" s="77"/>
    </row>
    <row r="234" spans="1:105" ht="12" customHeight="1" x14ac:dyDescent="0.25">
      <c r="A234" s="56" t="s">
        <v>95</v>
      </c>
      <c r="B234" s="307">
        <f>IF(B$66=0,0,B$66/CHI_fec!B$66)</f>
        <v>0.68471722686739434</v>
      </c>
      <c r="C234" s="307">
        <f>IF(C$66=0,0,C$66/CHI_fec!C$66)</f>
        <v>0.69082952926182284</v>
      </c>
      <c r="D234" s="307">
        <f>IF(D$66=0,0,D$66/CHI_fec!D$66)</f>
        <v>0.68817771033751229</v>
      </c>
      <c r="E234" s="307">
        <f>IF(E$66=0,0,E$66/CHI_fec!E$66)</f>
        <v>0.68453015436514597</v>
      </c>
      <c r="F234" s="307">
        <f>IF(F$66=0,0,F$66/CHI_fec!F$66)</f>
        <v>0.68985134312826712</v>
      </c>
      <c r="G234" s="307">
        <f>IF(G$66=0,0,G$66/CHI_fec!G$66)</f>
        <v>0.68739253526733357</v>
      </c>
      <c r="H234" s="307">
        <f>IF(H$66=0,0,H$66/CHI_fec!H$66)</f>
        <v>0.69766344396126256</v>
      </c>
      <c r="I234" s="307">
        <f>IF(I$66=0,0,I$66/CHI_fec!I$66)</f>
        <v>0.68731161957911713</v>
      </c>
      <c r="J234" s="307">
        <f>IF(J$66=0,0,J$66/CHI_fec!J$66)</f>
        <v>0.68120060964119677</v>
      </c>
      <c r="K234" s="307">
        <f>IF(K$66=0,0,K$66/CHI_fec!K$66)</f>
        <v>0.67740708769999702</v>
      </c>
      <c r="L234" s="307">
        <f>IF(L$66=0,0,L$66/CHI_fec!L$66)</f>
        <v>0.68214196438701358</v>
      </c>
      <c r="M234" s="307">
        <f>IF(M$66=0,0,M$66/CHI_fec!M$66)</f>
        <v>0.69991464788043434</v>
      </c>
      <c r="N234" s="307">
        <f>IF(N$66=0,0,N$66/CHI_fec!N$66)</f>
        <v>0.69713157390138636</v>
      </c>
      <c r="O234" s="307">
        <f>IF(O$66=0,0,O$66/CHI_fec!O$66)</f>
        <v>0.69691317098114858</v>
      </c>
      <c r="P234" s="307">
        <f>IF(P$66=0,0,P$66/CHI_fec!P$66)</f>
        <v>0.70313926070354715</v>
      </c>
      <c r="Q234" s="307">
        <f>IF(Q$66=0,0,Q$66/CHI_fec!Q$66)</f>
        <v>0.70097283318733328</v>
      </c>
      <c r="R234" s="307">
        <f>IF(R$66=0,0,R$66/CHI_fec!R$66)</f>
        <v>0.72179059336750062</v>
      </c>
      <c r="S234" s="307">
        <f>IF(S$66=0,0,S$66/CHI_fec!S$66)</f>
        <v>0.71717859043766241</v>
      </c>
      <c r="T234" s="307">
        <f>IF(T$66=0,0,T$66/CHI_fec!T$66)</f>
        <v>0.73503817004898009</v>
      </c>
      <c r="U234" s="307">
        <f>IF(U$66=0,0,U$66/CHI_fec!U$66)</f>
        <v>0.74013010752508746</v>
      </c>
      <c r="V234" s="307">
        <f>IF(V$66=0,0,V$66/CHI_fec!V$66)</f>
        <v>0.74183895297066227</v>
      </c>
      <c r="W234" s="307">
        <f>IF(W$66=0,0,W$66/CHI_fec!W$66)</f>
        <v>0.74408384905709102</v>
      </c>
      <c r="X234" s="307">
        <f>IF(X$66=0,0,X$66/CHI_fec!X$66)</f>
        <v>0.75251293267423469</v>
      </c>
      <c r="Y234" s="307">
        <f>IF(Y$66=0,0,Y$66/CHI_fec!Y$66)</f>
        <v>0.75202146360244027</v>
      </c>
      <c r="DA234" s="78"/>
    </row>
    <row r="235" spans="1:105" ht="12" customHeight="1" x14ac:dyDescent="0.25">
      <c r="A235" s="174" t="s">
        <v>1051</v>
      </c>
      <c r="B235" s="308">
        <f>IF(B$72=0,0,B$72/CHI_fec!B$72)</f>
        <v>0.65194369840588262</v>
      </c>
      <c r="C235" s="308">
        <f>IF(C$72=0,0,C$72/CHI_fec!C$72)</f>
        <v>0.6461383128298035</v>
      </c>
      <c r="D235" s="308">
        <f>IF(D$72=0,0,D$72/CHI_fec!D$72)</f>
        <v>0.64777302031943729</v>
      </c>
      <c r="E235" s="308">
        <f>IF(E$72=0,0,E$72/CHI_fec!E$72)</f>
        <v>0.6499041034233296</v>
      </c>
      <c r="F235" s="308">
        <f>IF(F$72=0,0,F$72/CHI_fec!F$72)</f>
        <v>0.65394149112365041</v>
      </c>
      <c r="G235" s="308">
        <f>IF(G$72=0,0,G$72/CHI_fec!G$72)</f>
        <v>0.65777806625025692</v>
      </c>
      <c r="H235" s="308">
        <f>IF(H$72=0,0,H$72/CHI_fec!H$72)</f>
        <v>0.67476787298854579</v>
      </c>
      <c r="I235" s="308">
        <f>IF(I$72=0,0,I$72/CHI_fec!I$72)</f>
        <v>0.6803596627181564</v>
      </c>
      <c r="J235" s="308">
        <f>IF(J$72=0,0,J$72/CHI_fec!J$72)</f>
        <v>0.67866108458102958</v>
      </c>
      <c r="K235" s="308">
        <f>IF(K$72=0,0,K$72/CHI_fec!K$72)</f>
        <v>0.68158365124340015</v>
      </c>
      <c r="L235" s="308">
        <f>IF(L$72=0,0,L$72/CHI_fec!L$72)</f>
        <v>0.67363934113058577</v>
      </c>
      <c r="M235" s="308">
        <f>IF(M$72=0,0,M$72/CHI_fec!M$72)</f>
        <v>0.69243638576110211</v>
      </c>
      <c r="N235" s="308">
        <f>IF(N$72=0,0,N$72/CHI_fec!N$72)</f>
        <v>0.6943937060226899</v>
      </c>
      <c r="O235" s="308">
        <f>IF(O$72=0,0,O$72/CHI_fec!O$72)</f>
        <v>0.69398373938667945</v>
      </c>
      <c r="P235" s="308">
        <f>IF(P$72=0,0,P$72/CHI_fec!P$72)</f>
        <v>0.69211891031306672</v>
      </c>
      <c r="Q235" s="308">
        <f>IF(Q$72=0,0,Q$72/CHI_fec!Q$72)</f>
        <v>0.68662079158873368</v>
      </c>
      <c r="R235" s="308">
        <f>IF(R$72=0,0,R$72/CHI_fec!R$72)</f>
        <v>0.70905236760258061</v>
      </c>
      <c r="S235" s="308">
        <f>IF(S$72=0,0,S$72/CHI_fec!S$72)</f>
        <v>0.71505955205104443</v>
      </c>
      <c r="T235" s="308">
        <f>IF(T$72=0,0,T$72/CHI_fec!T$72)</f>
        <v>0.73550190447405273</v>
      </c>
      <c r="U235" s="308">
        <f>IF(U$72=0,0,U$72/CHI_fec!U$72)</f>
        <v>0.73776832598209219</v>
      </c>
      <c r="V235" s="308">
        <f>IF(V$72=0,0,V$72/CHI_fec!V$72)</f>
        <v>0.74630428424854656</v>
      </c>
      <c r="W235" s="308">
        <f>IF(W$72=0,0,W$72/CHI_fec!W$72)</f>
        <v>0.75194294628417402</v>
      </c>
      <c r="X235" s="308">
        <f>IF(X$72=0,0,X$72/CHI_fec!X$72)</f>
        <v>0.74902539413736724</v>
      </c>
      <c r="Y235" s="308">
        <f>IF(Y$72=0,0,Y$72/CHI_fec!Y$72)</f>
        <v>0.74974998797238757</v>
      </c>
      <c r="DA235" s="79"/>
    </row>
    <row r="236" spans="1:105" ht="12" customHeight="1" x14ac:dyDescent="0.25">
      <c r="A236" s="174" t="s">
        <v>1010</v>
      </c>
      <c r="B236" s="308">
        <f>IF(B$85=0,0,B$85/CHI_fec!B$85)</f>
        <v>0.43028197917055827</v>
      </c>
      <c r="C236" s="308">
        <f>IF(C$85=0,0,C$85/CHI_fec!C$85)</f>
        <v>0.42666841244538067</v>
      </c>
      <c r="D236" s="308">
        <f>IF(D$85=0,0,D$85/CHI_fec!D$85)</f>
        <v>0.42725621573916966</v>
      </c>
      <c r="E236" s="308">
        <f>IF(E$85=0,0,E$85/CHI_fec!E$85)</f>
        <v>0.42048733288588319</v>
      </c>
      <c r="F236" s="308">
        <f>IF(F$85=0,0,F$85/CHI_fec!F$85)</f>
        <v>0.42432523905667591</v>
      </c>
      <c r="G236" s="308">
        <f>IF(G$85=0,0,G$85/CHI_fec!G$85)</f>
        <v>0.42563197580800854</v>
      </c>
      <c r="H236" s="308">
        <f>IF(H$85=0,0,H$85/CHI_fec!H$85)</f>
        <v>0.42680832110504419</v>
      </c>
      <c r="I236" s="308">
        <f>IF(I$85=0,0,I$85/CHI_fec!I$85)</f>
        <v>0.43228819776927085</v>
      </c>
      <c r="J236" s="308">
        <f>IF(J$85=0,0,J$85/CHI_fec!J$85)</f>
        <v>0.43140483812244768</v>
      </c>
      <c r="K236" s="308">
        <f>IF(K$85=0,0,K$85/CHI_fec!K$85)</f>
        <v>0.43059692412537759</v>
      </c>
      <c r="L236" s="308">
        <f>IF(L$85=0,0,L$85/CHI_fec!L$85)</f>
        <v>0.43072822454449977</v>
      </c>
      <c r="M236" s="308">
        <f>IF(M$85=0,0,M$85/CHI_fec!M$85)</f>
        <v>0.44095117835560849</v>
      </c>
      <c r="N236" s="308">
        <f>IF(N$85=0,0,N$85/CHI_fec!N$85)</f>
        <v>0.44075847577903576</v>
      </c>
      <c r="O236" s="308">
        <f>IF(O$85=0,0,O$85/CHI_fec!O$85)</f>
        <v>0.4394241740242496</v>
      </c>
      <c r="P236" s="308">
        <f>IF(P$85=0,0,P$85/CHI_fec!P$85)</f>
        <v>0.4388811795641448</v>
      </c>
      <c r="Q236" s="308">
        <f>IF(Q$85=0,0,Q$85/CHI_fec!Q$85)</f>
        <v>0.43341347282820541</v>
      </c>
      <c r="R236" s="308">
        <f>IF(R$85=0,0,R$85/CHI_fec!R$85)</f>
        <v>0.45387606663550611</v>
      </c>
      <c r="S236" s="308">
        <f>IF(S$85=0,0,S$85/CHI_fec!S$85)</f>
        <v>0.45525239224849712</v>
      </c>
      <c r="T236" s="308">
        <f>IF(T$85=0,0,T$85/CHI_fec!T$85)</f>
        <v>0.46809221677386914</v>
      </c>
      <c r="U236" s="308">
        <f>IF(U$85=0,0,U$85/CHI_fec!U$85)</f>
        <v>0.46917702533460048</v>
      </c>
      <c r="V236" s="308">
        <f>IF(V$85=0,0,V$85/CHI_fec!V$85)</f>
        <v>0.47651529822471544</v>
      </c>
      <c r="W236" s="308">
        <f>IF(W$85=0,0,W$85/CHI_fec!W$85)</f>
        <v>0.48050414117811502</v>
      </c>
      <c r="X236" s="308">
        <f>IF(X$85=0,0,X$85/CHI_fec!X$85)</f>
        <v>0.47684797225116549</v>
      </c>
      <c r="Y236" s="308">
        <f>IF(Y$85=0,0,Y$85/CHI_fec!Y$85)</f>
        <v>0.47966494189734127</v>
      </c>
      <c r="DA236" s="79"/>
    </row>
    <row r="237" spans="1:105" ht="12" customHeight="1" x14ac:dyDescent="0.25">
      <c r="A237" s="174" t="s">
        <v>1021</v>
      </c>
      <c r="B237" s="308">
        <f>IF(B$93=0,0,B$93/CHI_fec!B$93)</f>
        <v>0.65318797992993294</v>
      </c>
      <c r="C237" s="308">
        <f>IF(C$93=0,0,C$93/CHI_fec!C$93)</f>
        <v>0.66278802415420424</v>
      </c>
      <c r="D237" s="308">
        <f>IF(D$93=0,0,D$93/CHI_fec!D$93)</f>
        <v>0.65651245814566561</v>
      </c>
      <c r="E237" s="308">
        <f>IF(E$93=0,0,E$93/CHI_fec!E$93)</f>
        <v>0.64675544933378004</v>
      </c>
      <c r="F237" s="308">
        <f>IF(F$93=0,0,F$93/CHI_fec!F$93)</f>
        <v>0.65692813612593981</v>
      </c>
      <c r="G237" s="308">
        <f>IF(G$93=0,0,G$93/CHI_fec!G$93)</f>
        <v>0.65355923161549778</v>
      </c>
      <c r="H237" s="308">
        <f>IF(H$93=0,0,H$93/CHI_fec!H$93)</f>
        <v>0.66625115304169957</v>
      </c>
      <c r="I237" s="308">
        <f>IF(I$93=0,0,I$93/CHI_fec!I$93)</f>
        <v>0.64209183206641329</v>
      </c>
      <c r="J237" s="308">
        <f>IF(J$93=0,0,J$93/CHI_fec!J$93)</f>
        <v>0.63311883270855063</v>
      </c>
      <c r="K237" s="308">
        <f>IF(K$93=0,0,K$93/CHI_fec!K$93)</f>
        <v>0.62582856179820523</v>
      </c>
      <c r="L237" s="308">
        <f>IF(L$93=0,0,L$93/CHI_fec!L$93)</f>
        <v>0.63281863808325212</v>
      </c>
      <c r="M237" s="308">
        <f>IF(M$93=0,0,M$93/CHI_fec!M$93)</f>
        <v>0.65144001126763118</v>
      </c>
      <c r="N237" s="308">
        <f>IF(N$93=0,0,N$93/CHI_fec!N$93)</f>
        <v>0.64715477814292921</v>
      </c>
      <c r="O237" s="308">
        <f>IF(O$93=0,0,O$93/CHI_fec!O$93)</f>
        <v>0.64629572521232437</v>
      </c>
      <c r="P237" s="308">
        <f>IF(P$93=0,0,P$93/CHI_fec!P$93)</f>
        <v>0.65603253814441231</v>
      </c>
      <c r="Q237" s="308">
        <f>IF(Q$93=0,0,Q$93/CHI_fec!Q$93)</f>
        <v>0.65044664692997034</v>
      </c>
      <c r="R237" s="308">
        <f>IF(R$93=0,0,R$93/CHI_fec!R$93)</f>
        <v>0.66839533677982943</v>
      </c>
      <c r="S237" s="308">
        <f>IF(S$93=0,0,S$93/CHI_fec!S$93)</f>
        <v>0.66280795897128653</v>
      </c>
      <c r="T237" s="308">
        <f>IF(T$93=0,0,T$93/CHI_fec!T$93)</f>
        <v>0.6816821819551625</v>
      </c>
      <c r="U237" s="308">
        <f>IF(U$93=0,0,U$93/CHI_fec!U$93)</f>
        <v>0.68986747008375515</v>
      </c>
      <c r="V237" s="308">
        <f>IF(V$93=0,0,V$93/CHI_fec!V$93)</f>
        <v>0.68428063528703087</v>
      </c>
      <c r="W237" s="308">
        <f>IF(W$93=0,0,W$93/CHI_fec!W$93)</f>
        <v>0.68913213736313639</v>
      </c>
      <c r="X237" s="308">
        <f>IF(X$93=0,0,X$93/CHI_fec!X$93)</f>
        <v>0.70168625055329914</v>
      </c>
      <c r="Y237" s="308">
        <f>IF(Y$93=0,0,Y$93/CHI_fec!Y$93)</f>
        <v>0.70077846942578848</v>
      </c>
      <c r="DA237" s="79"/>
    </row>
    <row r="238" spans="1:105" ht="12" customHeight="1" x14ac:dyDescent="0.25">
      <c r="A238" s="41" t="s">
        <v>1038</v>
      </c>
      <c r="B238" s="309">
        <f>IF(B$107=0,0,B$107/CHI_fec!B$107)</f>
        <v>0.63393649189612566</v>
      </c>
      <c r="C238" s="309">
        <f>IF(C$107=0,0,C$107/CHI_fec!C$107)</f>
        <v>0.63393649189612566</v>
      </c>
      <c r="D238" s="309">
        <f>IF(D$107=0,0,D$107/CHI_fec!D$107)</f>
        <v>0.63559021920847136</v>
      </c>
      <c r="E238" s="309">
        <f>IF(E$107=0,0,E$107/CHI_fec!E$107)</f>
        <v>0.63794917223510872</v>
      </c>
      <c r="F238" s="309">
        <f>IF(F$107=0,0,F$107/CHI_fec!F$107)</f>
        <v>0.6379491722351085</v>
      </c>
      <c r="G238" s="309">
        <f>IF(G$107=0,0,G$107/CHI_fec!G$107)</f>
        <v>0.63794917223510883</v>
      </c>
      <c r="H238" s="309">
        <f>IF(H$107=0,0,H$107/CHI_fec!H$107)</f>
        <v>0.6427230706956687</v>
      </c>
      <c r="I238" s="309">
        <f>IF(I$107=0,0,I$107/CHI_fec!I$107)</f>
        <v>0.65172575786605946</v>
      </c>
      <c r="J238" s="309">
        <f>IF(J$107=0,0,J$107/CHI_fec!J$107)</f>
        <v>0.65172575786605957</v>
      </c>
      <c r="K238" s="309">
        <f>IF(K$107=0,0,K$107/CHI_fec!K$107)</f>
        <v>0.65172575786605946</v>
      </c>
      <c r="L238" s="309">
        <f>IF(L$107=0,0,L$107/CHI_fec!L$107)</f>
        <v>0.65172575786605957</v>
      </c>
      <c r="M238" s="309">
        <f>IF(M$107=0,0,M$107/CHI_fec!M$107)</f>
        <v>0.66564068207945348</v>
      </c>
      <c r="N238" s="309">
        <f>IF(N$107=0,0,N$107/CHI_fec!N$107)</f>
        <v>0.66580140132898546</v>
      </c>
      <c r="O238" s="309">
        <f>IF(O$107=0,0,O$107/CHI_fec!O$107)</f>
        <v>0.66580140132898546</v>
      </c>
      <c r="P238" s="309">
        <f>IF(P$107=0,0,P$107/CHI_fec!P$107)</f>
        <v>0.66580140132898535</v>
      </c>
      <c r="Q238" s="309">
        <f>IF(Q$107=0,0,Q$107/CHI_fec!Q$107)</f>
        <v>0.66580140132898535</v>
      </c>
      <c r="R238" s="309">
        <f>IF(R$107=0,0,R$107/CHI_fec!R$107)</f>
        <v>0.67830876119608696</v>
      </c>
      <c r="S238" s="309">
        <f>IF(S$107=0,0,S$107/CHI_fec!S$107)</f>
        <v>0.68798168764039702</v>
      </c>
      <c r="T238" s="309">
        <f>IF(T$107=0,0,T$107/CHI_fec!T$107)</f>
        <v>0.69827101887635734</v>
      </c>
      <c r="U238" s="309">
        <f>IF(U$107=0,0,U$107/CHI_fec!U$107)</f>
        <v>0.69927525361386966</v>
      </c>
      <c r="V238" s="309">
        <f>IF(V$107=0,0,V$107/CHI_fec!V$107)</f>
        <v>0.70843522825248273</v>
      </c>
      <c r="W238" s="309">
        <f>IF(W$107=0,0,W$107/CHI_fec!W$107)</f>
        <v>0.71168472578854114</v>
      </c>
      <c r="X238" s="309">
        <f>IF(X$107=0,0,X$107/CHI_fec!X$107)</f>
        <v>0.71168472578854125</v>
      </c>
      <c r="Y238" s="309">
        <f>IF(Y$107=0,0,Y$107/CHI_fec!Y$107)</f>
        <v>0.71168472578854081</v>
      </c>
      <c r="DA238" s="82"/>
    </row>
    <row r="239" spans="1:105" ht="12" customHeight="1" x14ac:dyDescent="0.25">
      <c r="A239" s="172"/>
      <c r="B239" s="172"/>
      <c r="C239" s="172"/>
      <c r="D239" s="172"/>
      <c r="E239" s="172"/>
      <c r="F239" s="172"/>
      <c r="G239" s="172"/>
      <c r="H239" s="172"/>
      <c r="I239" s="172"/>
      <c r="J239" s="172"/>
      <c r="K239" s="172"/>
      <c r="L239" s="172"/>
      <c r="M239" s="172"/>
      <c r="N239" s="172"/>
      <c r="O239" s="172"/>
      <c r="P239" s="172"/>
      <c r="Q239" s="172"/>
      <c r="R239" s="172"/>
      <c r="S239" s="172"/>
      <c r="T239" s="172"/>
      <c r="U239" s="172"/>
      <c r="V239" s="172"/>
      <c r="W239" s="172"/>
      <c r="X239" s="172"/>
      <c r="Y239" s="172"/>
      <c r="DA239" s="176"/>
    </row>
    <row r="240" spans="1:105" ht="12" customHeight="1" x14ac:dyDescent="0.25">
      <c r="A240" s="35" t="s">
        <v>50</v>
      </c>
      <c r="B240" s="322">
        <f>IF(B$110=0,0,B$110/CHI_fec!B$110)</f>
        <v>0.65385413478227505</v>
      </c>
      <c r="C240" s="322">
        <f>IF(C$110=0,0,C$110/CHI_fec!C$110)</f>
        <v>0.65292590282803475</v>
      </c>
      <c r="D240" s="322">
        <f>IF(D$110=0,0,D$110/CHI_fec!D$110)</f>
        <v>0.6531054155876761</v>
      </c>
      <c r="E240" s="322">
        <f>IF(E$110=0,0,E$110/CHI_fec!E$110)</f>
        <v>0.65411906723348379</v>
      </c>
      <c r="F240" s="322">
        <f>IF(F$110=0,0,F$110/CHI_fec!F$110)</f>
        <v>0.66075428355008814</v>
      </c>
      <c r="G240" s="322">
        <f>IF(G$110=0,0,G$110/CHI_fec!G$110)</f>
        <v>0.66967619268342093</v>
      </c>
      <c r="H240" s="322">
        <f>IF(H$110=0,0,H$110/CHI_fec!H$110)</f>
        <v>0.68427049677735319</v>
      </c>
      <c r="I240" s="322">
        <f>IF(I$110=0,0,I$110/CHI_fec!I$110)</f>
        <v>0.6818784478218467</v>
      </c>
      <c r="J240" s="322">
        <f>IF(J$110=0,0,J$110/CHI_fec!J$110)</f>
        <v>0.68433177123163513</v>
      </c>
      <c r="K240" s="322">
        <f>IF(K$110=0,0,K$110/CHI_fec!K$110)</f>
        <v>0.68613193850645005</v>
      </c>
      <c r="L240" s="322">
        <f>IF(L$110=0,0,L$110/CHI_fec!L$110)</f>
        <v>0.68275099518149296</v>
      </c>
      <c r="M240" s="322">
        <f>IF(M$110=0,0,M$110/CHI_fec!M$110)</f>
        <v>0.68572863431738829</v>
      </c>
      <c r="N240" s="322">
        <f>IF(N$110=0,0,N$110/CHI_fec!N$110)</f>
        <v>0.68904607908527493</v>
      </c>
      <c r="O240" s="322">
        <f>IF(O$110=0,0,O$110/CHI_fec!O$110)</f>
        <v>0.69284766888067006</v>
      </c>
      <c r="P240" s="322">
        <f>IF(P$110=0,0,P$110/CHI_fec!P$110)</f>
        <v>0.69627605440787799</v>
      </c>
      <c r="Q240" s="322">
        <f>IF(Q$110=0,0,Q$110/CHI_fec!Q$110)</f>
        <v>0.69363968595601611</v>
      </c>
      <c r="R240" s="322">
        <f>IF(R$110=0,0,R$110/CHI_fec!R$110)</f>
        <v>0.70231742995598734</v>
      </c>
      <c r="S240" s="322">
        <f>IF(S$110=0,0,S$110/CHI_fec!S$110)</f>
        <v>0.6974780982301364</v>
      </c>
      <c r="T240" s="322">
        <f>IF(T$110=0,0,T$110/CHI_fec!T$110)</f>
        <v>0.70577644552898633</v>
      </c>
      <c r="U240" s="322">
        <f>IF(U$110=0,0,U$110/CHI_fec!U$110)</f>
        <v>0.71200755775820868</v>
      </c>
      <c r="V240" s="322">
        <f>IF(V$110=0,0,V$110/CHI_fec!V$110)</f>
        <v>0.70832232376771276</v>
      </c>
      <c r="W240" s="322">
        <f>IF(W$110=0,0,W$110/CHI_fec!W$110)</f>
        <v>0.72309544123873715</v>
      </c>
      <c r="X240" s="322">
        <f>IF(X$110=0,0,X$110/CHI_fec!X$110)</f>
        <v>0.7229014312554175</v>
      </c>
      <c r="Y240" s="322">
        <f>IF(Y$110=0,0,Y$110/CHI_fec!Y$110)</f>
        <v>0.72337718737171153</v>
      </c>
      <c r="DA240" s="95"/>
    </row>
    <row r="241" spans="1:105" ht="12" customHeight="1" x14ac:dyDescent="0.25">
      <c r="A241" s="55" t="s">
        <v>91</v>
      </c>
      <c r="B241" s="305">
        <f>IF(B$111=0,0,B$111/CHI_fec!B$111)</f>
        <v>0.49652791355387244</v>
      </c>
      <c r="C241" s="305">
        <f>IF(C$111=0,0,C$111/CHI_fec!C$111)</f>
        <v>0.49711194867933162</v>
      </c>
      <c r="D241" s="305">
        <f>IF(D$111=0,0,D$111/CHI_fec!D$111)</f>
        <v>0.49824380220026049</v>
      </c>
      <c r="E241" s="305">
        <f>IF(E$111=0,0,E$111/CHI_fec!E$111)</f>
        <v>0.49977214178716312</v>
      </c>
      <c r="F241" s="305">
        <f>IF(F$111=0,0,F$111/CHI_fec!F$111)</f>
        <v>0.50175820395450887</v>
      </c>
      <c r="G241" s="305">
        <f>IF(G$111=0,0,G$111/CHI_fec!G$111)</f>
        <v>0.50658238355905783</v>
      </c>
      <c r="H241" s="305">
        <f>IF(H$111=0,0,H$111/CHI_fec!H$111)</f>
        <v>0.51092414520315221</v>
      </c>
      <c r="I241" s="305">
        <f>IF(I$111=0,0,I$111/CHI_fec!I$111)</f>
        <v>0.51483173068283661</v>
      </c>
      <c r="J241" s="305">
        <f>IF(J$111=0,0,J$111/CHI_fec!J$111)</f>
        <v>0.51834855761455334</v>
      </c>
      <c r="K241" s="305">
        <f>IF(K$111=0,0,K$111/CHI_fec!K$111)</f>
        <v>0.52002280462961048</v>
      </c>
      <c r="L241" s="305">
        <f>IF(L$111=0,0,L$111/CHI_fec!L$111)</f>
        <v>0.52002280462960992</v>
      </c>
      <c r="M241" s="305">
        <f>IF(M$111=0,0,M$111/CHI_fec!M$111)</f>
        <v>0.52002280462961037</v>
      </c>
      <c r="N241" s="305">
        <f>IF(N$111=0,0,N$111/CHI_fec!N$111)</f>
        <v>0.52302052416664913</v>
      </c>
      <c r="O241" s="305">
        <f>IF(O$111=0,0,O$111/CHI_fec!O$111)</f>
        <v>0.52571847174998432</v>
      </c>
      <c r="P241" s="305">
        <f>IF(P$111=0,0,P$111/CHI_fec!P$111)</f>
        <v>0.52814662457498596</v>
      </c>
      <c r="Q241" s="305">
        <f>IF(Q$111=0,0,Q$111/CHI_fec!Q$111)</f>
        <v>0.53033196211748712</v>
      </c>
      <c r="R241" s="305">
        <f>IF(R$111=0,0,R$111/CHI_fec!R$111)</f>
        <v>0.53138949050225048</v>
      </c>
      <c r="S241" s="305">
        <f>IF(S$111=0,0,S$111/CHI_fec!S$111)</f>
        <v>0.53138949050225026</v>
      </c>
      <c r="T241" s="305">
        <f>IF(T$111=0,0,T$111/CHI_fec!T$111)</f>
        <v>0.53138949050225037</v>
      </c>
      <c r="U241" s="305">
        <f>IF(U$111=0,0,U$111/CHI_fec!U$111)</f>
        <v>0.53325054145202522</v>
      </c>
      <c r="V241" s="305">
        <f>IF(V$111=0,0,V$111/CHI_fec!V$111)</f>
        <v>0.53492548730682243</v>
      </c>
      <c r="W241" s="305">
        <f>IF(W$111=0,0,W$111/CHI_fec!W$111)</f>
        <v>0.53643293857614027</v>
      </c>
      <c r="X241" s="305">
        <f>IF(X$111=0,0,X$111/CHI_fec!X$111)</f>
        <v>0.53778964471852664</v>
      </c>
      <c r="Y241" s="305">
        <f>IF(Y$111=0,0,Y$111/CHI_fec!Y$111)</f>
        <v>0.53901068024667376</v>
      </c>
      <c r="DA241" s="76"/>
    </row>
    <row r="242" spans="1:105" ht="12" customHeight="1" x14ac:dyDescent="0.25">
      <c r="A242" s="173" t="s">
        <v>92</v>
      </c>
      <c r="B242" s="306">
        <f>IF(B$112=0,0,B$112/CHI_fec!B$112)</f>
        <v>0.13381095389399647</v>
      </c>
      <c r="C242" s="306">
        <f>IF(C$112=0,0,C$112/CHI_fec!C$112)</f>
        <v>0.13396834745659789</v>
      </c>
      <c r="D242" s="306">
        <f>IF(D$112=0,0,D$112/CHI_fec!D$112)</f>
        <v>0.13427337441514237</v>
      </c>
      <c r="E242" s="306">
        <f>IF(E$112=0,0,E$112/CHI_fec!E$112)</f>
        <v>0.13468525171834109</v>
      </c>
      <c r="F242" s="306">
        <f>IF(F$112=0,0,F$112/CHI_fec!F$112)</f>
        <v>0.1352204821975363</v>
      </c>
      <c r="G242" s="306">
        <f>IF(G$112=0,0,G$112/CHI_fec!G$112)</f>
        <v>0.13683038653912907</v>
      </c>
      <c r="H242" s="306">
        <f>IF(H$112=0,0,H$112/CHI_fec!H$112)</f>
        <v>0.13790935590269618</v>
      </c>
      <c r="I242" s="306">
        <f>IF(I$112=0,0,I$112/CHI_fec!I$112)</f>
        <v>0.13899566622931983</v>
      </c>
      <c r="J242" s="306">
        <f>IF(J$112=0,0,J$112/CHI_fec!J$112)</f>
        <v>0.14014266999828948</v>
      </c>
      <c r="K242" s="306">
        <f>IF(K$112=0,0,K$112/CHI_fec!K$112)</f>
        <v>0.14014266999828945</v>
      </c>
      <c r="L242" s="306">
        <f>IF(L$112=0,0,L$112/CHI_fec!L$112)</f>
        <v>0.14014266999828948</v>
      </c>
      <c r="M242" s="306">
        <f>IF(M$112=0,0,M$112/CHI_fec!M$112)</f>
        <v>0.14014266999828948</v>
      </c>
      <c r="N242" s="306">
        <f>IF(N$112=0,0,N$112/CHI_fec!N$112)</f>
        <v>0.14111068482660502</v>
      </c>
      <c r="O242" s="306">
        <f>IF(O$112=0,0,O$112/CHI_fec!O$112)</f>
        <v>0.14214911260382593</v>
      </c>
      <c r="P242" s="306">
        <f>IF(P$112=0,0,P$112/CHI_fec!P$112)</f>
        <v>0.14320591586566678</v>
      </c>
      <c r="Q242" s="306">
        <f>IF(Q$112=0,0,Q$112/CHI_fec!Q$112)</f>
        <v>0.14320591586566678</v>
      </c>
      <c r="R242" s="306">
        <f>IF(R$112=0,0,R$112/CHI_fec!R$112)</f>
        <v>0.14320591586566678</v>
      </c>
      <c r="S242" s="306">
        <f>IF(S$112=0,0,S$112/CHI_fec!S$112)</f>
        <v>0.14320591586566678</v>
      </c>
      <c r="T242" s="306">
        <f>IF(T$112=0,0,T$112/CHI_fec!T$112)</f>
        <v>0.14320591586566681</v>
      </c>
      <c r="U242" s="306">
        <f>IF(U$112=0,0,U$112/CHI_fec!U$112)</f>
        <v>0.14496637635470846</v>
      </c>
      <c r="V242" s="306">
        <f>IF(V$112=0,0,V$112/CHI_fec!V$112)</f>
        <v>0.14496637635470846</v>
      </c>
      <c r="W242" s="306">
        <f>IF(W$112=0,0,W$112/CHI_fec!W$112)</f>
        <v>0.14724512487449509</v>
      </c>
      <c r="X242" s="306">
        <f>IF(X$112=0,0,X$112/CHI_fec!X$112)</f>
        <v>0.1486736309545513</v>
      </c>
      <c r="Y242" s="306">
        <f>IF(Y$112=0,0,Y$112/CHI_fec!Y$112)</f>
        <v>0.1486736309545513</v>
      </c>
      <c r="DA242" s="77"/>
    </row>
    <row r="243" spans="1:105" ht="12" customHeight="1" x14ac:dyDescent="0.25">
      <c r="A243" s="173" t="s">
        <v>93</v>
      </c>
      <c r="B243" s="306">
        <f>IF(B$113=0,0,B$113/CHI_fec!B$113)</f>
        <v>0.70200340129104788</v>
      </c>
      <c r="C243" s="306">
        <f>IF(C$113=0,0,C$113/CHI_fec!C$113)</f>
        <v>0.70282912454517732</v>
      </c>
      <c r="D243" s="306">
        <f>IF(D$113=0,0,D$113/CHI_fec!D$113)</f>
        <v>0.70442936694800229</v>
      </c>
      <c r="E243" s="306">
        <f>IF(E$113=0,0,E$113/CHI_fec!E$113)</f>
        <v>0.70659017112244293</v>
      </c>
      <c r="F243" s="306">
        <f>IF(F$113=0,0,F$113/CHI_fec!F$113)</f>
        <v>0.70939811476185077</v>
      </c>
      <c r="G243" s="306">
        <f>IF(G$113=0,0,G$113/CHI_fec!G$113)</f>
        <v>0.71507430520139836</v>
      </c>
      <c r="H243" s="306">
        <f>IF(H$113=0,0,H$113/CHI_fec!H$113)</f>
        <v>0.72018287659699198</v>
      </c>
      <c r="I243" s="306">
        <f>IF(I$113=0,0,I$113/CHI_fec!I$113)</f>
        <v>0.72478059085302571</v>
      </c>
      <c r="J243" s="306">
        <f>IF(J$113=0,0,J$113/CHI_fec!J$113)</f>
        <v>0.72891853368345638</v>
      </c>
      <c r="K243" s="306">
        <f>IF(K$113=0,0,K$113/CHI_fec!K$113)</f>
        <v>0.73264268223084383</v>
      </c>
      <c r="L243" s="306">
        <f>IF(L$113=0,0,L$113/CHI_fec!L$113)</f>
        <v>0.73522105733394627</v>
      </c>
      <c r="M243" s="306">
        <f>IF(M$113=0,0,M$113/CHI_fec!M$113)</f>
        <v>0.73522105733394638</v>
      </c>
      <c r="N243" s="306">
        <f>IF(N$113=0,0,N$113/CHI_fec!N$113)</f>
        <v>0.73831495351628473</v>
      </c>
      <c r="O243" s="306">
        <f>IF(O$113=0,0,O$113/CHI_fec!O$113)</f>
        <v>0.74109946008038941</v>
      </c>
      <c r="P243" s="306">
        <f>IF(P$113=0,0,P$113/CHI_fec!P$113)</f>
        <v>0.74360551598808367</v>
      </c>
      <c r="Q243" s="306">
        <f>IF(Q$113=0,0,Q$113/CHI_fec!Q$113)</f>
        <v>0.7458609663050082</v>
      </c>
      <c r="R243" s="306">
        <f>IF(R$113=0,0,R$113/CHI_fec!R$113)</f>
        <v>0.74789087159024048</v>
      </c>
      <c r="S243" s="306">
        <f>IF(S$113=0,0,S$113/CHI_fec!S$113)</f>
        <v>0.74971778634694919</v>
      </c>
      <c r="T243" s="306">
        <f>IF(T$113=0,0,T$113/CHI_fec!T$113)</f>
        <v>0.75129155795673663</v>
      </c>
      <c r="U243" s="306">
        <f>IF(U$113=0,0,U$113/CHI_fec!U$113)</f>
        <v>0.75277840407679608</v>
      </c>
      <c r="V243" s="306">
        <f>IF(V$113=0,0,V$113/CHI_fec!V$113)</f>
        <v>0.7541165655848493</v>
      </c>
      <c r="W243" s="306">
        <f>IF(W$113=0,0,W$113/CHI_fec!W$113)</f>
        <v>0.75532091094209763</v>
      </c>
      <c r="X243" s="306">
        <f>IF(X$113=0,0,X$113/CHI_fec!X$113)</f>
        <v>0.75640482176362078</v>
      </c>
      <c r="Y243" s="306">
        <f>IF(Y$113=0,0,Y$113/CHI_fec!Y$113)</f>
        <v>0.75738034150299172</v>
      </c>
      <c r="DA243" s="77"/>
    </row>
    <row r="244" spans="1:105" ht="12" customHeight="1" x14ac:dyDescent="0.25">
      <c r="A244" s="173" t="s">
        <v>94</v>
      </c>
      <c r="B244" s="306">
        <f>IF(B$114=0,0,B$114/CHI_fec!B$114)</f>
        <v>0.52871358528069246</v>
      </c>
      <c r="C244" s="306">
        <f>IF(C$114=0,0,C$114/CHI_fec!C$114)</f>
        <v>0.52933547842442596</v>
      </c>
      <c r="D244" s="306">
        <f>IF(D$114=0,0,D$114/CHI_fec!D$114)</f>
        <v>0.53054070036004608</v>
      </c>
      <c r="E244" s="306">
        <f>IF(E$114=0,0,E$114/CHI_fec!E$114)</f>
        <v>0.53216810917324664</v>
      </c>
      <c r="F244" s="306">
        <f>IF(F$114=0,0,F$114/CHI_fec!F$114)</f>
        <v>0.5342829108196876</v>
      </c>
      <c r="G244" s="306">
        <f>IF(G$114=0,0,G$114/CHI_fec!G$114)</f>
        <v>0.54064396177727048</v>
      </c>
      <c r="H244" s="306">
        <f>IF(H$114=0,0,H$114/CHI_fec!H$114)</f>
        <v>0.54490718346442368</v>
      </c>
      <c r="I244" s="306">
        <f>IF(I$114=0,0,I$114/CHI_fec!I$114)</f>
        <v>0.54919941075077616</v>
      </c>
      <c r="J244" s="306">
        <f>IF(J$114=0,0,J$114/CHI_fec!J$114)</f>
        <v>0.5537314498505258</v>
      </c>
      <c r="K244" s="306">
        <f>IF(K$114=0,0,K$114/CHI_fec!K$114)</f>
        <v>0.5537314498505258</v>
      </c>
      <c r="L244" s="306">
        <f>IF(L$114=0,0,L$114/CHI_fec!L$114)</f>
        <v>0.55373144985052591</v>
      </c>
      <c r="M244" s="306">
        <f>IF(M$114=0,0,M$114/CHI_fec!M$114)</f>
        <v>0.55373144985052569</v>
      </c>
      <c r="N244" s="306">
        <f>IF(N$114=0,0,N$114/CHI_fec!N$114)</f>
        <v>0.55755626819005477</v>
      </c>
      <c r="O244" s="306">
        <f>IF(O$114=0,0,O$114/CHI_fec!O$114)</f>
        <v>0.56165930203872172</v>
      </c>
      <c r="P244" s="306">
        <f>IF(P$114=0,0,P$114/CHI_fec!P$114)</f>
        <v>0.56583494106709942</v>
      </c>
      <c r="Q244" s="306">
        <f>IF(Q$114=0,0,Q$114/CHI_fec!Q$114)</f>
        <v>0.56583494106709953</v>
      </c>
      <c r="R244" s="306">
        <f>IF(R$114=0,0,R$114/CHI_fec!R$114)</f>
        <v>0.56583494106709931</v>
      </c>
      <c r="S244" s="306">
        <f>IF(S$114=0,0,S$114/CHI_fec!S$114)</f>
        <v>0.56583494106709964</v>
      </c>
      <c r="T244" s="306">
        <f>IF(T$114=0,0,T$114/CHI_fec!T$114)</f>
        <v>0.56583494106709953</v>
      </c>
      <c r="U244" s="306">
        <f>IF(U$114=0,0,U$114/CHI_fec!U$114)</f>
        <v>0.57279086918673316</v>
      </c>
      <c r="V244" s="306">
        <f>IF(V$114=0,0,V$114/CHI_fec!V$114)</f>
        <v>0.57279086918673316</v>
      </c>
      <c r="W244" s="306">
        <f>IF(W$114=0,0,W$114/CHI_fec!W$114)</f>
        <v>0.58066400019328834</v>
      </c>
      <c r="X244" s="306">
        <f>IF(X$114=0,0,X$114/CHI_fec!X$114)</f>
        <v>0.58743896647616689</v>
      </c>
      <c r="Y244" s="306">
        <f>IF(Y$114=0,0,Y$114/CHI_fec!Y$114)</f>
        <v>0.58743896647616689</v>
      </c>
      <c r="DA244" s="77"/>
    </row>
    <row r="245" spans="1:105" ht="12" customHeight="1" x14ac:dyDescent="0.25">
      <c r="A245" s="56" t="s">
        <v>95</v>
      </c>
      <c r="B245" s="307">
        <f>IF(B$115=0,0,B$115/CHI_fec!B$115)</f>
        <v>0.77089737824835969</v>
      </c>
      <c r="C245" s="307">
        <f>IF(C$115=0,0,C$115/CHI_fec!C$115)</f>
        <v>0.77869384307261236</v>
      </c>
      <c r="D245" s="307">
        <f>IF(D$115=0,0,D$115/CHI_fec!D$115)</f>
        <v>0.77544803460322465</v>
      </c>
      <c r="E245" s="307">
        <f>IF(E$115=0,0,E$115/CHI_fec!E$115)</f>
        <v>0.77084302649823033</v>
      </c>
      <c r="F245" s="307">
        <f>IF(F$115=0,0,F$115/CHI_fec!F$115)</f>
        <v>0.77992226027891931</v>
      </c>
      <c r="G245" s="307">
        <f>IF(G$115=0,0,G$115/CHI_fec!G$115)</f>
        <v>0.78639489753006442</v>
      </c>
      <c r="H245" s="307">
        <f>IF(H$115=0,0,H$115/CHI_fec!H$115)</f>
        <v>0.79846375736261888</v>
      </c>
      <c r="I245" s="307">
        <f>IF(I$115=0,0,I$115/CHI_fec!I$115)</f>
        <v>0.78186083612818258</v>
      </c>
      <c r="J245" s="307">
        <f>IF(J$115=0,0,J$115/CHI_fec!J$115)</f>
        <v>0.78130378705500514</v>
      </c>
      <c r="K245" s="307">
        <f>IF(K$115=0,0,K$115/CHI_fec!K$115)</f>
        <v>0.77695280289999025</v>
      </c>
      <c r="L245" s="307">
        <f>IF(L$115=0,0,L$115/CHI_fec!L$115)</f>
        <v>0.78238347491414595</v>
      </c>
      <c r="M245" s="307">
        <f>IF(M$115=0,0,M$115/CHI_fec!M$115)</f>
        <v>0.78579663525953081</v>
      </c>
      <c r="N245" s="307">
        <f>IF(N$115=0,0,N$115/CHI_fec!N$115)</f>
        <v>0.78807826022445027</v>
      </c>
      <c r="O245" s="307">
        <f>IF(O$115=0,0,O$115/CHI_fec!O$115)</f>
        <v>0.79362898370089574</v>
      </c>
      <c r="P245" s="307">
        <f>IF(P$115=0,0,P$115/CHI_fec!P$115)</f>
        <v>0.80667203604259197</v>
      </c>
      <c r="Q245" s="307">
        <f>IF(Q$115=0,0,Q$115/CHI_fec!Q$115)</f>
        <v>0.80418661588031226</v>
      </c>
      <c r="R245" s="307">
        <f>IF(R$115=0,0,R$115/CHI_fec!R$115)</f>
        <v>0.80137298563062709</v>
      </c>
      <c r="S245" s="307">
        <f>IF(S$115=0,0,S$115/CHI_fec!S$115)</f>
        <v>0.79625247756141193</v>
      </c>
      <c r="T245" s="307">
        <f>IF(T$115=0,0,T$115/CHI_fec!T$115)</f>
        <v>0.80290117183375731</v>
      </c>
      <c r="U245" s="307">
        <f>IF(U$115=0,0,U$115/CHI_fec!U$115)</f>
        <v>0.81840183535452571</v>
      </c>
      <c r="V245" s="307">
        <f>IF(V$115=0,0,V$115/CHI_fec!V$115)</f>
        <v>0.80598817795437561</v>
      </c>
      <c r="W245" s="307">
        <f>IF(W$115=0,0,W$115/CHI_fec!W$115)</f>
        <v>0.82910127049549309</v>
      </c>
      <c r="X245" s="307">
        <f>IF(X$115=0,0,X$115/CHI_fec!X$115)</f>
        <v>0.83849344309128671</v>
      </c>
      <c r="Y245" s="307">
        <f>IF(Y$115=0,0,Y$115/CHI_fec!Y$115)</f>
        <v>0.83794581981959448</v>
      </c>
      <c r="DA245" s="78"/>
    </row>
    <row r="246" spans="1:105" ht="12" customHeight="1" x14ac:dyDescent="0.25">
      <c r="A246" s="174" t="s">
        <v>1051</v>
      </c>
      <c r="B246" s="308">
        <f>IF(B$121=0,0,B$121/CHI_fec!B$121)</f>
        <v>0.75481469040350613</v>
      </c>
      <c r="C246" s="308">
        <f>IF(C$121=0,0,C$121/CHI_fec!C$121)</f>
        <v>0.74897383616906454</v>
      </c>
      <c r="D246" s="308">
        <f>IF(D$121=0,0,D$121/CHI_fec!D$121)</f>
        <v>0.75062304034908744</v>
      </c>
      <c r="E246" s="308">
        <f>IF(E$121=0,0,E$121/CHI_fec!E$121)</f>
        <v>0.7525854036183619</v>
      </c>
      <c r="F246" s="308">
        <f>IF(F$121=0,0,F$121/CHI_fec!F$121)</f>
        <v>0.76026398395871442</v>
      </c>
      <c r="G246" s="308">
        <f>IF(G$121=0,0,G$121/CHI_fec!G$121)</f>
        <v>0.7729122905461373</v>
      </c>
      <c r="H246" s="308">
        <f>IF(H$121=0,0,H$121/CHI_fec!H$121)</f>
        <v>0.79197288245544784</v>
      </c>
      <c r="I246" s="308">
        <f>IF(I$121=0,0,I$121/CHI_fec!I$121)</f>
        <v>0.79337944355126089</v>
      </c>
      <c r="J246" s="308">
        <f>IF(J$121=0,0,J$121/CHI_fec!J$121)</f>
        <v>0.79717527031069013</v>
      </c>
      <c r="K246" s="308">
        <f>IF(K$121=0,0,K$121/CHI_fec!K$121)</f>
        <v>0.80177209830407481</v>
      </c>
      <c r="L246" s="308">
        <f>IF(L$121=0,0,L$121/CHI_fec!L$121)</f>
        <v>0.79393386291781987</v>
      </c>
      <c r="M246" s="308">
        <f>IF(M$121=0,0,M$121/CHI_fec!M$121)</f>
        <v>0.80026143107020853</v>
      </c>
      <c r="N246" s="308">
        <f>IF(N$121=0,0,N$121/CHI_fec!N$121)</f>
        <v>0.80610319684010845</v>
      </c>
      <c r="O246" s="308">
        <f>IF(O$121=0,0,O$121/CHI_fec!O$121)</f>
        <v>0.81016490437592437</v>
      </c>
      <c r="P246" s="308">
        <f>IF(P$121=0,0,P$121/CHI_fec!P$121)</f>
        <v>0.81257946390387303</v>
      </c>
      <c r="Q246" s="308">
        <f>IF(Q$121=0,0,Q$121/CHI_fec!Q$121)</f>
        <v>0.80699092413173346</v>
      </c>
      <c r="R246" s="308">
        <f>IF(R$121=0,0,R$121/CHI_fec!R$121)</f>
        <v>0.81255184789229096</v>
      </c>
      <c r="S246" s="308">
        <f>IF(S$121=0,0,S$121/CHI_fec!S$121)</f>
        <v>0.8154907613008413</v>
      </c>
      <c r="T246" s="308">
        <f>IF(T$121=0,0,T$121/CHI_fec!T$121)</f>
        <v>0.82713279646366655</v>
      </c>
      <c r="U246" s="308">
        <f>IF(U$121=0,0,U$121/CHI_fec!U$121)</f>
        <v>0.8335206355368685</v>
      </c>
      <c r="V246" s="308">
        <f>IF(V$121=0,0,V$121/CHI_fec!V$121)</f>
        <v>0.83187034339430288</v>
      </c>
      <c r="W246" s="308">
        <f>IF(W$121=0,0,W$121/CHI_fec!W$121)</f>
        <v>0.84567463530648035</v>
      </c>
      <c r="X246" s="308">
        <f>IF(X$121=0,0,X$121/CHI_fec!X$121)</f>
        <v>0.84488936103131407</v>
      </c>
      <c r="Y246" s="308">
        <f>IF(Y$121=0,0,Y$121/CHI_fec!Y$121)</f>
        <v>0.8464592555212026</v>
      </c>
      <c r="DA246" s="79"/>
    </row>
    <row r="247" spans="1:105" ht="12" customHeight="1" x14ac:dyDescent="0.25">
      <c r="A247" s="174" t="s">
        <v>1010</v>
      </c>
      <c r="B247" s="308">
        <f>IF(B$134=0,0,B$134/CHI_fec!B$134)</f>
        <v>0.47059153955408289</v>
      </c>
      <c r="C247" s="308">
        <f>IF(C$134=0,0,C$134/CHI_fec!C$134)</f>
        <v>0.46718832681359229</v>
      </c>
      <c r="D247" s="308">
        <f>IF(D$134=0,0,D$134/CHI_fec!D$134)</f>
        <v>0.46767712732958472</v>
      </c>
      <c r="E247" s="308">
        <f>IF(E$134=0,0,E$134/CHI_fec!E$134)</f>
        <v>0.45997255999943282</v>
      </c>
      <c r="F247" s="308">
        <f>IF(F$134=0,0,F$134/CHI_fec!F$134)</f>
        <v>0.46601544391726946</v>
      </c>
      <c r="G247" s="308">
        <f>IF(G$134=0,0,G$134/CHI_fec!G$134)</f>
        <v>0.47301592859553049</v>
      </c>
      <c r="H247" s="308">
        <f>IF(H$134=0,0,H$134/CHI_fec!H$134)</f>
        <v>0.4745126139135889</v>
      </c>
      <c r="I247" s="308">
        <f>IF(I$134=0,0,I$134/CHI_fec!I$134)</f>
        <v>0.4776995095943794</v>
      </c>
      <c r="J247" s="308">
        <f>IF(J$134=0,0,J$134/CHI_fec!J$134)</f>
        <v>0.48065731483596436</v>
      </c>
      <c r="K247" s="308">
        <f>IF(K$134=0,0,K$134/CHI_fec!K$134)</f>
        <v>0.4797571631961724</v>
      </c>
      <c r="L247" s="308">
        <f>IF(L$134=0,0,L$134/CHI_fec!L$134)</f>
        <v>0.47990345387563443</v>
      </c>
      <c r="M247" s="308">
        <f>IF(M$134=0,0,M$134/CHI_fec!M$134)</f>
        <v>0.48090714880747876</v>
      </c>
      <c r="N247" s="308">
        <f>IF(N$134=0,0,N$134/CHI_fec!N$134)</f>
        <v>0.48401732838731754</v>
      </c>
      <c r="O247" s="308">
        <f>IF(O$134=0,0,O$134/CHI_fec!O$134)</f>
        <v>0.48610315074389787</v>
      </c>
      <c r="P247" s="308">
        <f>IF(P$134=0,0,P$134/CHI_fec!P$134)</f>
        <v>0.48911192869591597</v>
      </c>
      <c r="Q247" s="308">
        <f>IF(Q$134=0,0,Q$134/CHI_fec!Q$134)</f>
        <v>0.48301843298070934</v>
      </c>
      <c r="R247" s="308">
        <f>IF(R$134=0,0,R$134/CHI_fec!R$134)</f>
        <v>0.48951545296764704</v>
      </c>
      <c r="S247" s="308">
        <f>IF(S$134=0,0,S$134/CHI_fec!S$134)</f>
        <v>0.49099985081410841</v>
      </c>
      <c r="T247" s="308">
        <f>IF(T$134=0,0,T$134/CHI_fec!T$134)</f>
        <v>0.49669439894505102</v>
      </c>
      <c r="U247" s="308">
        <f>IF(U$134=0,0,U$134/CHI_fec!U$134)</f>
        <v>0.50396561287668518</v>
      </c>
      <c r="V247" s="308">
        <f>IF(V$134=0,0,V$134/CHI_fec!V$134)</f>
        <v>0.50292303656065473</v>
      </c>
      <c r="W247" s="308">
        <f>IF(W$134=0,0,W$134/CHI_fec!W$134)</f>
        <v>0.52010194859707282</v>
      </c>
      <c r="X247" s="308">
        <f>IF(X$134=0,0,X$134/CHI_fec!X$134)</f>
        <v>0.51614447888901949</v>
      </c>
      <c r="Y247" s="308">
        <f>IF(Y$134=0,0,Y$134/CHI_fec!Y$134)</f>
        <v>0.51919359184468017</v>
      </c>
      <c r="DA247" s="79"/>
    </row>
    <row r="248" spans="1:105" ht="12" customHeight="1" x14ac:dyDescent="0.25">
      <c r="A248" s="174" t="s">
        <v>1021</v>
      </c>
      <c r="B248" s="308">
        <f>IF(B$142=0,0,B$142/CHI_fec!B$142)</f>
        <v>0.74438726818983381</v>
      </c>
      <c r="C248" s="308">
        <f>IF(C$142=0,0,C$142/CHI_fec!C$142)</f>
        <v>0.75556268686398831</v>
      </c>
      <c r="D248" s="308">
        <f>IF(D$142=0,0,D$142/CHI_fec!D$142)</f>
        <v>0.74840339640538533</v>
      </c>
      <c r="E248" s="308">
        <f>IF(E$142=0,0,E$142/CHI_fec!E$142)</f>
        <v>0.73656931833612294</v>
      </c>
      <c r="F248" s="308">
        <f>IF(F$142=0,0,F$142/CHI_fec!F$142)</f>
        <v>0.75099758896886826</v>
      </c>
      <c r="G248" s="308">
        <f>IF(G$142=0,0,G$142/CHI_fec!G$142)</f>
        <v>0.75616484817897689</v>
      </c>
      <c r="H248" s="308">
        <f>IF(H$142=0,0,H$142/CHI_fec!H$142)</f>
        <v>0.77049068122772391</v>
      </c>
      <c r="I248" s="308">
        <f>IF(I$142=0,0,I$142/CHI_fec!I$142)</f>
        <v>0.73951309647620234</v>
      </c>
      <c r="J248" s="308">
        <f>IF(J$142=0,0,J$142/CHI_fec!J$142)</f>
        <v>0.73546165213403913</v>
      </c>
      <c r="K248" s="308">
        <f>IF(K$142=0,0,K$142/CHI_fec!K$142)</f>
        <v>0.72773547151705731</v>
      </c>
      <c r="L248" s="308">
        <f>IF(L$142=0,0,L$142/CHI_fec!L$142)</f>
        <v>0.73554343847407511</v>
      </c>
      <c r="M248" s="308">
        <f>IF(M$142=0,0,M$142/CHI_fec!M$142)</f>
        <v>0.74129073312476079</v>
      </c>
      <c r="N248" s="308">
        <f>IF(N$142=0,0,N$142/CHI_fec!N$142)</f>
        <v>0.74138898174474621</v>
      </c>
      <c r="O248" s="308">
        <f>IF(O$142=0,0,O$142/CHI_fec!O$142)</f>
        <v>0.74551105127797723</v>
      </c>
      <c r="P248" s="308">
        <f>IF(P$142=0,0,P$142/CHI_fec!P$142)</f>
        <v>0.76146707422282423</v>
      </c>
      <c r="Q248" s="308">
        <f>IF(Q$142=0,0,Q$142/CHI_fec!Q$142)</f>
        <v>0.75506402946957485</v>
      </c>
      <c r="R248" s="308">
        <f>IF(R$142=0,0,R$142/CHI_fec!R$142)</f>
        <v>0.75243001070552751</v>
      </c>
      <c r="S248" s="308">
        <f>IF(S$142=0,0,S$142/CHI_fec!S$142)</f>
        <v>0.74605806590589407</v>
      </c>
      <c r="T248" s="308">
        <f>IF(T$142=0,0,T$142/CHI_fec!T$142)</f>
        <v>0.75519758855808439</v>
      </c>
      <c r="U248" s="308">
        <f>IF(U$142=0,0,U$142/CHI_fec!U$142)</f>
        <v>0.77185212699212291</v>
      </c>
      <c r="V248" s="308">
        <f>IF(V$142=0,0,V$142/CHI_fec!V$142)</f>
        <v>0.75386039228820956</v>
      </c>
      <c r="W248" s="308">
        <f>IF(W$142=0,0,W$142/CHI_fec!W$142)</f>
        <v>0.77544662587572921</v>
      </c>
      <c r="X248" s="308">
        <f>IF(X$142=0,0,X$142/CHI_fec!X$142)</f>
        <v>0.78933664942099446</v>
      </c>
      <c r="Y248" s="308">
        <f>IF(Y$142=0,0,Y$142/CHI_fec!Y$142)</f>
        <v>0.78872568926135334</v>
      </c>
      <c r="DA248" s="79"/>
    </row>
    <row r="249" spans="1:105" ht="12" customHeight="1" x14ac:dyDescent="0.25">
      <c r="A249" s="41" t="s">
        <v>1038</v>
      </c>
      <c r="B249" s="309">
        <f>IF(B$156=0,0,B$156/CHI_fec!B$156)</f>
        <v>0.73041172209683303</v>
      </c>
      <c r="C249" s="309">
        <f>IF(C$156=0,0,C$156/CHI_fec!C$156)</f>
        <v>0.73127086030458988</v>
      </c>
      <c r="D249" s="309">
        <f>IF(D$156=0,0,D$156/CHI_fec!D$156)</f>
        <v>0.73293586051266602</v>
      </c>
      <c r="E249" s="309">
        <f>IF(E$156=0,0,E$156/CHI_fec!E$156)</f>
        <v>0.73518410702438486</v>
      </c>
      <c r="F249" s="309">
        <f>IF(F$156=0,0,F$156/CHI_fec!F$156)</f>
        <v>0.73810568111567665</v>
      </c>
      <c r="G249" s="309">
        <f>IF(G$156=0,0,G$156/CHI_fec!G$156)</f>
        <v>0.74338261300410902</v>
      </c>
      <c r="H249" s="309">
        <f>IF(H$156=0,0,H$156/CHI_fec!H$156)</f>
        <v>0.74813185170369778</v>
      </c>
      <c r="I249" s="309">
        <f>IF(I$156=0,0,I$156/CHI_fec!I$156)</f>
        <v>0.75240616653332815</v>
      </c>
      <c r="J249" s="309">
        <f>IF(J$156=0,0,J$156/CHI_fec!J$156)</f>
        <v>0.7562530498799952</v>
      </c>
      <c r="K249" s="309">
        <f>IF(K$156=0,0,K$156/CHI_fec!K$156)</f>
        <v>0.75971524489199593</v>
      </c>
      <c r="L249" s="309">
        <f>IF(L$156=0,0,L$156/CHI_fec!L$156)</f>
        <v>0.76283122040279649</v>
      </c>
      <c r="M249" s="309">
        <f>IF(M$156=0,0,M$156/CHI_fec!M$156)</f>
        <v>0.76497361354877358</v>
      </c>
      <c r="N249" s="309">
        <f>IF(N$156=0,0,N$156/CHI_fec!N$156)</f>
        <v>0.76756375219389628</v>
      </c>
      <c r="O249" s="309">
        <f>IF(O$156=0,0,O$156/CHI_fec!O$156)</f>
        <v>0.76989487697450654</v>
      </c>
      <c r="P249" s="309">
        <f>IF(P$156=0,0,P$156/CHI_fec!P$156)</f>
        <v>0.77199288927705578</v>
      </c>
      <c r="Q249" s="309">
        <f>IF(Q$156=0,0,Q$156/CHI_fec!Q$156)</f>
        <v>0.77388110034935031</v>
      </c>
      <c r="R249" s="309">
        <f>IF(R$156=0,0,R$156/CHI_fec!R$156)</f>
        <v>0.77558049031441523</v>
      </c>
      <c r="S249" s="309">
        <f>IF(S$156=0,0,S$156/CHI_fec!S$156)</f>
        <v>0.77710994128297384</v>
      </c>
      <c r="T249" s="309">
        <f>IF(T$156=0,0,T$156/CHI_fec!T$156)</f>
        <v>0.77848644715467663</v>
      </c>
      <c r="U249" s="309">
        <f>IF(U$156=0,0,U$156/CHI_fec!U$156)</f>
        <v>0.7797253024392089</v>
      </c>
      <c r="V249" s="309">
        <f>IF(V$156=0,0,V$156/CHI_fec!V$156)</f>
        <v>0.78084027219528795</v>
      </c>
      <c r="W249" s="309">
        <f>IF(W$156=0,0,W$156/CHI_fec!W$156)</f>
        <v>0.78184374497575915</v>
      </c>
      <c r="X249" s="309">
        <f>IF(X$156=0,0,X$156/CHI_fec!X$156)</f>
        <v>0.78274687047818314</v>
      </c>
      <c r="Y249" s="309">
        <f>IF(Y$156=0,0,Y$156/CHI_fec!Y$156)</f>
        <v>0.78296625000000009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  <ignoredErrors>
    <ignoredError sqref="B5:Y5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CO2 emissions"</f>
        <v>DE: Chemical industry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48</v>
      </c>
      <c r="B5" s="223">
        <f t="shared" ref="B5:Y5" si="0">SUM(B6:B10)+B16+B25+B36+B44+B58+B59</f>
        <v>19073.51579039446</v>
      </c>
      <c r="C5" s="223">
        <f t="shared" si="0"/>
        <v>18503.589524958315</v>
      </c>
      <c r="D5" s="223">
        <f t="shared" si="0"/>
        <v>19402.68223217332</v>
      </c>
      <c r="E5" s="223">
        <f t="shared" si="0"/>
        <v>21189.578602333371</v>
      </c>
      <c r="F5" s="223">
        <f t="shared" si="0"/>
        <v>19274.85695816173</v>
      </c>
      <c r="G5" s="223">
        <f t="shared" si="0"/>
        <v>20427.583251161614</v>
      </c>
      <c r="H5" s="223">
        <f t="shared" si="0"/>
        <v>18740.054979218425</v>
      </c>
      <c r="I5" s="223">
        <f t="shared" si="0"/>
        <v>21520.990793860175</v>
      </c>
      <c r="J5" s="223">
        <f t="shared" si="0"/>
        <v>22424.930720744491</v>
      </c>
      <c r="K5" s="223">
        <f t="shared" si="0"/>
        <v>19939.373516033229</v>
      </c>
      <c r="L5" s="223">
        <f t="shared" si="0"/>
        <v>23413.64825135197</v>
      </c>
      <c r="M5" s="223">
        <f t="shared" si="0"/>
        <v>21587.174469548965</v>
      </c>
      <c r="N5" s="223">
        <f t="shared" si="0"/>
        <v>22516.619714143722</v>
      </c>
      <c r="O5" s="223">
        <f t="shared" si="0"/>
        <v>22780.142755971989</v>
      </c>
      <c r="P5" s="223">
        <f t="shared" si="0"/>
        <v>20809.477954025053</v>
      </c>
      <c r="Q5" s="223">
        <f t="shared" si="0"/>
        <v>22057.790431806665</v>
      </c>
      <c r="R5" s="223">
        <f t="shared" si="0"/>
        <v>21062.195439660951</v>
      </c>
      <c r="S5" s="223">
        <f t="shared" si="0"/>
        <v>21880.371710324554</v>
      </c>
      <c r="T5" s="223">
        <f t="shared" si="0"/>
        <v>18347.571706134808</v>
      </c>
      <c r="U5" s="223">
        <f t="shared" si="0"/>
        <v>17357.005211627376</v>
      </c>
      <c r="V5" s="223">
        <f t="shared" si="0"/>
        <v>18574.760213160716</v>
      </c>
      <c r="W5" s="223">
        <f t="shared" si="0"/>
        <v>17675.775470801709</v>
      </c>
      <c r="X5" s="223">
        <f t="shared" si="0"/>
        <v>16348.393240705875</v>
      </c>
      <c r="Y5" s="223">
        <f t="shared" si="0"/>
        <v>14946.186856237491</v>
      </c>
      <c r="DA5" s="89"/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1268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1269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1270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1271</v>
      </c>
    </row>
    <row r="10" spans="1:105" ht="12" customHeight="1" x14ac:dyDescent="0.25">
      <c r="A10" s="56" t="s">
        <v>95</v>
      </c>
      <c r="B10" s="260">
        <v>273.62902547458083</v>
      </c>
      <c r="C10" s="260">
        <v>252.883076421704</v>
      </c>
      <c r="D10" s="260">
        <v>267.32506069355219</v>
      </c>
      <c r="E10" s="260">
        <v>317.91218910394861</v>
      </c>
      <c r="F10" s="260">
        <v>282.32488746156213</v>
      </c>
      <c r="G10" s="260">
        <v>308.43473124517612</v>
      </c>
      <c r="H10" s="260">
        <v>284.06562570966372</v>
      </c>
      <c r="I10" s="260">
        <v>394.73893753316611</v>
      </c>
      <c r="J10" s="260">
        <v>435.69060288067442</v>
      </c>
      <c r="K10" s="260">
        <v>407.65784254421328</v>
      </c>
      <c r="L10" s="260">
        <v>444.94074386616109</v>
      </c>
      <c r="M10" s="260">
        <v>401.03130100498458</v>
      </c>
      <c r="N10" s="260">
        <v>439.04489081455512</v>
      </c>
      <c r="O10" s="260">
        <v>445.34876652263068</v>
      </c>
      <c r="P10" s="260">
        <v>419.55867430772298</v>
      </c>
      <c r="Q10" s="260">
        <v>452.68287035903478</v>
      </c>
      <c r="R10" s="260">
        <v>446.68507771194328</v>
      </c>
      <c r="S10" s="260">
        <v>493.59238517812008</v>
      </c>
      <c r="T10" s="260">
        <v>411.0143872442473</v>
      </c>
      <c r="U10" s="260">
        <v>371.78585564221987</v>
      </c>
      <c r="V10" s="260">
        <v>429.7409380555718</v>
      </c>
      <c r="W10" s="260">
        <v>414.79924483956478</v>
      </c>
      <c r="X10" s="260">
        <v>374.85129492349063</v>
      </c>
      <c r="Y10" s="260">
        <v>343.62427939770151</v>
      </c>
      <c r="DA10" s="68" t="s">
        <v>1272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6.1017568588595594</v>
      </c>
      <c r="F11" s="226">
        <v>5.2644588146939313</v>
      </c>
      <c r="G11" s="226">
        <v>6.486169945890115</v>
      </c>
      <c r="H11" s="226">
        <v>6.338474212225143</v>
      </c>
      <c r="I11" s="226">
        <v>8.0902345261106525</v>
      </c>
      <c r="J11" s="226">
        <v>8.6665327999760962</v>
      </c>
      <c r="K11" s="226">
        <v>5.7726937288479556</v>
      </c>
      <c r="L11" s="226">
        <v>7.9513898598160857</v>
      </c>
      <c r="M11" s="226">
        <v>7.582571441220094</v>
      </c>
      <c r="N11" s="226">
        <v>7.3660490223442592</v>
      </c>
      <c r="O11" s="226">
        <v>5.9931060602854576</v>
      </c>
      <c r="P11" s="226">
        <v>4.5637589711517572</v>
      </c>
      <c r="Q11" s="226">
        <v>2.513843684138926</v>
      </c>
      <c r="R11" s="226">
        <v>5.4014290796311197</v>
      </c>
      <c r="S11" s="226">
        <v>5.1358761107202353</v>
      </c>
      <c r="T11" s="226">
        <v>5.386144180705152</v>
      </c>
      <c r="U11" s="226">
        <v>3.8832087938365851</v>
      </c>
      <c r="V11" s="226">
        <v>8.6225382412831166</v>
      </c>
      <c r="W11" s="226">
        <v>9.9969245661862054</v>
      </c>
      <c r="X11" s="226">
        <v>6.9860295191377633</v>
      </c>
      <c r="Y11" s="226">
        <v>6.2224600547677804</v>
      </c>
      <c r="DA11" s="69" t="s">
        <v>1273</v>
      </c>
    </row>
    <row r="12" spans="1:105" ht="12" customHeight="1" x14ac:dyDescent="0.25">
      <c r="A12" s="37" t="s">
        <v>35</v>
      </c>
      <c r="B12" s="226">
        <v>273.62902547458083</v>
      </c>
      <c r="C12" s="226">
        <v>252.883076421704</v>
      </c>
      <c r="D12" s="226">
        <v>267.32506069355219</v>
      </c>
      <c r="E12" s="226">
        <v>311.81043224508898</v>
      </c>
      <c r="F12" s="226">
        <v>277.06042864686822</v>
      </c>
      <c r="G12" s="226">
        <v>301.94856129928598</v>
      </c>
      <c r="H12" s="226">
        <v>277.72715149743863</v>
      </c>
      <c r="I12" s="226">
        <v>386.64870300705547</v>
      </c>
      <c r="J12" s="226">
        <v>427.02407008069832</v>
      </c>
      <c r="K12" s="226">
        <v>401.88514881536531</v>
      </c>
      <c r="L12" s="226">
        <v>436.98935400634502</v>
      </c>
      <c r="M12" s="226">
        <v>393.44872956376452</v>
      </c>
      <c r="N12" s="226">
        <v>431.67884179221079</v>
      </c>
      <c r="O12" s="226">
        <v>439.35566046234521</v>
      </c>
      <c r="P12" s="226">
        <v>414.99491533657118</v>
      </c>
      <c r="Q12" s="226">
        <v>450.16902667489592</v>
      </c>
      <c r="R12" s="226">
        <v>441.28364863231218</v>
      </c>
      <c r="S12" s="226">
        <v>488.45650906739979</v>
      </c>
      <c r="T12" s="226">
        <v>405.62824306354207</v>
      </c>
      <c r="U12" s="226">
        <v>367.90264684838343</v>
      </c>
      <c r="V12" s="226">
        <v>421.11839981428869</v>
      </c>
      <c r="W12" s="226">
        <v>404.80232027337871</v>
      </c>
      <c r="X12" s="226">
        <v>367.86526540435278</v>
      </c>
      <c r="Y12" s="226">
        <v>337.40181934293372</v>
      </c>
      <c r="DA12" s="69" t="s">
        <v>1274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1275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1276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1277</v>
      </c>
    </row>
    <row r="16" spans="1:105" ht="12" customHeight="1" x14ac:dyDescent="0.25">
      <c r="A16" s="134" t="s">
        <v>997</v>
      </c>
      <c r="B16" s="314">
        <v>0</v>
      </c>
      <c r="C16" s="314">
        <v>0</v>
      </c>
      <c r="D16" s="314">
        <v>0</v>
      </c>
      <c r="E16" s="314">
        <v>0</v>
      </c>
      <c r="F16" s="314">
        <v>0</v>
      </c>
      <c r="G16" s="314">
        <v>0</v>
      </c>
      <c r="H16" s="314">
        <v>0</v>
      </c>
      <c r="I16" s="314">
        <v>0</v>
      </c>
      <c r="J16" s="314">
        <v>0</v>
      </c>
      <c r="K16" s="314">
        <v>0</v>
      </c>
      <c r="L16" s="314">
        <v>0</v>
      </c>
      <c r="M16" s="314">
        <v>0</v>
      </c>
      <c r="N16" s="314">
        <v>0</v>
      </c>
      <c r="O16" s="314">
        <v>0</v>
      </c>
      <c r="P16" s="314">
        <v>0</v>
      </c>
      <c r="Q16" s="314">
        <v>0</v>
      </c>
      <c r="R16" s="314">
        <v>0</v>
      </c>
      <c r="S16" s="314">
        <v>0</v>
      </c>
      <c r="T16" s="314">
        <v>0</v>
      </c>
      <c r="U16" s="314">
        <v>0</v>
      </c>
      <c r="V16" s="314">
        <v>0</v>
      </c>
      <c r="W16" s="314">
        <v>0</v>
      </c>
      <c r="X16" s="314">
        <v>0</v>
      </c>
      <c r="Y16" s="314">
        <v>0</v>
      </c>
      <c r="DA16" s="136"/>
    </row>
    <row r="17" spans="1:105" ht="12" customHeight="1" x14ac:dyDescent="0.25">
      <c r="A17" s="135" t="s">
        <v>28</v>
      </c>
      <c r="B17" s="315">
        <v>0</v>
      </c>
      <c r="C17" s="315">
        <v>0</v>
      </c>
      <c r="D17" s="315">
        <v>0</v>
      </c>
      <c r="E17" s="315">
        <v>0</v>
      </c>
      <c r="F17" s="315">
        <v>0</v>
      </c>
      <c r="G17" s="315">
        <v>0</v>
      </c>
      <c r="H17" s="315">
        <v>0</v>
      </c>
      <c r="I17" s="315">
        <v>0</v>
      </c>
      <c r="J17" s="315">
        <v>0</v>
      </c>
      <c r="K17" s="315">
        <v>0</v>
      </c>
      <c r="L17" s="315">
        <v>0</v>
      </c>
      <c r="M17" s="315">
        <v>0</v>
      </c>
      <c r="N17" s="315">
        <v>0</v>
      </c>
      <c r="O17" s="315">
        <v>0</v>
      </c>
      <c r="P17" s="315">
        <v>0</v>
      </c>
      <c r="Q17" s="315">
        <v>0</v>
      </c>
      <c r="R17" s="315">
        <v>0</v>
      </c>
      <c r="S17" s="315">
        <v>0</v>
      </c>
      <c r="T17" s="315">
        <v>0</v>
      </c>
      <c r="U17" s="315">
        <v>0</v>
      </c>
      <c r="V17" s="315">
        <v>0</v>
      </c>
      <c r="W17" s="315">
        <v>0</v>
      </c>
      <c r="X17" s="315">
        <v>0</v>
      </c>
      <c r="Y17" s="315">
        <v>0</v>
      </c>
      <c r="DA17" s="137"/>
    </row>
    <row r="18" spans="1:105" ht="12" customHeight="1" x14ac:dyDescent="0.25">
      <c r="A18" s="135" t="s">
        <v>30</v>
      </c>
      <c r="B18" s="315">
        <v>0</v>
      </c>
      <c r="C18" s="315">
        <v>0</v>
      </c>
      <c r="D18" s="315">
        <v>0</v>
      </c>
      <c r="E18" s="315">
        <v>0</v>
      </c>
      <c r="F18" s="315">
        <v>0</v>
      </c>
      <c r="G18" s="315">
        <v>0</v>
      </c>
      <c r="H18" s="315">
        <v>0</v>
      </c>
      <c r="I18" s="315">
        <v>0</v>
      </c>
      <c r="J18" s="315">
        <v>0</v>
      </c>
      <c r="K18" s="315">
        <v>0</v>
      </c>
      <c r="L18" s="315">
        <v>0</v>
      </c>
      <c r="M18" s="315">
        <v>0</v>
      </c>
      <c r="N18" s="315">
        <v>0</v>
      </c>
      <c r="O18" s="315">
        <v>0</v>
      </c>
      <c r="P18" s="315">
        <v>0</v>
      </c>
      <c r="Q18" s="315">
        <v>0</v>
      </c>
      <c r="R18" s="315">
        <v>0</v>
      </c>
      <c r="S18" s="315">
        <v>0</v>
      </c>
      <c r="T18" s="315">
        <v>0</v>
      </c>
      <c r="U18" s="315">
        <v>0</v>
      </c>
      <c r="V18" s="315">
        <v>0</v>
      </c>
      <c r="W18" s="315">
        <v>0</v>
      </c>
      <c r="X18" s="315">
        <v>0</v>
      </c>
      <c r="Y18" s="315">
        <v>0</v>
      </c>
      <c r="DA18" s="137"/>
    </row>
    <row r="19" spans="1:105" ht="12" customHeight="1" x14ac:dyDescent="0.25">
      <c r="A19" s="135" t="s">
        <v>31</v>
      </c>
      <c r="B19" s="315">
        <v>0</v>
      </c>
      <c r="C19" s="315">
        <v>0</v>
      </c>
      <c r="D19" s="315">
        <v>0</v>
      </c>
      <c r="E19" s="315">
        <v>0</v>
      </c>
      <c r="F19" s="315">
        <v>0</v>
      </c>
      <c r="G19" s="315">
        <v>0</v>
      </c>
      <c r="H19" s="315">
        <v>0</v>
      </c>
      <c r="I19" s="315">
        <v>0</v>
      </c>
      <c r="J19" s="315">
        <v>0</v>
      </c>
      <c r="K19" s="315">
        <v>0</v>
      </c>
      <c r="L19" s="315">
        <v>0</v>
      </c>
      <c r="M19" s="315">
        <v>0</v>
      </c>
      <c r="N19" s="315">
        <v>0</v>
      </c>
      <c r="O19" s="315">
        <v>0</v>
      </c>
      <c r="P19" s="315">
        <v>0</v>
      </c>
      <c r="Q19" s="315">
        <v>0</v>
      </c>
      <c r="R19" s="315">
        <v>0</v>
      </c>
      <c r="S19" s="315">
        <v>0</v>
      </c>
      <c r="T19" s="315">
        <v>0</v>
      </c>
      <c r="U19" s="315">
        <v>0</v>
      </c>
      <c r="V19" s="315">
        <v>0</v>
      </c>
      <c r="W19" s="315">
        <v>0</v>
      </c>
      <c r="X19" s="315">
        <v>0</v>
      </c>
      <c r="Y19" s="315">
        <v>0</v>
      </c>
      <c r="DA19" s="137"/>
    </row>
    <row r="20" spans="1:105" ht="12" customHeight="1" x14ac:dyDescent="0.25">
      <c r="A20" s="135" t="s">
        <v>82</v>
      </c>
      <c r="B20" s="315">
        <v>0</v>
      </c>
      <c r="C20" s="315">
        <v>0</v>
      </c>
      <c r="D20" s="315">
        <v>0</v>
      </c>
      <c r="E20" s="315">
        <v>0</v>
      </c>
      <c r="F20" s="315">
        <v>0</v>
      </c>
      <c r="G20" s="315">
        <v>0</v>
      </c>
      <c r="H20" s="315">
        <v>0</v>
      </c>
      <c r="I20" s="315">
        <v>0</v>
      </c>
      <c r="J20" s="315">
        <v>0</v>
      </c>
      <c r="K20" s="315">
        <v>0</v>
      </c>
      <c r="L20" s="315">
        <v>0</v>
      </c>
      <c r="M20" s="315">
        <v>0</v>
      </c>
      <c r="N20" s="315">
        <v>0</v>
      </c>
      <c r="O20" s="315">
        <v>0</v>
      </c>
      <c r="P20" s="315">
        <v>0</v>
      </c>
      <c r="Q20" s="315">
        <v>0</v>
      </c>
      <c r="R20" s="315">
        <v>0</v>
      </c>
      <c r="S20" s="315">
        <v>0</v>
      </c>
      <c r="T20" s="315">
        <v>0</v>
      </c>
      <c r="U20" s="315">
        <v>0</v>
      </c>
      <c r="V20" s="315">
        <v>0</v>
      </c>
      <c r="W20" s="315">
        <v>0</v>
      </c>
      <c r="X20" s="315">
        <v>0</v>
      </c>
      <c r="Y20" s="315">
        <v>0</v>
      </c>
      <c r="DA20" s="137"/>
    </row>
    <row r="21" spans="1:105" ht="12" customHeight="1" x14ac:dyDescent="0.25">
      <c r="A21" s="135" t="s">
        <v>32</v>
      </c>
      <c r="B21" s="315">
        <v>0</v>
      </c>
      <c r="C21" s="315">
        <v>0</v>
      </c>
      <c r="D21" s="315">
        <v>0</v>
      </c>
      <c r="E21" s="315">
        <v>0</v>
      </c>
      <c r="F21" s="315">
        <v>0</v>
      </c>
      <c r="G21" s="315">
        <v>0</v>
      </c>
      <c r="H21" s="315">
        <v>0</v>
      </c>
      <c r="I21" s="315">
        <v>0</v>
      </c>
      <c r="J21" s="315">
        <v>0</v>
      </c>
      <c r="K21" s="315">
        <v>0</v>
      </c>
      <c r="L21" s="315">
        <v>0</v>
      </c>
      <c r="M21" s="315">
        <v>0</v>
      </c>
      <c r="N21" s="315">
        <v>0</v>
      </c>
      <c r="O21" s="315">
        <v>0</v>
      </c>
      <c r="P21" s="315">
        <v>0</v>
      </c>
      <c r="Q21" s="315">
        <v>0</v>
      </c>
      <c r="R21" s="315">
        <v>0</v>
      </c>
      <c r="S21" s="315">
        <v>0</v>
      </c>
      <c r="T21" s="315">
        <v>0</v>
      </c>
      <c r="U21" s="315">
        <v>0</v>
      </c>
      <c r="V21" s="315">
        <v>0</v>
      </c>
      <c r="W21" s="315">
        <v>0</v>
      </c>
      <c r="X21" s="315">
        <v>0</v>
      </c>
      <c r="Y21" s="315">
        <v>0</v>
      </c>
      <c r="DA21" s="137"/>
    </row>
    <row r="22" spans="1:105" ht="12" customHeight="1" x14ac:dyDescent="0.25">
      <c r="A22" s="135" t="s">
        <v>33</v>
      </c>
      <c r="B22" s="315">
        <v>0</v>
      </c>
      <c r="C22" s="315">
        <v>0</v>
      </c>
      <c r="D22" s="315">
        <v>0</v>
      </c>
      <c r="E22" s="315">
        <v>0</v>
      </c>
      <c r="F22" s="315">
        <v>0</v>
      </c>
      <c r="G22" s="315">
        <v>0</v>
      </c>
      <c r="H22" s="315">
        <v>0</v>
      </c>
      <c r="I22" s="315">
        <v>0</v>
      </c>
      <c r="J22" s="315">
        <v>0</v>
      </c>
      <c r="K22" s="315">
        <v>0</v>
      </c>
      <c r="L22" s="315">
        <v>0</v>
      </c>
      <c r="M22" s="315">
        <v>0</v>
      </c>
      <c r="N22" s="315">
        <v>0</v>
      </c>
      <c r="O22" s="315">
        <v>0</v>
      </c>
      <c r="P22" s="315">
        <v>0</v>
      </c>
      <c r="Q22" s="315">
        <v>0</v>
      </c>
      <c r="R22" s="315">
        <v>0</v>
      </c>
      <c r="S22" s="315">
        <v>0</v>
      </c>
      <c r="T22" s="315">
        <v>0</v>
      </c>
      <c r="U22" s="315">
        <v>0</v>
      </c>
      <c r="V22" s="315">
        <v>0</v>
      </c>
      <c r="W22" s="315">
        <v>0</v>
      </c>
      <c r="X22" s="315">
        <v>0</v>
      </c>
      <c r="Y22" s="315">
        <v>0</v>
      </c>
      <c r="DA22" s="137"/>
    </row>
    <row r="23" spans="1:105" ht="12" customHeight="1" x14ac:dyDescent="0.25">
      <c r="A23" s="135" t="s">
        <v>83</v>
      </c>
      <c r="B23" s="315">
        <v>0</v>
      </c>
      <c r="C23" s="315">
        <v>0</v>
      </c>
      <c r="D23" s="315">
        <v>0</v>
      </c>
      <c r="E23" s="315">
        <v>0</v>
      </c>
      <c r="F23" s="315">
        <v>0</v>
      </c>
      <c r="G23" s="315">
        <v>0</v>
      </c>
      <c r="H23" s="315">
        <v>0</v>
      </c>
      <c r="I23" s="315">
        <v>0</v>
      </c>
      <c r="J23" s="315">
        <v>0</v>
      </c>
      <c r="K23" s="315">
        <v>0</v>
      </c>
      <c r="L23" s="315">
        <v>0</v>
      </c>
      <c r="M23" s="315">
        <v>0</v>
      </c>
      <c r="N23" s="315">
        <v>0</v>
      </c>
      <c r="O23" s="315">
        <v>0</v>
      </c>
      <c r="P23" s="315">
        <v>0</v>
      </c>
      <c r="Q23" s="315">
        <v>0</v>
      </c>
      <c r="R23" s="315">
        <v>0</v>
      </c>
      <c r="S23" s="315">
        <v>0</v>
      </c>
      <c r="T23" s="315">
        <v>0</v>
      </c>
      <c r="U23" s="315">
        <v>0</v>
      </c>
      <c r="V23" s="315">
        <v>0</v>
      </c>
      <c r="W23" s="315">
        <v>0</v>
      </c>
      <c r="X23" s="315">
        <v>0</v>
      </c>
      <c r="Y23" s="315">
        <v>0</v>
      </c>
      <c r="DA23" s="137"/>
    </row>
    <row r="24" spans="1:105" ht="12" customHeight="1" x14ac:dyDescent="0.25">
      <c r="A24" s="135" t="s">
        <v>73</v>
      </c>
      <c r="B24" s="315">
        <v>0</v>
      </c>
      <c r="C24" s="315">
        <v>0</v>
      </c>
      <c r="D24" s="315">
        <v>0</v>
      </c>
      <c r="E24" s="315">
        <v>0</v>
      </c>
      <c r="F24" s="315">
        <v>0</v>
      </c>
      <c r="G24" s="315">
        <v>0</v>
      </c>
      <c r="H24" s="315">
        <v>0</v>
      </c>
      <c r="I24" s="315">
        <v>0</v>
      </c>
      <c r="J24" s="315">
        <v>0</v>
      </c>
      <c r="K24" s="315">
        <v>0</v>
      </c>
      <c r="L24" s="315">
        <v>0</v>
      </c>
      <c r="M24" s="315">
        <v>0</v>
      </c>
      <c r="N24" s="315">
        <v>0</v>
      </c>
      <c r="O24" s="315">
        <v>0</v>
      </c>
      <c r="P24" s="315">
        <v>0</v>
      </c>
      <c r="Q24" s="315">
        <v>0</v>
      </c>
      <c r="R24" s="315">
        <v>0</v>
      </c>
      <c r="S24" s="315">
        <v>0</v>
      </c>
      <c r="T24" s="315">
        <v>0</v>
      </c>
      <c r="U24" s="315">
        <v>0</v>
      </c>
      <c r="V24" s="315">
        <v>0</v>
      </c>
      <c r="W24" s="315">
        <v>0</v>
      </c>
      <c r="X24" s="315">
        <v>0</v>
      </c>
      <c r="Y24" s="315">
        <v>0</v>
      </c>
      <c r="DA24" s="137"/>
    </row>
    <row r="25" spans="1:105" ht="12" customHeight="1" x14ac:dyDescent="0.25">
      <c r="A25" s="57" t="s">
        <v>998</v>
      </c>
      <c r="B25" s="294">
        <v>6308.3881462385443</v>
      </c>
      <c r="C25" s="294">
        <v>6378.0312625765619</v>
      </c>
      <c r="D25" s="294">
        <v>6537.5188167841252</v>
      </c>
      <c r="E25" s="294">
        <v>7221.7598634302303</v>
      </c>
      <c r="F25" s="294">
        <v>6412.7413440444416</v>
      </c>
      <c r="G25" s="294">
        <v>6533.3658399191736</v>
      </c>
      <c r="H25" s="294">
        <v>5343.3658165667412</v>
      </c>
      <c r="I25" s="294">
        <v>6706.8757909405567</v>
      </c>
      <c r="J25" s="294">
        <v>7543.0169390516767</v>
      </c>
      <c r="K25" s="294">
        <v>6538.029771438516</v>
      </c>
      <c r="L25" s="294">
        <v>8221.0323852848196</v>
      </c>
      <c r="M25" s="294">
        <v>7204.5408453428327</v>
      </c>
      <c r="N25" s="294">
        <v>7551.2022126755446</v>
      </c>
      <c r="O25" s="294">
        <v>7703.5555052339496</v>
      </c>
      <c r="P25" s="294">
        <v>7722.4228089066683</v>
      </c>
      <c r="Q25" s="294">
        <v>8777.9491585484684</v>
      </c>
      <c r="R25" s="294">
        <v>8260.8010250613479</v>
      </c>
      <c r="S25" s="294">
        <v>8686.9611190637625</v>
      </c>
      <c r="T25" s="294">
        <v>6589.1661064482678</v>
      </c>
      <c r="U25" s="294">
        <v>6185.4074722209552</v>
      </c>
      <c r="V25" s="294">
        <v>6895.2181359337737</v>
      </c>
      <c r="W25" s="294">
        <v>6418.4981152651153</v>
      </c>
      <c r="X25" s="294">
        <v>6233.3795202930278</v>
      </c>
      <c r="Y25" s="294">
        <v>5706.2401486767267</v>
      </c>
      <c r="DA25" s="70" t="s">
        <v>1278</v>
      </c>
    </row>
    <row r="26" spans="1:105" ht="12" customHeight="1" x14ac:dyDescent="0.25">
      <c r="A26" s="46" t="s">
        <v>28</v>
      </c>
      <c r="B26" s="229">
        <v>621.49541543329508</v>
      </c>
      <c r="C26" s="229">
        <v>1024.147599573555</v>
      </c>
      <c r="D26" s="229">
        <v>971.57420149736731</v>
      </c>
      <c r="E26" s="229">
        <v>844.55047976208516</v>
      </c>
      <c r="F26" s="229">
        <v>457.98941042387531</v>
      </c>
      <c r="G26" s="229">
        <v>258.14910297764322</v>
      </c>
      <c r="H26" s="229">
        <v>299.41843599700729</v>
      </c>
      <c r="I26" s="229">
        <v>495.70382944619229</v>
      </c>
      <c r="J26" s="229">
        <v>581.4066781614456</v>
      </c>
      <c r="K26" s="229">
        <v>433.56415531214088</v>
      </c>
      <c r="L26" s="229">
        <v>877.27475840189481</v>
      </c>
      <c r="M26" s="229">
        <v>592.94628586403667</v>
      </c>
      <c r="N26" s="229">
        <v>599.77339317346298</v>
      </c>
      <c r="O26" s="229">
        <v>697.82939395251537</v>
      </c>
      <c r="P26" s="229">
        <v>849.53304623704037</v>
      </c>
      <c r="Q26" s="229">
        <v>1601.4447698270919</v>
      </c>
      <c r="R26" s="229">
        <v>1356.5620682827971</v>
      </c>
      <c r="S26" s="229">
        <v>1402.343846427618</v>
      </c>
      <c r="T26" s="229">
        <v>572.97514307423944</v>
      </c>
      <c r="U26" s="229">
        <v>529.11263350414652</v>
      </c>
      <c r="V26" s="229">
        <v>783.39267554413482</v>
      </c>
      <c r="W26" s="229">
        <v>238.9149487806279</v>
      </c>
      <c r="X26" s="229">
        <v>788.30592484934493</v>
      </c>
      <c r="Y26" s="229">
        <v>589.21144563486439</v>
      </c>
      <c r="DA26" s="73" t="s">
        <v>1279</v>
      </c>
    </row>
    <row r="27" spans="1:105" ht="12" customHeight="1" x14ac:dyDescent="0.25">
      <c r="A27" s="46" t="s">
        <v>30</v>
      </c>
      <c r="B27" s="229">
        <v>142.62828723045061</v>
      </c>
      <c r="C27" s="229">
        <v>30.39335515172089</v>
      </c>
      <c r="D27" s="229">
        <v>4.0353197727630556</v>
      </c>
      <c r="E27" s="229">
        <v>819.25213652929824</v>
      </c>
      <c r="F27" s="229">
        <v>650.95123266981625</v>
      </c>
      <c r="G27" s="229">
        <v>640.46075946978078</v>
      </c>
      <c r="H27" s="229">
        <v>637.62263810655611</v>
      </c>
      <c r="I27" s="229">
        <v>625.41398130360926</v>
      </c>
      <c r="J27" s="229">
        <v>673.3069389469963</v>
      </c>
      <c r="K27" s="229">
        <v>485.82816628617218</v>
      </c>
      <c r="L27" s="229">
        <v>556.33421252958726</v>
      </c>
      <c r="M27" s="229">
        <v>503.81749586063131</v>
      </c>
      <c r="N27" s="229">
        <v>489.46148487344868</v>
      </c>
      <c r="O27" s="229">
        <v>505.79842053816679</v>
      </c>
      <c r="P27" s="229">
        <v>493.30682967759162</v>
      </c>
      <c r="Q27" s="229">
        <v>582.65609044983262</v>
      </c>
      <c r="R27" s="229">
        <v>700.12998538967338</v>
      </c>
      <c r="S27" s="229">
        <v>496.05786799753372</v>
      </c>
      <c r="T27" s="229">
        <v>445.83221167808267</v>
      </c>
      <c r="U27" s="229">
        <v>505.33668187899559</v>
      </c>
      <c r="V27" s="229">
        <v>437.4996710766203</v>
      </c>
      <c r="W27" s="229">
        <v>443.43051664055849</v>
      </c>
      <c r="X27" s="229">
        <v>385.27822845741957</v>
      </c>
      <c r="Y27" s="229">
        <v>274.00813412161358</v>
      </c>
      <c r="DA27" s="73" t="s">
        <v>1280</v>
      </c>
    </row>
    <row r="28" spans="1:105" ht="12" customHeight="1" x14ac:dyDescent="0.25">
      <c r="A28" s="46" t="s">
        <v>31</v>
      </c>
      <c r="B28" s="229">
        <v>0</v>
      </c>
      <c r="C28" s="229">
        <v>0</v>
      </c>
      <c r="D28" s="229">
        <v>0</v>
      </c>
      <c r="E28" s="229">
        <v>0</v>
      </c>
      <c r="F28" s="229">
        <v>0</v>
      </c>
      <c r="G28" s="229">
        <v>0</v>
      </c>
      <c r="H28" s="229">
        <v>0</v>
      </c>
      <c r="I28" s="229">
        <v>15.02223155330231</v>
      </c>
      <c r="J28" s="229">
        <v>0</v>
      </c>
      <c r="K28" s="229">
        <v>0</v>
      </c>
      <c r="L28" s="229">
        <v>0</v>
      </c>
      <c r="M28" s="229">
        <v>3.2711426007552902</v>
      </c>
      <c r="N28" s="229">
        <v>0</v>
      </c>
      <c r="O28" s="229">
        <v>0</v>
      </c>
      <c r="P28" s="229">
        <v>0</v>
      </c>
      <c r="Q28" s="229">
        <v>0</v>
      </c>
      <c r="R28" s="229">
        <v>0</v>
      </c>
      <c r="S28" s="229">
        <v>0</v>
      </c>
      <c r="T28" s="229">
        <v>0</v>
      </c>
      <c r="U28" s="229">
        <v>0</v>
      </c>
      <c r="V28" s="229">
        <v>0</v>
      </c>
      <c r="W28" s="229">
        <v>0</v>
      </c>
      <c r="X28" s="229">
        <v>0</v>
      </c>
      <c r="Y28" s="229">
        <v>0</v>
      </c>
      <c r="DA28" s="73" t="s">
        <v>1281</v>
      </c>
    </row>
    <row r="29" spans="1:105" ht="12" customHeight="1" x14ac:dyDescent="0.25">
      <c r="A29" s="46" t="s">
        <v>159</v>
      </c>
      <c r="B29" s="229">
        <v>0</v>
      </c>
      <c r="C29" s="229">
        <v>0</v>
      </c>
      <c r="D29" s="229">
        <v>0</v>
      </c>
      <c r="E29" s="229">
        <v>76.322989351336702</v>
      </c>
      <c r="F29" s="229">
        <v>72.048681967889081</v>
      </c>
      <c r="G29" s="229">
        <v>86.812970047869072</v>
      </c>
      <c r="H29" s="229">
        <v>68.614451954559513</v>
      </c>
      <c r="I29" s="229">
        <v>83.958163534307914</v>
      </c>
      <c r="J29" s="229">
        <v>88.780780792613285</v>
      </c>
      <c r="K29" s="229">
        <v>55.177111002939682</v>
      </c>
      <c r="L29" s="229">
        <v>83.416526915531691</v>
      </c>
      <c r="M29" s="229">
        <v>75.680945904045217</v>
      </c>
      <c r="N29" s="229">
        <v>71.686308157985195</v>
      </c>
      <c r="O29" s="229">
        <v>56.681610484005958</v>
      </c>
      <c r="P29" s="229">
        <v>44.681463266731782</v>
      </c>
      <c r="Q29" s="229">
        <v>22.46883404668106</v>
      </c>
      <c r="R29" s="229">
        <v>49.358254612099657</v>
      </c>
      <c r="S29" s="229">
        <v>50.628306222790513</v>
      </c>
      <c r="T29" s="229">
        <v>53.208429655270322</v>
      </c>
      <c r="U29" s="229">
        <v>39.389352294429031</v>
      </c>
      <c r="V29" s="229">
        <v>88.326874414286962</v>
      </c>
      <c r="W29" s="229">
        <v>105.1674768052778</v>
      </c>
      <c r="X29" s="229">
        <v>71.998872273949829</v>
      </c>
      <c r="Y29" s="229">
        <v>67.365776769582126</v>
      </c>
      <c r="DA29" s="73" t="s">
        <v>1282</v>
      </c>
    </row>
    <row r="30" spans="1:105" ht="12" customHeight="1" x14ac:dyDescent="0.25">
      <c r="A30" s="46" t="s">
        <v>32</v>
      </c>
      <c r="B30" s="229">
        <v>422.91475580515618</v>
      </c>
      <c r="C30" s="229">
        <v>580.49145539858341</v>
      </c>
      <c r="D30" s="229">
        <v>651.4250000648575</v>
      </c>
      <c r="E30" s="229">
        <v>1577.8604732108199</v>
      </c>
      <c r="F30" s="229">
        <v>1422.301257940713</v>
      </c>
      <c r="G30" s="229">
        <v>1484.372880632937</v>
      </c>
      <c r="H30" s="229">
        <v>1322.1896443831899</v>
      </c>
      <c r="I30" s="229">
        <v>1346.068561789659</v>
      </c>
      <c r="J30" s="229">
        <v>1452.033366952679</v>
      </c>
      <c r="K30" s="229">
        <v>1423.3135775781259</v>
      </c>
      <c r="L30" s="229">
        <v>1449.3215597177509</v>
      </c>
      <c r="M30" s="229">
        <v>1324.773890889064</v>
      </c>
      <c r="N30" s="229">
        <v>1380.931661896743</v>
      </c>
      <c r="O30" s="229">
        <v>1477.71599457504</v>
      </c>
      <c r="P30" s="229">
        <v>1471.962757852375</v>
      </c>
      <c r="Q30" s="229">
        <v>1641.1197606407561</v>
      </c>
      <c r="R30" s="229">
        <v>806.35641152264657</v>
      </c>
      <c r="S30" s="229">
        <v>856.08963233665213</v>
      </c>
      <c r="T30" s="229">
        <v>664.36327903961671</v>
      </c>
      <c r="U30" s="229">
        <v>576.67162086495478</v>
      </c>
      <c r="V30" s="229">
        <v>452.41638123257178</v>
      </c>
      <c r="W30" s="229">
        <v>522.47633017114799</v>
      </c>
      <c r="X30" s="229">
        <v>400.09232032506668</v>
      </c>
      <c r="Y30" s="229">
        <v>253.43072600146641</v>
      </c>
      <c r="DA30" s="73" t="s">
        <v>1283</v>
      </c>
    </row>
    <row r="31" spans="1:105" ht="12" customHeight="1" x14ac:dyDescent="0.25">
      <c r="A31" s="46" t="s">
        <v>33</v>
      </c>
      <c r="B31" s="229">
        <v>0</v>
      </c>
      <c r="C31" s="229">
        <v>14.65850310136336</v>
      </c>
      <c r="D31" s="229">
        <v>45.874735708148663</v>
      </c>
      <c r="E31" s="229">
        <v>0</v>
      </c>
      <c r="F31" s="229">
        <v>12.98702032876753</v>
      </c>
      <c r="G31" s="229">
        <v>19.344221612361931</v>
      </c>
      <c r="H31" s="229">
        <v>6.3954883525146764</v>
      </c>
      <c r="I31" s="229">
        <v>0</v>
      </c>
      <c r="J31" s="229">
        <v>0</v>
      </c>
      <c r="K31" s="229">
        <v>0</v>
      </c>
      <c r="L31" s="229">
        <v>0</v>
      </c>
      <c r="M31" s="229">
        <v>0</v>
      </c>
      <c r="N31" s="229">
        <v>15.217598192217149</v>
      </c>
      <c r="O31" s="229">
        <v>13.337058616124329</v>
      </c>
      <c r="P31" s="229">
        <v>15.46096468303692</v>
      </c>
      <c r="Q31" s="229">
        <v>41.552469410477528</v>
      </c>
      <c r="R31" s="229">
        <v>39.401254589029243</v>
      </c>
      <c r="S31" s="229">
        <v>38.547361855278183</v>
      </c>
      <c r="T31" s="229">
        <v>38.529146973475953</v>
      </c>
      <c r="U31" s="229">
        <v>32.233688566994722</v>
      </c>
      <c r="V31" s="229">
        <v>32.422604163261958</v>
      </c>
      <c r="W31" s="229">
        <v>0</v>
      </c>
      <c r="X31" s="229">
        <v>0</v>
      </c>
      <c r="Y31" s="229">
        <v>0</v>
      </c>
      <c r="DA31" s="73" t="s">
        <v>1284</v>
      </c>
    </row>
    <row r="32" spans="1:105" ht="12" customHeight="1" x14ac:dyDescent="0.25">
      <c r="A32" s="46" t="s">
        <v>35</v>
      </c>
      <c r="B32" s="229">
        <v>4994.7871496029857</v>
      </c>
      <c r="C32" s="229">
        <v>4616.4812897584789</v>
      </c>
      <c r="D32" s="229">
        <v>4757.7194416692764</v>
      </c>
      <c r="E32" s="229">
        <v>3900.2380544421799</v>
      </c>
      <c r="F32" s="229">
        <v>3791.8121144282882</v>
      </c>
      <c r="G32" s="229">
        <v>4041.3759779269531</v>
      </c>
      <c r="H32" s="229">
        <v>3006.416947495627</v>
      </c>
      <c r="I32" s="229">
        <v>4012.5307780169551</v>
      </c>
      <c r="J32" s="229">
        <v>4374.4749179404926</v>
      </c>
      <c r="K32" s="229">
        <v>3841.33690581983</v>
      </c>
      <c r="L32" s="229">
        <v>4584.3726509360486</v>
      </c>
      <c r="M32" s="229">
        <v>3926.975465903332</v>
      </c>
      <c r="N32" s="229">
        <v>4201.0937456604252</v>
      </c>
      <c r="O32" s="229">
        <v>4155.3388442926453</v>
      </c>
      <c r="P32" s="229">
        <v>4063.0059963074418</v>
      </c>
      <c r="Q32" s="229">
        <v>4023.6285243721582</v>
      </c>
      <c r="R32" s="229">
        <v>4032.4496284671168</v>
      </c>
      <c r="S32" s="229">
        <v>4815.0938972146614</v>
      </c>
      <c r="T32" s="229">
        <v>4007.104361326577</v>
      </c>
      <c r="U32" s="229">
        <v>3731.822762083938</v>
      </c>
      <c r="V32" s="229">
        <v>4313.8193155066874</v>
      </c>
      <c r="W32" s="229">
        <v>4258.5135404612038</v>
      </c>
      <c r="X32" s="229">
        <v>3791.2642918719898</v>
      </c>
      <c r="Y32" s="229">
        <v>3652.789321819952</v>
      </c>
      <c r="DA32" s="73" t="s">
        <v>1285</v>
      </c>
    </row>
    <row r="33" spans="1:105" ht="12" customHeight="1" x14ac:dyDescent="0.25">
      <c r="A33" s="46" t="s">
        <v>36</v>
      </c>
      <c r="B33" s="229">
        <v>126.56253816665691</v>
      </c>
      <c r="C33" s="229">
        <v>111.85905959286001</v>
      </c>
      <c r="D33" s="229">
        <v>106.89011807171229</v>
      </c>
      <c r="E33" s="229">
        <v>0</v>
      </c>
      <c r="F33" s="229">
        <v>0</v>
      </c>
      <c r="G33" s="229">
        <v>0.1121844672116475</v>
      </c>
      <c r="H33" s="229">
        <v>0.11127099425409499</v>
      </c>
      <c r="I33" s="229">
        <v>19.64760725097279</v>
      </c>
      <c r="J33" s="229">
        <v>0</v>
      </c>
      <c r="K33" s="229">
        <v>0</v>
      </c>
      <c r="L33" s="229">
        <v>115.35696918921781</v>
      </c>
      <c r="M33" s="229">
        <v>209.74685947787319</v>
      </c>
      <c r="N33" s="229">
        <v>109.9509511035214</v>
      </c>
      <c r="O33" s="229">
        <v>116.7465925907868</v>
      </c>
      <c r="P33" s="229">
        <v>88.916733603711407</v>
      </c>
      <c r="Q33" s="229">
        <v>82.962701521819142</v>
      </c>
      <c r="R33" s="229">
        <v>62.070614873540308</v>
      </c>
      <c r="S33" s="229">
        <v>39.060628640849743</v>
      </c>
      <c r="T33" s="229">
        <v>66.645791977369981</v>
      </c>
      <c r="U33" s="229">
        <v>51.742638050137103</v>
      </c>
      <c r="V33" s="229">
        <v>48.396146080177353</v>
      </c>
      <c r="W33" s="229">
        <v>51.990105155110321</v>
      </c>
      <c r="X33" s="229">
        <v>0.58113715666223087</v>
      </c>
      <c r="Y33" s="229">
        <v>20.986701674184211</v>
      </c>
      <c r="DA33" s="73" t="s">
        <v>1286</v>
      </c>
    </row>
    <row r="34" spans="1:105" ht="12" customHeight="1" x14ac:dyDescent="0.25">
      <c r="A34" s="46" t="s">
        <v>38</v>
      </c>
      <c r="B34" s="229">
        <v>0</v>
      </c>
      <c r="C34" s="229">
        <v>0</v>
      </c>
      <c r="D34" s="229">
        <v>0</v>
      </c>
      <c r="E34" s="229">
        <v>3.5357301345108572</v>
      </c>
      <c r="F34" s="229">
        <v>4.6516262850926111</v>
      </c>
      <c r="G34" s="229">
        <v>2.7377427844174198</v>
      </c>
      <c r="H34" s="229">
        <v>2.5969392830329578</v>
      </c>
      <c r="I34" s="229">
        <v>108.53063804555759</v>
      </c>
      <c r="J34" s="229">
        <v>373.01425625744878</v>
      </c>
      <c r="K34" s="229">
        <v>298.80985543930723</v>
      </c>
      <c r="L34" s="229">
        <v>554.95570759478687</v>
      </c>
      <c r="M34" s="229">
        <v>567.32875884309499</v>
      </c>
      <c r="N34" s="229">
        <v>683.08706961774089</v>
      </c>
      <c r="O34" s="229">
        <v>680.10759018466626</v>
      </c>
      <c r="P34" s="229">
        <v>695.555017278739</v>
      </c>
      <c r="Q34" s="229">
        <v>782.1160082796539</v>
      </c>
      <c r="R34" s="229">
        <v>1214.4728073244451</v>
      </c>
      <c r="S34" s="229">
        <v>989.13957836838006</v>
      </c>
      <c r="T34" s="229">
        <v>740.50774272363662</v>
      </c>
      <c r="U34" s="229">
        <v>719.09809497736023</v>
      </c>
      <c r="V34" s="229">
        <v>738.94446791603298</v>
      </c>
      <c r="W34" s="229">
        <v>798.00519725118806</v>
      </c>
      <c r="X34" s="229">
        <v>795.85874535859455</v>
      </c>
      <c r="Y34" s="229">
        <v>848.44804265506343</v>
      </c>
      <c r="DA34" s="73" t="s">
        <v>1287</v>
      </c>
    </row>
    <row r="35" spans="1:105" ht="12" customHeight="1" x14ac:dyDescent="0.25">
      <c r="A35" s="46" t="s">
        <v>39</v>
      </c>
      <c r="B35" s="229">
        <v>0</v>
      </c>
      <c r="C35" s="229">
        <v>0</v>
      </c>
      <c r="D35" s="229">
        <v>0</v>
      </c>
      <c r="E35" s="229">
        <v>0</v>
      </c>
      <c r="F35" s="229">
        <v>0</v>
      </c>
      <c r="G35" s="229">
        <v>0</v>
      </c>
      <c r="H35" s="229">
        <v>0</v>
      </c>
      <c r="I35" s="229">
        <v>0</v>
      </c>
      <c r="J35" s="229">
        <v>0</v>
      </c>
      <c r="K35" s="229">
        <v>0</v>
      </c>
      <c r="L35" s="229">
        <v>0</v>
      </c>
      <c r="M35" s="229">
        <v>0</v>
      </c>
      <c r="N35" s="229">
        <v>0</v>
      </c>
      <c r="O35" s="229">
        <v>0</v>
      </c>
      <c r="P35" s="229">
        <v>0</v>
      </c>
      <c r="Q35" s="229">
        <v>0</v>
      </c>
      <c r="R35" s="229">
        <v>0</v>
      </c>
      <c r="S35" s="229">
        <v>0</v>
      </c>
      <c r="T35" s="229">
        <v>0</v>
      </c>
      <c r="U35" s="229">
        <v>0</v>
      </c>
      <c r="V35" s="229">
        <v>0</v>
      </c>
      <c r="W35" s="229">
        <v>0</v>
      </c>
      <c r="X35" s="229">
        <v>0</v>
      </c>
      <c r="Y35" s="229">
        <v>0</v>
      </c>
      <c r="DA35" s="73" t="s">
        <v>1288</v>
      </c>
    </row>
    <row r="36" spans="1:105" ht="12" customHeight="1" x14ac:dyDescent="0.25">
      <c r="A36" s="57" t="s">
        <v>1010</v>
      </c>
      <c r="B36" s="261">
        <v>3667.8441156353178</v>
      </c>
      <c r="C36" s="261">
        <v>3711.9230520009341</v>
      </c>
      <c r="D36" s="261">
        <v>3807.1100547741048</v>
      </c>
      <c r="E36" s="261">
        <v>4735.7114229489307</v>
      </c>
      <c r="F36" s="261">
        <v>4209.1165590407791</v>
      </c>
      <c r="G36" s="261">
        <v>4422.9942214133898</v>
      </c>
      <c r="H36" s="261">
        <v>4435.0452383220863</v>
      </c>
      <c r="I36" s="261">
        <v>5300.738528386104</v>
      </c>
      <c r="J36" s="261">
        <v>5647.9529604692598</v>
      </c>
      <c r="K36" s="261">
        <v>5169.7793859403619</v>
      </c>
      <c r="L36" s="261">
        <v>5860.4310350978176</v>
      </c>
      <c r="M36" s="261">
        <v>5385.9797442710606</v>
      </c>
      <c r="N36" s="261">
        <v>5734.440193298844</v>
      </c>
      <c r="O36" s="261">
        <v>5907.0521093551888</v>
      </c>
      <c r="P36" s="261">
        <v>5837.7437259126009</v>
      </c>
      <c r="Q36" s="261">
        <v>6610.5883913019698</v>
      </c>
      <c r="R36" s="261">
        <v>6081.4461831386243</v>
      </c>
      <c r="S36" s="261">
        <v>6398.0313456957056</v>
      </c>
      <c r="T36" s="261">
        <v>5254.0145317660736</v>
      </c>
      <c r="U36" s="261">
        <v>4886.0968362437934</v>
      </c>
      <c r="V36" s="261">
        <v>5287.3704641279874</v>
      </c>
      <c r="W36" s="261">
        <v>4950.5112721917412</v>
      </c>
      <c r="X36" s="261">
        <v>4938.7715555118821</v>
      </c>
      <c r="Y36" s="261">
        <v>4358.7824067938291</v>
      </c>
      <c r="DA36" s="70" t="s">
        <v>1289</v>
      </c>
    </row>
    <row r="37" spans="1:105" ht="12" customHeight="1" x14ac:dyDescent="0.25">
      <c r="A37" s="60" t="s">
        <v>1012</v>
      </c>
      <c r="B37" s="262">
        <v>3667.8441156353178</v>
      </c>
      <c r="C37" s="262">
        <v>3711.9230520009341</v>
      </c>
      <c r="D37" s="262">
        <v>3807.1100547741048</v>
      </c>
      <c r="E37" s="262">
        <v>4735.7114229489307</v>
      </c>
      <c r="F37" s="262">
        <v>4209.1165590407791</v>
      </c>
      <c r="G37" s="262">
        <v>4422.9942214133898</v>
      </c>
      <c r="H37" s="262">
        <v>4435.0452383220863</v>
      </c>
      <c r="I37" s="262">
        <v>5300.738528386104</v>
      </c>
      <c r="J37" s="262">
        <v>5647.9529604692598</v>
      </c>
      <c r="K37" s="262">
        <v>5169.7793859403619</v>
      </c>
      <c r="L37" s="262">
        <v>5860.4310350978176</v>
      </c>
      <c r="M37" s="262">
        <v>5385.9797442710606</v>
      </c>
      <c r="N37" s="262">
        <v>5734.440193298844</v>
      </c>
      <c r="O37" s="262">
        <v>5907.0521093551888</v>
      </c>
      <c r="P37" s="262">
        <v>5837.7437259126009</v>
      </c>
      <c r="Q37" s="262">
        <v>6610.5883913019698</v>
      </c>
      <c r="R37" s="262">
        <v>6081.4461831386243</v>
      </c>
      <c r="S37" s="262">
        <v>6398.0313456957056</v>
      </c>
      <c r="T37" s="262">
        <v>5254.0145317660736</v>
      </c>
      <c r="U37" s="262">
        <v>4886.0968362437934</v>
      </c>
      <c r="V37" s="262">
        <v>5287.3704641279874</v>
      </c>
      <c r="W37" s="262">
        <v>4950.5112721917412</v>
      </c>
      <c r="X37" s="262">
        <v>4938.7715555118821</v>
      </c>
      <c r="Y37" s="262">
        <v>4358.7824067938291</v>
      </c>
      <c r="DA37" s="72" t="s">
        <v>1290</v>
      </c>
    </row>
    <row r="38" spans="1:105" ht="12" customHeight="1" x14ac:dyDescent="0.25">
      <c r="A38" s="59" t="s">
        <v>28</v>
      </c>
      <c r="B38" s="230">
        <v>377.45882131132811</v>
      </c>
      <c r="C38" s="230">
        <v>611.07274459470591</v>
      </c>
      <c r="D38" s="230">
        <v>579.69801182245124</v>
      </c>
      <c r="E38" s="230">
        <v>625.02966981061763</v>
      </c>
      <c r="F38" s="230">
        <v>335.5988822903966</v>
      </c>
      <c r="G38" s="230">
        <v>194.4895608111336</v>
      </c>
      <c r="H38" s="230">
        <v>282.74137594276903</v>
      </c>
      <c r="I38" s="230">
        <v>441.36926437588329</v>
      </c>
      <c r="J38" s="230">
        <v>505.45041643183822</v>
      </c>
      <c r="K38" s="230">
        <v>389.58428873318911</v>
      </c>
      <c r="L38" s="230">
        <v>735.04787853168034</v>
      </c>
      <c r="M38" s="230">
        <v>539.12670537523809</v>
      </c>
      <c r="N38" s="230">
        <v>549.99165949823282</v>
      </c>
      <c r="O38" s="230">
        <v>645.33418435729868</v>
      </c>
      <c r="P38" s="230">
        <v>771.3819947636207</v>
      </c>
      <c r="Q38" s="230">
        <v>1452.4603234610011</v>
      </c>
      <c r="R38" s="230">
        <v>1321.092187702865</v>
      </c>
      <c r="S38" s="230">
        <v>1259.41097964812</v>
      </c>
      <c r="T38" s="230">
        <v>568.25555457692144</v>
      </c>
      <c r="U38" s="230">
        <v>530.09995683986938</v>
      </c>
      <c r="V38" s="230">
        <v>734.67899499777013</v>
      </c>
      <c r="W38" s="230">
        <v>230.7774561358581</v>
      </c>
      <c r="X38" s="230">
        <v>770.68959362643216</v>
      </c>
      <c r="Y38" s="230">
        <v>562.86622679330071</v>
      </c>
      <c r="DA38" s="71" t="s">
        <v>1291</v>
      </c>
    </row>
    <row r="39" spans="1:105" ht="12" customHeight="1" x14ac:dyDescent="0.25">
      <c r="A39" s="59" t="s">
        <v>31</v>
      </c>
      <c r="B39" s="295">
        <v>0</v>
      </c>
      <c r="C39" s="295">
        <v>0</v>
      </c>
      <c r="D39" s="295">
        <v>0</v>
      </c>
      <c r="E39" s="295">
        <v>0</v>
      </c>
      <c r="F39" s="295">
        <v>0</v>
      </c>
      <c r="G39" s="295">
        <v>0</v>
      </c>
      <c r="H39" s="295">
        <v>0</v>
      </c>
      <c r="I39" s="295">
        <v>13.37563056023342</v>
      </c>
      <c r="J39" s="295">
        <v>0</v>
      </c>
      <c r="K39" s="295">
        <v>0</v>
      </c>
      <c r="L39" s="295">
        <v>0</v>
      </c>
      <c r="M39" s="295">
        <v>2.9742328693195881</v>
      </c>
      <c r="N39" s="295">
        <v>0</v>
      </c>
      <c r="O39" s="295">
        <v>0</v>
      </c>
      <c r="P39" s="295">
        <v>0</v>
      </c>
      <c r="Q39" s="295">
        <v>0</v>
      </c>
      <c r="R39" s="295">
        <v>0</v>
      </c>
      <c r="S39" s="295">
        <v>0</v>
      </c>
      <c r="T39" s="295">
        <v>0</v>
      </c>
      <c r="U39" s="295">
        <v>0</v>
      </c>
      <c r="V39" s="295">
        <v>0</v>
      </c>
      <c r="W39" s="295">
        <v>0</v>
      </c>
      <c r="X39" s="295">
        <v>0</v>
      </c>
      <c r="Y39" s="295">
        <v>0</v>
      </c>
      <c r="DA39" s="122" t="s">
        <v>1292</v>
      </c>
    </row>
    <row r="40" spans="1:105" ht="12" customHeight="1" x14ac:dyDescent="0.25">
      <c r="A40" s="59" t="s">
        <v>159</v>
      </c>
      <c r="B40" s="295">
        <v>0</v>
      </c>
      <c r="C40" s="295">
        <v>0</v>
      </c>
      <c r="D40" s="295">
        <v>0</v>
      </c>
      <c r="E40" s="295">
        <v>56.484643578278252</v>
      </c>
      <c r="F40" s="295">
        <v>52.794795225814113</v>
      </c>
      <c r="G40" s="295">
        <v>65.404900588720608</v>
      </c>
      <c r="H40" s="295">
        <v>64.792752291929943</v>
      </c>
      <c r="I40" s="295">
        <v>74.755429908394547</v>
      </c>
      <c r="J40" s="295">
        <v>77.182262103823675</v>
      </c>
      <c r="K40" s="295">
        <v>49.580057025139709</v>
      </c>
      <c r="L40" s="295">
        <v>69.892745182180278</v>
      </c>
      <c r="M40" s="295">
        <v>68.811661355587589</v>
      </c>
      <c r="N40" s="295">
        <v>65.736279794774347</v>
      </c>
      <c r="O40" s="295">
        <v>52.417655642982417</v>
      </c>
      <c r="P40" s="295">
        <v>40.571083628019338</v>
      </c>
      <c r="Q40" s="295">
        <v>20.37852980141022</v>
      </c>
      <c r="R40" s="295">
        <v>48.067689707140197</v>
      </c>
      <c r="S40" s="295">
        <v>45.468053288356373</v>
      </c>
      <c r="T40" s="295">
        <v>52.770152540465659</v>
      </c>
      <c r="U40" s="295">
        <v>39.462852763396732</v>
      </c>
      <c r="V40" s="295">
        <v>82.834447336272973</v>
      </c>
      <c r="W40" s="295">
        <v>101.5854507606969</v>
      </c>
      <c r="X40" s="295">
        <v>70.389908112103043</v>
      </c>
      <c r="Y40" s="295">
        <v>64.353672804910673</v>
      </c>
      <c r="DA40" s="122" t="s">
        <v>1293</v>
      </c>
    </row>
    <row r="41" spans="1:105" ht="12" customHeight="1" x14ac:dyDescent="0.25">
      <c r="A41" s="59" t="s">
        <v>32</v>
      </c>
      <c r="B41" s="295">
        <v>256.85290877019457</v>
      </c>
      <c r="C41" s="295">
        <v>346.35877388365742</v>
      </c>
      <c r="D41" s="295">
        <v>388.67826750344341</v>
      </c>
      <c r="E41" s="295">
        <v>1167.733171918871</v>
      </c>
      <c r="F41" s="295">
        <v>1042.2134258592571</v>
      </c>
      <c r="G41" s="295">
        <v>1118.326681380177</v>
      </c>
      <c r="H41" s="295">
        <v>1248.5460959188231</v>
      </c>
      <c r="I41" s="295">
        <v>1198.5247150104881</v>
      </c>
      <c r="J41" s="295">
        <v>1262.336497957042</v>
      </c>
      <c r="K41" s="295">
        <v>1278.9355415367691</v>
      </c>
      <c r="L41" s="295">
        <v>1214.352433576707</v>
      </c>
      <c r="M41" s="295">
        <v>1204.528977058013</v>
      </c>
      <c r="N41" s="295">
        <v>1266.3130859500859</v>
      </c>
      <c r="O41" s="295">
        <v>1366.552705195603</v>
      </c>
      <c r="P41" s="295">
        <v>1336.5525607265281</v>
      </c>
      <c r="Q41" s="295">
        <v>1488.4442993534381</v>
      </c>
      <c r="R41" s="295">
        <v>785.27269829618479</v>
      </c>
      <c r="S41" s="295">
        <v>768.83332520356396</v>
      </c>
      <c r="T41" s="295">
        <v>658.89092770344428</v>
      </c>
      <c r="U41" s="295">
        <v>577.7476891957341</v>
      </c>
      <c r="V41" s="295">
        <v>424.28378852739002</v>
      </c>
      <c r="W41" s="295">
        <v>504.68067813876792</v>
      </c>
      <c r="X41" s="295">
        <v>391.15142744019198</v>
      </c>
      <c r="Y41" s="295">
        <v>242.099160759228</v>
      </c>
      <c r="DA41" s="122" t="s">
        <v>1294</v>
      </c>
    </row>
    <row r="42" spans="1:105" ht="12" customHeight="1" x14ac:dyDescent="0.25">
      <c r="A42" s="59" t="s">
        <v>35</v>
      </c>
      <c r="B42" s="295">
        <v>3033.5323855537949</v>
      </c>
      <c r="C42" s="295">
        <v>2754.491533522571</v>
      </c>
      <c r="D42" s="295">
        <v>2838.733775448211</v>
      </c>
      <c r="E42" s="295">
        <v>2886.4639376411628</v>
      </c>
      <c r="F42" s="295">
        <v>2778.5094556653121</v>
      </c>
      <c r="G42" s="295">
        <v>3044.7730786333591</v>
      </c>
      <c r="H42" s="295">
        <v>2838.9650141685638</v>
      </c>
      <c r="I42" s="295">
        <v>3572.7134885311052</v>
      </c>
      <c r="J42" s="295">
        <v>3802.983783976556</v>
      </c>
      <c r="K42" s="295">
        <v>3451.6794986452642</v>
      </c>
      <c r="L42" s="295">
        <v>3841.137977807251</v>
      </c>
      <c r="M42" s="295">
        <v>3570.5381676129032</v>
      </c>
      <c r="N42" s="295">
        <v>3852.399168055751</v>
      </c>
      <c r="O42" s="295">
        <v>3842.7475641593051</v>
      </c>
      <c r="P42" s="295">
        <v>3689.238086794433</v>
      </c>
      <c r="Q42" s="295">
        <v>3649.3052386861209</v>
      </c>
      <c r="R42" s="295">
        <v>3927.0136074324341</v>
      </c>
      <c r="S42" s="295">
        <v>4324.3189875556664</v>
      </c>
      <c r="T42" s="295">
        <v>3974.0978969452431</v>
      </c>
      <c r="U42" s="295">
        <v>3738.7863374447929</v>
      </c>
      <c r="V42" s="295">
        <v>4045.5732332665539</v>
      </c>
      <c r="W42" s="295">
        <v>4113.4676871564188</v>
      </c>
      <c r="X42" s="295">
        <v>3706.5406263331552</v>
      </c>
      <c r="Y42" s="295">
        <v>3489.4633464363892</v>
      </c>
      <c r="DA42" s="122" t="s">
        <v>1295</v>
      </c>
    </row>
    <row r="43" spans="1:105" ht="12" customHeight="1" x14ac:dyDescent="0.25">
      <c r="A43" s="60" t="s">
        <v>1019</v>
      </c>
      <c r="B43" s="262">
        <v>0</v>
      </c>
      <c r="C43" s="262">
        <v>0</v>
      </c>
      <c r="D43" s="262">
        <v>0</v>
      </c>
      <c r="E43" s="262">
        <v>0</v>
      </c>
      <c r="F43" s="262">
        <v>0</v>
      </c>
      <c r="G43" s="262">
        <v>0</v>
      </c>
      <c r="H43" s="262">
        <v>0</v>
      </c>
      <c r="I43" s="262">
        <v>0</v>
      </c>
      <c r="J43" s="262">
        <v>0</v>
      </c>
      <c r="K43" s="262">
        <v>0</v>
      </c>
      <c r="L43" s="262">
        <v>0</v>
      </c>
      <c r="M43" s="262">
        <v>0</v>
      </c>
      <c r="N43" s="262">
        <v>0</v>
      </c>
      <c r="O43" s="262">
        <v>0</v>
      </c>
      <c r="P43" s="262">
        <v>0</v>
      </c>
      <c r="Q43" s="262">
        <v>0</v>
      </c>
      <c r="R43" s="262">
        <v>0</v>
      </c>
      <c r="S43" s="262">
        <v>0</v>
      </c>
      <c r="T43" s="262">
        <v>0</v>
      </c>
      <c r="U43" s="262">
        <v>0</v>
      </c>
      <c r="V43" s="262">
        <v>0</v>
      </c>
      <c r="W43" s="262">
        <v>0</v>
      </c>
      <c r="X43" s="262">
        <v>0</v>
      </c>
      <c r="Y43" s="262">
        <v>0</v>
      </c>
      <c r="DA43" s="72" t="s">
        <v>1296</v>
      </c>
    </row>
    <row r="44" spans="1:105" ht="12" customHeight="1" x14ac:dyDescent="0.25">
      <c r="A44" s="57" t="s">
        <v>1021</v>
      </c>
      <c r="B44" s="261">
        <f t="shared" ref="B44:Y44" si="1">B45+B46+B57</f>
        <v>419.91975304601721</v>
      </c>
      <c r="C44" s="261">
        <f t="shared" si="1"/>
        <v>401.76731395911452</v>
      </c>
      <c r="D44" s="261">
        <f t="shared" si="1"/>
        <v>419.59801992153609</v>
      </c>
      <c r="E44" s="261">
        <f t="shared" si="1"/>
        <v>481.77455685025939</v>
      </c>
      <c r="F44" s="261">
        <f t="shared" si="1"/>
        <v>427.84220761494805</v>
      </c>
      <c r="G44" s="261">
        <f t="shared" si="1"/>
        <v>455.24904858387418</v>
      </c>
      <c r="H44" s="261">
        <f t="shared" si="1"/>
        <v>402.07403861993379</v>
      </c>
      <c r="I44" s="261">
        <f t="shared" si="1"/>
        <v>541.74430700034861</v>
      </c>
      <c r="J44" s="261">
        <f t="shared" si="1"/>
        <v>604.16721834288137</v>
      </c>
      <c r="K44" s="261">
        <f t="shared" si="1"/>
        <v>552.04727611013664</v>
      </c>
      <c r="L44" s="261">
        <f t="shared" si="1"/>
        <v>628.06724710317008</v>
      </c>
      <c r="M44" s="261">
        <f t="shared" si="1"/>
        <v>560.51373893008781</v>
      </c>
      <c r="N44" s="261">
        <f t="shared" si="1"/>
        <v>606.0337173547781</v>
      </c>
      <c r="O44" s="261">
        <f t="shared" si="1"/>
        <v>616.83594486021855</v>
      </c>
      <c r="P44" s="261">
        <f t="shared" si="1"/>
        <v>593.16488489806011</v>
      </c>
      <c r="Q44" s="261">
        <f t="shared" si="1"/>
        <v>652.43876159719309</v>
      </c>
      <c r="R44" s="261">
        <f t="shared" si="1"/>
        <v>632.20218374903413</v>
      </c>
      <c r="S44" s="261">
        <f t="shared" si="1"/>
        <v>688.05020038696466</v>
      </c>
      <c r="T44" s="261">
        <f t="shared" si="1"/>
        <v>557.40897067621847</v>
      </c>
      <c r="U44" s="261">
        <f t="shared" si="1"/>
        <v>510.38681752040878</v>
      </c>
      <c r="V44" s="261">
        <f t="shared" si="1"/>
        <v>581.84078504338072</v>
      </c>
      <c r="W44" s="261">
        <f t="shared" si="1"/>
        <v>554.70899850528804</v>
      </c>
      <c r="X44" s="261">
        <f t="shared" si="1"/>
        <v>513.2679199774725</v>
      </c>
      <c r="Y44" s="261">
        <f t="shared" si="1"/>
        <v>470.73491136923508</v>
      </c>
      <c r="DA44" s="70"/>
    </row>
    <row r="45" spans="1:105" ht="12" customHeight="1" x14ac:dyDescent="0.25">
      <c r="A45" s="60" t="s">
        <v>1022</v>
      </c>
      <c r="B45" s="262">
        <v>262.3635134971907</v>
      </c>
      <c r="C45" s="262">
        <v>242.47169070936249</v>
      </c>
      <c r="D45" s="262">
        <v>256.31908766902927</v>
      </c>
      <c r="E45" s="262">
        <v>301.40624395797778</v>
      </c>
      <c r="F45" s="262">
        <v>267.67967672036878</v>
      </c>
      <c r="G45" s="262">
        <v>292.07383972355677</v>
      </c>
      <c r="H45" s="262">
        <v>268.61988122253558</v>
      </c>
      <c r="I45" s="262">
        <v>374.23557033966432</v>
      </c>
      <c r="J45" s="262">
        <v>415.77529377833008</v>
      </c>
      <c r="K45" s="262">
        <v>388.75558242125987</v>
      </c>
      <c r="L45" s="262">
        <v>422.74143045903742</v>
      </c>
      <c r="M45" s="262">
        <v>380.57548260307823</v>
      </c>
      <c r="N45" s="262">
        <v>417.43736007271502</v>
      </c>
      <c r="O45" s="262">
        <v>424.43446156150452</v>
      </c>
      <c r="P45" s="262">
        <v>400.29217799227132</v>
      </c>
      <c r="Q45" s="262">
        <v>433.20357373128388</v>
      </c>
      <c r="R45" s="262">
        <v>425.88311856186482</v>
      </c>
      <c r="S45" s="262">
        <v>471.08750004287651</v>
      </c>
      <c r="T45" s="262">
        <v>392.84011260530377</v>
      </c>
      <c r="U45" s="262">
        <v>355.90210307216518</v>
      </c>
      <c r="V45" s="262">
        <v>409.62807156056118</v>
      </c>
      <c r="W45" s="262">
        <v>394.4026883751186</v>
      </c>
      <c r="X45" s="262">
        <v>357.58507134305057</v>
      </c>
      <c r="Y45" s="262">
        <v>328.2177233100137</v>
      </c>
      <c r="DA45" s="72" t="s">
        <v>1297</v>
      </c>
    </row>
    <row r="46" spans="1:105" ht="12" customHeight="1" x14ac:dyDescent="0.25">
      <c r="A46" s="60" t="s">
        <v>1024</v>
      </c>
      <c r="B46" s="262">
        <v>157.55623954882651</v>
      </c>
      <c r="C46" s="262">
        <v>159.295623249752</v>
      </c>
      <c r="D46" s="262">
        <v>163.27893225250679</v>
      </c>
      <c r="E46" s="262">
        <v>180.36831289228161</v>
      </c>
      <c r="F46" s="262">
        <v>160.16253089457931</v>
      </c>
      <c r="G46" s="262">
        <v>163.17520886031741</v>
      </c>
      <c r="H46" s="262">
        <v>133.45415739739821</v>
      </c>
      <c r="I46" s="262">
        <v>167.50873666068429</v>
      </c>
      <c r="J46" s="262">
        <v>188.39192456455129</v>
      </c>
      <c r="K46" s="262">
        <v>163.29169368887671</v>
      </c>
      <c r="L46" s="262">
        <v>205.32581664413269</v>
      </c>
      <c r="M46" s="262">
        <v>179.93825632700961</v>
      </c>
      <c r="N46" s="262">
        <v>188.59635728206311</v>
      </c>
      <c r="O46" s="262">
        <v>192.401483298714</v>
      </c>
      <c r="P46" s="262">
        <v>192.87270690578879</v>
      </c>
      <c r="Q46" s="262">
        <v>219.23518786590921</v>
      </c>
      <c r="R46" s="262">
        <v>206.31906518716929</v>
      </c>
      <c r="S46" s="262">
        <v>216.96270034408809</v>
      </c>
      <c r="T46" s="262">
        <v>164.5688580709147</v>
      </c>
      <c r="U46" s="262">
        <v>154.48471444824361</v>
      </c>
      <c r="V46" s="262">
        <v>172.21271348281959</v>
      </c>
      <c r="W46" s="262">
        <v>160.30631013016949</v>
      </c>
      <c r="X46" s="262">
        <v>155.6828486344219</v>
      </c>
      <c r="Y46" s="262">
        <v>142.51718805922141</v>
      </c>
      <c r="DA46" s="72" t="s">
        <v>1298</v>
      </c>
    </row>
    <row r="47" spans="1:105" ht="12" customHeight="1" x14ac:dyDescent="0.25">
      <c r="A47" s="64" t="s">
        <v>28</v>
      </c>
      <c r="B47" s="229">
        <v>15.522266271914789</v>
      </c>
      <c r="C47" s="229">
        <v>25.578775559011859</v>
      </c>
      <c r="D47" s="229">
        <v>24.26571955973467</v>
      </c>
      <c r="E47" s="229">
        <v>21.09321662139839</v>
      </c>
      <c r="F47" s="229">
        <v>11.438593755933621</v>
      </c>
      <c r="G47" s="229">
        <v>6.447447583312071</v>
      </c>
      <c r="H47" s="229">
        <v>7.4781769500673914</v>
      </c>
      <c r="I47" s="229">
        <v>12.380536753126661</v>
      </c>
      <c r="J47" s="229">
        <v>14.521023078504181</v>
      </c>
      <c r="K47" s="229">
        <v>10.828556571122739</v>
      </c>
      <c r="L47" s="229">
        <v>21.910527504133249</v>
      </c>
      <c r="M47" s="229">
        <v>14.809232547126211</v>
      </c>
      <c r="N47" s="229">
        <v>14.97974414687787</v>
      </c>
      <c r="O47" s="229">
        <v>17.428758758820571</v>
      </c>
      <c r="P47" s="229">
        <v>21.217659572418128</v>
      </c>
      <c r="Q47" s="229">
        <v>39.997160911783773</v>
      </c>
      <c r="R47" s="229">
        <v>33.88105063266562</v>
      </c>
      <c r="S47" s="229">
        <v>35.024481353341493</v>
      </c>
      <c r="T47" s="229">
        <v>14.31043981520954</v>
      </c>
      <c r="U47" s="229">
        <v>13.214944118870861</v>
      </c>
      <c r="V47" s="229">
        <v>19.56575930135552</v>
      </c>
      <c r="W47" s="229">
        <v>5.9670616374994356</v>
      </c>
      <c r="X47" s="229">
        <v>19.688471009409881</v>
      </c>
      <c r="Y47" s="229">
        <v>14.71595239882479</v>
      </c>
      <c r="DA47" s="73" t="s">
        <v>1299</v>
      </c>
    </row>
    <row r="48" spans="1:105" ht="12" customHeight="1" x14ac:dyDescent="0.25">
      <c r="A48" s="64" t="s">
        <v>30</v>
      </c>
      <c r="B48" s="229">
        <v>3.562237463577584</v>
      </c>
      <c r="C48" s="229">
        <v>0.75909449988938815</v>
      </c>
      <c r="D48" s="229">
        <v>0.10078482712777739</v>
      </c>
      <c r="E48" s="229">
        <v>20.46137347316882</v>
      </c>
      <c r="F48" s="229">
        <v>16.257945131401431</v>
      </c>
      <c r="G48" s="229">
        <v>15.99593850305677</v>
      </c>
      <c r="H48" s="229">
        <v>15.92505451193148</v>
      </c>
      <c r="I48" s="229">
        <v>15.62013509175258</v>
      </c>
      <c r="J48" s="229">
        <v>16.816293941246101</v>
      </c>
      <c r="K48" s="229">
        <v>12.133885419303541</v>
      </c>
      <c r="L48" s="229">
        <v>13.89482137537528</v>
      </c>
      <c r="M48" s="229">
        <v>12.583181032390749</v>
      </c>
      <c r="N48" s="229">
        <v>12.22462999627373</v>
      </c>
      <c r="O48" s="229">
        <v>12.632655959390609</v>
      </c>
      <c r="P48" s="229">
        <v>12.320670070705519</v>
      </c>
      <c r="Q48" s="229">
        <v>14.55222799127128</v>
      </c>
      <c r="R48" s="229">
        <v>17.486217578280328</v>
      </c>
      <c r="S48" s="229">
        <v>12.38937910421723</v>
      </c>
      <c r="T48" s="229">
        <v>11.134959535363841</v>
      </c>
      <c r="U48" s="229">
        <v>12.62112372562394</v>
      </c>
      <c r="V48" s="229">
        <v>10.92684872597474</v>
      </c>
      <c r="W48" s="229">
        <v>11.074975585441379</v>
      </c>
      <c r="X48" s="229">
        <v>9.6225830511046766</v>
      </c>
      <c r="Y48" s="229">
        <v>6.843537559389647</v>
      </c>
      <c r="DA48" s="73" t="s">
        <v>1300</v>
      </c>
    </row>
    <row r="49" spans="1:105" ht="12" customHeight="1" x14ac:dyDescent="0.25">
      <c r="A49" s="64" t="s">
        <v>31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0</v>
      </c>
      <c r="H49" s="229">
        <v>0</v>
      </c>
      <c r="I49" s="229">
        <v>0.37519034312771299</v>
      </c>
      <c r="J49" s="229">
        <v>0</v>
      </c>
      <c r="K49" s="229">
        <v>0</v>
      </c>
      <c r="L49" s="229">
        <v>0</v>
      </c>
      <c r="M49" s="229">
        <v>8.1698987959432784E-2</v>
      </c>
      <c r="N49" s="229">
        <v>0</v>
      </c>
      <c r="O49" s="229">
        <v>0</v>
      </c>
      <c r="P49" s="229">
        <v>0</v>
      </c>
      <c r="Q49" s="229">
        <v>0</v>
      </c>
      <c r="R49" s="229">
        <v>0</v>
      </c>
      <c r="S49" s="229">
        <v>0</v>
      </c>
      <c r="T49" s="229">
        <v>0</v>
      </c>
      <c r="U49" s="229">
        <v>0</v>
      </c>
      <c r="V49" s="229">
        <v>0</v>
      </c>
      <c r="W49" s="229">
        <v>0</v>
      </c>
      <c r="X49" s="229">
        <v>0</v>
      </c>
      <c r="Y49" s="229">
        <v>0</v>
      </c>
      <c r="DA49" s="73" t="s">
        <v>1301</v>
      </c>
    </row>
    <row r="50" spans="1:105" ht="12" customHeight="1" x14ac:dyDescent="0.25">
      <c r="A50" s="64" t="s">
        <v>159</v>
      </c>
      <c r="B50" s="229">
        <v>0</v>
      </c>
      <c r="C50" s="229">
        <v>0</v>
      </c>
      <c r="D50" s="229">
        <v>0</v>
      </c>
      <c r="E50" s="229">
        <v>1.9062180250420839</v>
      </c>
      <c r="F50" s="229">
        <v>1.7994643214968551</v>
      </c>
      <c r="G50" s="229">
        <v>2.1682123527802881</v>
      </c>
      <c r="H50" s="229">
        <v>1.7136921156492251</v>
      </c>
      <c r="I50" s="229">
        <v>2.0969116387961</v>
      </c>
      <c r="J50" s="229">
        <v>2.217359750482907</v>
      </c>
      <c r="K50" s="229">
        <v>1.378085481942793</v>
      </c>
      <c r="L50" s="229">
        <v>2.083383899716317</v>
      </c>
      <c r="M50" s="229">
        <v>1.8901825578455189</v>
      </c>
      <c r="N50" s="229">
        <v>1.790413791713984</v>
      </c>
      <c r="O50" s="229">
        <v>1.4156613690228079</v>
      </c>
      <c r="P50" s="229">
        <v>1.11594961607473</v>
      </c>
      <c r="Q50" s="229">
        <v>0.56117425202387705</v>
      </c>
      <c r="R50" s="229">
        <v>1.232755627443898</v>
      </c>
      <c r="S50" s="229">
        <v>1.264476021175962</v>
      </c>
      <c r="T50" s="229">
        <v>1.328916340346197</v>
      </c>
      <c r="U50" s="229">
        <v>0.98377558290775191</v>
      </c>
      <c r="V50" s="229">
        <v>2.2060231332015232</v>
      </c>
      <c r="W50" s="229">
        <v>2.6266285117788679</v>
      </c>
      <c r="X50" s="229">
        <v>1.798220290868392</v>
      </c>
      <c r="Y50" s="229">
        <v>1.6825056125358611</v>
      </c>
      <c r="DA50" s="73" t="s">
        <v>1302</v>
      </c>
    </row>
    <row r="51" spans="1:105" ht="12" customHeight="1" x14ac:dyDescent="0.25">
      <c r="A51" s="64" t="s">
        <v>32</v>
      </c>
      <c r="B51" s="229">
        <v>10.562580651303341</v>
      </c>
      <c r="C51" s="229">
        <v>14.498164774049339</v>
      </c>
      <c r="D51" s="229">
        <v>16.269777790941891</v>
      </c>
      <c r="E51" s="229">
        <v>39.408127231369001</v>
      </c>
      <c r="F51" s="229">
        <v>35.522931137381278</v>
      </c>
      <c r="G51" s="229">
        <v>37.073211688826369</v>
      </c>
      <c r="H51" s="229">
        <v>33.022576212852151</v>
      </c>
      <c r="I51" s="229">
        <v>33.618968245784302</v>
      </c>
      <c r="J51" s="229">
        <v>36.265510569906269</v>
      </c>
      <c r="K51" s="229">
        <v>35.54821450162499</v>
      </c>
      <c r="L51" s="229">
        <v>36.19778135914563</v>
      </c>
      <c r="M51" s="229">
        <v>33.087119508555283</v>
      </c>
      <c r="N51" s="229">
        <v>34.489697634108587</v>
      </c>
      <c r="O51" s="229">
        <v>36.906951479391942</v>
      </c>
      <c r="P51" s="229">
        <v>36.763260520268283</v>
      </c>
      <c r="Q51" s="229">
        <v>40.988070508946471</v>
      </c>
      <c r="R51" s="229">
        <v>20.139294062199902</v>
      </c>
      <c r="S51" s="229">
        <v>21.381414722891691</v>
      </c>
      <c r="T51" s="229">
        <v>16.59292001590347</v>
      </c>
      <c r="U51" s="229">
        <v>14.402761835792271</v>
      </c>
      <c r="V51" s="229">
        <v>11.299403601186849</v>
      </c>
      <c r="W51" s="229">
        <v>13.04919797684312</v>
      </c>
      <c r="X51" s="229">
        <v>9.9925749655034473</v>
      </c>
      <c r="Y51" s="229">
        <v>6.3296029428259803</v>
      </c>
      <c r="DA51" s="73" t="s">
        <v>1303</v>
      </c>
    </row>
    <row r="52" spans="1:105" ht="12" customHeight="1" x14ac:dyDescent="0.25">
      <c r="A52" s="64" t="s">
        <v>33</v>
      </c>
      <c r="B52" s="229">
        <v>0</v>
      </c>
      <c r="C52" s="229">
        <v>0.36610598024833202</v>
      </c>
      <c r="D52" s="229">
        <v>1.145752398381173</v>
      </c>
      <c r="E52" s="229">
        <v>0</v>
      </c>
      <c r="F52" s="229">
        <v>0.32435957308125352</v>
      </c>
      <c r="G52" s="229">
        <v>0.48313495358718089</v>
      </c>
      <c r="H52" s="229">
        <v>0.15973162581971989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0.38006975641794782</v>
      </c>
      <c r="O52" s="229">
        <v>0.3331020148866034</v>
      </c>
      <c r="P52" s="229">
        <v>0.3861479983137987</v>
      </c>
      <c r="Q52" s="229">
        <v>1.0378008886764709</v>
      </c>
      <c r="R52" s="229">
        <v>0.98407285072573292</v>
      </c>
      <c r="S52" s="229">
        <v>0.96274630502354708</v>
      </c>
      <c r="T52" s="229">
        <v>0.96229137609177307</v>
      </c>
      <c r="U52" s="229">
        <v>0.80505806549520542</v>
      </c>
      <c r="V52" s="229">
        <v>0.80977635965371197</v>
      </c>
      <c r="W52" s="229">
        <v>0</v>
      </c>
      <c r="X52" s="229">
        <v>0</v>
      </c>
      <c r="Y52" s="229">
        <v>0</v>
      </c>
      <c r="DA52" s="73" t="s">
        <v>1304</v>
      </c>
    </row>
    <row r="53" spans="1:105" ht="12" customHeight="1" x14ac:dyDescent="0.25">
      <c r="A53" s="64" t="s">
        <v>35</v>
      </c>
      <c r="B53" s="229">
        <v>124.7481705937011</v>
      </c>
      <c r="C53" s="229">
        <v>115.29972714116469</v>
      </c>
      <c r="D53" s="229">
        <v>118.8272450395616</v>
      </c>
      <c r="E53" s="229">
        <v>97.411070301618707</v>
      </c>
      <c r="F53" s="229">
        <v>94.703059478232419</v>
      </c>
      <c r="G53" s="229">
        <v>100.936084927621</v>
      </c>
      <c r="H53" s="229">
        <v>75.087286606755498</v>
      </c>
      <c r="I53" s="229">
        <v>100.21565664681479</v>
      </c>
      <c r="J53" s="229">
        <v>109.25545513275441</v>
      </c>
      <c r="K53" s="229">
        <v>95.939974473823455</v>
      </c>
      <c r="L53" s="229">
        <v>114.49779227719959</v>
      </c>
      <c r="M53" s="229">
        <v>98.078855147356279</v>
      </c>
      <c r="N53" s="229">
        <v>104.9251436681209</v>
      </c>
      <c r="O53" s="229">
        <v>103.7823842130399</v>
      </c>
      <c r="P53" s="229">
        <v>101.476309193852</v>
      </c>
      <c r="Q53" s="229">
        <v>100.4928303309095</v>
      </c>
      <c r="R53" s="229">
        <v>100.71314334235591</v>
      </c>
      <c r="S53" s="229">
        <v>120.2602106802827</v>
      </c>
      <c r="T53" s="229">
        <v>100.08012823795011</v>
      </c>
      <c r="U53" s="229">
        <v>93.204785030110401</v>
      </c>
      <c r="V53" s="229">
        <v>107.7405406402565</v>
      </c>
      <c r="W53" s="229">
        <v>106.3592416872592</v>
      </c>
      <c r="X53" s="229">
        <v>94.68937724119985</v>
      </c>
      <c r="Y53" s="229">
        <v>91.230871669369392</v>
      </c>
      <c r="DA53" s="73" t="s">
        <v>1305</v>
      </c>
    </row>
    <row r="54" spans="1:105" ht="12" customHeight="1" x14ac:dyDescent="0.25">
      <c r="A54" s="64" t="s">
        <v>36</v>
      </c>
      <c r="B54" s="229">
        <v>3.1609845683295799</v>
      </c>
      <c r="C54" s="229">
        <v>2.79375529538836</v>
      </c>
      <c r="D54" s="229">
        <v>2.6696526367596478</v>
      </c>
      <c r="E54" s="229">
        <v>0</v>
      </c>
      <c r="F54" s="229">
        <v>0</v>
      </c>
      <c r="G54" s="229">
        <v>2.8018825696695532E-3</v>
      </c>
      <c r="H54" s="229">
        <v>2.7790679677799522E-3</v>
      </c>
      <c r="I54" s="229">
        <v>0.49071221409248877</v>
      </c>
      <c r="J54" s="229">
        <v>0</v>
      </c>
      <c r="K54" s="229">
        <v>0</v>
      </c>
      <c r="L54" s="229">
        <v>2.8811179416789998</v>
      </c>
      <c r="M54" s="229">
        <v>5.2385689768018571</v>
      </c>
      <c r="N54" s="229">
        <v>2.7460990016946019</v>
      </c>
      <c r="O54" s="229">
        <v>2.915824721361032</v>
      </c>
      <c r="P54" s="229">
        <v>2.2207552634374301</v>
      </c>
      <c r="Q54" s="229">
        <v>2.072049305080164</v>
      </c>
      <c r="R54" s="229">
        <v>1.5502553804952031</v>
      </c>
      <c r="S54" s="229">
        <v>0.97556548842591684</v>
      </c>
      <c r="T54" s="229">
        <v>1.6645235077947429</v>
      </c>
      <c r="U54" s="229">
        <v>1.2923072085183249</v>
      </c>
      <c r="V54" s="229">
        <v>1.2087263193522719</v>
      </c>
      <c r="W54" s="229">
        <v>1.298487866012404</v>
      </c>
      <c r="X54" s="229">
        <v>1.451429159767114E-2</v>
      </c>
      <c r="Y54" s="229">
        <v>0.52415699853362985</v>
      </c>
      <c r="DA54" s="73" t="s">
        <v>1306</v>
      </c>
    </row>
    <row r="55" spans="1:105" ht="12" customHeight="1" x14ac:dyDescent="0.25">
      <c r="A55" s="64" t="s">
        <v>38</v>
      </c>
      <c r="B55" s="229">
        <v>0</v>
      </c>
      <c r="C55" s="229">
        <v>0</v>
      </c>
      <c r="D55" s="229">
        <v>0</v>
      </c>
      <c r="E55" s="229">
        <v>8.8307239684539823E-2</v>
      </c>
      <c r="F55" s="229">
        <v>0.1161774970525023</v>
      </c>
      <c r="G55" s="229">
        <v>6.8376968563980803E-2</v>
      </c>
      <c r="H55" s="229">
        <v>6.4860306355002506E-2</v>
      </c>
      <c r="I55" s="229">
        <v>2.7106257271897172</v>
      </c>
      <c r="J55" s="229">
        <v>9.3162820916573885</v>
      </c>
      <c r="K55" s="229">
        <v>7.462977241059165</v>
      </c>
      <c r="L55" s="229">
        <v>13.86039228688362</v>
      </c>
      <c r="M55" s="229">
        <v>14.169417568974209</v>
      </c>
      <c r="N55" s="229">
        <v>17.060559286855419</v>
      </c>
      <c r="O55" s="229">
        <v>16.986144782800491</v>
      </c>
      <c r="P55" s="229">
        <v>17.371954670718999</v>
      </c>
      <c r="Q55" s="229">
        <v>19.53387367721767</v>
      </c>
      <c r="R55" s="229">
        <v>30.332275713002769</v>
      </c>
      <c r="S55" s="229">
        <v>24.704426668729671</v>
      </c>
      <c r="T55" s="229">
        <v>18.494679242255081</v>
      </c>
      <c r="U55" s="229">
        <v>17.959958880924809</v>
      </c>
      <c r="V55" s="229">
        <v>18.455635401838521</v>
      </c>
      <c r="W55" s="229">
        <v>19.930716865335111</v>
      </c>
      <c r="X55" s="229">
        <v>19.877107784738001</v>
      </c>
      <c r="Y55" s="229">
        <v>21.19056087774203</v>
      </c>
      <c r="DA55" s="73" t="s">
        <v>1307</v>
      </c>
    </row>
    <row r="56" spans="1:105" ht="12" customHeight="1" x14ac:dyDescent="0.25">
      <c r="A56" s="64" t="s">
        <v>39</v>
      </c>
      <c r="B56" s="229">
        <v>0</v>
      </c>
      <c r="C56" s="229">
        <v>0</v>
      </c>
      <c r="D56" s="229">
        <v>0</v>
      </c>
      <c r="E56" s="229">
        <v>0</v>
      </c>
      <c r="F56" s="229">
        <v>0</v>
      </c>
      <c r="G56" s="229">
        <v>0</v>
      </c>
      <c r="H56" s="229">
        <v>0</v>
      </c>
      <c r="I56" s="229">
        <v>0</v>
      </c>
      <c r="J56" s="229">
        <v>0</v>
      </c>
      <c r="K56" s="229">
        <v>0</v>
      </c>
      <c r="L56" s="229">
        <v>0</v>
      </c>
      <c r="M56" s="229">
        <v>0</v>
      </c>
      <c r="N56" s="229">
        <v>0</v>
      </c>
      <c r="O56" s="229">
        <v>0</v>
      </c>
      <c r="P56" s="229">
        <v>0</v>
      </c>
      <c r="Q56" s="229">
        <v>0</v>
      </c>
      <c r="R56" s="229">
        <v>0</v>
      </c>
      <c r="S56" s="229">
        <v>0</v>
      </c>
      <c r="T56" s="229">
        <v>0</v>
      </c>
      <c r="U56" s="229">
        <v>0</v>
      </c>
      <c r="V56" s="229">
        <v>0</v>
      </c>
      <c r="W56" s="229">
        <v>0</v>
      </c>
      <c r="X56" s="229">
        <v>0</v>
      </c>
      <c r="Y56" s="229">
        <v>0</v>
      </c>
      <c r="DA56" s="73" t="s">
        <v>1308</v>
      </c>
    </row>
    <row r="57" spans="1:105" ht="12" customHeight="1" x14ac:dyDescent="0.25">
      <c r="A57" s="60" t="s">
        <v>1036</v>
      </c>
      <c r="B57" s="262">
        <v>0</v>
      </c>
      <c r="C57" s="262">
        <v>0</v>
      </c>
      <c r="D57" s="262">
        <v>0</v>
      </c>
      <c r="E57" s="262">
        <v>0</v>
      </c>
      <c r="F57" s="262">
        <v>0</v>
      </c>
      <c r="G57" s="262">
        <v>0</v>
      </c>
      <c r="H57" s="262">
        <v>0</v>
      </c>
      <c r="I57" s="262">
        <v>0</v>
      </c>
      <c r="J57" s="262">
        <v>0</v>
      </c>
      <c r="K57" s="262">
        <v>0</v>
      </c>
      <c r="L57" s="262">
        <v>0</v>
      </c>
      <c r="M57" s="262">
        <v>0</v>
      </c>
      <c r="N57" s="262">
        <v>0</v>
      </c>
      <c r="O57" s="262">
        <v>0</v>
      </c>
      <c r="P57" s="262">
        <v>0</v>
      </c>
      <c r="Q57" s="262">
        <v>0</v>
      </c>
      <c r="R57" s="262">
        <v>0</v>
      </c>
      <c r="S57" s="262">
        <v>0</v>
      </c>
      <c r="T57" s="262">
        <v>0</v>
      </c>
      <c r="U57" s="262">
        <v>0</v>
      </c>
      <c r="V57" s="262">
        <v>0</v>
      </c>
      <c r="W57" s="262">
        <v>0</v>
      </c>
      <c r="X57" s="262">
        <v>0</v>
      </c>
      <c r="Y57" s="262">
        <v>0</v>
      </c>
      <c r="DA57" s="72" t="s">
        <v>1309</v>
      </c>
    </row>
    <row r="58" spans="1:105" ht="12" customHeight="1" x14ac:dyDescent="0.25">
      <c r="A58" s="133" t="s">
        <v>1038</v>
      </c>
      <c r="B58" s="324">
        <v>0</v>
      </c>
      <c r="C58" s="324">
        <v>0</v>
      </c>
      <c r="D58" s="324">
        <v>0</v>
      </c>
      <c r="E58" s="324">
        <v>0</v>
      </c>
      <c r="F58" s="324">
        <v>0</v>
      </c>
      <c r="G58" s="324">
        <v>0</v>
      </c>
      <c r="H58" s="324">
        <v>0</v>
      </c>
      <c r="I58" s="324">
        <v>0</v>
      </c>
      <c r="J58" s="324">
        <v>0</v>
      </c>
      <c r="K58" s="324">
        <v>0</v>
      </c>
      <c r="L58" s="324">
        <v>0</v>
      </c>
      <c r="M58" s="324">
        <v>0</v>
      </c>
      <c r="N58" s="324">
        <v>0</v>
      </c>
      <c r="O58" s="324">
        <v>0</v>
      </c>
      <c r="P58" s="324">
        <v>0</v>
      </c>
      <c r="Q58" s="324">
        <v>0</v>
      </c>
      <c r="R58" s="324">
        <v>0</v>
      </c>
      <c r="S58" s="324">
        <v>0</v>
      </c>
      <c r="T58" s="324">
        <v>0</v>
      </c>
      <c r="U58" s="324">
        <v>0</v>
      </c>
      <c r="V58" s="324">
        <v>0</v>
      </c>
      <c r="W58" s="324">
        <v>0</v>
      </c>
      <c r="X58" s="324">
        <v>0</v>
      </c>
      <c r="Y58" s="324">
        <v>0</v>
      </c>
      <c r="DA58" s="138" t="s">
        <v>1310</v>
      </c>
    </row>
    <row r="59" spans="1:105" ht="12" customHeight="1" x14ac:dyDescent="0.25">
      <c r="A59" s="100" t="s">
        <v>105</v>
      </c>
      <c r="B59" s="279">
        <v>8403.7347499999996</v>
      </c>
      <c r="C59" s="279">
        <v>7758.9848199999997</v>
      </c>
      <c r="D59" s="279">
        <v>8371.1302799999994</v>
      </c>
      <c r="E59" s="279">
        <v>8432.4205700000002</v>
      </c>
      <c r="F59" s="279">
        <v>7942.8319600000004</v>
      </c>
      <c r="G59" s="279">
        <v>8707.5394099999994</v>
      </c>
      <c r="H59" s="279">
        <v>8275.5042599999997</v>
      </c>
      <c r="I59" s="279">
        <v>8576.8932299999997</v>
      </c>
      <c r="J59" s="279">
        <v>8194.1029999999992</v>
      </c>
      <c r="K59" s="279">
        <v>7271.8592399999998</v>
      </c>
      <c r="L59" s="279">
        <v>8259.1768400000001</v>
      </c>
      <c r="M59" s="279">
        <v>8035.1088399999999</v>
      </c>
      <c r="N59" s="279">
        <v>8185.8986999999997</v>
      </c>
      <c r="O59" s="279">
        <v>8107.3504300000004</v>
      </c>
      <c r="P59" s="279">
        <v>6236.5878599999996</v>
      </c>
      <c r="Q59" s="279">
        <v>5564.1312500000004</v>
      </c>
      <c r="R59" s="279">
        <v>5641.0609700000005</v>
      </c>
      <c r="S59" s="279">
        <v>5613.7366599999996</v>
      </c>
      <c r="T59" s="279">
        <v>5535.9677099999999</v>
      </c>
      <c r="U59" s="279">
        <v>5403.3282300000001</v>
      </c>
      <c r="V59" s="279">
        <v>5380.5898900000002</v>
      </c>
      <c r="W59" s="279">
        <v>5337.2578400000002</v>
      </c>
      <c r="X59" s="279">
        <v>4288.1229499999999</v>
      </c>
      <c r="Y59" s="279">
        <v>4066.8051099999998</v>
      </c>
      <c r="DA59" s="105" t="s">
        <v>1311</v>
      </c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4" t="s">
        <v>49</v>
      </c>
      <c r="B61" s="223">
        <f t="shared" ref="B61:Y61" si="2">SUM(B62:B66)+B72+B85+B93+B107+B108</f>
        <v>3097.2029366468087</v>
      </c>
      <c r="C61" s="223">
        <f t="shared" si="2"/>
        <v>3141.6920870954682</v>
      </c>
      <c r="D61" s="223">
        <f t="shared" si="2"/>
        <v>3304.9064095560202</v>
      </c>
      <c r="E61" s="223">
        <f t="shared" si="2"/>
        <v>3649.3989649571467</v>
      </c>
      <c r="F61" s="223">
        <f t="shared" si="2"/>
        <v>3350.3684789742529</v>
      </c>
      <c r="G61" s="223">
        <f t="shared" si="2"/>
        <v>3529.6903683802166</v>
      </c>
      <c r="H61" s="223">
        <f t="shared" si="2"/>
        <v>3222.6901085281411</v>
      </c>
      <c r="I61" s="223">
        <f t="shared" si="2"/>
        <v>4052.0791223201031</v>
      </c>
      <c r="J61" s="223">
        <f t="shared" si="2"/>
        <v>3788.0316198800342</v>
      </c>
      <c r="K61" s="223">
        <f t="shared" si="2"/>
        <v>3545.1889081421482</v>
      </c>
      <c r="L61" s="223">
        <f t="shared" si="2"/>
        <v>3827.2686883115821</v>
      </c>
      <c r="M61" s="223">
        <f t="shared" si="2"/>
        <v>4279.7904192445221</v>
      </c>
      <c r="N61" s="223">
        <f t="shared" si="2"/>
        <v>4306.9345943338385</v>
      </c>
      <c r="O61" s="223">
        <f t="shared" si="2"/>
        <v>4015.4331690613171</v>
      </c>
      <c r="P61" s="223">
        <f t="shared" si="2"/>
        <v>4164.7052560036009</v>
      </c>
      <c r="Q61" s="223">
        <f t="shared" si="2"/>
        <v>4126.0521948375745</v>
      </c>
      <c r="R61" s="223">
        <f t="shared" si="2"/>
        <v>4637.7805754727324</v>
      </c>
      <c r="S61" s="223">
        <f t="shared" si="2"/>
        <v>4494.0335903531941</v>
      </c>
      <c r="T61" s="223">
        <f t="shared" si="2"/>
        <v>4440.2668503628911</v>
      </c>
      <c r="U61" s="223">
        <f t="shared" si="2"/>
        <v>4082.2994466366695</v>
      </c>
      <c r="V61" s="223">
        <f t="shared" si="2"/>
        <v>4436.679731745573</v>
      </c>
      <c r="W61" s="223">
        <f t="shared" si="2"/>
        <v>4232.070296433466</v>
      </c>
      <c r="X61" s="223">
        <f t="shared" si="2"/>
        <v>2925.5781368675239</v>
      </c>
      <c r="Y61" s="223">
        <f t="shared" si="2"/>
        <v>3413.9601685853054</v>
      </c>
      <c r="DA61" s="89"/>
    </row>
    <row r="62" spans="1:105" ht="12" customHeight="1" x14ac:dyDescent="0.25">
      <c r="A62" s="55" t="s">
        <v>91</v>
      </c>
      <c r="B62" s="259">
        <v>0</v>
      </c>
      <c r="C62" s="259">
        <v>0</v>
      </c>
      <c r="D62" s="259">
        <v>0</v>
      </c>
      <c r="E62" s="259">
        <v>0</v>
      </c>
      <c r="F62" s="259">
        <v>0</v>
      </c>
      <c r="G62" s="259">
        <v>0</v>
      </c>
      <c r="H62" s="259">
        <v>0</v>
      </c>
      <c r="I62" s="259">
        <v>0</v>
      </c>
      <c r="J62" s="259">
        <v>0</v>
      </c>
      <c r="K62" s="259">
        <v>0</v>
      </c>
      <c r="L62" s="259">
        <v>0</v>
      </c>
      <c r="M62" s="259">
        <v>0</v>
      </c>
      <c r="N62" s="259">
        <v>0</v>
      </c>
      <c r="O62" s="259">
        <v>0</v>
      </c>
      <c r="P62" s="259">
        <v>0</v>
      </c>
      <c r="Q62" s="259">
        <v>0</v>
      </c>
      <c r="R62" s="259">
        <v>0</v>
      </c>
      <c r="S62" s="259">
        <v>0</v>
      </c>
      <c r="T62" s="259">
        <v>0</v>
      </c>
      <c r="U62" s="259">
        <v>0</v>
      </c>
      <c r="V62" s="259">
        <v>0</v>
      </c>
      <c r="W62" s="259">
        <v>0</v>
      </c>
      <c r="X62" s="259">
        <v>0</v>
      </c>
      <c r="Y62" s="259">
        <v>0</v>
      </c>
      <c r="DA62" s="67" t="s">
        <v>1312</v>
      </c>
    </row>
    <row r="63" spans="1:105" ht="12" customHeight="1" x14ac:dyDescent="0.25">
      <c r="A63" s="173" t="s">
        <v>92</v>
      </c>
      <c r="B63" s="224">
        <v>0</v>
      </c>
      <c r="C63" s="224">
        <v>0</v>
      </c>
      <c r="D63" s="224">
        <v>0</v>
      </c>
      <c r="E63" s="224">
        <v>0</v>
      </c>
      <c r="F63" s="224">
        <v>0</v>
      </c>
      <c r="G63" s="224">
        <v>0</v>
      </c>
      <c r="H63" s="224">
        <v>0</v>
      </c>
      <c r="I63" s="224">
        <v>0</v>
      </c>
      <c r="J63" s="224">
        <v>0</v>
      </c>
      <c r="K63" s="224">
        <v>0</v>
      </c>
      <c r="L63" s="224">
        <v>0</v>
      </c>
      <c r="M63" s="224">
        <v>0</v>
      </c>
      <c r="N63" s="224">
        <v>0</v>
      </c>
      <c r="O63" s="224">
        <v>0</v>
      </c>
      <c r="P63" s="224">
        <v>0</v>
      </c>
      <c r="Q63" s="224">
        <v>0</v>
      </c>
      <c r="R63" s="224">
        <v>0</v>
      </c>
      <c r="S63" s="224">
        <v>0</v>
      </c>
      <c r="T63" s="224">
        <v>0</v>
      </c>
      <c r="U63" s="224">
        <v>0</v>
      </c>
      <c r="V63" s="224">
        <v>0</v>
      </c>
      <c r="W63" s="224">
        <v>0</v>
      </c>
      <c r="X63" s="224">
        <v>0</v>
      </c>
      <c r="Y63" s="224">
        <v>0</v>
      </c>
      <c r="DA63" s="177" t="s">
        <v>1313</v>
      </c>
    </row>
    <row r="64" spans="1:105" ht="12" customHeight="1" x14ac:dyDescent="0.25">
      <c r="A64" s="173" t="s">
        <v>93</v>
      </c>
      <c r="B64" s="224">
        <v>0</v>
      </c>
      <c r="C64" s="224">
        <v>0</v>
      </c>
      <c r="D64" s="224">
        <v>0</v>
      </c>
      <c r="E64" s="224">
        <v>0</v>
      </c>
      <c r="F64" s="224">
        <v>0</v>
      </c>
      <c r="G64" s="224">
        <v>0</v>
      </c>
      <c r="H64" s="224">
        <v>0</v>
      </c>
      <c r="I64" s="224">
        <v>0</v>
      </c>
      <c r="J64" s="224">
        <v>0</v>
      </c>
      <c r="K64" s="224">
        <v>0</v>
      </c>
      <c r="L64" s="224">
        <v>0</v>
      </c>
      <c r="M64" s="224">
        <v>0</v>
      </c>
      <c r="N64" s="224">
        <v>0</v>
      </c>
      <c r="O64" s="224">
        <v>0</v>
      </c>
      <c r="P64" s="224">
        <v>0</v>
      </c>
      <c r="Q64" s="224">
        <v>0</v>
      </c>
      <c r="R64" s="224">
        <v>0</v>
      </c>
      <c r="S64" s="224">
        <v>0</v>
      </c>
      <c r="T64" s="224">
        <v>0</v>
      </c>
      <c r="U64" s="224">
        <v>0</v>
      </c>
      <c r="V64" s="224">
        <v>0</v>
      </c>
      <c r="W64" s="224">
        <v>0</v>
      </c>
      <c r="X64" s="224">
        <v>0</v>
      </c>
      <c r="Y64" s="224">
        <v>0</v>
      </c>
      <c r="DA64" s="177" t="s">
        <v>1314</v>
      </c>
    </row>
    <row r="65" spans="1:105" ht="12" customHeight="1" x14ac:dyDescent="0.25">
      <c r="A65" s="173" t="s">
        <v>94</v>
      </c>
      <c r="B65" s="224">
        <v>0</v>
      </c>
      <c r="C65" s="224">
        <v>0</v>
      </c>
      <c r="D65" s="224">
        <v>0</v>
      </c>
      <c r="E65" s="224">
        <v>0</v>
      </c>
      <c r="F65" s="224">
        <v>0</v>
      </c>
      <c r="G65" s="224">
        <v>0</v>
      </c>
      <c r="H65" s="224">
        <v>0</v>
      </c>
      <c r="I65" s="224">
        <v>0</v>
      </c>
      <c r="J65" s="224">
        <v>0</v>
      </c>
      <c r="K65" s="224">
        <v>0</v>
      </c>
      <c r="L65" s="224">
        <v>0</v>
      </c>
      <c r="M65" s="224">
        <v>0</v>
      </c>
      <c r="N65" s="224">
        <v>0</v>
      </c>
      <c r="O65" s="224">
        <v>0</v>
      </c>
      <c r="P65" s="224">
        <v>0</v>
      </c>
      <c r="Q65" s="224">
        <v>0</v>
      </c>
      <c r="R65" s="224">
        <v>0</v>
      </c>
      <c r="S65" s="224">
        <v>0</v>
      </c>
      <c r="T65" s="224">
        <v>0</v>
      </c>
      <c r="U65" s="224">
        <v>0</v>
      </c>
      <c r="V65" s="224">
        <v>0</v>
      </c>
      <c r="W65" s="224">
        <v>0</v>
      </c>
      <c r="X65" s="224">
        <v>0</v>
      </c>
      <c r="Y65" s="224">
        <v>0</v>
      </c>
      <c r="DA65" s="177" t="s">
        <v>1315</v>
      </c>
    </row>
    <row r="66" spans="1:105" ht="12" customHeight="1" x14ac:dyDescent="0.25">
      <c r="A66" s="56" t="s">
        <v>95</v>
      </c>
      <c r="B66" s="260">
        <v>89.653838271288507</v>
      </c>
      <c r="C66" s="260">
        <v>83.533543761911417</v>
      </c>
      <c r="D66" s="260">
        <v>90.451122770509059</v>
      </c>
      <c r="E66" s="260">
        <v>102.9302862322258</v>
      </c>
      <c r="F66" s="260">
        <v>94.473891863711458</v>
      </c>
      <c r="G66" s="260">
        <v>105.14094972694009</v>
      </c>
      <c r="H66" s="260">
        <v>99.395375056619869</v>
      </c>
      <c r="I66" s="260">
        <v>140.06256522925341</v>
      </c>
      <c r="J66" s="260">
        <v>131.29556470521609</v>
      </c>
      <c r="K66" s="260">
        <v>129.22024989700361</v>
      </c>
      <c r="L66" s="260">
        <v>127.1599654809113</v>
      </c>
      <c r="M66" s="260">
        <v>143.44048330524359</v>
      </c>
      <c r="N66" s="260">
        <v>149.42731169745721</v>
      </c>
      <c r="O66" s="260">
        <v>138.0599868137933</v>
      </c>
      <c r="P66" s="260">
        <v>135.87202221416231</v>
      </c>
      <c r="Q66" s="260">
        <v>128.38317106811891</v>
      </c>
      <c r="R66" s="260">
        <v>152.13650767760271</v>
      </c>
      <c r="S66" s="260">
        <v>154.34764626229909</v>
      </c>
      <c r="T66" s="260">
        <v>161.37351259149619</v>
      </c>
      <c r="U66" s="260">
        <v>143.86469425969651</v>
      </c>
      <c r="V66" s="260">
        <v>163.5436085960865</v>
      </c>
      <c r="W66" s="260">
        <v>160.97247143359499</v>
      </c>
      <c r="X66" s="260">
        <v>103.0420220192933</v>
      </c>
      <c r="Y66" s="260">
        <v>122.07421481301159</v>
      </c>
      <c r="DA66" s="68" t="s">
        <v>1316</v>
      </c>
    </row>
    <row r="67" spans="1:105" ht="12" customHeight="1" x14ac:dyDescent="0.25">
      <c r="A67" s="37" t="s">
        <v>159</v>
      </c>
      <c r="B67" s="226">
        <v>0</v>
      </c>
      <c r="C67" s="226">
        <v>0</v>
      </c>
      <c r="D67" s="226">
        <v>0</v>
      </c>
      <c r="E67" s="226">
        <v>1.9755630690728381</v>
      </c>
      <c r="F67" s="226">
        <v>1.761636805214597</v>
      </c>
      <c r="G67" s="226">
        <v>2.2110417508692541</v>
      </c>
      <c r="H67" s="226">
        <v>2.2178502592029701</v>
      </c>
      <c r="I67" s="226">
        <v>2.8706035642559962</v>
      </c>
      <c r="J67" s="226">
        <v>2.611663667946444</v>
      </c>
      <c r="K67" s="226">
        <v>1.829840734977876</v>
      </c>
      <c r="L67" s="226">
        <v>2.272433967979389</v>
      </c>
      <c r="M67" s="226">
        <v>2.7121267329994012</v>
      </c>
      <c r="N67" s="226">
        <v>2.507007657459559</v>
      </c>
      <c r="O67" s="226">
        <v>1.857888032602488</v>
      </c>
      <c r="P67" s="226">
        <v>1.4779509953680861</v>
      </c>
      <c r="Q67" s="226">
        <v>0.71293889137741873</v>
      </c>
      <c r="R67" s="226">
        <v>1.839673178366743</v>
      </c>
      <c r="S67" s="226">
        <v>1.606002063622554</v>
      </c>
      <c r="T67" s="226">
        <v>2.1147216076602242</v>
      </c>
      <c r="U67" s="226">
        <v>1.502630176467703</v>
      </c>
      <c r="V67" s="226">
        <v>3.281421187419757</v>
      </c>
      <c r="W67" s="226">
        <v>3.8795385338192392</v>
      </c>
      <c r="X67" s="226">
        <v>1.9203738049920649</v>
      </c>
      <c r="Y67" s="226">
        <v>2.210559529502754</v>
      </c>
      <c r="DA67" s="69" t="s">
        <v>1317</v>
      </c>
    </row>
    <row r="68" spans="1:105" ht="12" customHeight="1" x14ac:dyDescent="0.25">
      <c r="A68" s="37" t="s">
        <v>35</v>
      </c>
      <c r="B68" s="226">
        <v>89.653838271288507</v>
      </c>
      <c r="C68" s="226">
        <v>83.533543761911417</v>
      </c>
      <c r="D68" s="226">
        <v>90.451122770509059</v>
      </c>
      <c r="E68" s="226">
        <v>100.95472316315291</v>
      </c>
      <c r="F68" s="226">
        <v>92.712255058496865</v>
      </c>
      <c r="G68" s="226">
        <v>102.92990797607079</v>
      </c>
      <c r="H68" s="226">
        <v>97.177524797416893</v>
      </c>
      <c r="I68" s="226">
        <v>137.19196166499739</v>
      </c>
      <c r="J68" s="226">
        <v>128.68390103726969</v>
      </c>
      <c r="K68" s="226">
        <v>127.3904091620257</v>
      </c>
      <c r="L68" s="226">
        <v>124.8875315129319</v>
      </c>
      <c r="M68" s="226">
        <v>140.72835657224431</v>
      </c>
      <c r="N68" s="226">
        <v>146.9203040399976</v>
      </c>
      <c r="O68" s="226">
        <v>136.20209878119081</v>
      </c>
      <c r="P68" s="226">
        <v>134.39407121879421</v>
      </c>
      <c r="Q68" s="226">
        <v>127.67023217674149</v>
      </c>
      <c r="R68" s="226">
        <v>150.29683449923601</v>
      </c>
      <c r="S68" s="226">
        <v>152.74164419867651</v>
      </c>
      <c r="T68" s="226">
        <v>159.25879098383601</v>
      </c>
      <c r="U68" s="226">
        <v>142.3620640832288</v>
      </c>
      <c r="V68" s="226">
        <v>160.2621874086667</v>
      </c>
      <c r="W68" s="226">
        <v>157.0929328997758</v>
      </c>
      <c r="X68" s="226">
        <v>101.1216482143012</v>
      </c>
      <c r="Y68" s="226">
        <v>119.86365528350881</v>
      </c>
      <c r="DA68" s="69" t="s">
        <v>1318</v>
      </c>
    </row>
    <row r="69" spans="1:105" ht="12" customHeight="1" x14ac:dyDescent="0.25">
      <c r="A69" s="37" t="s">
        <v>96</v>
      </c>
      <c r="B69" s="226">
        <v>0</v>
      </c>
      <c r="C69" s="226">
        <v>0</v>
      </c>
      <c r="D69" s="226">
        <v>0</v>
      </c>
      <c r="E69" s="226">
        <v>0</v>
      </c>
      <c r="F69" s="226">
        <v>0</v>
      </c>
      <c r="G69" s="226">
        <v>0</v>
      </c>
      <c r="H69" s="226">
        <v>0</v>
      </c>
      <c r="I69" s="226">
        <v>0</v>
      </c>
      <c r="J69" s="226">
        <v>0</v>
      </c>
      <c r="K69" s="226">
        <v>0</v>
      </c>
      <c r="L69" s="226">
        <v>0</v>
      </c>
      <c r="M69" s="226">
        <v>0</v>
      </c>
      <c r="N69" s="226">
        <v>0</v>
      </c>
      <c r="O69" s="226">
        <v>0</v>
      </c>
      <c r="P69" s="226">
        <v>0</v>
      </c>
      <c r="Q69" s="226">
        <v>0</v>
      </c>
      <c r="R69" s="226">
        <v>0</v>
      </c>
      <c r="S69" s="226">
        <v>0</v>
      </c>
      <c r="T69" s="226">
        <v>0</v>
      </c>
      <c r="U69" s="226">
        <v>0</v>
      </c>
      <c r="V69" s="226">
        <v>0</v>
      </c>
      <c r="W69" s="226">
        <v>0</v>
      </c>
      <c r="X69" s="226">
        <v>0</v>
      </c>
      <c r="Y69" s="226">
        <v>0</v>
      </c>
      <c r="DA69" s="69" t="s">
        <v>1319</v>
      </c>
    </row>
    <row r="70" spans="1:105" ht="12" customHeight="1" x14ac:dyDescent="0.25">
      <c r="A70" s="37" t="s">
        <v>78</v>
      </c>
      <c r="B70" s="226">
        <v>0</v>
      </c>
      <c r="C70" s="226">
        <v>0</v>
      </c>
      <c r="D70" s="226">
        <v>0</v>
      </c>
      <c r="E70" s="226">
        <v>0</v>
      </c>
      <c r="F70" s="226">
        <v>0</v>
      </c>
      <c r="G70" s="226">
        <v>0</v>
      </c>
      <c r="H70" s="226">
        <v>0</v>
      </c>
      <c r="I70" s="226">
        <v>0</v>
      </c>
      <c r="J70" s="226">
        <v>0</v>
      </c>
      <c r="K70" s="226">
        <v>0</v>
      </c>
      <c r="L70" s="226">
        <v>0</v>
      </c>
      <c r="M70" s="226">
        <v>0</v>
      </c>
      <c r="N70" s="226">
        <v>0</v>
      </c>
      <c r="O70" s="226">
        <v>0</v>
      </c>
      <c r="P70" s="226">
        <v>0</v>
      </c>
      <c r="Q70" s="226">
        <v>0</v>
      </c>
      <c r="R70" s="226">
        <v>0</v>
      </c>
      <c r="S70" s="226">
        <v>0</v>
      </c>
      <c r="T70" s="226">
        <v>0</v>
      </c>
      <c r="U70" s="226">
        <v>0</v>
      </c>
      <c r="V70" s="226">
        <v>0</v>
      </c>
      <c r="W70" s="226">
        <v>0</v>
      </c>
      <c r="X70" s="226">
        <v>0</v>
      </c>
      <c r="Y70" s="226">
        <v>0</v>
      </c>
      <c r="DA70" s="69" t="s">
        <v>1320</v>
      </c>
    </row>
    <row r="71" spans="1:105" ht="12" customHeight="1" x14ac:dyDescent="0.25">
      <c r="A71" s="37" t="s">
        <v>40</v>
      </c>
      <c r="B71" s="226">
        <v>0</v>
      </c>
      <c r="C71" s="226">
        <v>0</v>
      </c>
      <c r="D71" s="226">
        <v>0</v>
      </c>
      <c r="E71" s="226">
        <v>0</v>
      </c>
      <c r="F71" s="226">
        <v>0</v>
      </c>
      <c r="G71" s="226">
        <v>0</v>
      </c>
      <c r="H71" s="226">
        <v>0</v>
      </c>
      <c r="I71" s="226">
        <v>0</v>
      </c>
      <c r="J71" s="226">
        <v>0</v>
      </c>
      <c r="K71" s="226">
        <v>0</v>
      </c>
      <c r="L71" s="226">
        <v>0</v>
      </c>
      <c r="M71" s="226">
        <v>0</v>
      </c>
      <c r="N71" s="226">
        <v>0</v>
      </c>
      <c r="O71" s="226">
        <v>0</v>
      </c>
      <c r="P71" s="226">
        <v>0</v>
      </c>
      <c r="Q71" s="226">
        <v>0</v>
      </c>
      <c r="R71" s="226">
        <v>0</v>
      </c>
      <c r="S71" s="226">
        <v>0</v>
      </c>
      <c r="T71" s="226">
        <v>0</v>
      </c>
      <c r="U71" s="226">
        <v>0</v>
      </c>
      <c r="V71" s="226">
        <v>0</v>
      </c>
      <c r="W71" s="226">
        <v>0</v>
      </c>
      <c r="X71" s="226">
        <v>0</v>
      </c>
      <c r="Y71" s="226">
        <v>0</v>
      </c>
      <c r="DA71" s="69" t="s">
        <v>1321</v>
      </c>
    </row>
    <row r="72" spans="1:105" ht="12" customHeight="1" x14ac:dyDescent="0.25">
      <c r="A72" s="57" t="s">
        <v>1051</v>
      </c>
      <c r="B72" s="261">
        <f t="shared" ref="B72:Y72" si="3">B73+B84</f>
        <v>1875.708833218476</v>
      </c>
      <c r="C72" s="261">
        <f t="shared" si="3"/>
        <v>1911.9127806751751</v>
      </c>
      <c r="D72" s="261">
        <f t="shared" si="3"/>
        <v>2007.3704785629529</v>
      </c>
      <c r="E72" s="261">
        <f t="shared" si="3"/>
        <v>2121.8727583010109</v>
      </c>
      <c r="F72" s="261">
        <f t="shared" si="3"/>
        <v>1947.3618557757079</v>
      </c>
      <c r="G72" s="261">
        <f t="shared" si="3"/>
        <v>2021.0911029778561</v>
      </c>
      <c r="H72" s="261">
        <f t="shared" si="3"/>
        <v>1696.6907567606811</v>
      </c>
      <c r="I72" s="261">
        <f t="shared" si="3"/>
        <v>2159.5967473248961</v>
      </c>
      <c r="J72" s="261">
        <f t="shared" si="3"/>
        <v>2062.8005492597881</v>
      </c>
      <c r="K72" s="261">
        <f t="shared" si="3"/>
        <v>1880.710553882833</v>
      </c>
      <c r="L72" s="261">
        <f t="shared" si="3"/>
        <v>2132.135871139852</v>
      </c>
      <c r="M72" s="261">
        <f t="shared" si="3"/>
        <v>2338.5145130870792</v>
      </c>
      <c r="N72" s="261">
        <f t="shared" si="3"/>
        <v>2332.262605018107</v>
      </c>
      <c r="O72" s="261">
        <f t="shared" si="3"/>
        <v>2167.2004530811942</v>
      </c>
      <c r="P72" s="261">
        <f t="shared" si="3"/>
        <v>2269.5053117994789</v>
      </c>
      <c r="Q72" s="261">
        <f t="shared" si="3"/>
        <v>2259.1620896151849</v>
      </c>
      <c r="R72" s="261">
        <f t="shared" si="3"/>
        <v>2553.2565396007722</v>
      </c>
      <c r="S72" s="261">
        <f t="shared" si="3"/>
        <v>2465.1294533640662</v>
      </c>
      <c r="T72" s="261">
        <f t="shared" si="3"/>
        <v>2347.7182547075749</v>
      </c>
      <c r="U72" s="261">
        <f t="shared" si="3"/>
        <v>2172.050765447425</v>
      </c>
      <c r="V72" s="261">
        <f t="shared" si="3"/>
        <v>2381.3057011245801</v>
      </c>
      <c r="W72" s="261">
        <f t="shared" si="3"/>
        <v>2260.4107592257942</v>
      </c>
      <c r="X72" s="261">
        <f t="shared" si="3"/>
        <v>1554.959992883488</v>
      </c>
      <c r="Y72" s="261">
        <f t="shared" si="3"/>
        <v>1839.62979777949</v>
      </c>
      <c r="DA72" s="70"/>
    </row>
    <row r="73" spans="1:105" ht="12" customHeight="1" x14ac:dyDescent="0.25">
      <c r="A73" s="60" t="s">
        <v>1052</v>
      </c>
      <c r="B73" s="262">
        <v>1875.708833218476</v>
      </c>
      <c r="C73" s="262">
        <v>1911.9127806751751</v>
      </c>
      <c r="D73" s="262">
        <v>2007.3704785629529</v>
      </c>
      <c r="E73" s="262">
        <v>2121.8727583010109</v>
      </c>
      <c r="F73" s="262">
        <v>1947.3618557757079</v>
      </c>
      <c r="G73" s="262">
        <v>2021.0911029778561</v>
      </c>
      <c r="H73" s="262">
        <v>1696.6907567606811</v>
      </c>
      <c r="I73" s="262">
        <v>2159.5967473248961</v>
      </c>
      <c r="J73" s="262">
        <v>2062.8005492597881</v>
      </c>
      <c r="K73" s="262">
        <v>1880.710553882833</v>
      </c>
      <c r="L73" s="262">
        <v>2132.135871139852</v>
      </c>
      <c r="M73" s="262">
        <v>2338.5145130870792</v>
      </c>
      <c r="N73" s="262">
        <v>2332.262605018107</v>
      </c>
      <c r="O73" s="262">
        <v>2167.2004530811942</v>
      </c>
      <c r="P73" s="262">
        <v>2269.5053117994789</v>
      </c>
      <c r="Q73" s="262">
        <v>2259.1620896151849</v>
      </c>
      <c r="R73" s="262">
        <v>2553.2565396007722</v>
      </c>
      <c r="S73" s="262">
        <v>2465.1294533640662</v>
      </c>
      <c r="T73" s="262">
        <v>2347.7182547075749</v>
      </c>
      <c r="U73" s="262">
        <v>2172.050765447425</v>
      </c>
      <c r="V73" s="262">
        <v>2381.3057011245801</v>
      </c>
      <c r="W73" s="262">
        <v>2260.4107592257942</v>
      </c>
      <c r="X73" s="262">
        <v>1554.959992883488</v>
      </c>
      <c r="Y73" s="262">
        <v>1839.62979777949</v>
      </c>
      <c r="DA73" s="72" t="s">
        <v>1322</v>
      </c>
    </row>
    <row r="74" spans="1:105" ht="12" customHeight="1" x14ac:dyDescent="0.25">
      <c r="A74" s="64" t="s">
        <v>28</v>
      </c>
      <c r="B74" s="229">
        <v>184.79275743806409</v>
      </c>
      <c r="C74" s="229">
        <v>307.00396475188592</v>
      </c>
      <c r="D74" s="229">
        <v>298.32562237710948</v>
      </c>
      <c r="E74" s="229">
        <v>248.14293051915891</v>
      </c>
      <c r="F74" s="229">
        <v>139.07797934762289</v>
      </c>
      <c r="G74" s="229">
        <v>79.858202962086665</v>
      </c>
      <c r="H74" s="229">
        <v>95.074997707396122</v>
      </c>
      <c r="I74" s="229">
        <v>159.61535759384691</v>
      </c>
      <c r="J74" s="229">
        <v>158.99818663346659</v>
      </c>
      <c r="K74" s="229">
        <v>124.717798967965</v>
      </c>
      <c r="L74" s="229">
        <v>227.5223954332379</v>
      </c>
      <c r="M74" s="229">
        <v>192.46382590369589</v>
      </c>
      <c r="N74" s="229">
        <v>185.24587436358109</v>
      </c>
      <c r="O74" s="229">
        <v>196.31664595909709</v>
      </c>
      <c r="P74" s="229">
        <v>249.6651386091514</v>
      </c>
      <c r="Q74" s="229">
        <v>412.16043146963767</v>
      </c>
      <c r="R74" s="229">
        <v>419.28754387249961</v>
      </c>
      <c r="S74" s="229">
        <v>397.94803639516562</v>
      </c>
      <c r="T74" s="229">
        <v>204.1509018224107</v>
      </c>
      <c r="U74" s="229">
        <v>185.80174479563061</v>
      </c>
      <c r="V74" s="229">
        <v>270.54944567607282</v>
      </c>
      <c r="W74" s="229">
        <v>84.138985642017943</v>
      </c>
      <c r="X74" s="229">
        <v>196.64841059382911</v>
      </c>
      <c r="Y74" s="229">
        <v>189.95536541412289</v>
      </c>
      <c r="DA74" s="73" t="s">
        <v>1323</v>
      </c>
    </row>
    <row r="75" spans="1:105" ht="12" customHeight="1" x14ac:dyDescent="0.25">
      <c r="A75" s="64" t="s">
        <v>30</v>
      </c>
      <c r="B75" s="229">
        <v>42.408477732064682</v>
      </c>
      <c r="C75" s="229">
        <v>9.1108747777915529</v>
      </c>
      <c r="D75" s="229">
        <v>1.239060568760334</v>
      </c>
      <c r="E75" s="229">
        <v>240.7098579231529</v>
      </c>
      <c r="F75" s="229">
        <v>197.67483708798611</v>
      </c>
      <c r="G75" s="229">
        <v>198.1259850568583</v>
      </c>
      <c r="H75" s="229">
        <v>202.46572544641381</v>
      </c>
      <c r="I75" s="229">
        <v>201.3816927367574</v>
      </c>
      <c r="J75" s="229">
        <v>184.13029358182851</v>
      </c>
      <c r="K75" s="229">
        <v>139.75191176085951</v>
      </c>
      <c r="L75" s="229">
        <v>144.28603066931959</v>
      </c>
      <c r="M75" s="229">
        <v>163.53360350214109</v>
      </c>
      <c r="N75" s="229">
        <v>151.1749633522931</v>
      </c>
      <c r="O75" s="229">
        <v>142.29358968249269</v>
      </c>
      <c r="P75" s="229">
        <v>144.97554692408269</v>
      </c>
      <c r="Q75" s="229">
        <v>149.9569577189628</v>
      </c>
      <c r="R75" s="229">
        <v>216.39686736716919</v>
      </c>
      <c r="S75" s="229">
        <v>140.76808267164159</v>
      </c>
      <c r="T75" s="229">
        <v>158.84990679912889</v>
      </c>
      <c r="U75" s="229">
        <v>177.45264667095881</v>
      </c>
      <c r="V75" s="229">
        <v>151.09318377406171</v>
      </c>
      <c r="W75" s="229">
        <v>156.16349694012021</v>
      </c>
      <c r="X75" s="229">
        <v>96.110341016448984</v>
      </c>
      <c r="Y75" s="229">
        <v>88.337244004876595</v>
      </c>
      <c r="DA75" s="73" t="s">
        <v>1324</v>
      </c>
    </row>
    <row r="76" spans="1:105" ht="12" customHeight="1" x14ac:dyDescent="0.25">
      <c r="A76" s="64" t="s">
        <v>31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4.8371199066925774</v>
      </c>
      <c r="J76" s="229">
        <v>0</v>
      </c>
      <c r="K76" s="229">
        <v>0</v>
      </c>
      <c r="L76" s="229">
        <v>0</v>
      </c>
      <c r="M76" s="229">
        <v>1.061776816934632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0</v>
      </c>
      <c r="W76" s="229">
        <v>0</v>
      </c>
      <c r="X76" s="229">
        <v>0</v>
      </c>
      <c r="Y76" s="229">
        <v>0</v>
      </c>
      <c r="DA76" s="73" t="s">
        <v>1325</v>
      </c>
    </row>
    <row r="77" spans="1:105" ht="12" customHeight="1" x14ac:dyDescent="0.25">
      <c r="A77" s="64" t="s">
        <v>159</v>
      </c>
      <c r="B77" s="229">
        <v>0</v>
      </c>
      <c r="C77" s="229">
        <v>0</v>
      </c>
      <c r="D77" s="229">
        <v>0</v>
      </c>
      <c r="E77" s="229">
        <v>22.424959428071691</v>
      </c>
      <c r="F77" s="229">
        <v>21.879075967017499</v>
      </c>
      <c r="G77" s="229">
        <v>26.855517613108582</v>
      </c>
      <c r="H77" s="229">
        <v>21.787298569481511</v>
      </c>
      <c r="I77" s="229">
        <v>27.034312626600141</v>
      </c>
      <c r="J77" s="229">
        <v>24.279017913187911</v>
      </c>
      <c r="K77" s="229">
        <v>15.87208664134929</v>
      </c>
      <c r="L77" s="229">
        <v>21.634189107545559</v>
      </c>
      <c r="M77" s="229">
        <v>24.565200497846028</v>
      </c>
      <c r="N77" s="229">
        <v>22.141016900331959</v>
      </c>
      <c r="O77" s="229">
        <v>15.9459371505598</v>
      </c>
      <c r="P77" s="229">
        <v>13.131218107595149</v>
      </c>
      <c r="Q77" s="229">
        <v>5.7827559899550192</v>
      </c>
      <c r="R77" s="229">
        <v>15.25569808415613</v>
      </c>
      <c r="S77" s="229">
        <v>14.366972193515119</v>
      </c>
      <c r="T77" s="229">
        <v>18.95815033161097</v>
      </c>
      <c r="U77" s="229">
        <v>13.831857187392851</v>
      </c>
      <c r="V77" s="229">
        <v>30.504225603701268</v>
      </c>
      <c r="W77" s="229">
        <v>37.036965941597082</v>
      </c>
      <c r="X77" s="229">
        <v>17.96062080838249</v>
      </c>
      <c r="Y77" s="229">
        <v>21.717994172506639</v>
      </c>
      <c r="DA77" s="73" t="s">
        <v>1326</v>
      </c>
    </row>
    <row r="78" spans="1:105" ht="12" customHeight="1" x14ac:dyDescent="0.25">
      <c r="A78" s="64" t="s">
        <v>32</v>
      </c>
      <c r="B78" s="229">
        <v>125.74764341904999</v>
      </c>
      <c r="C78" s="229">
        <v>174.01122493101951</v>
      </c>
      <c r="D78" s="229">
        <v>200.02256984268419</v>
      </c>
      <c r="E78" s="229">
        <v>463.6015621981262</v>
      </c>
      <c r="F78" s="229">
        <v>431.91126361393378</v>
      </c>
      <c r="G78" s="229">
        <v>459.18947385716211</v>
      </c>
      <c r="H78" s="229">
        <v>419.83779986657572</v>
      </c>
      <c r="I78" s="229">
        <v>433.4306133481536</v>
      </c>
      <c r="J78" s="229">
        <v>397.08981845002933</v>
      </c>
      <c r="K78" s="229">
        <v>409.42622784156401</v>
      </c>
      <c r="L78" s="229">
        <v>375.88350726142028</v>
      </c>
      <c r="M78" s="229">
        <v>430.00699654656398</v>
      </c>
      <c r="N78" s="229">
        <v>426.51424030480621</v>
      </c>
      <c r="O78" s="229">
        <v>415.7180110914378</v>
      </c>
      <c r="P78" s="229">
        <v>432.58798182664327</v>
      </c>
      <c r="Q78" s="229">
        <v>422.3714994005532</v>
      </c>
      <c r="R78" s="229">
        <v>249.22943607081001</v>
      </c>
      <c r="S78" s="229">
        <v>242.93556037236419</v>
      </c>
      <c r="T78" s="229">
        <v>236.71247207325749</v>
      </c>
      <c r="U78" s="229">
        <v>202.50242868183801</v>
      </c>
      <c r="V78" s="229">
        <v>156.2447607417684</v>
      </c>
      <c r="W78" s="229">
        <v>184.0011630370152</v>
      </c>
      <c r="X78" s="229">
        <v>99.805819546209491</v>
      </c>
      <c r="Y78" s="229">
        <v>81.703311300927766</v>
      </c>
      <c r="DA78" s="73" t="s">
        <v>1327</v>
      </c>
    </row>
    <row r="79" spans="1:105" ht="12" customHeight="1" x14ac:dyDescent="0.25">
      <c r="A79" s="64" t="s">
        <v>33</v>
      </c>
      <c r="B79" s="229">
        <v>0</v>
      </c>
      <c r="C79" s="229">
        <v>4.39411132860167</v>
      </c>
      <c r="D79" s="229">
        <v>14.086015314555411</v>
      </c>
      <c r="E79" s="229">
        <v>0</v>
      </c>
      <c r="F79" s="229">
        <v>3.9437779650839921</v>
      </c>
      <c r="G79" s="229">
        <v>5.9841183170695258</v>
      </c>
      <c r="H79" s="229">
        <v>2.030773550828008</v>
      </c>
      <c r="I79" s="229">
        <v>0</v>
      </c>
      <c r="J79" s="229">
        <v>0</v>
      </c>
      <c r="K79" s="229">
        <v>0</v>
      </c>
      <c r="L79" s="229">
        <v>0</v>
      </c>
      <c r="M79" s="229">
        <v>0</v>
      </c>
      <c r="N79" s="229">
        <v>4.7001039307784414</v>
      </c>
      <c r="O79" s="229">
        <v>3.7520440342121351</v>
      </c>
      <c r="P79" s="229">
        <v>4.5437477773460913</v>
      </c>
      <c r="Q79" s="229">
        <v>10.6942706008528</v>
      </c>
      <c r="R79" s="229">
        <v>12.178178683000869</v>
      </c>
      <c r="S79" s="229">
        <v>10.93872019875807</v>
      </c>
      <c r="T79" s="229">
        <v>13.727925541203041</v>
      </c>
      <c r="U79" s="229">
        <v>11.319093889863909</v>
      </c>
      <c r="V79" s="229">
        <v>11.197344393924009</v>
      </c>
      <c r="W79" s="229">
        <v>0</v>
      </c>
      <c r="X79" s="229">
        <v>0</v>
      </c>
      <c r="Y79" s="229">
        <v>0</v>
      </c>
      <c r="DA79" s="73" t="s">
        <v>1328</v>
      </c>
    </row>
    <row r="80" spans="1:105" ht="12" customHeight="1" x14ac:dyDescent="0.25">
      <c r="A80" s="64" t="s">
        <v>35</v>
      </c>
      <c r="B80" s="229">
        <v>1485.12839720281</v>
      </c>
      <c r="C80" s="229">
        <v>1383.861134614672</v>
      </c>
      <c r="D80" s="229">
        <v>1460.876185621431</v>
      </c>
      <c r="E80" s="229">
        <v>1145.9545921094791</v>
      </c>
      <c r="F80" s="229">
        <v>1151.462359036746</v>
      </c>
      <c r="G80" s="229">
        <v>1250.1961826276131</v>
      </c>
      <c r="H80" s="229">
        <v>954.63421762539895</v>
      </c>
      <c r="I80" s="229">
        <v>1292.0245859408151</v>
      </c>
      <c r="J80" s="229">
        <v>1196.2944450957691</v>
      </c>
      <c r="K80" s="229">
        <v>1104.9877581400849</v>
      </c>
      <c r="L80" s="229">
        <v>1188.963249096191</v>
      </c>
      <c r="M80" s="229">
        <v>1274.65293301628</v>
      </c>
      <c r="N80" s="229">
        <v>1297.5488627138229</v>
      </c>
      <c r="O80" s="229">
        <v>1168.9994600465229</v>
      </c>
      <c r="P80" s="229">
        <v>1194.0570878685639</v>
      </c>
      <c r="Q80" s="229">
        <v>1035.552708357108</v>
      </c>
      <c r="R80" s="229">
        <v>1246.3535138128941</v>
      </c>
      <c r="S80" s="229">
        <v>1366.3960991708341</v>
      </c>
      <c r="T80" s="229">
        <v>1427.7302932761629</v>
      </c>
      <c r="U80" s="229">
        <v>1310.456671335199</v>
      </c>
      <c r="V80" s="229">
        <v>1489.8038505994659</v>
      </c>
      <c r="W80" s="229">
        <v>1499.726205772927</v>
      </c>
      <c r="X80" s="229">
        <v>945.7573178588616</v>
      </c>
      <c r="Y80" s="229">
        <v>1177.6195719678981</v>
      </c>
      <c r="DA80" s="73" t="s">
        <v>1329</v>
      </c>
    </row>
    <row r="81" spans="1:105" ht="12" customHeight="1" x14ac:dyDescent="0.25">
      <c r="A81" s="64" t="s">
        <v>36</v>
      </c>
      <c r="B81" s="229">
        <v>37.631557426487497</v>
      </c>
      <c r="C81" s="229">
        <v>33.531470271203887</v>
      </c>
      <c r="D81" s="229">
        <v>32.821024838412917</v>
      </c>
      <c r="E81" s="229">
        <v>0</v>
      </c>
      <c r="F81" s="229">
        <v>0</v>
      </c>
      <c r="G81" s="229">
        <v>3.4704168437715538E-2</v>
      </c>
      <c r="H81" s="229">
        <v>3.5332124718310633E-2</v>
      </c>
      <c r="I81" s="229">
        <v>6.3264789798600791</v>
      </c>
      <c r="J81" s="229">
        <v>0</v>
      </c>
      <c r="K81" s="229">
        <v>0</v>
      </c>
      <c r="L81" s="229">
        <v>29.917986022601571</v>
      </c>
      <c r="M81" s="229">
        <v>68.081517683463417</v>
      </c>
      <c r="N81" s="229">
        <v>33.959425853338047</v>
      </c>
      <c r="O81" s="229">
        <v>32.843700312996567</v>
      </c>
      <c r="P81" s="229">
        <v>26.131306743362909</v>
      </c>
      <c r="Q81" s="229">
        <v>21.351933890802659</v>
      </c>
      <c r="R81" s="229">
        <v>19.184846949116629</v>
      </c>
      <c r="S81" s="229">
        <v>11.084371716383631</v>
      </c>
      <c r="T81" s="229">
        <v>23.745879204895939</v>
      </c>
      <c r="U81" s="229">
        <v>18.16980321632958</v>
      </c>
      <c r="V81" s="229">
        <v>16.713904665697331</v>
      </c>
      <c r="W81" s="229">
        <v>18.309422384404279</v>
      </c>
      <c r="X81" s="229">
        <v>0.14496871657597279</v>
      </c>
      <c r="Y81" s="229">
        <v>6.7658844967979661</v>
      </c>
      <c r="DA81" s="73" t="s">
        <v>1330</v>
      </c>
    </row>
    <row r="82" spans="1:105" ht="12" customHeight="1" x14ac:dyDescent="0.25">
      <c r="A82" s="64" t="s">
        <v>38</v>
      </c>
      <c r="B82" s="229">
        <v>0</v>
      </c>
      <c r="C82" s="229">
        <v>0</v>
      </c>
      <c r="D82" s="229">
        <v>0</v>
      </c>
      <c r="E82" s="229">
        <v>1.03885612302249</v>
      </c>
      <c r="F82" s="229">
        <v>1.412562757318383</v>
      </c>
      <c r="G82" s="229">
        <v>0.84691837552086702</v>
      </c>
      <c r="H82" s="229">
        <v>0.82461186986853818</v>
      </c>
      <c r="I82" s="229">
        <v>34.946586192169903</v>
      </c>
      <c r="J82" s="229">
        <v>102.008787585506</v>
      </c>
      <c r="K82" s="229">
        <v>85.954770531009913</v>
      </c>
      <c r="L82" s="229">
        <v>143.92851354953649</v>
      </c>
      <c r="M82" s="229">
        <v>184.14865912015321</v>
      </c>
      <c r="N82" s="229">
        <v>210.97811759915459</v>
      </c>
      <c r="O82" s="229">
        <v>191.33106480387531</v>
      </c>
      <c r="P82" s="229">
        <v>204.41328394273299</v>
      </c>
      <c r="Q82" s="229">
        <v>201.2915321873123</v>
      </c>
      <c r="R82" s="229">
        <v>375.37045476112507</v>
      </c>
      <c r="S82" s="229">
        <v>280.69161064540378</v>
      </c>
      <c r="T82" s="229">
        <v>263.84272565890438</v>
      </c>
      <c r="U82" s="229">
        <v>252.51651967021209</v>
      </c>
      <c r="V82" s="229">
        <v>255.19898566988849</v>
      </c>
      <c r="W82" s="229">
        <v>281.0345195077121</v>
      </c>
      <c r="X82" s="229">
        <v>198.53251434318031</v>
      </c>
      <c r="Y82" s="229">
        <v>273.53042642236039</v>
      </c>
      <c r="DA82" s="73" t="s">
        <v>1331</v>
      </c>
    </row>
    <row r="83" spans="1:105" ht="12" customHeight="1" x14ac:dyDescent="0.25">
      <c r="A83" s="64" t="s">
        <v>39</v>
      </c>
      <c r="B83" s="229">
        <v>0</v>
      </c>
      <c r="C83" s="229">
        <v>0</v>
      </c>
      <c r="D83" s="229">
        <v>0</v>
      </c>
      <c r="E83" s="229">
        <v>0</v>
      </c>
      <c r="F83" s="229">
        <v>0</v>
      </c>
      <c r="G83" s="229">
        <v>0</v>
      </c>
      <c r="H83" s="229">
        <v>0</v>
      </c>
      <c r="I83" s="229">
        <v>0</v>
      </c>
      <c r="J83" s="229">
        <v>0</v>
      </c>
      <c r="K83" s="229">
        <v>0</v>
      </c>
      <c r="L83" s="229">
        <v>0</v>
      </c>
      <c r="M83" s="229">
        <v>0</v>
      </c>
      <c r="N83" s="229">
        <v>0</v>
      </c>
      <c r="O83" s="229">
        <v>0</v>
      </c>
      <c r="P83" s="229">
        <v>0</v>
      </c>
      <c r="Q83" s="229">
        <v>0</v>
      </c>
      <c r="R83" s="229">
        <v>0</v>
      </c>
      <c r="S83" s="229">
        <v>0</v>
      </c>
      <c r="T83" s="229">
        <v>0</v>
      </c>
      <c r="U83" s="229">
        <v>0</v>
      </c>
      <c r="V83" s="229">
        <v>0</v>
      </c>
      <c r="W83" s="229">
        <v>0</v>
      </c>
      <c r="X83" s="229">
        <v>0</v>
      </c>
      <c r="Y83" s="229">
        <v>0</v>
      </c>
      <c r="DA83" s="73" t="s">
        <v>1332</v>
      </c>
    </row>
    <row r="84" spans="1:105" ht="12" customHeight="1" x14ac:dyDescent="0.25">
      <c r="A84" s="60" t="s">
        <v>1064</v>
      </c>
      <c r="B84" s="262">
        <v>0</v>
      </c>
      <c r="C84" s="262">
        <v>0</v>
      </c>
      <c r="D84" s="262">
        <v>0</v>
      </c>
      <c r="E84" s="262">
        <v>0</v>
      </c>
      <c r="F84" s="262">
        <v>0</v>
      </c>
      <c r="G84" s="262">
        <v>0</v>
      </c>
      <c r="H84" s="262">
        <v>0</v>
      </c>
      <c r="I84" s="262">
        <v>0</v>
      </c>
      <c r="J84" s="262">
        <v>0</v>
      </c>
      <c r="K84" s="262">
        <v>0</v>
      </c>
      <c r="L84" s="262">
        <v>0</v>
      </c>
      <c r="M84" s="262">
        <v>0</v>
      </c>
      <c r="N84" s="262">
        <v>0</v>
      </c>
      <c r="O84" s="262">
        <v>0</v>
      </c>
      <c r="P84" s="262">
        <v>0</v>
      </c>
      <c r="Q84" s="262">
        <v>0</v>
      </c>
      <c r="R84" s="262">
        <v>0</v>
      </c>
      <c r="S84" s="262">
        <v>0</v>
      </c>
      <c r="T84" s="262">
        <v>0</v>
      </c>
      <c r="U84" s="262">
        <v>0</v>
      </c>
      <c r="V84" s="262">
        <v>0</v>
      </c>
      <c r="W84" s="262">
        <v>0</v>
      </c>
      <c r="X84" s="262">
        <v>0</v>
      </c>
      <c r="Y84" s="262">
        <v>0</v>
      </c>
      <c r="DA84" s="72" t="s">
        <v>1333</v>
      </c>
    </row>
    <row r="85" spans="1:105" ht="12" customHeight="1" x14ac:dyDescent="0.25">
      <c r="A85" s="57" t="s">
        <v>1010</v>
      </c>
      <c r="B85" s="261">
        <v>994.53028830192807</v>
      </c>
      <c r="C85" s="261">
        <v>1014.706693302937</v>
      </c>
      <c r="D85" s="261">
        <v>1066.0317512104771</v>
      </c>
      <c r="E85" s="261">
        <v>1268.8832128094839</v>
      </c>
      <c r="F85" s="261">
        <v>1165.612016225369</v>
      </c>
      <c r="G85" s="261">
        <v>1247.7437767401141</v>
      </c>
      <c r="H85" s="261">
        <v>1284.239335153477</v>
      </c>
      <c r="I85" s="261">
        <v>1556.4992332128929</v>
      </c>
      <c r="J85" s="261">
        <v>1408.521089731164</v>
      </c>
      <c r="K85" s="261">
        <v>1356.1483690432319</v>
      </c>
      <c r="L85" s="261">
        <v>1386.047790998949</v>
      </c>
      <c r="M85" s="261">
        <v>1594.2580004914821</v>
      </c>
      <c r="N85" s="261">
        <v>1615.1486693966931</v>
      </c>
      <c r="O85" s="261">
        <v>1515.440175135355</v>
      </c>
      <c r="P85" s="261">
        <v>1564.525986380617</v>
      </c>
      <c r="Q85" s="261">
        <v>1551.509984817543</v>
      </c>
      <c r="R85" s="261">
        <v>1714.1123614641231</v>
      </c>
      <c r="S85" s="261">
        <v>1655.6874013576889</v>
      </c>
      <c r="T85" s="261">
        <v>1707.1312731796411</v>
      </c>
      <c r="U85" s="261">
        <v>1564.6739579310311</v>
      </c>
      <c r="V85" s="261">
        <v>1665.2023307286081</v>
      </c>
      <c r="W85" s="261">
        <v>1589.879205791462</v>
      </c>
      <c r="X85" s="261">
        <v>1123.5042400100201</v>
      </c>
      <c r="Y85" s="261">
        <v>1281.461926507975</v>
      </c>
      <c r="DA85" s="70" t="s">
        <v>1334</v>
      </c>
    </row>
    <row r="86" spans="1:105" ht="12" customHeight="1" x14ac:dyDescent="0.25">
      <c r="A86" s="60" t="s">
        <v>1012</v>
      </c>
      <c r="B86" s="262">
        <v>994.53028830192807</v>
      </c>
      <c r="C86" s="262">
        <v>1014.706693302937</v>
      </c>
      <c r="D86" s="262">
        <v>1066.0317512104771</v>
      </c>
      <c r="E86" s="262">
        <v>1268.8832128094839</v>
      </c>
      <c r="F86" s="262">
        <v>1165.612016225369</v>
      </c>
      <c r="G86" s="262">
        <v>1247.7437767401141</v>
      </c>
      <c r="H86" s="262">
        <v>1284.239335153477</v>
      </c>
      <c r="I86" s="262">
        <v>1556.4992332128929</v>
      </c>
      <c r="J86" s="262">
        <v>1408.521089731164</v>
      </c>
      <c r="K86" s="262">
        <v>1356.1483690432319</v>
      </c>
      <c r="L86" s="262">
        <v>1386.047790998949</v>
      </c>
      <c r="M86" s="262">
        <v>1594.2580004914821</v>
      </c>
      <c r="N86" s="262">
        <v>1615.1486693966931</v>
      </c>
      <c r="O86" s="262">
        <v>1515.440175135355</v>
      </c>
      <c r="P86" s="262">
        <v>1564.525986380617</v>
      </c>
      <c r="Q86" s="262">
        <v>1551.509984817543</v>
      </c>
      <c r="R86" s="262">
        <v>1714.1123614641231</v>
      </c>
      <c r="S86" s="262">
        <v>1655.6874013576889</v>
      </c>
      <c r="T86" s="262">
        <v>1707.1312731796411</v>
      </c>
      <c r="U86" s="262">
        <v>1564.6739579310311</v>
      </c>
      <c r="V86" s="262">
        <v>1665.2023307286081</v>
      </c>
      <c r="W86" s="262">
        <v>1589.879205791462</v>
      </c>
      <c r="X86" s="262">
        <v>1123.5042400100201</v>
      </c>
      <c r="Y86" s="262">
        <v>1281.461926507975</v>
      </c>
      <c r="DA86" s="72" t="s">
        <v>1335</v>
      </c>
    </row>
    <row r="87" spans="1:105" ht="12" customHeight="1" x14ac:dyDescent="0.25">
      <c r="A87" s="59" t="s">
        <v>28</v>
      </c>
      <c r="B87" s="230">
        <v>102.34737860876569</v>
      </c>
      <c r="C87" s="230">
        <v>167.04538196205269</v>
      </c>
      <c r="D87" s="230">
        <v>162.32167650141301</v>
      </c>
      <c r="E87" s="230">
        <v>167.47001341494121</v>
      </c>
      <c r="F87" s="230">
        <v>92.935912879218421</v>
      </c>
      <c r="G87" s="230">
        <v>54.866257334937814</v>
      </c>
      <c r="H87" s="230">
        <v>81.872354654604536</v>
      </c>
      <c r="I87" s="230">
        <v>129.60286908812429</v>
      </c>
      <c r="J87" s="230">
        <v>126.05231954667209</v>
      </c>
      <c r="K87" s="230">
        <v>102.1966428987724</v>
      </c>
      <c r="L87" s="230">
        <v>173.8458284408928</v>
      </c>
      <c r="M87" s="230">
        <v>159.5823051947651</v>
      </c>
      <c r="N87" s="230">
        <v>154.90933152566859</v>
      </c>
      <c r="O87" s="230">
        <v>165.5589507691021</v>
      </c>
      <c r="P87" s="230">
        <v>206.73178421259621</v>
      </c>
      <c r="Q87" s="230">
        <v>340.89351219721431</v>
      </c>
      <c r="R87" s="230">
        <v>372.36216212086208</v>
      </c>
      <c r="S87" s="230">
        <v>325.91132794898772</v>
      </c>
      <c r="T87" s="230">
        <v>184.63725642765201</v>
      </c>
      <c r="U87" s="230">
        <v>169.75381892048981</v>
      </c>
      <c r="V87" s="230">
        <v>231.3795076603175</v>
      </c>
      <c r="W87" s="230">
        <v>74.11522941819517</v>
      </c>
      <c r="X87" s="230">
        <v>175.32153824862459</v>
      </c>
      <c r="Y87" s="230">
        <v>165.4800749467498</v>
      </c>
      <c r="DA87" s="71" t="s">
        <v>1336</v>
      </c>
    </row>
    <row r="88" spans="1:105" ht="12" customHeight="1" x14ac:dyDescent="0.25">
      <c r="A88" s="59" t="s">
        <v>31</v>
      </c>
      <c r="B88" s="295">
        <v>0</v>
      </c>
      <c r="C88" s="295">
        <v>0</v>
      </c>
      <c r="D88" s="295">
        <v>0</v>
      </c>
      <c r="E88" s="295">
        <v>0</v>
      </c>
      <c r="F88" s="295">
        <v>0</v>
      </c>
      <c r="G88" s="295">
        <v>0</v>
      </c>
      <c r="H88" s="295">
        <v>0</v>
      </c>
      <c r="I88" s="295">
        <v>3.9275958622092189</v>
      </c>
      <c r="J88" s="295">
        <v>0</v>
      </c>
      <c r="K88" s="295">
        <v>0</v>
      </c>
      <c r="L88" s="295">
        <v>0</v>
      </c>
      <c r="M88" s="295">
        <v>0.88037734495402054</v>
      </c>
      <c r="N88" s="295">
        <v>0</v>
      </c>
      <c r="O88" s="295">
        <v>0</v>
      </c>
      <c r="P88" s="295">
        <v>0</v>
      </c>
      <c r="Q88" s="295">
        <v>0</v>
      </c>
      <c r="R88" s="295">
        <v>0</v>
      </c>
      <c r="S88" s="295">
        <v>0</v>
      </c>
      <c r="T88" s="295">
        <v>0</v>
      </c>
      <c r="U88" s="295">
        <v>0</v>
      </c>
      <c r="V88" s="295">
        <v>0</v>
      </c>
      <c r="W88" s="295">
        <v>0</v>
      </c>
      <c r="X88" s="295">
        <v>0</v>
      </c>
      <c r="Y88" s="295">
        <v>0</v>
      </c>
      <c r="DA88" s="122" t="s">
        <v>1337</v>
      </c>
    </row>
    <row r="89" spans="1:105" ht="12" customHeight="1" x14ac:dyDescent="0.25">
      <c r="A89" s="59" t="s">
        <v>159</v>
      </c>
      <c r="B89" s="295">
        <v>0</v>
      </c>
      <c r="C89" s="295">
        <v>0</v>
      </c>
      <c r="D89" s="295">
        <v>0</v>
      </c>
      <c r="E89" s="295">
        <v>15.134455970159999</v>
      </c>
      <c r="F89" s="295">
        <v>14.62022893549678</v>
      </c>
      <c r="G89" s="295">
        <v>18.45097542356805</v>
      </c>
      <c r="H89" s="295">
        <v>18.761793094501261</v>
      </c>
      <c r="I89" s="295">
        <v>21.95104865252484</v>
      </c>
      <c r="J89" s="295">
        <v>19.248185083567279</v>
      </c>
      <c r="K89" s="295">
        <v>13.005954113742771</v>
      </c>
      <c r="L89" s="295">
        <v>16.530300328838599</v>
      </c>
      <c r="M89" s="295">
        <v>20.368353921112512</v>
      </c>
      <c r="N89" s="295">
        <v>18.515122882559879</v>
      </c>
      <c r="O89" s="295">
        <v>13.44762493663819</v>
      </c>
      <c r="P89" s="295">
        <v>10.873124551512349</v>
      </c>
      <c r="Q89" s="295">
        <v>4.7828560169305421</v>
      </c>
      <c r="R89" s="295">
        <v>13.54832693290524</v>
      </c>
      <c r="S89" s="295">
        <v>11.76625729482196</v>
      </c>
      <c r="T89" s="295">
        <v>17.146046541673311</v>
      </c>
      <c r="U89" s="295">
        <v>12.63718262121496</v>
      </c>
      <c r="V89" s="295">
        <v>26.087847580342899</v>
      </c>
      <c r="W89" s="295">
        <v>32.624629436280372</v>
      </c>
      <c r="X89" s="295">
        <v>16.012759312506159</v>
      </c>
      <c r="Y89" s="295">
        <v>18.919683029349571</v>
      </c>
      <c r="DA89" s="122" t="s">
        <v>1338</v>
      </c>
    </row>
    <row r="90" spans="1:105" ht="12" customHeight="1" x14ac:dyDescent="0.25">
      <c r="A90" s="59" t="s">
        <v>32</v>
      </c>
      <c r="B90" s="295">
        <v>69.645270997609884</v>
      </c>
      <c r="C90" s="295">
        <v>94.682072128217527</v>
      </c>
      <c r="D90" s="295">
        <v>108.8340941561603</v>
      </c>
      <c r="E90" s="295">
        <v>312.88161092509341</v>
      </c>
      <c r="F90" s="295">
        <v>288.61555046358791</v>
      </c>
      <c r="G90" s="295">
        <v>315.4842821857988</v>
      </c>
      <c r="H90" s="295">
        <v>361.53678755662179</v>
      </c>
      <c r="I90" s="295">
        <v>351.93262031517457</v>
      </c>
      <c r="J90" s="295">
        <v>314.80920470735413</v>
      </c>
      <c r="K90" s="295">
        <v>335.49330044593898</v>
      </c>
      <c r="L90" s="295">
        <v>287.20592358700088</v>
      </c>
      <c r="M90" s="295">
        <v>356.54236548905851</v>
      </c>
      <c r="N90" s="295">
        <v>356.66670622914171</v>
      </c>
      <c r="O90" s="295">
        <v>350.5858476537764</v>
      </c>
      <c r="P90" s="295">
        <v>358.19852867784442</v>
      </c>
      <c r="Q90" s="295">
        <v>349.33897795394</v>
      </c>
      <c r="R90" s="295">
        <v>221.33643852704211</v>
      </c>
      <c r="S90" s="295">
        <v>198.95927067313579</v>
      </c>
      <c r="T90" s="295">
        <v>214.08644789545389</v>
      </c>
      <c r="U90" s="295">
        <v>185.0120441399888</v>
      </c>
      <c r="V90" s="295">
        <v>133.62376597961639</v>
      </c>
      <c r="W90" s="295">
        <v>162.0804946440052</v>
      </c>
      <c r="X90" s="295">
        <v>88.981699654556962</v>
      </c>
      <c r="Y90" s="295">
        <v>71.176036791588032</v>
      </c>
      <c r="DA90" s="122" t="s">
        <v>1339</v>
      </c>
    </row>
    <row r="91" spans="1:105" ht="12" customHeight="1" x14ac:dyDescent="0.25">
      <c r="A91" s="59" t="s">
        <v>35</v>
      </c>
      <c r="B91" s="295">
        <v>822.53763869555257</v>
      </c>
      <c r="C91" s="295">
        <v>752.97923921266704</v>
      </c>
      <c r="D91" s="295">
        <v>794.87598055290312</v>
      </c>
      <c r="E91" s="295">
        <v>773.3971324992898</v>
      </c>
      <c r="F91" s="295">
        <v>769.44032394706585</v>
      </c>
      <c r="G91" s="295">
        <v>858.94226179580937</v>
      </c>
      <c r="H91" s="295">
        <v>822.06839984774945</v>
      </c>
      <c r="I91" s="295">
        <v>1049.0850992948599</v>
      </c>
      <c r="J91" s="295">
        <v>948.41138039357088</v>
      </c>
      <c r="K91" s="295">
        <v>905.45247158477775</v>
      </c>
      <c r="L91" s="295">
        <v>908.46573864221659</v>
      </c>
      <c r="M91" s="295">
        <v>1056.8845985415919</v>
      </c>
      <c r="N91" s="295">
        <v>1085.0575087593229</v>
      </c>
      <c r="O91" s="295">
        <v>985.84775177583845</v>
      </c>
      <c r="P91" s="295">
        <v>988.72254893866409</v>
      </c>
      <c r="Q91" s="295">
        <v>856.49463864945812</v>
      </c>
      <c r="R91" s="295">
        <v>1106.8654338833139</v>
      </c>
      <c r="S91" s="295">
        <v>1119.050545440743</v>
      </c>
      <c r="T91" s="295">
        <v>1291.2615223148609</v>
      </c>
      <c r="U91" s="295">
        <v>1197.270912249337</v>
      </c>
      <c r="V91" s="295">
        <v>1274.1112095083311</v>
      </c>
      <c r="W91" s="295">
        <v>1321.058852292982</v>
      </c>
      <c r="X91" s="295">
        <v>843.18824279433227</v>
      </c>
      <c r="Y91" s="295">
        <v>1025.8861317402871</v>
      </c>
      <c r="DA91" s="122" t="s">
        <v>1340</v>
      </c>
    </row>
    <row r="92" spans="1:105" ht="12" customHeight="1" x14ac:dyDescent="0.25">
      <c r="A92" s="60" t="s">
        <v>1019</v>
      </c>
      <c r="B92" s="262">
        <v>0</v>
      </c>
      <c r="C92" s="262">
        <v>0</v>
      </c>
      <c r="D92" s="262">
        <v>0</v>
      </c>
      <c r="E92" s="262">
        <v>0</v>
      </c>
      <c r="F92" s="262">
        <v>0</v>
      </c>
      <c r="G92" s="262">
        <v>0</v>
      </c>
      <c r="H92" s="262">
        <v>0</v>
      </c>
      <c r="I92" s="262">
        <v>0</v>
      </c>
      <c r="J92" s="262">
        <v>0</v>
      </c>
      <c r="K92" s="262">
        <v>0</v>
      </c>
      <c r="L92" s="262">
        <v>0</v>
      </c>
      <c r="M92" s="262">
        <v>0</v>
      </c>
      <c r="N92" s="262">
        <v>0</v>
      </c>
      <c r="O92" s="262">
        <v>0</v>
      </c>
      <c r="P92" s="262">
        <v>0</v>
      </c>
      <c r="Q92" s="262">
        <v>0</v>
      </c>
      <c r="R92" s="262">
        <v>0</v>
      </c>
      <c r="S92" s="262">
        <v>0</v>
      </c>
      <c r="T92" s="262">
        <v>0</v>
      </c>
      <c r="U92" s="262">
        <v>0</v>
      </c>
      <c r="V92" s="262">
        <v>0</v>
      </c>
      <c r="W92" s="262">
        <v>0</v>
      </c>
      <c r="X92" s="262">
        <v>0</v>
      </c>
      <c r="Y92" s="262">
        <v>0</v>
      </c>
      <c r="DA92" s="72" t="s">
        <v>1341</v>
      </c>
    </row>
    <row r="93" spans="1:105" ht="12" customHeight="1" x14ac:dyDescent="0.25">
      <c r="A93" s="57" t="s">
        <v>1021</v>
      </c>
      <c r="B93" s="261">
        <f t="shared" ref="B93:Y93" si="4">B94+B95+B106</f>
        <v>137.30997685511593</v>
      </c>
      <c r="C93" s="261">
        <f t="shared" si="4"/>
        <v>131.5390693554445</v>
      </c>
      <c r="D93" s="261">
        <f t="shared" si="4"/>
        <v>141.0530570120813</v>
      </c>
      <c r="E93" s="261">
        <f t="shared" si="4"/>
        <v>155.71270761442611</v>
      </c>
      <c r="F93" s="261">
        <f t="shared" si="4"/>
        <v>142.92071510946434</v>
      </c>
      <c r="G93" s="261">
        <f t="shared" si="4"/>
        <v>155.71453893530648</v>
      </c>
      <c r="H93" s="261">
        <f t="shared" si="4"/>
        <v>142.36464155736303</v>
      </c>
      <c r="I93" s="261">
        <f t="shared" si="4"/>
        <v>195.9205765530607</v>
      </c>
      <c r="J93" s="261">
        <f t="shared" si="4"/>
        <v>185.414416183866</v>
      </c>
      <c r="K93" s="261">
        <f t="shared" si="4"/>
        <v>179.10973531907945</v>
      </c>
      <c r="L93" s="261">
        <f t="shared" si="4"/>
        <v>181.92506069186993</v>
      </c>
      <c r="M93" s="261">
        <f t="shared" si="4"/>
        <v>203.57742236071726</v>
      </c>
      <c r="N93" s="261">
        <f t="shared" si="4"/>
        <v>210.09600822158194</v>
      </c>
      <c r="O93" s="261">
        <f t="shared" si="4"/>
        <v>194.73255403097463</v>
      </c>
      <c r="P93" s="261">
        <f t="shared" si="4"/>
        <v>194.8019356093431</v>
      </c>
      <c r="Q93" s="261">
        <f t="shared" si="4"/>
        <v>186.99694933672836</v>
      </c>
      <c r="R93" s="261">
        <f t="shared" si="4"/>
        <v>218.27516673023459</v>
      </c>
      <c r="S93" s="261">
        <f t="shared" si="4"/>
        <v>218.86908936914051</v>
      </c>
      <c r="T93" s="261">
        <f t="shared" si="4"/>
        <v>224.0438098841787</v>
      </c>
      <c r="U93" s="261">
        <f t="shared" si="4"/>
        <v>201.71002899851678</v>
      </c>
      <c r="V93" s="261">
        <f t="shared" si="4"/>
        <v>226.62809129629801</v>
      </c>
      <c r="W93" s="261">
        <f t="shared" si="4"/>
        <v>220.80785998261481</v>
      </c>
      <c r="X93" s="261">
        <f t="shared" si="4"/>
        <v>144.07188195472241</v>
      </c>
      <c r="Y93" s="261">
        <f t="shared" si="4"/>
        <v>170.79422948482835</v>
      </c>
      <c r="DA93" s="70"/>
    </row>
    <row r="94" spans="1:105" ht="12" customHeight="1" x14ac:dyDescent="0.25">
      <c r="A94" s="60" t="s">
        <v>1022</v>
      </c>
      <c r="B94" s="262">
        <v>96.168218317119255</v>
      </c>
      <c r="C94" s="262">
        <v>89.603214186879612</v>
      </c>
      <c r="D94" s="262">
        <v>97.023434683315287</v>
      </c>
      <c r="E94" s="262">
        <v>109.1715946632322</v>
      </c>
      <c r="F94" s="262">
        <v>100.20732066489199</v>
      </c>
      <c r="G94" s="262">
        <v>111.38396871597691</v>
      </c>
      <c r="H94" s="262">
        <v>105.14946178528579</v>
      </c>
      <c r="I94" s="262">
        <v>148.5520264111768</v>
      </c>
      <c r="J94" s="262">
        <v>140.1689918372355</v>
      </c>
      <c r="K94" s="262">
        <v>137.85826914405339</v>
      </c>
      <c r="L94" s="262">
        <v>135.15883683711471</v>
      </c>
      <c r="M94" s="262">
        <v>152.28449366562529</v>
      </c>
      <c r="N94" s="262">
        <v>158.9402087480515</v>
      </c>
      <c r="O94" s="262">
        <v>147.19722436516921</v>
      </c>
      <c r="P94" s="262">
        <v>145.02265330008319</v>
      </c>
      <c r="Q94" s="262">
        <v>137.44453504774691</v>
      </c>
      <c r="R94" s="262">
        <v>162.27209089166141</v>
      </c>
      <c r="S94" s="262">
        <v>164.79899120727131</v>
      </c>
      <c r="T94" s="262">
        <v>172.54900651179639</v>
      </c>
      <c r="U94" s="262">
        <v>154.06831268214421</v>
      </c>
      <c r="V94" s="262">
        <v>174.39658157273581</v>
      </c>
      <c r="W94" s="262">
        <v>171.2280574003633</v>
      </c>
      <c r="X94" s="262">
        <v>109.96542180989989</v>
      </c>
      <c r="Y94" s="262">
        <v>130.4438277598012</v>
      </c>
      <c r="DA94" s="72" t="s">
        <v>1342</v>
      </c>
    </row>
    <row r="95" spans="1:105" ht="12" customHeight="1" x14ac:dyDescent="0.25">
      <c r="A95" s="60" t="s">
        <v>1024</v>
      </c>
      <c r="B95" s="262">
        <v>41.141758537996679</v>
      </c>
      <c r="C95" s="262">
        <v>41.935855168564892</v>
      </c>
      <c r="D95" s="262">
        <v>44.029622328766017</v>
      </c>
      <c r="E95" s="262">
        <v>46.541112951193902</v>
      </c>
      <c r="F95" s="262">
        <v>42.713394444572337</v>
      </c>
      <c r="G95" s="262">
        <v>44.330570219329573</v>
      </c>
      <c r="H95" s="262">
        <v>37.215179772077228</v>
      </c>
      <c r="I95" s="262">
        <v>47.368550141883887</v>
      </c>
      <c r="J95" s="262">
        <v>45.245424346630493</v>
      </c>
      <c r="K95" s="262">
        <v>41.251466175026039</v>
      </c>
      <c r="L95" s="262">
        <v>46.766223854755218</v>
      </c>
      <c r="M95" s="262">
        <v>51.292928695091973</v>
      </c>
      <c r="N95" s="262">
        <v>51.155799473530422</v>
      </c>
      <c r="O95" s="262">
        <v>47.535329665805428</v>
      </c>
      <c r="P95" s="262">
        <v>49.779282309259912</v>
      </c>
      <c r="Q95" s="262">
        <v>49.552414288981453</v>
      </c>
      <c r="R95" s="262">
        <v>56.003075838573181</v>
      </c>
      <c r="S95" s="262">
        <v>54.070098161869211</v>
      </c>
      <c r="T95" s="262">
        <v>51.494803372382307</v>
      </c>
      <c r="U95" s="262">
        <v>47.641716316372573</v>
      </c>
      <c r="V95" s="262">
        <v>52.231509723562212</v>
      </c>
      <c r="W95" s="262">
        <v>49.579802582251517</v>
      </c>
      <c r="X95" s="262">
        <v>34.10646014482252</v>
      </c>
      <c r="Y95" s="262">
        <v>40.35040172502714</v>
      </c>
      <c r="DA95" s="72" t="s">
        <v>1343</v>
      </c>
    </row>
    <row r="96" spans="1:105" ht="12" customHeight="1" x14ac:dyDescent="0.25">
      <c r="A96" s="64" t="s">
        <v>28</v>
      </c>
      <c r="B96" s="229">
        <v>4.0532404984424826</v>
      </c>
      <c r="C96" s="229">
        <v>6.7338185779917161</v>
      </c>
      <c r="D96" s="229">
        <v>6.5434679968300999</v>
      </c>
      <c r="E96" s="229">
        <v>5.4427618772859976</v>
      </c>
      <c r="F96" s="229">
        <v>3.0505335065540651</v>
      </c>
      <c r="G96" s="229">
        <v>1.751608162929527</v>
      </c>
      <c r="H96" s="229">
        <v>2.0853730224037799</v>
      </c>
      <c r="I96" s="229">
        <v>3.500999933883215</v>
      </c>
      <c r="J96" s="229">
        <v>3.4874629188737671</v>
      </c>
      <c r="K96" s="229">
        <v>2.735557608760685</v>
      </c>
      <c r="L96" s="229">
        <v>4.9904714895643787</v>
      </c>
      <c r="M96" s="229">
        <v>4.2214975546295737</v>
      </c>
      <c r="N96" s="229">
        <v>4.063179155663132</v>
      </c>
      <c r="O96" s="229">
        <v>4.3060052295962059</v>
      </c>
      <c r="P96" s="229">
        <v>5.4761499578739627</v>
      </c>
      <c r="Q96" s="229">
        <v>9.0403183320005542</v>
      </c>
      <c r="R96" s="229">
        <v>9.1966442672197122</v>
      </c>
      <c r="S96" s="229">
        <v>8.7285839540175783</v>
      </c>
      <c r="T96" s="229">
        <v>4.4778416347701802</v>
      </c>
      <c r="U96" s="229">
        <v>4.0753716061590577</v>
      </c>
      <c r="V96" s="229">
        <v>5.9342259147410834</v>
      </c>
      <c r="W96" s="229">
        <v>1.8455027612021031</v>
      </c>
      <c r="X96" s="229">
        <v>4.3132821481945864</v>
      </c>
      <c r="Y96" s="229">
        <v>4.1664770344206694</v>
      </c>
      <c r="DA96" s="73" t="s">
        <v>1344</v>
      </c>
    </row>
    <row r="97" spans="1:105" ht="12" customHeight="1" x14ac:dyDescent="0.25">
      <c r="A97" s="64" t="s">
        <v>30</v>
      </c>
      <c r="B97" s="229">
        <v>0.93018666859015153</v>
      </c>
      <c r="C97" s="229">
        <v>0.1998377378938134</v>
      </c>
      <c r="D97" s="229">
        <v>2.7177528745983601E-2</v>
      </c>
      <c r="E97" s="229">
        <v>5.2797250175535906</v>
      </c>
      <c r="F97" s="229">
        <v>4.3357957655704507</v>
      </c>
      <c r="G97" s="229">
        <v>4.3456912357369992</v>
      </c>
      <c r="H97" s="229">
        <v>4.4408790111863068</v>
      </c>
      <c r="I97" s="229">
        <v>4.4171018602777368</v>
      </c>
      <c r="J97" s="229">
        <v>4.0387100299973184</v>
      </c>
      <c r="K97" s="229">
        <v>3.065315526089972</v>
      </c>
      <c r="L97" s="229">
        <v>3.1647667959303711</v>
      </c>
      <c r="M97" s="229">
        <v>3.5869426581465138</v>
      </c>
      <c r="N97" s="229">
        <v>3.315868502127004</v>
      </c>
      <c r="O97" s="229">
        <v>3.1210646367628492</v>
      </c>
      <c r="P97" s="229">
        <v>3.179890631122217</v>
      </c>
      <c r="Q97" s="229">
        <v>3.2891527918968562</v>
      </c>
      <c r="R97" s="229">
        <v>4.7464443883449947</v>
      </c>
      <c r="S97" s="229">
        <v>3.087604197713381</v>
      </c>
      <c r="T97" s="229">
        <v>3.4842105520712359</v>
      </c>
      <c r="U97" s="229">
        <v>3.8922426615318222</v>
      </c>
      <c r="V97" s="229">
        <v>3.314074750558877</v>
      </c>
      <c r="W97" s="229">
        <v>3.425286894094008</v>
      </c>
      <c r="X97" s="229">
        <v>2.1080822210121228</v>
      </c>
      <c r="Y97" s="229">
        <v>1.937587272820297</v>
      </c>
      <c r="DA97" s="73" t="s">
        <v>1345</v>
      </c>
    </row>
    <row r="98" spans="1:105" ht="12" customHeight="1" x14ac:dyDescent="0.25">
      <c r="A98" s="64" t="s">
        <v>31</v>
      </c>
      <c r="B98" s="229">
        <v>0</v>
      </c>
      <c r="C98" s="229">
        <v>0</v>
      </c>
      <c r="D98" s="229">
        <v>0</v>
      </c>
      <c r="E98" s="229">
        <v>0</v>
      </c>
      <c r="F98" s="229">
        <v>0</v>
      </c>
      <c r="G98" s="229">
        <v>0</v>
      </c>
      <c r="H98" s="229">
        <v>0</v>
      </c>
      <c r="I98" s="229">
        <v>0.10609728743400509</v>
      </c>
      <c r="J98" s="229">
        <v>0</v>
      </c>
      <c r="K98" s="229">
        <v>0</v>
      </c>
      <c r="L98" s="229">
        <v>0</v>
      </c>
      <c r="M98" s="229">
        <v>2.328899062047507E-2</v>
      </c>
      <c r="N98" s="229">
        <v>0</v>
      </c>
      <c r="O98" s="229">
        <v>0</v>
      </c>
      <c r="P98" s="229">
        <v>0</v>
      </c>
      <c r="Q98" s="229">
        <v>0</v>
      </c>
      <c r="R98" s="229">
        <v>0</v>
      </c>
      <c r="S98" s="229">
        <v>0</v>
      </c>
      <c r="T98" s="229">
        <v>0</v>
      </c>
      <c r="U98" s="229">
        <v>0</v>
      </c>
      <c r="V98" s="229">
        <v>0</v>
      </c>
      <c r="W98" s="229">
        <v>0</v>
      </c>
      <c r="X98" s="229">
        <v>0</v>
      </c>
      <c r="Y98" s="229">
        <v>0</v>
      </c>
      <c r="DA98" s="73" t="s">
        <v>1346</v>
      </c>
    </row>
    <row r="99" spans="1:105" ht="12" customHeight="1" x14ac:dyDescent="0.25">
      <c r="A99" s="64" t="s">
        <v>159</v>
      </c>
      <c r="B99" s="229">
        <v>0</v>
      </c>
      <c r="C99" s="229">
        <v>0</v>
      </c>
      <c r="D99" s="229">
        <v>0</v>
      </c>
      <c r="E99" s="229">
        <v>0.49186859371506542</v>
      </c>
      <c r="F99" s="229">
        <v>0.4798951972332452</v>
      </c>
      <c r="G99" s="229">
        <v>0.58904836480169087</v>
      </c>
      <c r="H99" s="229">
        <v>0.47788215370441939</v>
      </c>
      <c r="I99" s="229">
        <v>0.59297005090914767</v>
      </c>
      <c r="J99" s="229">
        <v>0.53253547396805756</v>
      </c>
      <c r="K99" s="229">
        <v>0.34813801829363961</v>
      </c>
      <c r="L99" s="229">
        <v>0.47452385395059082</v>
      </c>
      <c r="M99" s="229">
        <v>0.53881259682810245</v>
      </c>
      <c r="N99" s="229">
        <v>0.48564060421688082</v>
      </c>
      <c r="O99" s="229">
        <v>0.34975785382676622</v>
      </c>
      <c r="P99" s="229">
        <v>0.28801986487714332</v>
      </c>
      <c r="Q99" s="229">
        <v>0.12683884961753661</v>
      </c>
      <c r="R99" s="229">
        <v>0.33461816449942811</v>
      </c>
      <c r="S99" s="229">
        <v>0.31512486929727263</v>
      </c>
      <c r="T99" s="229">
        <v>0.4158276750938199</v>
      </c>
      <c r="U99" s="229">
        <v>0.30338766788197308</v>
      </c>
      <c r="V99" s="229">
        <v>0.66907904998380741</v>
      </c>
      <c r="W99" s="229">
        <v>0.81236804069137303</v>
      </c>
      <c r="X99" s="229">
        <v>0.39394788327732039</v>
      </c>
      <c r="Y99" s="229">
        <v>0.47636203250252213</v>
      </c>
      <c r="DA99" s="73" t="s">
        <v>1347</v>
      </c>
    </row>
    <row r="100" spans="1:105" ht="12" customHeight="1" x14ac:dyDescent="0.25">
      <c r="A100" s="64" t="s">
        <v>32</v>
      </c>
      <c r="B100" s="229">
        <v>2.758146195532722</v>
      </c>
      <c r="C100" s="229">
        <v>3.816758588660528</v>
      </c>
      <c r="D100" s="229">
        <v>4.3872908869853209</v>
      </c>
      <c r="E100" s="229">
        <v>10.168627023558811</v>
      </c>
      <c r="F100" s="229">
        <v>9.4735326734881156</v>
      </c>
      <c r="G100" s="229">
        <v>10.071852369647949</v>
      </c>
      <c r="H100" s="229">
        <v>9.2087135707498984</v>
      </c>
      <c r="I100" s="229">
        <v>9.506858058960006</v>
      </c>
      <c r="J100" s="229">
        <v>8.709759819457636</v>
      </c>
      <c r="K100" s="229">
        <v>8.980346366486641</v>
      </c>
      <c r="L100" s="229">
        <v>8.2446210308822589</v>
      </c>
      <c r="M100" s="229">
        <v>9.4317645192361734</v>
      </c>
      <c r="N100" s="229">
        <v>9.3551544764696164</v>
      </c>
      <c r="O100" s="229">
        <v>9.118350209436807</v>
      </c>
      <c r="P100" s="229">
        <v>9.4883757966917237</v>
      </c>
      <c r="Q100" s="229">
        <v>9.2642876836338619</v>
      </c>
      <c r="R100" s="229">
        <v>5.4665932674594533</v>
      </c>
      <c r="S100" s="229">
        <v>5.3285435287858283</v>
      </c>
      <c r="T100" s="229">
        <v>5.1920464394571129</v>
      </c>
      <c r="U100" s="229">
        <v>4.4416840591887699</v>
      </c>
      <c r="V100" s="229">
        <v>3.4270693326292858</v>
      </c>
      <c r="W100" s="229">
        <v>4.035877683312961</v>
      </c>
      <c r="X100" s="229">
        <v>2.1891387702276419</v>
      </c>
      <c r="Y100" s="229">
        <v>1.7920787308602599</v>
      </c>
      <c r="DA100" s="73" t="s">
        <v>1348</v>
      </c>
    </row>
    <row r="101" spans="1:105" ht="12" customHeight="1" x14ac:dyDescent="0.25">
      <c r="A101" s="64" t="s">
        <v>33</v>
      </c>
      <c r="B101" s="229">
        <v>0</v>
      </c>
      <c r="C101" s="229">
        <v>9.6380346495574101E-2</v>
      </c>
      <c r="D101" s="229">
        <v>0.30896236695733542</v>
      </c>
      <c r="E101" s="229">
        <v>0</v>
      </c>
      <c r="F101" s="229">
        <v>8.6502743865928586E-2</v>
      </c>
      <c r="G101" s="229">
        <v>0.13125552671265869</v>
      </c>
      <c r="H101" s="229">
        <v>4.454294482910532E-2</v>
      </c>
      <c r="I101" s="229">
        <v>0</v>
      </c>
      <c r="J101" s="229">
        <v>0</v>
      </c>
      <c r="K101" s="229">
        <v>0</v>
      </c>
      <c r="L101" s="229">
        <v>0</v>
      </c>
      <c r="M101" s="229">
        <v>0</v>
      </c>
      <c r="N101" s="229">
        <v>0.10309198186787689</v>
      </c>
      <c r="O101" s="229">
        <v>8.2297255813747416E-2</v>
      </c>
      <c r="P101" s="229">
        <v>9.9662469250289099E-2</v>
      </c>
      <c r="Q101" s="229">
        <v>0.23456790894636409</v>
      </c>
      <c r="R101" s="229">
        <v>0.26711591795880929</v>
      </c>
      <c r="S101" s="229">
        <v>0.2399296613429088</v>
      </c>
      <c r="T101" s="229">
        <v>0.30110803331595132</v>
      </c>
      <c r="U101" s="229">
        <v>0.2482727699728505</v>
      </c>
      <c r="V101" s="229">
        <v>0.24560231906097471</v>
      </c>
      <c r="W101" s="229">
        <v>0</v>
      </c>
      <c r="X101" s="229">
        <v>0</v>
      </c>
      <c r="Y101" s="229">
        <v>0</v>
      </c>
      <c r="DA101" s="73" t="s">
        <v>1349</v>
      </c>
    </row>
    <row r="102" spans="1:105" ht="12" customHeight="1" x14ac:dyDescent="0.25">
      <c r="A102" s="64" t="s">
        <v>35</v>
      </c>
      <c r="B102" s="229">
        <v>32.574775377476307</v>
      </c>
      <c r="C102" s="229">
        <v>30.353581345961189</v>
      </c>
      <c r="D102" s="229">
        <v>32.04282787303265</v>
      </c>
      <c r="E102" s="229">
        <v>25.13534419048354</v>
      </c>
      <c r="F102" s="229">
        <v>25.256151435719111</v>
      </c>
      <c r="G102" s="229">
        <v>27.421777068956981</v>
      </c>
      <c r="H102" s="229">
        <v>20.938927075511032</v>
      </c>
      <c r="I102" s="229">
        <v>28.33924039730783</v>
      </c>
      <c r="J102" s="229">
        <v>26.239497478948099</v>
      </c>
      <c r="K102" s="229">
        <v>24.2367785062014</v>
      </c>
      <c r="L102" s="229">
        <v>26.07869517836296</v>
      </c>
      <c r="M102" s="229">
        <v>27.958210923345831</v>
      </c>
      <c r="N102" s="229">
        <v>28.460409769156541</v>
      </c>
      <c r="O102" s="229">
        <v>25.640809844541931</v>
      </c>
      <c r="P102" s="229">
        <v>26.19042333205773</v>
      </c>
      <c r="Q102" s="229">
        <v>22.71379156832824</v>
      </c>
      <c r="R102" s="229">
        <v>27.337492051092362</v>
      </c>
      <c r="S102" s="229">
        <v>29.970503621762909</v>
      </c>
      <c r="T102" s="229">
        <v>31.315806559679071</v>
      </c>
      <c r="U102" s="229">
        <v>28.74352937500927</v>
      </c>
      <c r="V102" s="229">
        <v>32.677326675041407</v>
      </c>
      <c r="W102" s="229">
        <v>32.894963407057183</v>
      </c>
      <c r="X102" s="229">
        <v>20.744221340648</v>
      </c>
      <c r="Y102" s="229">
        <v>25.82988320014967</v>
      </c>
      <c r="DA102" s="73" t="s">
        <v>1350</v>
      </c>
    </row>
    <row r="103" spans="1:105" ht="12" customHeight="1" x14ac:dyDescent="0.25">
      <c r="A103" s="64" t="s">
        <v>36</v>
      </c>
      <c r="B103" s="229">
        <v>0.82540979795501801</v>
      </c>
      <c r="C103" s="229">
        <v>0.73547857156207164</v>
      </c>
      <c r="D103" s="229">
        <v>0.71989567621463357</v>
      </c>
      <c r="E103" s="229">
        <v>0</v>
      </c>
      <c r="F103" s="229">
        <v>0</v>
      </c>
      <c r="G103" s="229">
        <v>7.6120050875729645E-4</v>
      </c>
      <c r="H103" s="229">
        <v>7.7497408875602802E-4</v>
      </c>
      <c r="I103" s="229">
        <v>0.13876485837010399</v>
      </c>
      <c r="J103" s="229">
        <v>0</v>
      </c>
      <c r="K103" s="229">
        <v>0</v>
      </c>
      <c r="L103" s="229">
        <v>0.65622048320421</v>
      </c>
      <c r="M103" s="229">
        <v>1.493298592952327</v>
      </c>
      <c r="N103" s="229">
        <v>0.74486534040025021</v>
      </c>
      <c r="O103" s="229">
        <v>0.72039303960256085</v>
      </c>
      <c r="P103" s="229">
        <v>0.57316353864637282</v>
      </c>
      <c r="Q103" s="229">
        <v>0.46833287389671918</v>
      </c>
      <c r="R103" s="229">
        <v>0.42080003398749483</v>
      </c>
      <c r="S103" s="229">
        <v>0.24312437870133891</v>
      </c>
      <c r="T103" s="229">
        <v>0.52084162062826656</v>
      </c>
      <c r="U103" s="229">
        <v>0.39853608586278721</v>
      </c>
      <c r="V103" s="229">
        <v>0.36660243733208547</v>
      </c>
      <c r="W103" s="229">
        <v>0.40159848979162571</v>
      </c>
      <c r="X103" s="229">
        <v>3.179740814408828E-3</v>
      </c>
      <c r="Y103" s="229">
        <v>0.148402769840139</v>
      </c>
      <c r="DA103" s="73" t="s">
        <v>1351</v>
      </c>
    </row>
    <row r="104" spans="1:105" ht="12" customHeight="1" x14ac:dyDescent="0.25">
      <c r="A104" s="64" t="s">
        <v>38</v>
      </c>
      <c r="B104" s="229">
        <v>0</v>
      </c>
      <c r="C104" s="229">
        <v>0</v>
      </c>
      <c r="D104" s="229">
        <v>0</v>
      </c>
      <c r="E104" s="229">
        <v>2.2786248596896388E-2</v>
      </c>
      <c r="F104" s="229">
        <v>3.0983122141426029E-2</v>
      </c>
      <c r="G104" s="229">
        <v>1.8576290034996841E-2</v>
      </c>
      <c r="H104" s="229">
        <v>1.8087019603935391E-2</v>
      </c>
      <c r="I104" s="229">
        <v>0.76651769474184539</v>
      </c>
      <c r="J104" s="229">
        <v>2.2374586253856239</v>
      </c>
      <c r="K104" s="229">
        <v>1.885330149193696</v>
      </c>
      <c r="L104" s="229">
        <v>3.1569250228604639</v>
      </c>
      <c r="M104" s="229">
        <v>4.0391128593329757</v>
      </c>
      <c r="N104" s="229">
        <v>4.627589643629122</v>
      </c>
      <c r="O104" s="229">
        <v>4.1966515962245658</v>
      </c>
      <c r="P104" s="229">
        <v>4.4835967187404702</v>
      </c>
      <c r="Q104" s="229">
        <v>4.4151242806613089</v>
      </c>
      <c r="R104" s="229">
        <v>8.2333677480109344</v>
      </c>
      <c r="S104" s="229">
        <v>6.1566839502479951</v>
      </c>
      <c r="T104" s="229">
        <v>5.7871208573666744</v>
      </c>
      <c r="U104" s="229">
        <v>5.5386920907660331</v>
      </c>
      <c r="V104" s="229">
        <v>5.5975292442146882</v>
      </c>
      <c r="W104" s="229">
        <v>6.1642053061022608</v>
      </c>
      <c r="X104" s="229">
        <v>4.3546080406484444</v>
      </c>
      <c r="Y104" s="229">
        <v>5.999610684433585</v>
      </c>
      <c r="DA104" s="73" t="s">
        <v>1352</v>
      </c>
    </row>
    <row r="105" spans="1:105" ht="12" customHeight="1" x14ac:dyDescent="0.25">
      <c r="A105" s="64" t="s">
        <v>39</v>
      </c>
      <c r="B105" s="229">
        <v>0</v>
      </c>
      <c r="C105" s="229">
        <v>0</v>
      </c>
      <c r="D105" s="229">
        <v>0</v>
      </c>
      <c r="E105" s="229">
        <v>0</v>
      </c>
      <c r="F105" s="229">
        <v>0</v>
      </c>
      <c r="G105" s="229">
        <v>0</v>
      </c>
      <c r="H105" s="229">
        <v>0</v>
      </c>
      <c r="I105" s="229">
        <v>0</v>
      </c>
      <c r="J105" s="229">
        <v>0</v>
      </c>
      <c r="K105" s="229">
        <v>0</v>
      </c>
      <c r="L105" s="229">
        <v>0</v>
      </c>
      <c r="M105" s="229">
        <v>0</v>
      </c>
      <c r="N105" s="229">
        <v>0</v>
      </c>
      <c r="O105" s="229">
        <v>0</v>
      </c>
      <c r="P105" s="229">
        <v>0</v>
      </c>
      <c r="Q105" s="229">
        <v>0</v>
      </c>
      <c r="R105" s="229">
        <v>0</v>
      </c>
      <c r="S105" s="229">
        <v>0</v>
      </c>
      <c r="T105" s="229">
        <v>0</v>
      </c>
      <c r="U105" s="229">
        <v>0</v>
      </c>
      <c r="V105" s="229">
        <v>0</v>
      </c>
      <c r="W105" s="229">
        <v>0</v>
      </c>
      <c r="X105" s="229">
        <v>0</v>
      </c>
      <c r="Y105" s="229">
        <v>0</v>
      </c>
      <c r="DA105" s="73" t="s">
        <v>1353</v>
      </c>
    </row>
    <row r="106" spans="1:105" ht="12" customHeight="1" x14ac:dyDescent="0.25">
      <c r="A106" s="60" t="s">
        <v>1036</v>
      </c>
      <c r="B106" s="262">
        <v>0</v>
      </c>
      <c r="C106" s="262">
        <v>0</v>
      </c>
      <c r="D106" s="262">
        <v>0</v>
      </c>
      <c r="E106" s="262">
        <v>0</v>
      </c>
      <c r="F106" s="262">
        <v>0</v>
      </c>
      <c r="G106" s="262">
        <v>0</v>
      </c>
      <c r="H106" s="262">
        <v>0</v>
      </c>
      <c r="I106" s="262">
        <v>0</v>
      </c>
      <c r="J106" s="262">
        <v>0</v>
      </c>
      <c r="K106" s="262">
        <v>0</v>
      </c>
      <c r="L106" s="262">
        <v>0</v>
      </c>
      <c r="M106" s="262">
        <v>0</v>
      </c>
      <c r="N106" s="262">
        <v>0</v>
      </c>
      <c r="O106" s="262">
        <v>0</v>
      </c>
      <c r="P106" s="262">
        <v>0</v>
      </c>
      <c r="Q106" s="262">
        <v>0</v>
      </c>
      <c r="R106" s="262">
        <v>0</v>
      </c>
      <c r="S106" s="262">
        <v>0</v>
      </c>
      <c r="T106" s="262">
        <v>0</v>
      </c>
      <c r="U106" s="262">
        <v>0</v>
      </c>
      <c r="V106" s="262">
        <v>0</v>
      </c>
      <c r="W106" s="262">
        <v>0</v>
      </c>
      <c r="X106" s="262">
        <v>0</v>
      </c>
      <c r="Y106" s="262">
        <v>0</v>
      </c>
      <c r="DA106" s="72" t="s">
        <v>1354</v>
      </c>
    </row>
    <row r="107" spans="1:105" ht="12" customHeight="1" x14ac:dyDescent="0.25">
      <c r="A107" s="132" t="s">
        <v>1038</v>
      </c>
      <c r="B107" s="316">
        <v>0</v>
      </c>
      <c r="C107" s="316">
        <v>0</v>
      </c>
      <c r="D107" s="316">
        <v>0</v>
      </c>
      <c r="E107" s="316">
        <v>0</v>
      </c>
      <c r="F107" s="316">
        <v>0</v>
      </c>
      <c r="G107" s="316">
        <v>0</v>
      </c>
      <c r="H107" s="316">
        <v>0</v>
      </c>
      <c r="I107" s="316">
        <v>0</v>
      </c>
      <c r="J107" s="316">
        <v>0</v>
      </c>
      <c r="K107" s="316">
        <v>0</v>
      </c>
      <c r="L107" s="316">
        <v>0</v>
      </c>
      <c r="M107" s="316">
        <v>0</v>
      </c>
      <c r="N107" s="316">
        <v>0</v>
      </c>
      <c r="O107" s="316">
        <v>0</v>
      </c>
      <c r="P107" s="316">
        <v>0</v>
      </c>
      <c r="Q107" s="316">
        <v>0</v>
      </c>
      <c r="R107" s="316">
        <v>0</v>
      </c>
      <c r="S107" s="316">
        <v>0</v>
      </c>
      <c r="T107" s="316">
        <v>0</v>
      </c>
      <c r="U107" s="316">
        <v>0</v>
      </c>
      <c r="V107" s="316">
        <v>0</v>
      </c>
      <c r="W107" s="316">
        <v>0</v>
      </c>
      <c r="X107" s="316">
        <v>0</v>
      </c>
      <c r="Y107" s="316">
        <v>0</v>
      </c>
      <c r="DA107" s="139" t="s">
        <v>1355</v>
      </c>
    </row>
    <row r="108" spans="1:105" ht="12" customHeight="1" x14ac:dyDescent="0.25">
      <c r="A108" s="100" t="s">
        <v>105</v>
      </c>
      <c r="B108" s="279">
        <v>0</v>
      </c>
      <c r="C108" s="279">
        <v>0</v>
      </c>
      <c r="D108" s="279">
        <v>0</v>
      </c>
      <c r="E108" s="279">
        <v>0</v>
      </c>
      <c r="F108" s="279">
        <v>0</v>
      </c>
      <c r="G108" s="279">
        <v>0</v>
      </c>
      <c r="H108" s="279">
        <v>0</v>
      </c>
      <c r="I108" s="279">
        <v>0</v>
      </c>
      <c r="J108" s="279">
        <v>0</v>
      </c>
      <c r="K108" s="279">
        <v>0</v>
      </c>
      <c r="L108" s="279">
        <v>0</v>
      </c>
      <c r="M108" s="279">
        <v>0</v>
      </c>
      <c r="N108" s="279">
        <v>0</v>
      </c>
      <c r="O108" s="279">
        <v>0</v>
      </c>
      <c r="P108" s="279">
        <v>0</v>
      </c>
      <c r="Q108" s="279">
        <v>0</v>
      </c>
      <c r="R108" s="279">
        <v>0</v>
      </c>
      <c r="S108" s="279">
        <v>0</v>
      </c>
      <c r="T108" s="279">
        <v>0</v>
      </c>
      <c r="U108" s="279">
        <v>0</v>
      </c>
      <c r="V108" s="279">
        <v>0</v>
      </c>
      <c r="W108" s="279">
        <v>0</v>
      </c>
      <c r="X108" s="279">
        <v>0</v>
      </c>
      <c r="Y108" s="279">
        <v>0</v>
      </c>
      <c r="DA108" s="105" t="s">
        <v>1356</v>
      </c>
    </row>
    <row r="109" spans="1:105" ht="12" customHeight="1" x14ac:dyDescent="0.25">
      <c r="A109" s="172"/>
      <c r="B109" s="172"/>
      <c r="C109" s="172"/>
      <c r="D109" s="172"/>
      <c r="E109" s="172"/>
      <c r="F109" s="172"/>
      <c r="G109" s="172"/>
      <c r="H109" s="172"/>
      <c r="I109" s="172"/>
      <c r="J109" s="172"/>
      <c r="K109" s="172"/>
      <c r="L109" s="172"/>
      <c r="M109" s="172"/>
      <c r="N109" s="172"/>
      <c r="O109" s="172"/>
      <c r="P109" s="172"/>
      <c r="Q109" s="172"/>
      <c r="R109" s="172"/>
      <c r="S109" s="172"/>
      <c r="T109" s="172"/>
      <c r="U109" s="172"/>
      <c r="V109" s="172"/>
      <c r="W109" s="172"/>
      <c r="X109" s="172"/>
      <c r="Y109" s="172"/>
      <c r="DA109" s="176"/>
    </row>
    <row r="110" spans="1:105" ht="15" customHeight="1" x14ac:dyDescent="0.25">
      <c r="A110" s="34" t="s">
        <v>50</v>
      </c>
      <c r="B110" s="223">
        <v>805.39748388976261</v>
      </c>
      <c r="C110" s="223">
        <v>864.72184596631666</v>
      </c>
      <c r="D110" s="223">
        <v>873.09670319296697</v>
      </c>
      <c r="E110" s="223">
        <v>944.25524491783665</v>
      </c>
      <c r="F110" s="223">
        <v>959.49801564936251</v>
      </c>
      <c r="G110" s="223">
        <v>1050.2278521228891</v>
      </c>
      <c r="H110" s="223">
        <v>975.95949835894817</v>
      </c>
      <c r="I110" s="223">
        <v>1152.2539409605461</v>
      </c>
      <c r="J110" s="223">
        <v>1291.9260328676451</v>
      </c>
      <c r="K110" s="223">
        <v>1182.101299682251</v>
      </c>
      <c r="L110" s="223">
        <v>1189.14601518018</v>
      </c>
      <c r="M110" s="223">
        <v>1029.8907140980191</v>
      </c>
      <c r="N110" s="223">
        <v>1062.1820896932149</v>
      </c>
      <c r="O110" s="223">
        <v>1040.766580311921</v>
      </c>
      <c r="P110" s="223">
        <v>991.2799210034691</v>
      </c>
      <c r="Q110" s="223">
        <v>1127.3322132158271</v>
      </c>
      <c r="R110" s="223">
        <v>1410.1578286699321</v>
      </c>
      <c r="S110" s="223">
        <v>1079.938808796699</v>
      </c>
      <c r="T110" s="223">
        <v>961.39862006811381</v>
      </c>
      <c r="U110" s="223">
        <v>887.79639775207977</v>
      </c>
      <c r="V110" s="223">
        <v>949.10298553392579</v>
      </c>
      <c r="W110" s="223">
        <v>935.60037062112838</v>
      </c>
      <c r="X110" s="223">
        <v>877.77354645811056</v>
      </c>
      <c r="Y110" s="223">
        <v>838.21627628073406</v>
      </c>
      <c r="DA110" s="89" t="s">
        <v>1357</v>
      </c>
    </row>
    <row r="111" spans="1:105" ht="12" customHeight="1" x14ac:dyDescent="0.25">
      <c r="A111" s="55" t="s">
        <v>91</v>
      </c>
      <c r="B111" s="259">
        <v>0</v>
      </c>
      <c r="C111" s="259">
        <v>0</v>
      </c>
      <c r="D111" s="259">
        <v>0</v>
      </c>
      <c r="E111" s="259">
        <v>0</v>
      </c>
      <c r="F111" s="259">
        <v>0</v>
      </c>
      <c r="G111" s="259">
        <v>0</v>
      </c>
      <c r="H111" s="259">
        <v>0</v>
      </c>
      <c r="I111" s="259">
        <v>0</v>
      </c>
      <c r="J111" s="259">
        <v>0</v>
      </c>
      <c r="K111" s="259">
        <v>0</v>
      </c>
      <c r="L111" s="259">
        <v>0</v>
      </c>
      <c r="M111" s="259">
        <v>0</v>
      </c>
      <c r="N111" s="259">
        <v>0</v>
      </c>
      <c r="O111" s="259">
        <v>0</v>
      </c>
      <c r="P111" s="259">
        <v>0</v>
      </c>
      <c r="Q111" s="259">
        <v>0</v>
      </c>
      <c r="R111" s="259">
        <v>0</v>
      </c>
      <c r="S111" s="259">
        <v>0</v>
      </c>
      <c r="T111" s="259">
        <v>0</v>
      </c>
      <c r="U111" s="259">
        <v>0</v>
      </c>
      <c r="V111" s="259">
        <v>0</v>
      </c>
      <c r="W111" s="259">
        <v>0</v>
      </c>
      <c r="X111" s="259">
        <v>0</v>
      </c>
      <c r="Y111" s="259">
        <v>0</v>
      </c>
      <c r="DA111" s="67" t="s">
        <v>1358</v>
      </c>
    </row>
    <row r="112" spans="1:105" ht="12" customHeight="1" x14ac:dyDescent="0.25">
      <c r="A112" s="173" t="s">
        <v>92</v>
      </c>
      <c r="B112" s="224">
        <v>0</v>
      </c>
      <c r="C112" s="224">
        <v>0</v>
      </c>
      <c r="D112" s="224">
        <v>0</v>
      </c>
      <c r="E112" s="224">
        <v>0</v>
      </c>
      <c r="F112" s="224">
        <v>0</v>
      </c>
      <c r="G112" s="224">
        <v>0</v>
      </c>
      <c r="H112" s="224">
        <v>0</v>
      </c>
      <c r="I112" s="224">
        <v>0</v>
      </c>
      <c r="J112" s="224">
        <v>0</v>
      </c>
      <c r="K112" s="224">
        <v>0</v>
      </c>
      <c r="L112" s="224">
        <v>0</v>
      </c>
      <c r="M112" s="224">
        <v>0</v>
      </c>
      <c r="N112" s="224">
        <v>0</v>
      </c>
      <c r="O112" s="224">
        <v>0</v>
      </c>
      <c r="P112" s="224">
        <v>0</v>
      </c>
      <c r="Q112" s="224">
        <v>0</v>
      </c>
      <c r="R112" s="224">
        <v>0</v>
      </c>
      <c r="S112" s="224">
        <v>0</v>
      </c>
      <c r="T112" s="224">
        <v>0</v>
      </c>
      <c r="U112" s="224">
        <v>0</v>
      </c>
      <c r="V112" s="224">
        <v>0</v>
      </c>
      <c r="W112" s="224">
        <v>0</v>
      </c>
      <c r="X112" s="224">
        <v>0</v>
      </c>
      <c r="Y112" s="224">
        <v>0</v>
      </c>
      <c r="DA112" s="177" t="s">
        <v>1359</v>
      </c>
    </row>
    <row r="113" spans="1:105" ht="12" customHeight="1" x14ac:dyDescent="0.25">
      <c r="A113" s="173" t="s">
        <v>93</v>
      </c>
      <c r="B113" s="224">
        <v>0</v>
      </c>
      <c r="C113" s="224">
        <v>0</v>
      </c>
      <c r="D113" s="224">
        <v>0</v>
      </c>
      <c r="E113" s="224">
        <v>0</v>
      </c>
      <c r="F113" s="224">
        <v>0</v>
      </c>
      <c r="G113" s="224">
        <v>0</v>
      </c>
      <c r="H113" s="224">
        <v>0</v>
      </c>
      <c r="I113" s="224">
        <v>0</v>
      </c>
      <c r="J113" s="224">
        <v>0</v>
      </c>
      <c r="K113" s="224">
        <v>0</v>
      </c>
      <c r="L113" s="224">
        <v>0</v>
      </c>
      <c r="M113" s="224">
        <v>0</v>
      </c>
      <c r="N113" s="224">
        <v>0</v>
      </c>
      <c r="O113" s="224">
        <v>0</v>
      </c>
      <c r="P113" s="224">
        <v>0</v>
      </c>
      <c r="Q113" s="224">
        <v>0</v>
      </c>
      <c r="R113" s="224">
        <v>0</v>
      </c>
      <c r="S113" s="224">
        <v>0</v>
      </c>
      <c r="T113" s="224">
        <v>0</v>
      </c>
      <c r="U113" s="224">
        <v>0</v>
      </c>
      <c r="V113" s="224">
        <v>0</v>
      </c>
      <c r="W113" s="224">
        <v>0</v>
      </c>
      <c r="X113" s="224">
        <v>0</v>
      </c>
      <c r="Y113" s="224">
        <v>0</v>
      </c>
      <c r="DA113" s="177" t="s">
        <v>1360</v>
      </c>
    </row>
    <row r="114" spans="1:105" ht="12" customHeight="1" x14ac:dyDescent="0.25">
      <c r="A114" s="173" t="s">
        <v>94</v>
      </c>
      <c r="B114" s="224">
        <v>0</v>
      </c>
      <c r="C114" s="224">
        <v>0</v>
      </c>
      <c r="D114" s="224">
        <v>0</v>
      </c>
      <c r="E114" s="224">
        <v>0</v>
      </c>
      <c r="F114" s="224">
        <v>0</v>
      </c>
      <c r="G114" s="224">
        <v>0</v>
      </c>
      <c r="H114" s="224">
        <v>0</v>
      </c>
      <c r="I114" s="224">
        <v>0</v>
      </c>
      <c r="J114" s="224">
        <v>0</v>
      </c>
      <c r="K114" s="224">
        <v>0</v>
      </c>
      <c r="L114" s="224">
        <v>0</v>
      </c>
      <c r="M114" s="224">
        <v>0</v>
      </c>
      <c r="N114" s="224">
        <v>0</v>
      </c>
      <c r="O114" s="224">
        <v>0</v>
      </c>
      <c r="P114" s="224">
        <v>0</v>
      </c>
      <c r="Q114" s="224">
        <v>0</v>
      </c>
      <c r="R114" s="224">
        <v>0</v>
      </c>
      <c r="S114" s="224">
        <v>0</v>
      </c>
      <c r="T114" s="224">
        <v>0</v>
      </c>
      <c r="U114" s="224">
        <v>0</v>
      </c>
      <c r="V114" s="224">
        <v>0</v>
      </c>
      <c r="W114" s="224">
        <v>0</v>
      </c>
      <c r="X114" s="224">
        <v>0</v>
      </c>
      <c r="Y114" s="224">
        <v>0</v>
      </c>
      <c r="DA114" s="177" t="s">
        <v>1361</v>
      </c>
    </row>
    <row r="115" spans="1:105" ht="12" customHeight="1" x14ac:dyDescent="0.25">
      <c r="A115" s="56" t="s">
        <v>95</v>
      </c>
      <c r="B115" s="260">
        <v>39.849219020102261</v>
      </c>
      <c r="C115" s="260">
        <v>39.616025764969102</v>
      </c>
      <c r="D115" s="260">
        <v>41.063440089639798</v>
      </c>
      <c r="E115" s="260">
        <v>45.641089941382873</v>
      </c>
      <c r="F115" s="260">
        <v>46.367513740757722</v>
      </c>
      <c r="G115" s="260">
        <v>53.321953118854047</v>
      </c>
      <c r="H115" s="260">
        <v>51.065646502730687</v>
      </c>
      <c r="I115" s="260">
        <v>66.746558106265041</v>
      </c>
      <c r="J115" s="260">
        <v>75.001734663676913</v>
      </c>
      <c r="K115" s="260">
        <v>71.723612138374193</v>
      </c>
      <c r="L115" s="260">
        <v>66.535637101078308</v>
      </c>
      <c r="M115" s="260">
        <v>58.06244475071481</v>
      </c>
      <c r="N115" s="260">
        <v>61.732092579866773</v>
      </c>
      <c r="O115" s="260">
        <v>59.98907248077402</v>
      </c>
      <c r="P115" s="260">
        <v>54.532876432994883</v>
      </c>
      <c r="Q115" s="260">
        <v>59.434298425314822</v>
      </c>
      <c r="R115" s="260">
        <v>77.972938969191347</v>
      </c>
      <c r="S115" s="260">
        <v>62.194692348649681</v>
      </c>
      <c r="T115" s="260">
        <v>58.167892132382818</v>
      </c>
      <c r="U115" s="260">
        <v>52.271300226431961</v>
      </c>
      <c r="V115" s="260">
        <v>58.172319146787032</v>
      </c>
      <c r="W115" s="260">
        <v>58.956560845425059</v>
      </c>
      <c r="X115" s="260">
        <v>51.67030353308477</v>
      </c>
      <c r="Y115" s="260">
        <v>50.009947895213202</v>
      </c>
      <c r="DA115" s="68" t="s">
        <v>1362</v>
      </c>
    </row>
    <row r="116" spans="1:105" ht="12" customHeight="1" x14ac:dyDescent="0.25">
      <c r="A116" s="37" t="s">
        <v>159</v>
      </c>
      <c r="B116" s="226">
        <v>0</v>
      </c>
      <c r="C116" s="226">
        <v>0</v>
      </c>
      <c r="D116" s="226">
        <v>0</v>
      </c>
      <c r="E116" s="226">
        <v>0.87599923230562249</v>
      </c>
      <c r="F116" s="226">
        <v>0.86460626486996317</v>
      </c>
      <c r="G116" s="226">
        <v>1.1213239455213979</v>
      </c>
      <c r="H116" s="226">
        <v>1.1394489659899469</v>
      </c>
      <c r="I116" s="226">
        <v>1.367980854042264</v>
      </c>
      <c r="J116" s="226">
        <v>1.4918958297934231</v>
      </c>
      <c r="K116" s="226">
        <v>1.015651859945784</v>
      </c>
      <c r="L116" s="226">
        <v>1.1890365120643041</v>
      </c>
      <c r="M116" s="226">
        <v>1.0978261154949529</v>
      </c>
      <c r="N116" s="226">
        <v>1.035706438472733</v>
      </c>
      <c r="O116" s="226">
        <v>0.80727937486531964</v>
      </c>
      <c r="P116" s="226">
        <v>0.59318259705734189</v>
      </c>
      <c r="Q116" s="226">
        <v>0.33005122460058173</v>
      </c>
      <c r="R116" s="226">
        <v>0.94286852412851885</v>
      </c>
      <c r="S116" s="226">
        <v>0.64714173929517882</v>
      </c>
      <c r="T116" s="226">
        <v>0.76226201183205344</v>
      </c>
      <c r="U116" s="226">
        <v>0.54596044907067831</v>
      </c>
      <c r="V116" s="226">
        <v>1.1671986585612051</v>
      </c>
      <c r="W116" s="226">
        <v>1.420890463967557</v>
      </c>
      <c r="X116" s="226">
        <v>0.96296923775764132</v>
      </c>
      <c r="Y116" s="226">
        <v>0.90559637888341737</v>
      </c>
      <c r="DA116" s="69" t="s">
        <v>1363</v>
      </c>
    </row>
    <row r="117" spans="1:105" ht="12" customHeight="1" x14ac:dyDescent="0.25">
      <c r="A117" s="37" t="s">
        <v>35</v>
      </c>
      <c r="B117" s="226">
        <v>39.849219020102261</v>
      </c>
      <c r="C117" s="226">
        <v>39.616025764969102</v>
      </c>
      <c r="D117" s="226">
        <v>41.063440089639798</v>
      </c>
      <c r="E117" s="226">
        <v>44.765090709077249</v>
      </c>
      <c r="F117" s="226">
        <v>45.502907475887753</v>
      </c>
      <c r="G117" s="226">
        <v>52.200629173332651</v>
      </c>
      <c r="H117" s="226">
        <v>49.926197536740737</v>
      </c>
      <c r="I117" s="226">
        <v>65.378577252222783</v>
      </c>
      <c r="J117" s="226">
        <v>73.509838833883492</v>
      </c>
      <c r="K117" s="226">
        <v>70.707960278428402</v>
      </c>
      <c r="L117" s="226">
        <v>65.346600589014002</v>
      </c>
      <c r="M117" s="226">
        <v>56.964618635219857</v>
      </c>
      <c r="N117" s="226">
        <v>60.696386141394029</v>
      </c>
      <c r="O117" s="226">
        <v>59.181793105908703</v>
      </c>
      <c r="P117" s="226">
        <v>53.939693835937533</v>
      </c>
      <c r="Q117" s="226">
        <v>59.104247200714241</v>
      </c>
      <c r="R117" s="226">
        <v>77.030070445062833</v>
      </c>
      <c r="S117" s="226">
        <v>61.547550609354502</v>
      </c>
      <c r="T117" s="226">
        <v>57.405630120550761</v>
      </c>
      <c r="U117" s="226">
        <v>51.725339777361278</v>
      </c>
      <c r="V117" s="226">
        <v>57.00512048822582</v>
      </c>
      <c r="W117" s="226">
        <v>57.5356703814575</v>
      </c>
      <c r="X117" s="226">
        <v>50.707334295327129</v>
      </c>
      <c r="Y117" s="226">
        <v>49.104351516329793</v>
      </c>
      <c r="DA117" s="69" t="s">
        <v>1364</v>
      </c>
    </row>
    <row r="118" spans="1:105" ht="12" customHeight="1" x14ac:dyDescent="0.25">
      <c r="A118" s="37" t="s">
        <v>96</v>
      </c>
      <c r="B118" s="226">
        <v>0</v>
      </c>
      <c r="C118" s="226">
        <v>0</v>
      </c>
      <c r="D118" s="226">
        <v>0</v>
      </c>
      <c r="E118" s="226">
        <v>0</v>
      </c>
      <c r="F118" s="226">
        <v>0</v>
      </c>
      <c r="G118" s="226">
        <v>0</v>
      </c>
      <c r="H118" s="226">
        <v>0</v>
      </c>
      <c r="I118" s="226">
        <v>0</v>
      </c>
      <c r="J118" s="226">
        <v>0</v>
      </c>
      <c r="K118" s="226">
        <v>0</v>
      </c>
      <c r="L118" s="226">
        <v>0</v>
      </c>
      <c r="M118" s="226">
        <v>0</v>
      </c>
      <c r="N118" s="226">
        <v>0</v>
      </c>
      <c r="O118" s="226">
        <v>0</v>
      </c>
      <c r="P118" s="226">
        <v>0</v>
      </c>
      <c r="Q118" s="226">
        <v>0</v>
      </c>
      <c r="R118" s="226">
        <v>0</v>
      </c>
      <c r="S118" s="226">
        <v>0</v>
      </c>
      <c r="T118" s="226">
        <v>0</v>
      </c>
      <c r="U118" s="226">
        <v>0</v>
      </c>
      <c r="V118" s="226">
        <v>0</v>
      </c>
      <c r="W118" s="226">
        <v>0</v>
      </c>
      <c r="X118" s="226">
        <v>0</v>
      </c>
      <c r="Y118" s="226">
        <v>0</v>
      </c>
      <c r="DA118" s="69" t="s">
        <v>1365</v>
      </c>
    </row>
    <row r="119" spans="1:105" ht="12" customHeight="1" x14ac:dyDescent="0.25">
      <c r="A119" s="37" t="s">
        <v>78</v>
      </c>
      <c r="B119" s="226">
        <v>0</v>
      </c>
      <c r="C119" s="226">
        <v>0</v>
      </c>
      <c r="D119" s="226">
        <v>0</v>
      </c>
      <c r="E119" s="226">
        <v>0</v>
      </c>
      <c r="F119" s="226">
        <v>0</v>
      </c>
      <c r="G119" s="226">
        <v>0</v>
      </c>
      <c r="H119" s="226">
        <v>0</v>
      </c>
      <c r="I119" s="226">
        <v>0</v>
      </c>
      <c r="J119" s="226">
        <v>0</v>
      </c>
      <c r="K119" s="226">
        <v>0</v>
      </c>
      <c r="L119" s="226">
        <v>0</v>
      </c>
      <c r="M119" s="226">
        <v>0</v>
      </c>
      <c r="N119" s="226">
        <v>0</v>
      </c>
      <c r="O119" s="226">
        <v>0</v>
      </c>
      <c r="P119" s="226">
        <v>0</v>
      </c>
      <c r="Q119" s="226">
        <v>0</v>
      </c>
      <c r="R119" s="226">
        <v>0</v>
      </c>
      <c r="S119" s="226">
        <v>0</v>
      </c>
      <c r="T119" s="226">
        <v>0</v>
      </c>
      <c r="U119" s="226">
        <v>0</v>
      </c>
      <c r="V119" s="226">
        <v>0</v>
      </c>
      <c r="W119" s="226">
        <v>0</v>
      </c>
      <c r="X119" s="226">
        <v>0</v>
      </c>
      <c r="Y119" s="226">
        <v>0</v>
      </c>
      <c r="DA119" s="69" t="s">
        <v>1366</v>
      </c>
    </row>
    <row r="120" spans="1:105" ht="12" customHeight="1" x14ac:dyDescent="0.25">
      <c r="A120" s="37" t="s">
        <v>40</v>
      </c>
      <c r="B120" s="226">
        <v>0</v>
      </c>
      <c r="C120" s="226">
        <v>0</v>
      </c>
      <c r="D120" s="226">
        <v>0</v>
      </c>
      <c r="E120" s="226">
        <v>0</v>
      </c>
      <c r="F120" s="226">
        <v>0</v>
      </c>
      <c r="G120" s="226">
        <v>0</v>
      </c>
      <c r="H120" s="226">
        <v>0</v>
      </c>
      <c r="I120" s="226">
        <v>0</v>
      </c>
      <c r="J120" s="226">
        <v>0</v>
      </c>
      <c r="K120" s="226">
        <v>0</v>
      </c>
      <c r="L120" s="226">
        <v>0</v>
      </c>
      <c r="M120" s="226">
        <v>0</v>
      </c>
      <c r="N120" s="226">
        <v>0</v>
      </c>
      <c r="O120" s="226">
        <v>0</v>
      </c>
      <c r="P120" s="226">
        <v>0</v>
      </c>
      <c r="Q120" s="226">
        <v>0</v>
      </c>
      <c r="R120" s="226">
        <v>0</v>
      </c>
      <c r="S120" s="226">
        <v>0</v>
      </c>
      <c r="T120" s="226">
        <v>0</v>
      </c>
      <c r="U120" s="226">
        <v>0</v>
      </c>
      <c r="V120" s="226">
        <v>0</v>
      </c>
      <c r="W120" s="226">
        <v>0</v>
      </c>
      <c r="X120" s="226">
        <v>0</v>
      </c>
      <c r="Y120" s="226">
        <v>0</v>
      </c>
      <c r="DA120" s="69" t="s">
        <v>1367</v>
      </c>
    </row>
    <row r="121" spans="1:105" ht="12" customHeight="1" x14ac:dyDescent="0.25">
      <c r="A121" s="57" t="s">
        <v>1051</v>
      </c>
      <c r="B121" s="261">
        <f t="shared" ref="B121:Y121" si="5">B122+B133</f>
        <v>399.76088010794729</v>
      </c>
      <c r="C121" s="261">
        <f t="shared" si="5"/>
        <v>434.77245124009568</v>
      </c>
      <c r="D121" s="261">
        <f t="shared" si="5"/>
        <v>436.9712281498816</v>
      </c>
      <c r="E121" s="261">
        <f t="shared" si="5"/>
        <v>451.14495560991332</v>
      </c>
      <c r="F121" s="261">
        <f t="shared" si="5"/>
        <v>458.28179314211332</v>
      </c>
      <c r="G121" s="261">
        <f t="shared" si="5"/>
        <v>491.47789023933137</v>
      </c>
      <c r="H121" s="261">
        <f t="shared" si="5"/>
        <v>417.97402520594181</v>
      </c>
      <c r="I121" s="261">
        <f t="shared" si="5"/>
        <v>493.47301189471318</v>
      </c>
      <c r="J121" s="261">
        <f t="shared" si="5"/>
        <v>565.01819433704964</v>
      </c>
      <c r="K121" s="261">
        <f t="shared" si="5"/>
        <v>500.53849146814991</v>
      </c>
      <c r="L121" s="261">
        <f t="shared" si="5"/>
        <v>534.93712241612741</v>
      </c>
      <c r="M121" s="261">
        <f t="shared" si="5"/>
        <v>453.88683867770368</v>
      </c>
      <c r="N121" s="261">
        <f t="shared" si="5"/>
        <v>462.00045842091839</v>
      </c>
      <c r="O121" s="261">
        <f t="shared" si="5"/>
        <v>451.5307630262509</v>
      </c>
      <c r="P121" s="261">
        <f t="shared" si="5"/>
        <v>436.76065867903611</v>
      </c>
      <c r="Q121" s="261">
        <f t="shared" si="5"/>
        <v>501.48780402095218</v>
      </c>
      <c r="R121" s="261">
        <f t="shared" si="5"/>
        <v>627.46406134768984</v>
      </c>
      <c r="S121" s="261">
        <f t="shared" si="5"/>
        <v>476.29605615441318</v>
      </c>
      <c r="T121" s="261">
        <f t="shared" si="5"/>
        <v>405.77098829954667</v>
      </c>
      <c r="U121" s="261">
        <f t="shared" si="5"/>
        <v>378.41033520832389</v>
      </c>
      <c r="V121" s="261">
        <f t="shared" si="5"/>
        <v>406.14573362524959</v>
      </c>
      <c r="W121" s="261">
        <f t="shared" si="5"/>
        <v>396.96465295065082</v>
      </c>
      <c r="X121" s="261">
        <f t="shared" si="5"/>
        <v>373.87790634248802</v>
      </c>
      <c r="Y121" s="261">
        <f t="shared" si="5"/>
        <v>361.36562681320908</v>
      </c>
      <c r="DA121" s="70"/>
    </row>
    <row r="122" spans="1:105" ht="12" customHeight="1" x14ac:dyDescent="0.25">
      <c r="A122" s="60" t="s">
        <v>1052</v>
      </c>
      <c r="B122" s="262">
        <v>399.76088010794729</v>
      </c>
      <c r="C122" s="262">
        <v>434.77245124009568</v>
      </c>
      <c r="D122" s="262">
        <v>436.9712281498816</v>
      </c>
      <c r="E122" s="262">
        <v>451.14495560991332</v>
      </c>
      <c r="F122" s="262">
        <v>458.28179314211332</v>
      </c>
      <c r="G122" s="262">
        <v>491.47789023933137</v>
      </c>
      <c r="H122" s="262">
        <v>417.97402520594181</v>
      </c>
      <c r="I122" s="262">
        <v>493.47301189471318</v>
      </c>
      <c r="J122" s="262">
        <v>565.01819433704964</v>
      </c>
      <c r="K122" s="262">
        <v>500.53849146814991</v>
      </c>
      <c r="L122" s="262">
        <v>534.93712241612741</v>
      </c>
      <c r="M122" s="262">
        <v>453.88683867770368</v>
      </c>
      <c r="N122" s="262">
        <v>462.00045842091839</v>
      </c>
      <c r="O122" s="262">
        <v>451.5307630262509</v>
      </c>
      <c r="P122" s="262">
        <v>436.76065867903611</v>
      </c>
      <c r="Q122" s="262">
        <v>501.48780402095218</v>
      </c>
      <c r="R122" s="262">
        <v>627.46406134768984</v>
      </c>
      <c r="S122" s="262">
        <v>476.29605615441318</v>
      </c>
      <c r="T122" s="262">
        <v>405.77098829954667</v>
      </c>
      <c r="U122" s="262">
        <v>378.41033520832389</v>
      </c>
      <c r="V122" s="262">
        <v>406.14573362524959</v>
      </c>
      <c r="W122" s="262">
        <v>396.96465295065082</v>
      </c>
      <c r="X122" s="262">
        <v>373.87790634248802</v>
      </c>
      <c r="Y122" s="262">
        <v>361.36562681320908</v>
      </c>
      <c r="DA122" s="72" t="s">
        <v>1368</v>
      </c>
    </row>
    <row r="123" spans="1:105" ht="12" customHeight="1" x14ac:dyDescent="0.25">
      <c r="A123" s="64" t="s">
        <v>28</v>
      </c>
      <c r="B123" s="229">
        <v>39.383999287489878</v>
      </c>
      <c r="C123" s="229">
        <v>69.813261172127966</v>
      </c>
      <c r="D123" s="229">
        <v>64.940535387381971</v>
      </c>
      <c r="E123" s="229">
        <v>52.75925756434949</v>
      </c>
      <c r="F123" s="229">
        <v>32.729872762461802</v>
      </c>
      <c r="G123" s="229">
        <v>19.4194814139166</v>
      </c>
      <c r="H123" s="229">
        <v>23.421403888635218</v>
      </c>
      <c r="I123" s="229">
        <v>36.472490224878797</v>
      </c>
      <c r="J123" s="229">
        <v>43.550923208132481</v>
      </c>
      <c r="K123" s="229">
        <v>33.192805147911287</v>
      </c>
      <c r="L123" s="229">
        <v>57.083686431865893</v>
      </c>
      <c r="M123" s="229">
        <v>37.355679004927183</v>
      </c>
      <c r="N123" s="229">
        <v>36.695558507183591</v>
      </c>
      <c r="O123" s="229">
        <v>40.902079370940598</v>
      </c>
      <c r="P123" s="229">
        <v>48.047435633303493</v>
      </c>
      <c r="Q123" s="229">
        <v>91.491190752605107</v>
      </c>
      <c r="R123" s="229">
        <v>103.0401219267504</v>
      </c>
      <c r="S123" s="229">
        <v>76.888895238645986</v>
      </c>
      <c r="T123" s="229">
        <v>35.284691009501657</v>
      </c>
      <c r="U123" s="229">
        <v>32.370007943125977</v>
      </c>
      <c r="V123" s="229">
        <v>46.143803814907443</v>
      </c>
      <c r="W123" s="229">
        <v>14.776165393250579</v>
      </c>
      <c r="X123" s="229">
        <v>47.282564422805542</v>
      </c>
      <c r="Y123" s="229">
        <v>37.31367026793221</v>
      </c>
      <c r="DA123" s="73" t="s">
        <v>1369</v>
      </c>
    </row>
    <row r="124" spans="1:105" ht="12" customHeight="1" x14ac:dyDescent="0.25">
      <c r="A124" s="64" t="s">
        <v>30</v>
      </c>
      <c r="B124" s="229">
        <v>9.0383166523339629</v>
      </c>
      <c r="C124" s="229">
        <v>2.0718295312002408</v>
      </c>
      <c r="D124" s="229">
        <v>0.26972291575738339</v>
      </c>
      <c r="E124" s="229">
        <v>51.178864398335392</v>
      </c>
      <c r="F124" s="229">
        <v>46.519745948126143</v>
      </c>
      <c r="G124" s="229">
        <v>48.179194393495308</v>
      </c>
      <c r="H124" s="229">
        <v>49.876746185996403</v>
      </c>
      <c r="I124" s="229">
        <v>46.016197504632053</v>
      </c>
      <c r="J124" s="229">
        <v>50.434815930065568</v>
      </c>
      <c r="K124" s="229">
        <v>37.19403336582144</v>
      </c>
      <c r="L124" s="229">
        <v>36.200298065351689</v>
      </c>
      <c r="M124" s="229">
        <v>31.740555765537799</v>
      </c>
      <c r="N124" s="229">
        <v>29.946414361852149</v>
      </c>
      <c r="O124" s="229">
        <v>29.646511485235941</v>
      </c>
      <c r="P124" s="229">
        <v>27.900183814379378</v>
      </c>
      <c r="Q124" s="229">
        <v>33.287379320779458</v>
      </c>
      <c r="R124" s="229">
        <v>53.179637515920028</v>
      </c>
      <c r="S124" s="229">
        <v>27.198280608519148</v>
      </c>
      <c r="T124" s="229">
        <v>27.455033645509541</v>
      </c>
      <c r="U124" s="229">
        <v>30.91544478543965</v>
      </c>
      <c r="V124" s="229">
        <v>25.769833726392509</v>
      </c>
      <c r="W124" s="229">
        <v>27.42483334649641</v>
      </c>
      <c r="X124" s="229">
        <v>23.10897594892975</v>
      </c>
      <c r="Y124" s="229">
        <v>17.352427966379359</v>
      </c>
      <c r="DA124" s="73" t="s">
        <v>1370</v>
      </c>
    </row>
    <row r="125" spans="1:105" ht="12" customHeight="1" x14ac:dyDescent="0.25">
      <c r="A125" s="64" t="s">
        <v>31</v>
      </c>
      <c r="B125" s="229">
        <v>0</v>
      </c>
      <c r="C125" s="229">
        <v>0</v>
      </c>
      <c r="D125" s="229">
        <v>0</v>
      </c>
      <c r="E125" s="229">
        <v>0</v>
      </c>
      <c r="F125" s="229">
        <v>0</v>
      </c>
      <c r="G125" s="229">
        <v>0</v>
      </c>
      <c r="H125" s="229">
        <v>0</v>
      </c>
      <c r="I125" s="229">
        <v>1.1052934452731671</v>
      </c>
      <c r="J125" s="229">
        <v>0</v>
      </c>
      <c r="K125" s="229">
        <v>0</v>
      </c>
      <c r="L125" s="229">
        <v>0</v>
      </c>
      <c r="M125" s="229">
        <v>0.20608233137862489</v>
      </c>
      <c r="N125" s="229">
        <v>0</v>
      </c>
      <c r="O125" s="229">
        <v>0</v>
      </c>
      <c r="P125" s="229">
        <v>0</v>
      </c>
      <c r="Q125" s="229">
        <v>0</v>
      </c>
      <c r="R125" s="229">
        <v>0</v>
      </c>
      <c r="S125" s="229">
        <v>0</v>
      </c>
      <c r="T125" s="229">
        <v>0</v>
      </c>
      <c r="U125" s="229">
        <v>0</v>
      </c>
      <c r="V125" s="229">
        <v>0</v>
      </c>
      <c r="W125" s="229">
        <v>0</v>
      </c>
      <c r="X125" s="229">
        <v>0</v>
      </c>
      <c r="Y125" s="229">
        <v>0</v>
      </c>
      <c r="DA125" s="73" t="s">
        <v>1371</v>
      </c>
    </row>
    <row r="126" spans="1:105" ht="12" customHeight="1" x14ac:dyDescent="0.25">
      <c r="A126" s="64" t="s">
        <v>159</v>
      </c>
      <c r="B126" s="229">
        <v>0</v>
      </c>
      <c r="C126" s="229">
        <v>0</v>
      </c>
      <c r="D126" s="229">
        <v>0</v>
      </c>
      <c r="E126" s="229">
        <v>4.7679142333832241</v>
      </c>
      <c r="F126" s="229">
        <v>5.1489054983380322</v>
      </c>
      <c r="G126" s="229">
        <v>6.5305780221033514</v>
      </c>
      <c r="H126" s="229">
        <v>5.3672272599846096</v>
      </c>
      <c r="I126" s="229">
        <v>6.1774049682547654</v>
      </c>
      <c r="J126" s="229">
        <v>6.6502245534639286</v>
      </c>
      <c r="K126" s="229">
        <v>4.224249333588677</v>
      </c>
      <c r="L126" s="229">
        <v>5.4278580570992387</v>
      </c>
      <c r="M126" s="229">
        <v>4.7679076324107923</v>
      </c>
      <c r="N126" s="229">
        <v>4.3859383312366118</v>
      </c>
      <c r="O126" s="229">
        <v>3.3222958949294541</v>
      </c>
      <c r="P126" s="229">
        <v>2.527070300348377</v>
      </c>
      <c r="Q126" s="229">
        <v>1.283653623581086</v>
      </c>
      <c r="R126" s="229">
        <v>3.749095372952818</v>
      </c>
      <c r="S126" s="229">
        <v>2.7758916211532378</v>
      </c>
      <c r="T126" s="229">
        <v>3.2766569757525441</v>
      </c>
      <c r="U126" s="229">
        <v>2.4097584633372069</v>
      </c>
      <c r="V126" s="229">
        <v>5.2026756080223349</v>
      </c>
      <c r="W126" s="229">
        <v>6.5042896612237069</v>
      </c>
      <c r="X126" s="229">
        <v>4.3184900802476953</v>
      </c>
      <c r="Y126" s="229">
        <v>4.2661499540540797</v>
      </c>
      <c r="DA126" s="73" t="s">
        <v>1372</v>
      </c>
    </row>
    <row r="127" spans="1:105" ht="12" customHeight="1" x14ac:dyDescent="0.25">
      <c r="A127" s="64" t="s">
        <v>32</v>
      </c>
      <c r="B127" s="229">
        <v>26.79999566800813</v>
      </c>
      <c r="C127" s="229">
        <v>39.570469726047882</v>
      </c>
      <c r="D127" s="229">
        <v>43.541592812715109</v>
      </c>
      <c r="E127" s="229">
        <v>98.569297042122457</v>
      </c>
      <c r="F127" s="229">
        <v>101.64370210919211</v>
      </c>
      <c r="G127" s="229">
        <v>111.663187027497</v>
      </c>
      <c r="H127" s="229">
        <v>103.4256209887463</v>
      </c>
      <c r="I127" s="229">
        <v>99.039929783756321</v>
      </c>
      <c r="J127" s="229">
        <v>108.7661976291273</v>
      </c>
      <c r="K127" s="229">
        <v>108.9660426630852</v>
      </c>
      <c r="L127" s="229">
        <v>94.306392223779966</v>
      </c>
      <c r="M127" s="229">
        <v>83.460895871954136</v>
      </c>
      <c r="N127" s="229">
        <v>84.488673839685561</v>
      </c>
      <c r="O127" s="229">
        <v>86.613801914353786</v>
      </c>
      <c r="P127" s="229">
        <v>83.250482339445242</v>
      </c>
      <c r="Q127" s="229">
        <v>93.757839107285932</v>
      </c>
      <c r="R127" s="229">
        <v>61.248257563980168</v>
      </c>
      <c r="S127" s="229">
        <v>46.938406884521036</v>
      </c>
      <c r="T127" s="229">
        <v>40.912513051085163</v>
      </c>
      <c r="U127" s="229">
        <v>35.279567649612027</v>
      </c>
      <c r="V127" s="229">
        <v>26.648465565172419</v>
      </c>
      <c r="W127" s="229">
        <v>32.313577313055362</v>
      </c>
      <c r="X127" s="229">
        <v>23.997524710289419</v>
      </c>
      <c r="Y127" s="229">
        <v>16.049298797297229</v>
      </c>
      <c r="DA127" s="73" t="s">
        <v>1373</v>
      </c>
    </row>
    <row r="128" spans="1:105" ht="12" customHeight="1" x14ac:dyDescent="0.25">
      <c r="A128" s="64" t="s">
        <v>33</v>
      </c>
      <c r="B128" s="229">
        <v>0</v>
      </c>
      <c r="C128" s="229">
        <v>0.99922892543422825</v>
      </c>
      <c r="D128" s="229">
        <v>3.0662916872951751</v>
      </c>
      <c r="E128" s="229">
        <v>0</v>
      </c>
      <c r="F128" s="229">
        <v>0.92810775369383336</v>
      </c>
      <c r="G128" s="229">
        <v>1.4551851923362269</v>
      </c>
      <c r="H128" s="229">
        <v>0.50027419076761748</v>
      </c>
      <c r="I128" s="229">
        <v>0</v>
      </c>
      <c r="J128" s="229">
        <v>0</v>
      </c>
      <c r="K128" s="229">
        <v>0</v>
      </c>
      <c r="L128" s="229">
        <v>0</v>
      </c>
      <c r="M128" s="229">
        <v>0</v>
      </c>
      <c r="N128" s="229">
        <v>0.93104874467116128</v>
      </c>
      <c r="O128" s="229">
        <v>0.78172893664138843</v>
      </c>
      <c r="P128" s="229">
        <v>0.8744329708272689</v>
      </c>
      <c r="Q128" s="229">
        <v>2.3739094701881331</v>
      </c>
      <c r="R128" s="229">
        <v>2.9927934532768852</v>
      </c>
      <c r="S128" s="229">
        <v>2.1135073790689201</v>
      </c>
      <c r="T128" s="229">
        <v>2.372684159603462</v>
      </c>
      <c r="U128" s="229">
        <v>1.971989873006295</v>
      </c>
      <c r="V128" s="229">
        <v>1.9097731347038529</v>
      </c>
      <c r="W128" s="229">
        <v>0</v>
      </c>
      <c r="X128" s="229">
        <v>0</v>
      </c>
      <c r="Y128" s="229">
        <v>0</v>
      </c>
      <c r="DA128" s="73" t="s">
        <v>1374</v>
      </c>
    </row>
    <row r="129" spans="1:105" ht="12" customHeight="1" x14ac:dyDescent="0.25">
      <c r="A129" s="64" t="s">
        <v>35</v>
      </c>
      <c r="B129" s="229">
        <v>316.51833409580621</v>
      </c>
      <c r="C129" s="229">
        <v>314.69254442655517</v>
      </c>
      <c r="D129" s="229">
        <v>318.0084931122949</v>
      </c>
      <c r="E129" s="229">
        <v>243.648744518575</v>
      </c>
      <c r="F129" s="229">
        <v>270.97903405569519</v>
      </c>
      <c r="G129" s="229">
        <v>304.01587603733913</v>
      </c>
      <c r="H129" s="229">
        <v>235.17090839936361</v>
      </c>
      <c r="I129" s="229">
        <v>295.23070205398608</v>
      </c>
      <c r="J129" s="229">
        <v>327.67497929259503</v>
      </c>
      <c r="K129" s="229">
        <v>294.08507566904848</v>
      </c>
      <c r="L129" s="229">
        <v>298.30208653167369</v>
      </c>
      <c r="M129" s="229">
        <v>247.39987155960799</v>
      </c>
      <c r="N129" s="229">
        <v>257.03287790470478</v>
      </c>
      <c r="O129" s="229">
        <v>243.55809700096361</v>
      </c>
      <c r="P129" s="229">
        <v>229.79331993029689</v>
      </c>
      <c r="Q129" s="229">
        <v>229.87153336590109</v>
      </c>
      <c r="R129" s="229">
        <v>306.29199436977962</v>
      </c>
      <c r="S129" s="229">
        <v>264.00604328981939</v>
      </c>
      <c r="T129" s="229">
        <v>246.76365273652931</v>
      </c>
      <c r="U129" s="229">
        <v>228.30513732204949</v>
      </c>
      <c r="V129" s="229">
        <v>254.0948344320899</v>
      </c>
      <c r="W129" s="229">
        <v>263.37615425240398</v>
      </c>
      <c r="X129" s="229">
        <v>227.39991223404621</v>
      </c>
      <c r="Y129" s="229">
        <v>231.3243867246228</v>
      </c>
      <c r="DA129" s="73" t="s">
        <v>1375</v>
      </c>
    </row>
    <row r="130" spans="1:105" ht="12" customHeight="1" x14ac:dyDescent="0.25">
      <c r="A130" s="64" t="s">
        <v>36</v>
      </c>
      <c r="B130" s="229">
        <v>8.0202344043091554</v>
      </c>
      <c r="C130" s="229">
        <v>7.6251174587302168</v>
      </c>
      <c r="D130" s="229">
        <v>7.1445922344370523</v>
      </c>
      <c r="E130" s="229">
        <v>0</v>
      </c>
      <c r="F130" s="229">
        <v>0</v>
      </c>
      <c r="G130" s="229">
        <v>8.439170040948768E-3</v>
      </c>
      <c r="H130" s="229">
        <v>8.7039493371116831E-3</v>
      </c>
      <c r="I130" s="229">
        <v>1.4456155487117299</v>
      </c>
      <c r="J130" s="229">
        <v>0</v>
      </c>
      <c r="K130" s="229">
        <v>0</v>
      </c>
      <c r="L130" s="229">
        <v>7.5062014424345476</v>
      </c>
      <c r="M130" s="229">
        <v>13.214074430923461</v>
      </c>
      <c r="N130" s="229">
        <v>6.7270599280699646</v>
      </c>
      <c r="O130" s="229">
        <v>6.8429023452115567</v>
      </c>
      <c r="P130" s="229">
        <v>5.0289050596342131</v>
      </c>
      <c r="Q130" s="229">
        <v>4.7396928656513877</v>
      </c>
      <c r="R130" s="229">
        <v>4.7146856558756882</v>
      </c>
      <c r="S130" s="229">
        <v>2.141649204774378</v>
      </c>
      <c r="T130" s="229">
        <v>4.104150425074085</v>
      </c>
      <c r="U130" s="229">
        <v>3.1655067345280159</v>
      </c>
      <c r="V130" s="229">
        <v>2.850655028871905</v>
      </c>
      <c r="W130" s="229">
        <v>3.2154304136480598</v>
      </c>
      <c r="X130" s="229">
        <v>3.4856588263775003E-2</v>
      </c>
      <c r="Y130" s="229">
        <v>1.329048972289065</v>
      </c>
      <c r="DA130" s="73" t="s">
        <v>1376</v>
      </c>
    </row>
    <row r="131" spans="1:105" ht="12" customHeight="1" x14ac:dyDescent="0.25">
      <c r="A131" s="64" t="s">
        <v>38</v>
      </c>
      <c r="B131" s="229">
        <v>0</v>
      </c>
      <c r="C131" s="229">
        <v>0</v>
      </c>
      <c r="D131" s="229">
        <v>0</v>
      </c>
      <c r="E131" s="229">
        <v>0.22087785314767741</v>
      </c>
      <c r="F131" s="229">
        <v>0.33242501460611779</v>
      </c>
      <c r="G131" s="229">
        <v>0.20594898260282829</v>
      </c>
      <c r="H131" s="229">
        <v>0.20314034311095541</v>
      </c>
      <c r="I131" s="229">
        <v>7.9853783652202619</v>
      </c>
      <c r="J131" s="229">
        <v>27.941053723665419</v>
      </c>
      <c r="K131" s="229">
        <v>22.876285288694689</v>
      </c>
      <c r="L131" s="229">
        <v>36.110599663922407</v>
      </c>
      <c r="M131" s="229">
        <v>35.741772080963798</v>
      </c>
      <c r="N131" s="229">
        <v>41.792886803514619</v>
      </c>
      <c r="O131" s="229">
        <v>39.863346077974541</v>
      </c>
      <c r="P131" s="229">
        <v>39.338828630801267</v>
      </c>
      <c r="Q131" s="229">
        <v>44.682605514960017</v>
      </c>
      <c r="R131" s="229">
        <v>92.247475489154183</v>
      </c>
      <c r="S131" s="229">
        <v>54.233381927911047</v>
      </c>
      <c r="T131" s="229">
        <v>45.601606296491013</v>
      </c>
      <c r="U131" s="229">
        <v>43.992922437225253</v>
      </c>
      <c r="V131" s="229">
        <v>43.525692315089302</v>
      </c>
      <c r="W131" s="229">
        <v>49.354202570572689</v>
      </c>
      <c r="X131" s="229">
        <v>47.735582357905713</v>
      </c>
      <c r="Y131" s="229">
        <v>53.730644130634367</v>
      </c>
      <c r="DA131" s="73" t="s">
        <v>1377</v>
      </c>
    </row>
    <row r="132" spans="1:105" ht="12" customHeight="1" x14ac:dyDescent="0.25">
      <c r="A132" s="64" t="s">
        <v>39</v>
      </c>
      <c r="B132" s="229">
        <v>0</v>
      </c>
      <c r="C132" s="229">
        <v>0</v>
      </c>
      <c r="D132" s="229">
        <v>0</v>
      </c>
      <c r="E132" s="229">
        <v>0</v>
      </c>
      <c r="F132" s="229">
        <v>0</v>
      </c>
      <c r="G132" s="229">
        <v>0</v>
      </c>
      <c r="H132" s="229">
        <v>0</v>
      </c>
      <c r="I132" s="229">
        <v>0</v>
      </c>
      <c r="J132" s="229">
        <v>0</v>
      </c>
      <c r="K132" s="229">
        <v>0</v>
      </c>
      <c r="L132" s="229">
        <v>0</v>
      </c>
      <c r="M132" s="229">
        <v>0</v>
      </c>
      <c r="N132" s="229">
        <v>0</v>
      </c>
      <c r="O132" s="229">
        <v>0</v>
      </c>
      <c r="P132" s="229">
        <v>0</v>
      </c>
      <c r="Q132" s="229">
        <v>0</v>
      </c>
      <c r="R132" s="229">
        <v>0</v>
      </c>
      <c r="S132" s="229">
        <v>0</v>
      </c>
      <c r="T132" s="229">
        <v>0</v>
      </c>
      <c r="U132" s="229">
        <v>0</v>
      </c>
      <c r="V132" s="229">
        <v>0</v>
      </c>
      <c r="W132" s="229">
        <v>0</v>
      </c>
      <c r="X132" s="229">
        <v>0</v>
      </c>
      <c r="Y132" s="229">
        <v>0</v>
      </c>
      <c r="DA132" s="73" t="s">
        <v>1378</v>
      </c>
    </row>
    <row r="133" spans="1:105" ht="12" customHeight="1" x14ac:dyDescent="0.25">
      <c r="A133" s="60" t="s">
        <v>1064</v>
      </c>
      <c r="B133" s="262">
        <v>0</v>
      </c>
      <c r="C133" s="262">
        <v>0</v>
      </c>
      <c r="D133" s="262">
        <v>0</v>
      </c>
      <c r="E133" s="262">
        <v>0</v>
      </c>
      <c r="F133" s="262">
        <v>0</v>
      </c>
      <c r="G133" s="262">
        <v>0</v>
      </c>
      <c r="H133" s="262">
        <v>0</v>
      </c>
      <c r="I133" s="262">
        <v>0</v>
      </c>
      <c r="J133" s="262">
        <v>0</v>
      </c>
      <c r="K133" s="262">
        <v>0</v>
      </c>
      <c r="L133" s="262">
        <v>0</v>
      </c>
      <c r="M133" s="262">
        <v>0</v>
      </c>
      <c r="N133" s="262">
        <v>0</v>
      </c>
      <c r="O133" s="262">
        <v>0</v>
      </c>
      <c r="P133" s="262">
        <v>0</v>
      </c>
      <c r="Q133" s="262">
        <v>0</v>
      </c>
      <c r="R133" s="262">
        <v>0</v>
      </c>
      <c r="S133" s="262">
        <v>0</v>
      </c>
      <c r="T133" s="262">
        <v>0</v>
      </c>
      <c r="U133" s="262">
        <v>0</v>
      </c>
      <c r="V133" s="262">
        <v>0</v>
      </c>
      <c r="W133" s="262">
        <v>0</v>
      </c>
      <c r="X133" s="262">
        <v>0</v>
      </c>
      <c r="Y133" s="262">
        <v>0</v>
      </c>
      <c r="DA133" s="72" t="s">
        <v>1379</v>
      </c>
    </row>
    <row r="134" spans="1:105" ht="12" customHeight="1" x14ac:dyDescent="0.25">
      <c r="A134" s="57" t="s">
        <v>1010</v>
      </c>
      <c r="B134" s="261">
        <v>237.98309947511291</v>
      </c>
      <c r="C134" s="261">
        <v>259.07630833509342</v>
      </c>
      <c r="D134" s="261">
        <v>260.54856343944101</v>
      </c>
      <c r="E134" s="261">
        <v>302.90863492626107</v>
      </c>
      <c r="F134" s="261">
        <v>307.98757344045708</v>
      </c>
      <c r="G134" s="261">
        <v>340.67223594683679</v>
      </c>
      <c r="H134" s="261">
        <v>355.2105048970563</v>
      </c>
      <c r="I134" s="261">
        <v>399.3308714119018</v>
      </c>
      <c r="J134" s="261">
        <v>433.17340209221891</v>
      </c>
      <c r="K134" s="261">
        <v>405.24340721986528</v>
      </c>
      <c r="L134" s="261">
        <v>390.44449040820427</v>
      </c>
      <c r="M134" s="261">
        <v>347.42363407918208</v>
      </c>
      <c r="N134" s="261">
        <v>359.22842563311548</v>
      </c>
      <c r="O134" s="261">
        <v>354.50330746690457</v>
      </c>
      <c r="P134" s="261">
        <v>338.05574687194638</v>
      </c>
      <c r="Q134" s="261">
        <v>386.68808667679059</v>
      </c>
      <c r="R134" s="261">
        <v>472.9627348047847</v>
      </c>
      <c r="S134" s="261">
        <v>359.17725939170037</v>
      </c>
      <c r="T134" s="261">
        <v>331.2799620019486</v>
      </c>
      <c r="U134" s="261">
        <v>306.06248901551419</v>
      </c>
      <c r="V134" s="261">
        <v>318.87978412141769</v>
      </c>
      <c r="W134" s="261">
        <v>313.48865915234222</v>
      </c>
      <c r="X134" s="261">
        <v>303.30427496242743</v>
      </c>
      <c r="Y134" s="261">
        <v>282.62810415137022</v>
      </c>
      <c r="DA134" s="70" t="s">
        <v>1380</v>
      </c>
    </row>
    <row r="135" spans="1:105" ht="12" customHeight="1" x14ac:dyDescent="0.25">
      <c r="A135" s="60" t="s">
        <v>1012</v>
      </c>
      <c r="B135" s="262">
        <v>237.98309947511291</v>
      </c>
      <c r="C135" s="262">
        <v>259.07630833509342</v>
      </c>
      <c r="D135" s="262">
        <v>260.54856343944101</v>
      </c>
      <c r="E135" s="262">
        <v>302.90863492626107</v>
      </c>
      <c r="F135" s="262">
        <v>307.98757344045708</v>
      </c>
      <c r="G135" s="262">
        <v>340.67223594683679</v>
      </c>
      <c r="H135" s="262">
        <v>355.2105048970563</v>
      </c>
      <c r="I135" s="262">
        <v>399.3308714119018</v>
      </c>
      <c r="J135" s="262">
        <v>433.17340209221891</v>
      </c>
      <c r="K135" s="262">
        <v>405.24340721986528</v>
      </c>
      <c r="L135" s="262">
        <v>390.44449040820427</v>
      </c>
      <c r="M135" s="262">
        <v>347.42363407918208</v>
      </c>
      <c r="N135" s="262">
        <v>359.22842563311548</v>
      </c>
      <c r="O135" s="262">
        <v>354.50330746690457</v>
      </c>
      <c r="P135" s="262">
        <v>338.05574687194638</v>
      </c>
      <c r="Q135" s="262">
        <v>386.68808667679059</v>
      </c>
      <c r="R135" s="262">
        <v>472.9627348047847</v>
      </c>
      <c r="S135" s="262">
        <v>359.17725939170037</v>
      </c>
      <c r="T135" s="262">
        <v>331.2799620019486</v>
      </c>
      <c r="U135" s="262">
        <v>306.06248901551419</v>
      </c>
      <c r="V135" s="262">
        <v>318.87978412141769</v>
      </c>
      <c r="W135" s="262">
        <v>313.48865915234222</v>
      </c>
      <c r="X135" s="262">
        <v>303.30427496242743</v>
      </c>
      <c r="Y135" s="262">
        <v>282.62810415137022</v>
      </c>
      <c r="DA135" s="72" t="s">
        <v>1381</v>
      </c>
    </row>
    <row r="136" spans="1:105" ht="12" customHeight="1" x14ac:dyDescent="0.25">
      <c r="A136" s="59" t="s">
        <v>28</v>
      </c>
      <c r="B136" s="230">
        <v>24.490904571699101</v>
      </c>
      <c r="C136" s="230">
        <v>42.650256639466008</v>
      </c>
      <c r="D136" s="230">
        <v>39.673001840237497</v>
      </c>
      <c r="E136" s="230">
        <v>39.978551723671544</v>
      </c>
      <c r="F136" s="230">
        <v>24.55628965273981</v>
      </c>
      <c r="G136" s="230">
        <v>14.980167333041271</v>
      </c>
      <c r="H136" s="230">
        <v>22.64524971157141</v>
      </c>
      <c r="I136" s="230">
        <v>33.250531414405458</v>
      </c>
      <c r="J136" s="230">
        <v>38.765846317621737</v>
      </c>
      <c r="K136" s="230">
        <v>30.53833689594633</v>
      </c>
      <c r="L136" s="230">
        <v>48.971721131113569</v>
      </c>
      <c r="M136" s="230">
        <v>34.776469296943418</v>
      </c>
      <c r="N136" s="230">
        <v>34.453692303526722</v>
      </c>
      <c r="O136" s="230">
        <v>38.728810672552591</v>
      </c>
      <c r="P136" s="230">
        <v>44.669675238719392</v>
      </c>
      <c r="Q136" s="230">
        <v>84.962044254954563</v>
      </c>
      <c r="R136" s="230">
        <v>102.7432217944434</v>
      </c>
      <c r="S136" s="230">
        <v>70.701714273742837</v>
      </c>
      <c r="T136" s="230">
        <v>35.830064304058979</v>
      </c>
      <c r="U136" s="230">
        <v>33.205177395164469</v>
      </c>
      <c r="V136" s="230">
        <v>44.308277793821368</v>
      </c>
      <c r="W136" s="230">
        <v>14.61386739850586</v>
      </c>
      <c r="X136" s="230">
        <v>47.330281586941183</v>
      </c>
      <c r="Y136" s="230">
        <v>36.496846991369061</v>
      </c>
      <c r="DA136" s="71" t="s">
        <v>1382</v>
      </c>
    </row>
    <row r="137" spans="1:105" ht="12" customHeight="1" x14ac:dyDescent="0.25">
      <c r="A137" s="59" t="s">
        <v>31</v>
      </c>
      <c r="B137" s="295">
        <v>0</v>
      </c>
      <c r="C137" s="295">
        <v>0</v>
      </c>
      <c r="D137" s="295">
        <v>0</v>
      </c>
      <c r="E137" s="295">
        <v>0</v>
      </c>
      <c r="F137" s="295">
        <v>0</v>
      </c>
      <c r="G137" s="295">
        <v>0</v>
      </c>
      <c r="H137" s="295">
        <v>0</v>
      </c>
      <c r="I137" s="295">
        <v>1.007652457992098</v>
      </c>
      <c r="J137" s="295">
        <v>0</v>
      </c>
      <c r="K137" s="295">
        <v>0</v>
      </c>
      <c r="L137" s="295">
        <v>0</v>
      </c>
      <c r="M137" s="295">
        <v>0.19185344934798179</v>
      </c>
      <c r="N137" s="295">
        <v>0</v>
      </c>
      <c r="O137" s="295">
        <v>0</v>
      </c>
      <c r="P137" s="295">
        <v>0</v>
      </c>
      <c r="Q137" s="295">
        <v>0</v>
      </c>
      <c r="R137" s="295">
        <v>0</v>
      </c>
      <c r="S137" s="295">
        <v>0</v>
      </c>
      <c r="T137" s="295">
        <v>0</v>
      </c>
      <c r="U137" s="295">
        <v>0</v>
      </c>
      <c r="V137" s="295">
        <v>0</v>
      </c>
      <c r="W137" s="295">
        <v>0</v>
      </c>
      <c r="X137" s="295">
        <v>0</v>
      </c>
      <c r="Y137" s="295">
        <v>0</v>
      </c>
      <c r="DA137" s="122" t="s">
        <v>1383</v>
      </c>
    </row>
    <row r="138" spans="1:105" ht="12" customHeight="1" x14ac:dyDescent="0.25">
      <c r="A138" s="59" t="s">
        <v>159</v>
      </c>
      <c r="B138" s="295">
        <v>0</v>
      </c>
      <c r="C138" s="295">
        <v>0</v>
      </c>
      <c r="D138" s="295">
        <v>0</v>
      </c>
      <c r="E138" s="295">
        <v>3.612907280980068</v>
      </c>
      <c r="F138" s="295">
        <v>3.8630768817649139</v>
      </c>
      <c r="G138" s="295">
        <v>5.0376809487035299</v>
      </c>
      <c r="H138" s="295">
        <v>5.1893644863910433</v>
      </c>
      <c r="I138" s="295">
        <v>5.6316965660970846</v>
      </c>
      <c r="J138" s="295">
        <v>5.9195434683487234</v>
      </c>
      <c r="K138" s="295">
        <v>3.8864310716361792</v>
      </c>
      <c r="L138" s="295">
        <v>4.6565239164923238</v>
      </c>
      <c r="M138" s="295">
        <v>4.43870912819777</v>
      </c>
      <c r="N138" s="295">
        <v>4.1179852787112567</v>
      </c>
      <c r="O138" s="295">
        <v>3.1457708432382439</v>
      </c>
      <c r="P138" s="295">
        <v>2.3494159081349881</v>
      </c>
      <c r="Q138" s="295">
        <v>1.192047399072939</v>
      </c>
      <c r="R138" s="295">
        <v>3.738292717720594</v>
      </c>
      <c r="S138" s="295">
        <v>2.552518093080995</v>
      </c>
      <c r="T138" s="295">
        <v>3.327302203438375</v>
      </c>
      <c r="U138" s="295">
        <v>2.4719319623028699</v>
      </c>
      <c r="V138" s="295">
        <v>4.9957215715475707</v>
      </c>
      <c r="W138" s="295">
        <v>6.4328480428361896</v>
      </c>
      <c r="X138" s="295">
        <v>4.3228482639141852</v>
      </c>
      <c r="Y138" s="295">
        <v>4.1727608406605654</v>
      </c>
      <c r="DA138" s="122" t="s">
        <v>1384</v>
      </c>
    </row>
    <row r="139" spans="1:105" ht="12" customHeight="1" x14ac:dyDescent="0.25">
      <c r="A139" s="59" t="s">
        <v>32</v>
      </c>
      <c r="B139" s="295">
        <v>16.66555322723725</v>
      </c>
      <c r="C139" s="295">
        <v>24.174356860354649</v>
      </c>
      <c r="D139" s="295">
        <v>26.60011472774768</v>
      </c>
      <c r="E139" s="295">
        <v>74.691303897862682</v>
      </c>
      <c r="F139" s="295">
        <v>76.260369494402624</v>
      </c>
      <c r="G139" s="295">
        <v>86.136863851259008</v>
      </c>
      <c r="H139" s="295">
        <v>99.99823345350184</v>
      </c>
      <c r="I139" s="295">
        <v>90.290799346324135</v>
      </c>
      <c r="J139" s="295">
        <v>96.81571345094865</v>
      </c>
      <c r="K139" s="295">
        <v>100.2518981518726</v>
      </c>
      <c r="L139" s="295">
        <v>80.904836907769564</v>
      </c>
      <c r="M139" s="295">
        <v>77.698367694067883</v>
      </c>
      <c r="N139" s="295">
        <v>79.326950999688478</v>
      </c>
      <c r="O139" s="295">
        <v>82.011711569710343</v>
      </c>
      <c r="P139" s="295">
        <v>77.397928954030206</v>
      </c>
      <c r="Q139" s="295">
        <v>87.066936280478117</v>
      </c>
      <c r="R139" s="295">
        <v>61.071776641459117</v>
      </c>
      <c r="S139" s="295">
        <v>43.161315060046242</v>
      </c>
      <c r="T139" s="295">
        <v>41.544872054180331</v>
      </c>
      <c r="U139" s="295">
        <v>36.189805831630721</v>
      </c>
      <c r="V139" s="295">
        <v>25.588432626338552</v>
      </c>
      <c r="W139" s="295">
        <v>31.95865242819092</v>
      </c>
      <c r="X139" s="295">
        <v>24.02174280927429</v>
      </c>
      <c r="Y139" s="295">
        <v>15.697968018630419</v>
      </c>
      <c r="DA139" s="122" t="s">
        <v>1385</v>
      </c>
    </row>
    <row r="140" spans="1:105" ht="12" customHeight="1" x14ac:dyDescent="0.25">
      <c r="A140" s="59" t="s">
        <v>35</v>
      </c>
      <c r="B140" s="295">
        <v>196.82664167617659</v>
      </c>
      <c r="C140" s="295">
        <v>192.2516948352727</v>
      </c>
      <c r="D140" s="295">
        <v>194.27544687145581</v>
      </c>
      <c r="E140" s="295">
        <v>184.62587202374681</v>
      </c>
      <c r="F140" s="295">
        <v>203.3078374115498</v>
      </c>
      <c r="G140" s="295">
        <v>234.51752381383301</v>
      </c>
      <c r="H140" s="295">
        <v>227.37765724559199</v>
      </c>
      <c r="I140" s="295">
        <v>269.15019162708302</v>
      </c>
      <c r="J140" s="295">
        <v>291.67229885529969</v>
      </c>
      <c r="K140" s="295">
        <v>270.56674110041018</v>
      </c>
      <c r="L140" s="295">
        <v>255.91140845282891</v>
      </c>
      <c r="M140" s="295">
        <v>230.31823451062499</v>
      </c>
      <c r="N140" s="295">
        <v>241.3297970511891</v>
      </c>
      <c r="O140" s="295">
        <v>230.61701438140341</v>
      </c>
      <c r="P140" s="295">
        <v>213.63872677106181</v>
      </c>
      <c r="Q140" s="295">
        <v>213.46705874228491</v>
      </c>
      <c r="R140" s="295">
        <v>305.40944365116161</v>
      </c>
      <c r="S140" s="295">
        <v>242.76171196483031</v>
      </c>
      <c r="T140" s="295">
        <v>250.57772344027089</v>
      </c>
      <c r="U140" s="295">
        <v>234.19557382641611</v>
      </c>
      <c r="V140" s="295">
        <v>243.98735212971019</v>
      </c>
      <c r="W140" s="295">
        <v>260.48329128280932</v>
      </c>
      <c r="X140" s="295">
        <v>227.62940230229771</v>
      </c>
      <c r="Y140" s="295">
        <v>226.26052830071021</v>
      </c>
      <c r="DA140" s="122" t="s">
        <v>1386</v>
      </c>
    </row>
    <row r="141" spans="1:105" ht="12" customHeight="1" x14ac:dyDescent="0.25">
      <c r="A141" s="60" t="s">
        <v>1019</v>
      </c>
      <c r="B141" s="262">
        <v>0</v>
      </c>
      <c r="C141" s="262">
        <v>0</v>
      </c>
      <c r="D141" s="262">
        <v>0</v>
      </c>
      <c r="E141" s="262">
        <v>0</v>
      </c>
      <c r="F141" s="262">
        <v>0</v>
      </c>
      <c r="G141" s="262">
        <v>0</v>
      </c>
      <c r="H141" s="262">
        <v>0</v>
      </c>
      <c r="I141" s="262">
        <v>0</v>
      </c>
      <c r="J141" s="262">
        <v>0</v>
      </c>
      <c r="K141" s="262">
        <v>0</v>
      </c>
      <c r="L141" s="262">
        <v>0</v>
      </c>
      <c r="M141" s="262">
        <v>0</v>
      </c>
      <c r="N141" s="262">
        <v>0</v>
      </c>
      <c r="O141" s="262">
        <v>0</v>
      </c>
      <c r="P141" s="262">
        <v>0</v>
      </c>
      <c r="Q141" s="262">
        <v>0</v>
      </c>
      <c r="R141" s="262">
        <v>0</v>
      </c>
      <c r="S141" s="262">
        <v>0</v>
      </c>
      <c r="T141" s="262">
        <v>0</v>
      </c>
      <c r="U141" s="262">
        <v>0</v>
      </c>
      <c r="V141" s="262">
        <v>0</v>
      </c>
      <c r="W141" s="262">
        <v>0</v>
      </c>
      <c r="X141" s="262">
        <v>0</v>
      </c>
      <c r="Y141" s="262">
        <v>0</v>
      </c>
      <c r="DA141" s="72" t="s">
        <v>1387</v>
      </c>
    </row>
    <row r="142" spans="1:105" ht="12" customHeight="1" x14ac:dyDescent="0.25">
      <c r="A142" s="57" t="s">
        <v>1021</v>
      </c>
      <c r="B142" s="261">
        <f t="shared" ref="B142:Y142" si="6">B143+B144+B155</f>
        <v>127.80428528660016</v>
      </c>
      <c r="C142" s="261">
        <f t="shared" si="6"/>
        <v>131.25706062615853</v>
      </c>
      <c r="D142" s="261">
        <f t="shared" si="6"/>
        <v>134.51347151400455</v>
      </c>
      <c r="E142" s="261">
        <f t="shared" si="6"/>
        <v>144.56056444027945</v>
      </c>
      <c r="F142" s="261">
        <f t="shared" si="6"/>
        <v>146.86113532603426</v>
      </c>
      <c r="G142" s="261">
        <f t="shared" si="6"/>
        <v>164.75577281786693</v>
      </c>
      <c r="H142" s="261">
        <f t="shared" si="6"/>
        <v>151.70932175321946</v>
      </c>
      <c r="I142" s="261">
        <f t="shared" si="6"/>
        <v>192.70349954766544</v>
      </c>
      <c r="J142" s="261">
        <f t="shared" si="6"/>
        <v>218.73270177469988</v>
      </c>
      <c r="K142" s="261">
        <f t="shared" si="6"/>
        <v>204.595788855861</v>
      </c>
      <c r="L142" s="261">
        <f t="shared" si="6"/>
        <v>197.22876525477042</v>
      </c>
      <c r="M142" s="261">
        <f t="shared" si="6"/>
        <v>170.51779659041813</v>
      </c>
      <c r="N142" s="261">
        <f t="shared" si="6"/>
        <v>179.22111305931423</v>
      </c>
      <c r="O142" s="261">
        <f t="shared" si="6"/>
        <v>174.74343733799145</v>
      </c>
      <c r="P142" s="261">
        <f t="shared" si="6"/>
        <v>161.93063901949159</v>
      </c>
      <c r="Q142" s="261">
        <f t="shared" si="6"/>
        <v>179.72202409276963</v>
      </c>
      <c r="R142" s="261">
        <f t="shared" si="6"/>
        <v>231.75809354826623</v>
      </c>
      <c r="S142" s="261">
        <f t="shared" si="6"/>
        <v>182.27080090193513</v>
      </c>
      <c r="T142" s="261">
        <f t="shared" si="6"/>
        <v>166.17977763423568</v>
      </c>
      <c r="U142" s="261">
        <f t="shared" si="6"/>
        <v>151.05227330180981</v>
      </c>
      <c r="V142" s="261">
        <f t="shared" si="6"/>
        <v>165.90514864047148</v>
      </c>
      <c r="W142" s="261">
        <f t="shared" si="6"/>
        <v>166.19049767271008</v>
      </c>
      <c r="X142" s="261">
        <f t="shared" si="6"/>
        <v>148.92106162011024</v>
      </c>
      <c r="Y142" s="261">
        <f t="shared" si="6"/>
        <v>144.21259742094156</v>
      </c>
      <c r="DA142" s="70"/>
    </row>
    <row r="143" spans="1:105" ht="12" customHeight="1" x14ac:dyDescent="0.25">
      <c r="A143" s="60" t="s">
        <v>1022</v>
      </c>
      <c r="B143" s="262">
        <v>82.845179203570879</v>
      </c>
      <c r="C143" s="262">
        <v>82.360378309459904</v>
      </c>
      <c r="D143" s="262">
        <v>85.36950375928788</v>
      </c>
      <c r="E143" s="262">
        <v>93.822548472802609</v>
      </c>
      <c r="F143" s="262">
        <v>95.32047494867696</v>
      </c>
      <c r="G143" s="262">
        <v>109.48171348828259</v>
      </c>
      <c r="H143" s="262">
        <v>104.70187436589541</v>
      </c>
      <c r="I143" s="262">
        <v>137.20505886758821</v>
      </c>
      <c r="J143" s="262">
        <v>155.18793238360391</v>
      </c>
      <c r="K143" s="262">
        <v>148.30272903850391</v>
      </c>
      <c r="L143" s="262">
        <v>137.06706351956609</v>
      </c>
      <c r="M143" s="262">
        <v>119.4714147526271</v>
      </c>
      <c r="N143" s="262">
        <v>127.2622330034533</v>
      </c>
      <c r="O143" s="262">
        <v>123.9620315406892</v>
      </c>
      <c r="P143" s="262">
        <v>112.8103529596297</v>
      </c>
      <c r="Q143" s="262">
        <v>123.3221998422447</v>
      </c>
      <c r="R143" s="262">
        <v>161.19034992662529</v>
      </c>
      <c r="S143" s="262">
        <v>128.70416649340481</v>
      </c>
      <c r="T143" s="262">
        <v>120.5447447529573</v>
      </c>
      <c r="U143" s="262">
        <v>108.49435618157609</v>
      </c>
      <c r="V143" s="262">
        <v>120.227970027355</v>
      </c>
      <c r="W143" s="262">
        <v>121.54586926784479</v>
      </c>
      <c r="X143" s="262">
        <v>106.8728840975527</v>
      </c>
      <c r="Y143" s="262">
        <v>103.571613375008</v>
      </c>
      <c r="DA143" s="72" t="s">
        <v>1388</v>
      </c>
    </row>
    <row r="144" spans="1:105" ht="12" customHeight="1" x14ac:dyDescent="0.25">
      <c r="A144" s="60" t="s">
        <v>1024</v>
      </c>
      <c r="B144" s="262">
        <v>44.959106083029283</v>
      </c>
      <c r="C144" s="262">
        <v>48.89668231669863</v>
      </c>
      <c r="D144" s="262">
        <v>49.143967754716677</v>
      </c>
      <c r="E144" s="262">
        <v>50.738015967476848</v>
      </c>
      <c r="F144" s="262">
        <v>51.540660377357298</v>
      </c>
      <c r="G144" s="262">
        <v>55.274059329584333</v>
      </c>
      <c r="H144" s="262">
        <v>47.007447387324049</v>
      </c>
      <c r="I144" s="262">
        <v>55.498440680077238</v>
      </c>
      <c r="J144" s="262">
        <v>63.544769391095961</v>
      </c>
      <c r="K144" s="262">
        <v>56.293059817357097</v>
      </c>
      <c r="L144" s="262">
        <v>60.161701735204332</v>
      </c>
      <c r="M144" s="262">
        <v>51.046381837791039</v>
      </c>
      <c r="N144" s="262">
        <v>51.958880055860917</v>
      </c>
      <c r="O144" s="262">
        <v>50.781405797302249</v>
      </c>
      <c r="P144" s="262">
        <v>49.120286059861897</v>
      </c>
      <c r="Q144" s="262">
        <v>56.399824250524922</v>
      </c>
      <c r="R144" s="262">
        <v>70.567743621640943</v>
      </c>
      <c r="S144" s="262">
        <v>53.566634408530327</v>
      </c>
      <c r="T144" s="262">
        <v>45.63503288127837</v>
      </c>
      <c r="U144" s="262">
        <v>42.557917120233718</v>
      </c>
      <c r="V144" s="262">
        <v>45.677178613116482</v>
      </c>
      <c r="W144" s="262">
        <v>44.644628404865287</v>
      </c>
      <c r="X144" s="262">
        <v>42.048177522557538</v>
      </c>
      <c r="Y144" s="262">
        <v>40.640984045933557</v>
      </c>
      <c r="DA144" s="72" t="s">
        <v>1389</v>
      </c>
    </row>
    <row r="145" spans="1:105" ht="12" customHeight="1" x14ac:dyDescent="0.25">
      <c r="A145" s="64" t="s">
        <v>28</v>
      </c>
      <c r="B145" s="229">
        <v>4.4293213519593859</v>
      </c>
      <c r="C145" s="229">
        <v>7.8515481909895204</v>
      </c>
      <c r="D145" s="229">
        <v>7.3035371014333048</v>
      </c>
      <c r="E145" s="229">
        <v>5.9335697306273216</v>
      </c>
      <c r="F145" s="229">
        <v>3.6809650339328379</v>
      </c>
      <c r="G145" s="229">
        <v>2.1840119141471122</v>
      </c>
      <c r="H145" s="229">
        <v>2.6340881122692221</v>
      </c>
      <c r="I145" s="229">
        <v>4.1018784946885951</v>
      </c>
      <c r="J145" s="229">
        <v>4.8979544371614594</v>
      </c>
      <c r="K145" s="229">
        <v>3.7330287231589381</v>
      </c>
      <c r="L145" s="229">
        <v>6.4199166091680251</v>
      </c>
      <c r="M145" s="229">
        <v>4.2012063179683867</v>
      </c>
      <c r="N145" s="229">
        <v>4.1269658683335413</v>
      </c>
      <c r="O145" s="229">
        <v>4.6000522236143739</v>
      </c>
      <c r="P145" s="229">
        <v>5.4036546924549063</v>
      </c>
      <c r="Q145" s="229">
        <v>10.28955647085405</v>
      </c>
      <c r="R145" s="229">
        <v>11.58840697784661</v>
      </c>
      <c r="S145" s="229">
        <v>8.6473093533007965</v>
      </c>
      <c r="T145" s="229">
        <v>3.968292659788843</v>
      </c>
      <c r="U145" s="229">
        <v>3.640492838194973</v>
      </c>
      <c r="V145" s="229">
        <v>5.1895627461814566</v>
      </c>
      <c r="W145" s="229">
        <v>1.6618013929630939</v>
      </c>
      <c r="X145" s="229">
        <v>5.317633454250343</v>
      </c>
      <c r="Y145" s="229">
        <v>4.1964818054986814</v>
      </c>
      <c r="DA145" s="73" t="s">
        <v>1390</v>
      </c>
    </row>
    <row r="146" spans="1:105" ht="12" customHeight="1" x14ac:dyDescent="0.25">
      <c r="A146" s="64" t="s">
        <v>30</v>
      </c>
      <c r="B146" s="229">
        <v>1.0164942529508261</v>
      </c>
      <c r="C146" s="229">
        <v>0.23300830149771501</v>
      </c>
      <c r="D146" s="229">
        <v>3.0334386844669891E-2</v>
      </c>
      <c r="E146" s="229">
        <v>5.7558308183442204</v>
      </c>
      <c r="F146" s="229">
        <v>5.2318430769729449</v>
      </c>
      <c r="G146" s="229">
        <v>5.4184729409919647</v>
      </c>
      <c r="H146" s="229">
        <v>5.6093880978224284</v>
      </c>
      <c r="I146" s="229">
        <v>5.1752115029107646</v>
      </c>
      <c r="J146" s="229">
        <v>5.6721514097767143</v>
      </c>
      <c r="K146" s="229">
        <v>4.1830268416913396</v>
      </c>
      <c r="L146" s="229">
        <v>4.0712664043513822</v>
      </c>
      <c r="M146" s="229">
        <v>3.569701501086803</v>
      </c>
      <c r="N146" s="229">
        <v>3.3679233939481632</v>
      </c>
      <c r="O146" s="229">
        <v>3.334194817903521</v>
      </c>
      <c r="P146" s="229">
        <v>3.137794082072221</v>
      </c>
      <c r="Q146" s="229">
        <v>3.743665007203409</v>
      </c>
      <c r="R146" s="229">
        <v>5.9808477605154247</v>
      </c>
      <c r="S146" s="229">
        <v>3.058854540304734</v>
      </c>
      <c r="T146" s="229">
        <v>3.0877302697759959</v>
      </c>
      <c r="U146" s="229">
        <v>3.4769053973897939</v>
      </c>
      <c r="V146" s="229">
        <v>2.8982042663455538</v>
      </c>
      <c r="W146" s="229">
        <v>3.084333793245567</v>
      </c>
      <c r="X146" s="229">
        <v>2.5989509050449242</v>
      </c>
      <c r="Y146" s="229">
        <v>1.951540754883045</v>
      </c>
      <c r="DA146" s="73" t="s">
        <v>1391</v>
      </c>
    </row>
    <row r="147" spans="1:105" ht="12" customHeight="1" x14ac:dyDescent="0.25">
      <c r="A147" s="64" t="s">
        <v>31</v>
      </c>
      <c r="B147" s="229">
        <v>0</v>
      </c>
      <c r="C147" s="229">
        <v>0</v>
      </c>
      <c r="D147" s="229">
        <v>0</v>
      </c>
      <c r="E147" s="229">
        <v>0</v>
      </c>
      <c r="F147" s="229">
        <v>0</v>
      </c>
      <c r="G147" s="229">
        <v>0</v>
      </c>
      <c r="H147" s="229">
        <v>0</v>
      </c>
      <c r="I147" s="229">
        <v>0.1243068237329642</v>
      </c>
      <c r="J147" s="229">
        <v>0</v>
      </c>
      <c r="K147" s="229">
        <v>0</v>
      </c>
      <c r="L147" s="229">
        <v>0</v>
      </c>
      <c r="M147" s="229">
        <v>2.317704872919955E-2</v>
      </c>
      <c r="N147" s="229">
        <v>0</v>
      </c>
      <c r="O147" s="229">
        <v>0</v>
      </c>
      <c r="P147" s="229">
        <v>0</v>
      </c>
      <c r="Q147" s="229">
        <v>0</v>
      </c>
      <c r="R147" s="229">
        <v>0</v>
      </c>
      <c r="S147" s="229">
        <v>0</v>
      </c>
      <c r="T147" s="229">
        <v>0</v>
      </c>
      <c r="U147" s="229">
        <v>0</v>
      </c>
      <c r="V147" s="229">
        <v>0</v>
      </c>
      <c r="W147" s="229">
        <v>0</v>
      </c>
      <c r="X147" s="229">
        <v>0</v>
      </c>
      <c r="Y147" s="229">
        <v>0</v>
      </c>
      <c r="DA147" s="73" t="s">
        <v>1392</v>
      </c>
    </row>
    <row r="148" spans="1:105" ht="12" customHeight="1" x14ac:dyDescent="0.25">
      <c r="A148" s="64" t="s">
        <v>159</v>
      </c>
      <c r="B148" s="229">
        <v>0</v>
      </c>
      <c r="C148" s="229">
        <v>0</v>
      </c>
      <c r="D148" s="229">
        <v>0</v>
      </c>
      <c r="E148" s="229">
        <v>0.53622345877259869</v>
      </c>
      <c r="F148" s="229">
        <v>0.57907164014838897</v>
      </c>
      <c r="G148" s="229">
        <v>0.73446143604637104</v>
      </c>
      <c r="H148" s="229">
        <v>0.60362519636292333</v>
      </c>
      <c r="I148" s="229">
        <v>0.6947418296922967</v>
      </c>
      <c r="J148" s="229">
        <v>0.74791748280725978</v>
      </c>
      <c r="K148" s="229">
        <v>0.47508018758287568</v>
      </c>
      <c r="L148" s="229">
        <v>0.61044403876350828</v>
      </c>
      <c r="M148" s="229">
        <v>0.53622271639425556</v>
      </c>
      <c r="N148" s="229">
        <v>0.49326454017823029</v>
      </c>
      <c r="O148" s="229">
        <v>0.37364199703335738</v>
      </c>
      <c r="P148" s="229">
        <v>0.28420695312146599</v>
      </c>
      <c r="Q148" s="229">
        <v>0.14436610060710059</v>
      </c>
      <c r="R148" s="229">
        <v>0.42164199894313031</v>
      </c>
      <c r="S148" s="229">
        <v>0.31219064215768311</v>
      </c>
      <c r="T148" s="229">
        <v>0.36850921613634879</v>
      </c>
      <c r="U148" s="229">
        <v>0.27101347775300072</v>
      </c>
      <c r="V148" s="229">
        <v>0.58511889535940342</v>
      </c>
      <c r="W148" s="229">
        <v>0.73150491562541931</v>
      </c>
      <c r="X148" s="229">
        <v>0.48567897284981471</v>
      </c>
      <c r="Y148" s="229">
        <v>0.47979254072743582</v>
      </c>
      <c r="DA148" s="73" t="s">
        <v>1393</v>
      </c>
    </row>
    <row r="149" spans="1:105" ht="12" customHeight="1" x14ac:dyDescent="0.25">
      <c r="A149" s="64" t="s">
        <v>32</v>
      </c>
      <c r="B149" s="229">
        <v>3.0140614257636789</v>
      </c>
      <c r="C149" s="229">
        <v>4.4502927492262101</v>
      </c>
      <c r="D149" s="229">
        <v>4.8969050942711476</v>
      </c>
      <c r="E149" s="229">
        <v>11.08559567171692</v>
      </c>
      <c r="F149" s="229">
        <v>11.43135862760011</v>
      </c>
      <c r="G149" s="229">
        <v>12.558199966396799</v>
      </c>
      <c r="H149" s="229">
        <v>11.63176212860199</v>
      </c>
      <c r="I149" s="229">
        <v>11.13852538147629</v>
      </c>
      <c r="J149" s="229">
        <v>12.23239006311776</v>
      </c>
      <c r="K149" s="229">
        <v>12.25486563421279</v>
      </c>
      <c r="L149" s="229">
        <v>10.606168095166749</v>
      </c>
      <c r="M149" s="229">
        <v>9.3864293831817847</v>
      </c>
      <c r="N149" s="229">
        <v>9.5020184289847656</v>
      </c>
      <c r="O149" s="229">
        <v>9.7410209510005057</v>
      </c>
      <c r="P149" s="229">
        <v>9.3627652259315362</v>
      </c>
      <c r="Q149" s="229">
        <v>10.5444750707018</v>
      </c>
      <c r="R149" s="229">
        <v>6.8882850880158983</v>
      </c>
      <c r="S149" s="229">
        <v>5.2789277778249017</v>
      </c>
      <c r="T149" s="229">
        <v>4.6012256474179472</v>
      </c>
      <c r="U149" s="229">
        <v>3.9677164611354971</v>
      </c>
      <c r="V149" s="229">
        <v>2.9970195932403878</v>
      </c>
      <c r="W149" s="229">
        <v>3.6341463675673529</v>
      </c>
      <c r="X149" s="229">
        <v>2.6988815386054839</v>
      </c>
      <c r="Y149" s="229">
        <v>1.8049843371144201</v>
      </c>
      <c r="DA149" s="73" t="s">
        <v>1394</v>
      </c>
    </row>
    <row r="150" spans="1:105" ht="12" customHeight="1" x14ac:dyDescent="0.25">
      <c r="A150" s="64" t="s">
        <v>33</v>
      </c>
      <c r="B150" s="229">
        <v>0</v>
      </c>
      <c r="C150" s="229">
        <v>0.1123782778537457</v>
      </c>
      <c r="D150" s="229">
        <v>0.34485048465319801</v>
      </c>
      <c r="E150" s="229">
        <v>0</v>
      </c>
      <c r="F150" s="229">
        <v>0.10437963550494379</v>
      </c>
      <c r="G150" s="229">
        <v>0.1636573979300612</v>
      </c>
      <c r="H150" s="229">
        <v>5.6263335239930101E-2</v>
      </c>
      <c r="I150" s="229">
        <v>0</v>
      </c>
      <c r="J150" s="229">
        <v>0</v>
      </c>
      <c r="K150" s="229">
        <v>0</v>
      </c>
      <c r="L150" s="229">
        <v>0</v>
      </c>
      <c r="M150" s="229">
        <v>0</v>
      </c>
      <c r="N150" s="229">
        <v>0.10471039404565741</v>
      </c>
      <c r="O150" s="229">
        <v>8.7917142320537822E-2</v>
      </c>
      <c r="P150" s="229">
        <v>9.8343101224176221E-2</v>
      </c>
      <c r="Q150" s="229">
        <v>0.2669817208549175</v>
      </c>
      <c r="R150" s="229">
        <v>0.33658450600303258</v>
      </c>
      <c r="S150" s="229">
        <v>0.237695600522908</v>
      </c>
      <c r="T150" s="229">
        <v>0.26684391630399179</v>
      </c>
      <c r="U150" s="229">
        <v>0.22177983466318399</v>
      </c>
      <c r="V150" s="229">
        <v>0.2147826293920623</v>
      </c>
      <c r="W150" s="229">
        <v>0</v>
      </c>
      <c r="X150" s="229">
        <v>0</v>
      </c>
      <c r="Y150" s="229">
        <v>0</v>
      </c>
      <c r="DA150" s="73" t="s">
        <v>1395</v>
      </c>
    </row>
    <row r="151" spans="1:105" ht="12" customHeight="1" x14ac:dyDescent="0.25">
      <c r="A151" s="64" t="s">
        <v>35</v>
      </c>
      <c r="B151" s="229">
        <v>35.597233416122222</v>
      </c>
      <c r="C151" s="229">
        <v>35.391895986899577</v>
      </c>
      <c r="D151" s="229">
        <v>35.764824145072019</v>
      </c>
      <c r="E151" s="229">
        <v>27.401955260978891</v>
      </c>
      <c r="F151" s="229">
        <v>30.47565618501002</v>
      </c>
      <c r="G151" s="229">
        <v>34.191144511181207</v>
      </c>
      <c r="H151" s="229">
        <v>26.448495449365399</v>
      </c>
      <c r="I151" s="229">
        <v>33.203119947675177</v>
      </c>
      <c r="J151" s="229">
        <v>36.851965481945427</v>
      </c>
      <c r="K151" s="229">
        <v>33.07427708001385</v>
      </c>
      <c r="L151" s="229">
        <v>33.548543192983338</v>
      </c>
      <c r="M151" s="229">
        <v>27.82382575146605</v>
      </c>
      <c r="N151" s="229">
        <v>28.90720177878206</v>
      </c>
      <c r="O151" s="229">
        <v>27.391760588205091</v>
      </c>
      <c r="P151" s="229">
        <v>25.84370497965671</v>
      </c>
      <c r="Q151" s="229">
        <v>25.852501253437911</v>
      </c>
      <c r="R151" s="229">
        <v>34.447128152046908</v>
      </c>
      <c r="S151" s="229">
        <v>29.691438801172101</v>
      </c>
      <c r="T151" s="229">
        <v>27.75227340359476</v>
      </c>
      <c r="U151" s="229">
        <v>25.676336527453369</v>
      </c>
      <c r="V151" s="229">
        <v>28.576774729176371</v>
      </c>
      <c r="W151" s="229">
        <v>29.620598332624869</v>
      </c>
      <c r="X151" s="229">
        <v>25.57453039087099</v>
      </c>
      <c r="Y151" s="229">
        <v>26.015896401708101</v>
      </c>
      <c r="DA151" s="73" t="s">
        <v>1396</v>
      </c>
    </row>
    <row r="152" spans="1:105" ht="12" customHeight="1" x14ac:dyDescent="0.25">
      <c r="A152" s="64" t="s">
        <v>36</v>
      </c>
      <c r="B152" s="229">
        <v>0.90199563623316159</v>
      </c>
      <c r="C152" s="229">
        <v>0.85755881023185532</v>
      </c>
      <c r="D152" s="229">
        <v>0.80351654244233506</v>
      </c>
      <c r="E152" s="229">
        <v>0</v>
      </c>
      <c r="F152" s="229">
        <v>0</v>
      </c>
      <c r="G152" s="229">
        <v>9.4911123124725039E-4</v>
      </c>
      <c r="H152" s="229">
        <v>9.7888963393028407E-4</v>
      </c>
      <c r="I152" s="229">
        <v>0.16258114799091161</v>
      </c>
      <c r="J152" s="229">
        <v>0</v>
      </c>
      <c r="K152" s="229">
        <v>0</v>
      </c>
      <c r="L152" s="229">
        <v>0.84418492084536878</v>
      </c>
      <c r="M152" s="229">
        <v>1.486120837958206</v>
      </c>
      <c r="N152" s="229">
        <v>0.75655877296278828</v>
      </c>
      <c r="O152" s="229">
        <v>0.76958699003039355</v>
      </c>
      <c r="P152" s="229">
        <v>0.56557579119929113</v>
      </c>
      <c r="Q152" s="229">
        <v>0.53304954274229288</v>
      </c>
      <c r="R152" s="229">
        <v>0.53023710697608484</v>
      </c>
      <c r="S152" s="229">
        <v>0.2408605708594756</v>
      </c>
      <c r="T152" s="229">
        <v>0.46157326422682948</v>
      </c>
      <c r="U152" s="229">
        <v>0.35600870461801709</v>
      </c>
      <c r="V152" s="229">
        <v>0.32059890856395229</v>
      </c>
      <c r="W152" s="229">
        <v>0.3616233710281147</v>
      </c>
      <c r="X152" s="229">
        <v>3.9201460858810508E-3</v>
      </c>
      <c r="Y152" s="229">
        <v>0.1494714883521121</v>
      </c>
      <c r="DA152" s="73" t="s">
        <v>1397</v>
      </c>
    </row>
    <row r="153" spans="1:105" ht="12" customHeight="1" x14ac:dyDescent="0.25">
      <c r="A153" s="64" t="s">
        <v>38</v>
      </c>
      <c r="B153" s="229">
        <v>0</v>
      </c>
      <c r="C153" s="229">
        <v>0</v>
      </c>
      <c r="D153" s="229">
        <v>0</v>
      </c>
      <c r="E153" s="229">
        <v>2.4841027036904339E-2</v>
      </c>
      <c r="F153" s="229">
        <v>3.7386178188054009E-2</v>
      </c>
      <c r="G153" s="229">
        <v>2.3162051659562661E-2</v>
      </c>
      <c r="H153" s="229">
        <v>2.284617802823084E-2</v>
      </c>
      <c r="I153" s="229">
        <v>0.89807555191023147</v>
      </c>
      <c r="J153" s="229">
        <v>3.1423905162873411</v>
      </c>
      <c r="K153" s="229">
        <v>2.572781350697301</v>
      </c>
      <c r="L153" s="229">
        <v>4.0611784739259544</v>
      </c>
      <c r="M153" s="229">
        <v>4.0196982810063604</v>
      </c>
      <c r="N153" s="229">
        <v>4.7002368786257183</v>
      </c>
      <c r="O153" s="229">
        <v>4.4832310871944614</v>
      </c>
      <c r="P153" s="229">
        <v>4.4242412342016042</v>
      </c>
      <c r="Q153" s="229">
        <v>5.0252290841234304</v>
      </c>
      <c r="R153" s="229">
        <v>10.374612031293839</v>
      </c>
      <c r="S153" s="229">
        <v>6.0993571223877314</v>
      </c>
      <c r="T153" s="229">
        <v>5.1285845040336566</v>
      </c>
      <c r="U153" s="229">
        <v>4.947663879025888</v>
      </c>
      <c r="V153" s="229">
        <v>4.8951168448573004</v>
      </c>
      <c r="W153" s="229">
        <v>5.5506202318108766</v>
      </c>
      <c r="X153" s="229">
        <v>5.3685821148501089</v>
      </c>
      <c r="Y153" s="229">
        <v>6.0428167176497611</v>
      </c>
      <c r="DA153" s="73" t="s">
        <v>1398</v>
      </c>
    </row>
    <row r="154" spans="1:105" ht="12" customHeight="1" x14ac:dyDescent="0.25">
      <c r="A154" s="64" t="s">
        <v>39</v>
      </c>
      <c r="B154" s="229">
        <v>0</v>
      </c>
      <c r="C154" s="229">
        <v>0</v>
      </c>
      <c r="D154" s="229">
        <v>0</v>
      </c>
      <c r="E154" s="229">
        <v>0</v>
      </c>
      <c r="F154" s="229">
        <v>0</v>
      </c>
      <c r="G154" s="229">
        <v>0</v>
      </c>
      <c r="H154" s="229">
        <v>0</v>
      </c>
      <c r="I154" s="229">
        <v>0</v>
      </c>
      <c r="J154" s="229">
        <v>0</v>
      </c>
      <c r="K154" s="229">
        <v>0</v>
      </c>
      <c r="L154" s="229">
        <v>0</v>
      </c>
      <c r="M154" s="229">
        <v>0</v>
      </c>
      <c r="N154" s="229">
        <v>0</v>
      </c>
      <c r="O154" s="229">
        <v>0</v>
      </c>
      <c r="P154" s="229">
        <v>0</v>
      </c>
      <c r="Q154" s="229">
        <v>0</v>
      </c>
      <c r="R154" s="229">
        <v>0</v>
      </c>
      <c r="S154" s="229">
        <v>0</v>
      </c>
      <c r="T154" s="229">
        <v>0</v>
      </c>
      <c r="U154" s="229">
        <v>0</v>
      </c>
      <c r="V154" s="229">
        <v>0</v>
      </c>
      <c r="W154" s="229">
        <v>0</v>
      </c>
      <c r="X154" s="229">
        <v>0</v>
      </c>
      <c r="Y154" s="229">
        <v>0</v>
      </c>
      <c r="DA154" s="73" t="s">
        <v>1399</v>
      </c>
    </row>
    <row r="155" spans="1:105" ht="12" customHeight="1" x14ac:dyDescent="0.25">
      <c r="A155" s="60" t="s">
        <v>1036</v>
      </c>
      <c r="B155" s="262">
        <v>0</v>
      </c>
      <c r="C155" s="262">
        <v>0</v>
      </c>
      <c r="D155" s="262">
        <v>0</v>
      </c>
      <c r="E155" s="262">
        <v>0</v>
      </c>
      <c r="F155" s="262">
        <v>0</v>
      </c>
      <c r="G155" s="262">
        <v>0</v>
      </c>
      <c r="H155" s="262">
        <v>0</v>
      </c>
      <c r="I155" s="262">
        <v>0</v>
      </c>
      <c r="J155" s="262">
        <v>0</v>
      </c>
      <c r="K155" s="262">
        <v>0</v>
      </c>
      <c r="L155" s="262">
        <v>0</v>
      </c>
      <c r="M155" s="262">
        <v>0</v>
      </c>
      <c r="N155" s="262">
        <v>0</v>
      </c>
      <c r="O155" s="262">
        <v>0</v>
      </c>
      <c r="P155" s="262">
        <v>0</v>
      </c>
      <c r="Q155" s="262">
        <v>0</v>
      </c>
      <c r="R155" s="262">
        <v>0</v>
      </c>
      <c r="S155" s="262">
        <v>0</v>
      </c>
      <c r="T155" s="262">
        <v>0</v>
      </c>
      <c r="U155" s="262">
        <v>0</v>
      </c>
      <c r="V155" s="262">
        <v>0</v>
      </c>
      <c r="W155" s="262">
        <v>0</v>
      </c>
      <c r="X155" s="262">
        <v>0</v>
      </c>
      <c r="Y155" s="262">
        <v>0</v>
      </c>
      <c r="DA155" s="72" t="s">
        <v>1400</v>
      </c>
    </row>
    <row r="156" spans="1:105" ht="12" customHeight="1" x14ac:dyDescent="0.25">
      <c r="A156" s="132" t="s">
        <v>1038</v>
      </c>
      <c r="B156" s="316">
        <v>0</v>
      </c>
      <c r="C156" s="316">
        <v>0</v>
      </c>
      <c r="D156" s="316">
        <v>0</v>
      </c>
      <c r="E156" s="316">
        <v>0</v>
      </c>
      <c r="F156" s="316">
        <v>0</v>
      </c>
      <c r="G156" s="316">
        <v>0</v>
      </c>
      <c r="H156" s="316">
        <v>0</v>
      </c>
      <c r="I156" s="316">
        <v>0</v>
      </c>
      <c r="J156" s="316">
        <v>0</v>
      </c>
      <c r="K156" s="316">
        <v>0</v>
      </c>
      <c r="L156" s="316">
        <v>0</v>
      </c>
      <c r="M156" s="316">
        <v>0</v>
      </c>
      <c r="N156" s="316">
        <v>0</v>
      </c>
      <c r="O156" s="316">
        <v>0</v>
      </c>
      <c r="P156" s="316">
        <v>0</v>
      </c>
      <c r="Q156" s="316">
        <v>0</v>
      </c>
      <c r="R156" s="316">
        <v>0</v>
      </c>
      <c r="S156" s="316">
        <v>0</v>
      </c>
      <c r="T156" s="316">
        <v>0</v>
      </c>
      <c r="U156" s="316">
        <v>0</v>
      </c>
      <c r="V156" s="316">
        <v>0</v>
      </c>
      <c r="W156" s="316">
        <v>0</v>
      </c>
      <c r="X156" s="316">
        <v>0</v>
      </c>
      <c r="Y156" s="316">
        <v>0</v>
      </c>
      <c r="DA156" s="139" t="s">
        <v>1401</v>
      </c>
    </row>
    <row r="157" spans="1:105" ht="12" customHeight="1" x14ac:dyDescent="0.25">
      <c r="A157" s="172"/>
      <c r="B157" s="172"/>
      <c r="C157" s="172"/>
      <c r="D157" s="172"/>
      <c r="E157" s="172"/>
      <c r="F157" s="172"/>
      <c r="G157" s="172"/>
      <c r="H157" s="172"/>
      <c r="I157" s="172"/>
      <c r="J157" s="172"/>
      <c r="K157" s="172"/>
      <c r="L157" s="172"/>
      <c r="M157" s="172"/>
      <c r="N157" s="172"/>
      <c r="O157" s="172"/>
      <c r="P157" s="172"/>
      <c r="Q157" s="172"/>
      <c r="R157" s="172"/>
      <c r="S157" s="172"/>
      <c r="T157" s="172"/>
      <c r="U157" s="172"/>
      <c r="V157" s="172"/>
      <c r="W157" s="172"/>
      <c r="X157" s="172"/>
      <c r="Y157" s="172"/>
      <c r="DA157" s="176"/>
    </row>
    <row r="158" spans="1:105" ht="15" customHeight="1" x14ac:dyDescent="0.25">
      <c r="A158" s="32" t="s">
        <v>429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DA158" s="88"/>
    </row>
    <row r="159" spans="1:105" ht="12" customHeight="1" x14ac:dyDescent="0.25">
      <c r="A159" s="172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  <c r="DA159" s="176"/>
    </row>
    <row r="160" spans="1:105" ht="12" customHeight="1" x14ac:dyDescent="0.25">
      <c r="A160" s="35" t="s">
        <v>48</v>
      </c>
      <c r="B160" s="232">
        <f t="shared" ref="B160:Y160" si="7">SUM(B$161:B$167,B$169:B$170,B$172:B$175,B176)</f>
        <v>1</v>
      </c>
      <c r="C160" s="232">
        <f t="shared" si="7"/>
        <v>0.99999999999999989</v>
      </c>
      <c r="D160" s="232">
        <f t="shared" si="7"/>
        <v>0.99999999999999989</v>
      </c>
      <c r="E160" s="232">
        <f t="shared" si="7"/>
        <v>0.99999999999999989</v>
      </c>
      <c r="F160" s="232">
        <f t="shared" si="7"/>
        <v>1</v>
      </c>
      <c r="G160" s="232">
        <f t="shared" si="7"/>
        <v>1</v>
      </c>
      <c r="H160" s="232">
        <f t="shared" si="7"/>
        <v>1</v>
      </c>
      <c r="I160" s="232">
        <f t="shared" si="7"/>
        <v>0.99999999999999978</v>
      </c>
      <c r="J160" s="232">
        <f t="shared" si="7"/>
        <v>1</v>
      </c>
      <c r="K160" s="232">
        <f t="shared" si="7"/>
        <v>0.99999999999999978</v>
      </c>
      <c r="L160" s="232">
        <f t="shared" si="7"/>
        <v>1</v>
      </c>
      <c r="M160" s="232">
        <f t="shared" si="7"/>
        <v>0.99999999999999978</v>
      </c>
      <c r="N160" s="232">
        <f t="shared" si="7"/>
        <v>1</v>
      </c>
      <c r="O160" s="232">
        <f t="shared" si="7"/>
        <v>1</v>
      </c>
      <c r="P160" s="232">
        <f t="shared" si="7"/>
        <v>0.99999999999999978</v>
      </c>
      <c r="Q160" s="232">
        <f t="shared" si="7"/>
        <v>1</v>
      </c>
      <c r="R160" s="232">
        <f t="shared" si="7"/>
        <v>1</v>
      </c>
      <c r="S160" s="232">
        <f t="shared" si="7"/>
        <v>0.99999999999999978</v>
      </c>
      <c r="T160" s="232">
        <f t="shared" si="7"/>
        <v>1</v>
      </c>
      <c r="U160" s="232">
        <f t="shared" si="7"/>
        <v>1</v>
      </c>
      <c r="V160" s="232">
        <f t="shared" si="7"/>
        <v>0.99999999999999989</v>
      </c>
      <c r="W160" s="232">
        <f t="shared" si="7"/>
        <v>1</v>
      </c>
      <c r="X160" s="232">
        <f t="shared" si="7"/>
        <v>0.99999999999999989</v>
      </c>
      <c r="Y160" s="232">
        <f t="shared" si="7"/>
        <v>1</v>
      </c>
      <c r="DA160" s="95"/>
    </row>
    <row r="161" spans="1:105" ht="12" customHeight="1" x14ac:dyDescent="0.25">
      <c r="A161" s="55" t="s">
        <v>91</v>
      </c>
      <c r="B161" s="266">
        <f t="shared" ref="B161:Y161" si="8">IF(B$6=0,0,B$6/B$5)</f>
        <v>0</v>
      </c>
      <c r="C161" s="266">
        <f t="shared" si="8"/>
        <v>0</v>
      </c>
      <c r="D161" s="266">
        <f t="shared" si="8"/>
        <v>0</v>
      </c>
      <c r="E161" s="266">
        <f t="shared" si="8"/>
        <v>0</v>
      </c>
      <c r="F161" s="266">
        <f t="shared" si="8"/>
        <v>0</v>
      </c>
      <c r="G161" s="266">
        <f t="shared" si="8"/>
        <v>0</v>
      </c>
      <c r="H161" s="266">
        <f t="shared" si="8"/>
        <v>0</v>
      </c>
      <c r="I161" s="266">
        <f t="shared" si="8"/>
        <v>0</v>
      </c>
      <c r="J161" s="266">
        <f t="shared" si="8"/>
        <v>0</v>
      </c>
      <c r="K161" s="266">
        <f t="shared" si="8"/>
        <v>0</v>
      </c>
      <c r="L161" s="266">
        <f t="shared" si="8"/>
        <v>0</v>
      </c>
      <c r="M161" s="266">
        <f t="shared" si="8"/>
        <v>0</v>
      </c>
      <c r="N161" s="266">
        <f t="shared" si="8"/>
        <v>0</v>
      </c>
      <c r="O161" s="266">
        <f t="shared" si="8"/>
        <v>0</v>
      </c>
      <c r="P161" s="266">
        <f t="shared" si="8"/>
        <v>0</v>
      </c>
      <c r="Q161" s="266">
        <f t="shared" si="8"/>
        <v>0</v>
      </c>
      <c r="R161" s="266">
        <f t="shared" si="8"/>
        <v>0</v>
      </c>
      <c r="S161" s="266">
        <f t="shared" si="8"/>
        <v>0</v>
      </c>
      <c r="T161" s="266">
        <f t="shared" si="8"/>
        <v>0</v>
      </c>
      <c r="U161" s="266">
        <f t="shared" si="8"/>
        <v>0</v>
      </c>
      <c r="V161" s="266">
        <f t="shared" si="8"/>
        <v>0</v>
      </c>
      <c r="W161" s="266">
        <f t="shared" si="8"/>
        <v>0</v>
      </c>
      <c r="X161" s="266">
        <f t="shared" si="8"/>
        <v>0</v>
      </c>
      <c r="Y161" s="266">
        <f t="shared" si="8"/>
        <v>0</v>
      </c>
      <c r="DA161" s="76"/>
    </row>
    <row r="162" spans="1:105" ht="12" customHeight="1" x14ac:dyDescent="0.25">
      <c r="A162" s="173" t="s">
        <v>92</v>
      </c>
      <c r="B162" s="267">
        <f t="shared" ref="B162:Y162" si="9">IF(B$7=0,0,B$7/B$5)</f>
        <v>0</v>
      </c>
      <c r="C162" s="267">
        <f t="shared" si="9"/>
        <v>0</v>
      </c>
      <c r="D162" s="267">
        <f t="shared" si="9"/>
        <v>0</v>
      </c>
      <c r="E162" s="267">
        <f t="shared" si="9"/>
        <v>0</v>
      </c>
      <c r="F162" s="267">
        <f t="shared" si="9"/>
        <v>0</v>
      </c>
      <c r="G162" s="267">
        <f t="shared" si="9"/>
        <v>0</v>
      </c>
      <c r="H162" s="267">
        <f t="shared" si="9"/>
        <v>0</v>
      </c>
      <c r="I162" s="267">
        <f t="shared" si="9"/>
        <v>0</v>
      </c>
      <c r="J162" s="267">
        <f t="shared" si="9"/>
        <v>0</v>
      </c>
      <c r="K162" s="267">
        <f t="shared" si="9"/>
        <v>0</v>
      </c>
      <c r="L162" s="267">
        <f t="shared" si="9"/>
        <v>0</v>
      </c>
      <c r="M162" s="267">
        <f t="shared" si="9"/>
        <v>0</v>
      </c>
      <c r="N162" s="267">
        <f t="shared" si="9"/>
        <v>0</v>
      </c>
      <c r="O162" s="267">
        <f t="shared" si="9"/>
        <v>0</v>
      </c>
      <c r="P162" s="267">
        <f t="shared" si="9"/>
        <v>0</v>
      </c>
      <c r="Q162" s="267">
        <f t="shared" si="9"/>
        <v>0</v>
      </c>
      <c r="R162" s="267">
        <f t="shared" si="9"/>
        <v>0</v>
      </c>
      <c r="S162" s="267">
        <f t="shared" si="9"/>
        <v>0</v>
      </c>
      <c r="T162" s="267">
        <f t="shared" si="9"/>
        <v>0</v>
      </c>
      <c r="U162" s="267">
        <f t="shared" si="9"/>
        <v>0</v>
      </c>
      <c r="V162" s="267">
        <f t="shared" si="9"/>
        <v>0</v>
      </c>
      <c r="W162" s="267">
        <f t="shared" si="9"/>
        <v>0</v>
      </c>
      <c r="X162" s="267">
        <f t="shared" si="9"/>
        <v>0</v>
      </c>
      <c r="Y162" s="267">
        <f t="shared" si="9"/>
        <v>0</v>
      </c>
      <c r="DA162" s="77"/>
    </row>
    <row r="163" spans="1:105" ht="12" customHeight="1" x14ac:dyDescent="0.25">
      <c r="A163" s="173" t="s">
        <v>93</v>
      </c>
      <c r="B163" s="267">
        <f t="shared" ref="B163:Y163" si="10">IF(B$8=0,0,B$8/B$5)</f>
        <v>0</v>
      </c>
      <c r="C163" s="267">
        <f t="shared" si="10"/>
        <v>0</v>
      </c>
      <c r="D163" s="267">
        <f t="shared" si="10"/>
        <v>0</v>
      </c>
      <c r="E163" s="267">
        <f t="shared" si="10"/>
        <v>0</v>
      </c>
      <c r="F163" s="267">
        <f t="shared" si="10"/>
        <v>0</v>
      </c>
      <c r="G163" s="267">
        <f t="shared" si="10"/>
        <v>0</v>
      </c>
      <c r="H163" s="267">
        <f t="shared" si="10"/>
        <v>0</v>
      </c>
      <c r="I163" s="267">
        <f t="shared" si="10"/>
        <v>0</v>
      </c>
      <c r="J163" s="267">
        <f t="shared" si="10"/>
        <v>0</v>
      </c>
      <c r="K163" s="267">
        <f t="shared" si="10"/>
        <v>0</v>
      </c>
      <c r="L163" s="267">
        <f t="shared" si="10"/>
        <v>0</v>
      </c>
      <c r="M163" s="267">
        <f t="shared" si="10"/>
        <v>0</v>
      </c>
      <c r="N163" s="267">
        <f t="shared" si="10"/>
        <v>0</v>
      </c>
      <c r="O163" s="267">
        <f t="shared" si="10"/>
        <v>0</v>
      </c>
      <c r="P163" s="267">
        <f t="shared" si="10"/>
        <v>0</v>
      </c>
      <c r="Q163" s="267">
        <f t="shared" si="10"/>
        <v>0</v>
      </c>
      <c r="R163" s="267">
        <f t="shared" si="10"/>
        <v>0</v>
      </c>
      <c r="S163" s="267">
        <f t="shared" si="10"/>
        <v>0</v>
      </c>
      <c r="T163" s="267">
        <f t="shared" si="10"/>
        <v>0</v>
      </c>
      <c r="U163" s="267">
        <f t="shared" si="10"/>
        <v>0</v>
      </c>
      <c r="V163" s="267">
        <f t="shared" si="10"/>
        <v>0</v>
      </c>
      <c r="W163" s="267">
        <f t="shared" si="10"/>
        <v>0</v>
      </c>
      <c r="X163" s="267">
        <f t="shared" si="10"/>
        <v>0</v>
      </c>
      <c r="Y163" s="267">
        <f t="shared" si="10"/>
        <v>0</v>
      </c>
      <c r="DA163" s="77"/>
    </row>
    <row r="164" spans="1:105" ht="12" customHeight="1" x14ac:dyDescent="0.25">
      <c r="A164" s="173" t="s">
        <v>94</v>
      </c>
      <c r="B164" s="267">
        <f t="shared" ref="B164:Y164" si="11">IF(B$9=0,0,B$9/B$5)</f>
        <v>0</v>
      </c>
      <c r="C164" s="267">
        <f t="shared" si="11"/>
        <v>0</v>
      </c>
      <c r="D164" s="267">
        <f t="shared" si="11"/>
        <v>0</v>
      </c>
      <c r="E164" s="267">
        <f t="shared" si="11"/>
        <v>0</v>
      </c>
      <c r="F164" s="267">
        <f t="shared" si="11"/>
        <v>0</v>
      </c>
      <c r="G164" s="267">
        <f t="shared" si="11"/>
        <v>0</v>
      </c>
      <c r="H164" s="267">
        <f t="shared" si="11"/>
        <v>0</v>
      </c>
      <c r="I164" s="267">
        <f t="shared" si="11"/>
        <v>0</v>
      </c>
      <c r="J164" s="267">
        <f t="shared" si="11"/>
        <v>0</v>
      </c>
      <c r="K164" s="267">
        <f t="shared" si="11"/>
        <v>0</v>
      </c>
      <c r="L164" s="267">
        <f t="shared" si="11"/>
        <v>0</v>
      </c>
      <c r="M164" s="267">
        <f t="shared" si="11"/>
        <v>0</v>
      </c>
      <c r="N164" s="267">
        <f t="shared" si="11"/>
        <v>0</v>
      </c>
      <c r="O164" s="267">
        <f t="shared" si="11"/>
        <v>0</v>
      </c>
      <c r="P164" s="267">
        <f t="shared" si="11"/>
        <v>0</v>
      </c>
      <c r="Q164" s="267">
        <f t="shared" si="11"/>
        <v>0</v>
      </c>
      <c r="R164" s="267">
        <f t="shared" si="11"/>
        <v>0</v>
      </c>
      <c r="S164" s="267">
        <f t="shared" si="11"/>
        <v>0</v>
      </c>
      <c r="T164" s="267">
        <f t="shared" si="11"/>
        <v>0</v>
      </c>
      <c r="U164" s="267">
        <f t="shared" si="11"/>
        <v>0</v>
      </c>
      <c r="V164" s="267">
        <f t="shared" si="11"/>
        <v>0</v>
      </c>
      <c r="W164" s="267">
        <f t="shared" si="11"/>
        <v>0</v>
      </c>
      <c r="X164" s="267">
        <f t="shared" si="11"/>
        <v>0</v>
      </c>
      <c r="Y164" s="267">
        <f t="shared" si="11"/>
        <v>0</v>
      </c>
      <c r="DA164" s="77"/>
    </row>
    <row r="165" spans="1:105" ht="12" customHeight="1" x14ac:dyDescent="0.25">
      <c r="A165" s="56" t="s">
        <v>95</v>
      </c>
      <c r="B165" s="268">
        <f t="shared" ref="B165:Y165" si="12">IF(B$10=0,0,B$10/B$5)</f>
        <v>1.4346019290915526E-2</v>
      </c>
      <c r="C165" s="268">
        <f t="shared" si="12"/>
        <v>1.3666703753917915E-2</v>
      </c>
      <c r="D165" s="268">
        <f t="shared" si="12"/>
        <v>1.3777737402217341E-2</v>
      </c>
      <c r="E165" s="268">
        <f t="shared" si="12"/>
        <v>1.5003233196385534E-2</v>
      </c>
      <c r="F165" s="268">
        <f t="shared" si="12"/>
        <v>1.4647314274465455E-2</v>
      </c>
      <c r="G165" s="268">
        <f t="shared" si="12"/>
        <v>1.5098933997864725E-2</v>
      </c>
      <c r="H165" s="268">
        <f t="shared" si="12"/>
        <v>1.5158206634114742E-2</v>
      </c>
      <c r="I165" s="268">
        <f t="shared" si="12"/>
        <v>1.8342042953049496E-2</v>
      </c>
      <c r="J165" s="268">
        <f t="shared" si="12"/>
        <v>1.9428849449137107E-2</v>
      </c>
      <c r="K165" s="268">
        <f t="shared" si="12"/>
        <v>2.0444867147727388E-2</v>
      </c>
      <c r="L165" s="268">
        <f t="shared" si="12"/>
        <v>1.9003477761756711E-2</v>
      </c>
      <c r="M165" s="268">
        <f t="shared" si="12"/>
        <v>1.8577294660340214E-2</v>
      </c>
      <c r="N165" s="268">
        <f t="shared" si="12"/>
        <v>1.9498703463858336E-2</v>
      </c>
      <c r="O165" s="268">
        <f t="shared" si="12"/>
        <v>1.9549867237152369E-2</v>
      </c>
      <c r="P165" s="268">
        <f t="shared" si="12"/>
        <v>2.0161902919172955E-2</v>
      </c>
      <c r="Q165" s="268">
        <f t="shared" si="12"/>
        <v>2.0522584606039226E-2</v>
      </c>
      <c r="R165" s="268">
        <f t="shared" si="12"/>
        <v>2.1207906791654661E-2</v>
      </c>
      <c r="S165" s="268">
        <f t="shared" si="12"/>
        <v>2.2558683724061768E-2</v>
      </c>
      <c r="T165" s="268">
        <f t="shared" si="12"/>
        <v>2.2401568655911995E-2</v>
      </c>
      <c r="U165" s="268">
        <f t="shared" si="12"/>
        <v>2.1419931094631594E-2</v>
      </c>
      <c r="V165" s="268">
        <f t="shared" si="12"/>
        <v>2.313574620204727E-2</v>
      </c>
      <c r="W165" s="268">
        <f t="shared" si="12"/>
        <v>2.3467103071362502E-2</v>
      </c>
      <c r="X165" s="268">
        <f t="shared" si="12"/>
        <v>2.2928937994355809E-2</v>
      </c>
      <c r="Y165" s="268">
        <f t="shared" si="12"/>
        <v>2.2990765651661634E-2</v>
      </c>
      <c r="DA165" s="78"/>
    </row>
    <row r="166" spans="1:105" ht="12" customHeight="1" x14ac:dyDescent="0.25">
      <c r="A166" s="134" t="s">
        <v>997</v>
      </c>
      <c r="B166" s="317">
        <f t="shared" ref="B166:Y166" si="13">IF(B$16=0,0,B$16/B$5)</f>
        <v>0</v>
      </c>
      <c r="C166" s="317">
        <f t="shared" si="13"/>
        <v>0</v>
      </c>
      <c r="D166" s="317">
        <f t="shared" si="13"/>
        <v>0</v>
      </c>
      <c r="E166" s="317">
        <f t="shared" si="13"/>
        <v>0</v>
      </c>
      <c r="F166" s="317">
        <f t="shared" si="13"/>
        <v>0</v>
      </c>
      <c r="G166" s="317">
        <f t="shared" si="13"/>
        <v>0</v>
      </c>
      <c r="H166" s="317">
        <f t="shared" si="13"/>
        <v>0</v>
      </c>
      <c r="I166" s="317">
        <f t="shared" si="13"/>
        <v>0</v>
      </c>
      <c r="J166" s="317">
        <f t="shared" si="13"/>
        <v>0</v>
      </c>
      <c r="K166" s="317">
        <f t="shared" si="13"/>
        <v>0</v>
      </c>
      <c r="L166" s="317">
        <f t="shared" si="13"/>
        <v>0</v>
      </c>
      <c r="M166" s="317">
        <f t="shared" si="13"/>
        <v>0</v>
      </c>
      <c r="N166" s="317">
        <f t="shared" si="13"/>
        <v>0</v>
      </c>
      <c r="O166" s="317">
        <f t="shared" si="13"/>
        <v>0</v>
      </c>
      <c r="P166" s="317">
        <f t="shared" si="13"/>
        <v>0</v>
      </c>
      <c r="Q166" s="317">
        <f t="shared" si="13"/>
        <v>0</v>
      </c>
      <c r="R166" s="317">
        <f t="shared" si="13"/>
        <v>0</v>
      </c>
      <c r="S166" s="317">
        <f t="shared" si="13"/>
        <v>0</v>
      </c>
      <c r="T166" s="317">
        <f t="shared" si="13"/>
        <v>0</v>
      </c>
      <c r="U166" s="317">
        <f t="shared" si="13"/>
        <v>0</v>
      </c>
      <c r="V166" s="317">
        <f t="shared" si="13"/>
        <v>0</v>
      </c>
      <c r="W166" s="317">
        <f t="shared" si="13"/>
        <v>0</v>
      </c>
      <c r="X166" s="317">
        <f t="shared" si="13"/>
        <v>0</v>
      </c>
      <c r="Y166" s="317">
        <f t="shared" si="13"/>
        <v>0</v>
      </c>
      <c r="DA166" s="140"/>
    </row>
    <row r="167" spans="1:105" ht="12" customHeight="1" x14ac:dyDescent="0.25">
      <c r="A167" s="174" t="s">
        <v>998</v>
      </c>
      <c r="B167" s="269">
        <f t="shared" ref="B167:Y167" si="14">IF(B$25=0,0,B$25/B$5)</f>
        <v>0.33074070955578561</v>
      </c>
      <c r="C167" s="269">
        <f t="shared" si="14"/>
        <v>0.34469156668081297</v>
      </c>
      <c r="D167" s="269">
        <f t="shared" si="14"/>
        <v>0.33693892104998152</v>
      </c>
      <c r="E167" s="269">
        <f t="shared" si="14"/>
        <v>0.34081658719890628</v>
      </c>
      <c r="F167" s="269">
        <f t="shared" si="14"/>
        <v>0.33269981499546408</v>
      </c>
      <c r="G167" s="269">
        <f t="shared" si="14"/>
        <v>0.31983058199249559</v>
      </c>
      <c r="H167" s="269">
        <f t="shared" si="14"/>
        <v>0.2851307438794714</v>
      </c>
      <c r="I167" s="269">
        <f t="shared" si="14"/>
        <v>0.31164344872328059</v>
      </c>
      <c r="J167" s="269">
        <f t="shared" si="14"/>
        <v>0.33636745785234046</v>
      </c>
      <c r="K167" s="269">
        <f t="shared" si="14"/>
        <v>0.32789544597182518</v>
      </c>
      <c r="L167" s="269">
        <f t="shared" si="14"/>
        <v>0.35112137574758834</v>
      </c>
      <c r="M167" s="269">
        <f t="shared" si="14"/>
        <v>0.3337417249999815</v>
      </c>
      <c r="N167" s="269">
        <f t="shared" si="14"/>
        <v>0.3353612712982974</v>
      </c>
      <c r="O167" s="269">
        <f t="shared" si="14"/>
        <v>0.33816976424409823</v>
      </c>
      <c r="P167" s="269">
        <f t="shared" si="14"/>
        <v>0.37110122733343082</v>
      </c>
      <c r="Q167" s="269">
        <f t="shared" si="14"/>
        <v>0.39795233279081899</v>
      </c>
      <c r="R167" s="269">
        <f t="shared" si="14"/>
        <v>0.39220987426153742</v>
      </c>
      <c r="S167" s="269">
        <f t="shared" si="14"/>
        <v>0.39702072862705073</v>
      </c>
      <c r="T167" s="269">
        <f t="shared" si="14"/>
        <v>0.35913014604788673</v>
      </c>
      <c r="U167" s="269">
        <f t="shared" si="14"/>
        <v>0.35636375035927165</v>
      </c>
      <c r="V167" s="269">
        <f t="shared" si="14"/>
        <v>0.37121438214035873</v>
      </c>
      <c r="W167" s="269">
        <f t="shared" si="14"/>
        <v>0.36312398999793333</v>
      </c>
      <c r="X167" s="269">
        <f t="shared" si="14"/>
        <v>0.38128392365633412</v>
      </c>
      <c r="Y167" s="269">
        <f t="shared" si="14"/>
        <v>0.3817856824327967</v>
      </c>
      <c r="DA167" s="79"/>
    </row>
    <row r="168" spans="1:105" ht="12" customHeight="1" x14ac:dyDescent="0.25">
      <c r="A168" s="174" t="s">
        <v>1010</v>
      </c>
      <c r="B168" s="269">
        <f t="shared" ref="B168:Y168" si="15">IF(B$36=0,0,B$36/B$5)</f>
        <v>0.19230036852893512</v>
      </c>
      <c r="C168" s="269">
        <f t="shared" si="15"/>
        <v>0.20060556612511088</v>
      </c>
      <c r="D168" s="269">
        <f t="shared" si="15"/>
        <v>0.19621565767134999</v>
      </c>
      <c r="E168" s="269">
        <f t="shared" si="15"/>
        <v>0.22349247768558456</v>
      </c>
      <c r="F168" s="269">
        <f t="shared" si="15"/>
        <v>0.21837342648908603</v>
      </c>
      <c r="G168" s="269">
        <f t="shared" si="15"/>
        <v>0.21652068025040977</v>
      </c>
      <c r="H168" s="269">
        <f t="shared" si="15"/>
        <v>0.23666127144452245</v>
      </c>
      <c r="I168" s="269">
        <f t="shared" si="15"/>
        <v>0.24630550605961768</v>
      </c>
      <c r="J168" s="269">
        <f t="shared" si="15"/>
        <v>0.25186044188063167</v>
      </c>
      <c r="K168" s="269">
        <f t="shared" si="15"/>
        <v>0.25927491562276755</v>
      </c>
      <c r="L168" s="269">
        <f t="shared" si="15"/>
        <v>0.25029978122949803</v>
      </c>
      <c r="M168" s="269">
        <f t="shared" si="15"/>
        <v>0.24949906028084246</v>
      </c>
      <c r="N168" s="269">
        <f t="shared" si="15"/>
        <v>0.25467589123498757</v>
      </c>
      <c r="O168" s="269">
        <f t="shared" si="15"/>
        <v>0.25930707162959327</v>
      </c>
      <c r="P168" s="269">
        <f t="shared" si="15"/>
        <v>0.28053292537227925</v>
      </c>
      <c r="Q168" s="269">
        <f t="shared" si="15"/>
        <v>0.29969404287066315</v>
      </c>
      <c r="R168" s="269">
        <f t="shared" si="15"/>
        <v>0.28873752503915234</v>
      </c>
      <c r="S168" s="269">
        <f t="shared" si="15"/>
        <v>0.29240962769735335</v>
      </c>
      <c r="T168" s="269">
        <f t="shared" si="15"/>
        <v>0.28636021245303589</v>
      </c>
      <c r="U168" s="269">
        <f t="shared" si="15"/>
        <v>0.28150575382501009</v>
      </c>
      <c r="V168" s="269">
        <f t="shared" si="15"/>
        <v>0.28465349772761767</v>
      </c>
      <c r="W168" s="269">
        <f t="shared" si="15"/>
        <v>0.28007321547897007</v>
      </c>
      <c r="X168" s="269">
        <f t="shared" si="15"/>
        <v>0.30209522628895613</v>
      </c>
      <c r="Y168" s="269">
        <f t="shared" si="15"/>
        <v>0.29163173515221902</v>
      </c>
      <c r="DA168" s="79"/>
    </row>
    <row r="169" spans="1:105" ht="12" customHeight="1" x14ac:dyDescent="0.25">
      <c r="A169" s="62" t="s">
        <v>1012</v>
      </c>
      <c r="B169" s="318">
        <f t="shared" ref="B169:Y169" si="16">IF(B$37=0,0,B$37/B$5)</f>
        <v>0.19230036852893512</v>
      </c>
      <c r="C169" s="318">
        <f t="shared" si="16"/>
        <v>0.20060556612511088</v>
      </c>
      <c r="D169" s="318">
        <f t="shared" si="16"/>
        <v>0.19621565767134999</v>
      </c>
      <c r="E169" s="318">
        <f t="shared" si="16"/>
        <v>0.22349247768558456</v>
      </c>
      <c r="F169" s="318">
        <f t="shared" si="16"/>
        <v>0.21837342648908603</v>
      </c>
      <c r="G169" s="318">
        <f t="shared" si="16"/>
        <v>0.21652068025040977</v>
      </c>
      <c r="H169" s="318">
        <f t="shared" si="16"/>
        <v>0.23666127144452245</v>
      </c>
      <c r="I169" s="318">
        <f t="shared" si="16"/>
        <v>0.24630550605961768</v>
      </c>
      <c r="J169" s="318">
        <f t="shared" si="16"/>
        <v>0.25186044188063167</v>
      </c>
      <c r="K169" s="318">
        <f t="shared" si="16"/>
        <v>0.25927491562276755</v>
      </c>
      <c r="L169" s="318">
        <f t="shared" si="16"/>
        <v>0.25029978122949803</v>
      </c>
      <c r="M169" s="318">
        <f t="shared" si="16"/>
        <v>0.24949906028084246</v>
      </c>
      <c r="N169" s="318">
        <f t="shared" si="16"/>
        <v>0.25467589123498757</v>
      </c>
      <c r="O169" s="318">
        <f t="shared" si="16"/>
        <v>0.25930707162959327</v>
      </c>
      <c r="P169" s="318">
        <f t="shared" si="16"/>
        <v>0.28053292537227925</v>
      </c>
      <c r="Q169" s="318">
        <f t="shared" si="16"/>
        <v>0.29969404287066315</v>
      </c>
      <c r="R169" s="318">
        <f t="shared" si="16"/>
        <v>0.28873752503915234</v>
      </c>
      <c r="S169" s="318">
        <f t="shared" si="16"/>
        <v>0.29240962769735335</v>
      </c>
      <c r="T169" s="318">
        <f t="shared" si="16"/>
        <v>0.28636021245303589</v>
      </c>
      <c r="U169" s="318">
        <f t="shared" si="16"/>
        <v>0.28150575382501009</v>
      </c>
      <c r="V169" s="318">
        <f t="shared" si="16"/>
        <v>0.28465349772761767</v>
      </c>
      <c r="W169" s="318">
        <f t="shared" si="16"/>
        <v>0.28007321547897007</v>
      </c>
      <c r="X169" s="318">
        <f t="shared" si="16"/>
        <v>0.30209522628895613</v>
      </c>
      <c r="Y169" s="318">
        <f t="shared" si="16"/>
        <v>0.29163173515221902</v>
      </c>
      <c r="DA169" s="141"/>
    </row>
    <row r="170" spans="1:105" ht="12" customHeight="1" x14ac:dyDescent="0.25">
      <c r="A170" s="62" t="s">
        <v>1019</v>
      </c>
      <c r="B170" s="318">
        <f t="shared" ref="B170:Y170" si="17">IF(B$43=0,0,B$43/B$5)</f>
        <v>0</v>
      </c>
      <c r="C170" s="318">
        <f t="shared" si="17"/>
        <v>0</v>
      </c>
      <c r="D170" s="318">
        <f t="shared" si="17"/>
        <v>0</v>
      </c>
      <c r="E170" s="318">
        <f t="shared" si="17"/>
        <v>0</v>
      </c>
      <c r="F170" s="318">
        <f t="shared" si="17"/>
        <v>0</v>
      </c>
      <c r="G170" s="318">
        <f t="shared" si="17"/>
        <v>0</v>
      </c>
      <c r="H170" s="318">
        <f t="shared" si="17"/>
        <v>0</v>
      </c>
      <c r="I170" s="318">
        <f t="shared" si="17"/>
        <v>0</v>
      </c>
      <c r="J170" s="318">
        <f t="shared" si="17"/>
        <v>0</v>
      </c>
      <c r="K170" s="318">
        <f t="shared" si="17"/>
        <v>0</v>
      </c>
      <c r="L170" s="318">
        <f t="shared" si="17"/>
        <v>0</v>
      </c>
      <c r="M170" s="318">
        <f t="shared" si="17"/>
        <v>0</v>
      </c>
      <c r="N170" s="318">
        <f t="shared" si="17"/>
        <v>0</v>
      </c>
      <c r="O170" s="318">
        <f t="shared" si="17"/>
        <v>0</v>
      </c>
      <c r="P170" s="318">
        <f t="shared" si="17"/>
        <v>0</v>
      </c>
      <c r="Q170" s="318">
        <f t="shared" si="17"/>
        <v>0</v>
      </c>
      <c r="R170" s="318">
        <f t="shared" si="17"/>
        <v>0</v>
      </c>
      <c r="S170" s="318">
        <f t="shared" si="17"/>
        <v>0</v>
      </c>
      <c r="T170" s="318">
        <f t="shared" si="17"/>
        <v>0</v>
      </c>
      <c r="U170" s="318">
        <f t="shared" si="17"/>
        <v>0</v>
      </c>
      <c r="V170" s="318">
        <f t="shared" si="17"/>
        <v>0</v>
      </c>
      <c r="W170" s="318">
        <f t="shared" si="17"/>
        <v>0</v>
      </c>
      <c r="X170" s="318">
        <f t="shared" si="17"/>
        <v>0</v>
      </c>
      <c r="Y170" s="318">
        <f t="shared" si="17"/>
        <v>0</v>
      </c>
      <c r="DA170" s="141"/>
    </row>
    <row r="171" spans="1:105" ht="12" customHeight="1" x14ac:dyDescent="0.25">
      <c r="A171" s="174" t="s">
        <v>1021</v>
      </c>
      <c r="B171" s="269">
        <f t="shared" ref="B171:Y171" si="18">IF(B$44=0,0,B$44/B$5)</f>
        <v>2.2015854741237132E-2</v>
      </c>
      <c r="C171" s="269">
        <f t="shared" si="18"/>
        <v>2.1712939179568166E-2</v>
      </c>
      <c r="D171" s="269">
        <f t="shared" si="18"/>
        <v>2.162577394715887E-2</v>
      </c>
      <c r="E171" s="269">
        <f t="shared" si="18"/>
        <v>2.2736391595687841E-2</v>
      </c>
      <c r="F171" s="269">
        <f t="shared" si="18"/>
        <v>2.2196907014336253E-2</v>
      </c>
      <c r="G171" s="269">
        <f t="shared" si="18"/>
        <v>2.2285996487518243E-2</v>
      </c>
      <c r="H171" s="269">
        <f t="shared" si="18"/>
        <v>2.1455328656495902E-2</v>
      </c>
      <c r="I171" s="269">
        <f t="shared" si="18"/>
        <v>2.5172832988474926E-2</v>
      </c>
      <c r="J171" s="269">
        <f t="shared" si="18"/>
        <v>2.6941765210627303E-2</v>
      </c>
      <c r="K171" s="269">
        <f t="shared" si="18"/>
        <v>2.7686289926122102E-2</v>
      </c>
      <c r="L171" s="269">
        <f t="shared" si="18"/>
        <v>2.682483482969826E-2</v>
      </c>
      <c r="M171" s="269">
        <f t="shared" si="18"/>
        <v>2.5965127567795072E-2</v>
      </c>
      <c r="N171" s="269">
        <f t="shared" si="18"/>
        <v>2.6914951047208053E-2</v>
      </c>
      <c r="O171" s="269">
        <f t="shared" si="18"/>
        <v>2.7077791015972026E-2</v>
      </c>
      <c r="P171" s="269">
        <f t="shared" si="18"/>
        <v>2.8504553848422123E-2</v>
      </c>
      <c r="Q171" s="269">
        <f t="shared" si="18"/>
        <v>2.9578609136497923E-2</v>
      </c>
      <c r="R171" s="269">
        <f t="shared" si="18"/>
        <v>3.0015967972577651E-2</v>
      </c>
      <c r="S171" s="269">
        <f t="shared" si="18"/>
        <v>3.1446001443490045E-2</v>
      </c>
      <c r="T171" s="269">
        <f t="shared" si="18"/>
        <v>3.0380530982737065E-2</v>
      </c>
      <c r="U171" s="269">
        <f t="shared" si="18"/>
        <v>2.9405235021678914E-2</v>
      </c>
      <c r="V171" s="269">
        <f t="shared" si="18"/>
        <v>3.1324268973934366E-2</v>
      </c>
      <c r="W171" s="269">
        <f t="shared" si="18"/>
        <v>3.1382441999311526E-2</v>
      </c>
      <c r="X171" s="269">
        <f t="shared" si="18"/>
        <v>3.1395618665416389E-2</v>
      </c>
      <c r="Y171" s="269">
        <f t="shared" si="18"/>
        <v>3.1495318230467813E-2</v>
      </c>
      <c r="DA171" s="79"/>
    </row>
    <row r="172" spans="1:105" ht="12" customHeight="1" x14ac:dyDescent="0.25">
      <c r="A172" s="62" t="s">
        <v>1133</v>
      </c>
      <c r="B172" s="318">
        <f t="shared" ref="B172:Y172" si="19">IF(B$45=0,0,B$45/B$5)</f>
        <v>1.3755382928894451E-2</v>
      </c>
      <c r="C172" s="318">
        <f t="shared" si="19"/>
        <v>1.3104035321487642E-2</v>
      </c>
      <c r="D172" s="318">
        <f t="shared" si="19"/>
        <v>1.3210497631301908E-2</v>
      </c>
      <c r="E172" s="318">
        <f t="shared" si="19"/>
        <v>1.4224267958060633E-2</v>
      </c>
      <c r="F172" s="318">
        <f t="shared" si="19"/>
        <v>1.3887505225143718E-2</v>
      </c>
      <c r="G172" s="318">
        <f t="shared" si="19"/>
        <v>1.4298012453673296E-2</v>
      </c>
      <c r="H172" s="318">
        <f t="shared" si="19"/>
        <v>1.4333996432796947E-2</v>
      </c>
      <c r="I172" s="318">
        <f t="shared" si="19"/>
        <v>1.7389328118035893E-2</v>
      </c>
      <c r="J172" s="318">
        <f t="shared" si="19"/>
        <v>1.854076157273081E-2</v>
      </c>
      <c r="K172" s="318">
        <f t="shared" si="19"/>
        <v>1.9496880486674365E-2</v>
      </c>
      <c r="L172" s="318">
        <f t="shared" si="19"/>
        <v>1.8055342162861233E-2</v>
      </c>
      <c r="M172" s="318">
        <f t="shared" si="19"/>
        <v>1.7629703375025802E-2</v>
      </c>
      <c r="N172" s="318">
        <f t="shared" si="19"/>
        <v>1.8539077595670521E-2</v>
      </c>
      <c r="O172" s="318">
        <f t="shared" si="19"/>
        <v>1.8631773562974525E-2</v>
      </c>
      <c r="P172" s="318">
        <f t="shared" si="19"/>
        <v>1.9236050941626108E-2</v>
      </c>
      <c r="Q172" s="318">
        <f t="shared" si="19"/>
        <v>1.963948179989132E-2</v>
      </c>
      <c r="R172" s="318">
        <f t="shared" si="19"/>
        <v>2.022026240246114E-2</v>
      </c>
      <c r="S172" s="318">
        <f t="shared" si="19"/>
        <v>2.1530141547850733E-2</v>
      </c>
      <c r="T172" s="318">
        <f t="shared" si="19"/>
        <v>2.1411013887682549E-2</v>
      </c>
      <c r="U172" s="318">
        <f t="shared" si="19"/>
        <v>2.0504810520754355E-2</v>
      </c>
      <c r="V172" s="318">
        <f t="shared" si="19"/>
        <v>2.205293994968122E-2</v>
      </c>
      <c r="W172" s="318">
        <f t="shared" si="19"/>
        <v>2.2313175963715154E-2</v>
      </c>
      <c r="X172" s="318">
        <f t="shared" si="19"/>
        <v>2.1872796064918435E-2</v>
      </c>
      <c r="Y172" s="318">
        <f t="shared" si="19"/>
        <v>2.1959963866839963E-2</v>
      </c>
      <c r="DA172" s="141"/>
    </row>
    <row r="173" spans="1:105" ht="12" customHeight="1" x14ac:dyDescent="0.25">
      <c r="A173" s="62" t="s">
        <v>1024</v>
      </c>
      <c r="B173" s="318">
        <f t="shared" ref="B173:Y173" si="20">IF(B$46=0,0,B$46/B$5)</f>
        <v>8.2604718123426828E-3</v>
      </c>
      <c r="C173" s="318">
        <f t="shared" si="20"/>
        <v>8.6089038580805227E-3</v>
      </c>
      <c r="D173" s="318">
        <f t="shared" si="20"/>
        <v>8.4152763158569597E-3</v>
      </c>
      <c r="E173" s="318">
        <f t="shared" si="20"/>
        <v>8.5121236376272096E-3</v>
      </c>
      <c r="F173" s="318">
        <f t="shared" si="20"/>
        <v>8.309401789192537E-3</v>
      </c>
      <c r="G173" s="318">
        <f t="shared" si="20"/>
        <v>7.987984033844946E-3</v>
      </c>
      <c r="H173" s="318">
        <f t="shared" si="20"/>
        <v>7.1213322236989545E-3</v>
      </c>
      <c r="I173" s="318">
        <f t="shared" si="20"/>
        <v>7.7835048704390343E-3</v>
      </c>
      <c r="J173" s="318">
        <f t="shared" si="20"/>
        <v>8.4010036378964932E-3</v>
      </c>
      <c r="K173" s="318">
        <f t="shared" si="20"/>
        <v>8.1894094394477351E-3</v>
      </c>
      <c r="L173" s="318">
        <f t="shared" si="20"/>
        <v>8.7694926668370268E-3</v>
      </c>
      <c r="M173" s="318">
        <f t="shared" si="20"/>
        <v>8.335424192769272E-3</v>
      </c>
      <c r="N173" s="318">
        <f t="shared" si="20"/>
        <v>8.3758734515375355E-3</v>
      </c>
      <c r="O173" s="318">
        <f t="shared" si="20"/>
        <v>8.4460174529975007E-3</v>
      </c>
      <c r="P173" s="318">
        <f t="shared" si="20"/>
        <v>9.2685029067960147E-3</v>
      </c>
      <c r="Q173" s="318">
        <f t="shared" si="20"/>
        <v>9.9391273366066044E-3</v>
      </c>
      <c r="R173" s="318">
        <f t="shared" si="20"/>
        <v>9.7957055701165079E-3</v>
      </c>
      <c r="S173" s="318">
        <f t="shared" si="20"/>
        <v>9.9158598956393066E-3</v>
      </c>
      <c r="T173" s="318">
        <f t="shared" si="20"/>
        <v>8.9695170950545161E-3</v>
      </c>
      <c r="U173" s="318">
        <f t="shared" si="20"/>
        <v>8.900424500924561E-3</v>
      </c>
      <c r="V173" s="318">
        <f t="shared" si="20"/>
        <v>9.2713290242531516E-3</v>
      </c>
      <c r="W173" s="318">
        <f t="shared" si="20"/>
        <v>9.069266035596376E-3</v>
      </c>
      <c r="X173" s="318">
        <f t="shared" si="20"/>
        <v>9.5228226004979554E-3</v>
      </c>
      <c r="Y173" s="318">
        <f t="shared" si="20"/>
        <v>9.5353543636278529E-3</v>
      </c>
      <c r="DA173" s="141"/>
    </row>
    <row r="174" spans="1:105" ht="12" customHeight="1" x14ac:dyDescent="0.25">
      <c r="A174" s="62" t="s">
        <v>1036</v>
      </c>
      <c r="B174" s="318">
        <f t="shared" ref="B174:Y174" si="21">IF(B$57=0,0,B$57/B$5)</f>
        <v>0</v>
      </c>
      <c r="C174" s="318">
        <f t="shared" si="21"/>
        <v>0</v>
      </c>
      <c r="D174" s="318">
        <f t="shared" si="21"/>
        <v>0</v>
      </c>
      <c r="E174" s="318">
        <f t="shared" si="21"/>
        <v>0</v>
      </c>
      <c r="F174" s="318">
        <f t="shared" si="21"/>
        <v>0</v>
      </c>
      <c r="G174" s="318">
        <f t="shared" si="21"/>
        <v>0</v>
      </c>
      <c r="H174" s="318">
        <f t="shared" si="21"/>
        <v>0</v>
      </c>
      <c r="I174" s="318">
        <f t="shared" si="21"/>
        <v>0</v>
      </c>
      <c r="J174" s="318">
        <f t="shared" si="21"/>
        <v>0</v>
      </c>
      <c r="K174" s="318">
        <f t="shared" si="21"/>
        <v>0</v>
      </c>
      <c r="L174" s="318">
        <f t="shared" si="21"/>
        <v>0</v>
      </c>
      <c r="M174" s="318">
        <f t="shared" si="21"/>
        <v>0</v>
      </c>
      <c r="N174" s="318">
        <f t="shared" si="21"/>
        <v>0</v>
      </c>
      <c r="O174" s="318">
        <f t="shared" si="21"/>
        <v>0</v>
      </c>
      <c r="P174" s="318">
        <f t="shared" si="21"/>
        <v>0</v>
      </c>
      <c r="Q174" s="318">
        <f t="shared" si="21"/>
        <v>0</v>
      </c>
      <c r="R174" s="318">
        <f t="shared" si="21"/>
        <v>0</v>
      </c>
      <c r="S174" s="318">
        <f t="shared" si="21"/>
        <v>0</v>
      </c>
      <c r="T174" s="318">
        <f t="shared" si="21"/>
        <v>0</v>
      </c>
      <c r="U174" s="318">
        <f t="shared" si="21"/>
        <v>0</v>
      </c>
      <c r="V174" s="318">
        <f t="shared" si="21"/>
        <v>0</v>
      </c>
      <c r="W174" s="318">
        <f t="shared" si="21"/>
        <v>0</v>
      </c>
      <c r="X174" s="318">
        <f t="shared" si="21"/>
        <v>0</v>
      </c>
      <c r="Y174" s="318">
        <f t="shared" si="21"/>
        <v>0</v>
      </c>
      <c r="DA174" s="141"/>
    </row>
    <row r="175" spans="1:105" ht="12" customHeight="1" x14ac:dyDescent="0.25">
      <c r="A175" s="174" t="s">
        <v>1038</v>
      </c>
      <c r="B175" s="269">
        <f t="shared" ref="B175:Y175" si="22">IF(B$58=0,0,B$58/B$5)</f>
        <v>0</v>
      </c>
      <c r="C175" s="269">
        <f t="shared" si="22"/>
        <v>0</v>
      </c>
      <c r="D175" s="269">
        <f t="shared" si="22"/>
        <v>0</v>
      </c>
      <c r="E175" s="269">
        <f t="shared" si="22"/>
        <v>0</v>
      </c>
      <c r="F175" s="269">
        <f t="shared" si="22"/>
        <v>0</v>
      </c>
      <c r="G175" s="269">
        <f t="shared" si="22"/>
        <v>0</v>
      </c>
      <c r="H175" s="269">
        <f t="shared" si="22"/>
        <v>0</v>
      </c>
      <c r="I175" s="269">
        <f t="shared" si="22"/>
        <v>0</v>
      </c>
      <c r="J175" s="269">
        <f t="shared" si="22"/>
        <v>0</v>
      </c>
      <c r="K175" s="269">
        <f t="shared" si="22"/>
        <v>0</v>
      </c>
      <c r="L175" s="269">
        <f t="shared" si="22"/>
        <v>0</v>
      </c>
      <c r="M175" s="269">
        <f t="shared" si="22"/>
        <v>0</v>
      </c>
      <c r="N175" s="269">
        <f t="shared" si="22"/>
        <v>0</v>
      </c>
      <c r="O175" s="269">
        <f t="shared" si="22"/>
        <v>0</v>
      </c>
      <c r="P175" s="269">
        <f t="shared" si="22"/>
        <v>0</v>
      </c>
      <c r="Q175" s="269">
        <f t="shared" si="22"/>
        <v>0</v>
      </c>
      <c r="R175" s="269">
        <f t="shared" si="22"/>
        <v>0</v>
      </c>
      <c r="S175" s="269">
        <f t="shared" si="22"/>
        <v>0</v>
      </c>
      <c r="T175" s="269">
        <f t="shared" si="22"/>
        <v>0</v>
      </c>
      <c r="U175" s="269">
        <f t="shared" si="22"/>
        <v>0</v>
      </c>
      <c r="V175" s="269">
        <f t="shared" si="22"/>
        <v>0</v>
      </c>
      <c r="W175" s="269">
        <f t="shared" si="22"/>
        <v>0</v>
      </c>
      <c r="X175" s="269">
        <f t="shared" si="22"/>
        <v>0</v>
      </c>
      <c r="Y175" s="269">
        <f t="shared" si="22"/>
        <v>0</v>
      </c>
      <c r="DA175" s="79"/>
    </row>
    <row r="176" spans="1:105" ht="12" customHeight="1" x14ac:dyDescent="0.25">
      <c r="A176" s="100" t="s">
        <v>105</v>
      </c>
      <c r="B176" s="310">
        <f t="shared" ref="B176:Y176" si="23">IF(B$59=0,0,B$59/B$5)</f>
        <v>0.44059704788312665</v>
      </c>
      <c r="C176" s="310">
        <f t="shared" si="23"/>
        <v>0.41932322426058999</v>
      </c>
      <c r="D176" s="310">
        <f t="shared" si="23"/>
        <v>0.43144190992929221</v>
      </c>
      <c r="E176" s="310">
        <f t="shared" si="23"/>
        <v>0.39795131032343567</v>
      </c>
      <c r="F176" s="310">
        <f t="shared" si="23"/>
        <v>0.41208253722664823</v>
      </c>
      <c r="G176" s="310">
        <f t="shared" si="23"/>
        <v>0.42626380727171165</v>
      </c>
      <c r="H176" s="310">
        <f t="shared" si="23"/>
        <v>0.44159444938539549</v>
      </c>
      <c r="I176" s="310">
        <f t="shared" si="23"/>
        <v>0.39853616927557728</v>
      </c>
      <c r="J176" s="310">
        <f t="shared" si="23"/>
        <v>0.36540148560726349</v>
      </c>
      <c r="K176" s="310">
        <f t="shared" si="23"/>
        <v>0.36469848133155763</v>
      </c>
      <c r="L176" s="310">
        <f t="shared" si="23"/>
        <v>0.3527505304314586</v>
      </c>
      <c r="M176" s="310">
        <f t="shared" si="23"/>
        <v>0.37221679249104073</v>
      </c>
      <c r="N176" s="310">
        <f t="shared" si="23"/>
        <v>0.36354918295564859</v>
      </c>
      <c r="O176" s="310">
        <f t="shared" si="23"/>
        <v>0.35589550587318408</v>
      </c>
      <c r="P176" s="310">
        <f t="shared" si="23"/>
        <v>0.29969939052669475</v>
      </c>
      <c r="Q176" s="310">
        <f t="shared" si="23"/>
        <v>0.25225243059598079</v>
      </c>
      <c r="R176" s="310">
        <f t="shared" si="23"/>
        <v>0.26782872593507789</v>
      </c>
      <c r="S176" s="310">
        <f t="shared" si="23"/>
        <v>0.25656495850804401</v>
      </c>
      <c r="T176" s="310">
        <f t="shared" si="23"/>
        <v>0.30172754186042827</v>
      </c>
      <c r="U176" s="310">
        <f t="shared" si="23"/>
        <v>0.31130532969940783</v>
      </c>
      <c r="V176" s="310">
        <f t="shared" si="23"/>
        <v>0.28967210495604179</v>
      </c>
      <c r="W176" s="310">
        <f t="shared" si="23"/>
        <v>0.30195324945242258</v>
      </c>
      <c r="X176" s="310">
        <f t="shared" si="23"/>
        <v>0.26229629339493743</v>
      </c>
      <c r="Y176" s="310">
        <f t="shared" si="23"/>
        <v>0.27209649853285489</v>
      </c>
      <c r="DA176" s="127"/>
    </row>
    <row r="177" spans="1:105" ht="12" customHeight="1" x14ac:dyDescent="0.25">
      <c r="A177" s="172"/>
      <c r="B177" s="172"/>
      <c r="C177" s="172"/>
      <c r="D177" s="172"/>
      <c r="E177" s="172"/>
      <c r="F177" s="172"/>
      <c r="G177" s="172"/>
      <c r="H177" s="172"/>
      <c r="I177" s="172"/>
      <c r="J177" s="172"/>
      <c r="K177" s="172"/>
      <c r="L177" s="172"/>
      <c r="M177" s="172"/>
      <c r="N177" s="172"/>
      <c r="O177" s="172"/>
      <c r="P177" s="172"/>
      <c r="Q177" s="172"/>
      <c r="R177" s="172"/>
      <c r="S177" s="172"/>
      <c r="T177" s="172"/>
      <c r="U177" s="172"/>
      <c r="V177" s="172"/>
      <c r="W177" s="172"/>
      <c r="X177" s="172"/>
      <c r="Y177" s="172"/>
      <c r="DA177" s="176"/>
    </row>
    <row r="178" spans="1:105" ht="12" customHeight="1" x14ac:dyDescent="0.25">
      <c r="A178" s="35" t="s">
        <v>49</v>
      </c>
      <c r="B178" s="232">
        <f t="shared" ref="B178:Y178" si="24">SUM(B$179:B$183,B$185:B$186,B$188:B$189,B$191:B$194,B195)</f>
        <v>1</v>
      </c>
      <c r="C178" s="232">
        <f t="shared" si="24"/>
        <v>0.99999999999999989</v>
      </c>
      <c r="D178" s="232">
        <f t="shared" si="24"/>
        <v>1</v>
      </c>
      <c r="E178" s="232">
        <f t="shared" si="24"/>
        <v>1</v>
      </c>
      <c r="F178" s="232">
        <f t="shared" si="24"/>
        <v>0.99999999999999989</v>
      </c>
      <c r="G178" s="232">
        <f t="shared" si="24"/>
        <v>1</v>
      </c>
      <c r="H178" s="232">
        <f t="shared" si="24"/>
        <v>1</v>
      </c>
      <c r="I178" s="232">
        <f t="shared" si="24"/>
        <v>1</v>
      </c>
      <c r="J178" s="232">
        <f t="shared" si="24"/>
        <v>1</v>
      </c>
      <c r="K178" s="232">
        <f t="shared" si="24"/>
        <v>0.99999999999999989</v>
      </c>
      <c r="L178" s="232">
        <f t="shared" si="24"/>
        <v>1</v>
      </c>
      <c r="M178" s="232">
        <f t="shared" si="24"/>
        <v>0.99999999999999989</v>
      </c>
      <c r="N178" s="232">
        <f t="shared" si="24"/>
        <v>1</v>
      </c>
      <c r="O178" s="232">
        <f t="shared" si="24"/>
        <v>1</v>
      </c>
      <c r="P178" s="232">
        <f t="shared" si="24"/>
        <v>1.0000000000000002</v>
      </c>
      <c r="Q178" s="232">
        <f t="shared" si="24"/>
        <v>1.0000000000000002</v>
      </c>
      <c r="R178" s="232">
        <f t="shared" si="24"/>
        <v>1.0000000000000002</v>
      </c>
      <c r="S178" s="232">
        <f t="shared" si="24"/>
        <v>1</v>
      </c>
      <c r="T178" s="232">
        <f t="shared" si="24"/>
        <v>0.99999999999999989</v>
      </c>
      <c r="U178" s="232">
        <f t="shared" si="24"/>
        <v>1</v>
      </c>
      <c r="V178" s="232">
        <f t="shared" si="24"/>
        <v>1</v>
      </c>
      <c r="W178" s="232">
        <f t="shared" si="24"/>
        <v>0.99999999999999989</v>
      </c>
      <c r="X178" s="232">
        <f t="shared" si="24"/>
        <v>0.99999999999999989</v>
      </c>
      <c r="Y178" s="232">
        <f t="shared" si="24"/>
        <v>0.99999999999999989</v>
      </c>
      <c r="DA178" s="95"/>
    </row>
    <row r="179" spans="1:105" ht="12" customHeight="1" x14ac:dyDescent="0.25">
      <c r="A179" s="55" t="s">
        <v>91</v>
      </c>
      <c r="B179" s="266">
        <f t="shared" ref="B179:Y179" si="25">IF(B$62=0,0,B$62/B$61)</f>
        <v>0</v>
      </c>
      <c r="C179" s="266">
        <f t="shared" si="25"/>
        <v>0</v>
      </c>
      <c r="D179" s="266">
        <f t="shared" si="25"/>
        <v>0</v>
      </c>
      <c r="E179" s="266">
        <f t="shared" si="25"/>
        <v>0</v>
      </c>
      <c r="F179" s="266">
        <f t="shared" si="25"/>
        <v>0</v>
      </c>
      <c r="G179" s="266">
        <f t="shared" si="25"/>
        <v>0</v>
      </c>
      <c r="H179" s="266">
        <f t="shared" si="25"/>
        <v>0</v>
      </c>
      <c r="I179" s="266">
        <f t="shared" si="25"/>
        <v>0</v>
      </c>
      <c r="J179" s="266">
        <f t="shared" si="25"/>
        <v>0</v>
      </c>
      <c r="K179" s="266">
        <f t="shared" si="25"/>
        <v>0</v>
      </c>
      <c r="L179" s="266">
        <f t="shared" si="25"/>
        <v>0</v>
      </c>
      <c r="M179" s="266">
        <f t="shared" si="25"/>
        <v>0</v>
      </c>
      <c r="N179" s="266">
        <f t="shared" si="25"/>
        <v>0</v>
      </c>
      <c r="O179" s="266">
        <f t="shared" si="25"/>
        <v>0</v>
      </c>
      <c r="P179" s="266">
        <f t="shared" si="25"/>
        <v>0</v>
      </c>
      <c r="Q179" s="266">
        <f t="shared" si="25"/>
        <v>0</v>
      </c>
      <c r="R179" s="266">
        <f t="shared" si="25"/>
        <v>0</v>
      </c>
      <c r="S179" s="266">
        <f t="shared" si="25"/>
        <v>0</v>
      </c>
      <c r="T179" s="266">
        <f t="shared" si="25"/>
        <v>0</v>
      </c>
      <c r="U179" s="266">
        <f t="shared" si="25"/>
        <v>0</v>
      </c>
      <c r="V179" s="266">
        <f t="shared" si="25"/>
        <v>0</v>
      </c>
      <c r="W179" s="266">
        <f t="shared" si="25"/>
        <v>0</v>
      </c>
      <c r="X179" s="266">
        <f t="shared" si="25"/>
        <v>0</v>
      </c>
      <c r="Y179" s="266">
        <f t="shared" si="25"/>
        <v>0</v>
      </c>
      <c r="DA179" s="76"/>
    </row>
    <row r="180" spans="1:105" ht="12" customHeight="1" x14ac:dyDescent="0.25">
      <c r="A180" s="173" t="s">
        <v>92</v>
      </c>
      <c r="B180" s="267">
        <f t="shared" ref="B180:Y180" si="26">IF(B$63=0,0,B$63/B$61)</f>
        <v>0</v>
      </c>
      <c r="C180" s="267">
        <f t="shared" si="26"/>
        <v>0</v>
      </c>
      <c r="D180" s="267">
        <f t="shared" si="26"/>
        <v>0</v>
      </c>
      <c r="E180" s="267">
        <f t="shared" si="26"/>
        <v>0</v>
      </c>
      <c r="F180" s="267">
        <f t="shared" si="26"/>
        <v>0</v>
      </c>
      <c r="G180" s="267">
        <f t="shared" si="26"/>
        <v>0</v>
      </c>
      <c r="H180" s="267">
        <f t="shared" si="26"/>
        <v>0</v>
      </c>
      <c r="I180" s="267">
        <f t="shared" si="26"/>
        <v>0</v>
      </c>
      <c r="J180" s="267">
        <f t="shared" si="26"/>
        <v>0</v>
      </c>
      <c r="K180" s="267">
        <f t="shared" si="26"/>
        <v>0</v>
      </c>
      <c r="L180" s="267">
        <f t="shared" si="26"/>
        <v>0</v>
      </c>
      <c r="M180" s="267">
        <f t="shared" si="26"/>
        <v>0</v>
      </c>
      <c r="N180" s="267">
        <f t="shared" si="26"/>
        <v>0</v>
      </c>
      <c r="O180" s="267">
        <f t="shared" si="26"/>
        <v>0</v>
      </c>
      <c r="P180" s="267">
        <f t="shared" si="26"/>
        <v>0</v>
      </c>
      <c r="Q180" s="267">
        <f t="shared" si="26"/>
        <v>0</v>
      </c>
      <c r="R180" s="267">
        <f t="shared" si="26"/>
        <v>0</v>
      </c>
      <c r="S180" s="267">
        <f t="shared" si="26"/>
        <v>0</v>
      </c>
      <c r="T180" s="267">
        <f t="shared" si="26"/>
        <v>0</v>
      </c>
      <c r="U180" s="267">
        <f t="shared" si="26"/>
        <v>0</v>
      </c>
      <c r="V180" s="267">
        <f t="shared" si="26"/>
        <v>0</v>
      </c>
      <c r="W180" s="267">
        <f t="shared" si="26"/>
        <v>0</v>
      </c>
      <c r="X180" s="267">
        <f t="shared" si="26"/>
        <v>0</v>
      </c>
      <c r="Y180" s="267">
        <f t="shared" si="26"/>
        <v>0</v>
      </c>
      <c r="DA180" s="77"/>
    </row>
    <row r="181" spans="1:105" ht="12" customHeight="1" x14ac:dyDescent="0.25">
      <c r="A181" s="173" t="s">
        <v>93</v>
      </c>
      <c r="B181" s="267">
        <f t="shared" ref="B181:Y181" si="27">IF(B$64=0,0,B$64/B$61)</f>
        <v>0</v>
      </c>
      <c r="C181" s="267">
        <f t="shared" si="27"/>
        <v>0</v>
      </c>
      <c r="D181" s="267">
        <f t="shared" si="27"/>
        <v>0</v>
      </c>
      <c r="E181" s="267">
        <f t="shared" si="27"/>
        <v>0</v>
      </c>
      <c r="F181" s="267">
        <f t="shared" si="27"/>
        <v>0</v>
      </c>
      <c r="G181" s="267">
        <f t="shared" si="27"/>
        <v>0</v>
      </c>
      <c r="H181" s="267">
        <f t="shared" si="27"/>
        <v>0</v>
      </c>
      <c r="I181" s="267">
        <f t="shared" si="27"/>
        <v>0</v>
      </c>
      <c r="J181" s="267">
        <f t="shared" si="27"/>
        <v>0</v>
      </c>
      <c r="K181" s="267">
        <f t="shared" si="27"/>
        <v>0</v>
      </c>
      <c r="L181" s="267">
        <f t="shared" si="27"/>
        <v>0</v>
      </c>
      <c r="M181" s="267">
        <f t="shared" si="27"/>
        <v>0</v>
      </c>
      <c r="N181" s="267">
        <f t="shared" si="27"/>
        <v>0</v>
      </c>
      <c r="O181" s="267">
        <f t="shared" si="27"/>
        <v>0</v>
      </c>
      <c r="P181" s="267">
        <f t="shared" si="27"/>
        <v>0</v>
      </c>
      <c r="Q181" s="267">
        <f t="shared" si="27"/>
        <v>0</v>
      </c>
      <c r="R181" s="267">
        <f t="shared" si="27"/>
        <v>0</v>
      </c>
      <c r="S181" s="267">
        <f t="shared" si="27"/>
        <v>0</v>
      </c>
      <c r="T181" s="267">
        <f t="shared" si="27"/>
        <v>0</v>
      </c>
      <c r="U181" s="267">
        <f t="shared" si="27"/>
        <v>0</v>
      </c>
      <c r="V181" s="267">
        <f t="shared" si="27"/>
        <v>0</v>
      </c>
      <c r="W181" s="267">
        <f t="shared" si="27"/>
        <v>0</v>
      </c>
      <c r="X181" s="267">
        <f t="shared" si="27"/>
        <v>0</v>
      </c>
      <c r="Y181" s="267">
        <f t="shared" si="27"/>
        <v>0</v>
      </c>
      <c r="DA181" s="77"/>
    </row>
    <row r="182" spans="1:105" ht="12" customHeight="1" x14ac:dyDescent="0.25">
      <c r="A182" s="173" t="s">
        <v>94</v>
      </c>
      <c r="B182" s="267">
        <f t="shared" ref="B182:Y182" si="28">IF(B$65=0,0,B$65/B$61)</f>
        <v>0</v>
      </c>
      <c r="C182" s="267">
        <f t="shared" si="28"/>
        <v>0</v>
      </c>
      <c r="D182" s="267">
        <f t="shared" si="28"/>
        <v>0</v>
      </c>
      <c r="E182" s="267">
        <f t="shared" si="28"/>
        <v>0</v>
      </c>
      <c r="F182" s="267">
        <f t="shared" si="28"/>
        <v>0</v>
      </c>
      <c r="G182" s="267">
        <f t="shared" si="28"/>
        <v>0</v>
      </c>
      <c r="H182" s="267">
        <f t="shared" si="28"/>
        <v>0</v>
      </c>
      <c r="I182" s="267">
        <f t="shared" si="28"/>
        <v>0</v>
      </c>
      <c r="J182" s="267">
        <f t="shared" si="28"/>
        <v>0</v>
      </c>
      <c r="K182" s="267">
        <f t="shared" si="28"/>
        <v>0</v>
      </c>
      <c r="L182" s="267">
        <f t="shared" si="28"/>
        <v>0</v>
      </c>
      <c r="M182" s="267">
        <f t="shared" si="28"/>
        <v>0</v>
      </c>
      <c r="N182" s="267">
        <f t="shared" si="28"/>
        <v>0</v>
      </c>
      <c r="O182" s="267">
        <f t="shared" si="28"/>
        <v>0</v>
      </c>
      <c r="P182" s="267">
        <f t="shared" si="28"/>
        <v>0</v>
      </c>
      <c r="Q182" s="267">
        <f t="shared" si="28"/>
        <v>0</v>
      </c>
      <c r="R182" s="267">
        <f t="shared" si="28"/>
        <v>0</v>
      </c>
      <c r="S182" s="267">
        <f t="shared" si="28"/>
        <v>0</v>
      </c>
      <c r="T182" s="267">
        <f t="shared" si="28"/>
        <v>0</v>
      </c>
      <c r="U182" s="267">
        <f t="shared" si="28"/>
        <v>0</v>
      </c>
      <c r="V182" s="267">
        <f t="shared" si="28"/>
        <v>0</v>
      </c>
      <c r="W182" s="267">
        <f t="shared" si="28"/>
        <v>0</v>
      </c>
      <c r="X182" s="267">
        <f t="shared" si="28"/>
        <v>0</v>
      </c>
      <c r="Y182" s="267">
        <f t="shared" si="28"/>
        <v>0</v>
      </c>
      <c r="DA182" s="77"/>
    </row>
    <row r="183" spans="1:105" ht="12" customHeight="1" x14ac:dyDescent="0.25">
      <c r="A183" s="56" t="s">
        <v>95</v>
      </c>
      <c r="B183" s="268">
        <f t="shared" ref="B183:Y183" si="29">IF(B$66=0,0,B$66/B$61)</f>
        <v>2.894671098573617E-2</v>
      </c>
      <c r="C183" s="268">
        <f t="shared" si="29"/>
        <v>2.6588711256913523E-2</v>
      </c>
      <c r="D183" s="268">
        <f t="shared" si="29"/>
        <v>2.736873955309985E-2</v>
      </c>
      <c r="E183" s="268">
        <f t="shared" si="29"/>
        <v>2.8204722810687394E-2</v>
      </c>
      <c r="F183" s="268">
        <f t="shared" si="29"/>
        <v>2.819806014072683E-2</v>
      </c>
      <c r="G183" s="268">
        <f t="shared" si="29"/>
        <v>2.9787584392335673E-2</v>
      </c>
      <c r="H183" s="268">
        <f t="shared" si="29"/>
        <v>3.0842362035863099E-2</v>
      </c>
      <c r="I183" s="268">
        <f t="shared" si="29"/>
        <v>3.4565604718265627E-2</v>
      </c>
      <c r="J183" s="268">
        <f t="shared" si="29"/>
        <v>3.4660630607242449E-2</v>
      </c>
      <c r="K183" s="268">
        <f t="shared" si="29"/>
        <v>3.6449468066490513E-2</v>
      </c>
      <c r="L183" s="268">
        <f t="shared" si="29"/>
        <v>3.3224729131052601E-2</v>
      </c>
      <c r="M183" s="268">
        <f t="shared" si="29"/>
        <v>3.3515772795847332E-2</v>
      </c>
      <c r="N183" s="268">
        <f t="shared" si="29"/>
        <v>3.4694585771987883E-2</v>
      </c>
      <c r="O183" s="268">
        <f t="shared" si="29"/>
        <v>3.4382339588549901E-2</v>
      </c>
      <c r="P183" s="268">
        <f t="shared" si="29"/>
        <v>3.2624643008841256E-2</v>
      </c>
      <c r="Q183" s="268">
        <f t="shared" si="29"/>
        <v>3.111525618331952E-2</v>
      </c>
      <c r="R183" s="268">
        <f t="shared" si="29"/>
        <v>3.2803731267966534E-2</v>
      </c>
      <c r="S183" s="268">
        <f t="shared" si="29"/>
        <v>3.4345013929940084E-2</v>
      </c>
      <c r="T183" s="268">
        <f t="shared" si="29"/>
        <v>3.6343201440316039E-2</v>
      </c>
      <c r="U183" s="268">
        <f t="shared" si="29"/>
        <v>3.5241092952704375E-2</v>
      </c>
      <c r="V183" s="268">
        <f t="shared" si="29"/>
        <v>3.6861711569102076E-2</v>
      </c>
      <c r="W183" s="268">
        <f t="shared" si="29"/>
        <v>3.8036341591313569E-2</v>
      </c>
      <c r="X183" s="268">
        <f t="shared" si="29"/>
        <v>3.5221080141657909E-2</v>
      </c>
      <c r="Y183" s="268">
        <f t="shared" si="29"/>
        <v>3.575736352647528E-2</v>
      </c>
      <c r="DA183" s="78"/>
    </row>
    <row r="184" spans="1:105" ht="12" customHeight="1" x14ac:dyDescent="0.25">
      <c r="A184" s="174" t="s">
        <v>1051</v>
      </c>
      <c r="B184" s="269">
        <f t="shared" ref="B184:Y184" si="30">IF(B$72=0,0,B$72/B$61)</f>
        <v>0.60561379786408664</v>
      </c>
      <c r="C184" s="269">
        <f t="shared" si="30"/>
        <v>0.60856147823282114</v>
      </c>
      <c r="D184" s="269">
        <f t="shared" si="30"/>
        <v>0.60739102104637888</v>
      </c>
      <c r="E184" s="269">
        <f t="shared" si="30"/>
        <v>0.58143074480921464</v>
      </c>
      <c r="F184" s="269">
        <f t="shared" si="30"/>
        <v>0.58123811395572567</v>
      </c>
      <c r="G184" s="269">
        <f t="shared" si="30"/>
        <v>0.57259727966035157</v>
      </c>
      <c r="H184" s="269">
        <f t="shared" si="30"/>
        <v>0.52648275186955207</v>
      </c>
      <c r="I184" s="269">
        <f t="shared" si="30"/>
        <v>0.53296016245812439</v>
      </c>
      <c r="J184" s="269">
        <f t="shared" si="30"/>
        <v>0.54455737339518728</v>
      </c>
      <c r="K184" s="269">
        <f t="shared" si="30"/>
        <v>0.53049656946727186</v>
      </c>
      <c r="L184" s="269">
        <f t="shared" si="30"/>
        <v>0.55709072050555564</v>
      </c>
      <c r="M184" s="269">
        <f t="shared" si="30"/>
        <v>0.54640865182830112</v>
      </c>
      <c r="N184" s="269">
        <f t="shared" si="30"/>
        <v>0.54151335571392445</v>
      </c>
      <c r="O184" s="269">
        <f t="shared" si="30"/>
        <v>0.5397177245482131</v>
      </c>
      <c r="P184" s="269">
        <f t="shared" si="30"/>
        <v>0.54493779806575504</v>
      </c>
      <c r="Q184" s="269">
        <f t="shared" si="30"/>
        <v>0.54753599395611108</v>
      </c>
      <c r="R184" s="269">
        <f t="shared" si="30"/>
        <v>0.55053413977881371</v>
      </c>
      <c r="S184" s="269">
        <f t="shared" si="30"/>
        <v>0.54853382908745174</v>
      </c>
      <c r="T184" s="269">
        <f t="shared" si="30"/>
        <v>0.5287335950351052</v>
      </c>
      <c r="U184" s="269">
        <f t="shared" si="30"/>
        <v>0.53206551695685556</v>
      </c>
      <c r="V184" s="269">
        <f t="shared" si="30"/>
        <v>0.53673148505305257</v>
      </c>
      <c r="W184" s="269">
        <f t="shared" si="30"/>
        <v>0.53411465332481178</v>
      </c>
      <c r="X184" s="269">
        <f t="shared" si="30"/>
        <v>0.53150520004514912</v>
      </c>
      <c r="Y184" s="269">
        <f t="shared" si="30"/>
        <v>0.53885508527822257</v>
      </c>
      <c r="DA184" s="79"/>
    </row>
    <row r="185" spans="1:105" ht="12" customHeight="1" x14ac:dyDescent="0.25">
      <c r="A185" s="62" t="s">
        <v>1052</v>
      </c>
      <c r="B185" s="318">
        <f t="shared" ref="B185:Y185" si="31">IF(B$73=0,0,B$73/B$61)</f>
        <v>0.60561379786408664</v>
      </c>
      <c r="C185" s="318">
        <f t="shared" si="31"/>
        <v>0.60856147823282114</v>
      </c>
      <c r="D185" s="318">
        <f t="shared" si="31"/>
        <v>0.60739102104637888</v>
      </c>
      <c r="E185" s="318">
        <f t="shared" si="31"/>
        <v>0.58143074480921464</v>
      </c>
      <c r="F185" s="318">
        <f t="shared" si="31"/>
        <v>0.58123811395572567</v>
      </c>
      <c r="G185" s="318">
        <f t="shared" si="31"/>
        <v>0.57259727966035157</v>
      </c>
      <c r="H185" s="318">
        <f t="shared" si="31"/>
        <v>0.52648275186955207</v>
      </c>
      <c r="I185" s="318">
        <f t="shared" si="31"/>
        <v>0.53296016245812439</v>
      </c>
      <c r="J185" s="318">
        <f t="shared" si="31"/>
        <v>0.54455737339518728</v>
      </c>
      <c r="K185" s="318">
        <f t="shared" si="31"/>
        <v>0.53049656946727186</v>
      </c>
      <c r="L185" s="318">
        <f t="shared" si="31"/>
        <v>0.55709072050555564</v>
      </c>
      <c r="M185" s="318">
        <f t="shared" si="31"/>
        <v>0.54640865182830112</v>
      </c>
      <c r="N185" s="318">
        <f t="shared" si="31"/>
        <v>0.54151335571392445</v>
      </c>
      <c r="O185" s="318">
        <f t="shared" si="31"/>
        <v>0.5397177245482131</v>
      </c>
      <c r="P185" s="318">
        <f t="shared" si="31"/>
        <v>0.54493779806575504</v>
      </c>
      <c r="Q185" s="318">
        <f t="shared" si="31"/>
        <v>0.54753599395611108</v>
      </c>
      <c r="R185" s="318">
        <f t="shared" si="31"/>
        <v>0.55053413977881371</v>
      </c>
      <c r="S185" s="318">
        <f t="shared" si="31"/>
        <v>0.54853382908745174</v>
      </c>
      <c r="T185" s="318">
        <f t="shared" si="31"/>
        <v>0.5287335950351052</v>
      </c>
      <c r="U185" s="318">
        <f t="shared" si="31"/>
        <v>0.53206551695685556</v>
      </c>
      <c r="V185" s="318">
        <f t="shared" si="31"/>
        <v>0.53673148505305257</v>
      </c>
      <c r="W185" s="318">
        <f t="shared" si="31"/>
        <v>0.53411465332481178</v>
      </c>
      <c r="X185" s="318">
        <f t="shared" si="31"/>
        <v>0.53150520004514912</v>
      </c>
      <c r="Y185" s="318">
        <f t="shared" si="31"/>
        <v>0.53885508527822257</v>
      </c>
      <c r="DA185" s="141"/>
    </row>
    <row r="186" spans="1:105" ht="12" customHeight="1" x14ac:dyDescent="0.25">
      <c r="A186" s="62" t="s">
        <v>1064</v>
      </c>
      <c r="B186" s="318">
        <f t="shared" ref="B186:Y186" si="32">IF(B$84=0,0,B$84/B$61)</f>
        <v>0</v>
      </c>
      <c r="C186" s="318">
        <f t="shared" si="32"/>
        <v>0</v>
      </c>
      <c r="D186" s="318">
        <f t="shared" si="32"/>
        <v>0</v>
      </c>
      <c r="E186" s="318">
        <f t="shared" si="32"/>
        <v>0</v>
      </c>
      <c r="F186" s="318">
        <f t="shared" si="32"/>
        <v>0</v>
      </c>
      <c r="G186" s="318">
        <f t="shared" si="32"/>
        <v>0</v>
      </c>
      <c r="H186" s="318">
        <f t="shared" si="32"/>
        <v>0</v>
      </c>
      <c r="I186" s="318">
        <f t="shared" si="32"/>
        <v>0</v>
      </c>
      <c r="J186" s="318">
        <f t="shared" si="32"/>
        <v>0</v>
      </c>
      <c r="K186" s="318">
        <f t="shared" si="32"/>
        <v>0</v>
      </c>
      <c r="L186" s="318">
        <f t="shared" si="32"/>
        <v>0</v>
      </c>
      <c r="M186" s="318">
        <f t="shared" si="32"/>
        <v>0</v>
      </c>
      <c r="N186" s="318">
        <f t="shared" si="32"/>
        <v>0</v>
      </c>
      <c r="O186" s="318">
        <f t="shared" si="32"/>
        <v>0</v>
      </c>
      <c r="P186" s="318">
        <f t="shared" si="32"/>
        <v>0</v>
      </c>
      <c r="Q186" s="318">
        <f t="shared" si="32"/>
        <v>0</v>
      </c>
      <c r="R186" s="318">
        <f t="shared" si="32"/>
        <v>0</v>
      </c>
      <c r="S186" s="318">
        <f t="shared" si="32"/>
        <v>0</v>
      </c>
      <c r="T186" s="318">
        <f t="shared" si="32"/>
        <v>0</v>
      </c>
      <c r="U186" s="318">
        <f t="shared" si="32"/>
        <v>0</v>
      </c>
      <c r="V186" s="318">
        <f t="shared" si="32"/>
        <v>0</v>
      </c>
      <c r="W186" s="318">
        <f t="shared" si="32"/>
        <v>0</v>
      </c>
      <c r="X186" s="318">
        <f t="shared" si="32"/>
        <v>0</v>
      </c>
      <c r="Y186" s="318">
        <f t="shared" si="32"/>
        <v>0</v>
      </c>
      <c r="DA186" s="141"/>
    </row>
    <row r="187" spans="1:105" ht="12" customHeight="1" x14ac:dyDescent="0.25">
      <c r="A187" s="174" t="s">
        <v>1010</v>
      </c>
      <c r="B187" s="269">
        <f t="shared" ref="B187:Y187" si="33">IF(B$85=0,0,B$85/B$61)</f>
        <v>0.32110594902723999</v>
      </c>
      <c r="C187" s="269">
        <f t="shared" si="33"/>
        <v>0.32298094949242634</v>
      </c>
      <c r="D187" s="269">
        <f t="shared" si="33"/>
        <v>0.32256034486425511</v>
      </c>
      <c r="E187" s="269">
        <f t="shared" si="33"/>
        <v>0.34769649057112173</v>
      </c>
      <c r="F187" s="269">
        <f t="shared" si="33"/>
        <v>0.34790561800600278</v>
      </c>
      <c r="G187" s="269">
        <f t="shared" si="33"/>
        <v>0.35349949896956734</v>
      </c>
      <c r="H187" s="269">
        <f t="shared" si="33"/>
        <v>0.39849917053923983</v>
      </c>
      <c r="I187" s="269">
        <f t="shared" si="33"/>
        <v>0.38412360327299988</v>
      </c>
      <c r="J187" s="269">
        <f t="shared" si="33"/>
        <v>0.37183456503876056</v>
      </c>
      <c r="K187" s="269">
        <f t="shared" si="33"/>
        <v>0.38253204672072605</v>
      </c>
      <c r="L187" s="269">
        <f t="shared" si="33"/>
        <v>0.36215063636162181</v>
      </c>
      <c r="M187" s="269">
        <f t="shared" si="33"/>
        <v>0.37250842782458116</v>
      </c>
      <c r="N187" s="269">
        <f t="shared" si="33"/>
        <v>0.37501119044658049</v>
      </c>
      <c r="O187" s="269">
        <f t="shared" si="33"/>
        <v>0.37740390920006711</v>
      </c>
      <c r="P187" s="269">
        <f t="shared" si="33"/>
        <v>0.37566307582638314</v>
      </c>
      <c r="Q187" s="269">
        <f t="shared" si="33"/>
        <v>0.37602771645951499</v>
      </c>
      <c r="R187" s="269">
        <f t="shared" si="33"/>
        <v>0.36959755503081393</v>
      </c>
      <c r="S187" s="269">
        <f t="shared" si="33"/>
        <v>0.36841900890811224</v>
      </c>
      <c r="T187" s="269">
        <f t="shared" si="33"/>
        <v>0.3844659185382342</v>
      </c>
      <c r="U187" s="269">
        <f t="shared" si="33"/>
        <v>0.38328250496668903</v>
      </c>
      <c r="V187" s="269">
        <f t="shared" si="33"/>
        <v>0.37532624201239084</v>
      </c>
      <c r="W187" s="269">
        <f t="shared" si="33"/>
        <v>0.37567410142769048</v>
      </c>
      <c r="X187" s="269">
        <f t="shared" si="33"/>
        <v>0.38402810912887769</v>
      </c>
      <c r="Y187" s="269">
        <f t="shared" si="33"/>
        <v>0.37535936660883595</v>
      </c>
      <c r="DA187" s="79"/>
    </row>
    <row r="188" spans="1:105" ht="12" customHeight="1" x14ac:dyDescent="0.25">
      <c r="A188" s="62" t="s">
        <v>1012</v>
      </c>
      <c r="B188" s="318">
        <f t="shared" ref="B188:Y188" si="34">IF(B$86=0,0,B$86/B$61)</f>
        <v>0.32110594902723999</v>
      </c>
      <c r="C188" s="318">
        <f t="shared" si="34"/>
        <v>0.32298094949242634</v>
      </c>
      <c r="D188" s="318">
        <f t="shared" si="34"/>
        <v>0.32256034486425511</v>
      </c>
      <c r="E188" s="318">
        <f t="shared" si="34"/>
        <v>0.34769649057112173</v>
      </c>
      <c r="F188" s="318">
        <f t="shared" si="34"/>
        <v>0.34790561800600278</v>
      </c>
      <c r="G188" s="318">
        <f t="shared" si="34"/>
        <v>0.35349949896956734</v>
      </c>
      <c r="H188" s="318">
        <f t="shared" si="34"/>
        <v>0.39849917053923983</v>
      </c>
      <c r="I188" s="318">
        <f t="shared" si="34"/>
        <v>0.38412360327299988</v>
      </c>
      <c r="J188" s="318">
        <f t="shared" si="34"/>
        <v>0.37183456503876056</v>
      </c>
      <c r="K188" s="318">
        <f t="shared" si="34"/>
        <v>0.38253204672072605</v>
      </c>
      <c r="L188" s="318">
        <f t="shared" si="34"/>
        <v>0.36215063636162181</v>
      </c>
      <c r="M188" s="318">
        <f t="shared" si="34"/>
        <v>0.37250842782458116</v>
      </c>
      <c r="N188" s="318">
        <f t="shared" si="34"/>
        <v>0.37501119044658049</v>
      </c>
      <c r="O188" s="318">
        <f t="shared" si="34"/>
        <v>0.37740390920006711</v>
      </c>
      <c r="P188" s="318">
        <f t="shared" si="34"/>
        <v>0.37566307582638314</v>
      </c>
      <c r="Q188" s="318">
        <f t="shared" si="34"/>
        <v>0.37602771645951499</v>
      </c>
      <c r="R188" s="318">
        <f t="shared" si="34"/>
        <v>0.36959755503081393</v>
      </c>
      <c r="S188" s="318">
        <f t="shared" si="34"/>
        <v>0.36841900890811224</v>
      </c>
      <c r="T188" s="318">
        <f t="shared" si="34"/>
        <v>0.3844659185382342</v>
      </c>
      <c r="U188" s="318">
        <f t="shared" si="34"/>
        <v>0.38328250496668903</v>
      </c>
      <c r="V188" s="318">
        <f t="shared" si="34"/>
        <v>0.37532624201239084</v>
      </c>
      <c r="W188" s="318">
        <f t="shared" si="34"/>
        <v>0.37567410142769048</v>
      </c>
      <c r="X188" s="318">
        <f t="shared" si="34"/>
        <v>0.38402810912887769</v>
      </c>
      <c r="Y188" s="318">
        <f t="shared" si="34"/>
        <v>0.37535936660883595</v>
      </c>
      <c r="DA188" s="141"/>
    </row>
    <row r="189" spans="1:105" ht="12" customHeight="1" x14ac:dyDescent="0.25">
      <c r="A189" s="62" t="s">
        <v>1019</v>
      </c>
      <c r="B189" s="318">
        <f t="shared" ref="B189:Y189" si="35">IF(B$92=0,0,B$92/B$61)</f>
        <v>0</v>
      </c>
      <c r="C189" s="318">
        <f t="shared" si="35"/>
        <v>0</v>
      </c>
      <c r="D189" s="318">
        <f t="shared" si="35"/>
        <v>0</v>
      </c>
      <c r="E189" s="318">
        <f t="shared" si="35"/>
        <v>0</v>
      </c>
      <c r="F189" s="318">
        <f t="shared" si="35"/>
        <v>0</v>
      </c>
      <c r="G189" s="318">
        <f t="shared" si="35"/>
        <v>0</v>
      </c>
      <c r="H189" s="318">
        <f t="shared" si="35"/>
        <v>0</v>
      </c>
      <c r="I189" s="318">
        <f t="shared" si="35"/>
        <v>0</v>
      </c>
      <c r="J189" s="318">
        <f t="shared" si="35"/>
        <v>0</v>
      </c>
      <c r="K189" s="318">
        <f t="shared" si="35"/>
        <v>0</v>
      </c>
      <c r="L189" s="318">
        <f t="shared" si="35"/>
        <v>0</v>
      </c>
      <c r="M189" s="318">
        <f t="shared" si="35"/>
        <v>0</v>
      </c>
      <c r="N189" s="318">
        <f t="shared" si="35"/>
        <v>0</v>
      </c>
      <c r="O189" s="318">
        <f t="shared" si="35"/>
        <v>0</v>
      </c>
      <c r="P189" s="318">
        <f t="shared" si="35"/>
        <v>0</v>
      </c>
      <c r="Q189" s="318">
        <f t="shared" si="35"/>
        <v>0</v>
      </c>
      <c r="R189" s="318">
        <f t="shared" si="35"/>
        <v>0</v>
      </c>
      <c r="S189" s="318">
        <f t="shared" si="35"/>
        <v>0</v>
      </c>
      <c r="T189" s="318">
        <f t="shared" si="35"/>
        <v>0</v>
      </c>
      <c r="U189" s="318">
        <f t="shared" si="35"/>
        <v>0</v>
      </c>
      <c r="V189" s="318">
        <f t="shared" si="35"/>
        <v>0</v>
      </c>
      <c r="W189" s="318">
        <f t="shared" si="35"/>
        <v>0</v>
      </c>
      <c r="X189" s="318">
        <f t="shared" si="35"/>
        <v>0</v>
      </c>
      <c r="Y189" s="318">
        <f t="shared" si="35"/>
        <v>0</v>
      </c>
      <c r="DA189" s="141"/>
    </row>
    <row r="190" spans="1:105" ht="12" customHeight="1" x14ac:dyDescent="0.25">
      <c r="A190" s="174" t="s">
        <v>1021</v>
      </c>
      <c r="B190" s="269">
        <f t="shared" ref="B190:Y190" si="36">IF(B$93=0,0,B$93/B$61)</f>
        <v>4.433354212293715E-2</v>
      </c>
      <c r="C190" s="269">
        <f t="shared" si="36"/>
        <v>4.1868861017838939E-2</v>
      </c>
      <c r="D190" s="269">
        <f t="shared" si="36"/>
        <v>4.267989453626625E-2</v>
      </c>
      <c r="E190" s="269">
        <f t="shared" si="36"/>
        <v>4.266804180897623E-2</v>
      </c>
      <c r="F190" s="269">
        <f t="shared" si="36"/>
        <v>4.2658207897544716E-2</v>
      </c>
      <c r="G190" s="269">
        <f t="shared" si="36"/>
        <v>4.4115636977745516E-2</v>
      </c>
      <c r="H190" s="269">
        <f t="shared" si="36"/>
        <v>4.417571555534499E-2</v>
      </c>
      <c r="I190" s="269">
        <f t="shared" si="36"/>
        <v>4.8350629550610119E-2</v>
      </c>
      <c r="J190" s="269">
        <f t="shared" si="36"/>
        <v>4.8947430958809685E-2</v>
      </c>
      <c r="K190" s="269">
        <f t="shared" si="36"/>
        <v>5.052191574551148E-2</v>
      </c>
      <c r="L190" s="269">
        <f t="shared" si="36"/>
        <v>4.7533914001770032E-2</v>
      </c>
      <c r="M190" s="269">
        <f t="shared" si="36"/>
        <v>4.7567147551270325E-2</v>
      </c>
      <c r="N190" s="269">
        <f t="shared" si="36"/>
        <v>4.8780868067507276E-2</v>
      </c>
      <c r="O190" s="269">
        <f t="shared" si="36"/>
        <v>4.8496026663169947E-2</v>
      </c>
      <c r="P190" s="269">
        <f t="shared" si="36"/>
        <v>4.67744830990207E-2</v>
      </c>
      <c r="Q190" s="269">
        <f t="shared" si="36"/>
        <v>4.5321033401054603E-2</v>
      </c>
      <c r="R190" s="269">
        <f t="shared" si="36"/>
        <v>4.70645739224059E-2</v>
      </c>
      <c r="S190" s="269">
        <f t="shared" si="36"/>
        <v>4.8702148074496077E-2</v>
      </c>
      <c r="T190" s="269">
        <f t="shared" si="36"/>
        <v>5.0457284986344504E-2</v>
      </c>
      <c r="U190" s="269">
        <f t="shared" si="36"/>
        <v>4.9410885123751004E-2</v>
      </c>
      <c r="V190" s="269">
        <f t="shared" si="36"/>
        <v>5.108056136545451E-2</v>
      </c>
      <c r="W190" s="269">
        <f t="shared" si="36"/>
        <v>5.2174903656184157E-2</v>
      </c>
      <c r="X190" s="269">
        <f t="shared" si="36"/>
        <v>4.9245610684315246E-2</v>
      </c>
      <c r="Y190" s="269">
        <f t="shared" si="36"/>
        <v>5.0028184586466032E-2</v>
      </c>
      <c r="DA190" s="79"/>
    </row>
    <row r="191" spans="1:105" ht="12" customHeight="1" x14ac:dyDescent="0.25">
      <c r="A191" s="62" t="s">
        <v>1133</v>
      </c>
      <c r="B191" s="318">
        <f t="shared" ref="B191:Y191" si="37">IF(B$94=0,0,B$94/B$61)</f>
        <v>3.1050021675762686E-2</v>
      </c>
      <c r="C191" s="318">
        <f t="shared" si="37"/>
        <v>2.8520686210760666E-2</v>
      </c>
      <c r="D191" s="318">
        <f t="shared" si="37"/>
        <v>2.9357392512772962E-2</v>
      </c>
      <c r="E191" s="318">
        <f t="shared" si="37"/>
        <v>2.9914951944563329E-2</v>
      </c>
      <c r="F191" s="318">
        <f t="shared" si="37"/>
        <v>2.9909343194266028E-2</v>
      </c>
      <c r="G191" s="318">
        <f t="shared" si="37"/>
        <v>3.1556300154194909E-2</v>
      </c>
      <c r="H191" s="318">
        <f t="shared" si="37"/>
        <v>3.2627853825296718E-2</v>
      </c>
      <c r="I191" s="318">
        <f t="shared" si="37"/>
        <v>3.6660692431425231E-2</v>
      </c>
      <c r="J191" s="318">
        <f t="shared" si="37"/>
        <v>3.7003120856122791E-2</v>
      </c>
      <c r="K191" s="318">
        <f t="shared" si="37"/>
        <v>3.8886015023751684E-2</v>
      </c>
      <c r="L191" s="318">
        <f t="shared" si="37"/>
        <v>3.5314697724225019E-2</v>
      </c>
      <c r="M191" s="318">
        <f t="shared" si="37"/>
        <v>3.5582231545933242E-2</v>
      </c>
      <c r="N191" s="318">
        <f t="shared" si="37"/>
        <v>3.690332538533362E-2</v>
      </c>
      <c r="O191" s="318">
        <f t="shared" si="37"/>
        <v>3.6657869317640597E-2</v>
      </c>
      <c r="P191" s="318">
        <f t="shared" si="37"/>
        <v>3.4821828769521404E-2</v>
      </c>
      <c r="Q191" s="318">
        <f t="shared" si="37"/>
        <v>3.3311390296931892E-2</v>
      </c>
      <c r="R191" s="318">
        <f t="shared" si="37"/>
        <v>3.4989169550161583E-2</v>
      </c>
      <c r="S191" s="318">
        <f t="shared" si="37"/>
        <v>3.6670618475354889E-2</v>
      </c>
      <c r="T191" s="318">
        <f t="shared" si="37"/>
        <v>3.8860053309114614E-2</v>
      </c>
      <c r="U191" s="318">
        <f t="shared" si="37"/>
        <v>3.7740571140384677E-2</v>
      </c>
      <c r="V191" s="318">
        <f t="shared" si="37"/>
        <v>3.9307904134906084E-2</v>
      </c>
      <c r="W191" s="318">
        <f t="shared" si="37"/>
        <v>4.0459643958339724E-2</v>
      </c>
      <c r="X191" s="318">
        <f t="shared" si="37"/>
        <v>3.7587586680437157E-2</v>
      </c>
      <c r="Y191" s="318">
        <f t="shared" si="37"/>
        <v>3.8208948352744021E-2</v>
      </c>
      <c r="DA191" s="141"/>
    </row>
    <row r="192" spans="1:105" ht="12" customHeight="1" x14ac:dyDescent="0.25">
      <c r="A192" s="62" t="s">
        <v>1024</v>
      </c>
      <c r="B192" s="318">
        <f t="shared" ref="B192:Y192" si="38">IF(B$95=0,0,B$95/B$61)</f>
        <v>1.3283520447174464E-2</v>
      </c>
      <c r="C192" s="318">
        <f t="shared" si="38"/>
        <v>1.3348174807078275E-2</v>
      </c>
      <c r="D192" s="318">
        <f t="shared" si="38"/>
        <v>1.3322502023493289E-2</v>
      </c>
      <c r="E192" s="318">
        <f t="shared" si="38"/>
        <v>1.2753089864412896E-2</v>
      </c>
      <c r="F192" s="318">
        <f t="shared" si="38"/>
        <v>1.2748864703278682E-2</v>
      </c>
      <c r="G192" s="318">
        <f t="shared" si="38"/>
        <v>1.255933682355061E-2</v>
      </c>
      <c r="H192" s="318">
        <f t="shared" si="38"/>
        <v>1.1547861730048271E-2</v>
      </c>
      <c r="I192" s="318">
        <f t="shared" si="38"/>
        <v>1.1689937119184885E-2</v>
      </c>
      <c r="J192" s="318">
        <f t="shared" si="38"/>
        <v>1.1944310102686893E-2</v>
      </c>
      <c r="K192" s="318">
        <f t="shared" si="38"/>
        <v>1.1635900721759794E-2</v>
      </c>
      <c r="L192" s="318">
        <f t="shared" si="38"/>
        <v>1.2219216277545009E-2</v>
      </c>
      <c r="M192" s="318">
        <f t="shared" si="38"/>
        <v>1.1984916005337081E-2</v>
      </c>
      <c r="N192" s="318">
        <f t="shared" si="38"/>
        <v>1.1877542682173651E-2</v>
      </c>
      <c r="O192" s="318">
        <f t="shared" si="38"/>
        <v>1.183815734552935E-2</v>
      </c>
      <c r="P192" s="318">
        <f t="shared" si="38"/>
        <v>1.1952654329499296E-2</v>
      </c>
      <c r="Q192" s="318">
        <f t="shared" si="38"/>
        <v>1.2009643104122711E-2</v>
      </c>
      <c r="R192" s="318">
        <f t="shared" si="38"/>
        <v>1.2075404372244313E-2</v>
      </c>
      <c r="S192" s="318">
        <f t="shared" si="38"/>
        <v>1.2031529599141191E-2</v>
      </c>
      <c r="T192" s="318">
        <f t="shared" si="38"/>
        <v>1.1597231677229888E-2</v>
      </c>
      <c r="U192" s="318">
        <f t="shared" si="38"/>
        <v>1.1670313983366334E-2</v>
      </c>
      <c r="V192" s="318">
        <f t="shared" si="38"/>
        <v>1.1772657230548435E-2</v>
      </c>
      <c r="W192" s="318">
        <f t="shared" si="38"/>
        <v>1.171525969784443E-2</v>
      </c>
      <c r="X192" s="318">
        <f t="shared" si="38"/>
        <v>1.1658024003878085E-2</v>
      </c>
      <c r="Y192" s="318">
        <f t="shared" si="38"/>
        <v>1.1819236233722009E-2</v>
      </c>
      <c r="DA192" s="141"/>
    </row>
    <row r="193" spans="1:105" ht="12" customHeight="1" x14ac:dyDescent="0.25">
      <c r="A193" s="62" t="s">
        <v>1036</v>
      </c>
      <c r="B193" s="318">
        <f t="shared" ref="B193:Y193" si="39">IF(B$106=0,0,B$106/B$61)</f>
        <v>0</v>
      </c>
      <c r="C193" s="318">
        <f t="shared" si="39"/>
        <v>0</v>
      </c>
      <c r="D193" s="318">
        <f t="shared" si="39"/>
        <v>0</v>
      </c>
      <c r="E193" s="318">
        <f t="shared" si="39"/>
        <v>0</v>
      </c>
      <c r="F193" s="318">
        <f t="shared" si="39"/>
        <v>0</v>
      </c>
      <c r="G193" s="318">
        <f t="shared" si="39"/>
        <v>0</v>
      </c>
      <c r="H193" s="318">
        <f t="shared" si="39"/>
        <v>0</v>
      </c>
      <c r="I193" s="318">
        <f t="shared" si="39"/>
        <v>0</v>
      </c>
      <c r="J193" s="318">
        <f t="shared" si="39"/>
        <v>0</v>
      </c>
      <c r="K193" s="318">
        <f t="shared" si="39"/>
        <v>0</v>
      </c>
      <c r="L193" s="318">
        <f t="shared" si="39"/>
        <v>0</v>
      </c>
      <c r="M193" s="318">
        <f t="shared" si="39"/>
        <v>0</v>
      </c>
      <c r="N193" s="318">
        <f t="shared" si="39"/>
        <v>0</v>
      </c>
      <c r="O193" s="318">
        <f t="shared" si="39"/>
        <v>0</v>
      </c>
      <c r="P193" s="318">
        <f t="shared" si="39"/>
        <v>0</v>
      </c>
      <c r="Q193" s="318">
        <f t="shared" si="39"/>
        <v>0</v>
      </c>
      <c r="R193" s="318">
        <f t="shared" si="39"/>
        <v>0</v>
      </c>
      <c r="S193" s="318">
        <f t="shared" si="39"/>
        <v>0</v>
      </c>
      <c r="T193" s="318">
        <f t="shared" si="39"/>
        <v>0</v>
      </c>
      <c r="U193" s="318">
        <f t="shared" si="39"/>
        <v>0</v>
      </c>
      <c r="V193" s="318">
        <f t="shared" si="39"/>
        <v>0</v>
      </c>
      <c r="W193" s="318">
        <f t="shared" si="39"/>
        <v>0</v>
      </c>
      <c r="X193" s="318">
        <f t="shared" si="39"/>
        <v>0</v>
      </c>
      <c r="Y193" s="318">
        <f t="shared" si="39"/>
        <v>0</v>
      </c>
      <c r="DA193" s="141"/>
    </row>
    <row r="194" spans="1:105" ht="12" customHeight="1" x14ac:dyDescent="0.25">
      <c r="A194" s="41" t="s">
        <v>1038</v>
      </c>
      <c r="B194" s="319">
        <f t="shared" ref="B194:Y194" si="40">IF(B$107=0,0,B$107/B$61)</f>
        <v>0</v>
      </c>
      <c r="C194" s="319">
        <f t="shared" si="40"/>
        <v>0</v>
      </c>
      <c r="D194" s="319">
        <f t="shared" si="40"/>
        <v>0</v>
      </c>
      <c r="E194" s="319">
        <f t="shared" si="40"/>
        <v>0</v>
      </c>
      <c r="F194" s="319">
        <f t="shared" si="40"/>
        <v>0</v>
      </c>
      <c r="G194" s="319">
        <f t="shared" si="40"/>
        <v>0</v>
      </c>
      <c r="H194" s="319">
        <f t="shared" si="40"/>
        <v>0</v>
      </c>
      <c r="I194" s="319">
        <f t="shared" si="40"/>
        <v>0</v>
      </c>
      <c r="J194" s="319">
        <f t="shared" si="40"/>
        <v>0</v>
      </c>
      <c r="K194" s="319">
        <f t="shared" si="40"/>
        <v>0</v>
      </c>
      <c r="L194" s="319">
        <f t="shared" si="40"/>
        <v>0</v>
      </c>
      <c r="M194" s="319">
        <f t="shared" si="40"/>
        <v>0</v>
      </c>
      <c r="N194" s="319">
        <f t="shared" si="40"/>
        <v>0</v>
      </c>
      <c r="O194" s="319">
        <f t="shared" si="40"/>
        <v>0</v>
      </c>
      <c r="P194" s="319">
        <f t="shared" si="40"/>
        <v>0</v>
      </c>
      <c r="Q194" s="319">
        <f t="shared" si="40"/>
        <v>0</v>
      </c>
      <c r="R194" s="319">
        <f t="shared" si="40"/>
        <v>0</v>
      </c>
      <c r="S194" s="319">
        <f t="shared" si="40"/>
        <v>0</v>
      </c>
      <c r="T194" s="319">
        <f t="shared" si="40"/>
        <v>0</v>
      </c>
      <c r="U194" s="319">
        <f t="shared" si="40"/>
        <v>0</v>
      </c>
      <c r="V194" s="319">
        <f t="shared" si="40"/>
        <v>0</v>
      </c>
      <c r="W194" s="319">
        <f t="shared" si="40"/>
        <v>0</v>
      </c>
      <c r="X194" s="319">
        <f t="shared" si="40"/>
        <v>0</v>
      </c>
      <c r="Y194" s="319">
        <f t="shared" si="40"/>
        <v>0</v>
      </c>
      <c r="DA194" s="82"/>
    </row>
    <row r="195" spans="1:105" ht="12" customHeight="1" x14ac:dyDescent="0.25">
      <c r="A195" s="100" t="s">
        <v>105</v>
      </c>
      <c r="B195" s="310">
        <f t="shared" ref="B195:Y195" si="41">IF(B$108=0,0,B$108/B$61)</f>
        <v>0</v>
      </c>
      <c r="C195" s="310">
        <f t="shared" si="41"/>
        <v>0</v>
      </c>
      <c r="D195" s="310">
        <f t="shared" si="41"/>
        <v>0</v>
      </c>
      <c r="E195" s="310">
        <f t="shared" si="41"/>
        <v>0</v>
      </c>
      <c r="F195" s="310">
        <f t="shared" si="41"/>
        <v>0</v>
      </c>
      <c r="G195" s="310">
        <f t="shared" si="41"/>
        <v>0</v>
      </c>
      <c r="H195" s="310">
        <f t="shared" si="41"/>
        <v>0</v>
      </c>
      <c r="I195" s="310">
        <f t="shared" si="41"/>
        <v>0</v>
      </c>
      <c r="J195" s="310">
        <f t="shared" si="41"/>
        <v>0</v>
      </c>
      <c r="K195" s="310">
        <f t="shared" si="41"/>
        <v>0</v>
      </c>
      <c r="L195" s="310">
        <f t="shared" si="41"/>
        <v>0</v>
      </c>
      <c r="M195" s="310">
        <f t="shared" si="41"/>
        <v>0</v>
      </c>
      <c r="N195" s="310">
        <f t="shared" si="41"/>
        <v>0</v>
      </c>
      <c r="O195" s="310">
        <f t="shared" si="41"/>
        <v>0</v>
      </c>
      <c r="P195" s="310">
        <f t="shared" si="41"/>
        <v>0</v>
      </c>
      <c r="Q195" s="310">
        <f t="shared" si="41"/>
        <v>0</v>
      </c>
      <c r="R195" s="310">
        <f t="shared" si="41"/>
        <v>0</v>
      </c>
      <c r="S195" s="310">
        <f t="shared" si="41"/>
        <v>0</v>
      </c>
      <c r="T195" s="310">
        <f t="shared" si="41"/>
        <v>0</v>
      </c>
      <c r="U195" s="310">
        <f t="shared" si="41"/>
        <v>0</v>
      </c>
      <c r="V195" s="310">
        <f t="shared" si="41"/>
        <v>0</v>
      </c>
      <c r="W195" s="310">
        <f t="shared" si="41"/>
        <v>0</v>
      </c>
      <c r="X195" s="310">
        <f t="shared" si="41"/>
        <v>0</v>
      </c>
      <c r="Y195" s="310">
        <f t="shared" si="41"/>
        <v>0</v>
      </c>
      <c r="DA195" s="127"/>
    </row>
    <row r="196" spans="1:105" ht="12" customHeight="1" x14ac:dyDescent="0.25">
      <c r="A196" s="172"/>
      <c r="B196" s="172"/>
      <c r="C196" s="172"/>
      <c r="D196" s="172"/>
      <c r="E196" s="172"/>
      <c r="F196" s="172"/>
      <c r="G196" s="172"/>
      <c r="H196" s="172"/>
      <c r="I196" s="172"/>
      <c r="J196" s="172"/>
      <c r="K196" s="172"/>
      <c r="L196" s="172"/>
      <c r="M196" s="172"/>
      <c r="N196" s="172"/>
      <c r="O196" s="172"/>
      <c r="P196" s="172"/>
      <c r="Q196" s="172"/>
      <c r="R196" s="172"/>
      <c r="S196" s="172"/>
      <c r="T196" s="172"/>
      <c r="U196" s="172"/>
      <c r="V196" s="172"/>
      <c r="W196" s="172"/>
      <c r="X196" s="172"/>
      <c r="Y196" s="172"/>
      <c r="DA196" s="176"/>
    </row>
    <row r="197" spans="1:105" ht="12" customHeight="1" x14ac:dyDescent="0.25">
      <c r="A197" s="35" t="s">
        <v>50</v>
      </c>
      <c r="B197" s="232">
        <f t="shared" ref="B197:Y197" si="42">SUM(B$198:B$202,B$204:B$205,B$207:B$208,B$210:B$213)</f>
        <v>1</v>
      </c>
      <c r="C197" s="232">
        <f t="shared" si="42"/>
        <v>1</v>
      </c>
      <c r="D197" s="232">
        <f t="shared" si="42"/>
        <v>0.99999999999999989</v>
      </c>
      <c r="E197" s="232">
        <f t="shared" si="42"/>
        <v>1.0000000000000002</v>
      </c>
      <c r="F197" s="232">
        <f t="shared" si="42"/>
        <v>0.99999999999999989</v>
      </c>
      <c r="G197" s="232">
        <f t="shared" si="42"/>
        <v>1</v>
      </c>
      <c r="H197" s="232">
        <f t="shared" si="42"/>
        <v>1</v>
      </c>
      <c r="I197" s="232">
        <f t="shared" si="42"/>
        <v>0.99999999999999956</v>
      </c>
      <c r="J197" s="232">
        <f t="shared" si="42"/>
        <v>1.0000000000000002</v>
      </c>
      <c r="K197" s="232">
        <f t="shared" si="42"/>
        <v>0.99999999999999956</v>
      </c>
      <c r="L197" s="232">
        <f t="shared" si="42"/>
        <v>1.0000000000000002</v>
      </c>
      <c r="M197" s="232">
        <f t="shared" si="42"/>
        <v>0.99999999999999978</v>
      </c>
      <c r="N197" s="232">
        <f t="shared" si="42"/>
        <v>1</v>
      </c>
      <c r="O197" s="232">
        <f t="shared" si="42"/>
        <v>1</v>
      </c>
      <c r="P197" s="232">
        <f t="shared" si="42"/>
        <v>0.99999999999999978</v>
      </c>
      <c r="Q197" s="232">
        <f t="shared" si="42"/>
        <v>1</v>
      </c>
      <c r="R197" s="232">
        <f t="shared" si="42"/>
        <v>1</v>
      </c>
      <c r="S197" s="232">
        <f t="shared" si="42"/>
        <v>0.99999999999999944</v>
      </c>
      <c r="T197" s="232">
        <f t="shared" si="42"/>
        <v>1</v>
      </c>
      <c r="U197" s="232">
        <f t="shared" si="42"/>
        <v>1</v>
      </c>
      <c r="V197" s="232">
        <f t="shared" si="42"/>
        <v>1</v>
      </c>
      <c r="W197" s="232">
        <f t="shared" si="42"/>
        <v>0.99999999999999978</v>
      </c>
      <c r="X197" s="232">
        <f t="shared" si="42"/>
        <v>0.99999999999999989</v>
      </c>
      <c r="Y197" s="232">
        <f t="shared" si="42"/>
        <v>0.99999999999999989</v>
      </c>
      <c r="DA197" s="95"/>
    </row>
    <row r="198" spans="1:105" ht="12" customHeight="1" x14ac:dyDescent="0.25">
      <c r="A198" s="55" t="s">
        <v>91</v>
      </c>
      <c r="B198" s="266">
        <f t="shared" ref="B198:Y198" si="43">IF(B$111=0,0,B$111/B$110)</f>
        <v>0</v>
      </c>
      <c r="C198" s="266">
        <f t="shared" si="43"/>
        <v>0</v>
      </c>
      <c r="D198" s="266">
        <f t="shared" si="43"/>
        <v>0</v>
      </c>
      <c r="E198" s="266">
        <f t="shared" si="43"/>
        <v>0</v>
      </c>
      <c r="F198" s="266">
        <f t="shared" si="43"/>
        <v>0</v>
      </c>
      <c r="G198" s="266">
        <f t="shared" si="43"/>
        <v>0</v>
      </c>
      <c r="H198" s="266">
        <f t="shared" si="43"/>
        <v>0</v>
      </c>
      <c r="I198" s="266">
        <f t="shared" si="43"/>
        <v>0</v>
      </c>
      <c r="J198" s="266">
        <f t="shared" si="43"/>
        <v>0</v>
      </c>
      <c r="K198" s="266">
        <f t="shared" si="43"/>
        <v>0</v>
      </c>
      <c r="L198" s="266">
        <f t="shared" si="43"/>
        <v>0</v>
      </c>
      <c r="M198" s="266">
        <f t="shared" si="43"/>
        <v>0</v>
      </c>
      <c r="N198" s="266">
        <f t="shared" si="43"/>
        <v>0</v>
      </c>
      <c r="O198" s="266">
        <f t="shared" si="43"/>
        <v>0</v>
      </c>
      <c r="P198" s="266">
        <f t="shared" si="43"/>
        <v>0</v>
      </c>
      <c r="Q198" s="266">
        <f t="shared" si="43"/>
        <v>0</v>
      </c>
      <c r="R198" s="266">
        <f t="shared" si="43"/>
        <v>0</v>
      </c>
      <c r="S198" s="266">
        <f t="shared" si="43"/>
        <v>0</v>
      </c>
      <c r="T198" s="266">
        <f t="shared" si="43"/>
        <v>0</v>
      </c>
      <c r="U198" s="266">
        <f t="shared" si="43"/>
        <v>0</v>
      </c>
      <c r="V198" s="266">
        <f t="shared" si="43"/>
        <v>0</v>
      </c>
      <c r="W198" s="266">
        <f t="shared" si="43"/>
        <v>0</v>
      </c>
      <c r="X198" s="266">
        <f t="shared" si="43"/>
        <v>0</v>
      </c>
      <c r="Y198" s="266">
        <f t="shared" si="43"/>
        <v>0</v>
      </c>
      <c r="DA198" s="76"/>
    </row>
    <row r="199" spans="1:105" ht="12" customHeight="1" x14ac:dyDescent="0.25">
      <c r="A199" s="173" t="s">
        <v>92</v>
      </c>
      <c r="B199" s="267">
        <f t="shared" ref="B199:Y199" si="44">IF(B$112=0,0,B$112/B$110)</f>
        <v>0</v>
      </c>
      <c r="C199" s="267">
        <f t="shared" si="44"/>
        <v>0</v>
      </c>
      <c r="D199" s="267">
        <f t="shared" si="44"/>
        <v>0</v>
      </c>
      <c r="E199" s="267">
        <f t="shared" si="44"/>
        <v>0</v>
      </c>
      <c r="F199" s="267">
        <f t="shared" si="44"/>
        <v>0</v>
      </c>
      <c r="G199" s="267">
        <f t="shared" si="44"/>
        <v>0</v>
      </c>
      <c r="H199" s="267">
        <f t="shared" si="44"/>
        <v>0</v>
      </c>
      <c r="I199" s="267">
        <f t="shared" si="44"/>
        <v>0</v>
      </c>
      <c r="J199" s="267">
        <f t="shared" si="44"/>
        <v>0</v>
      </c>
      <c r="K199" s="267">
        <f t="shared" si="44"/>
        <v>0</v>
      </c>
      <c r="L199" s="267">
        <f t="shared" si="44"/>
        <v>0</v>
      </c>
      <c r="M199" s="267">
        <f t="shared" si="44"/>
        <v>0</v>
      </c>
      <c r="N199" s="267">
        <f t="shared" si="44"/>
        <v>0</v>
      </c>
      <c r="O199" s="267">
        <f t="shared" si="44"/>
        <v>0</v>
      </c>
      <c r="P199" s="267">
        <f t="shared" si="44"/>
        <v>0</v>
      </c>
      <c r="Q199" s="267">
        <f t="shared" si="44"/>
        <v>0</v>
      </c>
      <c r="R199" s="267">
        <f t="shared" si="44"/>
        <v>0</v>
      </c>
      <c r="S199" s="267">
        <f t="shared" si="44"/>
        <v>0</v>
      </c>
      <c r="T199" s="267">
        <f t="shared" si="44"/>
        <v>0</v>
      </c>
      <c r="U199" s="267">
        <f t="shared" si="44"/>
        <v>0</v>
      </c>
      <c r="V199" s="267">
        <f t="shared" si="44"/>
        <v>0</v>
      </c>
      <c r="W199" s="267">
        <f t="shared" si="44"/>
        <v>0</v>
      </c>
      <c r="X199" s="267">
        <f t="shared" si="44"/>
        <v>0</v>
      </c>
      <c r="Y199" s="267">
        <f t="shared" si="44"/>
        <v>0</v>
      </c>
      <c r="DA199" s="77"/>
    </row>
    <row r="200" spans="1:105" ht="12" customHeight="1" x14ac:dyDescent="0.25">
      <c r="A200" s="173" t="s">
        <v>93</v>
      </c>
      <c r="B200" s="267">
        <f t="shared" ref="B200:Y200" si="45">IF(B$113=0,0,B$113/B$110)</f>
        <v>0</v>
      </c>
      <c r="C200" s="267">
        <f t="shared" si="45"/>
        <v>0</v>
      </c>
      <c r="D200" s="267">
        <f t="shared" si="45"/>
        <v>0</v>
      </c>
      <c r="E200" s="267">
        <f t="shared" si="45"/>
        <v>0</v>
      </c>
      <c r="F200" s="267">
        <f t="shared" si="45"/>
        <v>0</v>
      </c>
      <c r="G200" s="267">
        <f t="shared" si="45"/>
        <v>0</v>
      </c>
      <c r="H200" s="267">
        <f t="shared" si="45"/>
        <v>0</v>
      </c>
      <c r="I200" s="267">
        <f t="shared" si="45"/>
        <v>0</v>
      </c>
      <c r="J200" s="267">
        <f t="shared" si="45"/>
        <v>0</v>
      </c>
      <c r="K200" s="267">
        <f t="shared" si="45"/>
        <v>0</v>
      </c>
      <c r="L200" s="267">
        <f t="shared" si="45"/>
        <v>0</v>
      </c>
      <c r="M200" s="267">
        <f t="shared" si="45"/>
        <v>0</v>
      </c>
      <c r="N200" s="267">
        <f t="shared" si="45"/>
        <v>0</v>
      </c>
      <c r="O200" s="267">
        <f t="shared" si="45"/>
        <v>0</v>
      </c>
      <c r="P200" s="267">
        <f t="shared" si="45"/>
        <v>0</v>
      </c>
      <c r="Q200" s="267">
        <f t="shared" si="45"/>
        <v>0</v>
      </c>
      <c r="R200" s="267">
        <f t="shared" si="45"/>
        <v>0</v>
      </c>
      <c r="S200" s="267">
        <f t="shared" si="45"/>
        <v>0</v>
      </c>
      <c r="T200" s="267">
        <f t="shared" si="45"/>
        <v>0</v>
      </c>
      <c r="U200" s="267">
        <f t="shared" si="45"/>
        <v>0</v>
      </c>
      <c r="V200" s="267">
        <f t="shared" si="45"/>
        <v>0</v>
      </c>
      <c r="W200" s="267">
        <f t="shared" si="45"/>
        <v>0</v>
      </c>
      <c r="X200" s="267">
        <f t="shared" si="45"/>
        <v>0</v>
      </c>
      <c r="Y200" s="267">
        <f t="shared" si="45"/>
        <v>0</v>
      </c>
      <c r="DA200" s="77"/>
    </row>
    <row r="201" spans="1:105" ht="12" customHeight="1" x14ac:dyDescent="0.25">
      <c r="A201" s="173" t="s">
        <v>94</v>
      </c>
      <c r="B201" s="267">
        <f t="shared" ref="B201:Y201" si="46">IF(B$114=0,0,B$114/B$110)</f>
        <v>0</v>
      </c>
      <c r="C201" s="267">
        <f t="shared" si="46"/>
        <v>0</v>
      </c>
      <c r="D201" s="267">
        <f t="shared" si="46"/>
        <v>0</v>
      </c>
      <c r="E201" s="267">
        <f t="shared" si="46"/>
        <v>0</v>
      </c>
      <c r="F201" s="267">
        <f t="shared" si="46"/>
        <v>0</v>
      </c>
      <c r="G201" s="267">
        <f t="shared" si="46"/>
        <v>0</v>
      </c>
      <c r="H201" s="267">
        <f t="shared" si="46"/>
        <v>0</v>
      </c>
      <c r="I201" s="267">
        <f t="shared" si="46"/>
        <v>0</v>
      </c>
      <c r="J201" s="267">
        <f t="shared" si="46"/>
        <v>0</v>
      </c>
      <c r="K201" s="267">
        <f t="shared" si="46"/>
        <v>0</v>
      </c>
      <c r="L201" s="267">
        <f t="shared" si="46"/>
        <v>0</v>
      </c>
      <c r="M201" s="267">
        <f t="shared" si="46"/>
        <v>0</v>
      </c>
      <c r="N201" s="267">
        <f t="shared" si="46"/>
        <v>0</v>
      </c>
      <c r="O201" s="267">
        <f t="shared" si="46"/>
        <v>0</v>
      </c>
      <c r="P201" s="267">
        <f t="shared" si="46"/>
        <v>0</v>
      </c>
      <c r="Q201" s="267">
        <f t="shared" si="46"/>
        <v>0</v>
      </c>
      <c r="R201" s="267">
        <f t="shared" si="46"/>
        <v>0</v>
      </c>
      <c r="S201" s="267">
        <f t="shared" si="46"/>
        <v>0</v>
      </c>
      <c r="T201" s="267">
        <f t="shared" si="46"/>
        <v>0</v>
      </c>
      <c r="U201" s="267">
        <f t="shared" si="46"/>
        <v>0</v>
      </c>
      <c r="V201" s="267">
        <f t="shared" si="46"/>
        <v>0</v>
      </c>
      <c r="W201" s="267">
        <f t="shared" si="46"/>
        <v>0</v>
      </c>
      <c r="X201" s="267">
        <f t="shared" si="46"/>
        <v>0</v>
      </c>
      <c r="Y201" s="267">
        <f t="shared" si="46"/>
        <v>0</v>
      </c>
      <c r="DA201" s="77"/>
    </row>
    <row r="202" spans="1:105" ht="12" customHeight="1" x14ac:dyDescent="0.25">
      <c r="A202" s="56" t="s">
        <v>95</v>
      </c>
      <c r="B202" s="268">
        <f t="shared" ref="B202:Y202" si="47">IF(B$115=0,0,B$115/B$110)</f>
        <v>4.9477704881378239E-2</v>
      </c>
      <c r="C202" s="268">
        <f t="shared" si="47"/>
        <v>4.5813605785220625E-2</v>
      </c>
      <c r="D202" s="268">
        <f t="shared" si="47"/>
        <v>4.7031949541749885E-2</v>
      </c>
      <c r="E202" s="268">
        <f t="shared" si="47"/>
        <v>4.8335542944592573E-2</v>
      </c>
      <c r="F202" s="268">
        <f t="shared" si="47"/>
        <v>4.8324762515926031E-2</v>
      </c>
      <c r="G202" s="268">
        <f t="shared" si="47"/>
        <v>5.0771794912000436E-2</v>
      </c>
      <c r="H202" s="268">
        <f t="shared" si="47"/>
        <v>5.2323530421699169E-2</v>
      </c>
      <c r="I202" s="268">
        <f t="shared" si="47"/>
        <v>5.7926951458828195E-2</v>
      </c>
      <c r="J202" s="268">
        <f t="shared" si="47"/>
        <v>5.8054201831662197E-2</v>
      </c>
      <c r="K202" s="268">
        <f t="shared" si="47"/>
        <v>6.0674674968764108E-2</v>
      </c>
      <c r="L202" s="268">
        <f t="shared" si="47"/>
        <v>5.595245348486224E-2</v>
      </c>
      <c r="M202" s="268">
        <f t="shared" si="47"/>
        <v>5.6377287372249049E-2</v>
      </c>
      <c r="N202" s="268">
        <f t="shared" si="47"/>
        <v>5.8118182540336905E-2</v>
      </c>
      <c r="O202" s="268">
        <f t="shared" si="47"/>
        <v>5.763931472779911E-2</v>
      </c>
      <c r="P202" s="268">
        <f t="shared" si="47"/>
        <v>5.5012590568556508E-2</v>
      </c>
      <c r="Q202" s="268">
        <f t="shared" si="47"/>
        <v>5.2721192323399134E-2</v>
      </c>
      <c r="R202" s="268">
        <f t="shared" si="47"/>
        <v>5.5293767395338866E-2</v>
      </c>
      <c r="S202" s="268">
        <f t="shared" si="47"/>
        <v>5.7590941118181423E-2</v>
      </c>
      <c r="T202" s="268">
        <f t="shared" si="47"/>
        <v>6.0503407138510039E-2</v>
      </c>
      <c r="U202" s="268">
        <f t="shared" si="47"/>
        <v>5.8877576388892836E-2</v>
      </c>
      <c r="V202" s="268">
        <f t="shared" si="47"/>
        <v>6.129189353888894E-2</v>
      </c>
      <c r="W202" s="268">
        <f t="shared" si="47"/>
        <v>6.3014683081286993E-2</v>
      </c>
      <c r="X202" s="268">
        <f t="shared" si="47"/>
        <v>5.8865186518298203E-2</v>
      </c>
      <c r="Y202" s="268">
        <f t="shared" si="47"/>
        <v>5.9662344087510831E-2</v>
      </c>
      <c r="DA202" s="78"/>
    </row>
    <row r="203" spans="1:105" ht="12" customHeight="1" x14ac:dyDescent="0.25">
      <c r="A203" s="174" t="s">
        <v>1051</v>
      </c>
      <c r="B203" s="269">
        <f t="shared" ref="B203:Y203" si="48">IF(B$121=0,0,B$121/B$110)</f>
        <v>0.49635228331885856</v>
      </c>
      <c r="C203" s="269">
        <f t="shared" si="48"/>
        <v>0.502788790717138</v>
      </c>
      <c r="D203" s="269">
        <f t="shared" si="48"/>
        <v>0.50048434102643113</v>
      </c>
      <c r="E203" s="269">
        <f t="shared" si="48"/>
        <v>0.47777860704302383</v>
      </c>
      <c r="F203" s="269">
        <f t="shared" si="48"/>
        <v>0.47762661898988973</v>
      </c>
      <c r="G203" s="269">
        <f t="shared" si="48"/>
        <v>0.46797263017342128</v>
      </c>
      <c r="H203" s="269">
        <f t="shared" si="48"/>
        <v>0.42826984716963645</v>
      </c>
      <c r="I203" s="269">
        <f t="shared" si="48"/>
        <v>0.42826758438625295</v>
      </c>
      <c r="J203" s="269">
        <f t="shared" si="48"/>
        <v>0.43734562193386384</v>
      </c>
      <c r="K203" s="269">
        <f t="shared" si="48"/>
        <v>0.42343113200424931</v>
      </c>
      <c r="L203" s="269">
        <f t="shared" si="48"/>
        <v>0.44984982128967016</v>
      </c>
      <c r="M203" s="269">
        <f t="shared" si="48"/>
        <v>0.44071359462175452</v>
      </c>
      <c r="N203" s="269">
        <f t="shared" si="48"/>
        <v>0.43495410335374401</v>
      </c>
      <c r="O203" s="269">
        <f t="shared" si="48"/>
        <v>0.43384441004141938</v>
      </c>
      <c r="P203" s="269">
        <f t="shared" si="48"/>
        <v>0.44060274946041966</v>
      </c>
      <c r="Q203" s="269">
        <f t="shared" si="48"/>
        <v>0.44484473888172538</v>
      </c>
      <c r="R203" s="269">
        <f t="shared" si="48"/>
        <v>0.44496016586988496</v>
      </c>
      <c r="S203" s="269">
        <f t="shared" si="48"/>
        <v>0.44103985547580871</v>
      </c>
      <c r="T203" s="269">
        <f t="shared" si="48"/>
        <v>0.42206321064908364</v>
      </c>
      <c r="U203" s="269">
        <f t="shared" si="48"/>
        <v>0.4262354929198488</v>
      </c>
      <c r="V203" s="269">
        <f t="shared" si="48"/>
        <v>0.42792588350859412</v>
      </c>
      <c r="W203" s="269">
        <f t="shared" si="48"/>
        <v>0.42428868715294871</v>
      </c>
      <c r="X203" s="269">
        <f t="shared" si="48"/>
        <v>0.42593890856145816</v>
      </c>
      <c r="Y203" s="269">
        <f t="shared" si="48"/>
        <v>0.43111263410039186</v>
      </c>
      <c r="DA203" s="79"/>
    </row>
    <row r="204" spans="1:105" ht="12" customHeight="1" x14ac:dyDescent="0.25">
      <c r="A204" s="62" t="s">
        <v>1052</v>
      </c>
      <c r="B204" s="318">
        <f t="shared" ref="B204:Y204" si="49">IF(B$122=0,0,B$122/B$110)</f>
        <v>0.49635228331885856</v>
      </c>
      <c r="C204" s="318">
        <f t="shared" si="49"/>
        <v>0.502788790717138</v>
      </c>
      <c r="D204" s="318">
        <f t="shared" si="49"/>
        <v>0.50048434102643113</v>
      </c>
      <c r="E204" s="318">
        <f t="shared" si="49"/>
        <v>0.47777860704302383</v>
      </c>
      <c r="F204" s="318">
        <f t="shared" si="49"/>
        <v>0.47762661898988973</v>
      </c>
      <c r="G204" s="318">
        <f t="shared" si="49"/>
        <v>0.46797263017342128</v>
      </c>
      <c r="H204" s="318">
        <f t="shared" si="49"/>
        <v>0.42826984716963645</v>
      </c>
      <c r="I204" s="318">
        <f t="shared" si="49"/>
        <v>0.42826758438625295</v>
      </c>
      <c r="J204" s="318">
        <f t="shared" si="49"/>
        <v>0.43734562193386384</v>
      </c>
      <c r="K204" s="318">
        <f t="shared" si="49"/>
        <v>0.42343113200424931</v>
      </c>
      <c r="L204" s="318">
        <f t="shared" si="49"/>
        <v>0.44984982128967016</v>
      </c>
      <c r="M204" s="318">
        <f t="shared" si="49"/>
        <v>0.44071359462175452</v>
      </c>
      <c r="N204" s="318">
        <f t="shared" si="49"/>
        <v>0.43495410335374401</v>
      </c>
      <c r="O204" s="318">
        <f t="shared" si="49"/>
        <v>0.43384441004141938</v>
      </c>
      <c r="P204" s="318">
        <f t="shared" si="49"/>
        <v>0.44060274946041966</v>
      </c>
      <c r="Q204" s="318">
        <f t="shared" si="49"/>
        <v>0.44484473888172538</v>
      </c>
      <c r="R204" s="318">
        <f t="shared" si="49"/>
        <v>0.44496016586988496</v>
      </c>
      <c r="S204" s="318">
        <f t="shared" si="49"/>
        <v>0.44103985547580871</v>
      </c>
      <c r="T204" s="318">
        <f t="shared" si="49"/>
        <v>0.42206321064908364</v>
      </c>
      <c r="U204" s="318">
        <f t="shared" si="49"/>
        <v>0.4262354929198488</v>
      </c>
      <c r="V204" s="318">
        <f t="shared" si="49"/>
        <v>0.42792588350859412</v>
      </c>
      <c r="W204" s="318">
        <f t="shared" si="49"/>
        <v>0.42428868715294871</v>
      </c>
      <c r="X204" s="318">
        <f t="shared" si="49"/>
        <v>0.42593890856145816</v>
      </c>
      <c r="Y204" s="318">
        <f t="shared" si="49"/>
        <v>0.43111263410039186</v>
      </c>
      <c r="DA204" s="141"/>
    </row>
    <row r="205" spans="1:105" ht="12" customHeight="1" x14ac:dyDescent="0.25">
      <c r="A205" s="62" t="s">
        <v>1064</v>
      </c>
      <c r="B205" s="318">
        <f t="shared" ref="B205:Y205" si="50">IF(B$133=0,0,B$133/B$110)</f>
        <v>0</v>
      </c>
      <c r="C205" s="318">
        <f t="shared" si="50"/>
        <v>0</v>
      </c>
      <c r="D205" s="318">
        <f t="shared" si="50"/>
        <v>0</v>
      </c>
      <c r="E205" s="318">
        <f t="shared" si="50"/>
        <v>0</v>
      </c>
      <c r="F205" s="318">
        <f t="shared" si="50"/>
        <v>0</v>
      </c>
      <c r="G205" s="318">
        <f t="shared" si="50"/>
        <v>0</v>
      </c>
      <c r="H205" s="318">
        <f t="shared" si="50"/>
        <v>0</v>
      </c>
      <c r="I205" s="318">
        <f t="shared" si="50"/>
        <v>0</v>
      </c>
      <c r="J205" s="318">
        <f t="shared" si="50"/>
        <v>0</v>
      </c>
      <c r="K205" s="318">
        <f t="shared" si="50"/>
        <v>0</v>
      </c>
      <c r="L205" s="318">
        <f t="shared" si="50"/>
        <v>0</v>
      </c>
      <c r="M205" s="318">
        <f t="shared" si="50"/>
        <v>0</v>
      </c>
      <c r="N205" s="318">
        <f t="shared" si="50"/>
        <v>0</v>
      </c>
      <c r="O205" s="318">
        <f t="shared" si="50"/>
        <v>0</v>
      </c>
      <c r="P205" s="318">
        <f t="shared" si="50"/>
        <v>0</v>
      </c>
      <c r="Q205" s="318">
        <f t="shared" si="50"/>
        <v>0</v>
      </c>
      <c r="R205" s="318">
        <f t="shared" si="50"/>
        <v>0</v>
      </c>
      <c r="S205" s="318">
        <f t="shared" si="50"/>
        <v>0</v>
      </c>
      <c r="T205" s="318">
        <f t="shared" si="50"/>
        <v>0</v>
      </c>
      <c r="U205" s="318">
        <f t="shared" si="50"/>
        <v>0</v>
      </c>
      <c r="V205" s="318">
        <f t="shared" si="50"/>
        <v>0</v>
      </c>
      <c r="W205" s="318">
        <f t="shared" si="50"/>
        <v>0</v>
      </c>
      <c r="X205" s="318">
        <f t="shared" si="50"/>
        <v>0</v>
      </c>
      <c r="Y205" s="318">
        <f t="shared" si="50"/>
        <v>0</v>
      </c>
      <c r="DA205" s="141"/>
    </row>
    <row r="206" spans="1:105" ht="12" customHeight="1" x14ac:dyDescent="0.25">
      <c r="A206" s="174" t="s">
        <v>1010</v>
      </c>
      <c r="B206" s="269">
        <f t="shared" ref="B206:Y206" si="51">IF(B$134=0,0,B$134/B$110)</f>
        <v>0.29548527805890989</v>
      </c>
      <c r="C206" s="269">
        <f t="shared" si="51"/>
        <v>0.29960652612584182</v>
      </c>
      <c r="D206" s="269">
        <f t="shared" si="51"/>
        <v>0.29841890650439901</v>
      </c>
      <c r="E206" s="269">
        <f t="shared" si="51"/>
        <v>0.32079105364420651</v>
      </c>
      <c r="F206" s="269">
        <f t="shared" si="51"/>
        <v>0.32098823386520436</v>
      </c>
      <c r="G206" s="269">
        <f t="shared" si="51"/>
        <v>0.32437935754437991</v>
      </c>
      <c r="H206" s="269">
        <f t="shared" si="51"/>
        <v>0.36396029291618553</v>
      </c>
      <c r="I206" s="269">
        <f t="shared" si="51"/>
        <v>0.34656498642912875</v>
      </c>
      <c r="J206" s="269">
        <f t="shared" si="51"/>
        <v>0.33529272657407355</v>
      </c>
      <c r="K206" s="269">
        <f t="shared" si="51"/>
        <v>0.34281614217731998</v>
      </c>
      <c r="L206" s="269">
        <f t="shared" si="51"/>
        <v>0.32834024200892092</v>
      </c>
      <c r="M206" s="269">
        <f t="shared" si="51"/>
        <v>0.33734029186141035</v>
      </c>
      <c r="N206" s="269">
        <f t="shared" si="51"/>
        <v>0.33819853405442918</v>
      </c>
      <c r="O206" s="269">
        <f t="shared" si="51"/>
        <v>0.34061749692294968</v>
      </c>
      <c r="P206" s="269">
        <f t="shared" si="51"/>
        <v>0.34102955150118824</v>
      </c>
      <c r="Q206" s="269">
        <f t="shared" si="51"/>
        <v>0.34301165365773095</v>
      </c>
      <c r="R206" s="269">
        <f t="shared" si="51"/>
        <v>0.33539702094969437</v>
      </c>
      <c r="S206" s="269">
        <f t="shared" si="51"/>
        <v>0.33259038055304885</v>
      </c>
      <c r="T206" s="269">
        <f t="shared" si="51"/>
        <v>0.34458127470421984</v>
      </c>
      <c r="U206" s="269">
        <f t="shared" si="51"/>
        <v>0.34474400863809679</v>
      </c>
      <c r="V206" s="269">
        <f t="shared" si="51"/>
        <v>0.33598017178507683</v>
      </c>
      <c r="W206" s="269">
        <f t="shared" si="51"/>
        <v>0.33506683942870041</v>
      </c>
      <c r="X206" s="269">
        <f t="shared" si="51"/>
        <v>0.34553818144359155</v>
      </c>
      <c r="Y206" s="269">
        <f t="shared" si="51"/>
        <v>0.33717801974142636</v>
      </c>
      <c r="DA206" s="79"/>
    </row>
    <row r="207" spans="1:105" ht="12" customHeight="1" x14ac:dyDescent="0.25">
      <c r="A207" s="62" t="s">
        <v>1012</v>
      </c>
      <c r="B207" s="318">
        <f t="shared" ref="B207:Y207" si="52">IF(B$135=0,0,B$135/B$110)</f>
        <v>0.29548527805890989</v>
      </c>
      <c r="C207" s="318">
        <f t="shared" si="52"/>
        <v>0.29960652612584182</v>
      </c>
      <c r="D207" s="318">
        <f t="shared" si="52"/>
        <v>0.29841890650439901</v>
      </c>
      <c r="E207" s="318">
        <f t="shared" si="52"/>
        <v>0.32079105364420651</v>
      </c>
      <c r="F207" s="318">
        <f t="shared" si="52"/>
        <v>0.32098823386520436</v>
      </c>
      <c r="G207" s="318">
        <f t="shared" si="52"/>
        <v>0.32437935754437991</v>
      </c>
      <c r="H207" s="318">
        <f t="shared" si="52"/>
        <v>0.36396029291618553</v>
      </c>
      <c r="I207" s="318">
        <f t="shared" si="52"/>
        <v>0.34656498642912875</v>
      </c>
      <c r="J207" s="318">
        <f t="shared" si="52"/>
        <v>0.33529272657407355</v>
      </c>
      <c r="K207" s="318">
        <f t="shared" si="52"/>
        <v>0.34281614217731998</v>
      </c>
      <c r="L207" s="318">
        <f t="shared" si="52"/>
        <v>0.32834024200892092</v>
      </c>
      <c r="M207" s="318">
        <f t="shared" si="52"/>
        <v>0.33734029186141035</v>
      </c>
      <c r="N207" s="318">
        <f t="shared" si="52"/>
        <v>0.33819853405442918</v>
      </c>
      <c r="O207" s="318">
        <f t="shared" si="52"/>
        <v>0.34061749692294968</v>
      </c>
      <c r="P207" s="318">
        <f t="shared" si="52"/>
        <v>0.34102955150118824</v>
      </c>
      <c r="Q207" s="318">
        <f t="shared" si="52"/>
        <v>0.34301165365773095</v>
      </c>
      <c r="R207" s="318">
        <f t="shared" si="52"/>
        <v>0.33539702094969437</v>
      </c>
      <c r="S207" s="318">
        <f t="shared" si="52"/>
        <v>0.33259038055304885</v>
      </c>
      <c r="T207" s="318">
        <f t="shared" si="52"/>
        <v>0.34458127470421984</v>
      </c>
      <c r="U207" s="318">
        <f t="shared" si="52"/>
        <v>0.34474400863809679</v>
      </c>
      <c r="V207" s="318">
        <f t="shared" si="52"/>
        <v>0.33598017178507683</v>
      </c>
      <c r="W207" s="318">
        <f t="shared" si="52"/>
        <v>0.33506683942870041</v>
      </c>
      <c r="X207" s="318">
        <f t="shared" si="52"/>
        <v>0.34553818144359155</v>
      </c>
      <c r="Y207" s="318">
        <f t="shared" si="52"/>
        <v>0.33717801974142636</v>
      </c>
      <c r="DA207" s="141"/>
    </row>
    <row r="208" spans="1:105" ht="12" customHeight="1" x14ac:dyDescent="0.25">
      <c r="A208" s="62" t="s">
        <v>1019</v>
      </c>
      <c r="B208" s="318">
        <f t="shared" ref="B208:Y208" si="53">IF(B$141=0,0,B$141/B$110)</f>
        <v>0</v>
      </c>
      <c r="C208" s="318">
        <f t="shared" si="53"/>
        <v>0</v>
      </c>
      <c r="D208" s="318">
        <f t="shared" si="53"/>
        <v>0</v>
      </c>
      <c r="E208" s="318">
        <f t="shared" si="53"/>
        <v>0</v>
      </c>
      <c r="F208" s="318">
        <f t="shared" si="53"/>
        <v>0</v>
      </c>
      <c r="G208" s="318">
        <f t="shared" si="53"/>
        <v>0</v>
      </c>
      <c r="H208" s="318">
        <f t="shared" si="53"/>
        <v>0</v>
      </c>
      <c r="I208" s="318">
        <f t="shared" si="53"/>
        <v>0</v>
      </c>
      <c r="J208" s="318">
        <f t="shared" si="53"/>
        <v>0</v>
      </c>
      <c r="K208" s="318">
        <f t="shared" si="53"/>
        <v>0</v>
      </c>
      <c r="L208" s="318">
        <f t="shared" si="53"/>
        <v>0</v>
      </c>
      <c r="M208" s="318">
        <f t="shared" si="53"/>
        <v>0</v>
      </c>
      <c r="N208" s="318">
        <f t="shared" si="53"/>
        <v>0</v>
      </c>
      <c r="O208" s="318">
        <f t="shared" si="53"/>
        <v>0</v>
      </c>
      <c r="P208" s="318">
        <f t="shared" si="53"/>
        <v>0</v>
      </c>
      <c r="Q208" s="318">
        <f t="shared" si="53"/>
        <v>0</v>
      </c>
      <c r="R208" s="318">
        <f t="shared" si="53"/>
        <v>0</v>
      </c>
      <c r="S208" s="318">
        <f t="shared" si="53"/>
        <v>0</v>
      </c>
      <c r="T208" s="318">
        <f t="shared" si="53"/>
        <v>0</v>
      </c>
      <c r="U208" s="318">
        <f t="shared" si="53"/>
        <v>0</v>
      </c>
      <c r="V208" s="318">
        <f t="shared" si="53"/>
        <v>0</v>
      </c>
      <c r="W208" s="318">
        <f t="shared" si="53"/>
        <v>0</v>
      </c>
      <c r="X208" s="318">
        <f t="shared" si="53"/>
        <v>0</v>
      </c>
      <c r="Y208" s="318">
        <f t="shared" si="53"/>
        <v>0</v>
      </c>
      <c r="DA208" s="141"/>
    </row>
    <row r="209" spans="1:105" ht="12" customHeight="1" x14ac:dyDescent="0.25">
      <c r="A209" s="174" t="s">
        <v>1021</v>
      </c>
      <c r="B209" s="269">
        <f t="shared" ref="B209:Y209" si="54">IF(B$142=0,0,B$142/B$110)</f>
        <v>0.15868473374085329</v>
      </c>
      <c r="C209" s="269">
        <f t="shared" si="54"/>
        <v>0.15179107737179959</v>
      </c>
      <c r="D209" s="269">
        <f t="shared" si="54"/>
        <v>0.15406480292741997</v>
      </c>
      <c r="E209" s="269">
        <f t="shared" si="54"/>
        <v>0.15309479636817716</v>
      </c>
      <c r="F209" s="269">
        <f t="shared" si="54"/>
        <v>0.15306038462897975</v>
      </c>
      <c r="G209" s="269">
        <f t="shared" si="54"/>
        <v>0.15687621737019838</v>
      </c>
      <c r="H209" s="269">
        <f t="shared" si="54"/>
        <v>0.15544632949247889</v>
      </c>
      <c r="I209" s="269">
        <f t="shared" si="54"/>
        <v>0.16724047772578957</v>
      </c>
      <c r="J209" s="269">
        <f t="shared" si="54"/>
        <v>0.16930744966040059</v>
      </c>
      <c r="K209" s="269">
        <f t="shared" si="54"/>
        <v>0.17307805084966607</v>
      </c>
      <c r="L209" s="269">
        <f t="shared" si="54"/>
        <v>0.16585748321654697</v>
      </c>
      <c r="M209" s="269">
        <f t="shared" si="54"/>
        <v>0.16556882614458568</v>
      </c>
      <c r="N209" s="269">
        <f t="shared" si="54"/>
        <v>0.16872918005148987</v>
      </c>
      <c r="O209" s="269">
        <f t="shared" si="54"/>
        <v>0.16789877830783181</v>
      </c>
      <c r="P209" s="269">
        <f t="shared" si="54"/>
        <v>0.16335510846983542</v>
      </c>
      <c r="Q209" s="269">
        <f t="shared" si="54"/>
        <v>0.15942241513714464</v>
      </c>
      <c r="R209" s="269">
        <f t="shared" si="54"/>
        <v>0.16434904578508183</v>
      </c>
      <c r="S209" s="269">
        <f t="shared" si="54"/>
        <v>0.16877882285296039</v>
      </c>
      <c r="T209" s="269">
        <f t="shared" si="54"/>
        <v>0.17285210750818641</v>
      </c>
      <c r="U209" s="269">
        <f t="shared" si="54"/>
        <v>0.17014292205316164</v>
      </c>
      <c r="V209" s="269">
        <f t="shared" si="54"/>
        <v>0.17480205116744013</v>
      </c>
      <c r="W209" s="269">
        <f t="shared" si="54"/>
        <v>0.17762979033706366</v>
      </c>
      <c r="X209" s="269">
        <f t="shared" si="54"/>
        <v>0.16965772347665195</v>
      </c>
      <c r="Y209" s="269">
        <f t="shared" si="54"/>
        <v>0.17204700207067097</v>
      </c>
      <c r="DA209" s="79"/>
    </row>
    <row r="210" spans="1:105" ht="12" customHeight="1" x14ac:dyDescent="0.25">
      <c r="A210" s="62" t="s">
        <v>1133</v>
      </c>
      <c r="B210" s="318">
        <f t="shared" ref="B210:Y210" si="55">IF(B$143=0,0,B$143/B$110)</f>
        <v>0.10286247580941062</v>
      </c>
      <c r="C210" s="318">
        <f t="shared" si="55"/>
        <v>9.5244937656713338E-2</v>
      </c>
      <c r="D210" s="318">
        <f t="shared" si="55"/>
        <v>9.7777833139314915E-2</v>
      </c>
      <c r="E210" s="318">
        <f t="shared" si="55"/>
        <v>9.9361426878774153E-2</v>
      </c>
      <c r="F210" s="318">
        <f t="shared" si="55"/>
        <v>9.9344108475478837E-2</v>
      </c>
      <c r="G210" s="318">
        <f t="shared" si="55"/>
        <v>0.10424567703758816</v>
      </c>
      <c r="H210" s="318">
        <f t="shared" si="55"/>
        <v>0.10728096252144585</v>
      </c>
      <c r="I210" s="318">
        <f t="shared" si="55"/>
        <v>0.1190753652386824</v>
      </c>
      <c r="J210" s="318">
        <f t="shared" si="55"/>
        <v>0.1201213757099843</v>
      </c>
      <c r="K210" s="318">
        <f t="shared" si="55"/>
        <v>0.12545686996399352</v>
      </c>
      <c r="L210" s="318">
        <f t="shared" si="55"/>
        <v>0.11526512452619002</v>
      </c>
      <c r="M210" s="318">
        <f t="shared" si="55"/>
        <v>0.11600397315676399</v>
      </c>
      <c r="N210" s="318">
        <f t="shared" si="55"/>
        <v>0.11981206823041975</v>
      </c>
      <c r="O210" s="318">
        <f t="shared" si="55"/>
        <v>0.11910646814152832</v>
      </c>
      <c r="P210" s="318">
        <f t="shared" si="55"/>
        <v>0.11380272168272326</v>
      </c>
      <c r="Q210" s="318">
        <f t="shared" si="55"/>
        <v>0.10939295302354209</v>
      </c>
      <c r="R210" s="318">
        <f t="shared" si="55"/>
        <v>0.11430660217563082</v>
      </c>
      <c r="S210" s="318">
        <f t="shared" si="55"/>
        <v>0.1191772769392471</v>
      </c>
      <c r="T210" s="318">
        <f t="shared" si="55"/>
        <v>0.12538476989327993</v>
      </c>
      <c r="U210" s="318">
        <f t="shared" si="55"/>
        <v>0.12220634872622396</v>
      </c>
      <c r="V210" s="318">
        <f t="shared" si="55"/>
        <v>0.12667536806842911</v>
      </c>
      <c r="W210" s="318">
        <f t="shared" si="55"/>
        <v>0.1299121645143777</v>
      </c>
      <c r="X210" s="318">
        <f t="shared" si="55"/>
        <v>0.12175450550861745</v>
      </c>
      <c r="Y210" s="318">
        <f t="shared" si="55"/>
        <v>0.12356192107670307</v>
      </c>
      <c r="DA210" s="141"/>
    </row>
    <row r="211" spans="1:105" ht="12" customHeight="1" x14ac:dyDescent="0.25">
      <c r="A211" s="62" t="s">
        <v>1024</v>
      </c>
      <c r="B211" s="318">
        <f t="shared" ref="B211:Y211" si="56">IF(B$144=0,0,B$144/B$110)</f>
        <v>5.5822257931442687E-2</v>
      </c>
      <c r="C211" s="318">
        <f t="shared" si="56"/>
        <v>5.6546139715086249E-2</v>
      </c>
      <c r="D211" s="318">
        <f t="shared" si="56"/>
        <v>5.6286969788105073E-2</v>
      </c>
      <c r="E211" s="318">
        <f t="shared" si="56"/>
        <v>5.3733369489403007E-2</v>
      </c>
      <c r="F211" s="318">
        <f t="shared" si="56"/>
        <v>5.3716276153500914E-2</v>
      </c>
      <c r="G211" s="318">
        <f t="shared" si="56"/>
        <v>5.2630540332610234E-2</v>
      </c>
      <c r="H211" s="318">
        <f t="shared" si="56"/>
        <v>4.8165366971033033E-2</v>
      </c>
      <c r="I211" s="318">
        <f t="shared" si="56"/>
        <v>4.8165112487107163E-2</v>
      </c>
      <c r="J211" s="318">
        <f t="shared" si="56"/>
        <v>4.9186073950416312E-2</v>
      </c>
      <c r="K211" s="318">
        <f t="shared" si="56"/>
        <v>4.7621180885672555E-2</v>
      </c>
      <c r="L211" s="318">
        <f t="shared" si="56"/>
        <v>5.0592358690356963E-2</v>
      </c>
      <c r="M211" s="318">
        <f t="shared" si="56"/>
        <v>4.9564852987821713E-2</v>
      </c>
      <c r="N211" s="318">
        <f t="shared" si="56"/>
        <v>4.8917111821070107E-2</v>
      </c>
      <c r="O211" s="318">
        <f t="shared" si="56"/>
        <v>4.8792310166303483E-2</v>
      </c>
      <c r="P211" s="318">
        <f t="shared" si="56"/>
        <v>4.9552386787112171E-2</v>
      </c>
      <c r="Q211" s="318">
        <f t="shared" si="56"/>
        <v>5.0029462113602541E-2</v>
      </c>
      <c r="R211" s="318">
        <f t="shared" si="56"/>
        <v>5.0042443609451003E-2</v>
      </c>
      <c r="S211" s="318">
        <f t="shared" si="56"/>
        <v>4.960154591371331E-2</v>
      </c>
      <c r="T211" s="318">
        <f t="shared" si="56"/>
        <v>4.7467337614906485E-2</v>
      </c>
      <c r="U211" s="318">
        <f t="shared" si="56"/>
        <v>4.7936573326937695E-2</v>
      </c>
      <c r="V211" s="318">
        <f t="shared" si="56"/>
        <v>4.8126683099011011E-2</v>
      </c>
      <c r="W211" s="318">
        <f t="shared" si="56"/>
        <v>4.7717625822685933E-2</v>
      </c>
      <c r="X211" s="318">
        <f t="shared" si="56"/>
        <v>4.7903217968034512E-2</v>
      </c>
      <c r="Y211" s="318">
        <f t="shared" si="56"/>
        <v>4.8485080993967887E-2</v>
      </c>
      <c r="DA211" s="141"/>
    </row>
    <row r="212" spans="1:105" ht="12" customHeight="1" x14ac:dyDescent="0.25">
      <c r="A212" s="62" t="s">
        <v>1036</v>
      </c>
      <c r="B212" s="318">
        <f t="shared" ref="B212:Y212" si="57">IF(B$155=0,0,B$155/B$110)</f>
        <v>0</v>
      </c>
      <c r="C212" s="318">
        <f t="shared" si="57"/>
        <v>0</v>
      </c>
      <c r="D212" s="318">
        <f t="shared" si="57"/>
        <v>0</v>
      </c>
      <c r="E212" s="318">
        <f t="shared" si="57"/>
        <v>0</v>
      </c>
      <c r="F212" s="318">
        <f t="shared" si="57"/>
        <v>0</v>
      </c>
      <c r="G212" s="318">
        <f t="shared" si="57"/>
        <v>0</v>
      </c>
      <c r="H212" s="318">
        <f t="shared" si="57"/>
        <v>0</v>
      </c>
      <c r="I212" s="318">
        <f t="shared" si="57"/>
        <v>0</v>
      </c>
      <c r="J212" s="318">
        <f t="shared" si="57"/>
        <v>0</v>
      </c>
      <c r="K212" s="318">
        <f t="shared" si="57"/>
        <v>0</v>
      </c>
      <c r="L212" s="318">
        <f t="shared" si="57"/>
        <v>0</v>
      </c>
      <c r="M212" s="318">
        <f t="shared" si="57"/>
        <v>0</v>
      </c>
      <c r="N212" s="318">
        <f t="shared" si="57"/>
        <v>0</v>
      </c>
      <c r="O212" s="318">
        <f t="shared" si="57"/>
        <v>0</v>
      </c>
      <c r="P212" s="318">
        <f t="shared" si="57"/>
        <v>0</v>
      </c>
      <c r="Q212" s="318">
        <f t="shared" si="57"/>
        <v>0</v>
      </c>
      <c r="R212" s="318">
        <f t="shared" si="57"/>
        <v>0</v>
      </c>
      <c r="S212" s="318">
        <f t="shared" si="57"/>
        <v>0</v>
      </c>
      <c r="T212" s="318">
        <f t="shared" si="57"/>
        <v>0</v>
      </c>
      <c r="U212" s="318">
        <f t="shared" si="57"/>
        <v>0</v>
      </c>
      <c r="V212" s="318">
        <f t="shared" si="57"/>
        <v>0</v>
      </c>
      <c r="W212" s="318">
        <f t="shared" si="57"/>
        <v>0</v>
      </c>
      <c r="X212" s="318">
        <f t="shared" si="57"/>
        <v>0</v>
      </c>
      <c r="Y212" s="318">
        <f t="shared" si="57"/>
        <v>0</v>
      </c>
      <c r="DA212" s="141"/>
    </row>
    <row r="213" spans="1:105" ht="12" customHeight="1" x14ac:dyDescent="0.25">
      <c r="A213" s="41" t="s">
        <v>1038</v>
      </c>
      <c r="B213" s="319">
        <f t="shared" ref="B213:Y213" si="58">IF(B$156=0,0,B$156/B$110)</f>
        <v>0</v>
      </c>
      <c r="C213" s="319">
        <f t="shared" si="58"/>
        <v>0</v>
      </c>
      <c r="D213" s="319">
        <f t="shared" si="58"/>
        <v>0</v>
      </c>
      <c r="E213" s="319">
        <f t="shared" si="58"/>
        <v>0</v>
      </c>
      <c r="F213" s="319">
        <f t="shared" si="58"/>
        <v>0</v>
      </c>
      <c r="G213" s="319">
        <f t="shared" si="58"/>
        <v>0</v>
      </c>
      <c r="H213" s="319">
        <f t="shared" si="58"/>
        <v>0</v>
      </c>
      <c r="I213" s="319">
        <f t="shared" si="58"/>
        <v>0</v>
      </c>
      <c r="J213" s="319">
        <f t="shared" si="58"/>
        <v>0</v>
      </c>
      <c r="K213" s="319">
        <f t="shared" si="58"/>
        <v>0</v>
      </c>
      <c r="L213" s="319">
        <f t="shared" si="58"/>
        <v>0</v>
      </c>
      <c r="M213" s="319">
        <f t="shared" si="58"/>
        <v>0</v>
      </c>
      <c r="N213" s="319">
        <f t="shared" si="58"/>
        <v>0</v>
      </c>
      <c r="O213" s="319">
        <f t="shared" si="58"/>
        <v>0</v>
      </c>
      <c r="P213" s="319">
        <f t="shared" si="58"/>
        <v>0</v>
      </c>
      <c r="Q213" s="319">
        <f t="shared" si="58"/>
        <v>0</v>
      </c>
      <c r="R213" s="319">
        <f t="shared" si="58"/>
        <v>0</v>
      </c>
      <c r="S213" s="319">
        <f t="shared" si="58"/>
        <v>0</v>
      </c>
      <c r="T213" s="319">
        <f t="shared" si="58"/>
        <v>0</v>
      </c>
      <c r="U213" s="319">
        <f t="shared" si="58"/>
        <v>0</v>
      </c>
      <c r="V213" s="319">
        <f t="shared" si="58"/>
        <v>0</v>
      </c>
      <c r="W213" s="319">
        <f t="shared" si="58"/>
        <v>0</v>
      </c>
      <c r="X213" s="319">
        <f t="shared" si="58"/>
        <v>0</v>
      </c>
      <c r="Y213" s="319">
        <f t="shared" si="58"/>
        <v>0</v>
      </c>
      <c r="DA213" s="82"/>
    </row>
    <row r="214" spans="1:105" ht="12" customHeight="1" x14ac:dyDescent="0.25">
      <c r="A214" s="172"/>
      <c r="B214" s="172"/>
      <c r="C214" s="172"/>
      <c r="D214" s="172"/>
      <c r="E214" s="172"/>
      <c r="F214" s="172"/>
      <c r="G214" s="172"/>
      <c r="H214" s="172"/>
      <c r="I214" s="172"/>
      <c r="J214" s="172"/>
      <c r="K214" s="172"/>
      <c r="L214" s="172"/>
      <c r="M214" s="172"/>
      <c r="N214" s="172"/>
      <c r="O214" s="172"/>
      <c r="P214" s="172"/>
      <c r="Q214" s="172"/>
      <c r="R214" s="172"/>
      <c r="S214" s="172"/>
      <c r="T214" s="172"/>
      <c r="U214" s="172"/>
      <c r="V214" s="172"/>
      <c r="W214" s="172"/>
      <c r="X214" s="172"/>
      <c r="Y214" s="172"/>
      <c r="DA214" s="176"/>
    </row>
    <row r="215" spans="1:105" ht="15" customHeight="1" x14ac:dyDescent="0.25">
      <c r="A215" s="32" t="s">
        <v>430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DA215" s="88"/>
    </row>
    <row r="216" spans="1:105" ht="12" customHeight="1" x14ac:dyDescent="0.25">
      <c r="A216" s="172"/>
      <c r="B216" s="172"/>
      <c r="C216" s="172"/>
      <c r="D216" s="172"/>
      <c r="E216" s="172"/>
      <c r="F216" s="172"/>
      <c r="G216" s="172"/>
      <c r="H216" s="172"/>
      <c r="I216" s="172"/>
      <c r="J216" s="172"/>
      <c r="K216" s="172"/>
      <c r="L216" s="172"/>
      <c r="M216" s="172"/>
      <c r="N216" s="172"/>
      <c r="O216" s="172"/>
      <c r="P216" s="172"/>
      <c r="Q216" s="172"/>
      <c r="R216" s="172"/>
      <c r="S216" s="172"/>
      <c r="T216" s="172"/>
      <c r="U216" s="172"/>
      <c r="V216" s="172"/>
      <c r="W216" s="172"/>
      <c r="X216" s="172"/>
      <c r="Y216" s="172"/>
      <c r="DA216" s="176"/>
    </row>
    <row r="217" spans="1:105" ht="12" customHeight="1" x14ac:dyDescent="0.25">
      <c r="A217" s="35" t="s">
        <v>1402</v>
      </c>
      <c r="B217" s="320">
        <f>IF(B$5=0,0,(B$5-B$16-B$59)/(CHI_fec!B$5-CHI_fec!B$16))</f>
        <v>1.3923363115385616</v>
      </c>
      <c r="C217" s="320">
        <f>IF(C$5=0,0,(C$5-C$16-C$59)/(CHI_fec!C$5-CHI_fec!C$16))</f>
        <v>1.404126399358824</v>
      </c>
      <c r="D217" s="320">
        <f>IF(D$5=0,0,(D$5-D$16-D$59)/(CHI_fec!D$5-CHI_fec!D$16))</f>
        <v>1.4126463163114129</v>
      </c>
      <c r="E217" s="320">
        <f>IF(E$5=0,0,(E$5-E$16-E$59)/(CHI_fec!E$5-CHI_fec!E$16))</f>
        <v>1.4268658245651753</v>
      </c>
      <c r="F217" s="320">
        <f>IF(F$5=0,0,(F$5-F$16-F$59)/(CHI_fec!F$5-CHI_fec!F$16))</f>
        <v>1.3473064157951873</v>
      </c>
      <c r="G217" s="320">
        <f>IF(G$5=0,0,(G$5-G$16-G$59)/(CHI_fec!G$5-CHI_fec!G$16))</f>
        <v>1.3223844493833825</v>
      </c>
      <c r="H217" s="320">
        <f>IF(H$5=0,0,(H$5-H$16-H$59)/(CHI_fec!H$5-CHI_fec!H$16))</f>
        <v>1.1679728983345161</v>
      </c>
      <c r="I217" s="320">
        <f>IF(I$5=0,0,(I$5-I$16-I$59)/(CHI_fec!I$5-CHI_fec!I$16))</f>
        <v>1.28297979646702</v>
      </c>
      <c r="J217" s="320">
        <f>IF(J$5=0,0,(J$5-J$16-J$59)/(CHI_fec!J$5-CHI_fec!J$16))</f>
        <v>1.3564869242217761</v>
      </c>
      <c r="K217" s="320">
        <f>IF(K$5=0,0,(K$5-K$16-K$59)/(CHI_fec!K$5-CHI_fec!K$16))</f>
        <v>1.3455914320163589</v>
      </c>
      <c r="L217" s="320">
        <f>IF(L$5=0,0,(L$5-L$16-L$59)/(CHI_fec!L$5-CHI_fec!L$16))</f>
        <v>1.4095791993021678</v>
      </c>
      <c r="M217" s="320">
        <f>IF(M$5=0,0,(M$5-M$16-M$59)/(CHI_fec!M$5-CHI_fec!M$16))</f>
        <v>1.3250303121820206</v>
      </c>
      <c r="N217" s="320">
        <f>IF(N$5=0,0,(N$5-N$16-N$59)/(CHI_fec!N$5-CHI_fec!N$16))</f>
        <v>1.3586645257886845</v>
      </c>
      <c r="O217" s="320">
        <f>IF(O$5=0,0,(O$5-O$16-O$59)/(CHI_fec!O$5-CHI_fec!O$16))</f>
        <v>1.3641089993361963</v>
      </c>
      <c r="P217" s="320">
        <f>IF(P$5=0,0,(P$5-P$16-P$59)/(CHI_fec!P$5-CHI_fec!P$16))</f>
        <v>1.3692457820651454</v>
      </c>
      <c r="Q217" s="320">
        <f>IF(Q$5=0,0,(Q$5-Q$16-Q$59)/(CHI_fec!Q$5-CHI_fec!Q$16))</f>
        <v>1.4555371939847717</v>
      </c>
      <c r="R217" s="320">
        <f>IF(R$5=0,0,(R$5-R$16-R$59)/(CHI_fec!R$5-CHI_fec!R$16))</f>
        <v>1.4085142279853951</v>
      </c>
      <c r="S217" s="320">
        <f>IF(S$5=0,0,(S$5-S$16-S$59)/(CHI_fec!S$5-CHI_fec!S$16))</f>
        <v>1.4238975249489678</v>
      </c>
      <c r="T217" s="320">
        <f>IF(T$5=0,0,(T$5-T$16-T$59)/(CHI_fec!T$5-CHI_fec!T$16))</f>
        <v>1.2464990429461646</v>
      </c>
      <c r="U217" s="320">
        <f>IF(U$5=0,0,(U$5-U$16-U$59)/(CHI_fec!U$5-CHI_fec!U$16))</f>
        <v>1.2200639663956552</v>
      </c>
      <c r="V217" s="320">
        <f>IF(V$5=0,0,(V$5-V$16-V$59)/(CHI_fec!V$5-CHI_fec!V$16))</f>
        <v>1.3069889904299046</v>
      </c>
      <c r="W217" s="320">
        <f>IF(W$5=0,0,(W$5-W$16-W$59)/(CHI_fec!W$5-CHI_fec!W$16))</f>
        <v>1.2228003280405739</v>
      </c>
      <c r="X217" s="320">
        <f>IF(X$5=0,0,(X$5-X$16-X$59)/(CHI_fec!X$5-CHI_fec!X$16))</f>
        <v>1.2442491765176382</v>
      </c>
      <c r="Y217" s="320">
        <f>IF(Y$5=0,0,(Y$5-Y$16-Y$59)/(CHI_fec!Y$5-CHI_fec!Y$16))</f>
        <v>1.2491573002645406</v>
      </c>
      <c r="DA217" s="95"/>
    </row>
    <row r="218" spans="1:105" ht="12" customHeight="1" x14ac:dyDescent="0.25">
      <c r="A218" s="55" t="s">
        <v>91</v>
      </c>
      <c r="B218" s="273">
        <f>IF(B$6=0,0,B$6/CHI_fec!B$6)</f>
        <v>0</v>
      </c>
      <c r="C218" s="273">
        <f>IF(C$6=0,0,C$6/CHI_fec!C$6)</f>
        <v>0</v>
      </c>
      <c r="D218" s="273">
        <f>IF(D$6=0,0,D$6/CHI_fec!D$6)</f>
        <v>0</v>
      </c>
      <c r="E218" s="273">
        <f>IF(E$6=0,0,E$6/CHI_fec!E$6)</f>
        <v>0</v>
      </c>
      <c r="F218" s="273">
        <f>IF(F$6=0,0,F$6/CHI_fec!F$6)</f>
        <v>0</v>
      </c>
      <c r="G218" s="273">
        <f>IF(G$6=0,0,G$6/CHI_fec!G$6)</f>
        <v>0</v>
      </c>
      <c r="H218" s="273">
        <f>IF(H$6=0,0,H$6/CHI_fec!H$6)</f>
        <v>0</v>
      </c>
      <c r="I218" s="273">
        <f>IF(I$6=0,0,I$6/CHI_fec!I$6)</f>
        <v>0</v>
      </c>
      <c r="J218" s="273">
        <f>IF(J$6=0,0,J$6/CHI_fec!J$6)</f>
        <v>0</v>
      </c>
      <c r="K218" s="273">
        <f>IF(K$6=0,0,K$6/CHI_fec!K$6)</f>
        <v>0</v>
      </c>
      <c r="L218" s="273">
        <f>IF(L$6=0,0,L$6/CHI_fec!L$6)</f>
        <v>0</v>
      </c>
      <c r="M218" s="273">
        <f>IF(M$6=0,0,M$6/CHI_fec!M$6)</f>
        <v>0</v>
      </c>
      <c r="N218" s="273">
        <f>IF(N$6=0,0,N$6/CHI_fec!N$6)</f>
        <v>0</v>
      </c>
      <c r="O218" s="273">
        <f>IF(O$6=0,0,O$6/CHI_fec!O$6)</f>
        <v>0</v>
      </c>
      <c r="P218" s="273">
        <f>IF(P$6=0,0,P$6/CHI_fec!P$6)</f>
        <v>0</v>
      </c>
      <c r="Q218" s="273">
        <f>IF(Q$6=0,0,Q$6/CHI_fec!Q$6)</f>
        <v>0</v>
      </c>
      <c r="R218" s="273">
        <f>IF(R$6=0,0,R$6/CHI_fec!R$6)</f>
        <v>0</v>
      </c>
      <c r="S218" s="273">
        <f>IF(S$6=0,0,S$6/CHI_fec!S$6)</f>
        <v>0</v>
      </c>
      <c r="T218" s="273">
        <f>IF(T$6=0,0,T$6/CHI_fec!T$6)</f>
        <v>0</v>
      </c>
      <c r="U218" s="273">
        <f>IF(U$6=0,0,U$6/CHI_fec!U$6)</f>
        <v>0</v>
      </c>
      <c r="V218" s="273">
        <f>IF(V$6=0,0,V$6/CHI_fec!V$6)</f>
        <v>0</v>
      </c>
      <c r="W218" s="273">
        <f>IF(W$6=0,0,W$6/CHI_fec!W$6)</f>
        <v>0</v>
      </c>
      <c r="X218" s="273">
        <f>IF(X$6=0,0,X$6/CHI_fec!X$6)</f>
        <v>0</v>
      </c>
      <c r="Y218" s="273">
        <f>IF(Y$6=0,0,Y$6/CHI_fec!Y$6)</f>
        <v>0</v>
      </c>
      <c r="DA218" s="76"/>
    </row>
    <row r="219" spans="1:105" ht="12" customHeight="1" x14ac:dyDescent="0.25">
      <c r="A219" s="173" t="s">
        <v>92</v>
      </c>
      <c r="B219" s="274">
        <f>IF(B$7=0,0,B$7/CHI_fec!B$7)</f>
        <v>0</v>
      </c>
      <c r="C219" s="274">
        <f>IF(C$7=0,0,C$7/CHI_fec!C$7)</f>
        <v>0</v>
      </c>
      <c r="D219" s="274">
        <f>IF(D$7=0,0,D$7/CHI_fec!D$7)</f>
        <v>0</v>
      </c>
      <c r="E219" s="274">
        <f>IF(E$7=0,0,E$7/CHI_fec!E$7)</f>
        <v>0</v>
      </c>
      <c r="F219" s="274">
        <f>IF(F$7=0,0,F$7/CHI_fec!F$7)</f>
        <v>0</v>
      </c>
      <c r="G219" s="274">
        <f>IF(G$7=0,0,G$7/CHI_fec!G$7)</f>
        <v>0</v>
      </c>
      <c r="H219" s="274">
        <f>IF(H$7=0,0,H$7/CHI_fec!H$7)</f>
        <v>0</v>
      </c>
      <c r="I219" s="274">
        <f>IF(I$7=0,0,I$7/CHI_fec!I$7)</f>
        <v>0</v>
      </c>
      <c r="J219" s="274">
        <f>IF(J$7=0,0,J$7/CHI_fec!J$7)</f>
        <v>0</v>
      </c>
      <c r="K219" s="274">
        <f>IF(K$7=0,0,K$7/CHI_fec!K$7)</f>
        <v>0</v>
      </c>
      <c r="L219" s="274">
        <f>IF(L$7=0,0,L$7/CHI_fec!L$7)</f>
        <v>0</v>
      </c>
      <c r="M219" s="274">
        <f>IF(M$7=0,0,M$7/CHI_fec!M$7)</f>
        <v>0</v>
      </c>
      <c r="N219" s="274">
        <f>IF(N$7=0,0,N$7/CHI_fec!N$7)</f>
        <v>0</v>
      </c>
      <c r="O219" s="274">
        <f>IF(O$7=0,0,O$7/CHI_fec!O$7)</f>
        <v>0</v>
      </c>
      <c r="P219" s="274">
        <f>IF(P$7=0,0,P$7/CHI_fec!P$7)</f>
        <v>0</v>
      </c>
      <c r="Q219" s="274">
        <f>IF(Q$7=0,0,Q$7/CHI_fec!Q$7)</f>
        <v>0</v>
      </c>
      <c r="R219" s="274">
        <f>IF(R$7=0,0,R$7/CHI_fec!R$7)</f>
        <v>0</v>
      </c>
      <c r="S219" s="274">
        <f>IF(S$7=0,0,S$7/CHI_fec!S$7)</f>
        <v>0</v>
      </c>
      <c r="T219" s="274">
        <f>IF(T$7=0,0,T$7/CHI_fec!T$7)</f>
        <v>0</v>
      </c>
      <c r="U219" s="274">
        <f>IF(U$7=0,0,U$7/CHI_fec!U$7)</f>
        <v>0</v>
      </c>
      <c r="V219" s="274">
        <f>IF(V$7=0,0,V$7/CHI_fec!V$7)</f>
        <v>0</v>
      </c>
      <c r="W219" s="274">
        <f>IF(W$7=0,0,W$7/CHI_fec!W$7)</f>
        <v>0</v>
      </c>
      <c r="X219" s="274">
        <f>IF(X$7=0,0,X$7/CHI_fec!X$7)</f>
        <v>0</v>
      </c>
      <c r="Y219" s="274">
        <f>IF(Y$7=0,0,Y$7/CHI_fec!Y$7)</f>
        <v>0</v>
      </c>
      <c r="DA219" s="77"/>
    </row>
    <row r="220" spans="1:105" ht="12" customHeight="1" x14ac:dyDescent="0.25">
      <c r="A220" s="173" t="s">
        <v>93</v>
      </c>
      <c r="B220" s="274">
        <f>IF(B$8=0,0,B$8/CHI_fec!B$8)</f>
        <v>0</v>
      </c>
      <c r="C220" s="274">
        <f>IF(C$8=0,0,C$8/CHI_fec!C$8)</f>
        <v>0</v>
      </c>
      <c r="D220" s="274">
        <f>IF(D$8=0,0,D$8/CHI_fec!D$8)</f>
        <v>0</v>
      </c>
      <c r="E220" s="274">
        <f>IF(E$8=0,0,E$8/CHI_fec!E$8)</f>
        <v>0</v>
      </c>
      <c r="F220" s="274">
        <f>IF(F$8=0,0,F$8/CHI_fec!F$8)</f>
        <v>0</v>
      </c>
      <c r="G220" s="274">
        <f>IF(G$8=0,0,G$8/CHI_fec!G$8)</f>
        <v>0</v>
      </c>
      <c r="H220" s="274">
        <f>IF(H$8=0,0,H$8/CHI_fec!H$8)</f>
        <v>0</v>
      </c>
      <c r="I220" s="274">
        <f>IF(I$8=0,0,I$8/CHI_fec!I$8)</f>
        <v>0</v>
      </c>
      <c r="J220" s="274">
        <f>IF(J$8=0,0,J$8/CHI_fec!J$8)</f>
        <v>0</v>
      </c>
      <c r="K220" s="274">
        <f>IF(K$8=0,0,K$8/CHI_fec!K$8)</f>
        <v>0</v>
      </c>
      <c r="L220" s="274">
        <f>IF(L$8=0,0,L$8/CHI_fec!L$8)</f>
        <v>0</v>
      </c>
      <c r="M220" s="274">
        <f>IF(M$8=0,0,M$8/CHI_fec!M$8)</f>
        <v>0</v>
      </c>
      <c r="N220" s="274">
        <f>IF(N$8=0,0,N$8/CHI_fec!N$8)</f>
        <v>0</v>
      </c>
      <c r="O220" s="274">
        <f>IF(O$8=0,0,O$8/CHI_fec!O$8)</f>
        <v>0</v>
      </c>
      <c r="P220" s="274">
        <f>IF(P$8=0,0,P$8/CHI_fec!P$8)</f>
        <v>0</v>
      </c>
      <c r="Q220" s="274">
        <f>IF(Q$8=0,0,Q$8/CHI_fec!Q$8)</f>
        <v>0</v>
      </c>
      <c r="R220" s="274">
        <f>IF(R$8=0,0,R$8/CHI_fec!R$8)</f>
        <v>0</v>
      </c>
      <c r="S220" s="274">
        <f>IF(S$8=0,0,S$8/CHI_fec!S$8)</f>
        <v>0</v>
      </c>
      <c r="T220" s="274">
        <f>IF(T$8=0,0,T$8/CHI_fec!T$8)</f>
        <v>0</v>
      </c>
      <c r="U220" s="274">
        <f>IF(U$8=0,0,U$8/CHI_fec!U$8)</f>
        <v>0</v>
      </c>
      <c r="V220" s="274">
        <f>IF(V$8=0,0,V$8/CHI_fec!V$8)</f>
        <v>0</v>
      </c>
      <c r="W220" s="274">
        <f>IF(W$8=0,0,W$8/CHI_fec!W$8)</f>
        <v>0</v>
      </c>
      <c r="X220" s="274">
        <f>IF(X$8=0,0,X$8/CHI_fec!X$8)</f>
        <v>0</v>
      </c>
      <c r="Y220" s="274">
        <f>IF(Y$8=0,0,Y$8/CHI_fec!Y$8)</f>
        <v>0</v>
      </c>
      <c r="DA220" s="77"/>
    </row>
    <row r="221" spans="1:105" ht="12" customHeight="1" x14ac:dyDescent="0.25">
      <c r="A221" s="173" t="s">
        <v>94</v>
      </c>
      <c r="B221" s="274">
        <f>IF(B$9=0,0,B$9/CHI_fec!B$9)</f>
        <v>0</v>
      </c>
      <c r="C221" s="274">
        <f>IF(C$9=0,0,C$9/CHI_fec!C$9)</f>
        <v>0</v>
      </c>
      <c r="D221" s="274">
        <f>IF(D$9=0,0,D$9/CHI_fec!D$9)</f>
        <v>0</v>
      </c>
      <c r="E221" s="274">
        <f>IF(E$9=0,0,E$9/CHI_fec!E$9)</f>
        <v>0</v>
      </c>
      <c r="F221" s="274">
        <f>IF(F$9=0,0,F$9/CHI_fec!F$9)</f>
        <v>0</v>
      </c>
      <c r="G221" s="274">
        <f>IF(G$9=0,0,G$9/CHI_fec!G$9)</f>
        <v>0</v>
      </c>
      <c r="H221" s="274">
        <f>IF(H$9=0,0,H$9/CHI_fec!H$9)</f>
        <v>0</v>
      </c>
      <c r="I221" s="274">
        <f>IF(I$9=0,0,I$9/CHI_fec!I$9)</f>
        <v>0</v>
      </c>
      <c r="J221" s="274">
        <f>IF(J$9=0,0,J$9/CHI_fec!J$9)</f>
        <v>0</v>
      </c>
      <c r="K221" s="274">
        <f>IF(K$9=0,0,K$9/CHI_fec!K$9)</f>
        <v>0</v>
      </c>
      <c r="L221" s="274">
        <f>IF(L$9=0,0,L$9/CHI_fec!L$9)</f>
        <v>0</v>
      </c>
      <c r="M221" s="274">
        <f>IF(M$9=0,0,M$9/CHI_fec!M$9)</f>
        <v>0</v>
      </c>
      <c r="N221" s="274">
        <f>IF(N$9=0,0,N$9/CHI_fec!N$9)</f>
        <v>0</v>
      </c>
      <c r="O221" s="274">
        <f>IF(O$9=0,0,O$9/CHI_fec!O$9)</f>
        <v>0</v>
      </c>
      <c r="P221" s="274">
        <f>IF(P$9=0,0,P$9/CHI_fec!P$9)</f>
        <v>0</v>
      </c>
      <c r="Q221" s="274">
        <f>IF(Q$9=0,0,Q$9/CHI_fec!Q$9)</f>
        <v>0</v>
      </c>
      <c r="R221" s="274">
        <f>IF(R$9=0,0,R$9/CHI_fec!R$9)</f>
        <v>0</v>
      </c>
      <c r="S221" s="274">
        <f>IF(S$9=0,0,S$9/CHI_fec!S$9)</f>
        <v>0</v>
      </c>
      <c r="T221" s="274">
        <f>IF(T$9=0,0,T$9/CHI_fec!T$9)</f>
        <v>0</v>
      </c>
      <c r="U221" s="274">
        <f>IF(U$9=0,0,U$9/CHI_fec!U$9)</f>
        <v>0</v>
      </c>
      <c r="V221" s="274">
        <f>IF(V$9=0,0,V$9/CHI_fec!V$9)</f>
        <v>0</v>
      </c>
      <c r="W221" s="274">
        <f>IF(W$9=0,0,W$9/CHI_fec!W$9)</f>
        <v>0</v>
      </c>
      <c r="X221" s="274">
        <f>IF(X$9=0,0,X$9/CHI_fec!X$9)</f>
        <v>0</v>
      </c>
      <c r="Y221" s="274">
        <f>IF(Y$9=0,0,Y$9/CHI_fec!Y$9)</f>
        <v>0</v>
      </c>
      <c r="DA221" s="77"/>
    </row>
    <row r="222" spans="1:105" ht="12" customHeight="1" x14ac:dyDescent="0.25">
      <c r="A222" s="56" t="s">
        <v>95</v>
      </c>
      <c r="B222" s="275">
        <f>IF(B$10=0,0,B$10/CHI_fec!B$10)</f>
        <v>1.4172752338997296</v>
      </c>
      <c r="C222" s="275">
        <f>IF(C$10=0,0,C$10/CHI_fec!C$10)</f>
        <v>1.3237317930257597</v>
      </c>
      <c r="D222" s="275">
        <f>IF(D$10=0,0,D$10/CHI_fec!D$10)</f>
        <v>1.3917184162338627</v>
      </c>
      <c r="E222" s="275">
        <f>IF(E$10=0,0,E$10/CHI_fec!E$10)</f>
        <v>1.4828508039834682</v>
      </c>
      <c r="F222" s="275">
        <f>IF(F$10=0,0,F$10/CHI_fec!F$10)</f>
        <v>1.4013407977860468</v>
      </c>
      <c r="G222" s="275">
        <f>IF(G$10=0,0,G$10/CHI_fec!G$10)</f>
        <v>1.43911157511323</v>
      </c>
      <c r="H222" s="275">
        <f>IF(H$10=0,0,H$10/CHI_fec!H$10)</f>
        <v>1.3629964063061601</v>
      </c>
      <c r="I222" s="275">
        <f>IF(I$10=0,0,I$10/CHI_fec!I$10)</f>
        <v>1.6581545694670194</v>
      </c>
      <c r="J222" s="275">
        <f>IF(J$10=0,0,J$10/CHI_fec!J$10)</f>
        <v>1.7286133894981033</v>
      </c>
      <c r="K222" s="275">
        <f>IF(K$10=0,0,K$10/CHI_fec!K$10)</f>
        <v>1.8033001956475574</v>
      </c>
      <c r="L222" s="275">
        <f>IF(L$10=0,0,L$10/CHI_fec!L$10)</f>
        <v>1.7018492866493682</v>
      </c>
      <c r="M222" s="275">
        <f>IF(M$10=0,0,M$10/CHI_fec!M$10)</f>
        <v>1.6483844148489994</v>
      </c>
      <c r="N222" s="275">
        <f>IF(N$10=0,0,N$10/CHI_fec!N$10)</f>
        <v>1.7332559291629719</v>
      </c>
      <c r="O222" s="275">
        <f>IF(O$10=0,0,O$10/CHI_fec!O$10)</f>
        <v>1.7326194336738399</v>
      </c>
      <c r="P222" s="275">
        <f>IF(P$10=0,0,P$10/CHI_fec!P$10)</f>
        <v>1.6432169179803882</v>
      </c>
      <c r="Q222" s="275">
        <f>IF(Q$10=0,0,Q$10/CHI_fec!Q$10)</f>
        <v>1.6739476888094422</v>
      </c>
      <c r="R222" s="275">
        <f>IF(R$10=0,0,R$10/CHI_fec!R$10)</f>
        <v>1.709550561889313</v>
      </c>
      <c r="S222" s="275">
        <f>IF(S$10=0,0,S$10/CHI_fec!S$10)</f>
        <v>1.7758048797306196</v>
      </c>
      <c r="T222" s="275">
        <f>IF(T$10=0,0,T$10/CHI_fec!T$10)</f>
        <v>1.7052175401928378</v>
      </c>
      <c r="U222" s="275">
        <f>IF(U$10=0,0,U$10/CHI_fec!U$10)</f>
        <v>1.6335782699874046</v>
      </c>
      <c r="V222" s="275">
        <f>IF(V$10=0,0,V$10/CHI_fec!V$10)</f>
        <v>1.7858365053593008</v>
      </c>
      <c r="W222" s="275">
        <f>IF(W$10=0,0,W$10/CHI_fec!W$10)</f>
        <v>1.7419110734789098</v>
      </c>
      <c r="X222" s="275">
        <f>IF(X$10=0,0,X$10/CHI_fec!X$10)</f>
        <v>1.6243017333360206</v>
      </c>
      <c r="Y222" s="275">
        <f>IF(Y$10=0,0,Y$10/CHI_fec!Y$10)</f>
        <v>1.6291888280732458</v>
      </c>
      <c r="DA222" s="78"/>
    </row>
    <row r="223" spans="1:105" ht="12" customHeight="1" x14ac:dyDescent="0.25">
      <c r="A223" s="134" t="s">
        <v>997</v>
      </c>
      <c r="B223" s="321">
        <f>IF(B$16=0,0,B$16/CHI_fec!B$16)</f>
        <v>0</v>
      </c>
      <c r="C223" s="321">
        <f>IF(C$16=0,0,C$16/CHI_fec!C$16)</f>
        <v>0</v>
      </c>
      <c r="D223" s="321">
        <f>IF(D$16=0,0,D$16/CHI_fec!D$16)</f>
        <v>0</v>
      </c>
      <c r="E223" s="321">
        <f>IF(E$16=0,0,E$16/CHI_fec!E$16)</f>
        <v>0</v>
      </c>
      <c r="F223" s="321">
        <f>IF(F$16=0,0,F$16/CHI_fec!F$16)</f>
        <v>0</v>
      </c>
      <c r="G223" s="321">
        <f>IF(G$16=0,0,G$16/CHI_fec!G$16)</f>
        <v>0</v>
      </c>
      <c r="H223" s="321">
        <f>IF(H$16=0,0,H$16/CHI_fec!H$16)</f>
        <v>0</v>
      </c>
      <c r="I223" s="321">
        <f>IF(I$16=0,0,I$16/CHI_fec!I$16)</f>
        <v>0</v>
      </c>
      <c r="J223" s="321">
        <f>IF(J$16=0,0,J$16/CHI_fec!J$16)</f>
        <v>0</v>
      </c>
      <c r="K223" s="321">
        <f>IF(K$16=0,0,K$16/CHI_fec!K$16)</f>
        <v>0</v>
      </c>
      <c r="L223" s="321">
        <f>IF(L$16=0,0,L$16/CHI_fec!L$16)</f>
        <v>0</v>
      </c>
      <c r="M223" s="321">
        <f>IF(M$16=0,0,M$16/CHI_fec!M$16)</f>
        <v>0</v>
      </c>
      <c r="N223" s="321">
        <f>IF(N$16=0,0,N$16/CHI_fec!N$16)</f>
        <v>0</v>
      </c>
      <c r="O223" s="321">
        <f>IF(O$16=0,0,O$16/CHI_fec!O$16)</f>
        <v>0</v>
      </c>
      <c r="P223" s="321">
        <f>IF(P$16=0,0,P$16/CHI_fec!P$16)</f>
        <v>0</v>
      </c>
      <c r="Q223" s="321">
        <f>IF(Q$16=0,0,Q$16/CHI_fec!Q$16)</f>
        <v>0</v>
      </c>
      <c r="R223" s="321">
        <f>IF(R$16=0,0,R$16/CHI_fec!R$16)</f>
        <v>0</v>
      </c>
      <c r="S223" s="321">
        <f>IF(S$16=0,0,S$16/CHI_fec!S$16)</f>
        <v>0</v>
      </c>
      <c r="T223" s="321">
        <f>IF(T$16=0,0,T$16/CHI_fec!T$16)</f>
        <v>0</v>
      </c>
      <c r="U223" s="321">
        <f>IF(U$16=0,0,U$16/CHI_fec!U$16)</f>
        <v>0</v>
      </c>
      <c r="V223" s="321">
        <f>IF(V$16=0,0,V$16/CHI_fec!V$16)</f>
        <v>0</v>
      </c>
      <c r="W223" s="321">
        <f>IF(W$16=0,0,W$16/CHI_fec!W$16)</f>
        <v>0</v>
      </c>
      <c r="X223" s="321">
        <f>IF(X$16=0,0,X$16/CHI_fec!X$16)</f>
        <v>0</v>
      </c>
      <c r="Y223" s="321">
        <f>IF(Y$16=0,0,Y$16/CHI_fec!Y$16)</f>
        <v>0</v>
      </c>
      <c r="DA223" s="140"/>
    </row>
    <row r="224" spans="1:105" ht="12" customHeight="1" x14ac:dyDescent="0.25">
      <c r="A224" s="174" t="s">
        <v>998</v>
      </c>
      <c r="B224" s="276">
        <f>IF(B$25=0,0,B$25/CHI_fec!B$25)</f>
        <v>2.3294251831432584</v>
      </c>
      <c r="C224" s="276">
        <f>IF(C$25=0,0,C$25/CHI_fec!C$25)</f>
        <v>2.4042572188629077</v>
      </c>
      <c r="D224" s="276">
        <f>IF(D$25=0,0,D$25/CHI_fec!D$25)</f>
        <v>2.4087262682811379</v>
      </c>
      <c r="E224" s="276">
        <f>IF(E$25=0,0,E$25/CHI_fec!E$25)</f>
        <v>2.1192200313848639</v>
      </c>
      <c r="F224" s="276">
        <f>IF(F$25=0,0,F$25/CHI_fec!F$25)</f>
        <v>2.0562761261047511</v>
      </c>
      <c r="G224" s="276">
        <f>IF(G$25=0,0,G$25/CHI_fec!G$25)</f>
        <v>1.9536757613206577</v>
      </c>
      <c r="H224" s="276">
        <f>IF(H$25=0,0,H$25/CHI_fec!H$25)</f>
        <v>1.5087457244697948</v>
      </c>
      <c r="I224" s="276">
        <f>IF(I$25=0,0,I$25/CHI_fec!I$25)</f>
        <v>1.6310857590684684</v>
      </c>
      <c r="J224" s="276">
        <f>IF(J$25=0,0,J$25/CHI_fec!J$25)</f>
        <v>1.7361953451960406</v>
      </c>
      <c r="K224" s="276">
        <f>IF(K$25=0,0,K$25/CHI_fec!K$25)</f>
        <v>1.6418617766605654</v>
      </c>
      <c r="L224" s="276">
        <f>IF(L$25=0,0,L$25/CHI_fec!L$25)</f>
        <v>1.8515362182658681</v>
      </c>
      <c r="M224" s="276">
        <f>IF(M$25=0,0,M$25/CHI_fec!M$25)</f>
        <v>1.6962393329664547</v>
      </c>
      <c r="N224" s="276">
        <f>IF(N$25=0,0,N$25/CHI_fec!N$25)</f>
        <v>1.6983298014603287</v>
      </c>
      <c r="O224" s="276">
        <f>IF(O$25=0,0,O$25/CHI_fec!O$25)</f>
        <v>1.6916006950955425</v>
      </c>
      <c r="P224" s="276">
        <f>IF(P$25=0,0,P$25/CHI_fec!P$25)</f>
        <v>1.7359937595057788</v>
      </c>
      <c r="Q224" s="276">
        <f>IF(Q$25=0,0,Q$25/CHI_fec!Q$25)</f>
        <v>1.8237114252648794</v>
      </c>
      <c r="R224" s="276">
        <f>IF(R$25=0,0,R$25/CHI_fec!R$25)</f>
        <v>1.7643856805971636</v>
      </c>
      <c r="S224" s="276">
        <f>IF(S$25=0,0,S$25/CHI_fec!S$25)</f>
        <v>1.7937428476124888</v>
      </c>
      <c r="T224" s="276">
        <f>IF(T$25=0,0,T$25/CHI_fec!T$25)</f>
        <v>1.5319163787561172</v>
      </c>
      <c r="U224" s="276">
        <f>IF(U$25=0,0,U$25/CHI_fec!U$25)</f>
        <v>1.5288297411447467</v>
      </c>
      <c r="V224" s="276">
        <f>IF(V$25=0,0,V$25/CHI_fec!V$25)</f>
        <v>1.6324226017536363</v>
      </c>
      <c r="W224" s="276">
        <f>IF(W$25=0,0,W$25/CHI_fec!W$25)</f>
        <v>1.5328325900478577</v>
      </c>
      <c r="X224" s="276">
        <f>IF(X$25=0,0,X$25/CHI_fec!X$25)</f>
        <v>1.5413592702873431</v>
      </c>
      <c r="Y224" s="276">
        <f>IF(Y$25=0,0,Y$25/CHI_fec!Y$25)</f>
        <v>1.5750616823664316</v>
      </c>
      <c r="DA224" s="79"/>
    </row>
    <row r="225" spans="1:105" ht="12" customHeight="1" x14ac:dyDescent="0.25">
      <c r="A225" s="174" t="s">
        <v>1010</v>
      </c>
      <c r="B225" s="276">
        <f>IF(B$36=0,0,B$36/CHI_fec!B$36)</f>
        <v>2.3722303236297098</v>
      </c>
      <c r="C225" s="276">
        <f>IF(C$36=0,0,C$36/CHI_fec!C$36)</f>
        <v>2.4389458756353068</v>
      </c>
      <c r="D225" s="276">
        <f>IF(D$36=0,0,D$36/CHI_fec!D$36)</f>
        <v>2.4485237769776291</v>
      </c>
      <c r="E225" s="276">
        <f>IF(E$36=0,0,E$36/CHI_fec!E$36)</f>
        <v>2.5779060773547333</v>
      </c>
      <c r="F225" s="276">
        <f>IF(F$36=0,0,F$36/CHI_fec!F$36)</f>
        <v>2.4956854187236286</v>
      </c>
      <c r="G225" s="276">
        <f>IF(G$36=0,0,G$36/CHI_fec!G$36)</f>
        <v>2.4647042583108458</v>
      </c>
      <c r="H225" s="276">
        <f>IF(H$36=0,0,H$36/CHI_fec!H$36)</f>
        <v>2.5022215360962012</v>
      </c>
      <c r="I225" s="276">
        <f>IF(I$36=0,0,I$36/CHI_fec!I$36)</f>
        <v>2.532363010772642</v>
      </c>
      <c r="J225" s="276">
        <f>IF(J$36=0,0,J$36/CHI_fec!J$36)</f>
        <v>2.5340008691177451</v>
      </c>
      <c r="K225" s="276">
        <f>IF(K$36=0,0,K$36/CHI_fec!K$36)</f>
        <v>2.5569284383475761</v>
      </c>
      <c r="L225" s="276">
        <f>IF(L$36=0,0,L$36/CHI_fec!L$36)</f>
        <v>2.5418638620182707</v>
      </c>
      <c r="M225" s="276">
        <f>IF(M$36=0,0,M$36/CHI_fec!M$36)</f>
        <v>2.5065294624146315</v>
      </c>
      <c r="N225" s="276">
        <f>IF(N$36=0,0,N$36/CHI_fec!N$36)</f>
        <v>2.5555638062893591</v>
      </c>
      <c r="O225" s="276">
        <f>IF(O$36=0,0,O$36/CHI_fec!O$36)</f>
        <v>2.5774750506406017</v>
      </c>
      <c r="P225" s="276">
        <f>IF(P$36=0,0,P$36/CHI_fec!P$36)</f>
        <v>2.5906647251677253</v>
      </c>
      <c r="Q225" s="276">
        <f>IF(Q$36=0,0,Q$36/CHI_fec!Q$36)</f>
        <v>2.709482968516383</v>
      </c>
      <c r="R225" s="276">
        <f>IF(R$36=0,0,R$36/CHI_fec!R$36)</f>
        <v>2.6239815447597219</v>
      </c>
      <c r="S225" s="276">
        <f>IF(S$36=0,0,S$36/CHI_fec!S$36)</f>
        <v>2.5998469933703947</v>
      </c>
      <c r="T225" s="276">
        <f>IF(T$36=0,0,T$36/CHI_fec!T$36)</f>
        <v>2.4867423933050565</v>
      </c>
      <c r="U225" s="276">
        <f>IF(U$36=0,0,U$36/CHI_fec!U$36)</f>
        <v>2.46739818391812</v>
      </c>
      <c r="V225" s="276">
        <f>IF(V$36=0,0,V$36/CHI_fec!V$36)</f>
        <v>2.5022689623628587</v>
      </c>
      <c r="W225" s="276">
        <f>IF(W$36=0,0,W$36/CHI_fec!W$36)</f>
        <v>2.387807687172625</v>
      </c>
      <c r="X225" s="276">
        <f>IF(X$36=0,0,X$36/CHI_fec!X$36)</f>
        <v>2.4735469603663933</v>
      </c>
      <c r="Y225" s="276">
        <f>IF(Y$36=0,0,Y$36/CHI_fec!Y$36)</f>
        <v>2.4167113110801406</v>
      </c>
      <c r="DA225" s="79"/>
    </row>
    <row r="226" spans="1:105" ht="12" customHeight="1" x14ac:dyDescent="0.25">
      <c r="A226" s="174" t="s">
        <v>1021</v>
      </c>
      <c r="B226" s="276">
        <f>IF(B$44=0,0,B$44/CHI_fec!B$44)</f>
        <v>1.6613664890970945</v>
      </c>
      <c r="C226" s="276">
        <f>IF(C$44=0,0,C$44/CHI_fec!C$44)</f>
        <v>1.6107516058717075</v>
      </c>
      <c r="D226" s="276">
        <f>IF(D$44=0,0,D$44/CHI_fec!D$44)</f>
        <v>1.6653295510631425</v>
      </c>
      <c r="E226" s="276">
        <f>IF(E$44=0,0,E$44/CHI_fec!E$44)</f>
        <v>1.6587263831357493</v>
      </c>
      <c r="F226" s="276">
        <f>IF(F$44=0,0,F$44/CHI_fec!F$44)</f>
        <v>1.5793565350304173</v>
      </c>
      <c r="G226" s="276">
        <f>IF(G$44=0,0,G$44/CHI_fec!G$44)</f>
        <v>1.5762718830895592</v>
      </c>
      <c r="H226" s="276">
        <f>IF(H$44=0,0,H$44/CHI_fec!H$44)</f>
        <v>1.3958193139916959</v>
      </c>
      <c r="I226" s="276">
        <f>IF(I$44=0,0,I$44/CHI_fec!I$44)</f>
        <v>1.6387189442218464</v>
      </c>
      <c r="J226" s="276">
        <f>IF(J$44=0,0,J$44/CHI_fec!J$44)</f>
        <v>1.7285482077346754</v>
      </c>
      <c r="K226" s="276">
        <f>IF(K$44=0,0,K$44/CHI_fec!K$44)</f>
        <v>1.7478120333966645</v>
      </c>
      <c r="L226" s="276">
        <f>IF(L$44=0,0,L$44/CHI_fec!L$44)</f>
        <v>1.7388672197964028</v>
      </c>
      <c r="M226" s="276">
        <f>IF(M$44=0,0,M$44/CHI_fec!M$44)</f>
        <v>1.6534597357298095</v>
      </c>
      <c r="N226" s="276">
        <f>IF(N$44=0,0,N$44/CHI_fec!N$44)</f>
        <v>1.7140948887058316</v>
      </c>
      <c r="O226" s="276">
        <f>IF(O$44=0,0,O$44/CHI_fec!O$44)</f>
        <v>1.714119323682175</v>
      </c>
      <c r="P226" s="276">
        <f>IF(P$44=0,0,P$44/CHI_fec!P$44)</f>
        <v>1.6677513335614194</v>
      </c>
      <c r="Q226" s="276">
        <f>IF(Q$44=0,0,Q$44/CHI_fec!Q$44)</f>
        <v>1.7199791497921191</v>
      </c>
      <c r="R226" s="276">
        <f>IF(R$44=0,0,R$44/CHI_fec!R$44)</f>
        <v>1.7218107390843058</v>
      </c>
      <c r="S226" s="276">
        <f>IF(S$44=0,0,S$44/CHI_fec!S$44)</f>
        <v>1.7770343046370574</v>
      </c>
      <c r="T226" s="276">
        <f>IF(T$44=0,0,T$44/CHI_fec!T$44)</f>
        <v>1.6516636220939327</v>
      </c>
      <c r="U226" s="276">
        <f>IF(U$44=0,0,U$44/CHI_fec!U$44)</f>
        <v>1.6036163161608665</v>
      </c>
      <c r="V226" s="276">
        <f>IF(V$44=0,0,V$44/CHI_fec!V$44)</f>
        <v>1.7374397555658765</v>
      </c>
      <c r="W226" s="276">
        <f>IF(W$44=0,0,W$44/CHI_fec!W$44)</f>
        <v>1.673072239967212</v>
      </c>
      <c r="X226" s="276">
        <f>IF(X$44=0,0,X$44/CHI_fec!X$44)</f>
        <v>1.598688218645101</v>
      </c>
      <c r="Y226" s="276">
        <f>IF(Y$44=0,0,Y$44/CHI_fec!Y$44)</f>
        <v>1.6151800359710717</v>
      </c>
      <c r="DA226" s="79"/>
    </row>
    <row r="227" spans="1:105" ht="12" customHeight="1" x14ac:dyDescent="0.25">
      <c r="A227" s="41" t="s">
        <v>1038</v>
      </c>
      <c r="B227" s="277">
        <f>IF(B$58=0,0,B$58/CHI_fec!B$58)</f>
        <v>0</v>
      </c>
      <c r="C227" s="277">
        <f>IF(C$58=0,0,C$58/CHI_fec!C$58)</f>
        <v>0</v>
      </c>
      <c r="D227" s="277">
        <f>IF(D$58=0,0,D$58/CHI_fec!D$58)</f>
        <v>0</v>
      </c>
      <c r="E227" s="277">
        <f>IF(E$58=0,0,E$58/CHI_fec!E$58)</f>
        <v>0</v>
      </c>
      <c r="F227" s="277">
        <f>IF(F$58=0,0,F$58/CHI_fec!F$58)</f>
        <v>0</v>
      </c>
      <c r="G227" s="277">
        <f>IF(G$58=0,0,G$58/CHI_fec!G$58)</f>
        <v>0</v>
      </c>
      <c r="H227" s="277">
        <f>IF(H$58=0,0,H$58/CHI_fec!H$58)</f>
        <v>0</v>
      </c>
      <c r="I227" s="277">
        <f>IF(I$58=0,0,I$58/CHI_fec!I$58)</f>
        <v>0</v>
      </c>
      <c r="J227" s="277">
        <f>IF(J$58=0,0,J$58/CHI_fec!J$58)</f>
        <v>0</v>
      </c>
      <c r="K227" s="277">
        <f>IF(K$58=0,0,K$58/CHI_fec!K$58)</f>
        <v>0</v>
      </c>
      <c r="L227" s="277">
        <f>IF(L$58=0,0,L$58/CHI_fec!L$58)</f>
        <v>0</v>
      </c>
      <c r="M227" s="277">
        <f>IF(M$58=0,0,M$58/CHI_fec!M$58)</f>
        <v>0</v>
      </c>
      <c r="N227" s="277">
        <f>IF(N$58=0,0,N$58/CHI_fec!N$58)</f>
        <v>0</v>
      </c>
      <c r="O227" s="277">
        <f>IF(O$58=0,0,O$58/CHI_fec!O$58)</f>
        <v>0</v>
      </c>
      <c r="P227" s="277">
        <f>IF(P$58=0,0,P$58/CHI_fec!P$58)</f>
        <v>0</v>
      </c>
      <c r="Q227" s="277">
        <f>IF(Q$58=0,0,Q$58/CHI_fec!Q$58)</f>
        <v>0</v>
      </c>
      <c r="R227" s="277">
        <f>IF(R$58=0,0,R$58/CHI_fec!R$58)</f>
        <v>0</v>
      </c>
      <c r="S227" s="277">
        <f>IF(S$58=0,0,S$58/CHI_fec!S$58)</f>
        <v>0</v>
      </c>
      <c r="T227" s="277">
        <f>IF(T$58=0,0,T$58/CHI_fec!T$58)</f>
        <v>0</v>
      </c>
      <c r="U227" s="277">
        <f>IF(U$58=0,0,U$58/CHI_fec!U$58)</f>
        <v>0</v>
      </c>
      <c r="V227" s="277">
        <f>IF(V$58=0,0,V$58/CHI_fec!V$58)</f>
        <v>0</v>
      </c>
      <c r="W227" s="277">
        <f>IF(W$58=0,0,W$58/CHI_fec!W$58)</f>
        <v>0</v>
      </c>
      <c r="X227" s="277">
        <f>IF(X$58=0,0,X$58/CHI_fec!X$58)</f>
        <v>0</v>
      </c>
      <c r="Y227" s="277">
        <f>IF(Y$58=0,0,Y$58/CHI_fec!Y$58)</f>
        <v>0</v>
      </c>
      <c r="DA227" s="82"/>
    </row>
    <row r="228" spans="1:105" ht="12" customHeight="1" x14ac:dyDescent="0.25">
      <c r="A228" s="172"/>
      <c r="B228" s="172"/>
      <c r="C228" s="172"/>
      <c r="D228" s="172"/>
      <c r="E228" s="172"/>
      <c r="F228" s="172"/>
      <c r="G228" s="172"/>
      <c r="H228" s="172"/>
      <c r="I228" s="172"/>
      <c r="J228" s="172"/>
      <c r="K228" s="172"/>
      <c r="L228" s="172"/>
      <c r="M228" s="172"/>
      <c r="N228" s="172"/>
      <c r="O228" s="172"/>
      <c r="P228" s="172"/>
      <c r="Q228" s="172"/>
      <c r="R228" s="172"/>
      <c r="S228" s="172"/>
      <c r="T228" s="172"/>
      <c r="U228" s="172"/>
      <c r="V228" s="172"/>
      <c r="W228" s="172"/>
      <c r="X228" s="172"/>
      <c r="Y228" s="172"/>
      <c r="DA228" s="176"/>
    </row>
    <row r="229" spans="1:105" ht="12" customHeight="1" x14ac:dyDescent="0.25">
      <c r="A229" s="35" t="s">
        <v>1403</v>
      </c>
      <c r="B229" s="320">
        <f>IF(B$61=0,0,(B$61-B$108)/CHI_fec!B$61)</f>
        <v>1.4663584479206631</v>
      </c>
      <c r="C229" s="320">
        <f>IF(C$61=0,0,(C$61-C$108)/CHI_fec!C$61)</f>
        <v>1.4885827707760839</v>
      </c>
      <c r="D229" s="320">
        <f>IF(D$61=0,0,(D$61-D$108)/CHI_fec!D$61)</f>
        <v>1.5196415729174373</v>
      </c>
      <c r="E229" s="320">
        <f>IF(E$61=0,0,(E$61-E$108)/CHI_fec!E$61)</f>
        <v>1.5169444767809743</v>
      </c>
      <c r="F229" s="320">
        <f>IF(F$61=0,0,(F$61-F$108)/CHI_fec!F$61)</f>
        <v>1.4390948154685386</v>
      </c>
      <c r="G229" s="320">
        <f>IF(G$61=0,0,(G$61-G$108)/CHI_fec!G$61)</f>
        <v>1.3977763587660363</v>
      </c>
      <c r="H229" s="320">
        <f>IF(H$61=0,0,(H$61-H$108)/CHI_fec!H$61)</f>
        <v>1.2288712826780446</v>
      </c>
      <c r="I229" s="320">
        <f>IF(I$61=0,0,(I$61-I$108)/CHI_fec!I$61)</f>
        <v>1.3614865615130218</v>
      </c>
      <c r="J229" s="320">
        <f>IF(J$61=0,0,(J$61-J$108)/CHI_fec!J$61)</f>
        <v>1.431671966602091</v>
      </c>
      <c r="K229" s="320">
        <f>IF(K$61=0,0,(K$61-K$108)/CHI_fec!K$61)</f>
        <v>1.419765924210441</v>
      </c>
      <c r="L229" s="320">
        <f>IF(L$61=0,0,(L$61-L$108)/CHI_fec!L$61)</f>
        <v>1.4780728152842724</v>
      </c>
      <c r="M229" s="320">
        <f>IF(M$61=0,0,(M$61-M$108)/CHI_fec!M$61)</f>
        <v>1.3947816206618731</v>
      </c>
      <c r="N229" s="320">
        <f>IF(N$61=0,0,(N$61-N$108)/CHI_fec!N$61)</f>
        <v>1.4205395209899281</v>
      </c>
      <c r="O229" s="320">
        <f>IF(O$61=0,0,(O$61-O$108)/CHI_fec!O$61)</f>
        <v>1.4280568318245692</v>
      </c>
      <c r="P229" s="320">
        <f>IF(P$61=0,0,(P$61-P$108)/CHI_fec!P$61)</f>
        <v>1.4216065306252812</v>
      </c>
      <c r="Q229" s="320">
        <f>IF(Q$61=0,0,(Q$61-Q$108)/CHI_fec!Q$61)</f>
        <v>1.5100444325910287</v>
      </c>
      <c r="R229" s="320">
        <f>IF(R$61=0,0,(R$61-R$108)/CHI_fec!R$61)</f>
        <v>1.4641172808297069</v>
      </c>
      <c r="S229" s="320">
        <f>IF(S$61=0,0,(S$61-S$108)/CHI_fec!S$61)</f>
        <v>1.4847098030915866</v>
      </c>
      <c r="T229" s="320">
        <f>IF(T$61=0,0,(T$61-T$108)/CHI_fec!T$61)</f>
        <v>1.3255299216527026</v>
      </c>
      <c r="U229" s="320">
        <f>IF(U$61=0,0,(U$61-U$108)/CHI_fec!U$61)</f>
        <v>1.3013423140940208</v>
      </c>
      <c r="V229" s="320">
        <f>IF(V$61=0,0,(V$61-V$108)/CHI_fec!V$61)</f>
        <v>1.3956977057181574</v>
      </c>
      <c r="W229" s="320">
        <f>IF(W$61=0,0,(W$61-W$108)/CHI_fec!W$61)</f>
        <v>1.312162111855997</v>
      </c>
      <c r="X229" s="320">
        <f>IF(X$61=0,0,(X$61-X$108)/CHI_fec!X$61)</f>
        <v>1.3033129586131025</v>
      </c>
      <c r="Y229" s="320">
        <f>IF(Y$61=0,0,(Y$61-Y$108)/CHI_fec!Y$61)</f>
        <v>1.3004319677553162</v>
      </c>
      <c r="DA229" s="95"/>
    </row>
    <row r="230" spans="1:105" ht="12" customHeight="1" x14ac:dyDescent="0.25">
      <c r="A230" s="55" t="s">
        <v>91</v>
      </c>
      <c r="B230" s="273">
        <f>IF(B$62=0,0,B$62/CHI_fec!B$62)</f>
        <v>0</v>
      </c>
      <c r="C230" s="273">
        <f>IF(C$62=0,0,C$62/CHI_fec!C$62)</f>
        <v>0</v>
      </c>
      <c r="D230" s="273">
        <f>IF(D$62=0,0,D$62/CHI_fec!D$62)</f>
        <v>0</v>
      </c>
      <c r="E230" s="273">
        <f>IF(E$62=0,0,E$62/CHI_fec!E$62)</f>
        <v>0</v>
      </c>
      <c r="F230" s="273">
        <f>IF(F$62=0,0,F$62/CHI_fec!F$62)</f>
        <v>0</v>
      </c>
      <c r="G230" s="273">
        <f>IF(G$62=0,0,G$62/CHI_fec!G$62)</f>
        <v>0</v>
      </c>
      <c r="H230" s="273">
        <f>IF(H$62=0,0,H$62/CHI_fec!H$62)</f>
        <v>0</v>
      </c>
      <c r="I230" s="273">
        <f>IF(I$62=0,0,I$62/CHI_fec!I$62)</f>
        <v>0</v>
      </c>
      <c r="J230" s="273">
        <f>IF(J$62=0,0,J$62/CHI_fec!J$62)</f>
        <v>0</v>
      </c>
      <c r="K230" s="273">
        <f>IF(K$62=0,0,K$62/CHI_fec!K$62)</f>
        <v>0</v>
      </c>
      <c r="L230" s="273">
        <f>IF(L$62=0,0,L$62/CHI_fec!L$62)</f>
        <v>0</v>
      </c>
      <c r="M230" s="273">
        <f>IF(M$62=0,0,M$62/CHI_fec!M$62)</f>
        <v>0</v>
      </c>
      <c r="N230" s="273">
        <f>IF(N$62=0,0,N$62/CHI_fec!N$62)</f>
        <v>0</v>
      </c>
      <c r="O230" s="273">
        <f>IF(O$62=0,0,O$62/CHI_fec!O$62)</f>
        <v>0</v>
      </c>
      <c r="P230" s="273">
        <f>IF(P$62=0,0,P$62/CHI_fec!P$62)</f>
        <v>0</v>
      </c>
      <c r="Q230" s="273">
        <f>IF(Q$62=0,0,Q$62/CHI_fec!Q$62)</f>
        <v>0</v>
      </c>
      <c r="R230" s="273">
        <f>IF(R$62=0,0,R$62/CHI_fec!R$62)</f>
        <v>0</v>
      </c>
      <c r="S230" s="273">
        <f>IF(S$62=0,0,S$62/CHI_fec!S$62)</f>
        <v>0</v>
      </c>
      <c r="T230" s="273">
        <f>IF(T$62=0,0,T$62/CHI_fec!T$62)</f>
        <v>0</v>
      </c>
      <c r="U230" s="273">
        <f>IF(U$62=0,0,U$62/CHI_fec!U$62)</f>
        <v>0</v>
      </c>
      <c r="V230" s="273">
        <f>IF(V$62=0,0,V$62/CHI_fec!V$62)</f>
        <v>0</v>
      </c>
      <c r="W230" s="273">
        <f>IF(W$62=0,0,W$62/CHI_fec!W$62)</f>
        <v>0</v>
      </c>
      <c r="X230" s="273">
        <f>IF(X$62=0,0,X$62/CHI_fec!X$62)</f>
        <v>0</v>
      </c>
      <c r="Y230" s="273">
        <f>IF(Y$62=0,0,Y$62/CHI_fec!Y$62)</f>
        <v>0</v>
      </c>
      <c r="DA230" s="76"/>
    </row>
    <row r="231" spans="1:105" ht="12" customHeight="1" x14ac:dyDescent="0.25">
      <c r="A231" s="173" t="s">
        <v>92</v>
      </c>
      <c r="B231" s="274">
        <f>IF(B$63=0,0,B$63/CHI_fec!B$63)</f>
        <v>0</v>
      </c>
      <c r="C231" s="274">
        <f>IF(C$63=0,0,C$63/CHI_fec!C$63)</f>
        <v>0</v>
      </c>
      <c r="D231" s="274">
        <f>IF(D$63=0,0,D$63/CHI_fec!D$63)</f>
        <v>0</v>
      </c>
      <c r="E231" s="274">
        <f>IF(E$63=0,0,E$63/CHI_fec!E$63)</f>
        <v>0</v>
      </c>
      <c r="F231" s="274">
        <f>IF(F$63=0,0,F$63/CHI_fec!F$63)</f>
        <v>0</v>
      </c>
      <c r="G231" s="274">
        <f>IF(G$63=0,0,G$63/CHI_fec!G$63)</f>
        <v>0</v>
      </c>
      <c r="H231" s="274">
        <f>IF(H$63=0,0,H$63/CHI_fec!H$63)</f>
        <v>0</v>
      </c>
      <c r="I231" s="274">
        <f>IF(I$63=0,0,I$63/CHI_fec!I$63)</f>
        <v>0</v>
      </c>
      <c r="J231" s="274">
        <f>IF(J$63=0,0,J$63/CHI_fec!J$63)</f>
        <v>0</v>
      </c>
      <c r="K231" s="274">
        <f>IF(K$63=0,0,K$63/CHI_fec!K$63)</f>
        <v>0</v>
      </c>
      <c r="L231" s="274">
        <f>IF(L$63=0,0,L$63/CHI_fec!L$63)</f>
        <v>0</v>
      </c>
      <c r="M231" s="274">
        <f>IF(M$63=0,0,M$63/CHI_fec!M$63)</f>
        <v>0</v>
      </c>
      <c r="N231" s="274">
        <f>IF(N$63=0,0,N$63/CHI_fec!N$63)</f>
        <v>0</v>
      </c>
      <c r="O231" s="274">
        <f>IF(O$63=0,0,O$63/CHI_fec!O$63)</f>
        <v>0</v>
      </c>
      <c r="P231" s="274">
        <f>IF(P$63=0,0,P$63/CHI_fec!P$63)</f>
        <v>0</v>
      </c>
      <c r="Q231" s="274">
        <f>IF(Q$63=0,0,Q$63/CHI_fec!Q$63)</f>
        <v>0</v>
      </c>
      <c r="R231" s="274">
        <f>IF(R$63=0,0,R$63/CHI_fec!R$63)</f>
        <v>0</v>
      </c>
      <c r="S231" s="274">
        <f>IF(S$63=0,0,S$63/CHI_fec!S$63)</f>
        <v>0</v>
      </c>
      <c r="T231" s="274">
        <f>IF(T$63=0,0,T$63/CHI_fec!T$63)</f>
        <v>0</v>
      </c>
      <c r="U231" s="274">
        <f>IF(U$63=0,0,U$63/CHI_fec!U$63)</f>
        <v>0</v>
      </c>
      <c r="V231" s="274">
        <f>IF(V$63=0,0,V$63/CHI_fec!V$63)</f>
        <v>0</v>
      </c>
      <c r="W231" s="274">
        <f>IF(W$63=0,0,W$63/CHI_fec!W$63)</f>
        <v>0</v>
      </c>
      <c r="X231" s="274">
        <f>IF(X$63=0,0,X$63/CHI_fec!X$63)</f>
        <v>0</v>
      </c>
      <c r="Y231" s="274">
        <f>IF(Y$63=0,0,Y$63/CHI_fec!Y$63)</f>
        <v>0</v>
      </c>
      <c r="DA231" s="77"/>
    </row>
    <row r="232" spans="1:105" ht="12" customHeight="1" x14ac:dyDescent="0.25">
      <c r="A232" s="173" t="s">
        <v>93</v>
      </c>
      <c r="B232" s="274">
        <f>IF(B$64=0,0,B$64/CHI_fec!B$64)</f>
        <v>0</v>
      </c>
      <c r="C232" s="274">
        <f>IF(C$64=0,0,C$64/CHI_fec!C$64)</f>
        <v>0</v>
      </c>
      <c r="D232" s="274">
        <f>IF(D$64=0,0,D$64/CHI_fec!D$64)</f>
        <v>0</v>
      </c>
      <c r="E232" s="274">
        <f>IF(E$64=0,0,E$64/CHI_fec!E$64)</f>
        <v>0</v>
      </c>
      <c r="F232" s="274">
        <f>IF(F$64=0,0,F$64/CHI_fec!F$64)</f>
        <v>0</v>
      </c>
      <c r="G232" s="274">
        <f>IF(G$64=0,0,G$64/CHI_fec!G$64)</f>
        <v>0</v>
      </c>
      <c r="H232" s="274">
        <f>IF(H$64=0,0,H$64/CHI_fec!H$64)</f>
        <v>0</v>
      </c>
      <c r="I232" s="274">
        <f>IF(I$64=0,0,I$64/CHI_fec!I$64)</f>
        <v>0</v>
      </c>
      <c r="J232" s="274">
        <f>IF(J$64=0,0,J$64/CHI_fec!J$64)</f>
        <v>0</v>
      </c>
      <c r="K232" s="274">
        <f>IF(K$64=0,0,K$64/CHI_fec!K$64)</f>
        <v>0</v>
      </c>
      <c r="L232" s="274">
        <f>IF(L$64=0,0,L$64/CHI_fec!L$64)</f>
        <v>0</v>
      </c>
      <c r="M232" s="274">
        <f>IF(M$64=0,0,M$64/CHI_fec!M$64)</f>
        <v>0</v>
      </c>
      <c r="N232" s="274">
        <f>IF(N$64=0,0,N$64/CHI_fec!N$64)</f>
        <v>0</v>
      </c>
      <c r="O232" s="274">
        <f>IF(O$64=0,0,O$64/CHI_fec!O$64)</f>
        <v>0</v>
      </c>
      <c r="P232" s="274">
        <f>IF(P$64=0,0,P$64/CHI_fec!P$64)</f>
        <v>0</v>
      </c>
      <c r="Q232" s="274">
        <f>IF(Q$64=0,0,Q$64/CHI_fec!Q$64)</f>
        <v>0</v>
      </c>
      <c r="R232" s="274">
        <f>IF(R$64=0,0,R$64/CHI_fec!R$64)</f>
        <v>0</v>
      </c>
      <c r="S232" s="274">
        <f>IF(S$64=0,0,S$64/CHI_fec!S$64)</f>
        <v>0</v>
      </c>
      <c r="T232" s="274">
        <f>IF(T$64=0,0,T$64/CHI_fec!T$64)</f>
        <v>0</v>
      </c>
      <c r="U232" s="274">
        <f>IF(U$64=0,0,U$64/CHI_fec!U$64)</f>
        <v>0</v>
      </c>
      <c r="V232" s="274">
        <f>IF(V$64=0,0,V$64/CHI_fec!V$64)</f>
        <v>0</v>
      </c>
      <c r="W232" s="274">
        <f>IF(W$64=0,0,W$64/CHI_fec!W$64)</f>
        <v>0</v>
      </c>
      <c r="X232" s="274">
        <f>IF(X$64=0,0,X$64/CHI_fec!X$64)</f>
        <v>0</v>
      </c>
      <c r="Y232" s="274">
        <f>IF(Y$64=0,0,Y$64/CHI_fec!Y$64)</f>
        <v>0</v>
      </c>
      <c r="DA232" s="77"/>
    </row>
    <row r="233" spans="1:105" ht="12" customHeight="1" x14ac:dyDescent="0.25">
      <c r="A233" s="173" t="s">
        <v>94</v>
      </c>
      <c r="B233" s="274">
        <f>IF(B$65=0,0,B$65/CHI_fec!B$65)</f>
        <v>0</v>
      </c>
      <c r="C233" s="274">
        <f>IF(C$65=0,0,C$65/CHI_fec!C$65)</f>
        <v>0</v>
      </c>
      <c r="D233" s="274">
        <f>IF(D$65=0,0,D$65/CHI_fec!D$65)</f>
        <v>0</v>
      </c>
      <c r="E233" s="274">
        <f>IF(E$65=0,0,E$65/CHI_fec!E$65)</f>
        <v>0</v>
      </c>
      <c r="F233" s="274">
        <f>IF(F$65=0,0,F$65/CHI_fec!F$65)</f>
        <v>0</v>
      </c>
      <c r="G233" s="274">
        <f>IF(G$65=0,0,G$65/CHI_fec!G$65)</f>
        <v>0</v>
      </c>
      <c r="H233" s="274">
        <f>IF(H$65=0,0,H$65/CHI_fec!H$65)</f>
        <v>0</v>
      </c>
      <c r="I233" s="274">
        <f>IF(I$65=0,0,I$65/CHI_fec!I$65)</f>
        <v>0</v>
      </c>
      <c r="J233" s="274">
        <f>IF(J$65=0,0,J$65/CHI_fec!J$65)</f>
        <v>0</v>
      </c>
      <c r="K233" s="274">
        <f>IF(K$65=0,0,K$65/CHI_fec!K$65)</f>
        <v>0</v>
      </c>
      <c r="L233" s="274">
        <f>IF(L$65=0,0,L$65/CHI_fec!L$65)</f>
        <v>0</v>
      </c>
      <c r="M233" s="274">
        <f>IF(M$65=0,0,M$65/CHI_fec!M$65)</f>
        <v>0</v>
      </c>
      <c r="N233" s="274">
        <f>IF(N$65=0,0,N$65/CHI_fec!N$65)</f>
        <v>0</v>
      </c>
      <c r="O233" s="274">
        <f>IF(O$65=0,0,O$65/CHI_fec!O$65)</f>
        <v>0</v>
      </c>
      <c r="P233" s="274">
        <f>IF(P$65=0,0,P$65/CHI_fec!P$65)</f>
        <v>0</v>
      </c>
      <c r="Q233" s="274">
        <f>IF(Q$65=0,0,Q$65/CHI_fec!Q$65)</f>
        <v>0</v>
      </c>
      <c r="R233" s="274">
        <f>IF(R$65=0,0,R$65/CHI_fec!R$65)</f>
        <v>0</v>
      </c>
      <c r="S233" s="274">
        <f>IF(S$65=0,0,S$65/CHI_fec!S$65)</f>
        <v>0</v>
      </c>
      <c r="T233" s="274">
        <f>IF(T$65=0,0,T$65/CHI_fec!T$65)</f>
        <v>0</v>
      </c>
      <c r="U233" s="274">
        <f>IF(U$65=0,0,U$65/CHI_fec!U$65)</f>
        <v>0</v>
      </c>
      <c r="V233" s="274">
        <f>IF(V$65=0,0,V$65/CHI_fec!V$65)</f>
        <v>0</v>
      </c>
      <c r="W233" s="274">
        <f>IF(W$65=0,0,W$65/CHI_fec!W$65)</f>
        <v>0</v>
      </c>
      <c r="X233" s="274">
        <f>IF(X$65=0,0,X$65/CHI_fec!X$65)</f>
        <v>0</v>
      </c>
      <c r="Y233" s="274">
        <f>IF(Y$65=0,0,Y$65/CHI_fec!Y$65)</f>
        <v>0</v>
      </c>
      <c r="DA233" s="77"/>
    </row>
    <row r="234" spans="1:105" ht="12" customHeight="1" x14ac:dyDescent="0.25">
      <c r="A234" s="56" t="s">
        <v>95</v>
      </c>
      <c r="B234" s="275">
        <f>IF(B$66=0,0,B$66/CHI_fec!B$66)</f>
        <v>1.4172752338997296</v>
      </c>
      <c r="C234" s="275">
        <f>IF(C$66=0,0,C$66/CHI_fec!C$66)</f>
        <v>1.3237317930257597</v>
      </c>
      <c r="D234" s="275">
        <f>IF(D$66=0,0,D$66/CHI_fec!D$66)</f>
        <v>1.3917184162338629</v>
      </c>
      <c r="E234" s="275">
        <f>IF(E$66=0,0,E$66/CHI_fec!E$66)</f>
        <v>1.4828508039834689</v>
      </c>
      <c r="F234" s="275">
        <f>IF(F$66=0,0,F$66/CHI_fec!F$66)</f>
        <v>1.4013407977860466</v>
      </c>
      <c r="G234" s="275">
        <f>IF(G$66=0,0,G$66/CHI_fec!G$66)</f>
        <v>1.4391115751132302</v>
      </c>
      <c r="H234" s="275">
        <f>IF(H$66=0,0,H$66/CHI_fec!H$66)</f>
        <v>1.3629964063061604</v>
      </c>
      <c r="I234" s="275">
        <f>IF(I$66=0,0,I$66/CHI_fec!I$66)</f>
        <v>1.658154569467019</v>
      </c>
      <c r="J234" s="275">
        <f>IF(J$66=0,0,J$66/CHI_fec!J$66)</f>
        <v>1.7286133894981024</v>
      </c>
      <c r="K234" s="275">
        <f>IF(K$66=0,0,K$66/CHI_fec!K$66)</f>
        <v>1.8033001956475576</v>
      </c>
      <c r="L234" s="275">
        <f>IF(L$66=0,0,L$66/CHI_fec!L$66)</f>
        <v>1.7018492866493686</v>
      </c>
      <c r="M234" s="275">
        <f>IF(M$66=0,0,M$66/CHI_fec!M$66)</f>
        <v>1.6483844148489988</v>
      </c>
      <c r="N234" s="275">
        <f>IF(N$66=0,0,N$66/CHI_fec!N$66)</f>
        <v>1.7332559291629719</v>
      </c>
      <c r="O234" s="275">
        <f>IF(O$66=0,0,O$66/CHI_fec!O$66)</f>
        <v>1.7326194336738399</v>
      </c>
      <c r="P234" s="275">
        <f>IF(P$66=0,0,P$66/CHI_fec!P$66)</f>
        <v>1.6432169179803893</v>
      </c>
      <c r="Q234" s="275">
        <f>IF(Q$66=0,0,Q$66/CHI_fec!Q$66)</f>
        <v>1.6739476888094418</v>
      </c>
      <c r="R234" s="275">
        <f>IF(R$66=0,0,R$66/CHI_fec!R$66)</f>
        <v>1.7095505618893132</v>
      </c>
      <c r="S234" s="275">
        <f>IF(S$66=0,0,S$66/CHI_fec!S$66)</f>
        <v>1.7758048797306203</v>
      </c>
      <c r="T234" s="275">
        <f>IF(T$66=0,0,T$66/CHI_fec!T$66)</f>
        <v>1.7052175401928382</v>
      </c>
      <c r="U234" s="275">
        <f>IF(U$66=0,0,U$66/CHI_fec!U$66)</f>
        <v>1.6335782699874057</v>
      </c>
      <c r="V234" s="275">
        <f>IF(V$66=0,0,V$66/CHI_fec!V$66)</f>
        <v>1.7858365053593008</v>
      </c>
      <c r="W234" s="275">
        <f>IF(W$66=0,0,W$66/CHI_fec!W$66)</f>
        <v>1.7419110734789094</v>
      </c>
      <c r="X234" s="275">
        <f>IF(X$66=0,0,X$66/CHI_fec!X$66)</f>
        <v>1.6243017333360203</v>
      </c>
      <c r="Y234" s="275">
        <f>IF(Y$66=0,0,Y$66/CHI_fec!Y$66)</f>
        <v>1.6291888280732454</v>
      </c>
      <c r="DA234" s="78"/>
    </row>
    <row r="235" spans="1:105" ht="12" customHeight="1" x14ac:dyDescent="0.25">
      <c r="A235" s="174" t="s">
        <v>1051</v>
      </c>
      <c r="B235" s="276">
        <f>IF(B$72=0,0,B$72/CHI_fec!B$72)</f>
        <v>2.32682911816226</v>
      </c>
      <c r="C235" s="276">
        <f>IF(C$72=0,0,C$72/CHI_fec!C$72)</f>
        <v>2.4014997488481202</v>
      </c>
      <c r="D235" s="276">
        <f>IF(D$72=0,0,D$72/CHI_fec!D$72)</f>
        <v>2.4060828991604897</v>
      </c>
      <c r="E235" s="276">
        <f>IF(E$72=0,0,E$72/CHI_fec!E$72)</f>
        <v>2.1173006877776381</v>
      </c>
      <c r="F235" s="276">
        <f>IF(F$72=0,0,F$72/CHI_fec!F$72)</f>
        <v>2.0542887174355724</v>
      </c>
      <c r="G235" s="276">
        <f>IF(G$72=0,0,G$72/CHI_fec!G$72)</f>
        <v>1.9518167589679951</v>
      </c>
      <c r="H235" s="276">
        <f>IF(H$72=0,0,H$72/CHI_fec!H$72)</f>
        <v>1.5074273769785238</v>
      </c>
      <c r="I235" s="276">
        <f>IF(I$72=0,0,I$72/CHI_fec!I$72)</f>
        <v>1.6298382163511491</v>
      </c>
      <c r="J235" s="276">
        <f>IF(J$72=0,0,J$72/CHI_fec!J$72)</f>
        <v>1.7349195008094276</v>
      </c>
      <c r="K235" s="276">
        <f>IF(K$72=0,0,K$72/CHI_fec!K$72)</f>
        <v>1.6407339242334287</v>
      </c>
      <c r="L235" s="276">
        <f>IF(L$72=0,0,L$72/CHI_fec!L$72)</f>
        <v>1.8501443982163412</v>
      </c>
      <c r="M235" s="276">
        <f>IF(M$72=0,0,M$72/CHI_fec!M$72)</f>
        <v>1.6949788231944312</v>
      </c>
      <c r="N235" s="276">
        <f>IF(N$72=0,0,N$72/CHI_fec!N$72)</f>
        <v>1.697100836978813</v>
      </c>
      <c r="O235" s="276">
        <f>IF(O$72=0,0,O$72/CHI_fec!O$72)</f>
        <v>1.6903982660579064</v>
      </c>
      <c r="P235" s="276">
        <f>IF(P$72=0,0,P$72/CHI_fec!P$72)</f>
        <v>1.7346735299972003</v>
      </c>
      <c r="Q235" s="276">
        <f>IF(Q$72=0,0,Q$72/CHI_fec!Q$72)</f>
        <v>1.8223969260754054</v>
      </c>
      <c r="R235" s="276">
        <f>IF(R$72=0,0,R$72/CHI_fec!R$72)</f>
        <v>1.7631248098998025</v>
      </c>
      <c r="S235" s="276">
        <f>IF(S$72=0,0,S$72/CHI_fec!S$72)</f>
        <v>1.7924654620515807</v>
      </c>
      <c r="T235" s="276">
        <f>IF(T$72=0,0,T$72/CHI_fec!T$72)</f>
        <v>1.5308215944194767</v>
      </c>
      <c r="U235" s="276">
        <f>IF(U$72=0,0,U$72/CHI_fec!U$72)</f>
        <v>1.5276938534316802</v>
      </c>
      <c r="V235" s="276">
        <f>IF(V$72=0,0,V$72/CHI_fec!V$72)</f>
        <v>1.6312895743086497</v>
      </c>
      <c r="W235" s="276">
        <f>IF(W$72=0,0,W$72/CHI_fec!W$72)</f>
        <v>1.5317446693030559</v>
      </c>
      <c r="X235" s="276">
        <f>IF(X$72=0,0,X$72/CHI_fec!X$72)</f>
        <v>1.5401927418994847</v>
      </c>
      <c r="Y235" s="276">
        <f>IF(Y$72=0,0,Y$72/CHI_fec!Y$72)</f>
        <v>1.5738385244716895</v>
      </c>
      <c r="DA235" s="79"/>
    </row>
    <row r="236" spans="1:105" ht="12" customHeight="1" x14ac:dyDescent="0.25">
      <c r="A236" s="174" t="s">
        <v>1010</v>
      </c>
      <c r="B236" s="276">
        <f>IF(B$85=0,0,B$85/CHI_fec!B$85)</f>
        <v>2.3722303236297098</v>
      </c>
      <c r="C236" s="276">
        <f>IF(C$85=0,0,C$85/CHI_fec!C$85)</f>
        <v>2.4389458756353055</v>
      </c>
      <c r="D236" s="276">
        <f>IF(D$85=0,0,D$85/CHI_fec!D$85)</f>
        <v>2.4485237769776313</v>
      </c>
      <c r="E236" s="276">
        <f>IF(E$85=0,0,E$85/CHI_fec!E$85)</f>
        <v>2.5779060773547315</v>
      </c>
      <c r="F236" s="276">
        <f>IF(F$85=0,0,F$85/CHI_fec!F$85)</f>
        <v>2.4956854187236281</v>
      </c>
      <c r="G236" s="276">
        <f>IF(G$85=0,0,G$85/CHI_fec!G$85)</f>
        <v>2.4647042583108458</v>
      </c>
      <c r="H236" s="276">
        <f>IF(H$85=0,0,H$85/CHI_fec!H$85)</f>
        <v>2.5022215360962003</v>
      </c>
      <c r="I236" s="276">
        <f>IF(I$85=0,0,I$85/CHI_fec!I$85)</f>
        <v>2.5323630107726416</v>
      </c>
      <c r="J236" s="276">
        <f>IF(J$85=0,0,J$85/CHI_fec!J$85)</f>
        <v>2.5340008691177447</v>
      </c>
      <c r="K236" s="276">
        <f>IF(K$85=0,0,K$85/CHI_fec!K$85)</f>
        <v>2.5569284383475761</v>
      </c>
      <c r="L236" s="276">
        <f>IF(L$85=0,0,L$85/CHI_fec!L$85)</f>
        <v>2.5418638620182712</v>
      </c>
      <c r="M236" s="276">
        <f>IF(M$85=0,0,M$85/CHI_fec!M$85)</f>
        <v>2.5065294624146328</v>
      </c>
      <c r="N236" s="276">
        <f>IF(N$85=0,0,N$85/CHI_fec!N$85)</f>
        <v>2.5555638062893586</v>
      </c>
      <c r="O236" s="276">
        <f>IF(O$85=0,0,O$85/CHI_fec!O$85)</f>
        <v>2.5774750506406012</v>
      </c>
      <c r="P236" s="276">
        <f>IF(P$85=0,0,P$85/CHI_fec!P$85)</f>
        <v>2.5906647251677253</v>
      </c>
      <c r="Q236" s="276">
        <f>IF(Q$85=0,0,Q$85/CHI_fec!Q$85)</f>
        <v>2.7094829685163839</v>
      </c>
      <c r="R236" s="276">
        <f>IF(R$85=0,0,R$85/CHI_fec!R$85)</f>
        <v>2.623981544759721</v>
      </c>
      <c r="S236" s="276">
        <f>IF(S$85=0,0,S$85/CHI_fec!S$85)</f>
        <v>2.5998469933703947</v>
      </c>
      <c r="T236" s="276">
        <f>IF(T$85=0,0,T$85/CHI_fec!T$85)</f>
        <v>2.4867423933050579</v>
      </c>
      <c r="U236" s="276">
        <f>IF(U$85=0,0,U$85/CHI_fec!U$85)</f>
        <v>2.4673981839181209</v>
      </c>
      <c r="V236" s="276">
        <f>IF(V$85=0,0,V$85/CHI_fec!V$85)</f>
        <v>2.5022689623628591</v>
      </c>
      <c r="W236" s="276">
        <f>IF(W$85=0,0,W$85/CHI_fec!W$85)</f>
        <v>2.3878076871726246</v>
      </c>
      <c r="X236" s="276">
        <f>IF(X$85=0,0,X$85/CHI_fec!X$85)</f>
        <v>2.4735469603663942</v>
      </c>
      <c r="Y236" s="276">
        <f>IF(Y$85=0,0,Y$85/CHI_fec!Y$85)</f>
        <v>2.4167113110801415</v>
      </c>
      <c r="DA236" s="79"/>
    </row>
    <row r="237" spans="1:105" ht="12" customHeight="1" x14ac:dyDescent="0.25">
      <c r="A237" s="174" t="s">
        <v>1021</v>
      </c>
      <c r="B237" s="276">
        <f>IF(B$93=0,0,B$93/CHI_fec!B$93)</f>
        <v>1.6056629668860729</v>
      </c>
      <c r="C237" s="276">
        <f>IF(C$93=0,0,C$93/CHI_fec!C$93)</f>
        <v>1.5451155564186854</v>
      </c>
      <c r="D237" s="276">
        <f>IF(D$93=0,0,D$93/CHI_fec!D$93)</f>
        <v>1.6029838587574654</v>
      </c>
      <c r="E237" s="276">
        <f>IF(E$93=0,0,E$93/CHI_fec!E$93)</f>
        <v>1.6163449148800135</v>
      </c>
      <c r="F237" s="276">
        <f>IF(F$93=0,0,F$93/CHI_fec!F$93)</f>
        <v>1.5363625209133647</v>
      </c>
      <c r="G237" s="276">
        <f>IF(G$93=0,0,G$93/CHI_fec!G$93)</f>
        <v>1.5420342526680548</v>
      </c>
      <c r="H237" s="276">
        <f>IF(H$93=0,0,H$93/CHI_fec!H$93)</f>
        <v>1.384879970908987</v>
      </c>
      <c r="I237" s="276">
        <f>IF(I$93=0,0,I$93/CHI_fec!I$93)</f>
        <v>1.6394678438259298</v>
      </c>
      <c r="J237" s="276">
        <f>IF(J$93=0,0,J$93/CHI_fec!J$93)</f>
        <v>1.7277984754394642</v>
      </c>
      <c r="K237" s="276">
        <f>IF(K$93=0,0,K$93/CHI_fec!K$93)</f>
        <v>1.7583625982288575</v>
      </c>
      <c r="L237" s="276">
        <f>IF(L$93=0,0,L$93/CHI_fec!L$93)</f>
        <v>1.7279546759995892</v>
      </c>
      <c r="M237" s="276">
        <f>IF(M$93=0,0,M$93/CHI_fec!M$93)</f>
        <v>1.6492287651662623</v>
      </c>
      <c r="N237" s="276">
        <f>IF(N$93=0,0,N$93/CHI_fec!N$93)</f>
        <v>1.7156604295884297</v>
      </c>
      <c r="O237" s="276">
        <f>IF(O$93=0,0,O$93/CHI_fec!O$93)</f>
        <v>1.7163710461856483</v>
      </c>
      <c r="P237" s="276">
        <f>IF(P$93=0,0,P$93/CHI_fec!P$93)</f>
        <v>1.6610151037151177</v>
      </c>
      <c r="Q237" s="276">
        <f>IF(Q$93=0,0,Q$93/CHI_fec!Q$93)</f>
        <v>1.7095761595452639</v>
      </c>
      <c r="R237" s="276">
        <f>IF(R$93=0,0,R$93/CHI_fec!R$93)</f>
        <v>1.7175178368465214</v>
      </c>
      <c r="S237" s="276">
        <f>IF(S$93=0,0,S$93/CHI_fec!S$93)</f>
        <v>1.7753849072452799</v>
      </c>
      <c r="T237" s="276">
        <f>IF(T$93=0,0,T$93/CHI_fec!T$93)</f>
        <v>1.6637313574378456</v>
      </c>
      <c r="U237" s="276">
        <f>IF(U$93=0,0,U$93/CHI_fec!U$93)</f>
        <v>1.6111314559064571</v>
      </c>
      <c r="V237" s="276">
        <f>IF(V$93=0,0,V$93/CHI_fec!V$93)</f>
        <v>1.7479024933127634</v>
      </c>
      <c r="W237" s="276">
        <f>IF(W$93=0,0,W$93/CHI_fec!W$93)</f>
        <v>1.6870642346587539</v>
      </c>
      <c r="X237" s="276">
        <f>IF(X$93=0,0,X$93/CHI_fec!X$93)</f>
        <v>1.6043914304808891</v>
      </c>
      <c r="Y237" s="276">
        <f>IF(Y$93=0,0,Y$93/CHI_fec!Y$93)</f>
        <v>1.6191135360568376</v>
      </c>
      <c r="DA237" s="79"/>
    </row>
    <row r="238" spans="1:105" ht="12" customHeight="1" x14ac:dyDescent="0.25">
      <c r="A238" s="41" t="s">
        <v>1038</v>
      </c>
      <c r="B238" s="277">
        <f>IF(B$107=0,0,B$107/CHI_fec!B$107)</f>
        <v>0</v>
      </c>
      <c r="C238" s="277">
        <f>IF(C$107=0,0,C$107/CHI_fec!C$107)</f>
        <v>0</v>
      </c>
      <c r="D238" s="277">
        <f>IF(D$107=0,0,D$107/CHI_fec!D$107)</f>
        <v>0</v>
      </c>
      <c r="E238" s="277">
        <f>IF(E$107=0,0,E$107/CHI_fec!E$107)</f>
        <v>0</v>
      </c>
      <c r="F238" s="277">
        <f>IF(F$107=0,0,F$107/CHI_fec!F$107)</f>
        <v>0</v>
      </c>
      <c r="G238" s="277">
        <f>IF(G$107=0,0,G$107/CHI_fec!G$107)</f>
        <v>0</v>
      </c>
      <c r="H238" s="277">
        <f>IF(H$107=0,0,H$107/CHI_fec!H$107)</f>
        <v>0</v>
      </c>
      <c r="I238" s="277">
        <f>IF(I$107=0,0,I$107/CHI_fec!I$107)</f>
        <v>0</v>
      </c>
      <c r="J238" s="277">
        <f>IF(J$107=0,0,J$107/CHI_fec!J$107)</f>
        <v>0</v>
      </c>
      <c r="K238" s="277">
        <f>IF(K$107=0,0,K$107/CHI_fec!K$107)</f>
        <v>0</v>
      </c>
      <c r="L238" s="277">
        <f>IF(L$107=0,0,L$107/CHI_fec!L$107)</f>
        <v>0</v>
      </c>
      <c r="M238" s="277">
        <f>IF(M$107=0,0,M$107/CHI_fec!M$107)</f>
        <v>0</v>
      </c>
      <c r="N238" s="277">
        <f>IF(N$107=0,0,N$107/CHI_fec!N$107)</f>
        <v>0</v>
      </c>
      <c r="O238" s="277">
        <f>IF(O$107=0,0,O$107/CHI_fec!O$107)</f>
        <v>0</v>
      </c>
      <c r="P238" s="277">
        <f>IF(P$107=0,0,P$107/CHI_fec!P$107)</f>
        <v>0</v>
      </c>
      <c r="Q238" s="277">
        <f>IF(Q$107=0,0,Q$107/CHI_fec!Q$107)</f>
        <v>0</v>
      </c>
      <c r="R238" s="277">
        <f>IF(R$107=0,0,R$107/CHI_fec!R$107)</f>
        <v>0</v>
      </c>
      <c r="S238" s="277">
        <f>IF(S$107=0,0,S$107/CHI_fec!S$107)</f>
        <v>0</v>
      </c>
      <c r="T238" s="277">
        <f>IF(T$107=0,0,T$107/CHI_fec!T$107)</f>
        <v>0</v>
      </c>
      <c r="U238" s="277">
        <f>IF(U$107=0,0,U$107/CHI_fec!U$107)</f>
        <v>0</v>
      </c>
      <c r="V238" s="277">
        <f>IF(V$107=0,0,V$107/CHI_fec!V$107)</f>
        <v>0</v>
      </c>
      <c r="W238" s="277">
        <f>IF(W$107=0,0,W$107/CHI_fec!W$107)</f>
        <v>0</v>
      </c>
      <c r="X238" s="277">
        <f>IF(X$107=0,0,X$107/CHI_fec!X$107)</f>
        <v>0</v>
      </c>
      <c r="Y238" s="277">
        <f>IF(Y$107=0,0,Y$107/CHI_fec!Y$107)</f>
        <v>0</v>
      </c>
      <c r="DA238" s="82"/>
    </row>
    <row r="239" spans="1:105" ht="12" customHeight="1" x14ac:dyDescent="0.25">
      <c r="A239" s="172"/>
      <c r="B239" s="172"/>
      <c r="C239" s="172"/>
      <c r="D239" s="172"/>
      <c r="E239" s="172"/>
      <c r="F239" s="172"/>
      <c r="G239" s="172"/>
      <c r="H239" s="172"/>
      <c r="I239" s="172"/>
      <c r="J239" s="172"/>
      <c r="K239" s="172"/>
      <c r="L239" s="172"/>
      <c r="M239" s="172"/>
      <c r="N239" s="172"/>
      <c r="O239" s="172"/>
      <c r="P239" s="172"/>
      <c r="Q239" s="172"/>
      <c r="R239" s="172"/>
      <c r="S239" s="172"/>
      <c r="T239" s="172"/>
      <c r="U239" s="172"/>
      <c r="V239" s="172"/>
      <c r="W239" s="172"/>
      <c r="X239" s="172"/>
      <c r="Y239" s="172"/>
      <c r="DA239" s="176"/>
    </row>
    <row r="240" spans="1:105" ht="12" customHeight="1" x14ac:dyDescent="0.25">
      <c r="A240" s="35" t="s">
        <v>50</v>
      </c>
      <c r="B240" s="320">
        <f>IF(B$110=0,0,B$110/CHI_fec!B$110)</f>
        <v>1.6703354360358198</v>
      </c>
      <c r="C240" s="320">
        <f>IF(C$110=0,0,C$110/CHI_fec!C$110)</f>
        <v>1.6865117207044806</v>
      </c>
      <c r="D240" s="320">
        <f>IF(D$110=0,0,D$110/CHI_fec!D$110)</f>
        <v>1.7196678194117092</v>
      </c>
      <c r="E240" s="320">
        <f>IF(E$110=0,0,E$110/CHI_fec!E$110)</f>
        <v>1.7037621388919133</v>
      </c>
      <c r="F240" s="320">
        <f>IF(F$110=0,0,F$110/CHI_fec!F$110)</f>
        <v>1.6243599274479013</v>
      </c>
      <c r="G240" s="320">
        <f>IF(G$110=0,0,G$110/CHI_fec!G$110)</f>
        <v>1.5847910402954377</v>
      </c>
      <c r="H240" s="320">
        <f>IF(H$110=0,0,H$110/CHI_fec!H$110)</f>
        <v>1.399252896613183</v>
      </c>
      <c r="I240" s="320">
        <f>IF(I$110=0,0,I$110/CHI_fec!I$110)</f>
        <v>1.5481061302883807</v>
      </c>
      <c r="J240" s="320">
        <f>IF(J$110=0,0,J$110/CHI_fec!J$110)</f>
        <v>1.6214298140915351</v>
      </c>
      <c r="K240" s="320">
        <f>IF(K$110=0,0,K$110/CHI_fec!K$110)</f>
        <v>1.6100683810372836</v>
      </c>
      <c r="L240" s="320">
        <f>IF(L$110=0,0,L$110/CHI_fec!L$110)</f>
        <v>1.6660754265336957</v>
      </c>
      <c r="M240" s="320">
        <f>IF(M$110=0,0,M$110/CHI_fec!M$110)</f>
        <v>1.5437465108767408</v>
      </c>
      <c r="N240" s="320">
        <f>IF(N$110=0,0,N$110/CHI_fec!N$110)</f>
        <v>1.5620621127470795</v>
      </c>
      <c r="O240" s="320">
        <f>IF(O$110=0,0,O$110/CHI_fec!O$110)</f>
        <v>1.5675690860934359</v>
      </c>
      <c r="P240" s="320">
        <f>IF(P$110=0,0,P$110/CHI_fec!P$110)</f>
        <v>1.549708851860949</v>
      </c>
      <c r="Q240" s="320">
        <f>IF(Q$110=0,0,Q$110/CHI_fec!Q$110)</f>
        <v>1.6532563120129551</v>
      </c>
      <c r="R240" s="320">
        <f>IF(R$110=0,0,R$110/CHI_fec!R$110)</f>
        <v>1.6842724930322557</v>
      </c>
      <c r="S240" s="320">
        <f>IF(S$110=0,0,S$110/CHI_fec!S$110)</f>
        <v>1.6354707320555375</v>
      </c>
      <c r="T240" s="320">
        <f>IF(T$110=0,0,T$110/CHI_fec!T$110)</f>
        <v>1.4663960154105464</v>
      </c>
      <c r="U240" s="320">
        <f>IF(U$110=0,0,U$110/CHI_fec!U$110)</f>
        <v>1.4222733095492555</v>
      </c>
      <c r="V240" s="320">
        <f>IF(V$110=0,0,V$110/CHI_fec!V$110)</f>
        <v>1.5209361993031809</v>
      </c>
      <c r="W240" s="320">
        <f>IF(W$110=0,0,W$110/CHI_fec!W$110)</f>
        <v>1.4459683472374025</v>
      </c>
      <c r="X240" s="320">
        <f>IF(X$110=0,0,X$110/CHI_fec!X$110)</f>
        <v>1.416694852689677</v>
      </c>
      <c r="Y240" s="320">
        <f>IF(Y$110=0,0,Y$110/CHI_fec!Y$110)</f>
        <v>1.4158375944637176</v>
      </c>
      <c r="DA240" s="95"/>
    </row>
    <row r="241" spans="1:105" ht="12" customHeight="1" x14ac:dyDescent="0.25">
      <c r="A241" s="55" t="s">
        <v>91</v>
      </c>
      <c r="B241" s="273">
        <f>IF(B$111=0,0,B$111/CHI_fec!B$111)</f>
        <v>0</v>
      </c>
      <c r="C241" s="273">
        <f>IF(C$111=0,0,C$111/CHI_fec!C$111)</f>
        <v>0</v>
      </c>
      <c r="D241" s="273">
        <f>IF(D$111=0,0,D$111/CHI_fec!D$111)</f>
        <v>0</v>
      </c>
      <c r="E241" s="273">
        <f>IF(E$111=0,0,E$111/CHI_fec!E$111)</f>
        <v>0</v>
      </c>
      <c r="F241" s="273">
        <f>IF(F$111=0,0,F$111/CHI_fec!F$111)</f>
        <v>0</v>
      </c>
      <c r="G241" s="273">
        <f>IF(G$111=0,0,G$111/CHI_fec!G$111)</f>
        <v>0</v>
      </c>
      <c r="H241" s="273">
        <f>IF(H$111=0,0,H$111/CHI_fec!H$111)</f>
        <v>0</v>
      </c>
      <c r="I241" s="273">
        <f>IF(I$111=0,0,I$111/CHI_fec!I$111)</f>
        <v>0</v>
      </c>
      <c r="J241" s="273">
        <f>IF(J$111=0,0,J$111/CHI_fec!J$111)</f>
        <v>0</v>
      </c>
      <c r="K241" s="273">
        <f>IF(K$111=0,0,K$111/CHI_fec!K$111)</f>
        <v>0</v>
      </c>
      <c r="L241" s="273">
        <f>IF(L$111=0,0,L$111/CHI_fec!L$111)</f>
        <v>0</v>
      </c>
      <c r="M241" s="273">
        <f>IF(M$111=0,0,M$111/CHI_fec!M$111)</f>
        <v>0</v>
      </c>
      <c r="N241" s="273">
        <f>IF(N$111=0,0,N$111/CHI_fec!N$111)</f>
        <v>0</v>
      </c>
      <c r="O241" s="273">
        <f>IF(O$111=0,0,O$111/CHI_fec!O$111)</f>
        <v>0</v>
      </c>
      <c r="P241" s="273">
        <f>IF(P$111=0,0,P$111/CHI_fec!P$111)</f>
        <v>0</v>
      </c>
      <c r="Q241" s="273">
        <f>IF(Q$111=0,0,Q$111/CHI_fec!Q$111)</f>
        <v>0</v>
      </c>
      <c r="R241" s="273">
        <f>IF(R$111=0,0,R$111/CHI_fec!R$111)</f>
        <v>0</v>
      </c>
      <c r="S241" s="273">
        <f>IF(S$111=0,0,S$111/CHI_fec!S$111)</f>
        <v>0</v>
      </c>
      <c r="T241" s="273">
        <f>IF(T$111=0,0,T$111/CHI_fec!T$111)</f>
        <v>0</v>
      </c>
      <c r="U241" s="273">
        <f>IF(U$111=0,0,U$111/CHI_fec!U$111)</f>
        <v>0</v>
      </c>
      <c r="V241" s="273">
        <f>IF(V$111=0,0,V$111/CHI_fec!V$111)</f>
        <v>0</v>
      </c>
      <c r="W241" s="273">
        <f>IF(W$111=0,0,W$111/CHI_fec!W$111)</f>
        <v>0</v>
      </c>
      <c r="X241" s="273">
        <f>IF(X$111=0,0,X$111/CHI_fec!X$111)</f>
        <v>0</v>
      </c>
      <c r="Y241" s="273">
        <f>IF(Y$111=0,0,Y$111/CHI_fec!Y$111)</f>
        <v>0</v>
      </c>
      <c r="DA241" s="76"/>
    </row>
    <row r="242" spans="1:105" ht="12" customHeight="1" x14ac:dyDescent="0.25">
      <c r="A242" s="173" t="s">
        <v>92</v>
      </c>
      <c r="B242" s="274">
        <f>IF(B$112=0,0,B$112/CHI_fec!B$112)</f>
        <v>0</v>
      </c>
      <c r="C242" s="274">
        <f>IF(C$112=0,0,C$112/CHI_fec!C$112)</f>
        <v>0</v>
      </c>
      <c r="D242" s="274">
        <f>IF(D$112=0,0,D$112/CHI_fec!D$112)</f>
        <v>0</v>
      </c>
      <c r="E242" s="274">
        <f>IF(E$112=0,0,E$112/CHI_fec!E$112)</f>
        <v>0</v>
      </c>
      <c r="F242" s="274">
        <f>IF(F$112=0,0,F$112/CHI_fec!F$112)</f>
        <v>0</v>
      </c>
      <c r="G242" s="274">
        <f>IF(G$112=0,0,G$112/CHI_fec!G$112)</f>
        <v>0</v>
      </c>
      <c r="H242" s="274">
        <f>IF(H$112=0,0,H$112/CHI_fec!H$112)</f>
        <v>0</v>
      </c>
      <c r="I242" s="274">
        <f>IF(I$112=0,0,I$112/CHI_fec!I$112)</f>
        <v>0</v>
      </c>
      <c r="J242" s="274">
        <f>IF(J$112=0,0,J$112/CHI_fec!J$112)</f>
        <v>0</v>
      </c>
      <c r="K242" s="274">
        <f>IF(K$112=0,0,K$112/CHI_fec!K$112)</f>
        <v>0</v>
      </c>
      <c r="L242" s="274">
        <f>IF(L$112=0,0,L$112/CHI_fec!L$112)</f>
        <v>0</v>
      </c>
      <c r="M242" s="274">
        <f>IF(M$112=0,0,M$112/CHI_fec!M$112)</f>
        <v>0</v>
      </c>
      <c r="N242" s="274">
        <f>IF(N$112=0,0,N$112/CHI_fec!N$112)</f>
        <v>0</v>
      </c>
      <c r="O242" s="274">
        <f>IF(O$112=0,0,O$112/CHI_fec!O$112)</f>
        <v>0</v>
      </c>
      <c r="P242" s="274">
        <f>IF(P$112=0,0,P$112/CHI_fec!P$112)</f>
        <v>0</v>
      </c>
      <c r="Q242" s="274">
        <f>IF(Q$112=0,0,Q$112/CHI_fec!Q$112)</f>
        <v>0</v>
      </c>
      <c r="R242" s="274">
        <f>IF(R$112=0,0,R$112/CHI_fec!R$112)</f>
        <v>0</v>
      </c>
      <c r="S242" s="274">
        <f>IF(S$112=0,0,S$112/CHI_fec!S$112)</f>
        <v>0</v>
      </c>
      <c r="T242" s="274">
        <f>IF(T$112=0,0,T$112/CHI_fec!T$112)</f>
        <v>0</v>
      </c>
      <c r="U242" s="274">
        <f>IF(U$112=0,0,U$112/CHI_fec!U$112)</f>
        <v>0</v>
      </c>
      <c r="V242" s="274">
        <f>IF(V$112=0,0,V$112/CHI_fec!V$112)</f>
        <v>0</v>
      </c>
      <c r="W242" s="274">
        <f>IF(W$112=0,0,W$112/CHI_fec!W$112)</f>
        <v>0</v>
      </c>
      <c r="X242" s="274">
        <f>IF(X$112=0,0,X$112/CHI_fec!X$112)</f>
        <v>0</v>
      </c>
      <c r="Y242" s="274">
        <f>IF(Y$112=0,0,Y$112/CHI_fec!Y$112)</f>
        <v>0</v>
      </c>
      <c r="DA242" s="77"/>
    </row>
    <row r="243" spans="1:105" ht="12" customHeight="1" x14ac:dyDescent="0.25">
      <c r="A243" s="173" t="s">
        <v>93</v>
      </c>
      <c r="B243" s="274">
        <f>IF(B$113=0,0,B$113/CHI_fec!B$113)</f>
        <v>0</v>
      </c>
      <c r="C243" s="274">
        <f>IF(C$113=0,0,C$113/CHI_fec!C$113)</f>
        <v>0</v>
      </c>
      <c r="D243" s="274">
        <f>IF(D$113=0,0,D$113/CHI_fec!D$113)</f>
        <v>0</v>
      </c>
      <c r="E243" s="274">
        <f>IF(E$113=0,0,E$113/CHI_fec!E$113)</f>
        <v>0</v>
      </c>
      <c r="F243" s="274">
        <f>IF(F$113=0,0,F$113/CHI_fec!F$113)</f>
        <v>0</v>
      </c>
      <c r="G243" s="274">
        <f>IF(G$113=0,0,G$113/CHI_fec!G$113)</f>
        <v>0</v>
      </c>
      <c r="H243" s="274">
        <f>IF(H$113=0,0,H$113/CHI_fec!H$113)</f>
        <v>0</v>
      </c>
      <c r="I243" s="274">
        <f>IF(I$113=0,0,I$113/CHI_fec!I$113)</f>
        <v>0</v>
      </c>
      <c r="J243" s="274">
        <f>IF(J$113=0,0,J$113/CHI_fec!J$113)</f>
        <v>0</v>
      </c>
      <c r="K243" s="274">
        <f>IF(K$113=0,0,K$113/CHI_fec!K$113)</f>
        <v>0</v>
      </c>
      <c r="L243" s="274">
        <f>IF(L$113=0,0,L$113/CHI_fec!L$113)</f>
        <v>0</v>
      </c>
      <c r="M243" s="274">
        <f>IF(M$113=0,0,M$113/CHI_fec!M$113)</f>
        <v>0</v>
      </c>
      <c r="N243" s="274">
        <f>IF(N$113=0,0,N$113/CHI_fec!N$113)</f>
        <v>0</v>
      </c>
      <c r="O243" s="274">
        <f>IF(O$113=0,0,O$113/CHI_fec!O$113)</f>
        <v>0</v>
      </c>
      <c r="P243" s="274">
        <f>IF(P$113=0,0,P$113/CHI_fec!P$113)</f>
        <v>0</v>
      </c>
      <c r="Q243" s="274">
        <f>IF(Q$113=0,0,Q$113/CHI_fec!Q$113)</f>
        <v>0</v>
      </c>
      <c r="R243" s="274">
        <f>IF(R$113=0,0,R$113/CHI_fec!R$113)</f>
        <v>0</v>
      </c>
      <c r="S243" s="274">
        <f>IF(S$113=0,0,S$113/CHI_fec!S$113)</f>
        <v>0</v>
      </c>
      <c r="T243" s="274">
        <f>IF(T$113=0,0,T$113/CHI_fec!T$113)</f>
        <v>0</v>
      </c>
      <c r="U243" s="274">
        <f>IF(U$113=0,0,U$113/CHI_fec!U$113)</f>
        <v>0</v>
      </c>
      <c r="V243" s="274">
        <f>IF(V$113=0,0,V$113/CHI_fec!V$113)</f>
        <v>0</v>
      </c>
      <c r="W243" s="274">
        <f>IF(W$113=0,0,W$113/CHI_fec!W$113)</f>
        <v>0</v>
      </c>
      <c r="X243" s="274">
        <f>IF(X$113=0,0,X$113/CHI_fec!X$113)</f>
        <v>0</v>
      </c>
      <c r="Y243" s="274">
        <f>IF(Y$113=0,0,Y$113/CHI_fec!Y$113)</f>
        <v>0</v>
      </c>
      <c r="DA243" s="77"/>
    </row>
    <row r="244" spans="1:105" ht="12" customHeight="1" x14ac:dyDescent="0.25">
      <c r="A244" s="173" t="s">
        <v>94</v>
      </c>
      <c r="B244" s="274">
        <f>IF(B$114=0,0,B$114/CHI_fec!B$114)</f>
        <v>0</v>
      </c>
      <c r="C244" s="274">
        <f>IF(C$114=0,0,C$114/CHI_fec!C$114)</f>
        <v>0</v>
      </c>
      <c r="D244" s="274">
        <f>IF(D$114=0,0,D$114/CHI_fec!D$114)</f>
        <v>0</v>
      </c>
      <c r="E244" s="274">
        <f>IF(E$114=0,0,E$114/CHI_fec!E$114)</f>
        <v>0</v>
      </c>
      <c r="F244" s="274">
        <f>IF(F$114=0,0,F$114/CHI_fec!F$114)</f>
        <v>0</v>
      </c>
      <c r="G244" s="274">
        <f>IF(G$114=0,0,G$114/CHI_fec!G$114)</f>
        <v>0</v>
      </c>
      <c r="H244" s="274">
        <f>IF(H$114=0,0,H$114/CHI_fec!H$114)</f>
        <v>0</v>
      </c>
      <c r="I244" s="274">
        <f>IF(I$114=0,0,I$114/CHI_fec!I$114)</f>
        <v>0</v>
      </c>
      <c r="J244" s="274">
        <f>IF(J$114=0,0,J$114/CHI_fec!J$114)</f>
        <v>0</v>
      </c>
      <c r="K244" s="274">
        <f>IF(K$114=0,0,K$114/CHI_fec!K$114)</f>
        <v>0</v>
      </c>
      <c r="L244" s="274">
        <f>IF(L$114=0,0,L$114/CHI_fec!L$114)</f>
        <v>0</v>
      </c>
      <c r="M244" s="274">
        <f>IF(M$114=0,0,M$114/CHI_fec!M$114)</f>
        <v>0</v>
      </c>
      <c r="N244" s="274">
        <f>IF(N$114=0,0,N$114/CHI_fec!N$114)</f>
        <v>0</v>
      </c>
      <c r="O244" s="274">
        <f>IF(O$114=0,0,O$114/CHI_fec!O$114)</f>
        <v>0</v>
      </c>
      <c r="P244" s="274">
        <f>IF(P$114=0,0,P$114/CHI_fec!P$114)</f>
        <v>0</v>
      </c>
      <c r="Q244" s="274">
        <f>IF(Q$114=0,0,Q$114/CHI_fec!Q$114)</f>
        <v>0</v>
      </c>
      <c r="R244" s="274">
        <f>IF(R$114=0,0,R$114/CHI_fec!R$114)</f>
        <v>0</v>
      </c>
      <c r="S244" s="274">
        <f>IF(S$114=0,0,S$114/CHI_fec!S$114)</f>
        <v>0</v>
      </c>
      <c r="T244" s="274">
        <f>IF(T$114=0,0,T$114/CHI_fec!T$114)</f>
        <v>0</v>
      </c>
      <c r="U244" s="274">
        <f>IF(U$114=0,0,U$114/CHI_fec!U$114)</f>
        <v>0</v>
      </c>
      <c r="V244" s="274">
        <f>IF(V$114=0,0,V$114/CHI_fec!V$114)</f>
        <v>0</v>
      </c>
      <c r="W244" s="274">
        <f>IF(W$114=0,0,W$114/CHI_fec!W$114)</f>
        <v>0</v>
      </c>
      <c r="X244" s="274">
        <f>IF(X$114=0,0,X$114/CHI_fec!X$114)</f>
        <v>0</v>
      </c>
      <c r="Y244" s="274">
        <f>IF(Y$114=0,0,Y$114/CHI_fec!Y$114)</f>
        <v>0</v>
      </c>
      <c r="DA244" s="77"/>
    </row>
    <row r="245" spans="1:105" ht="12" customHeight="1" x14ac:dyDescent="0.25">
      <c r="A245" s="56" t="s">
        <v>95</v>
      </c>
      <c r="B245" s="275">
        <f>IF(B$115=0,0,B$115/CHI_fec!B$115)</f>
        <v>1.4172752338997296</v>
      </c>
      <c r="C245" s="275">
        <f>IF(C$115=0,0,C$115/CHI_fec!C$115)</f>
        <v>1.3237317930257593</v>
      </c>
      <c r="D245" s="275">
        <f>IF(D$115=0,0,D$115/CHI_fec!D$115)</f>
        <v>1.3917184162338632</v>
      </c>
      <c r="E245" s="275">
        <f>IF(E$115=0,0,E$115/CHI_fec!E$115)</f>
        <v>1.4828508039834687</v>
      </c>
      <c r="F245" s="275">
        <f>IF(F$115=0,0,F$115/CHI_fec!F$115)</f>
        <v>1.401340797786047</v>
      </c>
      <c r="G245" s="275">
        <f>IF(G$115=0,0,G$115/CHI_fec!G$115)</f>
        <v>1.4391115751132302</v>
      </c>
      <c r="H245" s="275">
        <f>IF(H$115=0,0,H$115/CHI_fec!H$115)</f>
        <v>1.3629964063061601</v>
      </c>
      <c r="I245" s="275">
        <f>IF(I$115=0,0,I$115/CHI_fec!I$115)</f>
        <v>1.6581545694670192</v>
      </c>
      <c r="J245" s="275">
        <f>IF(J$115=0,0,J$115/CHI_fec!J$115)</f>
        <v>1.7286133894981028</v>
      </c>
      <c r="K245" s="275">
        <f>IF(K$115=0,0,K$115/CHI_fec!K$115)</f>
        <v>1.8033001956475578</v>
      </c>
      <c r="L245" s="275">
        <f>IF(L$115=0,0,L$115/CHI_fec!L$115)</f>
        <v>1.701849286649368</v>
      </c>
      <c r="M245" s="275">
        <f>IF(M$115=0,0,M$115/CHI_fec!M$115)</f>
        <v>1.6483844148489997</v>
      </c>
      <c r="N245" s="275">
        <f>IF(N$115=0,0,N$115/CHI_fec!N$115)</f>
        <v>1.7332559291629721</v>
      </c>
      <c r="O245" s="275">
        <f>IF(O$115=0,0,O$115/CHI_fec!O$115)</f>
        <v>1.7326194336738399</v>
      </c>
      <c r="P245" s="275">
        <f>IF(P$115=0,0,P$115/CHI_fec!P$115)</f>
        <v>1.643216917980389</v>
      </c>
      <c r="Q245" s="275">
        <f>IF(Q$115=0,0,Q$115/CHI_fec!Q$115)</f>
        <v>1.6739476888094429</v>
      </c>
      <c r="R245" s="275">
        <f>IF(R$115=0,0,R$115/CHI_fec!R$115)</f>
        <v>1.709550561889313</v>
      </c>
      <c r="S245" s="275">
        <f>IF(S$115=0,0,S$115/CHI_fec!S$115)</f>
        <v>1.7758048797306198</v>
      </c>
      <c r="T245" s="275">
        <f>IF(T$115=0,0,T$115/CHI_fec!T$115)</f>
        <v>1.705217540192838</v>
      </c>
      <c r="U245" s="275">
        <f>IF(U$115=0,0,U$115/CHI_fec!U$115)</f>
        <v>1.6335782699874053</v>
      </c>
      <c r="V245" s="275">
        <f>IF(V$115=0,0,V$115/CHI_fec!V$115)</f>
        <v>1.7858365053593015</v>
      </c>
      <c r="W245" s="275">
        <f>IF(W$115=0,0,W$115/CHI_fec!W$115)</f>
        <v>1.7419110734789105</v>
      </c>
      <c r="X245" s="275">
        <f>IF(X$115=0,0,X$115/CHI_fec!X$115)</f>
        <v>1.6243017333360206</v>
      </c>
      <c r="Y245" s="275">
        <f>IF(Y$115=0,0,Y$115/CHI_fec!Y$115)</f>
        <v>1.6291888280732452</v>
      </c>
      <c r="DA245" s="78"/>
    </row>
    <row r="246" spans="1:105" ht="12" customHeight="1" x14ac:dyDescent="0.25">
      <c r="A246" s="174" t="s">
        <v>1051</v>
      </c>
      <c r="B246" s="276">
        <f>IF(B$121=0,0,B$121/CHI_fec!B$121)</f>
        <v>2.3257526346021664</v>
      </c>
      <c r="C246" s="276">
        <f>IF(C$121=0,0,C$121/CHI_fec!C$121)</f>
        <v>2.4003563896626905</v>
      </c>
      <c r="D246" s="276">
        <f>IF(D$121=0,0,D$121/CHI_fec!D$121)</f>
        <v>2.4049867740083921</v>
      </c>
      <c r="E246" s="276">
        <f>IF(E$121=0,0,E$121/CHI_fec!E$121)</f>
        <v>2.1165045779597125</v>
      </c>
      <c r="F246" s="276">
        <f>IF(F$121=0,0,F$121/CHI_fec!F$121)</f>
        <v>2.0534644464326854</v>
      </c>
      <c r="G246" s="276">
        <f>IF(G$121=0,0,G$121/CHI_fec!G$121)</f>
        <v>1.9510457277066355</v>
      </c>
      <c r="H246" s="276">
        <f>IF(H$121=0,0,H$121/CHI_fec!H$121)</f>
        <v>1.5068805250446502</v>
      </c>
      <c r="I246" s="276">
        <f>IF(I$121=0,0,I$121/CHI_fec!I$121)</f>
        <v>1.6293206544734027</v>
      </c>
      <c r="J246" s="276">
        <f>IF(J$121=0,0,J$121/CHI_fec!J$121)</f>
        <v>1.7343901750712636</v>
      </c>
      <c r="K246" s="276">
        <f>IF(K$121=0,0,K$121/CHI_fec!K$121)</f>
        <v>1.6402659660489627</v>
      </c>
      <c r="L246" s="276">
        <f>IF(L$121=0,0,L$121/CHI_fec!L$121)</f>
        <v>1.8495669699694135</v>
      </c>
      <c r="M246" s="276">
        <f>IF(M$121=0,0,M$121/CHI_fec!M$121)</f>
        <v>1.6944558656456277</v>
      </c>
      <c r="N246" s="276">
        <f>IF(N$121=0,0,N$121/CHI_fec!N$121)</f>
        <v>1.696590952801414</v>
      </c>
      <c r="O246" s="276">
        <f>IF(O$121=0,0,O$121/CHI_fec!O$121)</f>
        <v>1.6898993821042949</v>
      </c>
      <c r="P246" s="276">
        <f>IF(P$121=0,0,P$121/CHI_fec!P$121)</f>
        <v>1.7341258095357881</v>
      </c>
      <c r="Q246" s="276">
        <f>IF(Q$121=0,0,Q$121/CHI_fec!Q$121)</f>
        <v>1.821851552265578</v>
      </c>
      <c r="R246" s="276">
        <f>IF(R$121=0,0,R$121/CHI_fec!R$121)</f>
        <v>1.7626016815034498</v>
      </c>
      <c r="S246" s="276">
        <f>IF(S$121=0,0,S$121/CHI_fec!S$121)</f>
        <v>1.7919354798604639</v>
      </c>
      <c r="T246" s="276">
        <f>IF(T$121=0,0,T$121/CHI_fec!T$121)</f>
        <v>1.5303673743685429</v>
      </c>
      <c r="U246" s="276">
        <f>IF(U$121=0,0,U$121/CHI_fec!U$121)</f>
        <v>1.5272225987167298</v>
      </c>
      <c r="V246" s="276">
        <f>IF(V$121=0,0,V$121/CHI_fec!V$121)</f>
        <v>1.6308194737071913</v>
      </c>
      <c r="W246" s="276">
        <f>IF(W$121=0,0,W$121/CHI_fec!W$121)</f>
        <v>1.5312932937842236</v>
      </c>
      <c r="X246" s="276">
        <f>IF(X$121=0,0,X$121/CHI_fec!X$121)</f>
        <v>1.5397087845291455</v>
      </c>
      <c r="Y246" s="276">
        <f>IF(Y$121=0,0,Y$121/CHI_fec!Y$121)</f>
        <v>1.5733310874282687</v>
      </c>
      <c r="DA246" s="79"/>
    </row>
    <row r="247" spans="1:105" ht="12" customHeight="1" x14ac:dyDescent="0.25">
      <c r="A247" s="174" t="s">
        <v>1010</v>
      </c>
      <c r="B247" s="276">
        <f>IF(B$134=0,0,B$134/CHI_fec!B$134)</f>
        <v>2.3722303236297106</v>
      </c>
      <c r="C247" s="276">
        <f>IF(C$134=0,0,C$134/CHI_fec!C$134)</f>
        <v>2.4389458756353068</v>
      </c>
      <c r="D247" s="276">
        <f>IF(D$134=0,0,D$134/CHI_fec!D$134)</f>
        <v>2.4485237769776296</v>
      </c>
      <c r="E247" s="276">
        <f>IF(E$134=0,0,E$134/CHI_fec!E$134)</f>
        <v>2.5779060773547333</v>
      </c>
      <c r="F247" s="276">
        <f>IF(F$134=0,0,F$134/CHI_fec!F$134)</f>
        <v>2.4956854187236268</v>
      </c>
      <c r="G247" s="276">
        <f>IF(G$134=0,0,G$134/CHI_fec!G$134)</f>
        <v>2.4647042583108458</v>
      </c>
      <c r="H247" s="276">
        <f>IF(H$134=0,0,H$134/CHI_fec!H$134)</f>
        <v>2.5022215360962017</v>
      </c>
      <c r="I247" s="276">
        <f>IF(I$134=0,0,I$134/CHI_fec!I$134)</f>
        <v>2.5323630107726416</v>
      </c>
      <c r="J247" s="276">
        <f>IF(J$134=0,0,J$134/CHI_fec!J$134)</f>
        <v>2.534000869117746</v>
      </c>
      <c r="K247" s="276">
        <f>IF(K$134=0,0,K$134/CHI_fec!K$134)</f>
        <v>2.5569284383475757</v>
      </c>
      <c r="L247" s="276">
        <f>IF(L$134=0,0,L$134/CHI_fec!L$134)</f>
        <v>2.5418638620182707</v>
      </c>
      <c r="M247" s="276">
        <f>IF(M$134=0,0,M$134/CHI_fec!M$134)</f>
        <v>2.5065294624146319</v>
      </c>
      <c r="N247" s="276">
        <f>IF(N$134=0,0,N$134/CHI_fec!N$134)</f>
        <v>2.5555638062893591</v>
      </c>
      <c r="O247" s="276">
        <f>IF(O$134=0,0,O$134/CHI_fec!O$134)</f>
        <v>2.5774750506406017</v>
      </c>
      <c r="P247" s="276">
        <f>IF(P$134=0,0,P$134/CHI_fec!P$134)</f>
        <v>2.5906647251677239</v>
      </c>
      <c r="Q247" s="276">
        <f>IF(Q$134=0,0,Q$134/CHI_fec!Q$134)</f>
        <v>2.7094829685163826</v>
      </c>
      <c r="R247" s="276">
        <f>IF(R$134=0,0,R$134/CHI_fec!R$134)</f>
        <v>2.6239815447597219</v>
      </c>
      <c r="S247" s="276">
        <f>IF(S$134=0,0,S$134/CHI_fec!S$134)</f>
        <v>2.5998469933703943</v>
      </c>
      <c r="T247" s="276">
        <f>IF(T$134=0,0,T$134/CHI_fec!T$134)</f>
        <v>2.4867423933050565</v>
      </c>
      <c r="U247" s="276">
        <f>IF(U$134=0,0,U$134/CHI_fec!U$134)</f>
        <v>2.4673981839181214</v>
      </c>
      <c r="V247" s="276">
        <f>IF(V$134=0,0,V$134/CHI_fec!V$134)</f>
        <v>2.5022689623628582</v>
      </c>
      <c r="W247" s="276">
        <f>IF(W$134=0,0,W$134/CHI_fec!W$134)</f>
        <v>2.3878076871726246</v>
      </c>
      <c r="X247" s="276">
        <f>IF(X$134=0,0,X$134/CHI_fec!X$134)</f>
        <v>2.4735469603663942</v>
      </c>
      <c r="Y247" s="276">
        <f>IF(Y$134=0,0,Y$134/CHI_fec!Y$134)</f>
        <v>2.4167113110801401</v>
      </c>
      <c r="DA247" s="79"/>
    </row>
    <row r="248" spans="1:105" ht="12" customHeight="1" x14ac:dyDescent="0.25">
      <c r="A248" s="174" t="s">
        <v>1021</v>
      </c>
      <c r="B248" s="276">
        <f>IF(B$142=0,0,B$142/CHI_fec!B$142)</f>
        <v>1.643692956512854</v>
      </c>
      <c r="C248" s="276">
        <f>IF(C$142=0,0,C$142/CHI_fec!C$142)</f>
        <v>1.5899179696819119</v>
      </c>
      <c r="D248" s="276">
        <f>IF(D$142=0,0,D$142/CHI_fec!D$142)</f>
        <v>1.6455546417958959</v>
      </c>
      <c r="E248" s="276">
        <f>IF(E$142=0,0,E$142/CHI_fec!E$142)</f>
        <v>1.6453525844273371</v>
      </c>
      <c r="F248" s="276">
        <f>IF(F$142=0,0,F$142/CHI_fec!F$142)</f>
        <v>1.5657733911595451</v>
      </c>
      <c r="G248" s="276">
        <f>IF(G$142=0,0,G$142/CHI_fec!G$142)</f>
        <v>1.5654590161797544</v>
      </c>
      <c r="H248" s="276">
        <f>IF(H$142=0,0,H$142/CHI_fec!H$142)</f>
        <v>1.392377752656351</v>
      </c>
      <c r="I248" s="276">
        <f>IF(I$142=0,0,I$142/CHI_fec!I$142)</f>
        <v>1.638954368695358</v>
      </c>
      <c r="J248" s="276">
        <f>IF(J$142=0,0,J$142/CHI_fec!J$142)</f>
        <v>1.7283125111774131</v>
      </c>
      <c r="K248" s="276">
        <f>IF(K$142=0,0,K$142/CHI_fec!K$142)</f>
        <v>1.7511256744851647</v>
      </c>
      <c r="L248" s="276">
        <f>IF(L$142=0,0,L$142/CHI_fec!L$142)</f>
        <v>1.7354340541440016</v>
      </c>
      <c r="M248" s="276">
        <f>IF(M$142=0,0,M$142/CHI_fec!M$142)</f>
        <v>1.6521303418136213</v>
      </c>
      <c r="N248" s="276">
        <f>IF(N$142=0,0,N$142/CHI_fec!N$142)</f>
        <v>1.7145866665589855</v>
      </c>
      <c r="O248" s="276">
        <f>IF(O$142=0,0,O$142/CHI_fec!O$142)</f>
        <v>1.7148263452142141</v>
      </c>
      <c r="P248" s="276">
        <f>IF(P$142=0,0,P$142/CHI_fec!P$142)</f>
        <v>1.6656345208564929</v>
      </c>
      <c r="Q248" s="276">
        <f>IF(Q$142=0,0,Q$142/CHI_fec!Q$142)</f>
        <v>1.7167132972515187</v>
      </c>
      <c r="R248" s="276">
        <f>IF(R$142=0,0,R$142/CHI_fec!R$142)</f>
        <v>1.720463508641312</v>
      </c>
      <c r="S248" s="276">
        <f>IF(S$142=0,0,S$142/CHI_fec!S$142)</f>
        <v>1.7765159949287919</v>
      </c>
      <c r="T248" s="276">
        <f>IF(T$142=0,0,T$142/CHI_fec!T$142)</f>
        <v>1.6554509380597033</v>
      </c>
      <c r="U248" s="276">
        <f>IF(U$142=0,0,U$142/CHI_fec!U$142)</f>
        <v>1.6059752786847017</v>
      </c>
      <c r="V248" s="276">
        <f>IF(V$142=0,0,V$142/CHI_fec!V$142)</f>
        <v>1.7407257132092897</v>
      </c>
      <c r="W248" s="276">
        <f>IF(W$142=0,0,W$142/CHI_fec!W$142)</f>
        <v>1.6774662137822323</v>
      </c>
      <c r="X248" s="276">
        <f>IF(X$142=0,0,X$142/CHI_fec!X$142)</f>
        <v>1.6004795496563198</v>
      </c>
      <c r="Y248" s="276">
        <f>IF(Y$142=0,0,Y$142/CHI_fec!Y$142)</f>
        <v>1.616416622254099</v>
      </c>
      <c r="DA248" s="79"/>
    </row>
    <row r="249" spans="1:105" ht="12" customHeight="1" x14ac:dyDescent="0.25">
      <c r="A249" s="41" t="s">
        <v>1038</v>
      </c>
      <c r="B249" s="277">
        <f>IF(B$156=0,0,B$156/CHI_fec!B$156)</f>
        <v>0</v>
      </c>
      <c r="C249" s="277">
        <f>IF(C$156=0,0,C$156/CHI_fec!C$156)</f>
        <v>0</v>
      </c>
      <c r="D249" s="277">
        <f>IF(D$156=0,0,D$156/CHI_fec!D$156)</f>
        <v>0</v>
      </c>
      <c r="E249" s="277">
        <f>IF(E$156=0,0,E$156/CHI_fec!E$156)</f>
        <v>0</v>
      </c>
      <c r="F249" s="277">
        <f>IF(F$156=0,0,F$156/CHI_fec!F$156)</f>
        <v>0</v>
      </c>
      <c r="G249" s="277">
        <f>IF(G$156=0,0,G$156/CHI_fec!G$156)</f>
        <v>0</v>
      </c>
      <c r="H249" s="277">
        <f>IF(H$156=0,0,H$156/CHI_fec!H$156)</f>
        <v>0</v>
      </c>
      <c r="I249" s="277">
        <f>IF(I$156=0,0,I$156/CHI_fec!I$156)</f>
        <v>0</v>
      </c>
      <c r="J249" s="277">
        <f>IF(J$156=0,0,J$156/CHI_fec!J$156)</f>
        <v>0</v>
      </c>
      <c r="K249" s="277">
        <f>IF(K$156=0,0,K$156/CHI_fec!K$156)</f>
        <v>0</v>
      </c>
      <c r="L249" s="277">
        <f>IF(L$156=0,0,L$156/CHI_fec!L$156)</f>
        <v>0</v>
      </c>
      <c r="M249" s="277">
        <f>IF(M$156=0,0,M$156/CHI_fec!M$156)</f>
        <v>0</v>
      </c>
      <c r="N249" s="277">
        <f>IF(N$156=0,0,N$156/CHI_fec!N$156)</f>
        <v>0</v>
      </c>
      <c r="O249" s="277">
        <f>IF(O$156=0,0,O$156/CHI_fec!O$156)</f>
        <v>0</v>
      </c>
      <c r="P249" s="277">
        <f>IF(P$156=0,0,P$156/CHI_fec!P$156)</f>
        <v>0</v>
      </c>
      <c r="Q249" s="277">
        <f>IF(Q$156=0,0,Q$156/CHI_fec!Q$156)</f>
        <v>0</v>
      </c>
      <c r="R249" s="277">
        <f>IF(R$156=0,0,R$156/CHI_fec!R$156)</f>
        <v>0</v>
      </c>
      <c r="S249" s="277">
        <f>IF(S$156=0,0,S$156/CHI_fec!S$156)</f>
        <v>0</v>
      </c>
      <c r="T249" s="277">
        <f>IF(T$156=0,0,T$156/CHI_fec!T$156)</f>
        <v>0</v>
      </c>
      <c r="U249" s="277">
        <f>IF(U$156=0,0,U$156/CHI_fec!U$156)</f>
        <v>0</v>
      </c>
      <c r="V249" s="277">
        <f>IF(V$156=0,0,V$156/CHI_fec!V$156)</f>
        <v>0</v>
      </c>
      <c r="W249" s="277">
        <f>IF(W$156=0,0,W$156/CHI_fec!W$156)</f>
        <v>0</v>
      </c>
      <c r="X249" s="277">
        <f>IF(X$156=0,0,X$156/CHI_fec!X$156)</f>
        <v>0</v>
      </c>
      <c r="Y249" s="277">
        <f>IF(Y$156=0,0,Y$156/CHI_fec!Y$156)</f>
        <v>0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  <ignoredErrors>
    <ignoredError sqref="B61:Y61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theme="4" tint="0.79998168889431442"/>
    <pageSetUpPr fitToPage="1"/>
  </sheetPr>
  <dimension ref="A1:DA79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products"</f>
        <v>DE: Non-metallic mineral products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f t="shared" ref="B3:Y3" si="0">SUM(B4:B6)</f>
        <v>25466.620750699745</v>
      </c>
      <c r="C3" s="203">
        <f t="shared" si="0"/>
        <v>23225.201445817289</v>
      </c>
      <c r="D3" s="203">
        <f t="shared" si="0"/>
        <v>21597.135277648158</v>
      </c>
      <c r="E3" s="203">
        <f t="shared" si="0"/>
        <v>20425.94845539143</v>
      </c>
      <c r="F3" s="203">
        <f t="shared" si="0"/>
        <v>20731.222834708577</v>
      </c>
      <c r="G3" s="203">
        <f t="shared" si="0"/>
        <v>19998.302671972713</v>
      </c>
      <c r="H3" s="203">
        <f t="shared" si="0"/>
        <v>21456.748458748869</v>
      </c>
      <c r="I3" s="203">
        <f t="shared" si="0"/>
        <v>22637.644119069308</v>
      </c>
      <c r="J3" s="203">
        <f t="shared" si="0"/>
        <v>21558.911621061085</v>
      </c>
      <c r="K3" s="203">
        <f t="shared" si="0"/>
        <v>18579.504592553854</v>
      </c>
      <c r="L3" s="203">
        <f t="shared" si="0"/>
        <v>19802.828274518295</v>
      </c>
      <c r="M3" s="203">
        <f t="shared" si="0"/>
        <v>21041.417172518824</v>
      </c>
      <c r="N3" s="203">
        <f t="shared" si="0"/>
        <v>21011.38476504674</v>
      </c>
      <c r="O3" s="203">
        <f t="shared" si="0"/>
        <v>21207.847735770669</v>
      </c>
      <c r="P3" s="203">
        <f t="shared" si="0"/>
        <v>22267.051347934255</v>
      </c>
      <c r="Q3" s="203">
        <f t="shared" si="0"/>
        <v>21432.447080000002</v>
      </c>
      <c r="R3" s="203">
        <f t="shared" si="0"/>
        <v>22894.570878312312</v>
      </c>
      <c r="S3" s="203">
        <f t="shared" si="0"/>
        <v>22389.769656139262</v>
      </c>
      <c r="T3" s="203">
        <f t="shared" si="0"/>
        <v>22893.000086029733</v>
      </c>
      <c r="U3" s="203">
        <f t="shared" si="0"/>
        <v>23093.078304416478</v>
      </c>
      <c r="V3" s="203">
        <f t="shared" si="0"/>
        <v>22647.308049958978</v>
      </c>
      <c r="W3" s="203">
        <f t="shared" si="0"/>
        <v>22059.288145277933</v>
      </c>
      <c r="X3" s="203">
        <f t="shared" si="0"/>
        <v>21219.850990496587</v>
      </c>
      <c r="Y3" s="203">
        <f t="shared" si="0"/>
        <v>20982.615901714213</v>
      </c>
      <c r="DA3" s="112"/>
    </row>
    <row r="4" spans="1:105" ht="12" customHeight="1" x14ac:dyDescent="0.25">
      <c r="A4" s="50" t="s">
        <v>51</v>
      </c>
      <c r="B4" s="241">
        <v>9499.4481590790783</v>
      </c>
      <c r="C4" s="241">
        <v>8826.9761351691341</v>
      </c>
      <c r="D4" s="241">
        <v>7883.1265317325251</v>
      </c>
      <c r="E4" s="241">
        <v>7514.3855070610234</v>
      </c>
      <c r="F4" s="241">
        <v>7495.490838928501</v>
      </c>
      <c r="G4" s="241">
        <v>7315.701063229837</v>
      </c>
      <c r="H4" s="241">
        <v>8354.8085111544042</v>
      </c>
      <c r="I4" s="241">
        <v>7927.702233287695</v>
      </c>
      <c r="J4" s="241">
        <v>7656.2262480862764</v>
      </c>
      <c r="K4" s="241">
        <v>7728.4810090847732</v>
      </c>
      <c r="L4" s="241">
        <v>7273.781859467631</v>
      </c>
      <c r="M4" s="241">
        <v>8007.7674396726161</v>
      </c>
      <c r="N4" s="241">
        <v>7878.1489605537636</v>
      </c>
      <c r="O4" s="241">
        <v>8131.4607755352972</v>
      </c>
      <c r="P4" s="241">
        <v>8428.3549842258253</v>
      </c>
      <c r="Q4" s="241">
        <v>8400.1066843425106</v>
      </c>
      <c r="R4" s="241">
        <v>8627.3126156325707</v>
      </c>
      <c r="S4" s="241">
        <v>8629.8121379065215</v>
      </c>
      <c r="T4" s="241">
        <v>8603.0683909415657</v>
      </c>
      <c r="U4" s="241">
        <v>9083.1388088778604</v>
      </c>
      <c r="V4" s="241">
        <v>9745.9165449435241</v>
      </c>
      <c r="W4" s="241">
        <v>8986.8522735880979</v>
      </c>
      <c r="X4" s="241">
        <v>8431.5880352306376</v>
      </c>
      <c r="Y4" s="241">
        <v>8735.2786068846144</v>
      </c>
      <c r="DA4" s="83" t="s">
        <v>1404</v>
      </c>
    </row>
    <row r="5" spans="1:105" ht="12" customHeight="1" x14ac:dyDescent="0.25">
      <c r="A5" s="144" t="s">
        <v>52</v>
      </c>
      <c r="B5" s="282">
        <v>9409.1945225656564</v>
      </c>
      <c r="C5" s="282">
        <v>7868.9415767460232</v>
      </c>
      <c r="D5" s="282">
        <v>7847.4265718901652</v>
      </c>
      <c r="E5" s="282">
        <v>7525.5340395471694</v>
      </c>
      <c r="F5" s="282">
        <v>7801.8422624740406</v>
      </c>
      <c r="G5" s="282">
        <v>7342.5079907006566</v>
      </c>
      <c r="H5" s="282">
        <v>7205.7586881613297</v>
      </c>
      <c r="I5" s="282">
        <v>8880.4407201433351</v>
      </c>
      <c r="J5" s="282">
        <v>8129.5180566179242</v>
      </c>
      <c r="K5" s="282">
        <v>6096.9604605167451</v>
      </c>
      <c r="L5" s="282">
        <v>7414.3689453068764</v>
      </c>
      <c r="M5" s="282">
        <v>7753.2621839263993</v>
      </c>
      <c r="N5" s="282">
        <v>8173.1820077381153</v>
      </c>
      <c r="O5" s="282">
        <v>8166.6472640873326</v>
      </c>
      <c r="P5" s="282">
        <v>8664.4231205898886</v>
      </c>
      <c r="Q5" s="282">
        <v>7959.9948793884269</v>
      </c>
      <c r="R5" s="282">
        <v>8774.0198725362679</v>
      </c>
      <c r="S5" s="282">
        <v>8097.3597680779721</v>
      </c>
      <c r="T5" s="282">
        <v>8397.8114079029929</v>
      </c>
      <c r="U5" s="282">
        <v>8000.3218308109199</v>
      </c>
      <c r="V5" s="282">
        <v>7194.1948960942536</v>
      </c>
      <c r="W5" s="282">
        <v>7556.4970267912149</v>
      </c>
      <c r="X5" s="282">
        <v>7440.4495621444821</v>
      </c>
      <c r="Y5" s="282">
        <v>6826.8691492828966</v>
      </c>
      <c r="DA5" s="94" t="s">
        <v>1405</v>
      </c>
    </row>
    <row r="6" spans="1:105" ht="12" customHeight="1" x14ac:dyDescent="0.25">
      <c r="A6" s="49" t="s">
        <v>60</v>
      </c>
      <c r="B6" s="242">
        <v>6557.9780690550097</v>
      </c>
      <c r="C6" s="242">
        <v>6529.2837339021316</v>
      </c>
      <c r="D6" s="242">
        <v>5866.5821740254678</v>
      </c>
      <c r="E6" s="242">
        <v>5386.0289087832352</v>
      </c>
      <c r="F6" s="242">
        <v>5433.8897333060349</v>
      </c>
      <c r="G6" s="242">
        <v>5340.0936180422204</v>
      </c>
      <c r="H6" s="242">
        <v>5896.181259433135</v>
      </c>
      <c r="I6" s="242">
        <v>5829.5011656382767</v>
      </c>
      <c r="J6" s="242">
        <v>5773.1673163568848</v>
      </c>
      <c r="K6" s="242">
        <v>4754.063122952336</v>
      </c>
      <c r="L6" s="242">
        <v>5114.6774697437868</v>
      </c>
      <c r="M6" s="242">
        <v>5280.387548919809</v>
      </c>
      <c r="N6" s="242">
        <v>4960.0537967548598</v>
      </c>
      <c r="O6" s="242">
        <v>4909.739696148039</v>
      </c>
      <c r="P6" s="242">
        <v>5174.273243118545</v>
      </c>
      <c r="Q6" s="242">
        <v>5072.3455162690643</v>
      </c>
      <c r="R6" s="242">
        <v>5493.2383901434723</v>
      </c>
      <c r="S6" s="242">
        <v>5662.5977501547686</v>
      </c>
      <c r="T6" s="242">
        <v>5892.1202871851747</v>
      </c>
      <c r="U6" s="242">
        <v>6009.617664727698</v>
      </c>
      <c r="V6" s="242">
        <v>5707.1966089212001</v>
      </c>
      <c r="W6" s="242">
        <v>5515.9388448986201</v>
      </c>
      <c r="X6" s="242">
        <v>5347.813393121467</v>
      </c>
      <c r="Y6" s="242">
        <v>5420.4681455467016</v>
      </c>
      <c r="DA6" s="84" t="s">
        <v>1406</v>
      </c>
    </row>
    <row r="7" spans="1:105" ht="12" customHeight="1" x14ac:dyDescent="0.25">
      <c r="A7" s="172"/>
      <c r="B7" s="172"/>
      <c r="C7" s="172"/>
      <c r="D7" s="172"/>
      <c r="E7" s="172"/>
      <c r="F7" s="172"/>
      <c r="G7" s="172"/>
      <c r="H7" s="172"/>
      <c r="I7" s="172"/>
      <c r="J7" s="172"/>
      <c r="K7" s="172"/>
      <c r="L7" s="172"/>
      <c r="M7" s="172"/>
      <c r="N7" s="172"/>
      <c r="O7" s="172"/>
      <c r="P7" s="172"/>
      <c r="Q7" s="172"/>
      <c r="R7" s="172"/>
      <c r="S7" s="172"/>
      <c r="T7" s="172"/>
      <c r="U7" s="172"/>
      <c r="V7" s="172"/>
      <c r="W7" s="172"/>
      <c r="X7" s="172"/>
      <c r="Y7" s="172"/>
      <c r="DA7" s="176"/>
    </row>
    <row r="8" spans="1:105" ht="12" customHeight="1" x14ac:dyDescent="0.25">
      <c r="A8" s="30" t="s">
        <v>437</v>
      </c>
      <c r="B8" s="203"/>
      <c r="C8" s="203"/>
      <c r="D8" s="203"/>
      <c r="E8" s="203"/>
      <c r="F8" s="203"/>
      <c r="G8" s="203"/>
      <c r="H8" s="203"/>
      <c r="I8" s="203"/>
      <c r="J8" s="203"/>
      <c r="K8" s="203"/>
      <c r="L8" s="203"/>
      <c r="M8" s="203"/>
      <c r="N8" s="203"/>
      <c r="O8" s="203"/>
      <c r="P8" s="203"/>
      <c r="Q8" s="203"/>
      <c r="R8" s="203"/>
      <c r="S8" s="203"/>
      <c r="T8" s="203"/>
      <c r="U8" s="203"/>
      <c r="V8" s="203"/>
      <c r="W8" s="203"/>
      <c r="X8" s="203"/>
      <c r="Y8" s="203"/>
      <c r="DA8" s="112"/>
    </row>
    <row r="9" spans="1:105" ht="12" customHeight="1" x14ac:dyDescent="0.25">
      <c r="A9" s="50" t="s">
        <v>1407</v>
      </c>
      <c r="B9" s="241">
        <v>35414</v>
      </c>
      <c r="C9" s="241">
        <v>32118</v>
      </c>
      <c r="D9" s="241">
        <v>31009</v>
      </c>
      <c r="E9" s="241">
        <v>32749</v>
      </c>
      <c r="F9" s="241">
        <v>31854</v>
      </c>
      <c r="G9" s="241">
        <v>31009</v>
      </c>
      <c r="H9" s="241">
        <v>33630</v>
      </c>
      <c r="I9" s="241">
        <v>33382</v>
      </c>
      <c r="J9" s="241">
        <v>32461</v>
      </c>
      <c r="K9" s="241">
        <v>29974</v>
      </c>
      <c r="L9" s="241">
        <v>29203</v>
      </c>
      <c r="M9" s="241">
        <v>32779</v>
      </c>
      <c r="N9" s="241">
        <v>32432</v>
      </c>
      <c r="O9" s="241">
        <v>31308</v>
      </c>
      <c r="P9" s="241">
        <v>32099</v>
      </c>
      <c r="Q9" s="241">
        <v>31160</v>
      </c>
      <c r="R9" s="241">
        <v>32674</v>
      </c>
      <c r="S9" s="241">
        <v>33991.15</v>
      </c>
      <c r="T9" s="241">
        <v>33654.985000000001</v>
      </c>
      <c r="U9" s="241">
        <v>34185.343000000001</v>
      </c>
      <c r="V9" s="241">
        <v>35485</v>
      </c>
      <c r="W9" s="241">
        <v>34966</v>
      </c>
      <c r="X9" s="241">
        <v>32901</v>
      </c>
      <c r="Y9" s="241">
        <v>30000.911854103339</v>
      </c>
      <c r="DA9" s="83" t="s">
        <v>1408</v>
      </c>
    </row>
    <row r="10" spans="1:105" ht="12" customHeight="1" x14ac:dyDescent="0.25">
      <c r="A10" s="144" t="s">
        <v>1409</v>
      </c>
      <c r="B10" s="282">
        <v>49288.831896007541</v>
      </c>
      <c r="C10" s="282">
        <v>40232.066002359003</v>
      </c>
      <c r="D10" s="282">
        <v>43374.651372972141</v>
      </c>
      <c r="E10" s="282">
        <v>46085.18857031512</v>
      </c>
      <c r="F10" s="282">
        <v>46588.694016393369</v>
      </c>
      <c r="G10" s="282">
        <v>43731.634614852803</v>
      </c>
      <c r="H10" s="282">
        <v>40755.812327730491</v>
      </c>
      <c r="I10" s="282">
        <v>52543.502086972047</v>
      </c>
      <c r="J10" s="282">
        <v>48431.889059436573</v>
      </c>
      <c r="K10" s="282">
        <v>42464.659966295498</v>
      </c>
      <c r="L10" s="282">
        <v>45896.745704232497</v>
      </c>
      <c r="M10" s="282">
        <v>47096.915368693582</v>
      </c>
      <c r="N10" s="282">
        <v>45092.893788536821</v>
      </c>
      <c r="O10" s="282">
        <v>47251.439165438976</v>
      </c>
      <c r="P10" s="282">
        <v>43558.206228207833</v>
      </c>
      <c r="Q10" s="282">
        <v>44833.788376646502</v>
      </c>
      <c r="R10" s="282">
        <v>45051.322094894509</v>
      </c>
      <c r="S10" s="282">
        <v>46348.398162605001</v>
      </c>
      <c r="T10" s="282">
        <v>46089.055648405003</v>
      </c>
      <c r="U10" s="282">
        <v>46349.027140184997</v>
      </c>
      <c r="V10" s="282">
        <v>44700.572656354998</v>
      </c>
      <c r="W10" s="282">
        <v>47144.272566160013</v>
      </c>
      <c r="X10" s="282">
        <v>46702.250902615</v>
      </c>
      <c r="Y10" s="282">
        <v>39001.60239521</v>
      </c>
      <c r="DA10" s="94" t="s">
        <v>1410</v>
      </c>
    </row>
    <row r="11" spans="1:105" ht="12" customHeight="1" x14ac:dyDescent="0.25">
      <c r="A11" s="49" t="s">
        <v>1411</v>
      </c>
      <c r="B11" s="242">
        <v>7505</v>
      </c>
      <c r="C11" s="242">
        <v>7293</v>
      </c>
      <c r="D11" s="242">
        <v>7084</v>
      </c>
      <c r="E11" s="242">
        <v>7205.72</v>
      </c>
      <c r="F11" s="242">
        <v>7088.9</v>
      </c>
      <c r="G11" s="242">
        <v>6948.4</v>
      </c>
      <c r="H11" s="242">
        <v>7285.6</v>
      </c>
      <c r="I11" s="242">
        <v>7535.3</v>
      </c>
      <c r="J11" s="242">
        <v>7513.9</v>
      </c>
      <c r="K11" s="242">
        <v>6784.1</v>
      </c>
      <c r="L11" s="242">
        <v>7163.6</v>
      </c>
      <c r="M11" s="242">
        <v>7341.6</v>
      </c>
      <c r="N11" s="242">
        <v>7079.7</v>
      </c>
      <c r="O11" s="242">
        <v>7255.9</v>
      </c>
      <c r="P11" s="242">
        <v>7458.9</v>
      </c>
      <c r="Q11" s="242">
        <v>7397.9</v>
      </c>
      <c r="R11" s="242">
        <v>7476.8170042199999</v>
      </c>
      <c r="S11" s="242">
        <v>7552.2023347100003</v>
      </c>
      <c r="T11" s="242">
        <v>7607.7250000000004</v>
      </c>
      <c r="U11" s="242">
        <v>7377.607</v>
      </c>
      <c r="V11" s="242">
        <v>7394.7</v>
      </c>
      <c r="W11" s="242">
        <v>7668.5810000000001</v>
      </c>
      <c r="X11" s="242">
        <v>7711.5889999999999</v>
      </c>
      <c r="Y11" s="242">
        <v>6915.7</v>
      </c>
      <c r="DA11" s="84" t="s">
        <v>1412</v>
      </c>
    </row>
    <row r="12" spans="1:105" ht="12" customHeight="1" x14ac:dyDescent="0.25">
      <c r="A12" s="172"/>
      <c r="B12" s="172"/>
      <c r="C12" s="172"/>
      <c r="D12" s="172"/>
      <c r="E12" s="172"/>
      <c r="F12" s="172"/>
      <c r="G12" s="172"/>
      <c r="H12" s="172"/>
      <c r="I12" s="172"/>
      <c r="J12" s="172"/>
      <c r="K12" s="172"/>
      <c r="L12" s="172"/>
      <c r="M12" s="172"/>
      <c r="N12" s="172"/>
      <c r="O12" s="172"/>
      <c r="P12" s="172"/>
      <c r="Q12" s="172"/>
      <c r="R12" s="172"/>
      <c r="S12" s="172"/>
      <c r="T12" s="172"/>
      <c r="U12" s="172"/>
      <c r="V12" s="172"/>
      <c r="W12" s="172"/>
      <c r="X12" s="172"/>
      <c r="Y12" s="172"/>
      <c r="DA12" s="176"/>
    </row>
    <row r="13" spans="1:105" ht="12" customHeight="1" x14ac:dyDescent="0.25">
      <c r="A13" s="30" t="s">
        <v>445</v>
      </c>
      <c r="B13" s="203"/>
      <c r="C13" s="203"/>
      <c r="D13" s="203"/>
      <c r="E13" s="203"/>
      <c r="F13" s="203"/>
      <c r="G13" s="203"/>
      <c r="H13" s="203"/>
      <c r="I13" s="203"/>
      <c r="J13" s="203"/>
      <c r="K13" s="203"/>
      <c r="L13" s="203"/>
      <c r="M13" s="203"/>
      <c r="N13" s="203"/>
      <c r="O13" s="203"/>
      <c r="P13" s="203"/>
      <c r="Q13" s="203"/>
      <c r="R13" s="203"/>
      <c r="S13" s="203"/>
      <c r="T13" s="203"/>
      <c r="U13" s="203"/>
      <c r="V13" s="203"/>
      <c r="W13" s="203"/>
      <c r="X13" s="203"/>
      <c r="Y13" s="203"/>
      <c r="DA13" s="112"/>
    </row>
    <row r="14" spans="1:105" ht="12" customHeight="1" x14ac:dyDescent="0.25">
      <c r="A14" s="50" t="s">
        <v>1407</v>
      </c>
      <c r="B14" s="241">
        <v>39306.666666666657</v>
      </c>
      <c r="C14" s="241">
        <v>39306.666666666657</v>
      </c>
      <c r="D14" s="241">
        <v>39306.666666666657</v>
      </c>
      <c r="E14" s="241">
        <v>36401.561669748233</v>
      </c>
      <c r="F14" s="241">
        <v>36401.561669748233</v>
      </c>
      <c r="G14" s="241">
        <v>36401.561669748233</v>
      </c>
      <c r="H14" s="241">
        <v>36401.561669748233</v>
      </c>
      <c r="I14" s="241">
        <v>36401.561669748233</v>
      </c>
      <c r="J14" s="241">
        <v>36401.561669748233</v>
      </c>
      <c r="K14" s="241">
        <v>33496.456672829801</v>
      </c>
      <c r="L14" s="241">
        <v>33496.456672829801</v>
      </c>
      <c r="M14" s="241">
        <v>36401.561669748233</v>
      </c>
      <c r="N14" s="241">
        <v>36401.561669748233</v>
      </c>
      <c r="O14" s="241">
        <v>33496.456672829801</v>
      </c>
      <c r="P14" s="241">
        <v>36401.561669748233</v>
      </c>
      <c r="Q14" s="241">
        <v>36401.561669748233</v>
      </c>
      <c r="R14" s="241">
        <v>36401.561669748233</v>
      </c>
      <c r="S14" s="241">
        <v>36401.561669748233</v>
      </c>
      <c r="T14" s="241">
        <v>36401.561669748233</v>
      </c>
      <c r="U14" s="241">
        <v>36401.561669748233</v>
      </c>
      <c r="V14" s="241">
        <v>39306.666666666657</v>
      </c>
      <c r="W14" s="241">
        <v>39306.666666666657</v>
      </c>
      <c r="X14" s="241">
        <v>39306.666666666657</v>
      </c>
      <c r="Y14" s="241">
        <v>39306.666666666657</v>
      </c>
      <c r="DA14" s="83" t="s">
        <v>1413</v>
      </c>
    </row>
    <row r="15" spans="1:105" ht="12" customHeight="1" x14ac:dyDescent="0.25">
      <c r="A15" s="107" t="s">
        <v>1409</v>
      </c>
      <c r="B15" s="282">
        <v>54765.36877334171</v>
      </c>
      <c r="C15" s="282">
        <v>54765.36877334171</v>
      </c>
      <c r="D15" s="282">
        <v>49554.636902538557</v>
      </c>
      <c r="E15" s="282">
        <v>49554.636902538557</v>
      </c>
      <c r="F15" s="282">
        <v>49554.636902538557</v>
      </c>
      <c r="G15" s="282">
        <v>49554.636902538557</v>
      </c>
      <c r="H15" s="282">
        <v>49554.636902538557</v>
      </c>
      <c r="I15" s="282">
        <v>59976.100644144863</v>
      </c>
      <c r="J15" s="282">
        <v>59976.100644144863</v>
      </c>
      <c r="K15" s="282">
        <v>59976.100644144863</v>
      </c>
      <c r="L15" s="282">
        <v>54765.36877334171</v>
      </c>
      <c r="M15" s="282">
        <v>54765.36877334171</v>
      </c>
      <c r="N15" s="282">
        <v>54765.36877334171</v>
      </c>
      <c r="O15" s="282">
        <v>54765.36877334171</v>
      </c>
      <c r="P15" s="282">
        <v>54765.36877334171</v>
      </c>
      <c r="Q15" s="282">
        <v>54765.36877334171</v>
      </c>
      <c r="R15" s="282">
        <v>54765.36877334171</v>
      </c>
      <c r="S15" s="282">
        <v>54765.36877334171</v>
      </c>
      <c r="T15" s="282">
        <v>54765.36877334171</v>
      </c>
      <c r="U15" s="282">
        <v>54765.36877334171</v>
      </c>
      <c r="V15" s="282">
        <v>54765.36877334171</v>
      </c>
      <c r="W15" s="282">
        <v>54765.36877334171</v>
      </c>
      <c r="X15" s="282">
        <v>54765.36877334171</v>
      </c>
      <c r="Y15" s="282">
        <v>54765.36877334171</v>
      </c>
      <c r="DA15" s="94" t="s">
        <v>1414</v>
      </c>
    </row>
    <row r="16" spans="1:105" ht="12" customHeight="1" x14ac:dyDescent="0.25">
      <c r="A16" s="49" t="s">
        <v>1411</v>
      </c>
      <c r="B16" s="242">
        <v>8944.4444444444453</v>
      </c>
      <c r="C16" s="242">
        <v>8944.4444444444453</v>
      </c>
      <c r="D16" s="242">
        <v>8076.0491133822125</v>
      </c>
      <c r="E16" s="242">
        <v>8076.0491133822125</v>
      </c>
      <c r="F16" s="242">
        <v>8076.0491133822125</v>
      </c>
      <c r="G16" s="242">
        <v>8076.0491133822125</v>
      </c>
      <c r="H16" s="242">
        <v>8487.5125166043235</v>
      </c>
      <c r="I16" s="242">
        <v>8487.5125166043235</v>
      </c>
      <c r="J16" s="242">
        <v>8487.5125166043235</v>
      </c>
      <c r="K16" s="242">
        <v>8030.5805887642027</v>
      </c>
      <c r="L16" s="242">
        <v>8030.5805887642027</v>
      </c>
      <c r="M16" s="242">
        <v>8487.5125166043235</v>
      </c>
      <c r="N16" s="242">
        <v>8076.0491133822125</v>
      </c>
      <c r="O16" s="242">
        <v>8076.0491133822125</v>
      </c>
      <c r="P16" s="242">
        <v>8487.5125166043235</v>
      </c>
      <c r="Q16" s="242">
        <v>8487.5125166043235</v>
      </c>
      <c r="R16" s="242">
        <v>8487.5125166043235</v>
      </c>
      <c r="S16" s="242">
        <v>8487.5125166043235</v>
      </c>
      <c r="T16" s="242">
        <v>8487.5125166043235</v>
      </c>
      <c r="U16" s="242">
        <v>8487.5125166043235</v>
      </c>
      <c r="V16" s="242">
        <v>8487.5125166043235</v>
      </c>
      <c r="W16" s="242">
        <v>8487.5125166043235</v>
      </c>
      <c r="X16" s="242">
        <v>8487.5125166043235</v>
      </c>
      <c r="Y16" s="242">
        <v>8487.5125166043235</v>
      </c>
      <c r="DA16" s="84" t="s">
        <v>1415</v>
      </c>
    </row>
    <row r="17" spans="1:105" ht="12" customHeight="1" x14ac:dyDescent="0.25">
      <c r="A17" s="108" t="s">
        <v>450</v>
      </c>
      <c r="B17" s="210"/>
      <c r="C17" s="210"/>
      <c r="D17" s="210"/>
      <c r="E17" s="210"/>
      <c r="F17" s="210"/>
      <c r="G17" s="210"/>
      <c r="H17" s="210"/>
      <c r="I17" s="210"/>
      <c r="J17" s="210"/>
      <c r="K17" s="210"/>
      <c r="L17" s="210"/>
      <c r="M17" s="210"/>
      <c r="N17" s="210"/>
      <c r="O17" s="210"/>
      <c r="P17" s="210"/>
      <c r="Q17" s="210"/>
      <c r="R17" s="210"/>
      <c r="S17" s="210"/>
      <c r="T17" s="210"/>
      <c r="U17" s="210"/>
      <c r="V17" s="210"/>
      <c r="W17" s="210"/>
      <c r="X17" s="210"/>
      <c r="Y17" s="210"/>
      <c r="DA17" s="109"/>
    </row>
    <row r="18" spans="1:105" ht="12" customHeight="1" x14ac:dyDescent="0.25">
      <c r="A18" s="51" t="s">
        <v>1407</v>
      </c>
      <c r="B18" s="246">
        <v>0</v>
      </c>
      <c r="C18" s="241">
        <v>0</v>
      </c>
      <c r="D18" s="241">
        <v>0</v>
      </c>
      <c r="E18" s="241">
        <v>0</v>
      </c>
      <c r="F18" s="241">
        <v>0</v>
      </c>
      <c r="G18" s="241">
        <v>0</v>
      </c>
      <c r="H18" s="241">
        <v>2905.1049969184292</v>
      </c>
      <c r="I18" s="241">
        <v>0</v>
      </c>
      <c r="J18" s="241">
        <v>0</v>
      </c>
      <c r="K18" s="241">
        <v>0</v>
      </c>
      <c r="L18" s="241">
        <v>0</v>
      </c>
      <c r="M18" s="241">
        <v>2905.1049969184292</v>
      </c>
      <c r="N18" s="241">
        <v>0</v>
      </c>
      <c r="O18" s="241">
        <v>0</v>
      </c>
      <c r="P18" s="241">
        <v>2905.1049969184292</v>
      </c>
      <c r="Q18" s="241">
        <v>0</v>
      </c>
      <c r="R18" s="241">
        <v>2905.1049969184292</v>
      </c>
      <c r="S18" s="241">
        <v>0</v>
      </c>
      <c r="T18" s="241">
        <v>0</v>
      </c>
      <c r="U18" s="241">
        <v>2905.1049969184292</v>
      </c>
      <c r="V18" s="241">
        <v>2905.1049969184292</v>
      </c>
      <c r="W18" s="241">
        <v>0</v>
      </c>
      <c r="X18" s="241">
        <v>0</v>
      </c>
      <c r="Y18" s="241">
        <v>2905.1049969184292</v>
      </c>
      <c r="DA18" s="83" t="s">
        <v>1416</v>
      </c>
    </row>
    <row r="19" spans="1:105" ht="12" customHeight="1" x14ac:dyDescent="0.25">
      <c r="A19" s="99" t="s">
        <v>1409</v>
      </c>
      <c r="B19" s="283">
        <v>0</v>
      </c>
      <c r="C19" s="282">
        <v>0</v>
      </c>
      <c r="D19" s="282">
        <v>0</v>
      </c>
      <c r="E19" s="282">
        <v>0</v>
      </c>
      <c r="F19" s="282">
        <v>0</v>
      </c>
      <c r="G19" s="282">
        <v>5210.7318708031517</v>
      </c>
      <c r="H19" s="282">
        <v>0</v>
      </c>
      <c r="I19" s="282">
        <v>15632.19561240945</v>
      </c>
      <c r="J19" s="282">
        <v>0</v>
      </c>
      <c r="K19" s="282">
        <v>0</v>
      </c>
      <c r="L19" s="282">
        <v>0</v>
      </c>
      <c r="M19" s="282">
        <v>0</v>
      </c>
      <c r="N19" s="282">
        <v>0</v>
      </c>
      <c r="O19" s="282">
        <v>5210.7318708031517</v>
      </c>
      <c r="P19" s="282">
        <v>0</v>
      </c>
      <c r="Q19" s="282">
        <v>0</v>
      </c>
      <c r="R19" s="282">
        <v>5210.7318708031517</v>
      </c>
      <c r="S19" s="282">
        <v>0</v>
      </c>
      <c r="T19" s="282">
        <v>0</v>
      </c>
      <c r="U19" s="282">
        <v>5210.7318708031517</v>
      </c>
      <c r="V19" s="282">
        <v>0</v>
      </c>
      <c r="W19" s="282">
        <v>0</v>
      </c>
      <c r="X19" s="282">
        <v>5210.7318708031517</v>
      </c>
      <c r="Y19" s="282">
        <v>0</v>
      </c>
      <c r="DA19" s="94" t="s">
        <v>1417</v>
      </c>
    </row>
    <row r="20" spans="1:105" ht="12" customHeight="1" x14ac:dyDescent="0.25">
      <c r="A20" s="52" t="s">
        <v>1411</v>
      </c>
      <c r="B20" s="247">
        <v>0</v>
      </c>
      <c r="C20" s="242">
        <v>0</v>
      </c>
      <c r="D20" s="242">
        <v>0</v>
      </c>
      <c r="E20" s="242">
        <v>0</v>
      </c>
      <c r="F20" s="242">
        <v>868.395331062232</v>
      </c>
      <c r="G20" s="242">
        <v>456.93192784012069</v>
      </c>
      <c r="H20" s="242">
        <v>822.92680644422251</v>
      </c>
      <c r="I20" s="242">
        <v>456.93192784012069</v>
      </c>
      <c r="J20" s="242">
        <v>411.46340322211131</v>
      </c>
      <c r="K20" s="242">
        <v>0</v>
      </c>
      <c r="L20" s="242">
        <v>411.46340322211131</v>
      </c>
      <c r="M20" s="242">
        <v>913.8638556802415</v>
      </c>
      <c r="N20" s="242">
        <v>0</v>
      </c>
      <c r="O20" s="242">
        <v>456.93192784012069</v>
      </c>
      <c r="P20" s="242">
        <v>822.92680644422251</v>
      </c>
      <c r="Q20" s="242">
        <v>456.93192784012069</v>
      </c>
      <c r="R20" s="242">
        <v>868.395331062232</v>
      </c>
      <c r="S20" s="242">
        <v>0</v>
      </c>
      <c r="T20" s="242">
        <v>868.395331062232</v>
      </c>
      <c r="U20" s="242">
        <v>0</v>
      </c>
      <c r="V20" s="242">
        <v>868.395331062232</v>
      </c>
      <c r="W20" s="242">
        <v>0</v>
      </c>
      <c r="X20" s="242">
        <v>456.93192784012069</v>
      </c>
      <c r="Y20" s="242">
        <v>411.46340322211131</v>
      </c>
      <c r="DA20" s="84" t="s">
        <v>1418</v>
      </c>
    </row>
    <row r="21" spans="1:105" ht="12" customHeight="1" x14ac:dyDescent="0.25">
      <c r="A21" s="108" t="s">
        <v>455</v>
      </c>
      <c r="B21" s="245"/>
      <c r="C21" s="210"/>
      <c r="D21" s="210"/>
      <c r="E21" s="210"/>
      <c r="F21" s="210"/>
      <c r="G21" s="210"/>
      <c r="H21" s="210"/>
      <c r="I21" s="210"/>
      <c r="J21" s="210"/>
      <c r="K21" s="210"/>
      <c r="L21" s="210"/>
      <c r="M21" s="210"/>
      <c r="N21" s="210"/>
      <c r="O21" s="210"/>
      <c r="P21" s="210"/>
      <c r="Q21" s="210"/>
      <c r="R21" s="210"/>
      <c r="S21" s="210"/>
      <c r="T21" s="210"/>
      <c r="U21" s="210"/>
      <c r="V21" s="210"/>
      <c r="W21" s="210"/>
      <c r="X21" s="210"/>
      <c r="Y21" s="210"/>
      <c r="DA21" s="109"/>
    </row>
    <row r="22" spans="1:105" ht="12" customHeight="1" x14ac:dyDescent="0.25">
      <c r="A22" s="51" t="s">
        <v>1407</v>
      </c>
      <c r="B22" s="246"/>
      <c r="C22" s="241">
        <f t="shared" ref="C22:Y22" si="1">B14+C18-C14</f>
        <v>0</v>
      </c>
      <c r="D22" s="241">
        <f t="shared" si="1"/>
        <v>0</v>
      </c>
      <c r="E22" s="241">
        <f t="shared" si="1"/>
        <v>2905.1049969184241</v>
      </c>
      <c r="F22" s="241">
        <f t="shared" si="1"/>
        <v>0</v>
      </c>
      <c r="G22" s="241">
        <f t="shared" si="1"/>
        <v>0</v>
      </c>
      <c r="H22" s="241">
        <f t="shared" si="1"/>
        <v>2905.1049969184314</v>
      </c>
      <c r="I22" s="241">
        <f t="shared" si="1"/>
        <v>0</v>
      </c>
      <c r="J22" s="241">
        <f t="shared" si="1"/>
        <v>0</v>
      </c>
      <c r="K22" s="241">
        <f t="shared" si="1"/>
        <v>2905.1049969184314</v>
      </c>
      <c r="L22" s="241">
        <f t="shared" si="1"/>
        <v>0</v>
      </c>
      <c r="M22" s="241">
        <f t="shared" si="1"/>
        <v>0</v>
      </c>
      <c r="N22" s="241">
        <f t="shared" si="1"/>
        <v>0</v>
      </c>
      <c r="O22" s="241">
        <f t="shared" si="1"/>
        <v>2905.1049969184314</v>
      </c>
      <c r="P22" s="241">
        <f t="shared" si="1"/>
        <v>0</v>
      </c>
      <c r="Q22" s="241">
        <f t="shared" si="1"/>
        <v>0</v>
      </c>
      <c r="R22" s="241">
        <f t="shared" si="1"/>
        <v>2905.1049969184314</v>
      </c>
      <c r="S22" s="241">
        <f t="shared" si="1"/>
        <v>0</v>
      </c>
      <c r="T22" s="241">
        <f t="shared" si="1"/>
        <v>0</v>
      </c>
      <c r="U22" s="241">
        <f t="shared" si="1"/>
        <v>2905.1049969184314</v>
      </c>
      <c r="V22" s="241">
        <f t="shared" si="1"/>
        <v>0</v>
      </c>
      <c r="W22" s="241">
        <f t="shared" si="1"/>
        <v>0</v>
      </c>
      <c r="X22" s="241">
        <f t="shared" si="1"/>
        <v>0</v>
      </c>
      <c r="Y22" s="241">
        <f t="shared" si="1"/>
        <v>2905.1049969184314</v>
      </c>
      <c r="DA22" s="83"/>
    </row>
    <row r="23" spans="1:105" ht="12" customHeight="1" x14ac:dyDescent="0.25">
      <c r="A23" s="99" t="s">
        <v>1409</v>
      </c>
      <c r="B23" s="283"/>
      <c r="C23" s="282">
        <f t="shared" ref="C23:Y23" si="2">B15+C19-C15</f>
        <v>0</v>
      </c>
      <c r="D23" s="282">
        <f t="shared" si="2"/>
        <v>5210.7318708031526</v>
      </c>
      <c r="E23" s="282">
        <f t="shared" si="2"/>
        <v>0</v>
      </c>
      <c r="F23" s="282">
        <f t="shared" si="2"/>
        <v>0</v>
      </c>
      <c r="G23" s="282">
        <f t="shared" si="2"/>
        <v>5210.7318708031526</v>
      </c>
      <c r="H23" s="282">
        <f t="shared" si="2"/>
        <v>0</v>
      </c>
      <c r="I23" s="282">
        <f t="shared" si="2"/>
        <v>5210.7318708031453</v>
      </c>
      <c r="J23" s="282">
        <f t="shared" si="2"/>
        <v>0</v>
      </c>
      <c r="K23" s="282">
        <f t="shared" si="2"/>
        <v>0</v>
      </c>
      <c r="L23" s="282">
        <f t="shared" si="2"/>
        <v>5210.7318708031526</v>
      </c>
      <c r="M23" s="282">
        <f t="shared" si="2"/>
        <v>0</v>
      </c>
      <c r="N23" s="282">
        <f t="shared" si="2"/>
        <v>0</v>
      </c>
      <c r="O23" s="282">
        <f t="shared" si="2"/>
        <v>5210.7318708031526</v>
      </c>
      <c r="P23" s="282">
        <f t="shared" si="2"/>
        <v>0</v>
      </c>
      <c r="Q23" s="282">
        <f t="shared" si="2"/>
        <v>0</v>
      </c>
      <c r="R23" s="282">
        <f t="shared" si="2"/>
        <v>5210.7318708031526</v>
      </c>
      <c r="S23" s="282">
        <f t="shared" si="2"/>
        <v>0</v>
      </c>
      <c r="T23" s="282">
        <f t="shared" si="2"/>
        <v>0</v>
      </c>
      <c r="U23" s="282">
        <f t="shared" si="2"/>
        <v>5210.7318708031526</v>
      </c>
      <c r="V23" s="282">
        <f t="shared" si="2"/>
        <v>0</v>
      </c>
      <c r="W23" s="282">
        <f t="shared" si="2"/>
        <v>0</v>
      </c>
      <c r="X23" s="282">
        <f t="shared" si="2"/>
        <v>5210.7318708031526</v>
      </c>
      <c r="Y23" s="282">
        <f t="shared" si="2"/>
        <v>0</v>
      </c>
      <c r="DA23" s="94"/>
    </row>
    <row r="24" spans="1:105" ht="12" customHeight="1" x14ac:dyDescent="0.25">
      <c r="A24" s="52" t="s">
        <v>1411</v>
      </c>
      <c r="B24" s="247"/>
      <c r="C24" s="242">
        <f t="shared" ref="C24:Y24" si="3">B16+C20-C16</f>
        <v>0</v>
      </c>
      <c r="D24" s="242">
        <f t="shared" si="3"/>
        <v>868.3953310622328</v>
      </c>
      <c r="E24" s="242">
        <f t="shared" si="3"/>
        <v>0</v>
      </c>
      <c r="F24" s="242">
        <f t="shared" si="3"/>
        <v>868.3953310622328</v>
      </c>
      <c r="G24" s="242">
        <f t="shared" si="3"/>
        <v>456.9319278401199</v>
      </c>
      <c r="H24" s="242">
        <f t="shared" si="3"/>
        <v>411.46340322211108</v>
      </c>
      <c r="I24" s="242">
        <f t="shared" si="3"/>
        <v>456.9319278401199</v>
      </c>
      <c r="J24" s="242">
        <f t="shared" si="3"/>
        <v>411.46340322211108</v>
      </c>
      <c r="K24" s="242">
        <f t="shared" si="3"/>
        <v>456.93192784012081</v>
      </c>
      <c r="L24" s="242">
        <f t="shared" si="3"/>
        <v>411.46340322211199</v>
      </c>
      <c r="M24" s="242">
        <f t="shared" si="3"/>
        <v>456.9319278401199</v>
      </c>
      <c r="N24" s="242">
        <f t="shared" si="3"/>
        <v>411.46340322211108</v>
      </c>
      <c r="O24" s="242">
        <f t="shared" si="3"/>
        <v>456.9319278401199</v>
      </c>
      <c r="P24" s="242">
        <f t="shared" si="3"/>
        <v>411.46340322211108</v>
      </c>
      <c r="Q24" s="242">
        <f t="shared" si="3"/>
        <v>456.9319278401199</v>
      </c>
      <c r="R24" s="242">
        <f t="shared" si="3"/>
        <v>868.3953310622328</v>
      </c>
      <c r="S24" s="242">
        <f t="shared" si="3"/>
        <v>0</v>
      </c>
      <c r="T24" s="242">
        <f t="shared" si="3"/>
        <v>868.3953310622328</v>
      </c>
      <c r="U24" s="242">
        <f t="shared" si="3"/>
        <v>0</v>
      </c>
      <c r="V24" s="242">
        <f t="shared" si="3"/>
        <v>868.3953310622328</v>
      </c>
      <c r="W24" s="242">
        <f t="shared" si="3"/>
        <v>0</v>
      </c>
      <c r="X24" s="242">
        <f t="shared" si="3"/>
        <v>456.9319278401199</v>
      </c>
      <c r="Y24" s="242">
        <f t="shared" si="3"/>
        <v>411.46340322211108</v>
      </c>
      <c r="DA24" s="84"/>
    </row>
    <row r="25" spans="1:105" ht="12" customHeight="1" x14ac:dyDescent="0.25">
      <c r="A25" s="30" t="s">
        <v>456</v>
      </c>
      <c r="B25" s="203"/>
      <c r="C25" s="203"/>
      <c r="D25" s="203"/>
      <c r="E25" s="203"/>
      <c r="F25" s="203"/>
      <c r="G25" s="203"/>
      <c r="H25" s="203"/>
      <c r="I25" s="203"/>
      <c r="J25" s="203"/>
      <c r="K25" s="203"/>
      <c r="L25" s="203"/>
      <c r="M25" s="203"/>
      <c r="N25" s="203"/>
      <c r="O25" s="203"/>
      <c r="P25" s="203"/>
      <c r="Q25" s="203"/>
      <c r="R25" s="203"/>
      <c r="S25" s="203"/>
      <c r="T25" s="203"/>
      <c r="U25" s="203"/>
      <c r="V25" s="203"/>
      <c r="W25" s="203"/>
      <c r="X25" s="203"/>
      <c r="Y25" s="203"/>
      <c r="DA25" s="112"/>
    </row>
    <row r="26" spans="1:105" ht="12" customHeight="1" x14ac:dyDescent="0.25">
      <c r="A26" s="50" t="s">
        <v>1407</v>
      </c>
      <c r="B26" s="241">
        <f t="shared" ref="B26:Y26" si="4">B14-B9</f>
        <v>3892.666666666657</v>
      </c>
      <c r="C26" s="241">
        <f t="shared" si="4"/>
        <v>7188.666666666657</v>
      </c>
      <c r="D26" s="241">
        <f t="shared" si="4"/>
        <v>8297.666666666657</v>
      </c>
      <c r="E26" s="241">
        <f t="shared" si="4"/>
        <v>3652.5616697482328</v>
      </c>
      <c r="F26" s="241">
        <f t="shared" si="4"/>
        <v>4547.5616697482328</v>
      </c>
      <c r="G26" s="241">
        <f t="shared" si="4"/>
        <v>5392.5616697482328</v>
      </c>
      <c r="H26" s="241">
        <f t="shared" si="4"/>
        <v>2771.5616697482328</v>
      </c>
      <c r="I26" s="241">
        <f t="shared" si="4"/>
        <v>3019.5616697482328</v>
      </c>
      <c r="J26" s="241">
        <f t="shared" si="4"/>
        <v>3940.5616697482328</v>
      </c>
      <c r="K26" s="241">
        <f t="shared" si="4"/>
        <v>3522.4566728298014</v>
      </c>
      <c r="L26" s="241">
        <f t="shared" si="4"/>
        <v>4293.4566728298014</v>
      </c>
      <c r="M26" s="241">
        <f t="shared" si="4"/>
        <v>3622.5616697482328</v>
      </c>
      <c r="N26" s="241">
        <f t="shared" si="4"/>
        <v>3969.5616697482328</v>
      </c>
      <c r="O26" s="241">
        <f t="shared" si="4"/>
        <v>2188.4566728298014</v>
      </c>
      <c r="P26" s="241">
        <f t="shared" si="4"/>
        <v>4302.5616697482328</v>
      </c>
      <c r="Q26" s="241">
        <f t="shared" si="4"/>
        <v>5241.5616697482328</v>
      </c>
      <c r="R26" s="241">
        <f t="shared" si="4"/>
        <v>3727.5616697482328</v>
      </c>
      <c r="S26" s="241">
        <f t="shared" si="4"/>
        <v>2410.4116697482314</v>
      </c>
      <c r="T26" s="241">
        <f t="shared" si="4"/>
        <v>2746.5766697482322</v>
      </c>
      <c r="U26" s="241">
        <f t="shared" si="4"/>
        <v>2216.2186697482321</v>
      </c>
      <c r="V26" s="241">
        <f t="shared" si="4"/>
        <v>3821.666666666657</v>
      </c>
      <c r="W26" s="241">
        <f t="shared" si="4"/>
        <v>4340.666666666657</v>
      </c>
      <c r="X26" s="241">
        <f t="shared" si="4"/>
        <v>6405.666666666657</v>
      </c>
      <c r="Y26" s="241">
        <f t="shared" si="4"/>
        <v>9305.7548125633184</v>
      </c>
      <c r="DA26" s="83"/>
    </row>
    <row r="27" spans="1:105" ht="12" customHeight="1" x14ac:dyDescent="0.25">
      <c r="A27" s="107" t="s">
        <v>1409</v>
      </c>
      <c r="B27" s="282">
        <f t="shared" ref="B27:Y27" si="5">B15-B10</f>
        <v>5476.5368773341688</v>
      </c>
      <c r="C27" s="282">
        <f t="shared" si="5"/>
        <v>14533.302770982707</v>
      </c>
      <c r="D27" s="282">
        <f t="shared" si="5"/>
        <v>6179.9855295664165</v>
      </c>
      <c r="E27" s="282">
        <f t="shared" si="5"/>
        <v>3469.4483322234373</v>
      </c>
      <c r="F27" s="282">
        <f t="shared" si="5"/>
        <v>2965.9428861451888</v>
      </c>
      <c r="G27" s="282">
        <f t="shared" si="5"/>
        <v>5823.0022876857547</v>
      </c>
      <c r="H27" s="282">
        <f t="shared" si="5"/>
        <v>8798.8245748080662</v>
      </c>
      <c r="I27" s="282">
        <f t="shared" si="5"/>
        <v>7432.5985571728161</v>
      </c>
      <c r="J27" s="282">
        <f t="shared" si="5"/>
        <v>11544.21158470829</v>
      </c>
      <c r="K27" s="282">
        <f t="shared" si="5"/>
        <v>17511.440677849365</v>
      </c>
      <c r="L27" s="282">
        <f t="shared" si="5"/>
        <v>8868.6230691092132</v>
      </c>
      <c r="M27" s="282">
        <f t="shared" si="5"/>
        <v>7668.4534046481276</v>
      </c>
      <c r="N27" s="282">
        <f t="shared" si="5"/>
        <v>9672.4749848048887</v>
      </c>
      <c r="O27" s="282">
        <f t="shared" si="5"/>
        <v>7513.9296079027336</v>
      </c>
      <c r="P27" s="282">
        <f t="shared" si="5"/>
        <v>11207.162545133877</v>
      </c>
      <c r="Q27" s="282">
        <f t="shared" si="5"/>
        <v>9931.580396695208</v>
      </c>
      <c r="R27" s="282">
        <f t="shared" si="5"/>
        <v>9714.046678447201</v>
      </c>
      <c r="S27" s="282">
        <f t="shared" si="5"/>
        <v>8416.9706107367092</v>
      </c>
      <c r="T27" s="282">
        <f t="shared" si="5"/>
        <v>8676.313124936707</v>
      </c>
      <c r="U27" s="282">
        <f t="shared" si="5"/>
        <v>8416.3416331567132</v>
      </c>
      <c r="V27" s="282">
        <f t="shared" si="5"/>
        <v>10064.796116986712</v>
      </c>
      <c r="W27" s="282">
        <f t="shared" si="5"/>
        <v>7621.0962071816975</v>
      </c>
      <c r="X27" s="282">
        <f t="shared" si="5"/>
        <v>8063.11787072671</v>
      </c>
      <c r="Y27" s="282">
        <f t="shared" si="5"/>
        <v>15763.76637813171</v>
      </c>
      <c r="DA27" s="94"/>
    </row>
    <row r="28" spans="1:105" ht="12" customHeight="1" x14ac:dyDescent="0.25">
      <c r="A28" s="49" t="s">
        <v>1411</v>
      </c>
      <c r="B28" s="242">
        <f t="shared" ref="B28:Y28" si="6">B16-B11</f>
        <v>1439.4444444444453</v>
      </c>
      <c r="C28" s="242">
        <f t="shared" si="6"/>
        <v>1651.4444444444453</v>
      </c>
      <c r="D28" s="242">
        <f t="shared" si="6"/>
        <v>992.04911338221245</v>
      </c>
      <c r="E28" s="242">
        <f t="shared" si="6"/>
        <v>870.3291133822122</v>
      </c>
      <c r="F28" s="242">
        <f t="shared" si="6"/>
        <v>987.14911338221282</v>
      </c>
      <c r="G28" s="242">
        <f t="shared" si="6"/>
        <v>1127.6491133822128</v>
      </c>
      <c r="H28" s="242">
        <f t="shared" si="6"/>
        <v>1201.9125166043232</v>
      </c>
      <c r="I28" s="242">
        <f t="shared" si="6"/>
        <v>952.21251660432335</v>
      </c>
      <c r="J28" s="242">
        <f t="shared" si="6"/>
        <v>973.6125166043239</v>
      </c>
      <c r="K28" s="242">
        <f t="shared" si="6"/>
        <v>1246.4805887642024</v>
      </c>
      <c r="L28" s="242">
        <f t="shared" si="6"/>
        <v>866.98058876420237</v>
      </c>
      <c r="M28" s="242">
        <f t="shared" si="6"/>
        <v>1145.9125166043232</v>
      </c>
      <c r="N28" s="242">
        <f t="shared" si="6"/>
        <v>996.34911338221264</v>
      </c>
      <c r="O28" s="242">
        <f t="shared" si="6"/>
        <v>820.14911338221282</v>
      </c>
      <c r="P28" s="242">
        <f t="shared" si="6"/>
        <v>1028.6125166043239</v>
      </c>
      <c r="Q28" s="242">
        <f t="shared" si="6"/>
        <v>1089.6125166043239</v>
      </c>
      <c r="R28" s="242">
        <f t="shared" si="6"/>
        <v>1010.6955123843236</v>
      </c>
      <c r="S28" s="242">
        <f t="shared" si="6"/>
        <v>935.31018189432325</v>
      </c>
      <c r="T28" s="242">
        <f t="shared" si="6"/>
        <v>879.78751660432317</v>
      </c>
      <c r="U28" s="242">
        <f t="shared" si="6"/>
        <v>1109.9055166043236</v>
      </c>
      <c r="V28" s="242">
        <f t="shared" si="6"/>
        <v>1092.8125166043237</v>
      </c>
      <c r="W28" s="242">
        <f t="shared" si="6"/>
        <v>818.93151660432341</v>
      </c>
      <c r="X28" s="242">
        <f t="shared" si="6"/>
        <v>775.92351660432359</v>
      </c>
      <c r="Y28" s="242">
        <f t="shared" si="6"/>
        <v>1571.8125166043237</v>
      </c>
      <c r="DA28" s="84"/>
    </row>
    <row r="29" spans="1:105" ht="12" customHeight="1" x14ac:dyDescent="0.25">
      <c r="A29" s="142"/>
      <c r="B29" s="244"/>
      <c r="C29" s="244"/>
      <c r="D29" s="244"/>
      <c r="E29" s="244"/>
      <c r="F29" s="244"/>
      <c r="G29" s="244"/>
      <c r="H29" s="244"/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  <c r="V29" s="244"/>
      <c r="W29" s="244"/>
      <c r="X29" s="244"/>
      <c r="Y29" s="244"/>
      <c r="DA29" s="176"/>
    </row>
    <row r="30" spans="1:105" ht="12" customHeight="1" x14ac:dyDescent="0.25">
      <c r="A30" s="30" t="s">
        <v>69</v>
      </c>
      <c r="B30" s="113"/>
      <c r="C30" s="113"/>
      <c r="D30" s="113"/>
      <c r="E30" s="113"/>
      <c r="F30" s="113"/>
      <c r="G30" s="113"/>
      <c r="H30" s="113"/>
      <c r="I30" s="113"/>
      <c r="J30" s="113"/>
      <c r="K30" s="113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DA30" s="112"/>
    </row>
    <row r="31" spans="1:105" ht="12" customHeight="1" x14ac:dyDescent="0.25">
      <c r="A31" s="31" t="s">
        <v>70</v>
      </c>
      <c r="B31" s="210">
        <v>7147.085898538262</v>
      </c>
      <c r="C31" s="210">
        <v>6575.4423903697334</v>
      </c>
      <c r="D31" s="210">
        <v>6612.0283748925194</v>
      </c>
      <c r="E31" s="210">
        <v>6803.968873602751</v>
      </c>
      <c r="F31" s="210">
        <v>6985.2354256233884</v>
      </c>
      <c r="G31" s="210">
        <v>6738.9769561478934</v>
      </c>
      <c r="H31" s="210">
        <v>6915.8834049871011</v>
      </c>
      <c r="I31" s="210">
        <v>7426.1487532244191</v>
      </c>
      <c r="J31" s="210">
        <v>7046.3362854686156</v>
      </c>
      <c r="K31" s="210">
        <v>6391.0834049871019</v>
      </c>
      <c r="L31" s="210">
        <v>6517.606706792777</v>
      </c>
      <c r="M31" s="210">
        <v>6779.5773860705076</v>
      </c>
      <c r="N31" s="210">
        <v>6521.1357695614797</v>
      </c>
      <c r="O31" s="210">
        <v>6532.6049011177984</v>
      </c>
      <c r="P31" s="210">
        <v>6574.7525365434221</v>
      </c>
      <c r="Q31" s="210">
        <v>6554.6398108340481</v>
      </c>
      <c r="R31" s="210">
        <v>6525.0550300945833</v>
      </c>
      <c r="S31" s="210">
        <v>6709.6515907136727</v>
      </c>
      <c r="T31" s="210">
        <v>6888.9200794604703</v>
      </c>
      <c r="U31" s="210">
        <v>6732.8204095768942</v>
      </c>
      <c r="V31" s="210">
        <v>7210.1486949549799</v>
      </c>
      <c r="W31" s="210">
        <v>6896.753571356885</v>
      </c>
      <c r="X31" s="210">
        <v>6591.3362696462082</v>
      </c>
      <c r="Y31" s="210">
        <v>5829.0822998513659</v>
      </c>
      <c r="DA31" s="109" t="s">
        <v>1419</v>
      </c>
    </row>
    <row r="32" spans="1:105" ht="12" customHeight="1" x14ac:dyDescent="0.25">
      <c r="A32" s="24" t="s">
        <v>28</v>
      </c>
      <c r="B32" s="213">
        <v>1938.1625967325881</v>
      </c>
      <c r="C32" s="213">
        <v>1600.4089423903699</v>
      </c>
      <c r="D32" s="213">
        <v>1483.1351676698191</v>
      </c>
      <c r="E32" s="213">
        <v>1678.1504729148751</v>
      </c>
      <c r="F32" s="213">
        <v>1649.455460017198</v>
      </c>
      <c r="G32" s="213">
        <v>1317.807394668959</v>
      </c>
      <c r="H32" s="213">
        <v>1380.3322441960449</v>
      </c>
      <c r="I32" s="213">
        <v>1539.482975064489</v>
      </c>
      <c r="J32" s="213">
        <v>1563.894411006019</v>
      </c>
      <c r="K32" s="213">
        <v>1299.9351676698191</v>
      </c>
      <c r="L32" s="213">
        <v>1350.7426483233021</v>
      </c>
      <c r="M32" s="213">
        <v>1521.0883920894239</v>
      </c>
      <c r="N32" s="213">
        <v>1468.0989681857261</v>
      </c>
      <c r="O32" s="213">
        <v>1362.3349097162511</v>
      </c>
      <c r="P32" s="213">
        <v>1421.072398968186</v>
      </c>
      <c r="Q32" s="213">
        <v>1380.3357695614791</v>
      </c>
      <c r="R32" s="213">
        <v>1344.1561478933791</v>
      </c>
      <c r="S32" s="213">
        <v>1419.0996560619089</v>
      </c>
      <c r="T32" s="213">
        <v>1322.211006018917</v>
      </c>
      <c r="U32" s="213">
        <v>1286.7930352536539</v>
      </c>
      <c r="V32" s="213">
        <v>1624.1512467755799</v>
      </c>
      <c r="W32" s="213">
        <v>1341.394496990541</v>
      </c>
      <c r="X32" s="213">
        <v>1322.9423903697329</v>
      </c>
      <c r="Y32" s="213">
        <v>1186.224763542562</v>
      </c>
      <c r="DA32" s="85" t="s">
        <v>1420</v>
      </c>
    </row>
    <row r="33" spans="1:105" ht="12" customHeight="1" x14ac:dyDescent="0.25">
      <c r="A33" s="14" t="s">
        <v>29</v>
      </c>
      <c r="B33" s="204">
        <f t="shared" ref="B33:Y33" si="7">B34+B35+B36+B37+B38</f>
        <v>1038.3730008598452</v>
      </c>
      <c r="C33" s="204">
        <f t="shared" si="7"/>
        <v>1003.0644024075666</v>
      </c>
      <c r="D33" s="204">
        <f t="shared" si="7"/>
        <v>1290.9931212381769</v>
      </c>
      <c r="E33" s="204">
        <f t="shared" si="7"/>
        <v>963.24213241616496</v>
      </c>
      <c r="F33" s="204">
        <f t="shared" si="7"/>
        <v>886.52175408426478</v>
      </c>
      <c r="G33" s="204">
        <f t="shared" si="7"/>
        <v>859.58899398108315</v>
      </c>
      <c r="H33" s="204">
        <f t="shared" si="7"/>
        <v>830.35717970765256</v>
      </c>
      <c r="I33" s="204">
        <f t="shared" si="7"/>
        <v>901.89862424763544</v>
      </c>
      <c r="J33" s="204">
        <f t="shared" si="7"/>
        <v>859.36818572656921</v>
      </c>
      <c r="K33" s="204">
        <f t="shared" si="7"/>
        <v>784.9525365434223</v>
      </c>
      <c r="L33" s="204">
        <f t="shared" si="7"/>
        <v>683.83817712811697</v>
      </c>
      <c r="M33" s="204">
        <f t="shared" si="7"/>
        <v>549.65391229578665</v>
      </c>
      <c r="N33" s="204">
        <f t="shared" si="7"/>
        <v>450.12631126397247</v>
      </c>
      <c r="O33" s="204">
        <f t="shared" si="7"/>
        <v>418.49690455717973</v>
      </c>
      <c r="P33" s="204">
        <f t="shared" si="7"/>
        <v>383.11212381771287</v>
      </c>
      <c r="Q33" s="204">
        <f t="shared" si="7"/>
        <v>410.66147893379184</v>
      </c>
      <c r="R33" s="204">
        <f t="shared" si="7"/>
        <v>435.82080825451413</v>
      </c>
      <c r="S33" s="204">
        <f t="shared" si="7"/>
        <v>333.07179707652625</v>
      </c>
      <c r="T33" s="204">
        <f t="shared" si="7"/>
        <v>409.92373172828889</v>
      </c>
      <c r="U33" s="204">
        <f t="shared" si="7"/>
        <v>392.37773000859841</v>
      </c>
      <c r="V33" s="204">
        <f t="shared" si="7"/>
        <v>597.05950128976792</v>
      </c>
      <c r="W33" s="204">
        <f t="shared" si="7"/>
        <v>385.87704213241625</v>
      </c>
      <c r="X33" s="204">
        <f t="shared" si="7"/>
        <v>362.29260533104042</v>
      </c>
      <c r="Y33" s="204">
        <f t="shared" si="7"/>
        <v>352.15700773860692</v>
      </c>
      <c r="DA33" s="71"/>
    </row>
    <row r="34" spans="1:105" ht="12" customHeight="1" x14ac:dyDescent="0.25">
      <c r="A34" s="18" t="s">
        <v>30</v>
      </c>
      <c r="B34" s="204">
        <v>0</v>
      </c>
      <c r="C34" s="204">
        <v>0</v>
      </c>
      <c r="D34" s="204">
        <v>0</v>
      </c>
      <c r="E34" s="204">
        <v>0</v>
      </c>
      <c r="F34" s="204">
        <v>0</v>
      </c>
      <c r="G34" s="204">
        <v>0</v>
      </c>
      <c r="H34" s="204">
        <v>0</v>
      </c>
      <c r="I34" s="204">
        <v>0</v>
      </c>
      <c r="J34" s="204">
        <v>0</v>
      </c>
      <c r="K34" s="204">
        <v>0</v>
      </c>
      <c r="L34" s="204">
        <v>0</v>
      </c>
      <c r="M34" s="204">
        <v>0</v>
      </c>
      <c r="N34" s="204">
        <v>0</v>
      </c>
      <c r="O34" s="204">
        <v>0</v>
      </c>
      <c r="P34" s="204">
        <v>0</v>
      </c>
      <c r="Q34" s="204">
        <v>0</v>
      </c>
      <c r="R34" s="204">
        <v>0</v>
      </c>
      <c r="S34" s="204">
        <v>0</v>
      </c>
      <c r="T34" s="204">
        <v>0</v>
      </c>
      <c r="U34" s="204">
        <v>0</v>
      </c>
      <c r="V34" s="204">
        <v>0</v>
      </c>
      <c r="W34" s="204">
        <v>0</v>
      </c>
      <c r="X34" s="204">
        <v>0</v>
      </c>
      <c r="Y34" s="204">
        <v>0</v>
      </c>
      <c r="DA34" s="71" t="s">
        <v>1421</v>
      </c>
    </row>
    <row r="35" spans="1:105" ht="12" customHeight="1" x14ac:dyDescent="0.25">
      <c r="A35" s="18" t="s">
        <v>31</v>
      </c>
      <c r="B35" s="204">
        <v>123.14178847807391</v>
      </c>
      <c r="C35" s="204">
        <v>136.69871023215819</v>
      </c>
      <c r="D35" s="204">
        <v>126.5310404127257</v>
      </c>
      <c r="E35" s="204">
        <v>215.35795356835769</v>
      </c>
      <c r="F35" s="204">
        <v>87.927773000859844</v>
      </c>
      <c r="G35" s="204">
        <v>60.430610490111768</v>
      </c>
      <c r="H35" s="204">
        <v>58.191401547721412</v>
      </c>
      <c r="I35" s="204">
        <v>46.365606190885643</v>
      </c>
      <c r="J35" s="204">
        <v>37.384694754944107</v>
      </c>
      <c r="K35" s="204">
        <v>39.579535683576957</v>
      </c>
      <c r="L35" s="204">
        <v>29.684694754944111</v>
      </c>
      <c r="M35" s="204">
        <v>25.28693035253654</v>
      </c>
      <c r="N35" s="204">
        <v>21.988650042992258</v>
      </c>
      <c r="O35" s="204">
        <v>15.392003439380909</v>
      </c>
      <c r="P35" s="204">
        <v>10.98185726569217</v>
      </c>
      <c r="Q35" s="204">
        <v>10.835511607910581</v>
      </c>
      <c r="R35" s="204">
        <v>12.345657781599311</v>
      </c>
      <c r="S35" s="204">
        <v>12.345657781599311</v>
      </c>
      <c r="T35" s="204">
        <v>11.31685296646604</v>
      </c>
      <c r="U35" s="204">
        <v>12.345657781599311</v>
      </c>
      <c r="V35" s="204">
        <v>13.37446259673259</v>
      </c>
      <c r="W35" s="204">
        <v>10.28804815133276</v>
      </c>
      <c r="X35" s="204">
        <v>17.48968185726569</v>
      </c>
      <c r="Y35" s="204">
        <v>21.604901117798789</v>
      </c>
      <c r="DA35" s="71" t="s">
        <v>1422</v>
      </c>
    </row>
    <row r="36" spans="1:105" ht="12" customHeight="1" x14ac:dyDescent="0.25">
      <c r="A36" s="18" t="s">
        <v>71</v>
      </c>
      <c r="B36" s="204">
        <v>231.08340498710231</v>
      </c>
      <c r="C36" s="204">
        <v>187.94780739466901</v>
      </c>
      <c r="D36" s="204">
        <v>174.596388650043</v>
      </c>
      <c r="E36" s="204">
        <v>181.26981943250209</v>
      </c>
      <c r="F36" s="204">
        <v>181.26981943250209</v>
      </c>
      <c r="G36" s="204">
        <v>216.08503869303519</v>
      </c>
      <c r="H36" s="204">
        <v>190.50025795356831</v>
      </c>
      <c r="I36" s="204">
        <v>271.51298366294071</v>
      </c>
      <c r="J36" s="204">
        <v>316.49845227858981</v>
      </c>
      <c r="K36" s="204">
        <v>320.67024935511608</v>
      </c>
      <c r="L36" s="204">
        <v>296.08899398108338</v>
      </c>
      <c r="M36" s="204">
        <v>187.51513327601029</v>
      </c>
      <c r="N36" s="204">
        <v>143.44419604471199</v>
      </c>
      <c r="O36" s="204">
        <v>117.8291487532244</v>
      </c>
      <c r="P36" s="204">
        <v>83.097334479793631</v>
      </c>
      <c r="Q36" s="204">
        <v>79.762424763542555</v>
      </c>
      <c r="R36" s="204">
        <v>84.514789337919169</v>
      </c>
      <c r="S36" s="204">
        <v>82.059845227858986</v>
      </c>
      <c r="T36" s="204">
        <v>79.982201203783319</v>
      </c>
      <c r="U36" s="204">
        <v>75.871711092003437</v>
      </c>
      <c r="V36" s="204">
        <v>73.82459157351677</v>
      </c>
      <c r="W36" s="204">
        <v>90.305760963026657</v>
      </c>
      <c r="X36" s="204">
        <v>89.35227858985381</v>
      </c>
      <c r="Y36" s="204">
        <v>101.86302665520201</v>
      </c>
      <c r="DA36" s="71" t="s">
        <v>1423</v>
      </c>
    </row>
    <row r="37" spans="1:105" ht="12" customHeight="1" x14ac:dyDescent="0.25">
      <c r="A37" s="18" t="s">
        <v>32</v>
      </c>
      <c r="B37" s="204">
        <v>473.78426483233022</v>
      </c>
      <c r="C37" s="204">
        <v>492.11805674978501</v>
      </c>
      <c r="D37" s="204">
        <v>774.84471195184858</v>
      </c>
      <c r="E37" s="204">
        <v>331.5716251074806</v>
      </c>
      <c r="F37" s="204">
        <v>320.80326741186582</v>
      </c>
      <c r="G37" s="204">
        <v>278.00515907136707</v>
      </c>
      <c r="H37" s="204">
        <v>340.11702493551161</v>
      </c>
      <c r="I37" s="204">
        <v>311.89853826311258</v>
      </c>
      <c r="J37" s="204">
        <v>270.35631986242481</v>
      </c>
      <c r="K37" s="204">
        <v>226.4684436801376</v>
      </c>
      <c r="L37" s="204">
        <v>185.02949269131551</v>
      </c>
      <c r="M37" s="204">
        <v>166.7193465176268</v>
      </c>
      <c r="N37" s="204">
        <v>91.551074806534814</v>
      </c>
      <c r="O37" s="204">
        <v>68.422355975924319</v>
      </c>
      <c r="P37" s="204">
        <v>64.556405846947555</v>
      </c>
      <c r="Q37" s="204">
        <v>82.699828030954421</v>
      </c>
      <c r="R37" s="204">
        <v>89.612553740326732</v>
      </c>
      <c r="S37" s="204">
        <v>71.304643164230441</v>
      </c>
      <c r="T37" s="204">
        <v>64.559587274290621</v>
      </c>
      <c r="U37" s="204">
        <v>55.887446259673247</v>
      </c>
      <c r="V37" s="204">
        <v>281.36423043852108</v>
      </c>
      <c r="W37" s="204">
        <v>36.615907136715393</v>
      </c>
      <c r="X37" s="204">
        <v>36.615907136715393</v>
      </c>
      <c r="Y37" s="204">
        <v>42.397334479793628</v>
      </c>
      <c r="DA37" s="71" t="s">
        <v>1424</v>
      </c>
    </row>
    <row r="38" spans="1:105" ht="12" customHeight="1" x14ac:dyDescent="0.25">
      <c r="A38" s="18" t="s">
        <v>33</v>
      </c>
      <c r="B38" s="204">
        <v>210.36354256233881</v>
      </c>
      <c r="C38" s="204">
        <v>186.29982803095439</v>
      </c>
      <c r="D38" s="204">
        <v>215.02098022355969</v>
      </c>
      <c r="E38" s="204">
        <v>235.04273430782459</v>
      </c>
      <c r="F38" s="204">
        <v>296.52089423903698</v>
      </c>
      <c r="G38" s="204">
        <v>305.0681857265692</v>
      </c>
      <c r="H38" s="204">
        <v>241.5484952708513</v>
      </c>
      <c r="I38" s="204">
        <v>272.12149613069653</v>
      </c>
      <c r="J38" s="204">
        <v>235.1287188306105</v>
      </c>
      <c r="K38" s="204">
        <v>198.23430782459161</v>
      </c>
      <c r="L38" s="204">
        <v>173.03499570077389</v>
      </c>
      <c r="M38" s="204">
        <v>170.13250214961309</v>
      </c>
      <c r="N38" s="204">
        <v>193.14239036973339</v>
      </c>
      <c r="O38" s="204">
        <v>216.85339638865011</v>
      </c>
      <c r="P38" s="204">
        <v>224.47652622527951</v>
      </c>
      <c r="Q38" s="204">
        <v>237.36371453138429</v>
      </c>
      <c r="R38" s="204">
        <v>249.34780739466891</v>
      </c>
      <c r="S38" s="204">
        <v>167.36165090283751</v>
      </c>
      <c r="T38" s="204">
        <v>254.0650902837489</v>
      </c>
      <c r="U38" s="204">
        <v>248.27291487532241</v>
      </c>
      <c r="V38" s="204">
        <v>228.49621668099741</v>
      </c>
      <c r="W38" s="204">
        <v>248.66732588134141</v>
      </c>
      <c r="X38" s="204">
        <v>218.83473774720551</v>
      </c>
      <c r="Y38" s="204">
        <v>186.2917454858125</v>
      </c>
      <c r="DA38" s="71" t="s">
        <v>1425</v>
      </c>
    </row>
    <row r="39" spans="1:105" ht="12" customHeight="1" x14ac:dyDescent="0.25">
      <c r="A39" s="14" t="s">
        <v>34</v>
      </c>
      <c r="B39" s="204">
        <f t="shared" ref="B39:Y39" si="8">B40+B41</f>
        <v>2869.5184866723985</v>
      </c>
      <c r="C39" s="204">
        <f t="shared" si="8"/>
        <v>2631.3843508168529</v>
      </c>
      <c r="D39" s="204">
        <f t="shared" si="8"/>
        <v>2514.4024075666384</v>
      </c>
      <c r="E39" s="204">
        <f t="shared" si="8"/>
        <v>2574.2133276010318</v>
      </c>
      <c r="F39" s="204">
        <f t="shared" si="8"/>
        <v>2695.3467755803958</v>
      </c>
      <c r="G39" s="204">
        <f t="shared" si="8"/>
        <v>2689.1737747205498</v>
      </c>
      <c r="H39" s="204">
        <f t="shared" si="8"/>
        <v>2804.5458297506452</v>
      </c>
      <c r="I39" s="204">
        <f t="shared" si="8"/>
        <v>2712.8331900257949</v>
      </c>
      <c r="J39" s="204">
        <f t="shared" si="8"/>
        <v>2535.9408426483228</v>
      </c>
      <c r="K39" s="204">
        <f t="shared" si="8"/>
        <v>2278.9818572656918</v>
      </c>
      <c r="L39" s="204">
        <f t="shared" si="8"/>
        <v>2450.8238177128114</v>
      </c>
      <c r="M39" s="204">
        <f t="shared" si="8"/>
        <v>2506.3125537403271</v>
      </c>
      <c r="N39" s="204">
        <f t="shared" si="8"/>
        <v>2462.3961306964738</v>
      </c>
      <c r="O39" s="204">
        <f t="shared" si="8"/>
        <v>2481.4131556319858</v>
      </c>
      <c r="P39" s="204">
        <f t="shared" si="8"/>
        <v>2499.7348237317278</v>
      </c>
      <c r="Q39" s="204">
        <f t="shared" si="8"/>
        <v>2484.307824591574</v>
      </c>
      <c r="R39" s="204">
        <f t="shared" si="8"/>
        <v>2510.196388650043</v>
      </c>
      <c r="S39" s="204">
        <f t="shared" si="8"/>
        <v>2538.856491831471</v>
      </c>
      <c r="T39" s="204">
        <f t="shared" si="8"/>
        <v>2556.8155631986242</v>
      </c>
      <c r="U39" s="204">
        <f t="shared" si="8"/>
        <v>2509.626225279449</v>
      </c>
      <c r="V39" s="204">
        <f t="shared" si="8"/>
        <v>2469.1056749785039</v>
      </c>
      <c r="W39" s="204">
        <f t="shared" si="8"/>
        <v>2572.9535382384811</v>
      </c>
      <c r="X39" s="204">
        <f t="shared" si="8"/>
        <v>2389.6512216642532</v>
      </c>
      <c r="Y39" s="204">
        <f t="shared" si="8"/>
        <v>2001.8207639129041</v>
      </c>
      <c r="DA39" s="71"/>
    </row>
    <row r="40" spans="1:105" ht="12" customHeight="1" x14ac:dyDescent="0.25">
      <c r="A40" s="18" t="s">
        <v>73</v>
      </c>
      <c r="B40" s="204">
        <v>2836.1564918314698</v>
      </c>
      <c r="C40" s="204">
        <v>2601.7841788478072</v>
      </c>
      <c r="D40" s="204">
        <v>2486.0490111779882</v>
      </c>
      <c r="E40" s="204">
        <v>2573.632932072227</v>
      </c>
      <c r="F40" s="204">
        <v>2694.7663800515911</v>
      </c>
      <c r="G40" s="204">
        <v>2688.593379191745</v>
      </c>
      <c r="H40" s="204">
        <v>2804.5458297506452</v>
      </c>
      <c r="I40" s="204">
        <v>2712.8331900257949</v>
      </c>
      <c r="J40" s="204">
        <v>2535.9408426483228</v>
      </c>
      <c r="K40" s="204">
        <v>2278.9818572656918</v>
      </c>
      <c r="L40" s="204">
        <v>2448.265778159931</v>
      </c>
      <c r="M40" s="204">
        <v>2505.1947549441102</v>
      </c>
      <c r="N40" s="204">
        <v>2461.2568357695609</v>
      </c>
      <c r="O40" s="204">
        <v>2481.4131556319858</v>
      </c>
      <c r="P40" s="204">
        <v>2499.7348237317278</v>
      </c>
      <c r="Q40" s="204">
        <v>2484.307824591574</v>
      </c>
      <c r="R40" s="204">
        <v>2510.196388650043</v>
      </c>
      <c r="S40" s="204">
        <v>2538.856491831471</v>
      </c>
      <c r="T40" s="204">
        <v>2556.8155631986242</v>
      </c>
      <c r="U40" s="204">
        <v>2509.626225279449</v>
      </c>
      <c r="V40" s="204">
        <v>2469.1056749785039</v>
      </c>
      <c r="W40" s="204">
        <v>2572.9535382384811</v>
      </c>
      <c r="X40" s="204">
        <v>2389.6512216642532</v>
      </c>
      <c r="Y40" s="204">
        <v>2001.8207639129041</v>
      </c>
      <c r="DA40" s="71" t="s">
        <v>1426</v>
      </c>
    </row>
    <row r="41" spans="1:105" ht="12" customHeight="1" x14ac:dyDescent="0.25">
      <c r="A41" s="18" t="s">
        <v>36</v>
      </c>
      <c r="B41" s="204">
        <v>33.361994840928631</v>
      </c>
      <c r="C41" s="204">
        <v>29.600171969045569</v>
      </c>
      <c r="D41" s="204">
        <v>28.35339638865004</v>
      </c>
      <c r="E41" s="204">
        <v>0.58039552880481504</v>
      </c>
      <c r="F41" s="204">
        <v>0.58039552880481504</v>
      </c>
      <c r="G41" s="204">
        <v>0.58039552880481504</v>
      </c>
      <c r="H41" s="204">
        <v>0</v>
      </c>
      <c r="I41" s="204">
        <v>0</v>
      </c>
      <c r="J41" s="204">
        <v>0</v>
      </c>
      <c r="K41" s="204">
        <v>0</v>
      </c>
      <c r="L41" s="204">
        <v>2.5580395528804809</v>
      </c>
      <c r="M41" s="204">
        <v>1.1177987962166811</v>
      </c>
      <c r="N41" s="204">
        <v>1.139294926913156</v>
      </c>
      <c r="O41" s="204">
        <v>0</v>
      </c>
      <c r="P41" s="204">
        <v>0</v>
      </c>
      <c r="Q41" s="204">
        <v>0</v>
      </c>
      <c r="R41" s="204">
        <v>0</v>
      </c>
      <c r="S41" s="204">
        <v>0</v>
      </c>
      <c r="T41" s="204">
        <v>0</v>
      </c>
      <c r="U41" s="204">
        <v>0</v>
      </c>
      <c r="V41" s="204">
        <v>0</v>
      </c>
      <c r="W41" s="204">
        <v>0</v>
      </c>
      <c r="X41" s="204">
        <v>0</v>
      </c>
      <c r="Y41" s="204">
        <v>0</v>
      </c>
      <c r="DA41" s="71" t="s">
        <v>1427</v>
      </c>
    </row>
    <row r="42" spans="1:105" ht="12" customHeight="1" x14ac:dyDescent="0.25">
      <c r="A42" s="14" t="s">
        <v>37</v>
      </c>
      <c r="B42" s="204">
        <f t="shared" ref="B42:Y42" si="9">B43+B44+B45+B46+B47+B48</f>
        <v>0</v>
      </c>
      <c r="C42" s="204">
        <f t="shared" si="9"/>
        <v>0</v>
      </c>
      <c r="D42" s="204">
        <f t="shared" si="9"/>
        <v>0</v>
      </c>
      <c r="E42" s="204">
        <f t="shared" si="9"/>
        <v>491.08099742046431</v>
      </c>
      <c r="F42" s="204">
        <f t="shared" si="9"/>
        <v>622.02553740326732</v>
      </c>
      <c r="G42" s="204">
        <f t="shared" si="9"/>
        <v>786.34110060189164</v>
      </c>
      <c r="H42" s="204">
        <f t="shared" si="9"/>
        <v>787.37308684436789</v>
      </c>
      <c r="I42" s="204">
        <f t="shared" si="9"/>
        <v>1042.001805674978</v>
      </c>
      <c r="J42" s="204">
        <f t="shared" si="9"/>
        <v>973.63809114359401</v>
      </c>
      <c r="K42" s="204">
        <f t="shared" si="9"/>
        <v>1013.1028374892516</v>
      </c>
      <c r="L42" s="204">
        <f t="shared" si="9"/>
        <v>965.74557179707665</v>
      </c>
      <c r="M42" s="204">
        <f t="shared" si="9"/>
        <v>1076.9421324161656</v>
      </c>
      <c r="N42" s="204">
        <f t="shared" si="9"/>
        <v>1068.83671539123</v>
      </c>
      <c r="O42" s="204">
        <f t="shared" si="9"/>
        <v>1201.309544282029</v>
      </c>
      <c r="P42" s="204">
        <f t="shared" si="9"/>
        <v>1212.6981083404985</v>
      </c>
      <c r="Q42" s="204">
        <f t="shared" si="9"/>
        <v>1203.5584694754939</v>
      </c>
      <c r="R42" s="204">
        <f t="shared" si="9"/>
        <v>1155.5895958727431</v>
      </c>
      <c r="S42" s="204">
        <f t="shared" si="9"/>
        <v>1304.751504729149</v>
      </c>
      <c r="T42" s="204">
        <f t="shared" si="9"/>
        <v>1405.9647914123202</v>
      </c>
      <c r="U42" s="204">
        <f t="shared" si="9"/>
        <v>1448.6713983989075</v>
      </c>
      <c r="V42" s="204">
        <f t="shared" si="9"/>
        <v>1442.1213518767329</v>
      </c>
      <c r="W42" s="204">
        <f t="shared" si="9"/>
        <v>1470.5611681141056</v>
      </c>
      <c r="X42" s="204">
        <f t="shared" si="9"/>
        <v>1435.7487625133406</v>
      </c>
      <c r="Y42" s="204">
        <f t="shared" si="9"/>
        <v>1330.7876752333891</v>
      </c>
      <c r="DA42" s="71"/>
    </row>
    <row r="43" spans="1:105" ht="12" customHeight="1" x14ac:dyDescent="0.25">
      <c r="A43" s="18" t="s">
        <v>38</v>
      </c>
      <c r="B43" s="204">
        <v>0</v>
      </c>
      <c r="C43" s="204">
        <v>0</v>
      </c>
      <c r="D43" s="204">
        <v>0</v>
      </c>
      <c r="E43" s="204">
        <v>480.53404987102323</v>
      </c>
      <c r="F43" s="204">
        <v>620.13955288048146</v>
      </c>
      <c r="G43" s="204">
        <v>784.03551160791051</v>
      </c>
      <c r="H43" s="204">
        <v>784.96706792777286</v>
      </c>
      <c r="I43" s="204">
        <v>1036.352364574376</v>
      </c>
      <c r="J43" s="204">
        <v>970.8607910576095</v>
      </c>
      <c r="K43" s="204">
        <v>1009.625537403267</v>
      </c>
      <c r="L43" s="204">
        <v>938.78383490971635</v>
      </c>
      <c r="M43" s="204">
        <v>1050.611435941531</v>
      </c>
      <c r="N43" s="204">
        <v>1064.5600171969049</v>
      </c>
      <c r="O43" s="204">
        <v>1196.1640584694751</v>
      </c>
      <c r="P43" s="204">
        <v>1207.7480653482371</v>
      </c>
      <c r="Q43" s="204">
        <v>1199.388564058469</v>
      </c>
      <c r="R43" s="204">
        <v>1148.5860705073089</v>
      </c>
      <c r="S43" s="204">
        <v>1298.939466895959</v>
      </c>
      <c r="T43" s="204">
        <v>1399.8996560619089</v>
      </c>
      <c r="U43" s="204">
        <v>1441.267755803955</v>
      </c>
      <c r="V43" s="204">
        <v>1436.801375752364</v>
      </c>
      <c r="W43" s="204">
        <v>1439.5241616509029</v>
      </c>
      <c r="X43" s="204">
        <v>1403.195786758384</v>
      </c>
      <c r="Y43" s="204">
        <v>1298.4617368873601</v>
      </c>
      <c r="DA43" s="71" t="s">
        <v>1428</v>
      </c>
    </row>
    <row r="44" spans="1:105" ht="12" customHeight="1" x14ac:dyDescent="0.25">
      <c r="A44" s="18" t="s">
        <v>74</v>
      </c>
      <c r="B44" s="204">
        <v>0</v>
      </c>
      <c r="C44" s="204">
        <v>0</v>
      </c>
      <c r="D44" s="204">
        <v>0</v>
      </c>
      <c r="E44" s="204">
        <v>0.74041272570937233</v>
      </c>
      <c r="F44" s="204">
        <v>0.35829750644883918</v>
      </c>
      <c r="G44" s="204">
        <v>0.64488392089423896</v>
      </c>
      <c r="H44" s="204">
        <v>0.66878761822871879</v>
      </c>
      <c r="I44" s="204">
        <v>1.337575236457438</v>
      </c>
      <c r="J44" s="204">
        <v>0.5970765262252794</v>
      </c>
      <c r="K44" s="204">
        <v>0.3821152192605331</v>
      </c>
      <c r="L44" s="204">
        <v>0.40601891659501288</v>
      </c>
      <c r="M44" s="204">
        <v>0.47773000859845233</v>
      </c>
      <c r="N44" s="204">
        <v>0.76431642304385194</v>
      </c>
      <c r="O44" s="204">
        <v>0.76431642304385194</v>
      </c>
      <c r="P44" s="204">
        <v>0.81203783319002576</v>
      </c>
      <c r="Q44" s="204">
        <v>0.52545141874462586</v>
      </c>
      <c r="R44" s="204">
        <v>0.5970765262252794</v>
      </c>
      <c r="S44" s="204">
        <v>0.31049011177987962</v>
      </c>
      <c r="T44" s="204">
        <v>0.1194325021496131</v>
      </c>
      <c r="U44" s="204">
        <v>0.28658641444539978</v>
      </c>
      <c r="V44" s="204">
        <v>0.3343938091143594</v>
      </c>
      <c r="W44" s="204">
        <v>26.847837513883199</v>
      </c>
      <c r="X44" s="204">
        <v>28.585407742453871</v>
      </c>
      <c r="Y44" s="204">
        <v>29.136157841180079</v>
      </c>
      <c r="DA44" s="71" t="s">
        <v>1429</v>
      </c>
    </row>
    <row r="45" spans="1:105" ht="12" customHeight="1" x14ac:dyDescent="0.25">
      <c r="A45" s="18" t="s">
        <v>75</v>
      </c>
      <c r="B45" s="204">
        <v>0</v>
      </c>
      <c r="C45" s="204">
        <v>0</v>
      </c>
      <c r="D45" s="204">
        <v>0</v>
      </c>
      <c r="E45" s="204">
        <v>9.8065348237317274</v>
      </c>
      <c r="F45" s="204">
        <v>1.5276870163370591</v>
      </c>
      <c r="G45" s="204">
        <v>1.660705073086844</v>
      </c>
      <c r="H45" s="204">
        <v>1.7372312983662941</v>
      </c>
      <c r="I45" s="204">
        <v>4.3118658641444538</v>
      </c>
      <c r="J45" s="204">
        <v>2.1802235597592432</v>
      </c>
      <c r="K45" s="204">
        <v>3.0951848667239901</v>
      </c>
      <c r="L45" s="204">
        <v>26.555717970765262</v>
      </c>
      <c r="M45" s="204">
        <v>25.852966466036111</v>
      </c>
      <c r="N45" s="204">
        <v>3.5123817712811691</v>
      </c>
      <c r="O45" s="204">
        <v>4.3811693895098882</v>
      </c>
      <c r="P45" s="204">
        <v>4.1380051590713656</v>
      </c>
      <c r="Q45" s="204">
        <v>3.644453998280309</v>
      </c>
      <c r="R45" s="204">
        <v>6.4064488392089416</v>
      </c>
      <c r="S45" s="204">
        <v>5.5015477214101454</v>
      </c>
      <c r="T45" s="204">
        <v>4.6662940670679269</v>
      </c>
      <c r="U45" s="204">
        <v>5.7880481513327604</v>
      </c>
      <c r="V45" s="204">
        <v>3.5770421324161652</v>
      </c>
      <c r="W45" s="204">
        <v>2.7301805674978499</v>
      </c>
      <c r="X45" s="204">
        <v>2.5423043852106622</v>
      </c>
      <c r="Y45" s="204">
        <v>1.6162510748065351</v>
      </c>
      <c r="DA45" s="71" t="s">
        <v>1430</v>
      </c>
    </row>
    <row r="46" spans="1:105" ht="12" customHeight="1" x14ac:dyDescent="0.25">
      <c r="A46" s="18" t="s">
        <v>76</v>
      </c>
      <c r="B46" s="204">
        <v>0</v>
      </c>
      <c r="C46" s="204">
        <v>0</v>
      </c>
      <c r="D46" s="204">
        <v>0</v>
      </c>
      <c r="E46" s="204">
        <v>0</v>
      </c>
      <c r="F46" s="204">
        <v>0</v>
      </c>
      <c r="G46" s="204">
        <v>0</v>
      </c>
      <c r="H46" s="204">
        <v>0</v>
      </c>
      <c r="I46" s="204">
        <v>0</v>
      </c>
      <c r="J46" s="204">
        <v>0</v>
      </c>
      <c r="K46" s="204">
        <v>0</v>
      </c>
      <c r="L46" s="204">
        <v>0</v>
      </c>
      <c r="M46" s="204">
        <v>0</v>
      </c>
      <c r="N46" s="204">
        <v>0</v>
      </c>
      <c r="O46" s="204">
        <v>0</v>
      </c>
      <c r="P46" s="204">
        <v>0</v>
      </c>
      <c r="Q46" s="204">
        <v>0</v>
      </c>
      <c r="R46" s="204">
        <v>0</v>
      </c>
      <c r="S46" s="204">
        <v>0</v>
      </c>
      <c r="T46" s="204">
        <v>0</v>
      </c>
      <c r="U46" s="204">
        <v>0</v>
      </c>
      <c r="V46" s="204">
        <v>0</v>
      </c>
      <c r="W46" s="204">
        <v>0</v>
      </c>
      <c r="X46" s="204">
        <v>0</v>
      </c>
      <c r="Y46" s="204">
        <v>0</v>
      </c>
      <c r="DA46" s="71" t="s">
        <v>1431</v>
      </c>
    </row>
    <row r="47" spans="1:105" ht="12" customHeight="1" x14ac:dyDescent="0.25">
      <c r="A47" s="18" t="s">
        <v>77</v>
      </c>
      <c r="B47" s="204">
        <v>0</v>
      </c>
      <c r="C47" s="204">
        <v>0</v>
      </c>
      <c r="D47" s="204">
        <v>0</v>
      </c>
      <c r="E47" s="204">
        <v>0</v>
      </c>
      <c r="F47" s="204">
        <v>0</v>
      </c>
      <c r="G47" s="204">
        <v>0</v>
      </c>
      <c r="H47" s="204">
        <v>0</v>
      </c>
      <c r="I47" s="204">
        <v>0</v>
      </c>
      <c r="J47" s="204">
        <v>0</v>
      </c>
      <c r="K47" s="204">
        <v>0</v>
      </c>
      <c r="L47" s="204">
        <v>0</v>
      </c>
      <c r="M47" s="204">
        <v>0</v>
      </c>
      <c r="N47" s="204">
        <v>0</v>
      </c>
      <c r="O47" s="204">
        <v>0</v>
      </c>
      <c r="P47" s="204">
        <v>0</v>
      </c>
      <c r="Q47" s="204">
        <v>0</v>
      </c>
      <c r="R47" s="204">
        <v>0</v>
      </c>
      <c r="S47" s="204">
        <v>0</v>
      </c>
      <c r="T47" s="204">
        <v>0</v>
      </c>
      <c r="U47" s="204">
        <v>0</v>
      </c>
      <c r="V47" s="204">
        <v>0</v>
      </c>
      <c r="W47" s="204">
        <v>0</v>
      </c>
      <c r="X47" s="204">
        <v>0</v>
      </c>
      <c r="Y47" s="204">
        <v>0</v>
      </c>
      <c r="DA47" s="71" t="s">
        <v>1432</v>
      </c>
    </row>
    <row r="48" spans="1:105" ht="12" customHeight="1" x14ac:dyDescent="0.25">
      <c r="A48" s="18" t="s">
        <v>78</v>
      </c>
      <c r="B48" s="204">
        <v>0</v>
      </c>
      <c r="C48" s="204">
        <v>0</v>
      </c>
      <c r="D48" s="204">
        <v>0</v>
      </c>
      <c r="E48" s="204">
        <v>0</v>
      </c>
      <c r="F48" s="204">
        <v>0</v>
      </c>
      <c r="G48" s="204">
        <v>0</v>
      </c>
      <c r="H48" s="204">
        <v>0</v>
      </c>
      <c r="I48" s="204">
        <v>0</v>
      </c>
      <c r="J48" s="204">
        <v>0</v>
      </c>
      <c r="K48" s="204">
        <v>0</v>
      </c>
      <c r="L48" s="204">
        <v>0</v>
      </c>
      <c r="M48" s="204">
        <v>0</v>
      </c>
      <c r="N48" s="204">
        <v>0</v>
      </c>
      <c r="O48" s="204">
        <v>0</v>
      </c>
      <c r="P48" s="204">
        <v>0</v>
      </c>
      <c r="Q48" s="204">
        <v>0</v>
      </c>
      <c r="R48" s="204">
        <v>0</v>
      </c>
      <c r="S48" s="204">
        <v>0</v>
      </c>
      <c r="T48" s="204">
        <v>1.279408781193784</v>
      </c>
      <c r="U48" s="204">
        <v>1.3290080291745809</v>
      </c>
      <c r="V48" s="204">
        <v>1.4085401828382531</v>
      </c>
      <c r="W48" s="204">
        <v>1.4589883818216829</v>
      </c>
      <c r="X48" s="204">
        <v>1.425263627291985</v>
      </c>
      <c r="Y48" s="204">
        <v>1.573529430042313</v>
      </c>
      <c r="DA48" s="71" t="s">
        <v>1433</v>
      </c>
    </row>
    <row r="49" spans="1:105" ht="12" customHeight="1" x14ac:dyDescent="0.25">
      <c r="A49" s="14" t="s">
        <v>39</v>
      </c>
      <c r="B49" s="204">
        <v>26.225279449699048</v>
      </c>
      <c r="C49" s="204">
        <v>26.65520206362854</v>
      </c>
      <c r="D49" s="204">
        <v>26.249183147033531</v>
      </c>
      <c r="E49" s="204">
        <v>21.18564058469476</v>
      </c>
      <c r="F49" s="204">
        <v>36.185124677558044</v>
      </c>
      <c r="G49" s="204">
        <v>14.78452278589854</v>
      </c>
      <c r="H49" s="204">
        <v>13.447033533963889</v>
      </c>
      <c r="I49" s="204">
        <v>11.70343938091143</v>
      </c>
      <c r="J49" s="204">
        <v>12.63490971625107</v>
      </c>
      <c r="K49" s="204">
        <v>14.28297506448839</v>
      </c>
      <c r="L49" s="204">
        <v>14.52184006878762</v>
      </c>
      <c r="M49" s="204">
        <v>14.832330180567499</v>
      </c>
      <c r="N49" s="204">
        <v>16.217626827171109</v>
      </c>
      <c r="O49" s="204">
        <v>17.45967325881341</v>
      </c>
      <c r="P49" s="204">
        <v>16.00266552020636</v>
      </c>
      <c r="Q49" s="204">
        <v>18.51057609630266</v>
      </c>
      <c r="R49" s="204">
        <v>20.134737747205499</v>
      </c>
      <c r="S49" s="204">
        <v>17.483490971625109</v>
      </c>
      <c r="T49" s="204">
        <v>101.9155631986242</v>
      </c>
      <c r="U49" s="204">
        <v>21.23336199484093</v>
      </c>
      <c r="V49" s="204">
        <v>23.454686156491832</v>
      </c>
      <c r="W49" s="204">
        <v>24.505588993981078</v>
      </c>
      <c r="X49" s="204">
        <v>18.964402407566642</v>
      </c>
      <c r="Y49" s="204">
        <v>18.367239896818571</v>
      </c>
      <c r="DA49" s="71" t="s">
        <v>1434</v>
      </c>
    </row>
    <row r="50" spans="1:105" ht="12" customHeight="1" x14ac:dyDescent="0.25">
      <c r="A50" s="21" t="s">
        <v>40</v>
      </c>
      <c r="B50" s="207">
        <v>1274.8065348237319</v>
      </c>
      <c r="C50" s="207">
        <v>1313.929492691316</v>
      </c>
      <c r="D50" s="207">
        <v>1297.248495270851</v>
      </c>
      <c r="E50" s="207">
        <v>1076.0963026655199</v>
      </c>
      <c r="F50" s="207">
        <v>1095.7007738607051</v>
      </c>
      <c r="G50" s="207">
        <v>1071.2811693895101</v>
      </c>
      <c r="H50" s="207">
        <v>1099.828030954428</v>
      </c>
      <c r="I50" s="207">
        <v>1218.22871883061</v>
      </c>
      <c r="J50" s="207">
        <v>1100.8598452278591</v>
      </c>
      <c r="K50" s="207">
        <v>999.82803095442819</v>
      </c>
      <c r="L50" s="207">
        <v>1051.934651762683</v>
      </c>
      <c r="M50" s="207">
        <v>1110.7480653482371</v>
      </c>
      <c r="N50" s="207">
        <v>1055.460017196905</v>
      </c>
      <c r="O50" s="207">
        <v>1051.5907136715391</v>
      </c>
      <c r="P50" s="207">
        <v>1042.13241616509</v>
      </c>
      <c r="Q50" s="207">
        <v>1057.265692175408</v>
      </c>
      <c r="R50" s="207">
        <v>1059.157351676698</v>
      </c>
      <c r="S50" s="207">
        <v>1096.3886500429919</v>
      </c>
      <c r="T50" s="207">
        <v>1092.089423903697</v>
      </c>
      <c r="U50" s="207">
        <v>1074.118658641444</v>
      </c>
      <c r="V50" s="207">
        <v>1054.2562338779021</v>
      </c>
      <c r="W50" s="207">
        <v>1101.4617368873601</v>
      </c>
      <c r="X50" s="207">
        <v>1061.736887360275</v>
      </c>
      <c r="Y50" s="207">
        <v>939.7248495270851</v>
      </c>
      <c r="DA50" s="86" t="s">
        <v>1435</v>
      </c>
    </row>
    <row r="51" spans="1:105" ht="12" customHeight="1" x14ac:dyDescent="0.25">
      <c r="A51" s="114" t="s">
        <v>144</v>
      </c>
      <c r="B51" s="284">
        <f t="shared" ref="B51:Y51" si="10">SUM(B52:B54)</f>
        <v>7147.0858985382638</v>
      </c>
      <c r="C51" s="284">
        <f t="shared" si="10"/>
        <v>6575.4423903697334</v>
      </c>
      <c r="D51" s="284">
        <f t="shared" si="10"/>
        <v>6612.0283748925194</v>
      </c>
      <c r="E51" s="284">
        <f t="shared" si="10"/>
        <v>6803.968873602751</v>
      </c>
      <c r="F51" s="284">
        <f t="shared" si="10"/>
        <v>6985.2354256233884</v>
      </c>
      <c r="G51" s="284">
        <f t="shared" si="10"/>
        <v>6738.9769561478934</v>
      </c>
      <c r="H51" s="284">
        <f t="shared" si="10"/>
        <v>6915.8834049870993</v>
      </c>
      <c r="I51" s="284">
        <f t="shared" si="10"/>
        <v>7426.1487532244173</v>
      </c>
      <c r="J51" s="284">
        <f t="shared" si="10"/>
        <v>7046.3362854686166</v>
      </c>
      <c r="K51" s="284">
        <f t="shared" si="10"/>
        <v>6391.0834049871037</v>
      </c>
      <c r="L51" s="284">
        <f t="shared" si="10"/>
        <v>6517.6067067927743</v>
      </c>
      <c r="M51" s="284">
        <f t="shared" si="10"/>
        <v>6779.5773860705085</v>
      </c>
      <c r="N51" s="284">
        <f t="shared" si="10"/>
        <v>6521.135769561477</v>
      </c>
      <c r="O51" s="284">
        <f t="shared" si="10"/>
        <v>6532.6049011178011</v>
      </c>
      <c r="P51" s="284">
        <f t="shared" si="10"/>
        <v>6574.7525365434212</v>
      </c>
      <c r="Q51" s="284">
        <f t="shared" si="10"/>
        <v>6554.6398108340472</v>
      </c>
      <c r="R51" s="284">
        <f t="shared" si="10"/>
        <v>6525.0550300945833</v>
      </c>
      <c r="S51" s="284">
        <f t="shared" si="10"/>
        <v>6709.6515907136736</v>
      </c>
      <c r="T51" s="284">
        <f t="shared" si="10"/>
        <v>6888.9200794604694</v>
      </c>
      <c r="U51" s="284">
        <f t="shared" si="10"/>
        <v>6732.8204095768961</v>
      </c>
      <c r="V51" s="284">
        <f t="shared" si="10"/>
        <v>7210.1486949549799</v>
      </c>
      <c r="W51" s="284">
        <f t="shared" si="10"/>
        <v>6896.7535713568859</v>
      </c>
      <c r="X51" s="284">
        <f t="shared" si="10"/>
        <v>6591.3362696462082</v>
      </c>
      <c r="Y51" s="284">
        <f t="shared" si="10"/>
        <v>5829.0822998513677</v>
      </c>
      <c r="DA51" s="118"/>
    </row>
    <row r="52" spans="1:105" ht="12" customHeight="1" x14ac:dyDescent="0.25">
      <c r="A52" s="51" t="s">
        <v>51</v>
      </c>
      <c r="B52" s="241">
        <f>NMM_fec!B5</f>
        <v>2808.6843400000012</v>
      </c>
      <c r="C52" s="241">
        <f>NMM_fec!C5</f>
        <v>2665.29632932199</v>
      </c>
      <c r="D52" s="241">
        <f>NMM_fec!D5</f>
        <v>2558.935712391758</v>
      </c>
      <c r="E52" s="241">
        <f>NMM_fec!E5</f>
        <v>2645.4780927256479</v>
      </c>
      <c r="F52" s="241">
        <f>NMM_fec!F5</f>
        <v>2682.9236945260168</v>
      </c>
      <c r="G52" s="241">
        <f>NMM_fec!G5</f>
        <v>2673.419403233936</v>
      </c>
      <c r="H52" s="241">
        <f>NMM_fec!H5</f>
        <v>2868.8435888797758</v>
      </c>
      <c r="I52" s="241">
        <f>NMM_fec!I5</f>
        <v>2881.370496430533</v>
      </c>
      <c r="J52" s="241">
        <f>NMM_fec!J5</f>
        <v>2797.262441763477</v>
      </c>
      <c r="K52" s="241">
        <f>NMM_fec!K5</f>
        <v>2603.4530235592001</v>
      </c>
      <c r="L52" s="241">
        <f>NMM_fec!L5</f>
        <v>2512.769628301729</v>
      </c>
      <c r="M52" s="241">
        <f>NMM_fec!M5</f>
        <v>2676.7965391450589</v>
      </c>
      <c r="N52" s="241">
        <f>NMM_fec!N5</f>
        <v>2623.0923395064428</v>
      </c>
      <c r="O52" s="241">
        <f>NMM_fec!O5</f>
        <v>2562.7553921357821</v>
      </c>
      <c r="P52" s="241">
        <f>NMM_fec!P5</f>
        <v>2604.7308669846238</v>
      </c>
      <c r="Q52" s="241">
        <f>NMM_fec!Q5</f>
        <v>2535.85468188702</v>
      </c>
      <c r="R52" s="241">
        <f>NMM_fec!R5</f>
        <v>2549.3921805999089</v>
      </c>
      <c r="S52" s="241">
        <f>NMM_fec!S5</f>
        <v>2647.8484054218661</v>
      </c>
      <c r="T52" s="241">
        <f>NMM_fec!T5</f>
        <v>2730.4787426435</v>
      </c>
      <c r="U52" s="241">
        <f>NMM_fec!U5</f>
        <v>2641.9205914899221</v>
      </c>
      <c r="V52" s="241">
        <f>NMM_fec!V5</f>
        <v>2841.040757741262</v>
      </c>
      <c r="W52" s="241">
        <f>NMM_fec!W5</f>
        <v>2614.063270791285</v>
      </c>
      <c r="X52" s="241">
        <f>NMM_fec!X5</f>
        <v>2487.037689333958</v>
      </c>
      <c r="Y52" s="241">
        <f>NMM_fec!Y5</f>
        <v>2184.6154348575719</v>
      </c>
      <c r="DA52" s="83"/>
    </row>
    <row r="53" spans="1:105" ht="12" customHeight="1" x14ac:dyDescent="0.25">
      <c r="A53" s="99" t="s">
        <v>52</v>
      </c>
      <c r="B53" s="282">
        <f>NMM_fec!B48</f>
        <v>3034.762681546074</v>
      </c>
      <c r="C53" s="282">
        <f>NMM_fec!C48</f>
        <v>2591.8961803637249</v>
      </c>
      <c r="D53" s="282">
        <f>NMM_fec!D48</f>
        <v>2778.790916879399</v>
      </c>
      <c r="E53" s="282">
        <f>NMM_fec!E48</f>
        <v>2890.119194230313</v>
      </c>
      <c r="F53" s="282">
        <f>NMM_fec!F48</f>
        <v>3046.3032992803151</v>
      </c>
      <c r="G53" s="282">
        <f>NMM_fec!G48</f>
        <v>2821.2898790309018</v>
      </c>
      <c r="H53" s="282">
        <f>NMM_fec!H48</f>
        <v>2738.4477120134929</v>
      </c>
      <c r="I53" s="282">
        <f>NMM_fec!I48</f>
        <v>3205.141697148395</v>
      </c>
      <c r="J53" s="282">
        <f>NMM_fec!J48</f>
        <v>2949.471436435776</v>
      </c>
      <c r="K53" s="282">
        <f>NMM_fec!K48</f>
        <v>2606.5986136713109</v>
      </c>
      <c r="L53" s="282">
        <f>NMM_fec!L48</f>
        <v>2790.9275654082212</v>
      </c>
      <c r="M53" s="282">
        <f>NMM_fec!M48</f>
        <v>2906.0873167942468</v>
      </c>
      <c r="N53" s="282">
        <f>NMM_fec!N48</f>
        <v>2755.7796437757438</v>
      </c>
      <c r="O53" s="282">
        <f>NMM_fec!O48</f>
        <v>2806.1593234228362</v>
      </c>
      <c r="P53" s="282">
        <f>NMM_fec!P48</f>
        <v>2759.6018957110732</v>
      </c>
      <c r="Q53" s="282">
        <f>NMM_fec!Q48</f>
        <v>2848.6391919201619</v>
      </c>
      <c r="R53" s="282">
        <f>NMM_fec!R48</f>
        <v>2815.5093589216258</v>
      </c>
      <c r="S53" s="282">
        <f>NMM_fec!S48</f>
        <v>2891.858763671868</v>
      </c>
      <c r="T53" s="282">
        <f>NMM_fec!T48</f>
        <v>2995.0377330329538</v>
      </c>
      <c r="U53" s="282">
        <f>NMM_fec!U48</f>
        <v>2932.579421298246</v>
      </c>
      <c r="V53" s="282">
        <f>NMM_fec!V48</f>
        <v>3150.6328364718888</v>
      </c>
      <c r="W53" s="282">
        <f>NMM_fec!W48</f>
        <v>3102.7810779388692</v>
      </c>
      <c r="X53" s="282">
        <f>NMM_fec!X48</f>
        <v>2936.5296052792951</v>
      </c>
      <c r="Y53" s="282">
        <f>NMM_fec!Y48</f>
        <v>2582.235340855575</v>
      </c>
      <c r="DA53" s="94"/>
    </row>
    <row r="54" spans="1:105" ht="12" customHeight="1" x14ac:dyDescent="0.25">
      <c r="A54" s="52" t="s">
        <v>53</v>
      </c>
      <c r="B54" s="242">
        <f>NMM_fec!B99</f>
        <v>1303.6388769921889</v>
      </c>
      <c r="C54" s="242">
        <f>NMM_fec!C99</f>
        <v>1318.2498806840181</v>
      </c>
      <c r="D54" s="242">
        <f>NMM_fec!D99</f>
        <v>1274.301745621362</v>
      </c>
      <c r="E54" s="242">
        <f>NMM_fec!E99</f>
        <v>1268.3715866467901</v>
      </c>
      <c r="F54" s="242">
        <f>NMM_fec!F99</f>
        <v>1256.008431817057</v>
      </c>
      <c r="G54" s="242">
        <f>NMM_fec!G99</f>
        <v>1244.267673883056</v>
      </c>
      <c r="H54" s="242">
        <f>NMM_fec!H99</f>
        <v>1308.592104093831</v>
      </c>
      <c r="I54" s="242">
        <f>NMM_fec!I99</f>
        <v>1339.6365596454889</v>
      </c>
      <c r="J54" s="242">
        <f>NMM_fec!J99</f>
        <v>1299.602407269364</v>
      </c>
      <c r="K54" s="242">
        <f>NMM_fec!K99</f>
        <v>1181.0317677565929</v>
      </c>
      <c r="L54" s="242">
        <f>NMM_fec!L99</f>
        <v>1213.909513082825</v>
      </c>
      <c r="M54" s="242">
        <f>NMM_fec!M99</f>
        <v>1196.6935301312019</v>
      </c>
      <c r="N54" s="242">
        <f>NMM_fec!N99</f>
        <v>1142.263786279291</v>
      </c>
      <c r="O54" s="242">
        <f>NMM_fec!O99</f>
        <v>1163.690185559183</v>
      </c>
      <c r="P54" s="242">
        <f>NMM_fec!P99</f>
        <v>1210.4197738477239</v>
      </c>
      <c r="Q54" s="242">
        <f>NMM_fec!Q99</f>
        <v>1170.145937026866</v>
      </c>
      <c r="R54" s="242">
        <f>NMM_fec!R99</f>
        <v>1160.1534905730491</v>
      </c>
      <c r="S54" s="242">
        <f>NMM_fec!S99</f>
        <v>1169.9444216199399</v>
      </c>
      <c r="T54" s="242">
        <f>NMM_fec!T99</f>
        <v>1163.403603784016</v>
      </c>
      <c r="U54" s="242">
        <f>NMM_fec!U99</f>
        <v>1158.320396788728</v>
      </c>
      <c r="V54" s="242">
        <f>NMM_fec!V99</f>
        <v>1218.475100741829</v>
      </c>
      <c r="W54" s="242">
        <f>NMM_fec!W99</f>
        <v>1179.9092226267319</v>
      </c>
      <c r="X54" s="242">
        <f>NMM_fec!X99</f>
        <v>1167.768975032956</v>
      </c>
      <c r="Y54" s="242">
        <f>NMM_fec!Y99</f>
        <v>1062.2315241382209</v>
      </c>
      <c r="DA54" s="84"/>
    </row>
    <row r="55" spans="1:105" ht="12" customHeight="1" x14ac:dyDescent="0.25">
      <c r="A55" s="172"/>
      <c r="B55" s="172"/>
      <c r="C55" s="172"/>
      <c r="D55" s="172"/>
      <c r="E55" s="172"/>
      <c r="F55" s="172"/>
      <c r="G55" s="172"/>
      <c r="H55" s="172"/>
      <c r="I55" s="172"/>
      <c r="J55" s="172"/>
      <c r="K55" s="172"/>
      <c r="L55" s="172"/>
      <c r="M55" s="172"/>
      <c r="N55" s="172"/>
      <c r="O55" s="172"/>
      <c r="P55" s="172"/>
      <c r="Q55" s="172"/>
      <c r="R55" s="172"/>
      <c r="S55" s="172"/>
      <c r="T55" s="172"/>
      <c r="U55" s="172"/>
      <c r="V55" s="172"/>
      <c r="W55" s="172"/>
      <c r="X55" s="172"/>
      <c r="Y55" s="172"/>
      <c r="DA55" s="176"/>
    </row>
    <row r="56" spans="1:105" ht="12" customHeight="1" x14ac:dyDescent="0.25">
      <c r="A56" s="30" t="s">
        <v>84</v>
      </c>
      <c r="B56" s="203">
        <f t="shared" ref="B56:Y56" si="11">SUM(B57:B58)</f>
        <v>41369.274443591283</v>
      </c>
      <c r="C56" s="203">
        <f t="shared" si="11"/>
        <v>37066.927339013244</v>
      </c>
      <c r="D56" s="203">
        <f t="shared" si="11"/>
        <v>36385.786214662978</v>
      </c>
      <c r="E56" s="203">
        <f t="shared" si="11"/>
        <v>37365.489277841494</v>
      </c>
      <c r="F56" s="203">
        <f t="shared" si="11"/>
        <v>37943.813447135486</v>
      </c>
      <c r="G56" s="203">
        <f t="shared" si="11"/>
        <v>35412.407895844452</v>
      </c>
      <c r="H56" s="203">
        <f t="shared" si="11"/>
        <v>36376.896965238637</v>
      </c>
      <c r="I56" s="203">
        <f t="shared" si="11"/>
        <v>38893.311487405852</v>
      </c>
      <c r="J56" s="203">
        <f t="shared" si="11"/>
        <v>40532.78986323197</v>
      </c>
      <c r="K56" s="203">
        <f t="shared" si="11"/>
        <v>36396.827006153733</v>
      </c>
      <c r="L56" s="203">
        <f t="shared" si="11"/>
        <v>36802.388711395884</v>
      </c>
      <c r="M56" s="203">
        <f t="shared" si="11"/>
        <v>38092.548792050417</v>
      </c>
      <c r="N56" s="203">
        <f t="shared" si="11"/>
        <v>36654.552805165673</v>
      </c>
      <c r="O56" s="203">
        <f t="shared" si="11"/>
        <v>35760.870351014397</v>
      </c>
      <c r="P56" s="203">
        <f t="shared" si="11"/>
        <v>36557.491093667326</v>
      </c>
      <c r="Q56" s="203">
        <f t="shared" si="11"/>
        <v>35874.822633195465</v>
      </c>
      <c r="R56" s="203">
        <f t="shared" si="11"/>
        <v>35837.894550189318</v>
      </c>
      <c r="S56" s="203">
        <f t="shared" si="11"/>
        <v>36826.532698157789</v>
      </c>
      <c r="T56" s="203">
        <f t="shared" si="11"/>
        <v>37085.118140370454</v>
      </c>
      <c r="U56" s="203">
        <f t="shared" si="11"/>
        <v>36626.286434208436</v>
      </c>
      <c r="V56" s="203">
        <f t="shared" si="11"/>
        <v>38252.886568575261</v>
      </c>
      <c r="W56" s="203">
        <f t="shared" si="11"/>
        <v>37371.718783648714</v>
      </c>
      <c r="X56" s="203">
        <f t="shared" si="11"/>
        <v>35293.529103523346</v>
      </c>
      <c r="Y56" s="203">
        <f t="shared" si="11"/>
        <v>31162.11034771127</v>
      </c>
      <c r="DA56" s="112"/>
    </row>
    <row r="57" spans="1:105" ht="12" customHeight="1" x14ac:dyDescent="0.25">
      <c r="A57" s="24" t="s">
        <v>145</v>
      </c>
      <c r="B57" s="213">
        <f>(NMM_emi!B5-NMM_emi!B46)+(NMM_emi!B48-NMM_emi!B97)+(NMM_emi!B99-NMM_emi!B128)</f>
        <v>18103.481853591282</v>
      </c>
      <c r="C57" s="213">
        <f>(NMM_emi!C5-NMM_emi!C46)+(NMM_emi!C48-NMM_emi!C97)+(NMM_emi!C99-NMM_emi!C128)</f>
        <v>16015.664119013247</v>
      </c>
      <c r="D57" s="213">
        <f>(NMM_emi!D5-NMM_emi!D46)+(NMM_emi!D48-NMM_emi!D97)+(NMM_emi!D99-NMM_emi!D128)</f>
        <v>16238.287544662981</v>
      </c>
      <c r="E57" s="213">
        <f>(NMM_emi!E5-NMM_emi!E46)+(NMM_emi!E48-NMM_emi!E97)+(NMM_emi!E99-NMM_emi!E128)</f>
        <v>16486.728507841493</v>
      </c>
      <c r="F57" s="213">
        <f>(NMM_emi!F5-NMM_emi!F46)+(NMM_emi!F48-NMM_emi!F97)+(NMM_emi!F99-NMM_emi!F128)</f>
        <v>16537.456177135486</v>
      </c>
      <c r="G57" s="213">
        <f>(NMM_emi!G5-NMM_emi!G46)+(NMM_emi!G48-NMM_emi!G97)+(NMM_emi!G99-NMM_emi!G128)</f>
        <v>15286.87887584445</v>
      </c>
      <c r="H57" s="213">
        <f>(NMM_emi!H5-NMM_emi!H46)+(NMM_emi!H48-NMM_emi!H97)+(NMM_emi!H99-NMM_emi!H128)</f>
        <v>15777.107495238637</v>
      </c>
      <c r="I57" s="213">
        <f>(NMM_emi!I5-NMM_emi!I46)+(NMM_emi!I48-NMM_emi!I97)+(NMM_emi!I99-NMM_emi!I128)</f>
        <v>16979.698047405858</v>
      </c>
      <c r="J57" s="213">
        <f>(NMM_emi!J5-NMM_emi!J46)+(NMM_emi!J48-NMM_emi!J97)+(NMM_emi!J99-NMM_emi!J128)</f>
        <v>19647.241613231967</v>
      </c>
      <c r="K57" s="213">
        <f>(NMM_emi!K5-NMM_emi!K46)+(NMM_emi!K48-NMM_emi!K97)+(NMM_emi!K99-NMM_emi!K128)</f>
        <v>17894.965316153732</v>
      </c>
      <c r="L57" s="213">
        <f>(NMM_emi!L5-NMM_emi!L46)+(NMM_emi!L48-NMM_emi!L97)+(NMM_emi!L99-NMM_emi!L128)</f>
        <v>17825.206681395885</v>
      </c>
      <c r="M57" s="213">
        <f>(NMM_emi!M5-NMM_emi!M46)+(NMM_emi!M48-NMM_emi!M97)+(NMM_emi!M99-NMM_emi!M128)</f>
        <v>17913.560132050417</v>
      </c>
      <c r="N57" s="213">
        <f>(NMM_emi!N5-NMM_emi!N46)+(NMM_emi!N48-NMM_emi!N97)+(NMM_emi!N99-NMM_emi!N128)</f>
        <v>16988.835955165676</v>
      </c>
      <c r="O57" s="213">
        <f>(NMM_emi!O5-NMM_emi!O46)+(NMM_emi!O48-NMM_emi!O97)+(NMM_emi!O99-NMM_emi!O128)</f>
        <v>16687.4999910144</v>
      </c>
      <c r="P57" s="213">
        <f>(NMM_emi!P5-NMM_emi!P46)+(NMM_emi!P48-NMM_emi!P97)+(NMM_emi!P99-NMM_emi!P128)</f>
        <v>16919.407323667328</v>
      </c>
      <c r="Q57" s="213">
        <f>(NMM_emi!Q5-NMM_emi!Q46)+(NMM_emi!Q48-NMM_emi!Q97)+(NMM_emi!Q99-NMM_emi!Q128)</f>
        <v>16653.510213195466</v>
      </c>
      <c r="R57" s="213">
        <f>(NMM_emi!R5-NMM_emi!R46)+(NMM_emi!R48-NMM_emi!R97)+(NMM_emi!R99-NMM_emi!R128)</f>
        <v>16609.634020189322</v>
      </c>
      <c r="S57" s="213">
        <f>(NMM_emi!S5-NMM_emi!S46)+(NMM_emi!S48-NMM_emi!S97)+(NMM_emi!S99-NMM_emi!S128)</f>
        <v>16892.980178157788</v>
      </c>
      <c r="T57" s="213">
        <f>(NMM_emi!T5-NMM_emi!T46)+(NMM_emi!T48-NMM_emi!T97)+(NMM_emi!T99-NMM_emi!T128)</f>
        <v>17277.635510370452</v>
      </c>
      <c r="U57" s="213">
        <f>(NMM_emi!U5-NMM_emi!U46)+(NMM_emi!U48-NMM_emi!U97)+(NMM_emi!U99-NMM_emi!U128)</f>
        <v>17057.04400420843</v>
      </c>
      <c r="V57" s="213">
        <f>(NMM_emi!V5-NMM_emi!V46)+(NMM_emi!V48-NMM_emi!V97)+(NMM_emi!V99-NMM_emi!V128)</f>
        <v>19051.18960857526</v>
      </c>
      <c r="W57" s="213">
        <f>(NMM_emi!W5-NMM_emi!W46)+(NMM_emi!W48-NMM_emi!W97)+(NMM_emi!W99-NMM_emi!W128)</f>
        <v>17376.847883648712</v>
      </c>
      <c r="X57" s="213">
        <f>(NMM_emi!X5-NMM_emi!X46)+(NMM_emi!X48-NMM_emi!X97)+(NMM_emi!X99-NMM_emi!X128)</f>
        <v>16566.286143523346</v>
      </c>
      <c r="Y57" s="213">
        <f>(NMM_emi!Y5-NMM_emi!Y46)+(NMM_emi!Y48-NMM_emi!Y97)+(NMM_emi!Y99-NMM_emi!Y128)</f>
        <v>15183.504377711273</v>
      </c>
      <c r="DA57" s="85"/>
    </row>
    <row r="58" spans="1:105" ht="12" customHeight="1" x14ac:dyDescent="0.25">
      <c r="A58" s="14" t="s">
        <v>146</v>
      </c>
      <c r="B58" s="204">
        <f>NMM_emi!B46+NMM_emi!B97+NMM_emi!B128</f>
        <v>23265.792590000001</v>
      </c>
      <c r="C58" s="204">
        <f>NMM_emi!C46+NMM_emi!C97+NMM_emi!C128</f>
        <v>21051.263220000001</v>
      </c>
      <c r="D58" s="204">
        <f>NMM_emi!D46+NMM_emi!D97+NMM_emi!D128</f>
        <v>20147.498669999997</v>
      </c>
      <c r="E58" s="204">
        <f>NMM_emi!E46+NMM_emi!E97+NMM_emi!E128</f>
        <v>20878.760769999997</v>
      </c>
      <c r="F58" s="204">
        <f>NMM_emi!F46+NMM_emi!F97+NMM_emi!F128</f>
        <v>21406.35727</v>
      </c>
      <c r="G58" s="204">
        <f>NMM_emi!G46+NMM_emi!G97+NMM_emi!G128</f>
        <v>20125.529020000002</v>
      </c>
      <c r="H58" s="204">
        <f>NMM_emi!H46+NMM_emi!H97+NMM_emi!H128</f>
        <v>20599.78947</v>
      </c>
      <c r="I58" s="204">
        <f>NMM_emi!I46+NMM_emi!I97+NMM_emi!I128</f>
        <v>21913.613439999997</v>
      </c>
      <c r="J58" s="204">
        <f>NMM_emi!J46+NMM_emi!J97+NMM_emi!J128</f>
        <v>20885.54825</v>
      </c>
      <c r="K58" s="204">
        <f>NMM_emi!K46+NMM_emi!K97+NMM_emi!K128</f>
        <v>18501.861689999998</v>
      </c>
      <c r="L58" s="204">
        <f>NMM_emi!L46+NMM_emi!L97+NMM_emi!L128</f>
        <v>18977.18203</v>
      </c>
      <c r="M58" s="204">
        <f>NMM_emi!M46+NMM_emi!M97+NMM_emi!M128</f>
        <v>20178.988659999999</v>
      </c>
      <c r="N58" s="204">
        <f>NMM_emi!N46+NMM_emi!N97+NMM_emi!N128</f>
        <v>19665.716850000001</v>
      </c>
      <c r="O58" s="204">
        <f>NMM_emi!O46+NMM_emi!O97+NMM_emi!O128</f>
        <v>19073.370360000001</v>
      </c>
      <c r="P58" s="204">
        <f>NMM_emi!P46+NMM_emi!P97+NMM_emi!P128</f>
        <v>19638.083770000001</v>
      </c>
      <c r="Q58" s="204">
        <f>NMM_emi!Q46+NMM_emi!Q97+NMM_emi!Q128</f>
        <v>19221.312420000002</v>
      </c>
      <c r="R58" s="204">
        <f>NMM_emi!R46+NMM_emi!R97+NMM_emi!R128</f>
        <v>19228.26053</v>
      </c>
      <c r="S58" s="204">
        <f>NMM_emi!S46+NMM_emi!S97+NMM_emi!S128</f>
        <v>19933.552520000001</v>
      </c>
      <c r="T58" s="204">
        <f>NMM_emi!T46+NMM_emi!T97+NMM_emi!T128</f>
        <v>19807.482630000002</v>
      </c>
      <c r="U58" s="204">
        <f>NMM_emi!U46+NMM_emi!U97+NMM_emi!U128</f>
        <v>19569.242430000002</v>
      </c>
      <c r="V58" s="204">
        <f>NMM_emi!V46+NMM_emi!V97+NMM_emi!V128</f>
        <v>19201.696960000001</v>
      </c>
      <c r="W58" s="204">
        <f>NMM_emi!W46+NMM_emi!W97+NMM_emi!W128</f>
        <v>19994.870900000002</v>
      </c>
      <c r="X58" s="204">
        <f>NMM_emi!X46+NMM_emi!X97+NMM_emi!X128</f>
        <v>18727.24296</v>
      </c>
      <c r="Y58" s="204">
        <f>NMM_emi!Y46+NMM_emi!Y97+NMM_emi!Y128</f>
        <v>15978.605969999999</v>
      </c>
      <c r="DA58" s="71"/>
    </row>
    <row r="59" spans="1:105" ht="12" customHeight="1" x14ac:dyDescent="0.25">
      <c r="A59" s="31" t="s">
        <v>144</v>
      </c>
      <c r="B59" s="210">
        <f t="shared" ref="B59:Y59" si="12">SUM(B60:B62)</f>
        <v>41369.274443591283</v>
      </c>
      <c r="C59" s="210">
        <f t="shared" si="12"/>
        <v>37066.927339013251</v>
      </c>
      <c r="D59" s="210">
        <f t="shared" si="12"/>
        <v>36385.786214662978</v>
      </c>
      <c r="E59" s="210">
        <f t="shared" si="12"/>
        <v>37365.489277841487</v>
      </c>
      <c r="F59" s="210">
        <f t="shared" si="12"/>
        <v>37943.813447135486</v>
      </c>
      <c r="G59" s="210">
        <f t="shared" si="12"/>
        <v>35412.407895844452</v>
      </c>
      <c r="H59" s="210">
        <f t="shared" si="12"/>
        <v>36376.896965238637</v>
      </c>
      <c r="I59" s="210">
        <f t="shared" si="12"/>
        <v>38893.311487405852</v>
      </c>
      <c r="J59" s="210">
        <f t="shared" si="12"/>
        <v>40532.78986323197</v>
      </c>
      <c r="K59" s="210">
        <f t="shared" si="12"/>
        <v>36396.827006153726</v>
      </c>
      <c r="L59" s="210">
        <f t="shared" si="12"/>
        <v>36802.388711395892</v>
      </c>
      <c r="M59" s="210">
        <f t="shared" si="12"/>
        <v>38092.548792050424</v>
      </c>
      <c r="N59" s="210">
        <f t="shared" si="12"/>
        <v>36654.552805165673</v>
      </c>
      <c r="O59" s="210">
        <f t="shared" si="12"/>
        <v>35760.870351014404</v>
      </c>
      <c r="P59" s="210">
        <f t="shared" si="12"/>
        <v>36557.491093667326</v>
      </c>
      <c r="Q59" s="210">
        <f t="shared" si="12"/>
        <v>35874.822633195472</v>
      </c>
      <c r="R59" s="210">
        <f t="shared" si="12"/>
        <v>35837.894550189318</v>
      </c>
      <c r="S59" s="210">
        <f t="shared" si="12"/>
        <v>36826.532698157789</v>
      </c>
      <c r="T59" s="210">
        <f t="shared" si="12"/>
        <v>37085.118140370454</v>
      </c>
      <c r="U59" s="210">
        <f t="shared" si="12"/>
        <v>36626.286434208436</v>
      </c>
      <c r="V59" s="210">
        <f t="shared" si="12"/>
        <v>38252.886568575261</v>
      </c>
      <c r="W59" s="210">
        <f t="shared" si="12"/>
        <v>37371.718783648714</v>
      </c>
      <c r="X59" s="210">
        <f t="shared" si="12"/>
        <v>35293.529103523346</v>
      </c>
      <c r="Y59" s="210">
        <f t="shared" si="12"/>
        <v>31162.11034771127</v>
      </c>
      <c r="DA59" s="109"/>
    </row>
    <row r="60" spans="1:105" ht="12" customHeight="1" x14ac:dyDescent="0.25">
      <c r="A60" s="51" t="s">
        <v>51</v>
      </c>
      <c r="B60" s="241">
        <f>NMM_emi!B$5</f>
        <v>28727.834712574833</v>
      </c>
      <c r="C60" s="241">
        <f>NMM_emi!C$5</f>
        <v>26121.895822843151</v>
      </c>
      <c r="D60" s="241">
        <f>NMM_emi!D$5</f>
        <v>25154.90877433994</v>
      </c>
      <c r="E60" s="241">
        <f>NMM_emi!E$5</f>
        <v>25731.512930002857</v>
      </c>
      <c r="F60" s="241">
        <f>NMM_emi!F$5</f>
        <v>26171.57999927974</v>
      </c>
      <c r="G60" s="241">
        <f>NMM_emi!G$5</f>
        <v>24704.136002501684</v>
      </c>
      <c r="H60" s="241">
        <f>NMM_emi!H$5</f>
        <v>25586.703111650564</v>
      </c>
      <c r="I60" s="241">
        <f>NMM_emi!I$5</f>
        <v>26905.044257954076</v>
      </c>
      <c r="J60" s="241">
        <f>NMM_emi!J$5</f>
        <v>27768.15477892703</v>
      </c>
      <c r="K60" s="241">
        <f>NMM_emi!K$5</f>
        <v>25088.487985637053</v>
      </c>
      <c r="L60" s="241">
        <f>NMM_emi!L$5</f>
        <v>24983.741329494162</v>
      </c>
      <c r="M60" s="241">
        <f>NMM_emi!M$5</f>
        <v>26219.580297029708</v>
      </c>
      <c r="N60" s="241">
        <f>NMM_emi!N$5</f>
        <v>25486.037908227943</v>
      </c>
      <c r="O60" s="241">
        <f>NMM_emi!O$5</f>
        <v>24467.291096267676</v>
      </c>
      <c r="P60" s="241">
        <f>NMM_emi!P$5</f>
        <v>25194.542518688759</v>
      </c>
      <c r="Q60" s="241">
        <f>NMM_emi!Q$5</f>
        <v>24533.174355147345</v>
      </c>
      <c r="R60" s="241">
        <f>NMM_emi!R$5</f>
        <v>24600.556600316941</v>
      </c>
      <c r="S60" s="241">
        <f>NMM_emi!S$5</f>
        <v>25444.323733162506</v>
      </c>
      <c r="T60" s="241">
        <f>NMM_emi!T$5</f>
        <v>25506.153924809296</v>
      </c>
      <c r="U60" s="241">
        <f>NMM_emi!U$5</f>
        <v>25144.697039409744</v>
      </c>
      <c r="V60" s="241">
        <f>NMM_emi!V$5</f>
        <v>25647.422417531849</v>
      </c>
      <c r="W60" s="241">
        <f>NMM_emi!W$5</f>
        <v>25464.86397193266</v>
      </c>
      <c r="X60" s="241">
        <f>NMM_emi!X$5</f>
        <v>23810.718035140064</v>
      </c>
      <c r="Y60" s="241">
        <f>NMM_emi!Y$5</f>
        <v>20871.13738568074</v>
      </c>
      <c r="DA60" s="83"/>
    </row>
    <row r="61" spans="1:105" ht="12" customHeight="1" x14ac:dyDescent="0.25">
      <c r="A61" s="99" t="s">
        <v>52</v>
      </c>
      <c r="B61" s="282">
        <f>NMM_emi!B$48</f>
        <v>9069.5387991193656</v>
      </c>
      <c r="C61" s="282">
        <f>NMM_emi!C$48</f>
        <v>7501.0279537020015</v>
      </c>
      <c r="D61" s="282">
        <f>NMM_emi!D$48</f>
        <v>7889.6614420106444</v>
      </c>
      <c r="E61" s="282">
        <f>NMM_emi!E$48</f>
        <v>8095.8191206096535</v>
      </c>
      <c r="F61" s="282">
        <f>NMM_emi!F$48</f>
        <v>8271.0609668916368</v>
      </c>
      <c r="G61" s="282">
        <f>NMM_emi!G$48</f>
        <v>7302.2196699689575</v>
      </c>
      <c r="H61" s="282">
        <f>NMM_emi!H$48</f>
        <v>7209.3355084040468</v>
      </c>
      <c r="I61" s="282">
        <f>NMM_emi!I$48</f>
        <v>8262.1346054194837</v>
      </c>
      <c r="J61" s="282">
        <f>NMM_emi!J$48</f>
        <v>9045.3938081434408</v>
      </c>
      <c r="K61" s="282">
        <f>NMM_emi!K$48</f>
        <v>7967.1803133376916</v>
      </c>
      <c r="L61" s="282">
        <f>NMM_emi!L$48</f>
        <v>8388.0437780726006</v>
      </c>
      <c r="M61" s="282">
        <f>NMM_emi!M$48</f>
        <v>8464.2198141625959</v>
      </c>
      <c r="N61" s="282">
        <f>NMM_emi!N$48</f>
        <v>7932.2266252173049</v>
      </c>
      <c r="O61" s="282">
        <f>NMM_emi!O$48</f>
        <v>7995.5415244933538</v>
      </c>
      <c r="P61" s="282">
        <f>NMM_emi!P$48</f>
        <v>7901.9594790056935</v>
      </c>
      <c r="Q61" s="282">
        <f>NMM_emi!Q$48</f>
        <v>8015.8273128382598</v>
      </c>
      <c r="R61" s="282">
        <f>NMM_emi!R$48</f>
        <v>7948.0170138268477</v>
      </c>
      <c r="S61" s="282">
        <f>NMM_emi!S$48</f>
        <v>8061.8022682833425</v>
      </c>
      <c r="T61" s="282">
        <f>NMM_emi!T$48</f>
        <v>8270.3665521607418</v>
      </c>
      <c r="U61" s="282">
        <f>NMM_emi!U$48</f>
        <v>8213.8783729510687</v>
      </c>
      <c r="V61" s="282">
        <f>NMM_emi!V$48</f>
        <v>9039.8614365208232</v>
      </c>
      <c r="W61" s="282">
        <f>NMM_emi!W$48</f>
        <v>8560.5833556248053</v>
      </c>
      <c r="X61" s="282">
        <f>NMM_emi!X$48</f>
        <v>8152.0398315086877</v>
      </c>
      <c r="Y61" s="282">
        <f>NMM_emi!Y$48</f>
        <v>7276.872624509143</v>
      </c>
      <c r="DA61" s="94"/>
    </row>
    <row r="62" spans="1:105" ht="12" customHeight="1" x14ac:dyDescent="0.25">
      <c r="A62" s="52" t="s">
        <v>53</v>
      </c>
      <c r="B62" s="242">
        <f>NMM_emi!B$99</f>
        <v>3571.9009318970852</v>
      </c>
      <c r="C62" s="242">
        <f>NMM_emi!C$99</f>
        <v>3444.0035624680968</v>
      </c>
      <c r="D62" s="242">
        <f>NMM_emi!D$99</f>
        <v>3341.2159983123938</v>
      </c>
      <c r="E62" s="242">
        <f>NMM_emi!E$99</f>
        <v>3538.1572272289786</v>
      </c>
      <c r="F62" s="242">
        <f>NMM_emi!F$99</f>
        <v>3501.17248096411</v>
      </c>
      <c r="G62" s="242">
        <f>NMM_emi!G$99</f>
        <v>3406.0522233738093</v>
      </c>
      <c r="H62" s="242">
        <f>NMM_emi!H$99</f>
        <v>3580.8583451840254</v>
      </c>
      <c r="I62" s="242">
        <f>NMM_emi!I$99</f>
        <v>3726.1326240322942</v>
      </c>
      <c r="J62" s="242">
        <f>NMM_emi!J$99</f>
        <v>3719.2412761614974</v>
      </c>
      <c r="K62" s="242">
        <f>NMM_emi!K$99</f>
        <v>3341.1587071789831</v>
      </c>
      <c r="L62" s="242">
        <f>NMM_emi!L$99</f>
        <v>3430.603603829124</v>
      </c>
      <c r="M62" s="242">
        <f>NMM_emi!M$99</f>
        <v>3408.7486808581134</v>
      </c>
      <c r="N62" s="242">
        <f>NMM_emi!N$99</f>
        <v>3236.2882717204279</v>
      </c>
      <c r="O62" s="242">
        <f>NMM_emi!O$99</f>
        <v>3298.0377302533725</v>
      </c>
      <c r="P62" s="242">
        <f>NMM_emi!P$99</f>
        <v>3460.989095972875</v>
      </c>
      <c r="Q62" s="242">
        <f>NMM_emi!Q$99</f>
        <v>3325.8209652098635</v>
      </c>
      <c r="R62" s="242">
        <f>NMM_emi!R$99</f>
        <v>3289.320936045533</v>
      </c>
      <c r="S62" s="242">
        <f>NMM_emi!S$99</f>
        <v>3320.4066967119402</v>
      </c>
      <c r="T62" s="242">
        <f>NMM_emi!T$99</f>
        <v>3308.5976634004173</v>
      </c>
      <c r="U62" s="242">
        <f>NMM_emi!U$99</f>
        <v>3267.7110218476205</v>
      </c>
      <c r="V62" s="242">
        <f>NMM_emi!V$99</f>
        <v>3565.6027145225894</v>
      </c>
      <c r="W62" s="242">
        <f>NMM_emi!W$99</f>
        <v>3346.27145609125</v>
      </c>
      <c r="X62" s="242">
        <f>NMM_emi!X$99</f>
        <v>3330.7712368745938</v>
      </c>
      <c r="Y62" s="242">
        <f>NMM_emi!Y$99</f>
        <v>3014.1003375213886</v>
      </c>
      <c r="DA62" s="84"/>
    </row>
    <row r="63" spans="1:105" ht="12" customHeight="1" x14ac:dyDescent="0.25">
      <c r="A63" s="143"/>
      <c r="B63" s="249"/>
      <c r="C63" s="249"/>
      <c r="D63" s="249"/>
      <c r="E63" s="249"/>
      <c r="F63" s="249"/>
      <c r="G63" s="249"/>
      <c r="H63" s="249"/>
      <c r="I63" s="249"/>
      <c r="J63" s="249"/>
      <c r="K63" s="249"/>
      <c r="L63" s="249"/>
      <c r="M63" s="249"/>
      <c r="N63" s="249"/>
      <c r="O63" s="249"/>
      <c r="P63" s="249"/>
      <c r="Q63" s="249"/>
      <c r="R63" s="249"/>
      <c r="S63" s="249"/>
      <c r="T63" s="249"/>
      <c r="U63" s="249"/>
      <c r="V63" s="249"/>
      <c r="W63" s="249"/>
      <c r="X63" s="249"/>
      <c r="Y63" s="249"/>
      <c r="DA63" s="145"/>
    </row>
    <row r="64" spans="1:105" ht="12" customHeight="1" x14ac:dyDescent="0.25">
      <c r="A64" s="115" t="s">
        <v>147</v>
      </c>
      <c r="B64" s="312"/>
      <c r="C64" s="312"/>
      <c r="D64" s="312"/>
      <c r="E64" s="312"/>
      <c r="F64" s="312"/>
      <c r="G64" s="312"/>
      <c r="H64" s="312"/>
      <c r="I64" s="312"/>
      <c r="J64" s="312"/>
      <c r="K64" s="312"/>
      <c r="L64" s="312"/>
      <c r="M64" s="312"/>
      <c r="N64" s="312"/>
      <c r="O64" s="312"/>
      <c r="P64" s="312"/>
      <c r="Q64" s="312"/>
      <c r="R64" s="312"/>
      <c r="S64" s="312"/>
      <c r="T64" s="312"/>
      <c r="U64" s="312"/>
      <c r="V64" s="312"/>
      <c r="W64" s="312"/>
      <c r="X64" s="312"/>
      <c r="Y64" s="312"/>
      <c r="DA64" s="118"/>
    </row>
    <row r="65" spans="1:105" ht="12" customHeight="1" x14ac:dyDescent="0.25">
      <c r="A65" s="50" t="s">
        <v>51</v>
      </c>
      <c r="B65" s="287">
        <f t="shared" ref="B65:Y65" si="13">IF(B$9=0,"",B$4/B$9*1000)</f>
        <v>268.23990961425079</v>
      </c>
      <c r="C65" s="287">
        <f t="shared" si="13"/>
        <v>274.82957018398201</v>
      </c>
      <c r="D65" s="287">
        <f t="shared" si="13"/>
        <v>254.22059826929362</v>
      </c>
      <c r="E65" s="287">
        <f t="shared" si="13"/>
        <v>229.453891937495</v>
      </c>
      <c r="F65" s="287">
        <f t="shared" si="13"/>
        <v>235.30768000654552</v>
      </c>
      <c r="G65" s="287">
        <f t="shared" si="13"/>
        <v>235.92186343415904</v>
      </c>
      <c r="H65" s="287">
        <f t="shared" si="13"/>
        <v>248.43319985591449</v>
      </c>
      <c r="I65" s="287">
        <f t="shared" si="13"/>
        <v>237.48433986243171</v>
      </c>
      <c r="J65" s="287">
        <f t="shared" si="13"/>
        <v>235.85922331678864</v>
      </c>
      <c r="K65" s="287">
        <f t="shared" si="13"/>
        <v>257.83949453141969</v>
      </c>
      <c r="L65" s="287">
        <f t="shared" si="13"/>
        <v>249.07652842062907</v>
      </c>
      <c r="M65" s="287">
        <f t="shared" si="13"/>
        <v>244.29566001624869</v>
      </c>
      <c r="N65" s="287">
        <f t="shared" si="13"/>
        <v>242.91283178816488</v>
      </c>
      <c r="O65" s="287">
        <f t="shared" si="13"/>
        <v>259.72469578175856</v>
      </c>
      <c r="P65" s="287">
        <f t="shared" si="13"/>
        <v>262.57375570035907</v>
      </c>
      <c r="Q65" s="287">
        <f t="shared" si="13"/>
        <v>269.57980373371345</v>
      </c>
      <c r="R65" s="287">
        <f t="shared" si="13"/>
        <v>264.04213183670714</v>
      </c>
      <c r="S65" s="287">
        <f t="shared" si="13"/>
        <v>253.88408859089856</v>
      </c>
      <c r="T65" s="287">
        <f t="shared" si="13"/>
        <v>255.62538182505702</v>
      </c>
      <c r="U65" s="287">
        <f t="shared" si="13"/>
        <v>265.70272554755002</v>
      </c>
      <c r="V65" s="287">
        <f t="shared" si="13"/>
        <v>274.6489092558412</v>
      </c>
      <c r="W65" s="287">
        <f t="shared" si="13"/>
        <v>257.01688135869409</v>
      </c>
      <c r="X65" s="287">
        <f t="shared" si="13"/>
        <v>256.27148218080413</v>
      </c>
      <c r="Y65" s="287">
        <f t="shared" si="13"/>
        <v>291.16710349888444</v>
      </c>
      <c r="DA65" s="83"/>
    </row>
    <row r="66" spans="1:105" ht="12" customHeight="1" x14ac:dyDescent="0.25">
      <c r="A66" s="107" t="s">
        <v>52</v>
      </c>
      <c r="B66" s="288">
        <f t="shared" ref="B66:Y66" si="14">IF(B$10=0,"",B$5/B$10*1000)</f>
        <v>190.89911772341702</v>
      </c>
      <c r="C66" s="288">
        <f t="shared" si="14"/>
        <v>195.58880163610363</v>
      </c>
      <c r="D66" s="288">
        <f t="shared" si="14"/>
        <v>180.92195149676979</v>
      </c>
      <c r="E66" s="288">
        <f t="shared" si="14"/>
        <v>163.29615377541487</v>
      </c>
      <c r="F66" s="288">
        <f t="shared" si="14"/>
        <v>167.46213705258131</v>
      </c>
      <c r="G66" s="288">
        <f t="shared" si="14"/>
        <v>167.89923485290629</v>
      </c>
      <c r="H66" s="288">
        <f t="shared" si="14"/>
        <v>176.80321594911479</v>
      </c>
      <c r="I66" s="288">
        <f t="shared" si="14"/>
        <v>169.0112072363217</v>
      </c>
      <c r="J66" s="288">
        <f t="shared" si="14"/>
        <v>167.85465556879723</v>
      </c>
      <c r="K66" s="288">
        <f t="shared" si="14"/>
        <v>143.57728203536649</v>
      </c>
      <c r="L66" s="288">
        <f t="shared" si="14"/>
        <v>161.54454594856253</v>
      </c>
      <c r="M66" s="288">
        <f t="shared" si="14"/>
        <v>164.62356660156502</v>
      </c>
      <c r="N66" s="288">
        <f t="shared" si="14"/>
        <v>181.25210695206792</v>
      </c>
      <c r="O66" s="288">
        <f t="shared" si="14"/>
        <v>172.83383127218369</v>
      </c>
      <c r="P66" s="288">
        <f t="shared" si="14"/>
        <v>198.91597636495186</v>
      </c>
      <c r="Q66" s="288">
        <f t="shared" si="14"/>
        <v>177.5445521693793</v>
      </c>
      <c r="R66" s="288">
        <f t="shared" si="14"/>
        <v>194.75610180884334</v>
      </c>
      <c r="S66" s="288">
        <f t="shared" si="14"/>
        <v>174.7063564024337</v>
      </c>
      <c r="T66" s="288">
        <f t="shared" si="14"/>
        <v>182.2083635639346</v>
      </c>
      <c r="U66" s="288">
        <f t="shared" si="14"/>
        <v>172.61035073322117</v>
      </c>
      <c r="V66" s="288">
        <f t="shared" si="14"/>
        <v>160.94189556364594</v>
      </c>
      <c r="W66" s="288">
        <f t="shared" si="14"/>
        <v>160.28451846800243</v>
      </c>
      <c r="X66" s="288">
        <f t="shared" si="14"/>
        <v>159.3167228204812</v>
      </c>
      <c r="Y66" s="288">
        <f t="shared" si="14"/>
        <v>175.04073499609191</v>
      </c>
      <c r="DA66" s="94"/>
    </row>
    <row r="67" spans="1:105" ht="12" customHeight="1" x14ac:dyDescent="0.25">
      <c r="A67" s="49" t="s">
        <v>60</v>
      </c>
      <c r="B67" s="289">
        <f t="shared" ref="B67:Y67" si="15">IF(B$11=0,"",B$6/B$11*1000)</f>
        <v>873.81453285209989</v>
      </c>
      <c r="C67" s="289">
        <f t="shared" si="15"/>
        <v>895.28091785302774</v>
      </c>
      <c r="D67" s="289">
        <f t="shared" si="15"/>
        <v>828.14542264617</v>
      </c>
      <c r="E67" s="289">
        <f t="shared" si="15"/>
        <v>747.46575065132083</v>
      </c>
      <c r="F67" s="289">
        <f t="shared" si="15"/>
        <v>766.53496780967919</v>
      </c>
      <c r="G67" s="289">
        <f t="shared" si="15"/>
        <v>768.53572305023033</v>
      </c>
      <c r="H67" s="289">
        <f t="shared" si="15"/>
        <v>809.29247549043794</v>
      </c>
      <c r="I67" s="289">
        <f t="shared" si="15"/>
        <v>773.62562414744946</v>
      </c>
      <c r="J67" s="289">
        <f t="shared" si="15"/>
        <v>768.33166749050235</v>
      </c>
      <c r="K67" s="289">
        <f t="shared" si="15"/>
        <v>700.76548443453601</v>
      </c>
      <c r="L67" s="289">
        <f t="shared" si="15"/>
        <v>713.9814436517654</v>
      </c>
      <c r="M67" s="289">
        <f t="shared" si="15"/>
        <v>719.24206561509868</v>
      </c>
      <c r="N67" s="289">
        <f t="shared" si="15"/>
        <v>700.60225669941667</v>
      </c>
      <c r="O67" s="289">
        <f t="shared" si="15"/>
        <v>676.65481830621138</v>
      </c>
      <c r="P67" s="289">
        <f t="shared" si="15"/>
        <v>693.70460029207322</v>
      </c>
      <c r="Q67" s="289">
        <f t="shared" si="15"/>
        <v>685.64667220009255</v>
      </c>
      <c r="R67" s="289">
        <f t="shared" si="15"/>
        <v>734.70280027490662</v>
      </c>
      <c r="S67" s="289">
        <f t="shared" si="15"/>
        <v>749.79423209166566</v>
      </c>
      <c r="T67" s="289">
        <f t="shared" si="15"/>
        <v>774.4917550496599</v>
      </c>
      <c r="U67" s="289">
        <f t="shared" si="15"/>
        <v>814.57546664219137</v>
      </c>
      <c r="V67" s="289">
        <f t="shared" si="15"/>
        <v>771.79555748322446</v>
      </c>
      <c r="W67" s="289">
        <f t="shared" si="15"/>
        <v>719.29068036167575</v>
      </c>
      <c r="X67" s="289">
        <f t="shared" si="15"/>
        <v>693.47749123059691</v>
      </c>
      <c r="Y67" s="289">
        <f t="shared" si="15"/>
        <v>783.79168349504778</v>
      </c>
      <c r="DA67" s="84"/>
    </row>
    <row r="68" spans="1:105" ht="12" customHeight="1" x14ac:dyDescent="0.25">
      <c r="A68" s="115" t="s">
        <v>148</v>
      </c>
      <c r="B68" s="286"/>
      <c r="C68" s="286"/>
      <c r="D68" s="286"/>
      <c r="E68" s="286"/>
      <c r="F68" s="286"/>
      <c r="G68" s="286"/>
      <c r="H68" s="286"/>
      <c r="I68" s="286"/>
      <c r="J68" s="286"/>
      <c r="K68" s="286"/>
      <c r="L68" s="286"/>
      <c r="M68" s="286"/>
      <c r="N68" s="286"/>
      <c r="O68" s="286"/>
      <c r="P68" s="286"/>
      <c r="Q68" s="286"/>
      <c r="R68" s="286"/>
      <c r="S68" s="286"/>
      <c r="T68" s="286"/>
      <c r="U68" s="286"/>
      <c r="V68" s="286"/>
      <c r="W68" s="286"/>
      <c r="X68" s="286"/>
      <c r="Y68" s="286"/>
      <c r="DA68" s="118"/>
    </row>
    <row r="69" spans="1:105" ht="12" customHeight="1" x14ac:dyDescent="0.25">
      <c r="A69" s="50" t="s">
        <v>51</v>
      </c>
      <c r="B69" s="252">
        <f t="shared" ref="B69:Y69" si="16">IF(B$52=0,"",B$52/B$9)</f>
        <v>7.9310000000000033E-2</v>
      </c>
      <c r="C69" s="252">
        <f t="shared" si="16"/>
        <v>8.2984504929385083E-2</v>
      </c>
      <c r="D69" s="252">
        <f t="shared" si="16"/>
        <v>8.2522355199837402E-2</v>
      </c>
      <c r="E69" s="252">
        <f t="shared" si="16"/>
        <v>8.0780423607610854E-2</v>
      </c>
      <c r="F69" s="252">
        <f t="shared" si="16"/>
        <v>8.4225644959063747E-2</v>
      </c>
      <c r="G69" s="252">
        <f t="shared" si="16"/>
        <v>8.6214305628492888E-2</v>
      </c>
      <c r="H69" s="252">
        <f t="shared" si="16"/>
        <v>8.5306083523038229E-2</v>
      </c>
      <c r="I69" s="252">
        <f t="shared" si="16"/>
        <v>8.6315094854428523E-2</v>
      </c>
      <c r="J69" s="252">
        <f t="shared" si="16"/>
        <v>8.6173021218184195E-2</v>
      </c>
      <c r="K69" s="252">
        <f t="shared" si="16"/>
        <v>8.6857043556388874E-2</v>
      </c>
      <c r="L69" s="252">
        <f t="shared" si="16"/>
        <v>8.6044914162987665E-2</v>
      </c>
      <c r="M69" s="252">
        <f t="shared" si="16"/>
        <v>8.1661934139084749E-2</v>
      </c>
      <c r="N69" s="252">
        <f t="shared" si="16"/>
        <v>8.0879758864900189E-2</v>
      </c>
      <c r="O69" s="252">
        <f t="shared" si="16"/>
        <v>8.1856247353257389E-2</v>
      </c>
      <c r="P69" s="252">
        <f t="shared" si="16"/>
        <v>8.1146791706427732E-2</v>
      </c>
      <c r="Q69" s="252">
        <f t="shared" si="16"/>
        <v>8.1381729200482034E-2</v>
      </c>
      <c r="R69" s="252">
        <f t="shared" si="16"/>
        <v>7.8025101934256866E-2</v>
      </c>
      <c r="S69" s="252">
        <f t="shared" si="16"/>
        <v>7.7898170712725701E-2</v>
      </c>
      <c r="T69" s="252">
        <f t="shared" si="16"/>
        <v>8.1131480006409157E-2</v>
      </c>
      <c r="U69" s="252">
        <f t="shared" si="16"/>
        <v>7.7282260748120099E-2</v>
      </c>
      <c r="V69" s="252">
        <f t="shared" si="16"/>
        <v>8.0063146618043174E-2</v>
      </c>
      <c r="W69" s="252">
        <f t="shared" si="16"/>
        <v>7.4760146164596614E-2</v>
      </c>
      <c r="X69" s="252">
        <f t="shared" si="16"/>
        <v>7.5591553124037508E-2</v>
      </c>
      <c r="Y69" s="252">
        <f t="shared" si="16"/>
        <v>7.2818301173028302E-2</v>
      </c>
      <c r="DA69" s="83"/>
    </row>
    <row r="70" spans="1:105" ht="12" customHeight="1" x14ac:dyDescent="0.25">
      <c r="A70" s="107" t="s">
        <v>52</v>
      </c>
      <c r="B70" s="291">
        <f t="shared" ref="B70:Y70" si="17">IF(B$53=0,"",B$53/B$10)</f>
        <v>6.1571000261255809E-2</v>
      </c>
      <c r="C70" s="291">
        <f t="shared" si="17"/>
        <v>6.4423641087975672E-2</v>
      </c>
      <c r="D70" s="291">
        <f t="shared" si="17"/>
        <v>6.4064858826990714E-2</v>
      </c>
      <c r="E70" s="291">
        <f t="shared" si="17"/>
        <v>6.2712539188608793E-2</v>
      </c>
      <c r="F70" s="291">
        <f t="shared" si="17"/>
        <v>6.5387179520602121E-2</v>
      </c>
      <c r="G70" s="291">
        <f t="shared" si="17"/>
        <v>6.4513707385469937E-2</v>
      </c>
      <c r="H70" s="291">
        <f t="shared" si="17"/>
        <v>6.7191587054939828E-2</v>
      </c>
      <c r="I70" s="291">
        <f t="shared" si="17"/>
        <v>6.0999772947054803E-2</v>
      </c>
      <c r="J70" s="291">
        <f t="shared" si="17"/>
        <v>6.0899368034480886E-2</v>
      </c>
      <c r="K70" s="291">
        <f t="shared" si="17"/>
        <v>6.1382773716784418E-2</v>
      </c>
      <c r="L70" s="291">
        <f t="shared" si="17"/>
        <v>6.0808833449619674E-2</v>
      </c>
      <c r="M70" s="291">
        <f t="shared" si="17"/>
        <v>6.1704408750429353E-2</v>
      </c>
      <c r="N70" s="291">
        <f t="shared" si="17"/>
        <v>6.1113390874823328E-2</v>
      </c>
      <c r="O70" s="291">
        <f t="shared" si="17"/>
        <v>5.938780644538208E-2</v>
      </c>
      <c r="P70" s="291">
        <f t="shared" si="17"/>
        <v>6.3354351215775831E-2</v>
      </c>
      <c r="Q70" s="291">
        <f t="shared" si="17"/>
        <v>6.3537775750487135E-2</v>
      </c>
      <c r="R70" s="291">
        <f t="shared" si="17"/>
        <v>6.2495598974679066E-2</v>
      </c>
      <c r="S70" s="291">
        <f t="shared" si="17"/>
        <v>6.2393931145717327E-2</v>
      </c>
      <c r="T70" s="291">
        <f t="shared" si="17"/>
        <v>6.4983707973556681E-2</v>
      </c>
      <c r="U70" s="291">
        <f t="shared" si="17"/>
        <v>6.327164996211268E-2</v>
      </c>
      <c r="V70" s="291">
        <f t="shared" si="17"/>
        <v>7.048305310746325E-2</v>
      </c>
      <c r="W70" s="291">
        <f t="shared" si="17"/>
        <v>6.5814592293996582E-2</v>
      </c>
      <c r="X70" s="291">
        <f t="shared" si="17"/>
        <v>6.2877688944857041E-2</v>
      </c>
      <c r="Y70" s="291">
        <f t="shared" si="17"/>
        <v>6.6208442276020782E-2</v>
      </c>
      <c r="DA70" s="94"/>
    </row>
    <row r="71" spans="1:105" ht="12" customHeight="1" x14ac:dyDescent="0.25">
      <c r="A71" s="49" t="s">
        <v>53</v>
      </c>
      <c r="B71" s="253">
        <f t="shared" ref="B71:Y71" si="18">IF(B$54=0,"",B$54/B$11)</f>
        <v>0.17370271512221039</v>
      </c>
      <c r="C71" s="253">
        <f t="shared" si="18"/>
        <v>0.18075550263047005</v>
      </c>
      <c r="D71" s="253">
        <f t="shared" si="18"/>
        <v>0.17988449260606465</v>
      </c>
      <c r="E71" s="253">
        <f t="shared" si="18"/>
        <v>0.17602287996852362</v>
      </c>
      <c r="F71" s="253">
        <f t="shared" si="18"/>
        <v>0.17717959511589346</v>
      </c>
      <c r="G71" s="253">
        <f t="shared" si="18"/>
        <v>0.17907254531734731</v>
      </c>
      <c r="H71" s="253">
        <f t="shared" si="18"/>
        <v>0.17961349842069713</v>
      </c>
      <c r="I71" s="253">
        <f t="shared" si="18"/>
        <v>0.17778144992840217</v>
      </c>
      <c r="J71" s="253">
        <f t="shared" si="18"/>
        <v>0.17295976886428674</v>
      </c>
      <c r="K71" s="253">
        <f t="shared" si="18"/>
        <v>0.17408820149416915</v>
      </c>
      <c r="L71" s="253">
        <f t="shared" si="18"/>
        <v>0.16945523383254579</v>
      </c>
      <c r="M71" s="253">
        <f t="shared" si="18"/>
        <v>0.16300173397232237</v>
      </c>
      <c r="N71" s="253">
        <f t="shared" si="18"/>
        <v>0.16134352956753692</v>
      </c>
      <c r="O71" s="253">
        <f t="shared" si="18"/>
        <v>0.16037847621372717</v>
      </c>
      <c r="P71" s="253">
        <f t="shared" si="18"/>
        <v>0.16227858985208596</v>
      </c>
      <c r="Q71" s="253">
        <f t="shared" si="18"/>
        <v>0.15817271617984374</v>
      </c>
      <c r="R71" s="253">
        <f t="shared" si="18"/>
        <v>0.15516676279735686</v>
      </c>
      <c r="S71" s="253">
        <f t="shared" si="18"/>
        <v>0.15491433753606723</v>
      </c>
      <c r="T71" s="253">
        <f t="shared" si="18"/>
        <v>0.15292398237107888</v>
      </c>
      <c r="U71" s="253">
        <f t="shared" si="18"/>
        <v>0.15700489288582706</v>
      </c>
      <c r="V71" s="253">
        <f t="shared" si="18"/>
        <v>0.16477681322323137</v>
      </c>
      <c r="W71" s="253">
        <f t="shared" si="18"/>
        <v>0.15386278408309592</v>
      </c>
      <c r="X71" s="253">
        <f t="shared" si="18"/>
        <v>0.15143039586691615</v>
      </c>
      <c r="Y71" s="253">
        <f t="shared" si="18"/>
        <v>0.15359710862793657</v>
      </c>
      <c r="DA71" s="84"/>
    </row>
    <row r="72" spans="1:105" ht="12" customHeight="1" x14ac:dyDescent="0.25">
      <c r="A72" s="115" t="s">
        <v>149</v>
      </c>
      <c r="B72" s="286"/>
      <c r="C72" s="286"/>
      <c r="D72" s="286"/>
      <c r="E72" s="286"/>
      <c r="F72" s="286"/>
      <c r="G72" s="286"/>
      <c r="H72" s="286"/>
      <c r="I72" s="286"/>
      <c r="J72" s="286"/>
      <c r="K72" s="286"/>
      <c r="L72" s="286"/>
      <c r="M72" s="286"/>
      <c r="N72" s="286"/>
      <c r="O72" s="286"/>
      <c r="P72" s="286"/>
      <c r="Q72" s="286"/>
      <c r="R72" s="286"/>
      <c r="S72" s="286"/>
      <c r="T72" s="286"/>
      <c r="U72" s="286"/>
      <c r="V72" s="286"/>
      <c r="W72" s="286"/>
      <c r="X72" s="286"/>
      <c r="Y72" s="286"/>
      <c r="DA72" s="118"/>
    </row>
    <row r="73" spans="1:105" ht="12" customHeight="1" x14ac:dyDescent="0.25">
      <c r="A73" s="50" t="s">
        <v>51</v>
      </c>
      <c r="B73" s="252">
        <f>IF(NMM_ued!B$5=0,"",NMM_ued!B$5/B$9)</f>
        <v>4.2338554457158437E-2</v>
      </c>
      <c r="C73" s="252">
        <f>IF(NMM_ued!C$5=0,"",NMM_ued!C$5/C$9)</f>
        <v>4.4404901922662367E-2</v>
      </c>
      <c r="D73" s="252">
        <f>IF(NMM_ued!D$5=0,"",NMM_ued!D$5/D$9)</f>
        <v>4.3963206904902387E-2</v>
      </c>
      <c r="E73" s="252">
        <f>IF(NMM_ued!E$5=0,"",NMM_ued!E$5/E$9)</f>
        <v>4.2860074144889126E-2</v>
      </c>
      <c r="F73" s="252">
        <f>IF(NMM_ued!F$5=0,"",NMM_ued!F$5/F$9)</f>
        <v>4.4657136230536923E-2</v>
      </c>
      <c r="G73" s="252">
        <f>IF(NMM_ued!G$5=0,"",NMM_ued!G$5/G$9)</f>
        <v>4.5635801321206551E-2</v>
      </c>
      <c r="H73" s="252">
        <f>IF(NMM_ued!H$5=0,"",NMM_ued!H$5/H$9)</f>
        <v>4.5522313511742254E-2</v>
      </c>
      <c r="I73" s="252">
        <f>IF(NMM_ued!I$5=0,"",NMM_ued!I$5/I$9)</f>
        <v>4.6005062200119795E-2</v>
      </c>
      <c r="J73" s="252">
        <f>IF(NMM_ued!J$5=0,"",NMM_ued!J$5/J$9)</f>
        <v>4.5910471456130031E-2</v>
      </c>
      <c r="K73" s="252">
        <f>IF(NMM_ued!K$5=0,"",NMM_ued!K$5/K$9)</f>
        <v>4.6265160492959229E-2</v>
      </c>
      <c r="L73" s="252">
        <f>IF(NMM_ued!L$5=0,"",NMM_ued!L$5/L$9)</f>
        <v>4.5930110150144747E-2</v>
      </c>
      <c r="M73" s="252">
        <f>IF(NMM_ued!M$5=0,"",NMM_ued!M$5/M$9)</f>
        <v>4.420133047992364E-2</v>
      </c>
      <c r="N73" s="252">
        <f>IF(NMM_ued!N$5=0,"",NMM_ued!N$5/N$9)</f>
        <v>4.3779815346576954E-2</v>
      </c>
      <c r="O73" s="252">
        <f>IF(NMM_ued!O$5=0,"",NMM_ued!O$5/O$9)</f>
        <v>4.4252906783488276E-2</v>
      </c>
      <c r="P73" s="252">
        <f>IF(NMM_ued!P$5=0,"",NMM_ued!P$5/P$9)</f>
        <v>4.4576366520448614E-2</v>
      </c>
      <c r="Q73" s="252">
        <f>IF(NMM_ued!Q$5=0,"",NMM_ued!Q$5/Q$9)</f>
        <v>4.471379981489345E-2</v>
      </c>
      <c r="R73" s="252">
        <f>IF(NMM_ued!R$5=0,"",NMM_ued!R$5/R$9)</f>
        <v>4.3666274302802961E-2</v>
      </c>
      <c r="S73" s="252">
        <f>IF(NMM_ued!S$5=0,"",NMM_ued!S$5/S$9)</f>
        <v>4.3615019361623243E-2</v>
      </c>
      <c r="T73" s="252">
        <f>IF(NMM_ued!T$5=0,"",NMM_ued!T$5/T$9)</f>
        <v>4.5548287938744825E-2</v>
      </c>
      <c r="U73" s="252">
        <f>IF(NMM_ued!U$5=0,"",NMM_ued!U$5/U$9)</f>
        <v>4.4070842467949907E-2</v>
      </c>
      <c r="V73" s="252">
        <f>IF(NMM_ued!V$5=0,"",NMM_ued!V$5/V$9)</f>
        <v>4.6367530886623702E-2</v>
      </c>
      <c r="W73" s="252">
        <f>IF(NMM_ued!W$5=0,"",NMM_ued!W$5/W$9)</f>
        <v>4.3464218135258852E-2</v>
      </c>
      <c r="X73" s="252">
        <f>IF(NMM_ued!X$5=0,"",NMM_ued!X$5/X$9)</f>
        <v>4.3928871069305188E-2</v>
      </c>
      <c r="Y73" s="252">
        <f>IF(NMM_ued!Y$5=0,"",NMM_ued!Y$5/Y$9)</f>
        <v>4.3151365064326014E-2</v>
      </c>
      <c r="DA73" s="83"/>
    </row>
    <row r="74" spans="1:105" ht="12" customHeight="1" x14ac:dyDescent="0.25">
      <c r="A74" s="107" t="s">
        <v>52</v>
      </c>
      <c r="B74" s="291">
        <f>IF(NMM_ued!B$48=0,"",NMM_ued!B$48/B$10)</f>
        <v>2.9630894381061527E-2</v>
      </c>
      <c r="C74" s="291">
        <f>IF(NMM_ued!C$48=0,"",NMM_ued!C$48/C$10)</f>
        <v>3.1065185154921703E-2</v>
      </c>
      <c r="D74" s="291">
        <f>IF(NMM_ued!D$48=0,"",NMM_ued!D$48/D$10)</f>
        <v>3.0768160451121056E-2</v>
      </c>
      <c r="E74" s="291">
        <f>IF(NMM_ued!E$48=0,"",NMM_ued!E$48/E$10)</f>
        <v>3.0152041563217293E-2</v>
      </c>
      <c r="F74" s="291">
        <f>IF(NMM_ued!F$48=0,"",NMM_ued!F$48/F$10)</f>
        <v>3.1437432992109625E-2</v>
      </c>
      <c r="G74" s="291">
        <f>IF(NMM_ued!G$48=0,"",NMM_ued!G$48/G$10)</f>
        <v>3.1291100504596998E-2</v>
      </c>
      <c r="H74" s="291">
        <f>IF(NMM_ued!H$48=0,"",NMM_ued!H$48/H$10)</f>
        <v>3.2597854649230887E-2</v>
      </c>
      <c r="I74" s="291">
        <f>IF(NMM_ued!I$48=0,"",NMM_ued!I$48/I$10)</f>
        <v>3.0415334048800535E-2</v>
      </c>
      <c r="J74" s="291">
        <f>IF(NMM_ued!J$48=0,"",NMM_ued!J$48/J$10)</f>
        <v>3.0349908020397644E-2</v>
      </c>
      <c r="K74" s="291">
        <f>IF(NMM_ued!K$48=0,"",NMM_ued!K$48/K$10)</f>
        <v>3.061731163962253E-2</v>
      </c>
      <c r="L74" s="291">
        <f>IF(NMM_ued!L$48=0,"",NMM_ued!L$48/L$10)</f>
        <v>3.0364406821840613E-2</v>
      </c>
      <c r="M74" s="291">
        <f>IF(NMM_ued!M$48=0,"",NMM_ued!M$48/M$10)</f>
        <v>3.0843283337661467E-2</v>
      </c>
      <c r="N74" s="291">
        <f>IF(NMM_ued!N$48=0,"",NMM_ued!N$48/N$10)</f>
        <v>3.0563213149924714E-2</v>
      </c>
      <c r="O74" s="291">
        <f>IF(NMM_ued!O$48=0,"",NMM_ued!O$48/O$10)</f>
        <v>3.0204534228974358E-2</v>
      </c>
      <c r="P74" s="291">
        <f>IF(NMM_ued!P$48=0,"",NMM_ued!P$48/P$10)</f>
        <v>3.221038640174468E-2</v>
      </c>
      <c r="Q74" s="291">
        <f>IF(NMM_ued!Q$48=0,"",NMM_ued!Q$48/Q$10)</f>
        <v>3.2304661507168014E-2</v>
      </c>
      <c r="R74" s="291">
        <f>IF(NMM_ued!R$48=0,"",NMM_ued!R$48/R$10)</f>
        <v>3.2405919262287024E-2</v>
      </c>
      <c r="S74" s="291">
        <f>IF(NMM_ued!S$48=0,"",NMM_ued!S$48/S$10)</f>
        <v>3.2403066930355225E-2</v>
      </c>
      <c r="T74" s="291">
        <f>IF(NMM_ued!T$48=0,"",NMM_ued!T$48/T$10)</f>
        <v>3.3768549761194241E-2</v>
      </c>
      <c r="U74" s="291">
        <f>IF(NMM_ued!U$48=0,"",NMM_ued!U$48/U$10)</f>
        <v>3.3592492644106436E-2</v>
      </c>
      <c r="V74" s="291">
        <f>IF(NMM_ued!V$48=0,"",NMM_ued!V$48/V$10)</f>
        <v>3.7278611883594395E-2</v>
      </c>
      <c r="W74" s="291">
        <f>IF(NMM_ued!W$48=0,"",NMM_ued!W$48/W$10)</f>
        <v>3.4955342345815925E-2</v>
      </c>
      <c r="X74" s="291">
        <f>IF(NMM_ued!X$48=0,"",NMM_ued!X$48/X$10)</f>
        <v>3.4240421433024401E-2</v>
      </c>
      <c r="Y74" s="291">
        <f>IF(NMM_ued!Y$48=0,"",NMM_ued!Y$48/Y$10)</f>
        <v>3.607735780961898E-2</v>
      </c>
      <c r="DA74" s="94"/>
    </row>
    <row r="75" spans="1:105" ht="12" customHeight="1" x14ac:dyDescent="0.25">
      <c r="A75" s="49" t="s">
        <v>53</v>
      </c>
      <c r="B75" s="253">
        <f>IF(NMM_ued!B$99=0,"",NMM_ued!B$99/B$11)</f>
        <v>9.1161589289211545E-2</v>
      </c>
      <c r="C75" s="253">
        <f>IF(NMM_ued!C$99=0,"",NMM_ued!C$99/C$11)</f>
        <v>9.597718842041518E-2</v>
      </c>
      <c r="D75" s="253">
        <f>IF(NMM_ued!D$99=0,"",NMM_ued!D$99/D$11)</f>
        <v>9.5124595136960755E-2</v>
      </c>
      <c r="E75" s="253">
        <f>IF(NMM_ued!E$99=0,"",NMM_ued!E$99/E$11)</f>
        <v>9.1673627619505732E-2</v>
      </c>
      <c r="F75" s="253">
        <f>IF(NMM_ued!F$99=0,"",NMM_ued!F$99/F$11)</f>
        <v>9.2975856727735257E-2</v>
      </c>
      <c r="G75" s="253">
        <f>IF(NMM_ued!G$99=0,"",NMM_ued!G$99/G$11)</f>
        <v>9.4989137020159611E-2</v>
      </c>
      <c r="H75" s="253">
        <f>IF(NMM_ued!H$99=0,"",NMM_ued!H$99/H$11)</f>
        <v>9.6005270864873191E-2</v>
      </c>
      <c r="I75" s="253">
        <f>IF(NMM_ued!I$99=0,"",NMM_ued!I$99/I$11)</f>
        <v>9.5412562791647421E-2</v>
      </c>
      <c r="J75" s="253">
        <f>IF(NMM_ued!J$99=0,"",NMM_ued!J$99/J$11)</f>
        <v>9.2747674754378714E-2</v>
      </c>
      <c r="K75" s="253">
        <f>IF(NMM_ued!K$99=0,"",NMM_ued!K$99/K$11)</f>
        <v>9.3608601166342106E-2</v>
      </c>
      <c r="L75" s="253">
        <f>IF(NMM_ued!L$99=0,"",NMM_ued!L$99/L$11)</f>
        <v>9.1972932717377415E-2</v>
      </c>
      <c r="M75" s="253">
        <f>IF(NMM_ued!M$99=0,"",NMM_ued!M$99/M$11)</f>
        <v>8.9811215560567592E-2</v>
      </c>
      <c r="N75" s="253">
        <f>IF(NMM_ued!N$99=0,"",NMM_ued!N$99/N$11)</f>
        <v>8.8985761683233466E-2</v>
      </c>
      <c r="O75" s="253">
        <f>IF(NMM_ued!O$99=0,"",NMM_ued!O$99/O$11)</f>
        <v>8.9374110844907304E-2</v>
      </c>
      <c r="P75" s="253">
        <f>IF(NMM_ued!P$99=0,"",NMM_ued!P$99/P$11)</f>
        <v>9.1638581137238204E-2</v>
      </c>
      <c r="Q75" s="253">
        <f>IF(NMM_ued!Q$99=0,"",NMM_ued!Q$99/Q$11)</f>
        <v>9.0244021651423673E-2</v>
      </c>
      <c r="R75" s="253">
        <f>IF(NMM_ued!R$99=0,"",NMM_ued!R$99/R$11)</f>
        <v>9.0165029935159596E-2</v>
      </c>
      <c r="S75" s="253">
        <f>IF(NMM_ued!S$99=0,"",NMM_ued!S$99/S$11)</f>
        <v>9.0033003514164614E-2</v>
      </c>
      <c r="T75" s="253">
        <f>IF(NMM_ued!T$99=0,"",NMM_ued!T$99/T$11)</f>
        <v>9.0573881122499617E-2</v>
      </c>
      <c r="U75" s="253">
        <f>IF(NMM_ued!U$99=0,"",NMM_ued!U$99/U$11)</f>
        <v>9.304474769324117E-2</v>
      </c>
      <c r="V75" s="253">
        <f>IF(NMM_ued!V$99=0,"",NMM_ued!V$99/V$11)</f>
        <v>9.7908880570288861E-2</v>
      </c>
      <c r="W75" s="253">
        <f>IF(NMM_ued!W$99=0,"",NMM_ued!W$99/W$11)</f>
        <v>9.2963752645985262E-2</v>
      </c>
      <c r="X75" s="253">
        <f>IF(NMM_ued!X$99=0,"",NMM_ued!X$99/X$11)</f>
        <v>9.2395840392879236E-2</v>
      </c>
      <c r="Y75" s="253">
        <f>IF(NMM_ued!Y$99=0,"",NMM_ued!Y$99/Y$11)</f>
        <v>9.448430194547644E-2</v>
      </c>
      <c r="DA75" s="84"/>
    </row>
    <row r="76" spans="1:105" ht="12" customHeight="1" x14ac:dyDescent="0.25">
      <c r="A76" s="110" t="s">
        <v>87</v>
      </c>
      <c r="B76" s="254">
        <f t="shared" ref="B76:Y76" si="19">IF(B$51=0,"",B$59/B$51)</f>
        <v>5.788271615995578</v>
      </c>
      <c r="C76" s="254">
        <f t="shared" si="19"/>
        <v>5.6371761987148972</v>
      </c>
      <c r="D76" s="254">
        <f t="shared" si="19"/>
        <v>5.502968854887051</v>
      </c>
      <c r="E76" s="254">
        <f t="shared" si="19"/>
        <v>5.4917196083609046</v>
      </c>
      <c r="F76" s="254">
        <f t="shared" si="19"/>
        <v>5.4320020922915768</v>
      </c>
      <c r="G76" s="254">
        <f t="shared" si="19"/>
        <v>5.2548640730308636</v>
      </c>
      <c r="H76" s="254">
        <f t="shared" si="19"/>
        <v>5.259906050325684</v>
      </c>
      <c r="I76" s="254">
        <f t="shared" si="19"/>
        <v>5.2373461372583554</v>
      </c>
      <c r="J76" s="254">
        <f t="shared" si="19"/>
        <v>5.7523212377503405</v>
      </c>
      <c r="K76" s="254">
        <f t="shared" si="19"/>
        <v>5.6949385103865922</v>
      </c>
      <c r="L76" s="254">
        <f t="shared" si="19"/>
        <v>5.6466108445972569</v>
      </c>
      <c r="M76" s="254">
        <f t="shared" si="19"/>
        <v>5.618720256857948</v>
      </c>
      <c r="N76" s="254">
        <f t="shared" si="19"/>
        <v>5.6208847814911485</v>
      </c>
      <c r="O76" s="254">
        <f t="shared" si="19"/>
        <v>5.4742129506248451</v>
      </c>
      <c r="P76" s="254">
        <f t="shared" si="19"/>
        <v>5.5602839636131591</v>
      </c>
      <c r="Q76" s="254">
        <f t="shared" si="19"/>
        <v>5.4731951210955359</v>
      </c>
      <c r="R76" s="254">
        <f t="shared" si="19"/>
        <v>5.4923513111995677</v>
      </c>
      <c r="S76" s="254">
        <f t="shared" si="19"/>
        <v>5.4885909052456068</v>
      </c>
      <c r="T76" s="254">
        <f t="shared" si="19"/>
        <v>5.3832992272534694</v>
      </c>
      <c r="U76" s="254">
        <f t="shared" si="19"/>
        <v>5.4399618890933858</v>
      </c>
      <c r="V76" s="254">
        <f t="shared" si="19"/>
        <v>5.3054227016623425</v>
      </c>
      <c r="W76" s="254">
        <f t="shared" si="19"/>
        <v>5.4187406287587709</v>
      </c>
      <c r="X76" s="254">
        <f t="shared" si="19"/>
        <v>5.354533232669942</v>
      </c>
      <c r="Y76" s="254">
        <f t="shared" si="19"/>
        <v>5.3459719291501262</v>
      </c>
      <c r="DA76" s="109"/>
    </row>
    <row r="77" spans="1:105" ht="12" customHeight="1" x14ac:dyDescent="0.25">
      <c r="A77" s="50" t="s">
        <v>1436</v>
      </c>
      <c r="B77" s="255">
        <f t="shared" ref="B77:Y77" si="20">IF(B$52=0,"",B$60/B$52)</f>
        <v>10.228217640354281</v>
      </c>
      <c r="C77" s="255">
        <f t="shared" si="20"/>
        <v>9.8007473073315481</v>
      </c>
      <c r="D77" s="255">
        <f t="shared" si="20"/>
        <v>9.8302230308194911</v>
      </c>
      <c r="E77" s="255">
        <f t="shared" si="20"/>
        <v>9.7266021596465251</v>
      </c>
      <c r="F77" s="255">
        <f t="shared" si="20"/>
        <v>9.7548730337272556</v>
      </c>
      <c r="G77" s="255">
        <f t="shared" si="20"/>
        <v>9.2406511199170662</v>
      </c>
      <c r="H77" s="255">
        <f t="shared" si="20"/>
        <v>8.9188212319520854</v>
      </c>
      <c r="I77" s="255">
        <f t="shared" si="20"/>
        <v>9.3375858090045281</v>
      </c>
      <c r="J77" s="255">
        <f t="shared" si="20"/>
        <v>9.9269036627900977</v>
      </c>
      <c r="K77" s="255">
        <f t="shared" si="20"/>
        <v>9.6366201957961177</v>
      </c>
      <c r="L77" s="255">
        <f t="shared" si="20"/>
        <v>9.9427106441029292</v>
      </c>
      <c r="M77" s="255">
        <f t="shared" si="20"/>
        <v>9.7951338152147986</v>
      </c>
      <c r="N77" s="255">
        <f t="shared" si="20"/>
        <v>9.7160277297075091</v>
      </c>
      <c r="O77" s="255">
        <f t="shared" si="20"/>
        <v>9.5472596297521815</v>
      </c>
      <c r="P77" s="255">
        <f t="shared" si="20"/>
        <v>9.672608728231225</v>
      </c>
      <c r="Q77" s="255">
        <f t="shared" si="20"/>
        <v>9.6745190212916032</v>
      </c>
      <c r="R77" s="255">
        <f t="shared" si="20"/>
        <v>9.6495771766774912</v>
      </c>
      <c r="S77" s="255">
        <f t="shared" si="20"/>
        <v>9.6094337126934626</v>
      </c>
      <c r="T77" s="255">
        <f t="shared" si="20"/>
        <v>9.3412754058343754</v>
      </c>
      <c r="U77" s="255">
        <f t="shared" si="20"/>
        <v>9.5175824437740904</v>
      </c>
      <c r="V77" s="255">
        <f t="shared" si="20"/>
        <v>9.0274742971032023</v>
      </c>
      <c r="W77" s="255">
        <f t="shared" si="20"/>
        <v>9.7414872304236031</v>
      </c>
      <c r="X77" s="255">
        <f t="shared" si="20"/>
        <v>9.5739273020493307</v>
      </c>
      <c r="Y77" s="255">
        <f t="shared" si="20"/>
        <v>9.5536894286574761</v>
      </c>
      <c r="DA77" s="83"/>
    </row>
    <row r="78" spans="1:105" ht="12" customHeight="1" x14ac:dyDescent="0.25">
      <c r="A78" s="107" t="s">
        <v>1437</v>
      </c>
      <c r="B78" s="293">
        <f t="shared" ref="B78:Y78" si="21">IF(B$53=0,"",B$61/B$53)</f>
        <v>2.9885496003591445</v>
      </c>
      <c r="C78" s="293">
        <f t="shared" si="21"/>
        <v>2.8940310227431141</v>
      </c>
      <c r="D78" s="293">
        <f t="shared" si="21"/>
        <v>2.8392425619667665</v>
      </c>
      <c r="E78" s="293">
        <f t="shared" si="21"/>
        <v>2.8012059629830266</v>
      </c>
      <c r="F78" s="293">
        <f t="shared" si="21"/>
        <v>2.7151140757539354</v>
      </c>
      <c r="G78" s="293">
        <f t="shared" si="21"/>
        <v>2.5882557209885966</v>
      </c>
      <c r="H78" s="293">
        <f t="shared" si="21"/>
        <v>2.6326358092494866</v>
      </c>
      <c r="I78" s="293">
        <f t="shared" si="21"/>
        <v>2.5777751457198539</v>
      </c>
      <c r="J78" s="293">
        <f t="shared" si="21"/>
        <v>3.0667846775536662</v>
      </c>
      <c r="K78" s="293">
        <f t="shared" si="21"/>
        <v>3.0565428338489649</v>
      </c>
      <c r="L78" s="293">
        <f t="shared" si="21"/>
        <v>3.0054681038795446</v>
      </c>
      <c r="M78" s="293">
        <f t="shared" si="21"/>
        <v>2.9125827586968782</v>
      </c>
      <c r="N78" s="293">
        <f t="shared" si="21"/>
        <v>2.8783965521819508</v>
      </c>
      <c r="O78" s="293">
        <f t="shared" si="21"/>
        <v>2.8492828107638326</v>
      </c>
      <c r="P78" s="293">
        <f t="shared" si="21"/>
        <v>2.8634418215492552</v>
      </c>
      <c r="Q78" s="293">
        <f t="shared" si="21"/>
        <v>2.8139145650927762</v>
      </c>
      <c r="R78" s="293">
        <f t="shared" si="21"/>
        <v>2.8229410741049836</v>
      </c>
      <c r="S78" s="293">
        <f t="shared" si="21"/>
        <v>2.7877579533127208</v>
      </c>
      <c r="T78" s="293">
        <f t="shared" si="21"/>
        <v>2.7613563799029923</v>
      </c>
      <c r="U78" s="293">
        <f t="shared" si="21"/>
        <v>2.800905685041875</v>
      </c>
      <c r="V78" s="293">
        <f t="shared" si="21"/>
        <v>2.8692208536249986</v>
      </c>
      <c r="W78" s="293">
        <f t="shared" si="21"/>
        <v>2.7590033394529634</v>
      </c>
      <c r="X78" s="293">
        <f t="shared" si="21"/>
        <v>2.7760795657748329</v>
      </c>
      <c r="Y78" s="293">
        <f t="shared" si="21"/>
        <v>2.8180516738253951</v>
      </c>
      <c r="DA78" s="94"/>
    </row>
    <row r="79" spans="1:105" ht="12" customHeight="1" x14ac:dyDescent="0.25">
      <c r="A79" s="49" t="s">
        <v>1438</v>
      </c>
      <c r="B79" s="256">
        <f t="shared" ref="B79:Y79" si="22">IF(B$54=0,"",B$62/B$54)</f>
        <v>2.73994661783816</v>
      </c>
      <c r="C79" s="256">
        <f t="shared" si="22"/>
        <v>2.6125574619290388</v>
      </c>
      <c r="D79" s="256">
        <f t="shared" si="22"/>
        <v>2.6219975055305165</v>
      </c>
      <c r="E79" s="256">
        <f t="shared" si="22"/>
        <v>2.7895273470945918</v>
      </c>
      <c r="F79" s="256">
        <f t="shared" si="22"/>
        <v>2.7875389943831768</v>
      </c>
      <c r="G79" s="256">
        <f t="shared" si="22"/>
        <v>2.7373950918007464</v>
      </c>
      <c r="H79" s="256">
        <f t="shared" si="22"/>
        <v>2.7364205652636771</v>
      </c>
      <c r="I79" s="256">
        <f t="shared" si="22"/>
        <v>2.7814503845866594</v>
      </c>
      <c r="J79" s="256">
        <f t="shared" si="22"/>
        <v>2.8618300915401607</v>
      </c>
      <c r="K79" s="256">
        <f t="shared" si="22"/>
        <v>2.8290167956494678</v>
      </c>
      <c r="L79" s="256">
        <f t="shared" si="22"/>
        <v>2.8260785230332517</v>
      </c>
      <c r="M79" s="256">
        <f t="shared" si="22"/>
        <v>2.8484725579525683</v>
      </c>
      <c r="N79" s="256">
        <f t="shared" si="22"/>
        <v>2.8332232104302517</v>
      </c>
      <c r="O79" s="256">
        <f t="shared" si="22"/>
        <v>2.8341200872709784</v>
      </c>
      <c r="P79" s="256">
        <f t="shared" si="22"/>
        <v>2.8593296067619285</v>
      </c>
      <c r="Q79" s="256">
        <f t="shared" si="22"/>
        <v>2.8422275034002911</v>
      </c>
      <c r="R79" s="256">
        <f t="shared" si="22"/>
        <v>2.8352463383278685</v>
      </c>
      <c r="S79" s="256">
        <f t="shared" si="22"/>
        <v>2.8380892590730129</v>
      </c>
      <c r="T79" s="256">
        <f t="shared" si="22"/>
        <v>2.8438949756035421</v>
      </c>
      <c r="U79" s="256">
        <f t="shared" si="22"/>
        <v>2.8210769929519208</v>
      </c>
      <c r="V79" s="256">
        <f t="shared" si="22"/>
        <v>2.9262827876842028</v>
      </c>
      <c r="W79" s="256">
        <f t="shared" si="22"/>
        <v>2.8360414444780164</v>
      </c>
      <c r="X79" s="256">
        <f t="shared" si="22"/>
        <v>2.8522518649552193</v>
      </c>
      <c r="Y79" s="256">
        <f t="shared" si="22"/>
        <v>2.8375173105191935</v>
      </c>
      <c r="DA79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4" tint="0.79998168889431442"/>
    <pageSetUpPr fitToPage="1"/>
  </sheetPr>
  <dimension ref="A1:DA215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final energy consumption"</f>
        <v>DE: Non-metallic mineral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152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51</v>
      </c>
      <c r="B5" s="223">
        <v>2808.6843400000012</v>
      </c>
      <c r="C5" s="223">
        <v>2665.29632932199</v>
      </c>
      <c r="D5" s="223">
        <v>2558.935712391758</v>
      </c>
      <c r="E5" s="223">
        <v>2645.4780927256479</v>
      </c>
      <c r="F5" s="223">
        <v>2682.9236945260168</v>
      </c>
      <c r="G5" s="223">
        <v>2673.419403233936</v>
      </c>
      <c r="H5" s="223">
        <v>2868.8435888797758</v>
      </c>
      <c r="I5" s="223">
        <v>2881.370496430533</v>
      </c>
      <c r="J5" s="223">
        <v>2797.262441763477</v>
      </c>
      <c r="K5" s="223">
        <v>2603.4530235592001</v>
      </c>
      <c r="L5" s="223">
        <v>2512.769628301729</v>
      </c>
      <c r="M5" s="223">
        <v>2676.7965391450589</v>
      </c>
      <c r="N5" s="223">
        <v>2623.0923395064428</v>
      </c>
      <c r="O5" s="223">
        <v>2562.7553921357821</v>
      </c>
      <c r="P5" s="223">
        <v>2604.7308669846238</v>
      </c>
      <c r="Q5" s="223">
        <v>2535.85468188702</v>
      </c>
      <c r="R5" s="223">
        <v>2549.3921805999089</v>
      </c>
      <c r="S5" s="223">
        <v>2647.8484054218661</v>
      </c>
      <c r="T5" s="223">
        <v>2730.4787426435</v>
      </c>
      <c r="U5" s="223">
        <v>2641.9205914899221</v>
      </c>
      <c r="V5" s="223">
        <v>2841.040757741262</v>
      </c>
      <c r="W5" s="223">
        <v>2614.063270791285</v>
      </c>
      <c r="X5" s="223">
        <v>2487.037689333958</v>
      </c>
      <c r="Y5" s="223">
        <v>2184.6154348575719</v>
      </c>
      <c r="DA5" s="89" t="s">
        <v>1439</v>
      </c>
    </row>
    <row r="6" spans="1:105" ht="12" customHeight="1" x14ac:dyDescent="0.25">
      <c r="A6" s="55" t="s">
        <v>91</v>
      </c>
      <c r="B6" s="259">
        <v>13.28750881632082</v>
      </c>
      <c r="C6" s="259">
        <v>12.609159373877331</v>
      </c>
      <c r="D6" s="259">
        <v>12.10598156388177</v>
      </c>
      <c r="E6" s="259">
        <v>12.515401955233949</v>
      </c>
      <c r="F6" s="259">
        <v>12.69255207387463</v>
      </c>
      <c r="G6" s="259">
        <v>12.64758854681023</v>
      </c>
      <c r="H6" s="259">
        <v>13.57211415216605</v>
      </c>
      <c r="I6" s="259">
        <v>13.63137727125536</v>
      </c>
      <c r="J6" s="259">
        <v>13.23347334805532</v>
      </c>
      <c r="K6" s="259">
        <v>12.31658699083849</v>
      </c>
      <c r="L6" s="259">
        <v>11.88757601341513</v>
      </c>
      <c r="M6" s="259">
        <v>12.663565323751151</v>
      </c>
      <c r="N6" s="259">
        <v>12.40949795989383</v>
      </c>
      <c r="O6" s="259">
        <v>12.1240519563258</v>
      </c>
      <c r="P6" s="259">
        <v>12.32263229665652</v>
      </c>
      <c r="Q6" s="259">
        <v>11.99678830497496</v>
      </c>
      <c r="R6" s="259">
        <v>12.060832395277661</v>
      </c>
      <c r="S6" s="259">
        <v>12.52661558661435</v>
      </c>
      <c r="T6" s="259">
        <v>12.917528626818971</v>
      </c>
      <c r="U6" s="259">
        <v>12.498571894140939</v>
      </c>
      <c r="V6" s="259">
        <v>13.44058268791064</v>
      </c>
      <c r="W6" s="259">
        <v>12.366782647086559</v>
      </c>
      <c r="X6" s="259">
        <v>11.7658416622007</v>
      </c>
      <c r="Y6" s="259">
        <v>10.335122547426099</v>
      </c>
      <c r="DA6" s="67" t="s">
        <v>1440</v>
      </c>
    </row>
    <row r="7" spans="1:105" ht="12" customHeight="1" x14ac:dyDescent="0.25">
      <c r="A7" s="173" t="s">
        <v>92</v>
      </c>
      <c r="B7" s="224">
        <v>5.3128888524441473</v>
      </c>
      <c r="C7" s="224">
        <v>5.0416570330986694</v>
      </c>
      <c r="D7" s="224">
        <v>4.8404659886013697</v>
      </c>
      <c r="E7" s="224">
        <v>5.0041689869020409</v>
      </c>
      <c r="F7" s="224">
        <v>5.075000841356144</v>
      </c>
      <c r="G7" s="224">
        <v>5.0570225863642362</v>
      </c>
      <c r="H7" s="224">
        <v>5.4266856925486646</v>
      </c>
      <c r="I7" s="224">
        <v>5.4503815086059184</v>
      </c>
      <c r="J7" s="224">
        <v>5.29128326474875</v>
      </c>
      <c r="K7" s="224">
        <v>4.9246746420525191</v>
      </c>
      <c r="L7" s="224">
        <v>4.753138527116576</v>
      </c>
      <c r="M7" s="224">
        <v>5.0634107544761662</v>
      </c>
      <c r="N7" s="224">
        <v>4.9618242431242843</v>
      </c>
      <c r="O7" s="224">
        <v>4.847691269720829</v>
      </c>
      <c r="P7" s="224">
        <v>4.9270918022842967</v>
      </c>
      <c r="Q7" s="224">
        <v>4.7968060628750777</v>
      </c>
      <c r="R7" s="224">
        <v>4.8224135065379699</v>
      </c>
      <c r="S7" s="224">
        <v>5.0086526548325709</v>
      </c>
      <c r="T7" s="224">
        <v>5.1649556580732652</v>
      </c>
      <c r="U7" s="224">
        <v>4.9974396409273334</v>
      </c>
      <c r="V7" s="224">
        <v>5.3740940397529284</v>
      </c>
      <c r="W7" s="224">
        <v>4.9447449160375019</v>
      </c>
      <c r="X7" s="224">
        <v>4.7044641603509811</v>
      </c>
      <c r="Y7" s="224">
        <v>4.1324042098410523</v>
      </c>
      <c r="DA7" s="177" t="s">
        <v>1441</v>
      </c>
    </row>
    <row r="8" spans="1:105" ht="12" customHeight="1" x14ac:dyDescent="0.25">
      <c r="A8" s="173" t="s">
        <v>93</v>
      </c>
      <c r="B8" s="224">
        <v>26.670687907099211</v>
      </c>
      <c r="C8" s="224">
        <v>28.813838004707751</v>
      </c>
      <c r="D8" s="224">
        <v>26.915249406855061</v>
      </c>
      <c r="E8" s="224">
        <v>21.43562343909408</v>
      </c>
      <c r="F8" s="224">
        <v>21.52283924352793</v>
      </c>
      <c r="G8" s="224">
        <v>21.82144716521303</v>
      </c>
      <c r="H8" s="224">
        <v>23.632270101707221</v>
      </c>
      <c r="I8" s="224">
        <v>24.349513481421099</v>
      </c>
      <c r="J8" s="224">
        <v>22.32428977562012</v>
      </c>
      <c r="K8" s="224">
        <v>20.891625971322689</v>
      </c>
      <c r="L8" s="224">
        <v>20.682032448266249</v>
      </c>
      <c r="M8" s="224">
        <v>22.755405134703391</v>
      </c>
      <c r="N8" s="224">
        <v>22.067032108373031</v>
      </c>
      <c r="O8" s="224">
        <v>21.145282510696031</v>
      </c>
      <c r="P8" s="224">
        <v>21.004135729499339</v>
      </c>
      <c r="Q8" s="224">
        <v>20.8785239330583</v>
      </c>
      <c r="R8" s="224">
        <v>21.238216025349349</v>
      </c>
      <c r="S8" s="224">
        <v>22.360461257193499</v>
      </c>
      <c r="T8" s="224">
        <v>22.205284763806759</v>
      </c>
      <c r="U8" s="224">
        <v>21.584644679249209</v>
      </c>
      <c r="V8" s="224">
        <v>21.010139989329929</v>
      </c>
      <c r="W8" s="224">
        <v>21.241601263366132</v>
      </c>
      <c r="X8" s="224">
        <v>20.25960228553647</v>
      </c>
      <c r="Y8" s="224">
        <v>17.65178400522068</v>
      </c>
      <c r="DA8" s="177" t="s">
        <v>1442</v>
      </c>
    </row>
    <row r="9" spans="1:105" ht="12" customHeight="1" x14ac:dyDescent="0.25">
      <c r="A9" s="173" t="s">
        <v>94</v>
      </c>
      <c r="B9" s="224">
        <v>2.6511577410116209</v>
      </c>
      <c r="C9" s="224">
        <v>2.5158117254186871</v>
      </c>
      <c r="D9" s="224">
        <v>2.415416401922347</v>
      </c>
      <c r="E9" s="224">
        <v>2.49710500547218</v>
      </c>
      <c r="F9" s="224">
        <v>2.5324504501938061</v>
      </c>
      <c r="G9" s="224">
        <v>2.523479212282485</v>
      </c>
      <c r="H9" s="224">
        <v>2.707942925479947</v>
      </c>
      <c r="I9" s="224">
        <v>2.7197672545623961</v>
      </c>
      <c r="J9" s="224">
        <v>2.6403764461909311</v>
      </c>
      <c r="K9" s="224">
        <v>2.4574369353190648</v>
      </c>
      <c r="L9" s="224">
        <v>2.371839567934602</v>
      </c>
      <c r="M9" s="224">
        <v>2.5266669396773538</v>
      </c>
      <c r="N9" s="224">
        <v>2.475974769479024</v>
      </c>
      <c r="O9" s="224">
        <v>2.4190218528366891</v>
      </c>
      <c r="P9" s="224">
        <v>2.4586431101963719</v>
      </c>
      <c r="Q9" s="224">
        <v>2.3936298836502758</v>
      </c>
      <c r="R9" s="224">
        <v>2.4064081243362589</v>
      </c>
      <c r="S9" s="224">
        <v>2.4993423778833659</v>
      </c>
      <c r="T9" s="224">
        <v>2.577338347400834</v>
      </c>
      <c r="U9" s="224">
        <v>2.4937470286410668</v>
      </c>
      <c r="V9" s="224">
        <v>2.6816994313481488</v>
      </c>
      <c r="W9" s="224">
        <v>2.467452101025954</v>
      </c>
      <c r="X9" s="224">
        <v>2.3475508188522478</v>
      </c>
      <c r="Y9" s="224">
        <v>2.062090082097062</v>
      </c>
      <c r="DA9" s="177" t="s">
        <v>1443</v>
      </c>
    </row>
    <row r="10" spans="1:105" ht="12" customHeight="1" x14ac:dyDescent="0.25">
      <c r="A10" s="56" t="s">
        <v>95</v>
      </c>
      <c r="B10" s="260">
        <v>11.761126826530941</v>
      </c>
      <c r="C10" s="260">
        <v>11.798223950164241</v>
      </c>
      <c r="D10" s="260">
        <v>11.22288896059926</v>
      </c>
      <c r="E10" s="260">
        <v>10.481804426003309</v>
      </c>
      <c r="F10" s="260">
        <v>10.537944465490391</v>
      </c>
      <c r="G10" s="260">
        <v>10.49129549109089</v>
      </c>
      <c r="H10" s="260">
        <v>11.320746117958469</v>
      </c>
      <c r="I10" s="260">
        <v>11.39278058545284</v>
      </c>
      <c r="J10" s="260">
        <v>10.902552903062009</v>
      </c>
      <c r="K10" s="260">
        <v>10.118573690379611</v>
      </c>
      <c r="L10" s="260">
        <v>9.8544138013119991</v>
      </c>
      <c r="M10" s="260">
        <v>10.59572576518679</v>
      </c>
      <c r="N10" s="260">
        <v>10.32450002855442</v>
      </c>
      <c r="O10" s="260">
        <v>9.9666032833455311</v>
      </c>
      <c r="P10" s="260">
        <v>10.05897627157913</v>
      </c>
      <c r="Q10" s="260">
        <v>9.8472393771718298</v>
      </c>
      <c r="R10" s="260">
        <v>9.944190467047763</v>
      </c>
      <c r="S10" s="260">
        <v>10.37299940042897</v>
      </c>
      <c r="T10" s="260">
        <v>10.59467416007889</v>
      </c>
      <c r="U10" s="260">
        <v>10.320004410764451</v>
      </c>
      <c r="V10" s="260">
        <v>10.89081141076896</v>
      </c>
      <c r="W10" s="260">
        <v>10.21074451535104</v>
      </c>
      <c r="X10" s="260">
        <v>9.7185081101119977</v>
      </c>
      <c r="Y10" s="260">
        <v>8.524997819123719</v>
      </c>
      <c r="DA10" s="68" t="s">
        <v>1444</v>
      </c>
    </row>
    <row r="11" spans="1:105" ht="12" customHeight="1" x14ac:dyDescent="0.25">
      <c r="A11" s="37" t="s">
        <v>159</v>
      </c>
      <c r="B11" s="226">
        <v>0.54697671097588185</v>
      </c>
      <c r="C11" s="226">
        <v>0.41009712374931401</v>
      </c>
      <c r="D11" s="226">
        <v>0.38455500631880429</v>
      </c>
      <c r="E11" s="226">
        <v>0.50917284595984236</v>
      </c>
      <c r="F11" s="226">
        <v>0.47418826092119848</v>
      </c>
      <c r="G11" s="226">
        <v>0.55378989201649276</v>
      </c>
      <c r="H11" s="226">
        <v>0.51076999438665904</v>
      </c>
      <c r="I11" s="226">
        <v>0.69870396238126664</v>
      </c>
      <c r="J11" s="226">
        <v>0.85699709343451558</v>
      </c>
      <c r="K11" s="226">
        <v>0.88113877382750017</v>
      </c>
      <c r="L11" s="226">
        <v>0.79484054452528863</v>
      </c>
      <c r="M11" s="226">
        <v>0.54954539829392424</v>
      </c>
      <c r="N11" s="226">
        <v>0.38759369533693833</v>
      </c>
      <c r="O11" s="226">
        <v>0.31419809289359468</v>
      </c>
      <c r="P11" s="226">
        <v>0.23150052282573849</v>
      </c>
      <c r="Q11" s="226">
        <v>0.21353411163064309</v>
      </c>
      <c r="R11" s="226">
        <v>0.23126914645716529</v>
      </c>
      <c r="S11" s="226">
        <v>0.22584645775652301</v>
      </c>
      <c r="T11" s="226">
        <v>0.21912902168469739</v>
      </c>
      <c r="U11" s="226">
        <v>0.20961807435078139</v>
      </c>
      <c r="V11" s="226">
        <v>0.22944807862477359</v>
      </c>
      <c r="W11" s="226">
        <v>0.22901520346543811</v>
      </c>
      <c r="X11" s="226">
        <v>0.22754314408965179</v>
      </c>
      <c r="Y11" s="226">
        <v>0.25901009381720352</v>
      </c>
      <c r="DA11" s="69" t="s">
        <v>1445</v>
      </c>
    </row>
    <row r="12" spans="1:105" ht="12" customHeight="1" x14ac:dyDescent="0.25">
      <c r="A12" s="37" t="s">
        <v>35</v>
      </c>
      <c r="B12" s="226">
        <v>6.7132105388591539</v>
      </c>
      <c r="C12" s="226">
        <v>5.6770239735833217</v>
      </c>
      <c r="D12" s="226">
        <v>5.4756149345026746</v>
      </c>
      <c r="E12" s="226">
        <v>6.8600900809324488</v>
      </c>
      <c r="F12" s="226">
        <v>6.9913233973721356</v>
      </c>
      <c r="G12" s="226">
        <v>6.8395043759632754</v>
      </c>
      <c r="H12" s="226">
        <v>7.4533820637300794</v>
      </c>
      <c r="I12" s="226">
        <v>6.8753844025279163</v>
      </c>
      <c r="J12" s="226">
        <v>6.8213087003715698</v>
      </c>
      <c r="K12" s="226">
        <v>6.2033675109549051</v>
      </c>
      <c r="L12" s="226">
        <v>6.032343170225233</v>
      </c>
      <c r="M12" s="226">
        <v>6.4535457052960528</v>
      </c>
      <c r="N12" s="226">
        <v>6.493509106961433</v>
      </c>
      <c r="O12" s="226">
        <v>6.3815841395017356</v>
      </c>
      <c r="P12" s="226">
        <v>6.6358187885662456</v>
      </c>
      <c r="Q12" s="226">
        <v>6.3615456425158774</v>
      </c>
      <c r="R12" s="226">
        <v>6.3865063131929007</v>
      </c>
      <c r="S12" s="226">
        <v>6.5492547481108918</v>
      </c>
      <c r="T12" s="226">
        <v>6.6191213715787756</v>
      </c>
      <c r="U12" s="226">
        <v>6.442868497907841</v>
      </c>
      <c r="V12" s="226">
        <v>7.3203658880770721</v>
      </c>
      <c r="W12" s="226">
        <v>6.3996132166009039</v>
      </c>
      <c r="X12" s="226">
        <v>5.9878738005402914</v>
      </c>
      <c r="Y12" s="226">
        <v>5.0835138626955736</v>
      </c>
      <c r="DA12" s="69" t="s">
        <v>1446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1447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0.3071148454905791</v>
      </c>
      <c r="U14" s="226">
        <v>0.31568198537912689</v>
      </c>
      <c r="V14" s="226">
        <v>0.33441632893097578</v>
      </c>
      <c r="W14" s="226">
        <v>0.3318280378825097</v>
      </c>
      <c r="X14" s="226">
        <v>0.32223283948408132</v>
      </c>
      <c r="Y14" s="226">
        <v>0.3519380631723667</v>
      </c>
      <c r="DA14" s="69" t="s">
        <v>1448</v>
      </c>
    </row>
    <row r="15" spans="1:105" ht="12" customHeight="1" x14ac:dyDescent="0.25">
      <c r="A15" s="37" t="s">
        <v>40</v>
      </c>
      <c r="B15" s="226">
        <v>4.5009395766959086</v>
      </c>
      <c r="C15" s="226">
        <v>5.7111028528316066</v>
      </c>
      <c r="D15" s="226">
        <v>5.3627190197777814</v>
      </c>
      <c r="E15" s="226">
        <v>3.1125414991110159</v>
      </c>
      <c r="F15" s="226">
        <v>3.072432807197059</v>
      </c>
      <c r="G15" s="226">
        <v>3.0980012231111198</v>
      </c>
      <c r="H15" s="226">
        <v>3.356594059841731</v>
      </c>
      <c r="I15" s="226">
        <v>3.8186922205436549</v>
      </c>
      <c r="J15" s="226">
        <v>3.2242471092559271</v>
      </c>
      <c r="K15" s="226">
        <v>3.0340674055972028</v>
      </c>
      <c r="L15" s="226">
        <v>3.0272300865614779</v>
      </c>
      <c r="M15" s="226">
        <v>3.592634661596811</v>
      </c>
      <c r="N15" s="226">
        <v>3.4433972262560451</v>
      </c>
      <c r="O15" s="226">
        <v>3.2708210509502011</v>
      </c>
      <c r="P15" s="226">
        <v>3.1916569601871441</v>
      </c>
      <c r="Q15" s="226">
        <v>3.2721596230253089</v>
      </c>
      <c r="R15" s="226">
        <v>3.326415007397697</v>
      </c>
      <c r="S15" s="226">
        <v>3.597898194561552</v>
      </c>
      <c r="T15" s="226">
        <v>3.4493089213248389</v>
      </c>
      <c r="U15" s="226">
        <v>3.3518358531267012</v>
      </c>
      <c r="V15" s="226">
        <v>3.006581115136135</v>
      </c>
      <c r="W15" s="226">
        <v>3.2502880574021868</v>
      </c>
      <c r="X15" s="226">
        <v>3.180858325997975</v>
      </c>
      <c r="Y15" s="226">
        <v>2.8305357994385751</v>
      </c>
      <c r="DA15" s="69" t="s">
        <v>1449</v>
      </c>
    </row>
    <row r="16" spans="1:105" ht="12" customHeight="1" x14ac:dyDescent="0.25">
      <c r="A16" s="57" t="s">
        <v>1450</v>
      </c>
      <c r="B16" s="261">
        <v>105.67914637177201</v>
      </c>
      <c r="C16" s="261">
        <v>114.17110104691049</v>
      </c>
      <c r="D16" s="261">
        <v>106.6481896382834</v>
      </c>
      <c r="E16" s="261">
        <v>84.93588147710409</v>
      </c>
      <c r="F16" s="261">
        <v>85.281462805744752</v>
      </c>
      <c r="G16" s="261">
        <v>86.464658018910995</v>
      </c>
      <c r="H16" s="261">
        <v>93.639809362052546</v>
      </c>
      <c r="I16" s="261">
        <v>96.481793354853579</v>
      </c>
      <c r="J16" s="261">
        <v>88.457106733105178</v>
      </c>
      <c r="K16" s="261">
        <v>82.780361971092972</v>
      </c>
      <c r="L16" s="261">
        <v>81.949874783105557</v>
      </c>
      <c r="M16" s="261">
        <v>90.165345504237635</v>
      </c>
      <c r="N16" s="261">
        <v>87.437756547352024</v>
      </c>
      <c r="O16" s="261">
        <v>83.785443154074301</v>
      </c>
      <c r="P16" s="261">
        <v>83.226167315297772</v>
      </c>
      <c r="Q16" s="261">
        <v>82.728446841482025</v>
      </c>
      <c r="R16" s="261">
        <v>84.15368016888624</v>
      </c>
      <c r="S16" s="261">
        <v>88.60043154381097</v>
      </c>
      <c r="T16" s="261">
        <v>87.98556478764786</v>
      </c>
      <c r="U16" s="261">
        <v>85.526358839582016</v>
      </c>
      <c r="V16" s="261">
        <v>83.249958417188409</v>
      </c>
      <c r="W16" s="261">
        <v>84.167093736062455</v>
      </c>
      <c r="X16" s="261">
        <v>80.276049977593559</v>
      </c>
      <c r="Y16" s="261">
        <v>69.942907813565697</v>
      </c>
      <c r="DA16" s="70" t="s">
        <v>1451</v>
      </c>
    </row>
    <row r="17" spans="1:105" ht="12" customHeight="1" x14ac:dyDescent="0.25">
      <c r="A17" s="57" t="s">
        <v>1452</v>
      </c>
      <c r="B17" s="261">
        <v>827.78512941254439</v>
      </c>
      <c r="C17" s="261">
        <v>773.67790422509688</v>
      </c>
      <c r="D17" s="261">
        <v>745.48408736877582</v>
      </c>
      <c r="E17" s="261">
        <v>795.39148099118916</v>
      </c>
      <c r="F17" s="261">
        <v>805.99511751076136</v>
      </c>
      <c r="G17" s="261">
        <v>803.92541532783378</v>
      </c>
      <c r="H17" s="261">
        <v>862.20807407843779</v>
      </c>
      <c r="I17" s="261">
        <v>864.22807295468795</v>
      </c>
      <c r="J17" s="261">
        <v>843.16780455557364</v>
      </c>
      <c r="K17" s="261">
        <v>784.11709110140032</v>
      </c>
      <c r="L17" s="261">
        <v>754.84273557025426</v>
      </c>
      <c r="M17" s="261">
        <v>801.93712675210213</v>
      </c>
      <c r="N17" s="261">
        <v>786.43101703784487</v>
      </c>
      <c r="O17" s="261">
        <v>769.70675658487073</v>
      </c>
      <c r="P17" s="261">
        <v>784.0618866162057</v>
      </c>
      <c r="Q17" s="261">
        <v>761.67957188101059</v>
      </c>
      <c r="R17" s="261">
        <v>764.76654712779236</v>
      </c>
      <c r="S17" s="261">
        <v>793.62647645673269</v>
      </c>
      <c r="T17" s="261">
        <v>812.29005103346094</v>
      </c>
      <c r="U17" s="261">
        <v>793.86665025657203</v>
      </c>
      <c r="V17" s="261">
        <v>860.84612348513383</v>
      </c>
      <c r="W17" s="261">
        <v>785.60454686225762</v>
      </c>
      <c r="X17" s="261">
        <v>747.66521821793174</v>
      </c>
      <c r="Y17" s="261">
        <v>657.06435865190485</v>
      </c>
      <c r="DA17" s="70" t="s">
        <v>1453</v>
      </c>
    </row>
    <row r="18" spans="1:105" ht="12" customHeight="1" x14ac:dyDescent="0.25">
      <c r="A18" s="18" t="s">
        <v>28</v>
      </c>
      <c r="B18" s="230">
        <v>273.91076401922271</v>
      </c>
      <c r="C18" s="230">
        <v>235.88734553460571</v>
      </c>
      <c r="D18" s="230">
        <v>208.03861839014979</v>
      </c>
      <c r="E18" s="230">
        <v>223.54546150753151</v>
      </c>
      <c r="F18" s="230">
        <v>213.9857635939097</v>
      </c>
      <c r="G18" s="230">
        <v>173.32374641360269</v>
      </c>
      <c r="H18" s="230">
        <v>191.41229827609871</v>
      </c>
      <c r="I18" s="230">
        <v>196.62624310059539</v>
      </c>
      <c r="J18" s="230">
        <v>204.29311059492849</v>
      </c>
      <c r="K18" s="230">
        <v>172.30794357368529</v>
      </c>
      <c r="L18" s="230">
        <v>171.63354371148239</v>
      </c>
      <c r="M18" s="230">
        <v>197.48381604248479</v>
      </c>
      <c r="N18" s="230">
        <v>192.53717579578461</v>
      </c>
      <c r="O18" s="230">
        <v>170.9214505714346</v>
      </c>
      <c r="P18" s="230">
        <v>179.33858879179849</v>
      </c>
      <c r="Q18" s="230">
        <v>170.29559739661661</v>
      </c>
      <c r="R18" s="230">
        <v>168.3078824537744</v>
      </c>
      <c r="S18" s="230">
        <v>179.26060364913161</v>
      </c>
      <c r="T18" s="230">
        <v>164.93825248627351</v>
      </c>
      <c r="U18" s="230">
        <v>157.35163831921051</v>
      </c>
      <c r="V18" s="230">
        <v>201.92153713427169</v>
      </c>
      <c r="W18" s="230">
        <v>159.03108540282801</v>
      </c>
      <c r="X18" s="230">
        <v>155.5709126296087</v>
      </c>
      <c r="Y18" s="230">
        <v>137.09932885399061</v>
      </c>
      <c r="DA18" s="71" t="s">
        <v>1454</v>
      </c>
    </row>
    <row r="19" spans="1:105" ht="12" customHeight="1" x14ac:dyDescent="0.25">
      <c r="A19" s="18" t="s">
        <v>31</v>
      </c>
      <c r="B19" s="230">
        <v>17.403009129154348</v>
      </c>
      <c r="C19" s="230">
        <v>20.14828525420895</v>
      </c>
      <c r="D19" s="230">
        <v>17.748444919075549</v>
      </c>
      <c r="E19" s="230">
        <v>28.687709413885251</v>
      </c>
      <c r="F19" s="230">
        <v>11.40697163566016</v>
      </c>
      <c r="G19" s="230">
        <v>7.9480960955136197</v>
      </c>
      <c r="H19" s="230">
        <v>8.0694701996505032</v>
      </c>
      <c r="I19" s="230">
        <v>5.9219199575842394</v>
      </c>
      <c r="J19" s="230">
        <v>4.8836005336296617</v>
      </c>
      <c r="K19" s="230">
        <v>5.2463142553972943</v>
      </c>
      <c r="L19" s="230">
        <v>3.7719171458079588</v>
      </c>
      <c r="M19" s="230">
        <v>3.2830172973444611</v>
      </c>
      <c r="N19" s="230">
        <v>2.883751484459868</v>
      </c>
      <c r="O19" s="230">
        <v>1.931113661036145</v>
      </c>
      <c r="P19" s="230">
        <v>1.3859046068111589</v>
      </c>
      <c r="Q19" s="230">
        <v>1.3368051187670971</v>
      </c>
      <c r="R19" s="230">
        <v>1.5458557563988919</v>
      </c>
      <c r="S19" s="230">
        <v>1.5595029263248199</v>
      </c>
      <c r="T19" s="230">
        <v>1.411712611251932</v>
      </c>
      <c r="U19" s="230">
        <v>1.5096518436471269</v>
      </c>
      <c r="V19" s="230">
        <v>1.6627712789917439</v>
      </c>
      <c r="W19" s="230">
        <v>1.219715354322453</v>
      </c>
      <c r="X19" s="230">
        <v>2.056692557395416</v>
      </c>
      <c r="Y19" s="230">
        <v>2.497011978034605</v>
      </c>
      <c r="DA19" s="71" t="s">
        <v>1455</v>
      </c>
    </row>
    <row r="20" spans="1:105" ht="12" customHeight="1" x14ac:dyDescent="0.25">
      <c r="A20" s="18" t="s">
        <v>159</v>
      </c>
      <c r="B20" s="295">
        <v>32.342711720360732</v>
      </c>
      <c r="C20" s="295">
        <v>27.468289015128612</v>
      </c>
      <c r="D20" s="295">
        <v>24.268764011587411</v>
      </c>
      <c r="E20" s="295">
        <v>25.16782296468628</v>
      </c>
      <c r="F20" s="295">
        <v>23.45085557338755</v>
      </c>
      <c r="G20" s="295">
        <v>28.338944686866981</v>
      </c>
      <c r="H20" s="295">
        <v>26.382738842703031</v>
      </c>
      <c r="I20" s="295">
        <v>34.851863063933934</v>
      </c>
      <c r="J20" s="295">
        <v>41.167509946620029</v>
      </c>
      <c r="K20" s="295">
        <v>42.448578567074613</v>
      </c>
      <c r="L20" s="295">
        <v>40.565981685996782</v>
      </c>
      <c r="M20" s="295">
        <v>27.406792056570069</v>
      </c>
      <c r="N20" s="295">
        <v>19.06729431943193</v>
      </c>
      <c r="O20" s="295">
        <v>15.16746168438719</v>
      </c>
      <c r="P20" s="295">
        <v>10.88774882479218</v>
      </c>
      <c r="Q20" s="295">
        <v>10.177631256147659</v>
      </c>
      <c r="R20" s="295">
        <v>11.2627178380702</v>
      </c>
      <c r="S20" s="295">
        <v>10.942252255482909</v>
      </c>
      <c r="T20" s="295">
        <v>10.44553994768234</v>
      </c>
      <c r="U20" s="295">
        <v>9.8776076250256502</v>
      </c>
      <c r="V20" s="295">
        <v>9.5027576689814044</v>
      </c>
      <c r="W20" s="295">
        <v>10.910639806619839</v>
      </c>
      <c r="X20" s="295">
        <v>10.687956629942891</v>
      </c>
      <c r="Y20" s="295">
        <v>11.825897425535789</v>
      </c>
      <c r="DA20" s="122" t="s">
        <v>1456</v>
      </c>
    </row>
    <row r="21" spans="1:105" ht="12" customHeight="1" x14ac:dyDescent="0.25">
      <c r="A21" s="18" t="s">
        <v>32</v>
      </c>
      <c r="B21" s="295">
        <v>66.957545346962718</v>
      </c>
      <c r="C21" s="295">
        <v>72.534224860660672</v>
      </c>
      <c r="D21" s="295">
        <v>108.68707509284989</v>
      </c>
      <c r="E21" s="295">
        <v>44.168465911586807</v>
      </c>
      <c r="F21" s="295">
        <v>41.618178729017387</v>
      </c>
      <c r="G21" s="295">
        <v>36.564444764451501</v>
      </c>
      <c r="H21" s="295">
        <v>47.164428491383639</v>
      </c>
      <c r="I21" s="295">
        <v>39.836385851993043</v>
      </c>
      <c r="J21" s="295">
        <v>35.316919841258787</v>
      </c>
      <c r="K21" s="295">
        <v>30.018659995795321</v>
      </c>
      <c r="L21" s="295">
        <v>23.51096825229374</v>
      </c>
      <c r="M21" s="295">
        <v>21.64527250989282</v>
      </c>
      <c r="N21" s="295">
        <v>12.00667377765561</v>
      </c>
      <c r="O21" s="295">
        <v>8.5844150740847311</v>
      </c>
      <c r="P21" s="295">
        <v>8.1469844396867899</v>
      </c>
      <c r="Q21" s="295">
        <v>10.20289188304019</v>
      </c>
      <c r="R21" s="295">
        <v>11.22079394194447</v>
      </c>
      <c r="S21" s="295">
        <v>9.0071992632829243</v>
      </c>
      <c r="T21" s="295">
        <v>8.0534388670065358</v>
      </c>
      <c r="U21" s="295">
        <v>6.8340292413091461</v>
      </c>
      <c r="V21" s="295">
        <v>34.980423170279977</v>
      </c>
      <c r="W21" s="295">
        <v>4.3410551243688813</v>
      </c>
      <c r="X21" s="295">
        <v>4.3058338227621569</v>
      </c>
      <c r="Y21" s="295">
        <v>4.9001220350676844</v>
      </c>
      <c r="DA21" s="122" t="s">
        <v>1457</v>
      </c>
    </row>
    <row r="22" spans="1:105" ht="12" customHeight="1" x14ac:dyDescent="0.25">
      <c r="A22" s="18" t="s">
        <v>33</v>
      </c>
      <c r="B22" s="295">
        <v>40.219220223731909</v>
      </c>
      <c r="C22" s="295">
        <v>37.3929199178842</v>
      </c>
      <c r="D22" s="295">
        <v>41.182280558472989</v>
      </c>
      <c r="E22" s="295">
        <v>44.256122801720643</v>
      </c>
      <c r="F22" s="295">
        <v>54.920125743205318</v>
      </c>
      <c r="G22" s="295">
        <v>58.193855040478141</v>
      </c>
      <c r="H22" s="295">
        <v>48.047896715763848</v>
      </c>
      <c r="I22" s="295">
        <v>50.75317527485447</v>
      </c>
      <c r="J22" s="295">
        <v>44.809749135333647</v>
      </c>
      <c r="K22" s="295">
        <v>38.609355488235238</v>
      </c>
      <c r="L22" s="295">
        <v>32.292138968943767</v>
      </c>
      <c r="M22" s="295">
        <v>32.092047338398103</v>
      </c>
      <c r="N22" s="295">
        <v>36.932136817302627</v>
      </c>
      <c r="O22" s="295">
        <v>40.675317781778723</v>
      </c>
      <c r="P22" s="295">
        <v>42.664555934928188</v>
      </c>
      <c r="Q22" s="295">
        <v>44.021071797868238</v>
      </c>
      <c r="R22" s="295">
        <v>46.627197844780241</v>
      </c>
      <c r="S22" s="295">
        <v>31.450426783866298</v>
      </c>
      <c r="T22" s="295">
        <v>47.913623183841949</v>
      </c>
      <c r="U22" s="295">
        <v>46.243239361654247</v>
      </c>
      <c r="V22" s="295">
        <v>42.480407493651178</v>
      </c>
      <c r="W22" s="295">
        <v>44.957509145070432</v>
      </c>
      <c r="X22" s="295">
        <v>39.635955779658637</v>
      </c>
      <c r="Y22" s="295">
        <v>33.706040169936422</v>
      </c>
      <c r="DA22" s="122" t="s">
        <v>1458</v>
      </c>
    </row>
    <row r="23" spans="1:105" ht="12" customHeight="1" x14ac:dyDescent="0.25">
      <c r="A23" s="18" t="s">
        <v>35</v>
      </c>
      <c r="B23" s="295">
        <v>396.95187897311189</v>
      </c>
      <c r="C23" s="295">
        <v>380.24683964260879</v>
      </c>
      <c r="D23" s="295">
        <v>345.55890439664012</v>
      </c>
      <c r="E23" s="295">
        <v>339.08629269740192</v>
      </c>
      <c r="F23" s="295">
        <v>345.75405755534939</v>
      </c>
      <c r="G23" s="295">
        <v>349.9961609812762</v>
      </c>
      <c r="H23" s="295">
        <v>384.98861452972949</v>
      </c>
      <c r="I23" s="295">
        <v>342.94918679458561</v>
      </c>
      <c r="J23" s="295">
        <v>327.67473299834478</v>
      </c>
      <c r="K23" s="295">
        <v>298.84524548315699</v>
      </c>
      <c r="L23" s="295">
        <v>307.87045810949962</v>
      </c>
      <c r="M23" s="295">
        <v>321.84963375495369</v>
      </c>
      <c r="N23" s="295">
        <v>319.44185573171688</v>
      </c>
      <c r="O23" s="295">
        <v>308.06180912869189</v>
      </c>
      <c r="P23" s="295">
        <v>312.0905617614149</v>
      </c>
      <c r="Q23" s="295">
        <v>303.20900615950239</v>
      </c>
      <c r="R23" s="295">
        <v>311.02038329988858</v>
      </c>
      <c r="S23" s="295">
        <v>317.31114249534312</v>
      </c>
      <c r="T23" s="295">
        <v>315.52322998488683</v>
      </c>
      <c r="U23" s="295">
        <v>303.60037987695051</v>
      </c>
      <c r="V23" s="295">
        <v>303.17823317420198</v>
      </c>
      <c r="W23" s="295">
        <v>304.88750812805188</v>
      </c>
      <c r="X23" s="295">
        <v>281.25714682280528</v>
      </c>
      <c r="Y23" s="295">
        <v>232.10336174757279</v>
      </c>
      <c r="DA23" s="122" t="s">
        <v>1459</v>
      </c>
    </row>
    <row r="24" spans="1:105" ht="12" customHeight="1" x14ac:dyDescent="0.25">
      <c r="A24" s="18" t="s">
        <v>38</v>
      </c>
      <c r="B24" s="295">
        <v>0</v>
      </c>
      <c r="C24" s="295">
        <v>0</v>
      </c>
      <c r="D24" s="295">
        <v>0</v>
      </c>
      <c r="E24" s="295">
        <v>90.479605694376829</v>
      </c>
      <c r="F24" s="295">
        <v>114.8591646802319</v>
      </c>
      <c r="G24" s="295">
        <v>149.5601673456446</v>
      </c>
      <c r="H24" s="295">
        <v>156.1426270231085</v>
      </c>
      <c r="I24" s="295">
        <v>193.28929891114129</v>
      </c>
      <c r="J24" s="295">
        <v>185.02218150545809</v>
      </c>
      <c r="K24" s="295">
        <v>196.64099373805561</v>
      </c>
      <c r="L24" s="295">
        <v>175.19772769623009</v>
      </c>
      <c r="M24" s="295">
        <v>198.17654775245819</v>
      </c>
      <c r="N24" s="295">
        <v>203.56212911149331</v>
      </c>
      <c r="O24" s="295">
        <v>224.3651886834574</v>
      </c>
      <c r="P24" s="295">
        <v>229.54754225677411</v>
      </c>
      <c r="Q24" s="295">
        <v>222.43656826906849</v>
      </c>
      <c r="R24" s="295">
        <v>214.7817159929356</v>
      </c>
      <c r="S24" s="295">
        <v>244.0953490833011</v>
      </c>
      <c r="T24" s="295">
        <v>264.0042539525179</v>
      </c>
      <c r="U24" s="295">
        <v>268.45010398877469</v>
      </c>
      <c r="V24" s="295">
        <v>267.11999356475582</v>
      </c>
      <c r="W24" s="295">
        <v>260.25703390099608</v>
      </c>
      <c r="X24" s="295">
        <v>254.15071997575859</v>
      </c>
      <c r="Y24" s="295">
        <v>234.932596441767</v>
      </c>
      <c r="DA24" s="122" t="s">
        <v>1460</v>
      </c>
    </row>
    <row r="25" spans="1:105" ht="12" customHeight="1" x14ac:dyDescent="0.25">
      <c r="A25" s="57" t="s">
        <v>1461</v>
      </c>
      <c r="B25" s="261">
        <v>1571.7924566210961</v>
      </c>
      <c r="C25" s="261">
        <v>1469.0540461610251</v>
      </c>
      <c r="D25" s="261">
        <v>1415.519829268809</v>
      </c>
      <c r="E25" s="261">
        <v>1510.2836297263</v>
      </c>
      <c r="F25" s="261">
        <v>1530.417738569309</v>
      </c>
      <c r="G25" s="261">
        <v>1526.4878029338529</v>
      </c>
      <c r="H25" s="261">
        <v>1637.154496645823</v>
      </c>
      <c r="I25" s="261">
        <v>1640.9900559996449</v>
      </c>
      <c r="J25" s="261">
        <v>1601.000969667984</v>
      </c>
      <c r="K25" s="261">
        <v>1488.87589920286</v>
      </c>
      <c r="L25" s="261">
        <v>1433.289963237866</v>
      </c>
      <c r="M25" s="261">
        <v>1522.712454870838</v>
      </c>
      <c r="N25" s="261">
        <v>1493.269565146901</v>
      </c>
      <c r="O25" s="261">
        <v>1461.513659551923</v>
      </c>
      <c r="P25" s="261">
        <v>1488.771077322981</v>
      </c>
      <c r="Q25" s="261">
        <v>1446.271698906429</v>
      </c>
      <c r="R25" s="261">
        <v>1452.1332253270721</v>
      </c>
      <c r="S25" s="261">
        <v>1506.932251796705</v>
      </c>
      <c r="T25" s="261">
        <v>1542.3705131171339</v>
      </c>
      <c r="U25" s="261">
        <v>1507.3882920823439</v>
      </c>
      <c r="V25" s="261">
        <v>1634.568434644003</v>
      </c>
      <c r="W25" s="261">
        <v>1491.7002695151559</v>
      </c>
      <c r="X25" s="261">
        <v>1419.6613448551541</v>
      </c>
      <c r="Y25" s="261">
        <v>1247.629083620491</v>
      </c>
      <c r="DA25" s="70" t="s">
        <v>1462</v>
      </c>
    </row>
    <row r="26" spans="1:105" ht="12" customHeight="1" x14ac:dyDescent="0.25">
      <c r="A26" s="18" t="s">
        <v>28</v>
      </c>
      <c r="B26" s="230">
        <v>520.09979084580903</v>
      </c>
      <c r="C26" s="230">
        <v>447.90119700119442</v>
      </c>
      <c r="D26" s="230">
        <v>395.02223397461898</v>
      </c>
      <c r="E26" s="230">
        <v>424.46651627913963</v>
      </c>
      <c r="F26" s="230">
        <v>406.31463056107839</v>
      </c>
      <c r="G26" s="230">
        <v>329.10588446973372</v>
      </c>
      <c r="H26" s="230">
        <v>363.45229679154932</v>
      </c>
      <c r="I26" s="230">
        <v>373.35249776544038</v>
      </c>
      <c r="J26" s="230">
        <v>387.91029068213402</v>
      </c>
      <c r="K26" s="230">
        <v>327.17708533519328</v>
      </c>
      <c r="L26" s="230">
        <v>325.89653972197459</v>
      </c>
      <c r="M26" s="230">
        <v>374.98085110638601</v>
      </c>
      <c r="N26" s="230">
        <v>365.58820614440248</v>
      </c>
      <c r="O26" s="230">
        <v>324.54442238358621</v>
      </c>
      <c r="P26" s="230">
        <v>340.52682396465121</v>
      </c>
      <c r="Q26" s="230">
        <v>323.3560568715971</v>
      </c>
      <c r="R26" s="230">
        <v>319.58179801859069</v>
      </c>
      <c r="S26" s="230">
        <v>340.37874633602883</v>
      </c>
      <c r="T26" s="230">
        <v>313.18356884493897</v>
      </c>
      <c r="U26" s="230">
        <v>298.77816036949702</v>
      </c>
      <c r="V26" s="230">
        <v>383.40716403327951</v>
      </c>
      <c r="W26" s="230">
        <v>301.96708242611533</v>
      </c>
      <c r="X26" s="230">
        <v>295.39693122345778</v>
      </c>
      <c r="Y26" s="230">
        <v>260.32322065684559</v>
      </c>
      <c r="DA26" s="71" t="s">
        <v>1463</v>
      </c>
    </row>
    <row r="27" spans="1:105" ht="12" customHeight="1" x14ac:dyDescent="0.25">
      <c r="A27" s="18" t="s">
        <v>31</v>
      </c>
      <c r="B27" s="295">
        <v>33.044708704933093</v>
      </c>
      <c r="C27" s="295">
        <v>38.257419288131253</v>
      </c>
      <c r="D27" s="295">
        <v>33.700619701099953</v>
      </c>
      <c r="E27" s="295">
        <v>54.472016532216188</v>
      </c>
      <c r="F27" s="295">
        <v>21.659475789986011</v>
      </c>
      <c r="G27" s="295">
        <v>15.091787764167311</v>
      </c>
      <c r="H27" s="295">
        <v>15.32225204110701</v>
      </c>
      <c r="I27" s="295">
        <v>11.24449907024843</v>
      </c>
      <c r="J27" s="295">
        <v>9.2729456077053563</v>
      </c>
      <c r="K27" s="295">
        <v>9.9616638167313099</v>
      </c>
      <c r="L27" s="295">
        <v>7.1620891776446074</v>
      </c>
      <c r="M27" s="295">
        <v>6.2337696578152642</v>
      </c>
      <c r="N27" s="295">
        <v>5.475646600779851</v>
      </c>
      <c r="O27" s="295">
        <v>3.6667847457571909</v>
      </c>
      <c r="P27" s="295">
        <v>2.6315457105736151</v>
      </c>
      <c r="Q27" s="295">
        <v>2.5383159554240131</v>
      </c>
      <c r="R27" s="295">
        <v>2.9352598042639548</v>
      </c>
      <c r="S27" s="295">
        <v>2.961172952473107</v>
      </c>
      <c r="T27" s="295">
        <v>2.680549763991726</v>
      </c>
      <c r="U27" s="295">
        <v>2.8665160748328931</v>
      </c>
      <c r="V27" s="295">
        <v>3.157258158599908</v>
      </c>
      <c r="W27" s="295">
        <v>2.315986751911693</v>
      </c>
      <c r="X27" s="295">
        <v>3.905233051960014</v>
      </c>
      <c r="Y27" s="295">
        <v>4.7413084044559026</v>
      </c>
      <c r="DA27" s="122" t="s">
        <v>1464</v>
      </c>
    </row>
    <row r="28" spans="1:105" ht="12" customHeight="1" x14ac:dyDescent="0.25">
      <c r="A28" s="18" t="s">
        <v>159</v>
      </c>
      <c r="B28" s="295">
        <v>61.412108652894737</v>
      </c>
      <c r="C28" s="295">
        <v>52.156589839813797</v>
      </c>
      <c r="D28" s="295">
        <v>46.081354749633363</v>
      </c>
      <c r="E28" s="295">
        <v>47.788481430613153</v>
      </c>
      <c r="F28" s="295">
        <v>44.528316083329209</v>
      </c>
      <c r="G28" s="295">
        <v>53.8097845742057</v>
      </c>
      <c r="H28" s="295">
        <v>50.095354971396738</v>
      </c>
      <c r="I28" s="295">
        <v>66.176467197421715</v>
      </c>
      <c r="J28" s="295">
        <v>78.168572124377093</v>
      </c>
      <c r="K28" s="295">
        <v>80.601056017236388</v>
      </c>
      <c r="L28" s="295">
        <v>77.026394584702032</v>
      </c>
      <c r="M28" s="295">
        <v>52.039819856719213</v>
      </c>
      <c r="N28" s="295">
        <v>36.204841467406062</v>
      </c>
      <c r="O28" s="295">
        <v>28.79986727778974</v>
      </c>
      <c r="P28" s="295">
        <v>20.673579246994152</v>
      </c>
      <c r="Q28" s="295">
        <v>19.325213109393129</v>
      </c>
      <c r="R28" s="295">
        <v>21.3855677154936</v>
      </c>
      <c r="S28" s="295">
        <v>20.777069969617379</v>
      </c>
      <c r="T28" s="295">
        <v>19.83391620812634</v>
      </c>
      <c r="U28" s="295">
        <v>18.755530394096809</v>
      </c>
      <c r="V28" s="295">
        <v>18.043767990617521</v>
      </c>
      <c r="W28" s="295">
        <v>20.717044478831429</v>
      </c>
      <c r="X28" s="295">
        <v>20.294215262793639</v>
      </c>
      <c r="Y28" s="295">
        <v>22.45492907008764</v>
      </c>
      <c r="DA28" s="122" t="s">
        <v>1465</v>
      </c>
    </row>
    <row r="29" spans="1:105" ht="12" customHeight="1" x14ac:dyDescent="0.25">
      <c r="A29" s="18" t="s">
        <v>32</v>
      </c>
      <c r="B29" s="295">
        <v>127.1385060576157</v>
      </c>
      <c r="C29" s="295">
        <v>137.72746505334499</v>
      </c>
      <c r="D29" s="295">
        <v>206.37423733908801</v>
      </c>
      <c r="E29" s="295">
        <v>83.866765750704118</v>
      </c>
      <c r="F29" s="295">
        <v>79.024298770625848</v>
      </c>
      <c r="G29" s="295">
        <v>69.428305026558789</v>
      </c>
      <c r="H29" s="295">
        <v>89.555477973144761</v>
      </c>
      <c r="I29" s="295">
        <v>75.641043256775788</v>
      </c>
      <c r="J29" s="295">
        <v>67.059513665070284</v>
      </c>
      <c r="K29" s="295">
        <v>56.999215935117178</v>
      </c>
      <c r="L29" s="295">
        <v>44.64245760616506</v>
      </c>
      <c r="M29" s="295">
        <v>41.099887934326482</v>
      </c>
      <c r="N29" s="295">
        <v>22.79818590873013</v>
      </c>
      <c r="O29" s="295">
        <v>16.300025669132701</v>
      </c>
      <c r="P29" s="295">
        <v>15.46943552319761</v>
      </c>
      <c r="Q29" s="295">
        <v>19.373177806255178</v>
      </c>
      <c r="R29" s="295">
        <v>21.30596292272649</v>
      </c>
      <c r="S29" s="295">
        <v>17.10280525014787</v>
      </c>
      <c r="T29" s="295">
        <v>15.29181186185753</v>
      </c>
      <c r="U29" s="295">
        <v>12.97640562526264</v>
      </c>
      <c r="V29" s="295">
        <v>66.420576203729397</v>
      </c>
      <c r="W29" s="295">
        <v>8.2427642824432219</v>
      </c>
      <c r="X29" s="295">
        <v>8.1758863279949274</v>
      </c>
      <c r="Y29" s="295">
        <v>9.3043165159394317</v>
      </c>
      <c r="DA29" s="122" t="s">
        <v>1466</v>
      </c>
    </row>
    <row r="30" spans="1:105" ht="12" customHeight="1" x14ac:dyDescent="0.25">
      <c r="A30" s="18" t="s">
        <v>33</v>
      </c>
      <c r="B30" s="295">
        <v>76.367966411413107</v>
      </c>
      <c r="C30" s="295">
        <v>71.001407695832</v>
      </c>
      <c r="D30" s="295">
        <v>78.196618456046082</v>
      </c>
      <c r="E30" s="295">
        <v>84.033208023931465</v>
      </c>
      <c r="F30" s="295">
        <v>104.2819401951726</v>
      </c>
      <c r="G30" s="295">
        <v>110.4980738651802</v>
      </c>
      <c r="H30" s="295">
        <v>91.233001090442983</v>
      </c>
      <c r="I30" s="295">
        <v>96.369764582745645</v>
      </c>
      <c r="J30" s="295">
        <v>85.084429728744269</v>
      </c>
      <c r="K30" s="295">
        <v>73.311166817501913</v>
      </c>
      <c r="L30" s="295">
        <v>61.316081475837123</v>
      </c>
      <c r="M30" s="295">
        <v>60.93614892528759</v>
      </c>
      <c r="N30" s="295">
        <v>70.126476054879987</v>
      </c>
      <c r="O30" s="295">
        <v>77.234001177862737</v>
      </c>
      <c r="P30" s="295">
        <v>81.011152291657382</v>
      </c>
      <c r="Q30" s="295">
        <v>83.586894866507876</v>
      </c>
      <c r="R30" s="295">
        <v>88.535388281033278</v>
      </c>
      <c r="S30" s="295">
        <v>59.717844425976487</v>
      </c>
      <c r="T30" s="295">
        <v>90.978043472699227</v>
      </c>
      <c r="U30" s="295">
        <v>87.806330671770112</v>
      </c>
      <c r="V30" s="295">
        <v>80.661492554349536</v>
      </c>
      <c r="W30" s="295">
        <v>85.364995373671164</v>
      </c>
      <c r="X30" s="295">
        <v>75.260468075389284</v>
      </c>
      <c r="Y30" s="295">
        <v>64.000786918304897</v>
      </c>
      <c r="DA30" s="122" t="s">
        <v>1467</v>
      </c>
    </row>
    <row r="31" spans="1:105" ht="12" customHeight="1" x14ac:dyDescent="0.25">
      <c r="A31" s="18" t="s">
        <v>35</v>
      </c>
      <c r="B31" s="295">
        <v>753.72937594843017</v>
      </c>
      <c r="C31" s="295">
        <v>722.009967282709</v>
      </c>
      <c r="D31" s="295">
        <v>656.14476504832271</v>
      </c>
      <c r="E31" s="295">
        <v>643.85461645538999</v>
      </c>
      <c r="F31" s="295">
        <v>656.51532046402917</v>
      </c>
      <c r="G31" s="295">
        <v>664.57019597237502</v>
      </c>
      <c r="H31" s="295">
        <v>731.01361537174989</v>
      </c>
      <c r="I31" s="295">
        <v>651.1894520146958</v>
      </c>
      <c r="J31" s="295">
        <v>622.18642888358829</v>
      </c>
      <c r="K31" s="295">
        <v>567.44520511120402</v>
      </c>
      <c r="L31" s="295">
        <v>584.58221400571506</v>
      </c>
      <c r="M31" s="295">
        <v>611.12577228985504</v>
      </c>
      <c r="N31" s="295">
        <v>606.55390067768019</v>
      </c>
      <c r="O31" s="295">
        <v>584.94554994622251</v>
      </c>
      <c r="P31" s="295">
        <v>592.59531650122256</v>
      </c>
      <c r="Q31" s="295">
        <v>575.73108253261546</v>
      </c>
      <c r="R31" s="295">
        <v>590.56326932702495</v>
      </c>
      <c r="S31" s="295">
        <v>602.50811769226743</v>
      </c>
      <c r="T31" s="295">
        <v>599.11324226242255</v>
      </c>
      <c r="U31" s="295">
        <v>576.4742201355358</v>
      </c>
      <c r="V31" s="295">
        <v>575.67265100921134</v>
      </c>
      <c r="W31" s="295">
        <v>578.91821001153266</v>
      </c>
      <c r="X31" s="295">
        <v>534.04904973418343</v>
      </c>
      <c r="Y31" s="295">
        <v>440.71619577188278</v>
      </c>
      <c r="DA31" s="122" t="s">
        <v>1468</v>
      </c>
    </row>
    <row r="32" spans="1:105" ht="12" customHeight="1" x14ac:dyDescent="0.25">
      <c r="A32" s="18" t="s">
        <v>38</v>
      </c>
      <c r="B32" s="295">
        <v>0</v>
      </c>
      <c r="C32" s="295">
        <v>0</v>
      </c>
      <c r="D32" s="295">
        <v>0</v>
      </c>
      <c r="E32" s="295">
        <v>171.8020252543057</v>
      </c>
      <c r="F32" s="295">
        <v>218.09375670508729</v>
      </c>
      <c r="G32" s="295">
        <v>283.98377126163251</v>
      </c>
      <c r="H32" s="295">
        <v>296.48249840643251</v>
      </c>
      <c r="I32" s="295">
        <v>367.01633211231763</v>
      </c>
      <c r="J32" s="295">
        <v>351.31878897636471</v>
      </c>
      <c r="K32" s="295">
        <v>373.38050616987562</v>
      </c>
      <c r="L32" s="295">
        <v>332.66418666582803</v>
      </c>
      <c r="M32" s="295">
        <v>376.29620510044867</v>
      </c>
      <c r="N32" s="295">
        <v>386.52230829302232</v>
      </c>
      <c r="O32" s="295">
        <v>426.02300835157149</v>
      </c>
      <c r="P32" s="295">
        <v>435.86322408468482</v>
      </c>
      <c r="Q32" s="295">
        <v>422.36095776463588</v>
      </c>
      <c r="R32" s="295">
        <v>407.82597925793908</v>
      </c>
      <c r="S32" s="295">
        <v>463.48649517019419</v>
      </c>
      <c r="T32" s="295">
        <v>501.28938070309749</v>
      </c>
      <c r="U32" s="295">
        <v>509.73112881134898</v>
      </c>
      <c r="V32" s="295">
        <v>507.20552469421591</v>
      </c>
      <c r="W32" s="295">
        <v>494.17418619065052</v>
      </c>
      <c r="X32" s="295">
        <v>482.5795611793751</v>
      </c>
      <c r="Y32" s="295">
        <v>446.08832628297472</v>
      </c>
      <c r="DA32" s="122" t="s">
        <v>1469</v>
      </c>
    </row>
    <row r="33" spans="1:105" ht="12" customHeight="1" x14ac:dyDescent="0.25">
      <c r="A33" s="57" t="s">
        <v>1470</v>
      </c>
      <c r="B33" s="261">
        <f t="shared" ref="B33:Y33" si="0">B34+B35</f>
        <v>243.7442374511815</v>
      </c>
      <c r="C33" s="261">
        <f t="shared" si="0"/>
        <v>247.6145878016909</v>
      </c>
      <c r="D33" s="261">
        <f t="shared" si="0"/>
        <v>233.78360379402989</v>
      </c>
      <c r="E33" s="261">
        <f t="shared" si="0"/>
        <v>202.93299671834924</v>
      </c>
      <c r="F33" s="261">
        <f t="shared" si="0"/>
        <v>208.86858856575958</v>
      </c>
      <c r="G33" s="261">
        <f t="shared" si="0"/>
        <v>204.00069395157732</v>
      </c>
      <c r="H33" s="261">
        <f t="shared" si="0"/>
        <v>219.18144980360191</v>
      </c>
      <c r="I33" s="261">
        <f t="shared" si="0"/>
        <v>222.12675402004868</v>
      </c>
      <c r="J33" s="261">
        <f t="shared" si="0"/>
        <v>210.24458506913669</v>
      </c>
      <c r="K33" s="261">
        <f t="shared" si="0"/>
        <v>196.97077305393435</v>
      </c>
      <c r="L33" s="261">
        <f t="shared" si="0"/>
        <v>193.13805435245885</v>
      </c>
      <c r="M33" s="261">
        <f t="shared" si="0"/>
        <v>208.37683810008599</v>
      </c>
      <c r="N33" s="261">
        <f t="shared" si="0"/>
        <v>203.71517166492083</v>
      </c>
      <c r="O33" s="261">
        <f t="shared" si="0"/>
        <v>197.24688197198941</v>
      </c>
      <c r="P33" s="261">
        <f t="shared" si="0"/>
        <v>197.90025651992406</v>
      </c>
      <c r="Q33" s="261">
        <f t="shared" si="0"/>
        <v>195.2619766963677</v>
      </c>
      <c r="R33" s="261">
        <f t="shared" si="0"/>
        <v>197.86666745760886</v>
      </c>
      <c r="S33" s="261">
        <f t="shared" si="0"/>
        <v>205.92117434766482</v>
      </c>
      <c r="T33" s="261">
        <f t="shared" si="0"/>
        <v>234.37283214907922</v>
      </c>
      <c r="U33" s="261">
        <f t="shared" si="0"/>
        <v>203.24488265770066</v>
      </c>
      <c r="V33" s="261">
        <f t="shared" si="0"/>
        <v>208.97891363582579</v>
      </c>
      <c r="W33" s="261">
        <f t="shared" si="0"/>
        <v>201.3600352349419</v>
      </c>
      <c r="X33" s="261">
        <f t="shared" si="0"/>
        <v>190.63910924622664</v>
      </c>
      <c r="Y33" s="261">
        <f t="shared" si="0"/>
        <v>167.27268610790168</v>
      </c>
      <c r="DA33" s="70"/>
    </row>
    <row r="34" spans="1:105" ht="12" customHeight="1" x14ac:dyDescent="0.25">
      <c r="A34" s="60" t="s">
        <v>1471</v>
      </c>
      <c r="B34" s="262">
        <v>128.31130901336289</v>
      </c>
      <c r="C34" s="262">
        <v>138.6218940044262</v>
      </c>
      <c r="D34" s="262">
        <v>129.4878818215804</v>
      </c>
      <c r="E34" s="262">
        <v>103.12568286832889</v>
      </c>
      <c r="F34" s="262">
        <v>103.5452736217636</v>
      </c>
      <c r="G34" s="262">
        <v>104.98186098863739</v>
      </c>
      <c r="H34" s="262">
        <v>113.69363708463921</v>
      </c>
      <c r="I34" s="262">
        <v>117.14425812796669</v>
      </c>
      <c r="J34" s="262">
        <v>107.4010109480899</v>
      </c>
      <c r="K34" s="262">
        <v>100.5085390048921</v>
      </c>
      <c r="L34" s="262">
        <v>99.500195335701022</v>
      </c>
      <c r="M34" s="262">
        <v>109.47508478722089</v>
      </c>
      <c r="N34" s="262">
        <v>106.16335753048121</v>
      </c>
      <c r="O34" s="262">
        <v>101.72886758134889</v>
      </c>
      <c r="P34" s="262">
        <v>101.0498176700209</v>
      </c>
      <c r="Q34" s="262">
        <v>100.44550577206719</v>
      </c>
      <c r="R34" s="262">
        <v>102.1759659448375</v>
      </c>
      <c r="S34" s="262">
        <v>107.57503008722129</v>
      </c>
      <c r="T34" s="262">
        <v>106.8284839514819</v>
      </c>
      <c r="U34" s="262">
        <v>103.84261639706661</v>
      </c>
      <c r="V34" s="262">
        <v>101.0787038555293</v>
      </c>
      <c r="W34" s="262">
        <v>102.1922521509814</v>
      </c>
      <c r="X34" s="262">
        <v>97.467905529926725</v>
      </c>
      <c r="Y34" s="262">
        <v>84.921825789432731</v>
      </c>
      <c r="DA34" s="72" t="s">
        <v>1472</v>
      </c>
    </row>
    <row r="35" spans="1:105" ht="12" customHeight="1" x14ac:dyDescent="0.25">
      <c r="A35" s="60" t="s">
        <v>1473</v>
      </c>
      <c r="B35" s="262">
        <v>115.4329284378186</v>
      </c>
      <c r="C35" s="262">
        <v>108.99269379726471</v>
      </c>
      <c r="D35" s="262">
        <v>104.2957219724495</v>
      </c>
      <c r="E35" s="262">
        <v>99.80731385002035</v>
      </c>
      <c r="F35" s="262">
        <v>105.323314943996</v>
      </c>
      <c r="G35" s="262">
        <v>99.018832962939925</v>
      </c>
      <c r="H35" s="262">
        <v>105.4878127189627</v>
      </c>
      <c r="I35" s="262">
        <v>104.982495892082</v>
      </c>
      <c r="J35" s="262">
        <v>102.8435741210468</v>
      </c>
      <c r="K35" s="262">
        <v>96.462234049042252</v>
      </c>
      <c r="L35" s="262">
        <v>93.63785901675783</v>
      </c>
      <c r="M35" s="262">
        <v>98.901753312865111</v>
      </c>
      <c r="N35" s="262">
        <v>97.551814134439624</v>
      </c>
      <c r="O35" s="262">
        <v>95.518014390640502</v>
      </c>
      <c r="P35" s="262">
        <v>96.850438849903156</v>
      </c>
      <c r="Q35" s="262">
        <v>94.816470924300518</v>
      </c>
      <c r="R35" s="262">
        <v>95.690701512771355</v>
      </c>
      <c r="S35" s="262">
        <v>98.346144260443523</v>
      </c>
      <c r="T35" s="262">
        <v>127.5443481975973</v>
      </c>
      <c r="U35" s="262">
        <v>99.402266260634065</v>
      </c>
      <c r="V35" s="262">
        <v>107.90020978029651</v>
      </c>
      <c r="W35" s="262">
        <v>99.167783083960515</v>
      </c>
      <c r="X35" s="262">
        <v>93.171203716299914</v>
      </c>
      <c r="Y35" s="262">
        <v>82.350860318468946</v>
      </c>
      <c r="DA35" s="72" t="s">
        <v>1474</v>
      </c>
    </row>
    <row r="36" spans="1:105" ht="12" customHeight="1" x14ac:dyDescent="0.25">
      <c r="A36" s="64" t="s">
        <v>28</v>
      </c>
      <c r="B36" s="229">
        <v>26.953617243963439</v>
      </c>
      <c r="C36" s="229">
        <v>22.96404941445023</v>
      </c>
      <c r="D36" s="229">
        <v>20.40235900570859</v>
      </c>
      <c r="E36" s="229">
        <v>24.60256534471349</v>
      </c>
      <c r="F36" s="229">
        <v>22.559144442878619</v>
      </c>
      <c r="G36" s="229">
        <v>19.454788263131231</v>
      </c>
      <c r="H36" s="229">
        <v>21.638333097349118</v>
      </c>
      <c r="I36" s="229">
        <v>22.396640273465849</v>
      </c>
      <c r="J36" s="229">
        <v>23.169470113992269</v>
      </c>
      <c r="K36" s="229">
        <v>19.365389993457349</v>
      </c>
      <c r="L36" s="229">
        <v>19.120416454150629</v>
      </c>
      <c r="M36" s="229">
        <v>22.13571751190371</v>
      </c>
      <c r="N36" s="229">
        <v>21.44904557029248</v>
      </c>
      <c r="O36" s="229">
        <v>19.032698954818851</v>
      </c>
      <c r="P36" s="229">
        <v>20.068455814057788</v>
      </c>
      <c r="Q36" s="229">
        <v>18.900642733614649</v>
      </c>
      <c r="R36" s="229">
        <v>18.578484124124159</v>
      </c>
      <c r="S36" s="229">
        <v>19.99117442784144</v>
      </c>
      <c r="T36" s="229">
        <v>14.30591595636364</v>
      </c>
      <c r="U36" s="229">
        <v>17.355571250930272</v>
      </c>
      <c r="V36" s="229">
        <v>22.247287602342912</v>
      </c>
      <c r="W36" s="229">
        <v>17.390980197966549</v>
      </c>
      <c r="X36" s="229">
        <v>17.246894343421921</v>
      </c>
      <c r="Y36" s="229">
        <v>15.10739136901087</v>
      </c>
      <c r="DA36" s="73" t="s">
        <v>1475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1476</v>
      </c>
    </row>
    <row r="38" spans="1:105" ht="12" customHeight="1" x14ac:dyDescent="0.25">
      <c r="A38" s="64" t="s">
        <v>31</v>
      </c>
      <c r="B38" s="229">
        <v>1.712506803593556</v>
      </c>
      <c r="C38" s="229">
        <v>1.961471129981474</v>
      </c>
      <c r="D38" s="229">
        <v>1.7405909913943609</v>
      </c>
      <c r="E38" s="229">
        <v>3.1572604546994372</v>
      </c>
      <c r="F38" s="229">
        <v>1.2025637428526621</v>
      </c>
      <c r="G38" s="229">
        <v>0.89213699699432603</v>
      </c>
      <c r="H38" s="229">
        <v>0.91221873239987594</v>
      </c>
      <c r="I38" s="229">
        <v>0.6745341258970059</v>
      </c>
      <c r="J38" s="229">
        <v>0.5538632031354368</v>
      </c>
      <c r="K38" s="229">
        <v>0.58962413152215909</v>
      </c>
      <c r="L38" s="229">
        <v>0.42020123280583682</v>
      </c>
      <c r="M38" s="229">
        <v>0.36798936205018729</v>
      </c>
      <c r="N38" s="229">
        <v>0.3212559691287033</v>
      </c>
      <c r="O38" s="229">
        <v>0.2150362335163894</v>
      </c>
      <c r="P38" s="229">
        <v>0.15508634004351429</v>
      </c>
      <c r="Q38" s="229">
        <v>0.148368345045579</v>
      </c>
      <c r="R38" s="229">
        <v>0.17063762082759601</v>
      </c>
      <c r="S38" s="229">
        <v>0.1739160439396393</v>
      </c>
      <c r="T38" s="229">
        <v>0.12244486446701951</v>
      </c>
      <c r="U38" s="229">
        <v>0.1665115814260778</v>
      </c>
      <c r="V38" s="229">
        <v>0.18320062032831219</v>
      </c>
      <c r="W38" s="229">
        <v>0.13338301452478379</v>
      </c>
      <c r="X38" s="229">
        <v>0.22800894225486421</v>
      </c>
      <c r="Y38" s="229">
        <v>0.2751533324094661</v>
      </c>
      <c r="DA38" s="73" t="s">
        <v>1477</v>
      </c>
    </row>
    <row r="39" spans="1:105" ht="12" customHeight="1" x14ac:dyDescent="0.25">
      <c r="A39" s="64" t="s">
        <v>159</v>
      </c>
      <c r="B39" s="229">
        <v>3.182617066780459</v>
      </c>
      <c r="C39" s="229">
        <v>2.6740864154634161</v>
      </c>
      <c r="D39" s="229">
        <v>2.3800390515027132</v>
      </c>
      <c r="E39" s="229">
        <v>2.7698751068225729</v>
      </c>
      <c r="F39" s="229">
        <v>2.4722730582820498</v>
      </c>
      <c r="G39" s="229">
        <v>3.1809153672916222</v>
      </c>
      <c r="H39" s="229">
        <v>2.9824546084041419</v>
      </c>
      <c r="I39" s="229">
        <v>3.9697887097587312</v>
      </c>
      <c r="J39" s="229">
        <v>4.6689258810442276</v>
      </c>
      <c r="K39" s="229">
        <v>4.7707218922718013</v>
      </c>
      <c r="L39" s="229">
        <v>4.519154280305262</v>
      </c>
      <c r="M39" s="229">
        <v>3.071993538656395</v>
      </c>
      <c r="N39" s="229">
        <v>2.1241366144970151</v>
      </c>
      <c r="O39" s="229">
        <v>1.6889496969664519</v>
      </c>
      <c r="P39" s="229">
        <v>1.2183674895455281</v>
      </c>
      <c r="Q39" s="229">
        <v>1.129587465487458</v>
      </c>
      <c r="R39" s="229">
        <v>1.2432229643584629</v>
      </c>
      <c r="S39" s="229">
        <v>1.220281919283049</v>
      </c>
      <c r="T39" s="229">
        <v>0.90599369374802108</v>
      </c>
      <c r="U39" s="229">
        <v>1.0894803813678211</v>
      </c>
      <c r="V39" s="229">
        <v>1.04699372774989</v>
      </c>
      <c r="W39" s="229">
        <v>1.1931423365654581</v>
      </c>
      <c r="X39" s="229">
        <v>1.1848876864441431</v>
      </c>
      <c r="Y39" s="229">
        <v>1.303131548423675</v>
      </c>
      <c r="DA39" s="73" t="s">
        <v>1478</v>
      </c>
    </row>
    <row r="40" spans="1:105" ht="12" customHeight="1" x14ac:dyDescent="0.25">
      <c r="A40" s="64" t="s">
        <v>32</v>
      </c>
      <c r="B40" s="229">
        <v>6.5888175491734344</v>
      </c>
      <c r="C40" s="229">
        <v>7.0613348086309031</v>
      </c>
      <c r="D40" s="229">
        <v>10.65894756696637</v>
      </c>
      <c r="E40" s="229">
        <v>4.86101377964658</v>
      </c>
      <c r="F40" s="229">
        <v>4.3875372343890042</v>
      </c>
      <c r="G40" s="229">
        <v>4.104189677240516</v>
      </c>
      <c r="H40" s="229">
        <v>5.3317348113681664</v>
      </c>
      <c r="I40" s="229">
        <v>4.5375489540611076</v>
      </c>
      <c r="J40" s="229">
        <v>4.0053936052830359</v>
      </c>
      <c r="K40" s="229">
        <v>3.3737449698654078</v>
      </c>
      <c r="L40" s="229">
        <v>2.6191820928655432</v>
      </c>
      <c r="M40" s="229">
        <v>2.4261919146026951</v>
      </c>
      <c r="N40" s="229">
        <v>1.337568664026334</v>
      </c>
      <c r="O40" s="229">
        <v>0.95590452375653734</v>
      </c>
      <c r="P40" s="229">
        <v>0.91166880673674389</v>
      </c>
      <c r="Q40" s="229">
        <v>1.1323910733987701</v>
      </c>
      <c r="R40" s="229">
        <v>1.238595240289704</v>
      </c>
      <c r="S40" s="229">
        <v>1.004484465148046</v>
      </c>
      <c r="T40" s="229">
        <v>0.69851485543473979</v>
      </c>
      <c r="U40" s="229">
        <v>0.75377976801148661</v>
      </c>
      <c r="V40" s="229">
        <v>3.8540689901909091</v>
      </c>
      <c r="W40" s="229">
        <v>0.474719791510886</v>
      </c>
      <c r="X40" s="229">
        <v>0.47735312306304262</v>
      </c>
      <c r="Y40" s="229">
        <v>0.53995932699656535</v>
      </c>
      <c r="DA40" s="73" t="s">
        <v>1479</v>
      </c>
    </row>
    <row r="41" spans="1:105" ht="12" customHeight="1" x14ac:dyDescent="0.25">
      <c r="A41" s="64" t="s">
        <v>33</v>
      </c>
      <c r="B41" s="229">
        <v>3.9576884524518561</v>
      </c>
      <c r="C41" s="229">
        <v>3.6402667502097898</v>
      </c>
      <c r="D41" s="229">
        <v>4.0387485704796529</v>
      </c>
      <c r="E41" s="229">
        <v>4.8706609643976773</v>
      </c>
      <c r="F41" s="229">
        <v>5.7898760583588977</v>
      </c>
      <c r="G41" s="229">
        <v>6.5319908636535313</v>
      </c>
      <c r="H41" s="229">
        <v>5.4316070760671016</v>
      </c>
      <c r="I41" s="229">
        <v>5.7810218587430979</v>
      </c>
      <c r="J41" s="229">
        <v>5.0820027184625864</v>
      </c>
      <c r="K41" s="229">
        <v>4.33923828999776</v>
      </c>
      <c r="L41" s="229">
        <v>3.5974270059903439</v>
      </c>
      <c r="M41" s="229">
        <v>3.5971580279196012</v>
      </c>
      <c r="N41" s="229">
        <v>4.1143175718065379</v>
      </c>
      <c r="O41" s="229">
        <v>4.5293383343282168</v>
      </c>
      <c r="P41" s="229">
        <v>4.7742750814244106</v>
      </c>
      <c r="Q41" s="229">
        <v>4.8857783966342154</v>
      </c>
      <c r="R41" s="229">
        <v>5.1468929576103717</v>
      </c>
      <c r="S41" s="229">
        <v>3.5073571932009582</v>
      </c>
      <c r="T41" s="229">
        <v>4.155787127003566</v>
      </c>
      <c r="U41" s="229">
        <v>5.100536887877003</v>
      </c>
      <c r="V41" s="229">
        <v>4.6804013895136656</v>
      </c>
      <c r="W41" s="229">
        <v>4.9163668179171989</v>
      </c>
      <c r="X41" s="229">
        <v>4.3941192474705071</v>
      </c>
      <c r="Y41" s="229">
        <v>3.7141709197507118</v>
      </c>
      <c r="DA41" s="73" t="s">
        <v>1480</v>
      </c>
    </row>
    <row r="42" spans="1:105" ht="12" customHeight="1" x14ac:dyDescent="0.25">
      <c r="A42" s="64" t="s">
        <v>35</v>
      </c>
      <c r="B42" s="229">
        <v>39.061221447151652</v>
      </c>
      <c r="C42" s="229">
        <v>37.017700951492458</v>
      </c>
      <c r="D42" s="229">
        <v>33.888981188568579</v>
      </c>
      <c r="E42" s="229">
        <v>37.31855085460284</v>
      </c>
      <c r="F42" s="229">
        <v>36.450629215244163</v>
      </c>
      <c r="G42" s="229">
        <v>39.28544902641876</v>
      </c>
      <c r="H42" s="229">
        <v>43.521299074864316</v>
      </c>
      <c r="I42" s="229">
        <v>39.063501634348803</v>
      </c>
      <c r="J42" s="229">
        <v>37.162535296498717</v>
      </c>
      <c r="K42" s="229">
        <v>33.586697202946937</v>
      </c>
      <c r="L42" s="229">
        <v>34.297557724958558</v>
      </c>
      <c r="M42" s="229">
        <v>36.075728719849408</v>
      </c>
      <c r="N42" s="229">
        <v>35.586493321766113</v>
      </c>
      <c r="O42" s="229">
        <v>34.303755631729679</v>
      </c>
      <c r="P42" s="229">
        <v>34.923747816286209</v>
      </c>
      <c r="Q42" s="229">
        <v>33.652338560979032</v>
      </c>
      <c r="R42" s="229">
        <v>34.331649648096487</v>
      </c>
      <c r="S42" s="229">
        <v>35.386595093354103</v>
      </c>
      <c r="T42" s="229">
        <v>27.36690090020106</v>
      </c>
      <c r="U42" s="229">
        <v>33.486515177393102</v>
      </c>
      <c r="V42" s="229">
        <v>33.403536066147829</v>
      </c>
      <c r="W42" s="229">
        <v>33.341233904249179</v>
      </c>
      <c r="X42" s="229">
        <v>31.180715035941809</v>
      </c>
      <c r="Y42" s="229">
        <v>25.576174247490691</v>
      </c>
      <c r="DA42" s="73" t="s">
        <v>1481</v>
      </c>
    </row>
    <row r="43" spans="1:105" ht="12" customHeight="1" x14ac:dyDescent="0.25">
      <c r="A43" s="64" t="s">
        <v>36</v>
      </c>
      <c r="B43" s="229">
        <v>19.022895283384209</v>
      </c>
      <c r="C43" s="229">
        <v>17.718303789961471</v>
      </c>
      <c r="D43" s="229">
        <v>16.193934493257281</v>
      </c>
      <c r="E43" s="229">
        <v>0.3271697774585981</v>
      </c>
      <c r="F43" s="229">
        <v>0.32129173578350462</v>
      </c>
      <c r="G43" s="229">
        <v>0.33172911375896169</v>
      </c>
      <c r="H43" s="229">
        <v>0</v>
      </c>
      <c r="I43" s="229">
        <v>0</v>
      </c>
      <c r="J43" s="229">
        <v>0</v>
      </c>
      <c r="K43" s="229">
        <v>0</v>
      </c>
      <c r="L43" s="229">
        <v>1.429763164407108</v>
      </c>
      <c r="M43" s="229">
        <v>0.63168151305956444</v>
      </c>
      <c r="N43" s="229">
        <v>0.65256864770149647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1482</v>
      </c>
    </row>
    <row r="44" spans="1:105" ht="12" customHeight="1" x14ac:dyDescent="0.25">
      <c r="A44" s="64" t="s">
        <v>38</v>
      </c>
      <c r="B44" s="229">
        <v>0</v>
      </c>
      <c r="C44" s="229">
        <v>0</v>
      </c>
      <c r="D44" s="229">
        <v>0</v>
      </c>
      <c r="E44" s="229">
        <v>9.9578421160870683</v>
      </c>
      <c r="F44" s="229">
        <v>12.10886389398793</v>
      </c>
      <c r="G44" s="229">
        <v>16.78743650835159</v>
      </c>
      <c r="H44" s="229">
        <v>17.651249186442971</v>
      </c>
      <c r="I44" s="229">
        <v>22.01654686657713</v>
      </c>
      <c r="J44" s="229">
        <v>20.983898538391461</v>
      </c>
      <c r="K44" s="229">
        <v>22.100139166306018</v>
      </c>
      <c r="L44" s="229">
        <v>19.517475680650939</v>
      </c>
      <c r="M44" s="229">
        <v>22.21336495537934</v>
      </c>
      <c r="N44" s="229">
        <v>22.677248513966081</v>
      </c>
      <c r="O44" s="229">
        <v>24.98384537386465</v>
      </c>
      <c r="P44" s="229">
        <v>25.686968655439209</v>
      </c>
      <c r="Q44" s="229">
        <v>24.68762652714636</v>
      </c>
      <c r="R44" s="229">
        <v>23.708448128226159</v>
      </c>
      <c r="S44" s="229">
        <v>27.221556779426571</v>
      </c>
      <c r="T44" s="229">
        <v>22.898403567610981</v>
      </c>
      <c r="U44" s="229">
        <v>29.60950999216897</v>
      </c>
      <c r="V44" s="229">
        <v>29.430715541846329</v>
      </c>
      <c r="W44" s="229">
        <v>28.460630269163989</v>
      </c>
      <c r="X44" s="229">
        <v>28.175643766791641</v>
      </c>
      <c r="Y44" s="229">
        <v>25.88793620983768</v>
      </c>
      <c r="DA44" s="73" t="s">
        <v>1483</v>
      </c>
    </row>
    <row r="45" spans="1:105" ht="12" customHeight="1" x14ac:dyDescent="0.25">
      <c r="A45" s="146" t="s">
        <v>39</v>
      </c>
      <c r="B45" s="325">
        <v>14.95356459132006</v>
      </c>
      <c r="C45" s="325">
        <v>15.95548053707496</v>
      </c>
      <c r="D45" s="325">
        <v>14.99212110457194</v>
      </c>
      <c r="E45" s="325">
        <v>11.942375451592079</v>
      </c>
      <c r="F45" s="325">
        <v>20.031135562219209</v>
      </c>
      <c r="G45" s="325">
        <v>8.4501971460993968</v>
      </c>
      <c r="H45" s="325">
        <v>8.0189161320669751</v>
      </c>
      <c r="I45" s="325">
        <v>6.542913469230319</v>
      </c>
      <c r="J45" s="325">
        <v>7.2174847642390914</v>
      </c>
      <c r="K45" s="325">
        <v>8.3366784026748242</v>
      </c>
      <c r="L45" s="325">
        <v>8.1166813806236036</v>
      </c>
      <c r="M45" s="325">
        <v>8.3819277694442196</v>
      </c>
      <c r="N45" s="325">
        <v>9.2891792612548603</v>
      </c>
      <c r="O45" s="325">
        <v>9.8084856416597344</v>
      </c>
      <c r="P45" s="325">
        <v>9.1118688463697506</v>
      </c>
      <c r="Q45" s="325">
        <v>10.27973782199445</v>
      </c>
      <c r="R45" s="325">
        <v>11.272770829238411</v>
      </c>
      <c r="S45" s="325">
        <v>9.8407783382497023</v>
      </c>
      <c r="T45" s="325">
        <v>57.090387232768236</v>
      </c>
      <c r="U45" s="325">
        <v>11.840361221459339</v>
      </c>
      <c r="V45" s="325">
        <v>13.054005842176711</v>
      </c>
      <c r="W45" s="325">
        <v>13.25732675206247</v>
      </c>
      <c r="X45" s="325">
        <v>10.283581570911981</v>
      </c>
      <c r="Y45" s="325">
        <v>9.9469433645492789</v>
      </c>
      <c r="DA45" s="148" t="s">
        <v>1484</v>
      </c>
    </row>
    <row r="46" spans="1:105" ht="12" hidden="1" customHeight="1" x14ac:dyDescent="0.25">
      <c r="A46" s="98"/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X46" s="98"/>
      <c r="Y46" s="98"/>
      <c r="DA46" s="94"/>
    </row>
    <row r="47" spans="1:105" ht="12" customHeight="1" x14ac:dyDescent="0.25">
      <c r="A47" s="172"/>
      <c r="B47" s="172"/>
      <c r="C47" s="172"/>
      <c r="D47" s="172"/>
      <c r="E47" s="172"/>
      <c r="F47" s="172"/>
      <c r="G47" s="172"/>
      <c r="H47" s="172"/>
      <c r="I47" s="172"/>
      <c r="J47" s="172"/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V47" s="172"/>
      <c r="W47" s="172"/>
      <c r="X47" s="172"/>
      <c r="Y47" s="172"/>
      <c r="DA47" s="176"/>
    </row>
    <row r="48" spans="1:105" ht="15" customHeight="1" x14ac:dyDescent="0.25">
      <c r="A48" s="34" t="s">
        <v>52</v>
      </c>
      <c r="B48" s="223">
        <v>3034.762681546074</v>
      </c>
      <c r="C48" s="223">
        <v>2591.8961803637249</v>
      </c>
      <c r="D48" s="223">
        <v>2778.790916879399</v>
      </c>
      <c r="E48" s="223">
        <v>2890.119194230313</v>
      </c>
      <c r="F48" s="223">
        <v>3046.3032992803151</v>
      </c>
      <c r="G48" s="223">
        <v>2821.2898790309018</v>
      </c>
      <c r="H48" s="223">
        <v>2738.4477120134929</v>
      </c>
      <c r="I48" s="223">
        <v>3205.141697148395</v>
      </c>
      <c r="J48" s="223">
        <v>2949.471436435776</v>
      </c>
      <c r="K48" s="223">
        <v>2606.5986136713109</v>
      </c>
      <c r="L48" s="223">
        <v>2790.9275654082212</v>
      </c>
      <c r="M48" s="223">
        <v>2906.0873167942468</v>
      </c>
      <c r="N48" s="223">
        <v>2755.7796437757438</v>
      </c>
      <c r="O48" s="223">
        <v>2806.1593234228362</v>
      </c>
      <c r="P48" s="223">
        <v>2759.6018957110732</v>
      </c>
      <c r="Q48" s="223">
        <v>2848.6391919201619</v>
      </c>
      <c r="R48" s="223">
        <v>2815.5093589216258</v>
      </c>
      <c r="S48" s="223">
        <v>2891.858763671868</v>
      </c>
      <c r="T48" s="223">
        <v>2995.0377330329538</v>
      </c>
      <c r="U48" s="223">
        <v>2932.579421298246</v>
      </c>
      <c r="V48" s="223">
        <v>3150.6328364718888</v>
      </c>
      <c r="W48" s="223">
        <v>3102.7810779388692</v>
      </c>
      <c r="X48" s="223">
        <v>2936.5296052792951</v>
      </c>
      <c r="Y48" s="223">
        <v>2582.235340855575</v>
      </c>
      <c r="DA48" s="89" t="s">
        <v>1485</v>
      </c>
    </row>
    <row r="49" spans="1:105" ht="12" customHeight="1" x14ac:dyDescent="0.25">
      <c r="A49" s="55" t="s">
        <v>91</v>
      </c>
      <c r="B49" s="259">
        <v>21.83678730625628</v>
      </c>
      <c r="C49" s="259">
        <v>18.650119152534941</v>
      </c>
      <c r="D49" s="259">
        <v>19.994929616551978</v>
      </c>
      <c r="E49" s="259">
        <v>20.79599782806843</v>
      </c>
      <c r="F49" s="259">
        <v>21.9198284008292</v>
      </c>
      <c r="G49" s="259">
        <v>20.300733033366559</v>
      </c>
      <c r="H49" s="259">
        <v>19.704638059565621</v>
      </c>
      <c r="I49" s="259">
        <v>23.062758070883529</v>
      </c>
      <c r="J49" s="259">
        <v>21.223069868024378</v>
      </c>
      <c r="K49" s="259">
        <v>18.755911249878761</v>
      </c>
      <c r="L49" s="259">
        <v>20.082259480645021</v>
      </c>
      <c r="M49" s="259">
        <v>20.910897256030339</v>
      </c>
      <c r="N49" s="259">
        <v>19.829350845115869</v>
      </c>
      <c r="O49" s="259">
        <v>20.19186036050591</v>
      </c>
      <c r="P49" s="259">
        <v>19.856854050901791</v>
      </c>
      <c r="Q49" s="259">
        <v>20.497526387972769</v>
      </c>
      <c r="R49" s="259">
        <v>20.259139010574501</v>
      </c>
      <c r="S49" s="259">
        <v>20.808514987361161</v>
      </c>
      <c r="T49" s="259">
        <v>21.550944443910399</v>
      </c>
      <c r="U49" s="259">
        <v>21.101522524643919</v>
      </c>
      <c r="V49" s="259">
        <v>22.670536825994091</v>
      </c>
      <c r="W49" s="259">
        <v>22.32621709395378</v>
      </c>
      <c r="X49" s="259">
        <v>21.129946271890791</v>
      </c>
      <c r="Y49" s="259">
        <v>18.580604096605519</v>
      </c>
      <c r="DA49" s="67" t="s">
        <v>1486</v>
      </c>
    </row>
    <row r="50" spans="1:105" ht="12" customHeight="1" x14ac:dyDescent="0.25">
      <c r="A50" s="173" t="s">
        <v>92</v>
      </c>
      <c r="B50" s="224">
        <v>24.449384276239709</v>
      </c>
      <c r="C50" s="224">
        <v>20.881456762064278</v>
      </c>
      <c r="D50" s="224">
        <v>22.387163043502529</v>
      </c>
      <c r="E50" s="224">
        <v>23.284072660295571</v>
      </c>
      <c r="F50" s="224">
        <v>24.542360573689439</v>
      </c>
      <c r="G50" s="224">
        <v>22.729553393595129</v>
      </c>
      <c r="H50" s="224">
        <v>22.06214042321653</v>
      </c>
      <c r="I50" s="224">
        <v>25.822032638630411</v>
      </c>
      <c r="J50" s="224">
        <v>23.762240454489788</v>
      </c>
      <c r="K50" s="224">
        <v>20.999906037824161</v>
      </c>
      <c r="L50" s="224">
        <v>22.484941227447681</v>
      </c>
      <c r="M50" s="224">
        <v>23.412718885949651</v>
      </c>
      <c r="N50" s="224">
        <v>22.201774096215889</v>
      </c>
      <c r="O50" s="224">
        <v>22.607654976093539</v>
      </c>
      <c r="P50" s="224">
        <v>22.23256784062789</v>
      </c>
      <c r="Q50" s="224">
        <v>22.949891499301689</v>
      </c>
      <c r="R50" s="224">
        <v>22.68298297860801</v>
      </c>
      <c r="S50" s="224">
        <v>23.298087397596579</v>
      </c>
      <c r="T50" s="224">
        <v>24.12934260133121</v>
      </c>
      <c r="U50" s="224">
        <v>23.62615094350144</v>
      </c>
      <c r="V50" s="224">
        <v>25.382885258426771</v>
      </c>
      <c r="W50" s="224">
        <v>24.997370424010899</v>
      </c>
      <c r="X50" s="224">
        <v>23.657975364798531</v>
      </c>
      <c r="Y50" s="224">
        <v>20.80362478561252</v>
      </c>
      <c r="DA50" s="177" t="s">
        <v>1487</v>
      </c>
    </row>
    <row r="51" spans="1:105" ht="12" customHeight="1" x14ac:dyDescent="0.25">
      <c r="A51" s="173" t="s">
        <v>93</v>
      </c>
      <c r="B51" s="224">
        <v>35.830394923501864</v>
      </c>
      <c r="C51" s="224">
        <v>34.43783263935827</v>
      </c>
      <c r="D51" s="224">
        <v>36.01907048465528</v>
      </c>
      <c r="E51" s="224">
        <v>29.569428012315921</v>
      </c>
      <c r="F51" s="224">
        <v>30.934698844010111</v>
      </c>
      <c r="G51" s="224">
        <v>29.153399803237601</v>
      </c>
      <c r="H51" s="224">
        <v>28.510912502664571</v>
      </c>
      <c r="I51" s="224">
        <v>34.22828891613463</v>
      </c>
      <c r="J51" s="224">
        <v>29.864606292234861</v>
      </c>
      <c r="K51" s="224">
        <v>26.55815374336359</v>
      </c>
      <c r="L51" s="224">
        <v>29.088191829231679</v>
      </c>
      <c r="M51" s="224">
        <v>31.210417759118091</v>
      </c>
      <c r="N51" s="224">
        <v>29.334225912405021</v>
      </c>
      <c r="O51" s="224">
        <v>29.397642044487991</v>
      </c>
      <c r="P51" s="224">
        <v>28.3099372116416</v>
      </c>
      <c r="Q51" s="224">
        <v>29.79435145709429</v>
      </c>
      <c r="R51" s="224">
        <v>29.757030835720609</v>
      </c>
      <c r="S51" s="224">
        <v>30.950734055942</v>
      </c>
      <c r="T51" s="224">
        <v>31.07330701546984</v>
      </c>
      <c r="U51" s="224">
        <v>30.518025017680181</v>
      </c>
      <c r="V51" s="224">
        <v>29.834516616742611</v>
      </c>
      <c r="W51" s="224">
        <v>32.120983878078718</v>
      </c>
      <c r="X51" s="224">
        <v>30.480313237652581</v>
      </c>
      <c r="Y51" s="224">
        <v>26.63167364376671</v>
      </c>
      <c r="DA51" s="177" t="s">
        <v>1488</v>
      </c>
    </row>
    <row r="52" spans="1:105" ht="12" customHeight="1" x14ac:dyDescent="0.25">
      <c r="A52" s="173" t="s">
        <v>94</v>
      </c>
      <c r="B52" s="224">
        <v>17.98290690453242</v>
      </c>
      <c r="C52" s="224">
        <v>15.358640068009681</v>
      </c>
      <c r="D52" s="224">
        <v>16.466110733886008</v>
      </c>
      <c r="E52" s="224">
        <v>17.12580187204869</v>
      </c>
      <c r="F52" s="224">
        <v>18.051292434510419</v>
      </c>
      <c r="G52" s="224">
        <v>16.717944224707669</v>
      </c>
      <c r="H52" s="224">
        <v>16.22705148165975</v>
      </c>
      <c r="I52" s="224">
        <v>18.99251137696568</v>
      </c>
      <c r="J52" s="224">
        <v>17.477501809788912</v>
      </c>
      <c r="K52" s="224">
        <v>15.44576137441285</v>
      </c>
      <c r="L52" s="224">
        <v>16.538028126950529</v>
      </c>
      <c r="M52" s="224">
        <v>17.220423195572369</v>
      </c>
      <c r="N52" s="224">
        <v>16.329754245619569</v>
      </c>
      <c r="O52" s="224">
        <v>16.628286020272999</v>
      </c>
      <c r="P52" s="224">
        <v>16.352403529247589</v>
      </c>
      <c r="Q52" s="224">
        <v>16.880006369000309</v>
      </c>
      <c r="R52" s="224">
        <v>16.683690951588119</v>
      </c>
      <c r="S52" s="224">
        <v>17.136109931888889</v>
      </c>
      <c r="T52" s="224">
        <v>17.747511216018371</v>
      </c>
      <c r="U52" s="224">
        <v>17.37740583276404</v>
      </c>
      <c r="V52" s="224">
        <v>18.669511567794778</v>
      </c>
      <c r="W52" s="224">
        <v>18.385959340086782</v>
      </c>
      <c r="X52" s="224">
        <v>17.4008131954612</v>
      </c>
      <c r="Y52" s="224">
        <v>15.301393424457681</v>
      </c>
      <c r="DA52" s="177" t="s">
        <v>1489</v>
      </c>
    </row>
    <row r="53" spans="1:105" ht="12" customHeight="1" x14ac:dyDescent="0.25">
      <c r="A53" s="56" t="s">
        <v>95</v>
      </c>
      <c r="B53" s="260">
        <v>25.637032048103819</v>
      </c>
      <c r="C53" s="260">
        <v>22.87982887851183</v>
      </c>
      <c r="D53" s="260">
        <v>24.36913950482802</v>
      </c>
      <c r="E53" s="260">
        <v>23.46087967793293</v>
      </c>
      <c r="F53" s="260">
        <v>24.575574074094259</v>
      </c>
      <c r="G53" s="260">
        <v>22.742395837683819</v>
      </c>
      <c r="H53" s="260">
        <v>22.160633024875061</v>
      </c>
      <c r="I53" s="260">
        <v>25.985200360471939</v>
      </c>
      <c r="J53" s="260">
        <v>23.665123804195471</v>
      </c>
      <c r="K53" s="260">
        <v>20.871149699514799</v>
      </c>
      <c r="L53" s="260">
        <v>22.488254157267651</v>
      </c>
      <c r="M53" s="260">
        <v>23.580182108552592</v>
      </c>
      <c r="N53" s="260">
        <v>22.26902335155275</v>
      </c>
      <c r="O53" s="260">
        <v>22.482655856963859</v>
      </c>
      <c r="P53" s="260">
        <v>21.998309566355331</v>
      </c>
      <c r="Q53" s="260">
        <v>22.80079949651547</v>
      </c>
      <c r="R53" s="260">
        <v>22.606973779386021</v>
      </c>
      <c r="S53" s="260">
        <v>23.296784578181171</v>
      </c>
      <c r="T53" s="260">
        <v>24.055820198190471</v>
      </c>
      <c r="U53" s="260">
        <v>23.675155452900832</v>
      </c>
      <c r="V53" s="260">
        <v>25.092950670340141</v>
      </c>
      <c r="W53" s="260">
        <v>25.053040037941649</v>
      </c>
      <c r="X53" s="260">
        <v>23.724089142575671</v>
      </c>
      <c r="Y53" s="260">
        <v>20.86918877798557</v>
      </c>
      <c r="DA53" s="68" t="s">
        <v>1490</v>
      </c>
    </row>
    <row r="54" spans="1:105" ht="12" customHeight="1" x14ac:dyDescent="0.25">
      <c r="A54" s="37" t="s">
        <v>159</v>
      </c>
      <c r="B54" s="226">
        <v>1.192305777812217</v>
      </c>
      <c r="C54" s="226">
        <v>0.79528512550599406</v>
      </c>
      <c r="D54" s="226">
        <v>0.83501446277898228</v>
      </c>
      <c r="E54" s="226">
        <v>1.13965519569319</v>
      </c>
      <c r="F54" s="226">
        <v>1.1058559636082259</v>
      </c>
      <c r="G54" s="226">
        <v>1.20047223394312</v>
      </c>
      <c r="H54" s="226">
        <v>0.99984455863422006</v>
      </c>
      <c r="I54" s="226">
        <v>1.5936375074506191</v>
      </c>
      <c r="J54" s="226">
        <v>1.8602012295916051</v>
      </c>
      <c r="K54" s="226">
        <v>1.817487307730496</v>
      </c>
      <c r="L54" s="226">
        <v>1.813864988844482</v>
      </c>
      <c r="M54" s="226">
        <v>1.2229818755090589</v>
      </c>
      <c r="N54" s="226">
        <v>0.83600494246707013</v>
      </c>
      <c r="O54" s="226">
        <v>0.70876781112028442</v>
      </c>
      <c r="P54" s="226">
        <v>0.50627618839130928</v>
      </c>
      <c r="Q54" s="226">
        <v>0.49442775568589598</v>
      </c>
      <c r="R54" s="226">
        <v>0.52576381629688396</v>
      </c>
      <c r="S54" s="226">
        <v>0.5072299795834776</v>
      </c>
      <c r="T54" s="226">
        <v>0.49754511240326899</v>
      </c>
      <c r="U54" s="226">
        <v>0.48088550144571701</v>
      </c>
      <c r="V54" s="226">
        <v>0.52865935339240777</v>
      </c>
      <c r="W54" s="226">
        <v>0.5619107454006963</v>
      </c>
      <c r="X54" s="226">
        <v>0.55546116471807205</v>
      </c>
      <c r="Y54" s="226">
        <v>0.63405653091774983</v>
      </c>
      <c r="DA54" s="69" t="s">
        <v>1491</v>
      </c>
    </row>
    <row r="55" spans="1:105" ht="12" customHeight="1" x14ac:dyDescent="0.25">
      <c r="A55" s="37" t="s">
        <v>35</v>
      </c>
      <c r="B55" s="226">
        <v>14.63352927562681</v>
      </c>
      <c r="C55" s="226">
        <v>11.009227965450471</v>
      </c>
      <c r="D55" s="226">
        <v>11.88963240054105</v>
      </c>
      <c r="E55" s="226">
        <v>15.354584137180369</v>
      </c>
      <c r="F55" s="226">
        <v>16.304487710172381</v>
      </c>
      <c r="G55" s="226">
        <v>14.826263923632339</v>
      </c>
      <c r="H55" s="226">
        <v>14.590174798328089</v>
      </c>
      <c r="I55" s="226">
        <v>15.68170649078206</v>
      </c>
      <c r="J55" s="226">
        <v>14.806359238632229</v>
      </c>
      <c r="K55" s="226">
        <v>12.795421165469531</v>
      </c>
      <c r="L55" s="226">
        <v>13.76610208491768</v>
      </c>
      <c r="M55" s="226">
        <v>14.36199712498559</v>
      </c>
      <c r="N55" s="226">
        <v>14.00591849837898</v>
      </c>
      <c r="O55" s="226">
        <v>14.39557248861575</v>
      </c>
      <c r="P55" s="226">
        <v>14.51209268179344</v>
      </c>
      <c r="Q55" s="226">
        <v>14.729846724269921</v>
      </c>
      <c r="R55" s="226">
        <v>14.51898786961778</v>
      </c>
      <c r="S55" s="226">
        <v>14.70901242007784</v>
      </c>
      <c r="T55" s="226">
        <v>15.02909775032791</v>
      </c>
      <c r="U55" s="226">
        <v>14.780605431860151</v>
      </c>
      <c r="V55" s="226">
        <v>16.866473322338901</v>
      </c>
      <c r="W55" s="226">
        <v>15.7020642228194</v>
      </c>
      <c r="X55" s="226">
        <v>14.61714598670784</v>
      </c>
      <c r="Y55" s="226">
        <v>12.44443842766934</v>
      </c>
      <c r="DA55" s="69" t="s">
        <v>1492</v>
      </c>
    </row>
    <row r="56" spans="1:105" ht="12" customHeight="1" x14ac:dyDescent="0.25">
      <c r="A56" s="37" t="s">
        <v>96</v>
      </c>
      <c r="B56" s="226">
        <v>0</v>
      </c>
      <c r="C56" s="226">
        <v>0</v>
      </c>
      <c r="D56" s="226">
        <v>0</v>
      </c>
      <c r="E56" s="226">
        <v>0</v>
      </c>
      <c r="F56" s="226">
        <v>0</v>
      </c>
      <c r="G56" s="226">
        <v>0</v>
      </c>
      <c r="H56" s="226">
        <v>0</v>
      </c>
      <c r="I56" s="226">
        <v>0</v>
      </c>
      <c r="J56" s="226">
        <v>0</v>
      </c>
      <c r="K56" s="226">
        <v>0</v>
      </c>
      <c r="L56" s="226">
        <v>0</v>
      </c>
      <c r="M56" s="226">
        <v>0</v>
      </c>
      <c r="N56" s="226">
        <v>0</v>
      </c>
      <c r="O56" s="226">
        <v>0</v>
      </c>
      <c r="P56" s="226">
        <v>0</v>
      </c>
      <c r="Q56" s="226">
        <v>0</v>
      </c>
      <c r="R56" s="226">
        <v>0</v>
      </c>
      <c r="S56" s="226">
        <v>0</v>
      </c>
      <c r="T56" s="226">
        <v>0</v>
      </c>
      <c r="U56" s="226">
        <v>0</v>
      </c>
      <c r="V56" s="226">
        <v>0</v>
      </c>
      <c r="W56" s="226">
        <v>0</v>
      </c>
      <c r="X56" s="226">
        <v>0</v>
      </c>
      <c r="Y56" s="226">
        <v>0</v>
      </c>
      <c r="DA56" s="69" t="s">
        <v>1493</v>
      </c>
    </row>
    <row r="57" spans="1:105" ht="12" customHeight="1" x14ac:dyDescent="0.25">
      <c r="A57" s="37" t="s">
        <v>78</v>
      </c>
      <c r="B57" s="226">
        <v>0</v>
      </c>
      <c r="C57" s="226">
        <v>0</v>
      </c>
      <c r="D57" s="226">
        <v>0</v>
      </c>
      <c r="E57" s="226">
        <v>0</v>
      </c>
      <c r="F57" s="226">
        <v>0</v>
      </c>
      <c r="G57" s="226">
        <v>0</v>
      </c>
      <c r="H57" s="226">
        <v>0</v>
      </c>
      <c r="I57" s="226">
        <v>0</v>
      </c>
      <c r="J57" s="226">
        <v>0</v>
      </c>
      <c r="K57" s="226">
        <v>0</v>
      </c>
      <c r="L57" s="226">
        <v>0</v>
      </c>
      <c r="M57" s="226">
        <v>0</v>
      </c>
      <c r="N57" s="226">
        <v>0</v>
      </c>
      <c r="O57" s="226">
        <v>0</v>
      </c>
      <c r="P57" s="226">
        <v>0</v>
      </c>
      <c r="Q57" s="226">
        <v>0</v>
      </c>
      <c r="R57" s="226">
        <v>0</v>
      </c>
      <c r="S57" s="226">
        <v>0</v>
      </c>
      <c r="T57" s="226">
        <v>0.69732201214401535</v>
      </c>
      <c r="U57" s="226">
        <v>0.72420706232794863</v>
      </c>
      <c r="V57" s="226">
        <v>0.77051122535494621</v>
      </c>
      <c r="W57" s="226">
        <v>0.81417188592700096</v>
      </c>
      <c r="X57" s="226">
        <v>0.78661050872936122</v>
      </c>
      <c r="Y57" s="226">
        <v>0.86154413576819944</v>
      </c>
      <c r="DA57" s="69" t="s">
        <v>1494</v>
      </c>
    </row>
    <row r="58" spans="1:105" ht="12" customHeight="1" x14ac:dyDescent="0.25">
      <c r="A58" s="37" t="s">
        <v>40</v>
      </c>
      <c r="B58" s="226">
        <v>9.8111969946647939</v>
      </c>
      <c r="C58" s="226">
        <v>11.07531578755537</v>
      </c>
      <c r="D58" s="226">
        <v>11.644492641507989</v>
      </c>
      <c r="E58" s="226">
        <v>6.966640345059373</v>
      </c>
      <c r="F58" s="226">
        <v>7.1652304003136464</v>
      </c>
      <c r="G58" s="226">
        <v>6.7156596801083621</v>
      </c>
      <c r="H58" s="226">
        <v>6.5706136679127489</v>
      </c>
      <c r="I58" s="226">
        <v>8.7098563622392646</v>
      </c>
      <c r="J58" s="226">
        <v>6.9985633359716282</v>
      </c>
      <c r="K58" s="226">
        <v>6.2582412263147758</v>
      </c>
      <c r="L58" s="226">
        <v>6.9082870835054857</v>
      </c>
      <c r="M58" s="226">
        <v>7.9952031080579422</v>
      </c>
      <c r="N58" s="226">
        <v>7.4270999107067004</v>
      </c>
      <c r="O58" s="226">
        <v>7.3783155572278201</v>
      </c>
      <c r="P58" s="226">
        <v>6.9799406961705852</v>
      </c>
      <c r="Q58" s="226">
        <v>7.5765250165596578</v>
      </c>
      <c r="R58" s="226">
        <v>7.5622220934713633</v>
      </c>
      <c r="S58" s="226">
        <v>8.0805421785198543</v>
      </c>
      <c r="T58" s="226">
        <v>7.8318553233152732</v>
      </c>
      <c r="U58" s="226">
        <v>7.6894574572670074</v>
      </c>
      <c r="V58" s="226">
        <v>6.9273067692538879</v>
      </c>
      <c r="W58" s="226">
        <v>7.9748931837945483</v>
      </c>
      <c r="X58" s="226">
        <v>7.7648714824203946</v>
      </c>
      <c r="Y58" s="226">
        <v>6.9291496836302757</v>
      </c>
      <c r="DA58" s="69" t="s">
        <v>1495</v>
      </c>
    </row>
    <row r="59" spans="1:105" ht="12" customHeight="1" x14ac:dyDescent="0.25">
      <c r="A59" s="57" t="s">
        <v>1496</v>
      </c>
      <c r="B59" s="261">
        <v>152.79407687815581</v>
      </c>
      <c r="C59" s="261">
        <v>146.8556754411822</v>
      </c>
      <c r="D59" s="261">
        <v>153.59865936342999</v>
      </c>
      <c r="E59" s="261">
        <v>126.09499467150521</v>
      </c>
      <c r="F59" s="261">
        <v>131.9170152454553</v>
      </c>
      <c r="G59" s="261">
        <v>124.3208962755174</v>
      </c>
      <c r="H59" s="261">
        <v>121.5810924244411</v>
      </c>
      <c r="I59" s="261">
        <v>145.9621033824894</v>
      </c>
      <c r="J59" s="261">
        <v>127.3537442022036</v>
      </c>
      <c r="K59" s="261">
        <v>113.2538056995767</v>
      </c>
      <c r="L59" s="261">
        <v>124.0428253188728</v>
      </c>
      <c r="M59" s="261">
        <v>133.09278283611999</v>
      </c>
      <c r="N59" s="261">
        <v>125.0920057897913</v>
      </c>
      <c r="O59" s="261">
        <v>125.3624356687108</v>
      </c>
      <c r="P59" s="261">
        <v>120.7240593347212</v>
      </c>
      <c r="Q59" s="261">
        <v>127.0541515601339</v>
      </c>
      <c r="R59" s="261">
        <v>126.89500260563629</v>
      </c>
      <c r="S59" s="261">
        <v>131.98539532917781</v>
      </c>
      <c r="T59" s="261">
        <v>132.50809183423351</v>
      </c>
      <c r="U59" s="261">
        <v>130.1401636983457</v>
      </c>
      <c r="V59" s="261">
        <v>127.2254306795584</v>
      </c>
      <c r="W59" s="261">
        <v>136.9757740752664</v>
      </c>
      <c r="X59" s="261">
        <v>129.97934669844801</v>
      </c>
      <c r="Y59" s="261">
        <v>113.5673217894287</v>
      </c>
      <c r="DA59" s="70" t="s">
        <v>1497</v>
      </c>
    </row>
    <row r="60" spans="1:105" ht="12" customHeight="1" x14ac:dyDescent="0.25">
      <c r="A60" s="57" t="s">
        <v>1498</v>
      </c>
      <c r="B60" s="261">
        <f t="shared" ref="B60:Y60" si="1">B61+B67+B78</f>
        <v>459.45962307277546</v>
      </c>
      <c r="C60" s="261">
        <f t="shared" si="1"/>
        <v>382.75687774056024</v>
      </c>
      <c r="D60" s="261">
        <f t="shared" si="1"/>
        <v>412.07467368380492</v>
      </c>
      <c r="E60" s="261">
        <f t="shared" si="1"/>
        <v>437.68201314449959</v>
      </c>
      <c r="F60" s="261">
        <f t="shared" si="1"/>
        <v>462.72284992409334</v>
      </c>
      <c r="G60" s="261">
        <f t="shared" si="1"/>
        <v>421.21683923863907</v>
      </c>
      <c r="H60" s="261">
        <f t="shared" si="1"/>
        <v>409.04151173901954</v>
      </c>
      <c r="I60" s="261">
        <f t="shared" si="1"/>
        <v>473.39186981346819</v>
      </c>
      <c r="J60" s="261">
        <f t="shared" si="1"/>
        <v>440.5003676058476</v>
      </c>
      <c r="K60" s="261">
        <f t="shared" si="1"/>
        <v>388.05936556796678</v>
      </c>
      <c r="L60" s="261">
        <f t="shared" si="1"/>
        <v>415.46818650104638</v>
      </c>
      <c r="M60" s="261">
        <f t="shared" si="1"/>
        <v>429.64217300627712</v>
      </c>
      <c r="N60" s="261">
        <f t="shared" si="1"/>
        <v>407.54572330872463</v>
      </c>
      <c r="O60" s="261">
        <f t="shared" si="1"/>
        <v>413.7341519527543</v>
      </c>
      <c r="P60" s="261">
        <f t="shared" si="1"/>
        <v>407.74199294297864</v>
      </c>
      <c r="Q60" s="261">
        <f t="shared" si="1"/>
        <v>419.87467789344066</v>
      </c>
      <c r="R60" s="261">
        <f t="shared" si="1"/>
        <v>415.11339052035009</v>
      </c>
      <c r="S60" s="261">
        <f t="shared" si="1"/>
        <v>424.65388847659631</v>
      </c>
      <c r="T60" s="261">
        <f t="shared" si="1"/>
        <v>457.16680944615814</v>
      </c>
      <c r="U60" s="261">
        <f t="shared" si="1"/>
        <v>430.13595387153225</v>
      </c>
      <c r="V60" s="261">
        <f t="shared" si="1"/>
        <v>472.3249685191887</v>
      </c>
      <c r="W60" s="261">
        <f t="shared" si="1"/>
        <v>456.45818343139899</v>
      </c>
      <c r="X60" s="261">
        <f t="shared" si="1"/>
        <v>430.35725342314339</v>
      </c>
      <c r="Y60" s="261">
        <f t="shared" si="1"/>
        <v>377.88198266118121</v>
      </c>
      <c r="DA60" s="70"/>
    </row>
    <row r="61" spans="1:105" ht="12" customHeight="1" x14ac:dyDescent="0.25">
      <c r="A61" s="60" t="s">
        <v>1499</v>
      </c>
      <c r="B61" s="262">
        <v>372.44845950214841</v>
      </c>
      <c r="C61" s="262">
        <v>309.66653932359111</v>
      </c>
      <c r="D61" s="262">
        <v>333.76264533115409</v>
      </c>
      <c r="E61" s="262">
        <v>360.43226765813358</v>
      </c>
      <c r="F61" s="262">
        <v>377.78549438020212</v>
      </c>
      <c r="G61" s="262">
        <v>346.99164406087152</v>
      </c>
      <c r="H61" s="262">
        <v>337.63532386060319</v>
      </c>
      <c r="I61" s="262">
        <v>390.59008848593248</v>
      </c>
      <c r="J61" s="262">
        <v>363.30625320220759</v>
      </c>
      <c r="K61" s="262">
        <v>319.25581664701531</v>
      </c>
      <c r="L61" s="262">
        <v>341.57525931853343</v>
      </c>
      <c r="M61" s="262">
        <v>353.53126802335947</v>
      </c>
      <c r="N61" s="262">
        <v>334.78551380239401</v>
      </c>
      <c r="O61" s="262">
        <v>339.22456141850432</v>
      </c>
      <c r="P61" s="262">
        <v>334.49942403218722</v>
      </c>
      <c r="Q61" s="262">
        <v>343.95649287431218</v>
      </c>
      <c r="R61" s="262">
        <v>339.88718003409417</v>
      </c>
      <c r="S61" s="262">
        <v>348.27463336607411</v>
      </c>
      <c r="T61" s="262">
        <v>357.02389347510717</v>
      </c>
      <c r="U61" s="262">
        <v>351.27978163165932</v>
      </c>
      <c r="V61" s="262">
        <v>386.35629336001182</v>
      </c>
      <c r="W61" s="262">
        <v>372.31865432880522</v>
      </c>
      <c r="X61" s="262">
        <v>351.70736660899331</v>
      </c>
      <c r="Y61" s="262">
        <v>308.17024930196351</v>
      </c>
      <c r="DA61" s="72" t="s">
        <v>1500</v>
      </c>
    </row>
    <row r="62" spans="1:105" ht="12" customHeight="1" x14ac:dyDescent="0.25">
      <c r="A62" s="59" t="s">
        <v>28</v>
      </c>
      <c r="B62" s="230">
        <v>129.53537083022479</v>
      </c>
      <c r="C62" s="230">
        <v>99.209435909738843</v>
      </c>
      <c r="D62" s="230">
        <v>98.587734595485273</v>
      </c>
      <c r="E62" s="230">
        <v>121.9591251745624</v>
      </c>
      <c r="F62" s="230">
        <v>127.06492678710801</v>
      </c>
      <c r="G62" s="230">
        <v>100.8802039730306</v>
      </c>
      <c r="H62" s="230">
        <v>98.215546509363392</v>
      </c>
      <c r="I62" s="230">
        <v>123.83431966784821</v>
      </c>
      <c r="J62" s="230">
        <v>121.0119409639817</v>
      </c>
      <c r="K62" s="230">
        <v>100.22526242426601</v>
      </c>
      <c r="L62" s="230">
        <v>107.1078193456497</v>
      </c>
      <c r="M62" s="230">
        <v>122.1279465859472</v>
      </c>
      <c r="N62" s="230">
        <v>118.0698262095533</v>
      </c>
      <c r="O62" s="230">
        <v>114.88930375939491</v>
      </c>
      <c r="P62" s="230">
        <v>117.19972541602419</v>
      </c>
      <c r="Q62" s="230">
        <v>118.27884160523649</v>
      </c>
      <c r="R62" s="230">
        <v>113.6482050958717</v>
      </c>
      <c r="S62" s="230">
        <v>120.5061700654669</v>
      </c>
      <c r="T62" s="230">
        <v>117.68619471181751</v>
      </c>
      <c r="U62" s="230">
        <v>115.3537735752523</v>
      </c>
      <c r="V62" s="230">
        <v>141.5224707655178</v>
      </c>
      <c r="W62" s="230">
        <v>123.2545207919969</v>
      </c>
      <c r="X62" s="230">
        <v>120.55083217871299</v>
      </c>
      <c r="Y62" s="230">
        <v>108.7722361180121</v>
      </c>
      <c r="DA62" s="71" t="s">
        <v>1501</v>
      </c>
    </row>
    <row r="63" spans="1:105" ht="12" customHeight="1" x14ac:dyDescent="0.25">
      <c r="A63" s="59" t="s">
        <v>31</v>
      </c>
      <c r="B63" s="295">
        <v>8.2300717504792651</v>
      </c>
      <c r="C63" s="295">
        <v>8.4739603563232766</v>
      </c>
      <c r="D63" s="295">
        <v>8.410837327725968</v>
      </c>
      <c r="E63" s="295">
        <v>15.65108018648648</v>
      </c>
      <c r="F63" s="295">
        <v>6.7734693720018493</v>
      </c>
      <c r="G63" s="295">
        <v>4.626057143949061</v>
      </c>
      <c r="H63" s="295">
        <v>4.1405251012476851</v>
      </c>
      <c r="I63" s="295">
        <v>3.7295984376801421</v>
      </c>
      <c r="J63" s="295">
        <v>2.89277488480286</v>
      </c>
      <c r="K63" s="295">
        <v>3.0515901478593421</v>
      </c>
      <c r="L63" s="295">
        <v>2.3538628376693569</v>
      </c>
      <c r="M63" s="295">
        <v>2.0302836412912382</v>
      </c>
      <c r="N63" s="295">
        <v>1.768406725581422</v>
      </c>
      <c r="O63" s="295">
        <v>1.298048333049767</v>
      </c>
      <c r="P63" s="295">
        <v>0.90570378893546211</v>
      </c>
      <c r="Q63" s="295">
        <v>0.92847826553890878</v>
      </c>
      <c r="R63" s="295">
        <v>1.0438235541351231</v>
      </c>
      <c r="S63" s="295">
        <v>1.04836043743961</v>
      </c>
      <c r="T63" s="295">
        <v>1.0072804988566839</v>
      </c>
      <c r="U63" s="295">
        <v>1.106718930986003</v>
      </c>
      <c r="V63" s="295">
        <v>1.165400695045083</v>
      </c>
      <c r="W63" s="295">
        <v>0.94532104285682872</v>
      </c>
      <c r="X63" s="295">
        <v>1.593716943218568</v>
      </c>
      <c r="Y63" s="295">
        <v>1.9810861127813539</v>
      </c>
      <c r="DA63" s="122" t="s">
        <v>1502</v>
      </c>
    </row>
    <row r="64" spans="1:105" ht="12" customHeight="1" x14ac:dyDescent="0.25">
      <c r="A64" s="59" t="s">
        <v>159</v>
      </c>
      <c r="B64" s="295">
        <v>15.295219124933579</v>
      </c>
      <c r="C64" s="295">
        <v>11.552605555929659</v>
      </c>
      <c r="D64" s="295">
        <v>11.50076117525365</v>
      </c>
      <c r="E64" s="295">
        <v>13.73074474704997</v>
      </c>
      <c r="F64" s="295">
        <v>13.925137805814019</v>
      </c>
      <c r="G64" s="295">
        <v>16.494211436957539</v>
      </c>
      <c r="H64" s="295">
        <v>13.537244666025961</v>
      </c>
      <c r="I64" s="295">
        <v>21.949545918299631</v>
      </c>
      <c r="J64" s="295">
        <v>24.385356259870779</v>
      </c>
      <c r="K64" s="295">
        <v>24.690793925021669</v>
      </c>
      <c r="L64" s="295">
        <v>25.315178746798779</v>
      </c>
      <c r="M64" s="295">
        <v>16.94890904709316</v>
      </c>
      <c r="N64" s="295">
        <v>11.69266203930172</v>
      </c>
      <c r="O64" s="295">
        <v>10.19520432860037</v>
      </c>
      <c r="P64" s="295">
        <v>7.1152627064869529</v>
      </c>
      <c r="Q64" s="295">
        <v>7.0688758468532837</v>
      </c>
      <c r="R64" s="295">
        <v>7.6050369604613266</v>
      </c>
      <c r="S64" s="295">
        <v>7.3558209910939949</v>
      </c>
      <c r="T64" s="295">
        <v>7.453067009154327</v>
      </c>
      <c r="U64" s="295">
        <v>7.2412294248307623</v>
      </c>
      <c r="V64" s="295">
        <v>6.6602788562665003</v>
      </c>
      <c r="W64" s="295">
        <v>8.4561183588268456</v>
      </c>
      <c r="X64" s="295">
        <v>8.2820242180953105</v>
      </c>
      <c r="Y64" s="295">
        <v>9.3824624659373761</v>
      </c>
      <c r="DA64" s="122" t="s">
        <v>1503</v>
      </c>
    </row>
    <row r="65" spans="1:105" ht="12" customHeight="1" x14ac:dyDescent="0.25">
      <c r="A65" s="59" t="s">
        <v>32</v>
      </c>
      <c r="B65" s="295">
        <v>31.66494934018629</v>
      </c>
      <c r="C65" s="295">
        <v>30.506424650577991</v>
      </c>
      <c r="D65" s="295">
        <v>51.505881918127614</v>
      </c>
      <c r="E65" s="295">
        <v>24.096876879328281</v>
      </c>
      <c r="F65" s="295">
        <v>24.71290960856183</v>
      </c>
      <c r="G65" s="295">
        <v>21.281726955037659</v>
      </c>
      <c r="H65" s="295">
        <v>24.200535502694279</v>
      </c>
      <c r="I65" s="295">
        <v>25.088775853198971</v>
      </c>
      <c r="J65" s="295">
        <v>20.919790228923059</v>
      </c>
      <c r="K65" s="295">
        <v>17.460762477365421</v>
      </c>
      <c r="L65" s="295">
        <v>14.67200691515824</v>
      </c>
      <c r="M65" s="295">
        <v>13.38586998115211</v>
      </c>
      <c r="N65" s="295">
        <v>7.3628683937184736</v>
      </c>
      <c r="O65" s="295">
        <v>5.77023812836795</v>
      </c>
      <c r="P65" s="295">
        <v>5.3241432629338226</v>
      </c>
      <c r="Q65" s="295">
        <v>7.0864206203691298</v>
      </c>
      <c r="R65" s="295">
        <v>7.5767282711958508</v>
      </c>
      <c r="S65" s="295">
        <v>6.0550007315563299</v>
      </c>
      <c r="T65" s="295">
        <v>5.7462629821491866</v>
      </c>
      <c r="U65" s="295">
        <v>5.009995892825625</v>
      </c>
      <c r="V65" s="295">
        <v>24.51702768184381</v>
      </c>
      <c r="W65" s="295">
        <v>3.3644659327478519</v>
      </c>
      <c r="X65" s="295">
        <v>3.336561069054472</v>
      </c>
      <c r="Y65" s="295">
        <v>3.8876720656531649</v>
      </c>
      <c r="DA65" s="122" t="s">
        <v>1504</v>
      </c>
    </row>
    <row r="66" spans="1:105" ht="12" customHeight="1" x14ac:dyDescent="0.25">
      <c r="A66" s="59" t="s">
        <v>35</v>
      </c>
      <c r="B66" s="295">
        <v>187.72284845632441</v>
      </c>
      <c r="C66" s="295">
        <v>159.92411285102139</v>
      </c>
      <c r="D66" s="295">
        <v>163.75743031456159</v>
      </c>
      <c r="E66" s="295">
        <v>184.99444067070641</v>
      </c>
      <c r="F66" s="295">
        <v>205.30905080671641</v>
      </c>
      <c r="G66" s="295">
        <v>203.70944455189669</v>
      </c>
      <c r="H66" s="295">
        <v>197.54147208127179</v>
      </c>
      <c r="I66" s="295">
        <v>215.98784860890561</v>
      </c>
      <c r="J66" s="295">
        <v>194.0963908646292</v>
      </c>
      <c r="K66" s="295">
        <v>173.82740767250289</v>
      </c>
      <c r="L66" s="295">
        <v>192.12639147325731</v>
      </c>
      <c r="M66" s="295">
        <v>199.03825876787579</v>
      </c>
      <c r="N66" s="295">
        <v>195.89175043423899</v>
      </c>
      <c r="O66" s="295">
        <v>207.07176686909131</v>
      </c>
      <c r="P66" s="295">
        <v>203.95458885780681</v>
      </c>
      <c r="Q66" s="295">
        <v>210.59387653631441</v>
      </c>
      <c r="R66" s="295">
        <v>210.0133861524302</v>
      </c>
      <c r="S66" s="295">
        <v>213.30928114051719</v>
      </c>
      <c r="T66" s="295">
        <v>225.13108827312959</v>
      </c>
      <c r="U66" s="295">
        <v>222.5680638077645</v>
      </c>
      <c r="V66" s="295">
        <v>212.49111536133859</v>
      </c>
      <c r="W66" s="295">
        <v>236.29822820237669</v>
      </c>
      <c r="X66" s="295">
        <v>217.94423219991191</v>
      </c>
      <c r="Y66" s="295">
        <v>184.14679253957951</v>
      </c>
      <c r="DA66" s="122" t="s">
        <v>1505</v>
      </c>
    </row>
    <row r="67" spans="1:105" ht="12" customHeight="1" x14ac:dyDescent="0.25">
      <c r="A67" s="60" t="s">
        <v>1506</v>
      </c>
      <c r="B67" s="262">
        <v>87.011163570627019</v>
      </c>
      <c r="C67" s="262">
        <v>73.090338416969132</v>
      </c>
      <c r="D67" s="262">
        <v>78.312028352650827</v>
      </c>
      <c r="E67" s="262">
        <v>77.24974548636601</v>
      </c>
      <c r="F67" s="262">
        <v>84.937355543891215</v>
      </c>
      <c r="G67" s="262">
        <v>74.225195177767546</v>
      </c>
      <c r="H67" s="262">
        <v>71.406187878416361</v>
      </c>
      <c r="I67" s="262">
        <v>82.801781327535707</v>
      </c>
      <c r="J67" s="262">
        <v>77.194114403640029</v>
      </c>
      <c r="K67" s="262">
        <v>68.803548920951471</v>
      </c>
      <c r="L67" s="262">
        <v>73.892927182512921</v>
      </c>
      <c r="M67" s="262">
        <v>76.110904982917646</v>
      </c>
      <c r="N67" s="262">
        <v>72.760209506330639</v>
      </c>
      <c r="O67" s="262">
        <v>74.509590534249966</v>
      </c>
      <c r="P67" s="262">
        <v>73.242568910791405</v>
      </c>
      <c r="Q67" s="262">
        <v>75.918185019128472</v>
      </c>
      <c r="R67" s="262">
        <v>75.226210486255908</v>
      </c>
      <c r="S67" s="262">
        <v>76.379255110522195</v>
      </c>
      <c r="T67" s="262">
        <v>100.142915971051</v>
      </c>
      <c r="U67" s="262">
        <v>78.856172239872933</v>
      </c>
      <c r="V67" s="262">
        <v>85.968675159176897</v>
      </c>
      <c r="W67" s="262">
        <v>84.139529102593741</v>
      </c>
      <c r="X67" s="262">
        <v>78.649886814150065</v>
      </c>
      <c r="Y67" s="262">
        <v>69.711733359217718</v>
      </c>
      <c r="DA67" s="72" t="s">
        <v>1507</v>
      </c>
    </row>
    <row r="68" spans="1:105" ht="12" customHeight="1" x14ac:dyDescent="0.25">
      <c r="A68" s="147" t="s">
        <v>28</v>
      </c>
      <c r="B68" s="229">
        <v>20.317128141628331</v>
      </c>
      <c r="C68" s="229">
        <v>15.399657395827139</v>
      </c>
      <c r="D68" s="229">
        <v>15.31942141728565</v>
      </c>
      <c r="E68" s="229">
        <v>19.042110621739951</v>
      </c>
      <c r="F68" s="229">
        <v>18.192686712620489</v>
      </c>
      <c r="G68" s="229">
        <v>14.583442490314139</v>
      </c>
      <c r="H68" s="229">
        <v>14.647292788613431</v>
      </c>
      <c r="I68" s="229">
        <v>17.6646753788492</v>
      </c>
      <c r="J68" s="229">
        <v>17.390942914392681</v>
      </c>
      <c r="K68" s="229">
        <v>13.812737916796941</v>
      </c>
      <c r="L68" s="229">
        <v>15.088592964230649</v>
      </c>
      <c r="M68" s="229">
        <v>17.034778816788229</v>
      </c>
      <c r="N68" s="229">
        <v>15.99803205355612</v>
      </c>
      <c r="O68" s="229">
        <v>14.84660893478703</v>
      </c>
      <c r="P68" s="229">
        <v>15.17665046590308</v>
      </c>
      <c r="Q68" s="229">
        <v>15.133472887601981</v>
      </c>
      <c r="R68" s="229">
        <v>14.605274442996929</v>
      </c>
      <c r="S68" s="229">
        <v>15.52588587041534</v>
      </c>
      <c r="T68" s="229">
        <v>11.23245490492091</v>
      </c>
      <c r="U68" s="229">
        <v>13.768236554046689</v>
      </c>
      <c r="V68" s="229">
        <v>17.72535794835731</v>
      </c>
      <c r="W68" s="229">
        <v>14.755486499587869</v>
      </c>
      <c r="X68" s="229">
        <v>14.558857607293429</v>
      </c>
      <c r="Y68" s="229">
        <v>12.788724183293549</v>
      </c>
      <c r="DA68" s="73" t="s">
        <v>1508</v>
      </c>
    </row>
    <row r="69" spans="1:105" ht="12" customHeight="1" x14ac:dyDescent="0.25">
      <c r="A69" s="147" t="s">
        <v>30</v>
      </c>
      <c r="B69" s="229">
        <v>0</v>
      </c>
      <c r="C69" s="229">
        <v>0</v>
      </c>
      <c r="D69" s="229">
        <v>0</v>
      </c>
      <c r="E69" s="229">
        <v>0</v>
      </c>
      <c r="F69" s="229">
        <v>0</v>
      </c>
      <c r="G69" s="229">
        <v>0</v>
      </c>
      <c r="H69" s="229">
        <v>0</v>
      </c>
      <c r="I69" s="229">
        <v>0</v>
      </c>
      <c r="J69" s="229">
        <v>0</v>
      </c>
      <c r="K69" s="229">
        <v>0</v>
      </c>
      <c r="L69" s="229">
        <v>0</v>
      </c>
      <c r="M69" s="229">
        <v>0</v>
      </c>
      <c r="N69" s="229">
        <v>0</v>
      </c>
      <c r="O69" s="229">
        <v>0</v>
      </c>
      <c r="P69" s="229">
        <v>0</v>
      </c>
      <c r="Q69" s="229">
        <v>0</v>
      </c>
      <c r="R69" s="229">
        <v>0</v>
      </c>
      <c r="S69" s="229">
        <v>0</v>
      </c>
      <c r="T69" s="229">
        <v>0</v>
      </c>
      <c r="U69" s="229">
        <v>0</v>
      </c>
      <c r="V69" s="229">
        <v>0</v>
      </c>
      <c r="W69" s="229">
        <v>0</v>
      </c>
      <c r="X69" s="229">
        <v>0</v>
      </c>
      <c r="Y69" s="229">
        <v>0</v>
      </c>
      <c r="DA69" s="73" t="s">
        <v>1509</v>
      </c>
    </row>
    <row r="70" spans="1:105" ht="12" customHeight="1" x14ac:dyDescent="0.25">
      <c r="A70" s="147" t="s">
        <v>31</v>
      </c>
      <c r="B70" s="229">
        <v>1.290855318493956</v>
      </c>
      <c r="C70" s="229">
        <v>1.315359623573765</v>
      </c>
      <c r="D70" s="229">
        <v>1.306949206454038</v>
      </c>
      <c r="E70" s="229">
        <v>2.4436843068054381</v>
      </c>
      <c r="F70" s="229">
        <v>0.96980031672172262</v>
      </c>
      <c r="G70" s="229">
        <v>0.66875200147021807</v>
      </c>
      <c r="H70" s="229">
        <v>0.61749372285777848</v>
      </c>
      <c r="I70" s="229">
        <v>0.53201847332624552</v>
      </c>
      <c r="J70" s="229">
        <v>0.41572825363382288</v>
      </c>
      <c r="K70" s="229">
        <v>0.42056078400105418</v>
      </c>
      <c r="L70" s="229">
        <v>0.3315955685420684</v>
      </c>
      <c r="M70" s="229">
        <v>0.28319016025050597</v>
      </c>
      <c r="N70" s="229">
        <v>0.2396126799523205</v>
      </c>
      <c r="O70" s="229">
        <v>0.1677407325890089</v>
      </c>
      <c r="P70" s="229">
        <v>0.1172831231602714</v>
      </c>
      <c r="Q70" s="229">
        <v>0.11879640067119759</v>
      </c>
      <c r="R70" s="229">
        <v>0.13414492085772259</v>
      </c>
      <c r="S70" s="229">
        <v>0.13506963580290951</v>
      </c>
      <c r="T70" s="229">
        <v>9.613899750705264E-2</v>
      </c>
      <c r="U70" s="229">
        <v>0.13209423123654099</v>
      </c>
      <c r="V70" s="229">
        <v>0.1459637071145006</v>
      </c>
      <c r="W70" s="229">
        <v>0.1131696573563407</v>
      </c>
      <c r="X70" s="229">
        <v>0.19247231747229071</v>
      </c>
      <c r="Y70" s="229">
        <v>0.23292307654892899</v>
      </c>
      <c r="DA70" s="73" t="s">
        <v>1510</v>
      </c>
    </row>
    <row r="71" spans="1:105" ht="12" customHeight="1" x14ac:dyDescent="0.25">
      <c r="A71" s="147" t="s">
        <v>159</v>
      </c>
      <c r="B71" s="229">
        <v>2.3989966981516591</v>
      </c>
      <c r="C71" s="229">
        <v>1.7932383745464049</v>
      </c>
      <c r="D71" s="229">
        <v>1.7870885033130299</v>
      </c>
      <c r="E71" s="229">
        <v>2.1438523769169748</v>
      </c>
      <c r="F71" s="229">
        <v>1.993749777668351</v>
      </c>
      <c r="G71" s="229">
        <v>2.3844359392677159</v>
      </c>
      <c r="H71" s="229">
        <v>2.0188655790402201</v>
      </c>
      <c r="I71" s="229">
        <v>3.131051265916359</v>
      </c>
      <c r="J71" s="229">
        <v>3.5044834029128289</v>
      </c>
      <c r="K71" s="229">
        <v>3.4028094034842238</v>
      </c>
      <c r="L71" s="229">
        <v>3.5662235517513929</v>
      </c>
      <c r="M71" s="229">
        <v>2.364085574794351</v>
      </c>
      <c r="N71" s="229">
        <v>1.584313182304085</v>
      </c>
      <c r="O71" s="229">
        <v>1.317478709714959</v>
      </c>
      <c r="P71" s="229">
        <v>0.92138317462869668</v>
      </c>
      <c r="Q71" s="229">
        <v>0.90444444266050783</v>
      </c>
      <c r="R71" s="229">
        <v>0.97734629300104681</v>
      </c>
      <c r="S71" s="229">
        <v>0.94771609726611339</v>
      </c>
      <c r="T71" s="229">
        <v>0.71135139757623056</v>
      </c>
      <c r="U71" s="229">
        <v>0.86428867104337703</v>
      </c>
      <c r="V71" s="229">
        <v>0.83418432510834917</v>
      </c>
      <c r="W71" s="229">
        <v>1.0123291176731299</v>
      </c>
      <c r="X71" s="229">
        <v>1.0002155033874329</v>
      </c>
      <c r="Y71" s="229">
        <v>1.103128233079578</v>
      </c>
      <c r="DA71" s="73" t="s">
        <v>1511</v>
      </c>
    </row>
    <row r="72" spans="1:105" ht="12" customHeight="1" x14ac:dyDescent="0.25">
      <c r="A72" s="147" t="s">
        <v>32</v>
      </c>
      <c r="B72" s="229">
        <v>4.9665263566190543</v>
      </c>
      <c r="C72" s="229">
        <v>4.7353206243197672</v>
      </c>
      <c r="D72" s="229">
        <v>8.0034328185981334</v>
      </c>
      <c r="E72" s="229">
        <v>3.762370339389109</v>
      </c>
      <c r="F72" s="229">
        <v>3.5383030835814369</v>
      </c>
      <c r="G72" s="229">
        <v>3.0765286837279979</v>
      </c>
      <c r="H72" s="229">
        <v>3.6091264748539942</v>
      </c>
      <c r="I72" s="229">
        <v>3.5788550564027259</v>
      </c>
      <c r="J72" s="229">
        <v>3.0064378337717739</v>
      </c>
      <c r="K72" s="229">
        <v>2.4063886698180119</v>
      </c>
      <c r="L72" s="229">
        <v>2.0668886890207401</v>
      </c>
      <c r="M72" s="229">
        <v>1.8671020087833801</v>
      </c>
      <c r="N72" s="229">
        <v>0.99764188997588732</v>
      </c>
      <c r="O72" s="229">
        <v>0.74566096363405776</v>
      </c>
      <c r="P72" s="229">
        <v>0.68944411810790351</v>
      </c>
      <c r="Q72" s="229">
        <v>0.90668925120544908</v>
      </c>
      <c r="R72" s="229">
        <v>0.97370825775451542</v>
      </c>
      <c r="S72" s="229">
        <v>0.78011980840775952</v>
      </c>
      <c r="T72" s="229">
        <v>0.54844699479713799</v>
      </c>
      <c r="U72" s="229">
        <v>0.5979761775389737</v>
      </c>
      <c r="V72" s="229">
        <v>3.0707002862498838</v>
      </c>
      <c r="W72" s="229">
        <v>0.4027789920400851</v>
      </c>
      <c r="X72" s="229">
        <v>0.40295464265555281</v>
      </c>
      <c r="Y72" s="229">
        <v>0.45708691424520909</v>
      </c>
      <c r="DA72" s="73" t="s">
        <v>1512</v>
      </c>
    </row>
    <row r="73" spans="1:105" ht="12" customHeight="1" x14ac:dyDescent="0.25">
      <c r="A73" s="147" t="s">
        <v>33</v>
      </c>
      <c r="B73" s="229">
        <v>2.9832308853133842</v>
      </c>
      <c r="C73" s="229">
        <v>2.4411574705712189</v>
      </c>
      <c r="D73" s="229">
        <v>3.0325557614355358</v>
      </c>
      <c r="E73" s="229">
        <v>3.7698371525707781</v>
      </c>
      <c r="F73" s="229">
        <v>4.669210816098861</v>
      </c>
      <c r="G73" s="229">
        <v>4.8964250763846069</v>
      </c>
      <c r="H73" s="229">
        <v>3.6767314190946601</v>
      </c>
      <c r="I73" s="229">
        <v>4.5596068537884014</v>
      </c>
      <c r="J73" s="229">
        <v>3.8145377832442189</v>
      </c>
      <c r="K73" s="229">
        <v>3.0950454020558831</v>
      </c>
      <c r="L73" s="229">
        <v>2.8388561484567569</v>
      </c>
      <c r="M73" s="229">
        <v>2.7682315398943951</v>
      </c>
      <c r="N73" s="229">
        <v>3.0687139050808878</v>
      </c>
      <c r="O73" s="229">
        <v>3.5331465675331888</v>
      </c>
      <c r="P73" s="229">
        <v>3.6105171623664898</v>
      </c>
      <c r="Q73" s="229">
        <v>3.9119725155587308</v>
      </c>
      <c r="R73" s="229">
        <v>4.0461742557896372</v>
      </c>
      <c r="S73" s="229">
        <v>2.7239433923691778</v>
      </c>
      <c r="T73" s="229">
        <v>3.2629641919400521</v>
      </c>
      <c r="U73" s="229">
        <v>4.0462740989391266</v>
      </c>
      <c r="V73" s="229">
        <v>3.7290743687055952</v>
      </c>
      <c r="W73" s="229">
        <v>4.171322339685096</v>
      </c>
      <c r="X73" s="229">
        <v>3.7092681824070168</v>
      </c>
      <c r="Y73" s="229">
        <v>3.144123714153273</v>
      </c>
      <c r="DA73" s="73" t="s">
        <v>1513</v>
      </c>
    </row>
    <row r="74" spans="1:105" ht="12" customHeight="1" x14ac:dyDescent="0.25">
      <c r="A74" s="147" t="s">
        <v>35</v>
      </c>
      <c r="B74" s="229">
        <v>29.443611754486849</v>
      </c>
      <c r="C74" s="229">
        <v>24.824015222483151</v>
      </c>
      <c r="D74" s="229">
        <v>25.446056707701651</v>
      </c>
      <c r="E74" s="229">
        <v>28.884141294195231</v>
      </c>
      <c r="F74" s="229">
        <v>29.395391277800179</v>
      </c>
      <c r="G74" s="229">
        <v>29.448641580370261</v>
      </c>
      <c r="H74" s="229">
        <v>29.460181023299061</v>
      </c>
      <c r="I74" s="229">
        <v>30.810160234141829</v>
      </c>
      <c r="J74" s="229">
        <v>27.894100586495959</v>
      </c>
      <c r="K74" s="229">
        <v>23.956359573024919</v>
      </c>
      <c r="L74" s="229">
        <v>27.065408822032541</v>
      </c>
      <c r="M74" s="229">
        <v>27.76246394844048</v>
      </c>
      <c r="N74" s="229">
        <v>26.54261976224203</v>
      </c>
      <c r="O74" s="229">
        <v>26.75891874651029</v>
      </c>
      <c r="P74" s="229">
        <v>26.41087677487587</v>
      </c>
      <c r="Q74" s="229">
        <v>26.9449436399977</v>
      </c>
      <c r="R74" s="229">
        <v>26.98945521288093</v>
      </c>
      <c r="S74" s="229">
        <v>27.482539294783098</v>
      </c>
      <c r="T74" s="229">
        <v>21.487437867423619</v>
      </c>
      <c r="U74" s="229">
        <v>26.564971885227369</v>
      </c>
      <c r="V74" s="229">
        <v>26.61401444061789</v>
      </c>
      <c r="W74" s="229">
        <v>28.288579548338149</v>
      </c>
      <c r="X74" s="229">
        <v>26.321004887179111</v>
      </c>
      <c r="Y74" s="229">
        <v>21.650768827366999</v>
      </c>
      <c r="DA74" s="73" t="s">
        <v>1514</v>
      </c>
    </row>
    <row r="75" spans="1:105" ht="12" customHeight="1" x14ac:dyDescent="0.25">
      <c r="A75" s="147" t="s">
        <v>36</v>
      </c>
      <c r="B75" s="229">
        <v>14.339099557550229</v>
      </c>
      <c r="C75" s="229">
        <v>11.88186817908937</v>
      </c>
      <c r="D75" s="229">
        <v>12.15946189539715</v>
      </c>
      <c r="E75" s="229">
        <v>0.25322575134610292</v>
      </c>
      <c r="F75" s="229">
        <v>0.25910379302121589</v>
      </c>
      <c r="G75" s="229">
        <v>0.24866641504573561</v>
      </c>
      <c r="H75" s="229">
        <v>0</v>
      </c>
      <c r="I75" s="229">
        <v>0</v>
      </c>
      <c r="J75" s="229">
        <v>0</v>
      </c>
      <c r="K75" s="229">
        <v>0</v>
      </c>
      <c r="L75" s="229">
        <v>1.128276388473024</v>
      </c>
      <c r="M75" s="229">
        <v>0.48611728315728658</v>
      </c>
      <c r="N75" s="229">
        <v>0.48672627921187039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DA75" s="73" t="s">
        <v>1515</v>
      </c>
    </row>
    <row r="76" spans="1:105" ht="12" customHeight="1" x14ac:dyDescent="0.25">
      <c r="A76" s="147" t="s">
        <v>38</v>
      </c>
      <c r="B76" s="229">
        <v>0</v>
      </c>
      <c r="C76" s="229">
        <v>0</v>
      </c>
      <c r="D76" s="229">
        <v>0</v>
      </c>
      <c r="E76" s="229">
        <v>7.7072585103039071</v>
      </c>
      <c r="F76" s="229">
        <v>9.7651206510460238</v>
      </c>
      <c r="G76" s="229">
        <v>12.583977351390731</v>
      </c>
      <c r="H76" s="229">
        <v>11.94837946876225</v>
      </c>
      <c r="I76" s="229">
        <v>17.364888153428399</v>
      </c>
      <c r="J76" s="229">
        <v>15.750458677179211</v>
      </c>
      <c r="K76" s="229">
        <v>15.76335050995918</v>
      </c>
      <c r="L76" s="229">
        <v>15.40192636184371</v>
      </c>
      <c r="M76" s="229">
        <v>17.094533239683489</v>
      </c>
      <c r="N76" s="229">
        <v>16.91410218808819</v>
      </c>
      <c r="O76" s="229">
        <v>19.48884826232397</v>
      </c>
      <c r="P76" s="229">
        <v>19.42561741791453</v>
      </c>
      <c r="Q76" s="229">
        <v>19.76702760712741</v>
      </c>
      <c r="R76" s="229">
        <v>18.638140185004151</v>
      </c>
      <c r="S76" s="229">
        <v>21.141268378100118</v>
      </c>
      <c r="T76" s="229">
        <v>17.97894565104437</v>
      </c>
      <c r="U76" s="229">
        <v>23.489329848462361</v>
      </c>
      <c r="V76" s="229">
        <v>23.448699768711169</v>
      </c>
      <c r="W76" s="229">
        <v>24.147600705997821</v>
      </c>
      <c r="X76" s="229">
        <v>23.784292837104271</v>
      </c>
      <c r="Y76" s="229">
        <v>21.914681878264489</v>
      </c>
      <c r="DA76" s="73" t="s">
        <v>1516</v>
      </c>
    </row>
    <row r="77" spans="1:105" ht="12" customHeight="1" x14ac:dyDescent="0.25">
      <c r="A77" s="147" t="s">
        <v>39</v>
      </c>
      <c r="B77" s="229">
        <v>11.271714858383559</v>
      </c>
      <c r="C77" s="229">
        <v>10.699721526558321</v>
      </c>
      <c r="D77" s="229">
        <v>11.257062042465661</v>
      </c>
      <c r="E77" s="229">
        <v>9.2432651330985163</v>
      </c>
      <c r="F77" s="229">
        <v>16.153989115332941</v>
      </c>
      <c r="G77" s="229">
        <v>6.3343256397961456</v>
      </c>
      <c r="H77" s="229">
        <v>5.4281174018949656</v>
      </c>
      <c r="I77" s="229">
        <v>5.1605259116825568</v>
      </c>
      <c r="J77" s="229">
        <v>5.4174249520095357</v>
      </c>
      <c r="K77" s="229">
        <v>5.9462966618112647</v>
      </c>
      <c r="L77" s="229">
        <v>6.4051586881620368</v>
      </c>
      <c r="M77" s="229">
        <v>6.4504024111255323</v>
      </c>
      <c r="N77" s="229">
        <v>6.9284475659192513</v>
      </c>
      <c r="O77" s="229">
        <v>7.6511876171574604</v>
      </c>
      <c r="P77" s="229">
        <v>6.8907966738345552</v>
      </c>
      <c r="Q77" s="229">
        <v>8.2308382743054995</v>
      </c>
      <c r="R77" s="229">
        <v>8.861966917970971</v>
      </c>
      <c r="S77" s="229">
        <v>7.6427126333776734</v>
      </c>
      <c r="T77" s="229">
        <v>44.82517596584163</v>
      </c>
      <c r="U77" s="229">
        <v>9.3930007733784819</v>
      </c>
      <c r="V77" s="229">
        <v>10.400680314312201</v>
      </c>
      <c r="W77" s="229">
        <v>11.248262241915249</v>
      </c>
      <c r="X77" s="229">
        <v>8.6808208366509465</v>
      </c>
      <c r="Y77" s="229">
        <v>8.4202965322656773</v>
      </c>
      <c r="DA77" s="73" t="s">
        <v>1517</v>
      </c>
    </row>
    <row r="78" spans="1:105" ht="12" customHeight="1" x14ac:dyDescent="0.25">
      <c r="A78" s="60" t="s">
        <v>1518</v>
      </c>
      <c r="B78" s="262">
        <v>0</v>
      </c>
      <c r="C78" s="262">
        <v>0</v>
      </c>
      <c r="D78" s="262">
        <v>0</v>
      </c>
      <c r="E78" s="262">
        <v>0</v>
      </c>
      <c r="F78" s="262">
        <v>0</v>
      </c>
      <c r="G78" s="262">
        <v>0</v>
      </c>
      <c r="H78" s="262">
        <v>0</v>
      </c>
      <c r="I78" s="262">
        <v>0</v>
      </c>
      <c r="J78" s="262">
        <v>0</v>
      </c>
      <c r="K78" s="262">
        <v>0</v>
      </c>
      <c r="L78" s="262">
        <v>0</v>
      </c>
      <c r="M78" s="262">
        <v>0</v>
      </c>
      <c r="N78" s="262">
        <v>0</v>
      </c>
      <c r="O78" s="262">
        <v>0</v>
      </c>
      <c r="P78" s="262">
        <v>0</v>
      </c>
      <c r="Q78" s="262">
        <v>0</v>
      </c>
      <c r="R78" s="262">
        <v>0</v>
      </c>
      <c r="S78" s="262">
        <v>0</v>
      </c>
      <c r="T78" s="262">
        <v>0</v>
      </c>
      <c r="U78" s="262">
        <v>0</v>
      </c>
      <c r="V78" s="262">
        <v>0</v>
      </c>
      <c r="W78" s="262">
        <v>0</v>
      </c>
      <c r="X78" s="262">
        <v>0</v>
      </c>
      <c r="Y78" s="262">
        <v>0</v>
      </c>
      <c r="DA78" s="72" t="s">
        <v>1519</v>
      </c>
    </row>
    <row r="79" spans="1:105" ht="12" customHeight="1" x14ac:dyDescent="0.25">
      <c r="A79" s="57" t="s">
        <v>1520</v>
      </c>
      <c r="B79" s="261">
        <f t="shared" ref="B79:Y79" si="2">B80+B88</f>
        <v>1938.4402230320807</v>
      </c>
      <c r="C79" s="261">
        <f t="shared" si="2"/>
        <v>1631.4067818849092</v>
      </c>
      <c r="D79" s="261">
        <f t="shared" si="2"/>
        <v>1755.3177727147856</v>
      </c>
      <c r="E79" s="261">
        <f t="shared" si="2"/>
        <v>1888.1165878203717</v>
      </c>
      <c r="F79" s="261">
        <f t="shared" si="2"/>
        <v>1992.3120721382963</v>
      </c>
      <c r="G79" s="261">
        <f t="shared" si="2"/>
        <v>1849.1361504306344</v>
      </c>
      <c r="H79" s="261">
        <f t="shared" si="2"/>
        <v>1792.0398218515961</v>
      </c>
      <c r="I79" s="261">
        <f t="shared" si="2"/>
        <v>2096.8490007784189</v>
      </c>
      <c r="J79" s="261">
        <f t="shared" si="2"/>
        <v>1938.7868782812773</v>
      </c>
      <c r="K79" s="261">
        <f t="shared" si="2"/>
        <v>1714.0414063216933</v>
      </c>
      <c r="L79" s="261">
        <f t="shared" si="2"/>
        <v>1828.9396344353715</v>
      </c>
      <c r="M79" s="261">
        <f t="shared" si="2"/>
        <v>1899.3817211758158</v>
      </c>
      <c r="N79" s="261">
        <f t="shared" si="2"/>
        <v>1803.9019735018794</v>
      </c>
      <c r="O79" s="261">
        <f t="shared" si="2"/>
        <v>1843.8307992686464</v>
      </c>
      <c r="P79" s="261">
        <f t="shared" si="2"/>
        <v>1817.8334869324899</v>
      </c>
      <c r="Q79" s="261">
        <f t="shared" si="2"/>
        <v>1872.5724917117761</v>
      </c>
      <c r="R79" s="261">
        <f t="shared" si="2"/>
        <v>1847.6304347730313</v>
      </c>
      <c r="S79" s="261">
        <f t="shared" si="2"/>
        <v>1896.0527492620556</v>
      </c>
      <c r="T79" s="261">
        <f t="shared" si="2"/>
        <v>1957.9210057980761</v>
      </c>
      <c r="U79" s="261">
        <f t="shared" si="2"/>
        <v>1932.658530801792</v>
      </c>
      <c r="V79" s="261">
        <f t="shared" si="2"/>
        <v>2090.4479133803939</v>
      </c>
      <c r="W79" s="261">
        <f t="shared" si="2"/>
        <v>2044.7544914079817</v>
      </c>
      <c r="X79" s="261">
        <f t="shared" si="2"/>
        <v>1936.3938447807739</v>
      </c>
      <c r="Y79" s="261">
        <f t="shared" si="2"/>
        <v>1705.5644199588212</v>
      </c>
      <c r="DA79" s="70"/>
    </row>
    <row r="80" spans="1:105" ht="12" customHeight="1" x14ac:dyDescent="0.25">
      <c r="A80" s="60" t="s">
        <v>1521</v>
      </c>
      <c r="B80" s="262">
        <v>1787.2321421186921</v>
      </c>
      <c r="C80" s="262">
        <v>1486.075462056272</v>
      </c>
      <c r="D80" s="262">
        <v>1603.3134608478119</v>
      </c>
      <c r="E80" s="262">
        <v>1763.3304537854331</v>
      </c>
      <c r="F80" s="262">
        <v>1861.764349853263</v>
      </c>
      <c r="G80" s="262">
        <v>1726.1056997264229</v>
      </c>
      <c r="H80" s="262">
        <v>1671.720735951995</v>
      </c>
      <c r="I80" s="262">
        <v>1952.40197776883</v>
      </c>
      <c r="J80" s="262">
        <v>1812.755060481782</v>
      </c>
      <c r="K80" s="262">
        <v>1601.9631702679039</v>
      </c>
      <c r="L80" s="262">
        <v>1706.1843683232009</v>
      </c>
      <c r="M80" s="262">
        <v>1767.670435717281</v>
      </c>
      <c r="N80" s="262">
        <v>1680.1084173670799</v>
      </c>
      <c r="O80" s="262">
        <v>1719.769620305472</v>
      </c>
      <c r="P80" s="262">
        <v>1698.362538155895</v>
      </c>
      <c r="Q80" s="262">
        <v>1746.8371567955751</v>
      </c>
      <c r="R80" s="262">
        <v>1722.052596852006</v>
      </c>
      <c r="S80" s="262">
        <v>1765.437356675636</v>
      </c>
      <c r="T80" s="262">
        <v>1826.7883422739051</v>
      </c>
      <c r="U80" s="262">
        <v>1803.869216421017</v>
      </c>
      <c r="V80" s="262">
        <v>1964.5430772146819</v>
      </c>
      <c r="W80" s="262">
        <v>1909.200519992824</v>
      </c>
      <c r="X80" s="262">
        <v>1807.763678126335</v>
      </c>
      <c r="Y80" s="262">
        <v>1593.175922098746</v>
      </c>
      <c r="DA80" s="72" t="s">
        <v>1522</v>
      </c>
    </row>
    <row r="81" spans="1:105" ht="12" customHeight="1" x14ac:dyDescent="0.25">
      <c r="A81" s="59" t="s">
        <v>28</v>
      </c>
      <c r="B81" s="230">
        <v>591.38791472958337</v>
      </c>
      <c r="C81" s="230">
        <v>453.09087165888241</v>
      </c>
      <c r="D81" s="230">
        <v>447.42888935214432</v>
      </c>
      <c r="E81" s="230">
        <v>495.58554435424742</v>
      </c>
      <c r="F81" s="230">
        <v>494.28471386484563</v>
      </c>
      <c r="G81" s="230">
        <v>372.14286409947101</v>
      </c>
      <c r="H81" s="230">
        <v>371.12608634104748</v>
      </c>
      <c r="I81" s="230">
        <v>444.20388312355249</v>
      </c>
      <c r="J81" s="230">
        <v>439.21668741576372</v>
      </c>
      <c r="K81" s="230">
        <v>352.02775539801161</v>
      </c>
      <c r="L81" s="230">
        <v>387.94633048858861</v>
      </c>
      <c r="M81" s="230">
        <v>435.3038305693027</v>
      </c>
      <c r="N81" s="230">
        <v>411.33083856357649</v>
      </c>
      <c r="O81" s="230">
        <v>381.89286457028157</v>
      </c>
      <c r="P81" s="230">
        <v>388.46670913214092</v>
      </c>
      <c r="Q81" s="230">
        <v>390.55619732122938</v>
      </c>
      <c r="R81" s="230">
        <v>378.98496886233841</v>
      </c>
      <c r="S81" s="230">
        <v>398.76865962857698</v>
      </c>
      <c r="T81" s="230">
        <v>370.93557461845921</v>
      </c>
      <c r="U81" s="230">
        <v>357.54339400162718</v>
      </c>
      <c r="V81" s="230">
        <v>460.80657982370673</v>
      </c>
      <c r="W81" s="230">
        <v>386.48227299445273</v>
      </c>
      <c r="X81" s="230">
        <v>376.15156940843099</v>
      </c>
      <c r="Y81" s="230">
        <v>332.42306752753058</v>
      </c>
      <c r="DA81" s="71" t="s">
        <v>1523</v>
      </c>
    </row>
    <row r="82" spans="1:105" ht="12" customHeight="1" x14ac:dyDescent="0.25">
      <c r="A82" s="59" t="s">
        <v>31</v>
      </c>
      <c r="B82" s="295">
        <v>37.574022750665691</v>
      </c>
      <c r="C82" s="295">
        <v>38.700694636974823</v>
      </c>
      <c r="D82" s="295">
        <v>38.171600346706008</v>
      </c>
      <c r="E82" s="295">
        <v>63.598759689772528</v>
      </c>
      <c r="F82" s="295">
        <v>26.348910396192188</v>
      </c>
      <c r="G82" s="295">
        <v>17.065331821665058</v>
      </c>
      <c r="H82" s="295">
        <v>15.64576007400647</v>
      </c>
      <c r="I82" s="295">
        <v>13.37837614768431</v>
      </c>
      <c r="J82" s="295">
        <v>10.499418422854649</v>
      </c>
      <c r="K82" s="295">
        <v>10.718299999038161</v>
      </c>
      <c r="L82" s="295">
        <v>8.5257309496738696</v>
      </c>
      <c r="M82" s="295">
        <v>7.2365930231562761</v>
      </c>
      <c r="N82" s="295">
        <v>6.1607630391855244</v>
      </c>
      <c r="O82" s="295">
        <v>4.3147219109030228</v>
      </c>
      <c r="P82" s="295">
        <v>3.002018725618663</v>
      </c>
      <c r="Q82" s="295">
        <v>3.0658310122326449</v>
      </c>
      <c r="R82" s="295">
        <v>3.4808595246001359</v>
      </c>
      <c r="S82" s="295">
        <v>3.469144245629145</v>
      </c>
      <c r="T82" s="295">
        <v>3.174851320159588</v>
      </c>
      <c r="U82" s="295">
        <v>3.4303172798456321</v>
      </c>
      <c r="V82" s="295">
        <v>3.7946221932322448</v>
      </c>
      <c r="W82" s="295">
        <v>2.964190059765468</v>
      </c>
      <c r="X82" s="295">
        <v>4.9728327756025932</v>
      </c>
      <c r="Y82" s="295">
        <v>6.0544744334617464</v>
      </c>
      <c r="DA82" s="122" t="s">
        <v>1524</v>
      </c>
    </row>
    <row r="83" spans="1:105" ht="12" customHeight="1" x14ac:dyDescent="0.25">
      <c r="A83" s="59" t="s">
        <v>159</v>
      </c>
      <c r="B83" s="295">
        <v>69.829635609580777</v>
      </c>
      <c r="C83" s="295">
        <v>52.760910020995183</v>
      </c>
      <c r="D83" s="295">
        <v>52.194857914745583</v>
      </c>
      <c r="E83" s="295">
        <v>55.795403583915551</v>
      </c>
      <c r="F83" s="295">
        <v>54.16902153815802</v>
      </c>
      <c r="G83" s="295">
        <v>60.846457912125338</v>
      </c>
      <c r="H83" s="295">
        <v>51.153048690356457</v>
      </c>
      <c r="I83" s="295">
        <v>78.734825336460304</v>
      </c>
      <c r="J83" s="295">
        <v>88.507425900238928</v>
      </c>
      <c r="K83" s="295">
        <v>86.723093102281695</v>
      </c>
      <c r="L83" s="295">
        <v>91.692004939340421</v>
      </c>
      <c r="M83" s="295">
        <v>60.411439301308206</v>
      </c>
      <c r="N83" s="295">
        <v>40.734814609876331</v>
      </c>
      <c r="O83" s="295">
        <v>33.888931854634407</v>
      </c>
      <c r="P83" s="295">
        <v>23.584037235480771</v>
      </c>
      <c r="Q83" s="295">
        <v>23.34139591337253</v>
      </c>
      <c r="R83" s="295">
        <v>25.3606706170678</v>
      </c>
      <c r="S83" s="295">
        <v>24.34125053922763</v>
      </c>
      <c r="T83" s="295">
        <v>23.4913508800275</v>
      </c>
      <c r="U83" s="295">
        <v>22.44446510117368</v>
      </c>
      <c r="V83" s="295">
        <v>21.686311041822961</v>
      </c>
      <c r="W83" s="295">
        <v>26.515375038817439</v>
      </c>
      <c r="X83" s="295">
        <v>25.84218085609605</v>
      </c>
      <c r="Y83" s="295">
        <v>28.674108993263019</v>
      </c>
      <c r="DA83" s="122" t="s">
        <v>1525</v>
      </c>
    </row>
    <row r="84" spans="1:105" ht="12" customHeight="1" x14ac:dyDescent="0.25">
      <c r="A84" s="59" t="s">
        <v>32</v>
      </c>
      <c r="B84" s="295">
        <v>144.56490331782979</v>
      </c>
      <c r="C84" s="295">
        <v>139.3232650642413</v>
      </c>
      <c r="D84" s="295">
        <v>233.75341401531571</v>
      </c>
      <c r="E84" s="295">
        <v>97.918575821089959</v>
      </c>
      <c r="F84" s="295">
        <v>96.133636271650744</v>
      </c>
      <c r="G84" s="295">
        <v>78.507402940500796</v>
      </c>
      <c r="H84" s="295">
        <v>91.446317285586304</v>
      </c>
      <c r="I84" s="295">
        <v>89.995501139745201</v>
      </c>
      <c r="J84" s="295">
        <v>75.92904380002534</v>
      </c>
      <c r="K84" s="295">
        <v>61.328579978420379</v>
      </c>
      <c r="L84" s="295">
        <v>53.142256825061757</v>
      </c>
      <c r="M84" s="295">
        <v>47.711606075334053</v>
      </c>
      <c r="N84" s="295">
        <v>25.65070965079833</v>
      </c>
      <c r="O84" s="295">
        <v>19.180312666094451</v>
      </c>
      <c r="P84" s="295">
        <v>17.64724622825079</v>
      </c>
      <c r="Q84" s="295">
        <v>23.399328675768711</v>
      </c>
      <c r="R84" s="295">
        <v>25.266269058233139</v>
      </c>
      <c r="S84" s="295">
        <v>20.036687951007231</v>
      </c>
      <c r="T84" s="295">
        <v>18.111668632091948</v>
      </c>
      <c r="U84" s="295">
        <v>15.52867218762046</v>
      </c>
      <c r="V84" s="295">
        <v>79.829073166989019</v>
      </c>
      <c r="W84" s="295">
        <v>10.54976671642881</v>
      </c>
      <c r="X84" s="295">
        <v>10.41098315017298</v>
      </c>
      <c r="Y84" s="295">
        <v>11.88126602640938</v>
      </c>
      <c r="DA84" s="122" t="s">
        <v>1526</v>
      </c>
    </row>
    <row r="85" spans="1:105" ht="12" customHeight="1" x14ac:dyDescent="0.25">
      <c r="A85" s="59" t="s">
        <v>33</v>
      </c>
      <c r="B85" s="295">
        <v>86.835436589463484</v>
      </c>
      <c r="C85" s="295">
        <v>71.824076196488534</v>
      </c>
      <c r="D85" s="295">
        <v>88.570776877157016</v>
      </c>
      <c r="E85" s="295">
        <v>98.11290536515861</v>
      </c>
      <c r="F85" s="295">
        <v>126.8597414261543</v>
      </c>
      <c r="G85" s="295">
        <v>124.9478408808116</v>
      </c>
      <c r="H85" s="295">
        <v>93.159258969448032</v>
      </c>
      <c r="I85" s="295">
        <v>114.6579275605981</v>
      </c>
      <c r="J85" s="295">
        <v>96.337999464780793</v>
      </c>
      <c r="K85" s="295">
        <v>78.879501826769186</v>
      </c>
      <c r="L85" s="295">
        <v>72.990492101522605</v>
      </c>
      <c r="M85" s="295">
        <v>70.73891631813899</v>
      </c>
      <c r="N85" s="295">
        <v>78.900746020698719</v>
      </c>
      <c r="O85" s="295">
        <v>90.881592527193604</v>
      </c>
      <c r="P85" s="295">
        <v>92.416025754874539</v>
      </c>
      <c r="Q85" s="295">
        <v>100.957996954781</v>
      </c>
      <c r="R85" s="295">
        <v>104.9921540555027</v>
      </c>
      <c r="S85" s="295">
        <v>69.962079107445987</v>
      </c>
      <c r="T85" s="295">
        <v>107.75467230823141</v>
      </c>
      <c r="U85" s="295">
        <v>105.07653385504619</v>
      </c>
      <c r="V85" s="295">
        <v>96.944840874749346</v>
      </c>
      <c r="W85" s="295">
        <v>109.25713220496409</v>
      </c>
      <c r="X85" s="295">
        <v>95.834926462237803</v>
      </c>
      <c r="Y85" s="295">
        <v>81.726623763631196</v>
      </c>
      <c r="DA85" s="122" t="s">
        <v>1527</v>
      </c>
    </row>
    <row r="86" spans="1:105" ht="12" customHeight="1" x14ac:dyDescent="0.25">
      <c r="A86" s="59" t="s">
        <v>35</v>
      </c>
      <c r="B86" s="295">
        <v>857.04022912156893</v>
      </c>
      <c r="C86" s="295">
        <v>730.37564447868954</v>
      </c>
      <c r="D86" s="295">
        <v>743.19392234174302</v>
      </c>
      <c r="E86" s="295">
        <v>751.73194667539201</v>
      </c>
      <c r="F86" s="295">
        <v>798.65567940623157</v>
      </c>
      <c r="G86" s="295">
        <v>751.47564293111486</v>
      </c>
      <c r="H86" s="295">
        <v>746.44795074863669</v>
      </c>
      <c r="I86" s="295">
        <v>774.76616592975097</v>
      </c>
      <c r="J86" s="295">
        <v>704.47902211808878</v>
      </c>
      <c r="K86" s="295">
        <v>610.54539214447357</v>
      </c>
      <c r="L86" s="295">
        <v>695.88503451397685</v>
      </c>
      <c r="M86" s="295">
        <v>709.43726553632212</v>
      </c>
      <c r="N86" s="295">
        <v>682.44631639241538</v>
      </c>
      <c r="O86" s="295">
        <v>688.30802897785179</v>
      </c>
      <c r="P86" s="295">
        <v>676.02178814625745</v>
      </c>
      <c r="Q86" s="295">
        <v>695.3800230278722</v>
      </c>
      <c r="R86" s="295">
        <v>700.33588779084221</v>
      </c>
      <c r="S86" s="295">
        <v>705.86473771864564</v>
      </c>
      <c r="T86" s="295">
        <v>709.59155232747753</v>
      </c>
      <c r="U86" s="295">
        <v>689.85815083271177</v>
      </c>
      <c r="V86" s="295">
        <v>691.88520793152281</v>
      </c>
      <c r="W86" s="295">
        <v>740.94707239449417</v>
      </c>
      <c r="X86" s="295">
        <v>680.04561647471144</v>
      </c>
      <c r="Y86" s="295">
        <v>562.77818528018577</v>
      </c>
      <c r="DA86" s="122" t="s">
        <v>1528</v>
      </c>
    </row>
    <row r="87" spans="1:105" ht="12" customHeight="1" x14ac:dyDescent="0.25">
      <c r="A87" s="59" t="s">
        <v>38</v>
      </c>
      <c r="B87" s="295">
        <v>0</v>
      </c>
      <c r="C87" s="295">
        <v>0</v>
      </c>
      <c r="D87" s="295">
        <v>0</v>
      </c>
      <c r="E87" s="295">
        <v>200.5873182958567</v>
      </c>
      <c r="F87" s="295">
        <v>265.31264695003011</v>
      </c>
      <c r="G87" s="295">
        <v>321.12015914073407</v>
      </c>
      <c r="H87" s="295">
        <v>302.74231384291397</v>
      </c>
      <c r="I87" s="295">
        <v>436.6652985310385</v>
      </c>
      <c r="J87" s="295">
        <v>397.78546336003001</v>
      </c>
      <c r="K87" s="295">
        <v>401.74054781890982</v>
      </c>
      <c r="L87" s="295">
        <v>396.00251850503719</v>
      </c>
      <c r="M87" s="295">
        <v>436.83078489371883</v>
      </c>
      <c r="N87" s="295">
        <v>434.88422909052952</v>
      </c>
      <c r="O87" s="295">
        <v>501.3031677985137</v>
      </c>
      <c r="P87" s="295">
        <v>497.22471293327158</v>
      </c>
      <c r="Q87" s="295">
        <v>510.13638389031792</v>
      </c>
      <c r="R87" s="295">
        <v>483.63178694342167</v>
      </c>
      <c r="S87" s="295">
        <v>542.99479748510328</v>
      </c>
      <c r="T87" s="295">
        <v>593.72867218745796</v>
      </c>
      <c r="U87" s="295">
        <v>609.98768316299197</v>
      </c>
      <c r="V87" s="295">
        <v>609.59644218265885</v>
      </c>
      <c r="W87" s="295">
        <v>632.48471058390089</v>
      </c>
      <c r="X87" s="295">
        <v>614.50556899908281</v>
      </c>
      <c r="Y87" s="295">
        <v>569.6381960742649</v>
      </c>
      <c r="DA87" s="122" t="s">
        <v>1529</v>
      </c>
    </row>
    <row r="88" spans="1:105" ht="12" customHeight="1" x14ac:dyDescent="0.25">
      <c r="A88" s="60" t="s">
        <v>1530</v>
      </c>
      <c r="B88" s="262">
        <v>151.20808091338861</v>
      </c>
      <c r="C88" s="262">
        <v>145.33131982863711</v>
      </c>
      <c r="D88" s="262">
        <v>152.00431186697361</v>
      </c>
      <c r="E88" s="262">
        <v>124.7861340349386</v>
      </c>
      <c r="F88" s="262">
        <v>130.54772228503339</v>
      </c>
      <c r="G88" s="262">
        <v>123.0304507042114</v>
      </c>
      <c r="H88" s="262">
        <v>120.31908589960101</v>
      </c>
      <c r="I88" s="262">
        <v>144.44702300958889</v>
      </c>
      <c r="J88" s="262">
        <v>126.0318177994952</v>
      </c>
      <c r="K88" s="262">
        <v>112.0782360537894</v>
      </c>
      <c r="L88" s="262">
        <v>122.7552661121705</v>
      </c>
      <c r="M88" s="262">
        <v>131.71128545853489</v>
      </c>
      <c r="N88" s="262">
        <v>123.7935561347995</v>
      </c>
      <c r="O88" s="262">
        <v>124.0611789631744</v>
      </c>
      <c r="P88" s="262">
        <v>119.47094877659489</v>
      </c>
      <c r="Q88" s="262">
        <v>125.735334916201</v>
      </c>
      <c r="R88" s="262">
        <v>125.57783792102531</v>
      </c>
      <c r="S88" s="262">
        <v>130.61539258641969</v>
      </c>
      <c r="T88" s="262">
        <v>131.13266352417091</v>
      </c>
      <c r="U88" s="262">
        <v>128.78931438077501</v>
      </c>
      <c r="V88" s="262">
        <v>125.9048361657118</v>
      </c>
      <c r="W88" s="262">
        <v>135.55397141515769</v>
      </c>
      <c r="X88" s="262">
        <v>128.63016665443891</v>
      </c>
      <c r="Y88" s="262">
        <v>112.3884978600752</v>
      </c>
      <c r="DA88" s="72" t="s">
        <v>1531</v>
      </c>
    </row>
    <row r="89" spans="1:105" ht="12" customHeight="1" x14ac:dyDescent="0.25">
      <c r="A89" s="57" t="s">
        <v>1532</v>
      </c>
      <c r="B89" s="261">
        <f t="shared" ref="B89:Y89" si="3">B90+B96</f>
        <v>358.33225310442748</v>
      </c>
      <c r="C89" s="261">
        <f t="shared" si="3"/>
        <v>318.66896779659476</v>
      </c>
      <c r="D89" s="261">
        <f t="shared" si="3"/>
        <v>338.56339773395501</v>
      </c>
      <c r="E89" s="261">
        <f t="shared" si="3"/>
        <v>323.98941854327558</v>
      </c>
      <c r="F89" s="261">
        <f t="shared" si="3"/>
        <v>339.32760764533691</v>
      </c>
      <c r="G89" s="261">
        <f t="shared" si="3"/>
        <v>314.97196679352049</v>
      </c>
      <c r="H89" s="261">
        <f t="shared" si="3"/>
        <v>307.11991050645406</v>
      </c>
      <c r="I89" s="261">
        <f t="shared" si="3"/>
        <v>360.84793181093232</v>
      </c>
      <c r="J89" s="261">
        <f t="shared" si="3"/>
        <v>326.83790411771383</v>
      </c>
      <c r="K89" s="261">
        <f t="shared" si="3"/>
        <v>288.61315397707921</v>
      </c>
      <c r="L89" s="261">
        <f t="shared" si="3"/>
        <v>311.79524433138772</v>
      </c>
      <c r="M89" s="261">
        <f t="shared" si="3"/>
        <v>327.63600057081101</v>
      </c>
      <c r="N89" s="261">
        <f t="shared" si="3"/>
        <v>309.27581272443945</v>
      </c>
      <c r="O89" s="261">
        <f t="shared" si="3"/>
        <v>311.92383727439983</v>
      </c>
      <c r="P89" s="261">
        <f t="shared" si="3"/>
        <v>304.5522843021098</v>
      </c>
      <c r="Q89" s="261">
        <f t="shared" si="3"/>
        <v>316.21529554492838</v>
      </c>
      <c r="R89" s="261">
        <f t="shared" si="3"/>
        <v>313.88071346673121</v>
      </c>
      <c r="S89" s="261">
        <f t="shared" si="3"/>
        <v>323.67649965306782</v>
      </c>
      <c r="T89" s="261">
        <f t="shared" si="3"/>
        <v>328.88490047956543</v>
      </c>
      <c r="U89" s="261">
        <f t="shared" si="3"/>
        <v>323.34651315508518</v>
      </c>
      <c r="V89" s="261">
        <f t="shared" si="3"/>
        <v>338.98412295345042</v>
      </c>
      <c r="W89" s="261">
        <f t="shared" si="3"/>
        <v>341.70905825015041</v>
      </c>
      <c r="X89" s="261">
        <f t="shared" si="3"/>
        <v>323.40602316455136</v>
      </c>
      <c r="Y89" s="261">
        <f t="shared" si="3"/>
        <v>283.03513171771544</v>
      </c>
      <c r="DA89" s="70"/>
    </row>
    <row r="90" spans="1:105" ht="12" customHeight="1" x14ac:dyDescent="0.25">
      <c r="A90" s="60" t="s">
        <v>1533</v>
      </c>
      <c r="B90" s="262">
        <v>198.43147497612449</v>
      </c>
      <c r="C90" s="262">
        <v>164.9827958232643</v>
      </c>
      <c r="D90" s="262">
        <v>177.82061467920241</v>
      </c>
      <c r="E90" s="262">
        <v>192.02954039867689</v>
      </c>
      <c r="F90" s="262">
        <v>201.27491727218569</v>
      </c>
      <c r="G90" s="262">
        <v>184.86870324937411</v>
      </c>
      <c r="H90" s="262">
        <v>179.88388355064339</v>
      </c>
      <c r="I90" s="262">
        <v>208.09689338739651</v>
      </c>
      <c r="J90" s="262">
        <v>193.5607299526167</v>
      </c>
      <c r="K90" s="262">
        <v>170.09172940775451</v>
      </c>
      <c r="L90" s="262">
        <v>181.98298527675311</v>
      </c>
      <c r="M90" s="262">
        <v>188.35285574231301</v>
      </c>
      <c r="N90" s="262">
        <v>178.36557410721571</v>
      </c>
      <c r="O90" s="262">
        <v>180.7305906443533</v>
      </c>
      <c r="P90" s="262">
        <v>178.213152440192</v>
      </c>
      <c r="Q90" s="262">
        <v>183.25164856339259</v>
      </c>
      <c r="R90" s="262">
        <v>181.08361771664639</v>
      </c>
      <c r="S90" s="262">
        <v>185.55224872718381</v>
      </c>
      <c r="T90" s="262">
        <v>190.2136415832743</v>
      </c>
      <c r="U90" s="262">
        <v>187.15331858704869</v>
      </c>
      <c r="V90" s="262">
        <v>205.8412303818192</v>
      </c>
      <c r="W90" s="262">
        <v>198.36231793882479</v>
      </c>
      <c r="X90" s="262">
        <v>187.38112545687289</v>
      </c>
      <c r="Y90" s="262">
        <v>164.18560891482471</v>
      </c>
      <c r="DA90" s="72" t="s">
        <v>1534</v>
      </c>
    </row>
    <row r="91" spans="1:105" ht="12" customHeight="1" x14ac:dyDescent="0.25">
      <c r="A91" s="59" t="s">
        <v>28</v>
      </c>
      <c r="B91" s="230">
        <v>69.013293086992888</v>
      </c>
      <c r="C91" s="230">
        <v>52.856373001068157</v>
      </c>
      <c r="D91" s="230">
        <v>52.525145671126097</v>
      </c>
      <c r="E91" s="230">
        <v>64.976853784104932</v>
      </c>
      <c r="F91" s="230">
        <v>67.697100623807756</v>
      </c>
      <c r="G91" s="230">
        <v>53.746517563849153</v>
      </c>
      <c r="H91" s="230">
        <v>52.326852916750283</v>
      </c>
      <c r="I91" s="230">
        <v>65.975911773678021</v>
      </c>
      <c r="J91" s="230">
        <v>64.472217088249451</v>
      </c>
      <c r="K91" s="230">
        <v>53.397580645924357</v>
      </c>
      <c r="L91" s="230">
        <v>57.0644394734326</v>
      </c>
      <c r="M91" s="230">
        <v>65.066797723498397</v>
      </c>
      <c r="N91" s="230">
        <v>62.904729949087702</v>
      </c>
      <c r="O91" s="230">
        <v>61.210224991748817</v>
      </c>
      <c r="P91" s="230">
        <v>62.441161421864678</v>
      </c>
      <c r="Q91" s="230">
        <v>63.016088265117681</v>
      </c>
      <c r="R91" s="230">
        <v>60.548997828336717</v>
      </c>
      <c r="S91" s="230">
        <v>64.202754662424354</v>
      </c>
      <c r="T91" s="230">
        <v>62.700340423501302</v>
      </c>
      <c r="U91" s="230">
        <v>61.45768320587505</v>
      </c>
      <c r="V91" s="230">
        <v>75.399728203480905</v>
      </c>
      <c r="W91" s="230">
        <v>65.667009043140595</v>
      </c>
      <c r="X91" s="230">
        <v>64.226549549423765</v>
      </c>
      <c r="Y91" s="230">
        <v>57.951200222977263</v>
      </c>
      <c r="DA91" s="71" t="s">
        <v>1535</v>
      </c>
    </row>
    <row r="92" spans="1:105" ht="12" customHeight="1" x14ac:dyDescent="0.25">
      <c r="A92" s="59" t="s">
        <v>31</v>
      </c>
      <c r="B92" s="295">
        <v>4.384781934096079</v>
      </c>
      <c r="C92" s="295">
        <v>4.5147198477934234</v>
      </c>
      <c r="D92" s="295">
        <v>4.481089434376579</v>
      </c>
      <c r="E92" s="295">
        <v>8.3385146243468284</v>
      </c>
      <c r="F92" s="295">
        <v>3.6087396360520549</v>
      </c>
      <c r="G92" s="295">
        <v>2.4646506623350808</v>
      </c>
      <c r="H92" s="295">
        <v>2.205971006335997</v>
      </c>
      <c r="I92" s="295">
        <v>1.987039280674624</v>
      </c>
      <c r="J92" s="295">
        <v>1.5412000574055511</v>
      </c>
      <c r="K92" s="295">
        <v>1.6258129644884369</v>
      </c>
      <c r="L92" s="295">
        <v>1.254080834149677</v>
      </c>
      <c r="M92" s="295">
        <v>1.081685713238917</v>
      </c>
      <c r="N92" s="295">
        <v>0.94216406582504941</v>
      </c>
      <c r="O92" s="295">
        <v>0.69156856135655298</v>
      </c>
      <c r="P92" s="295">
        <v>0.48253693670839759</v>
      </c>
      <c r="Q92" s="295">
        <v>0.49467062358220548</v>
      </c>
      <c r="R92" s="295">
        <v>0.55612378619774694</v>
      </c>
      <c r="S92" s="295">
        <v>0.55854092720863302</v>
      </c>
      <c r="T92" s="295">
        <v>0.53665453569063659</v>
      </c>
      <c r="U92" s="295">
        <v>0.58963291230443571</v>
      </c>
      <c r="V92" s="295">
        <v>0.62089712806199071</v>
      </c>
      <c r="W92" s="295">
        <v>0.50364404543594776</v>
      </c>
      <c r="X92" s="295">
        <v>0.84909360119256116</v>
      </c>
      <c r="Y92" s="295">
        <v>1.0554744673649361</v>
      </c>
      <c r="DA92" s="122" t="s">
        <v>1536</v>
      </c>
    </row>
    <row r="93" spans="1:105" ht="12" customHeight="1" x14ac:dyDescent="0.25">
      <c r="A93" s="59" t="s">
        <v>159</v>
      </c>
      <c r="B93" s="295">
        <v>8.1489205113119638</v>
      </c>
      <c r="C93" s="295">
        <v>6.1549470854161807</v>
      </c>
      <c r="D93" s="295">
        <v>6.1273256611243054</v>
      </c>
      <c r="E93" s="295">
        <v>7.315406637256034</v>
      </c>
      <c r="F93" s="295">
        <v>7.4189745280381079</v>
      </c>
      <c r="G93" s="295">
        <v>8.7877144353839647</v>
      </c>
      <c r="H93" s="295">
        <v>7.2123145032815232</v>
      </c>
      <c r="I93" s="295">
        <v>11.69418388102971</v>
      </c>
      <c r="J93" s="295">
        <v>12.9919243509088</v>
      </c>
      <c r="K93" s="295">
        <v>13.1546541054906</v>
      </c>
      <c r="L93" s="295">
        <v>13.48731114293291</v>
      </c>
      <c r="M93" s="295">
        <v>9.0299662561269844</v>
      </c>
      <c r="N93" s="295">
        <v>6.2295657712140384</v>
      </c>
      <c r="O93" s="295">
        <v>5.4317567464538588</v>
      </c>
      <c r="P93" s="295">
        <v>3.7908388064702798</v>
      </c>
      <c r="Q93" s="295">
        <v>3.7661250165705362</v>
      </c>
      <c r="R93" s="295">
        <v>4.0517786093932786</v>
      </c>
      <c r="S93" s="295">
        <v>3.919002406062309</v>
      </c>
      <c r="T93" s="295">
        <v>3.9708127178167469</v>
      </c>
      <c r="U93" s="295">
        <v>3.8579508083625029</v>
      </c>
      <c r="V93" s="295">
        <v>3.5484344839762549</v>
      </c>
      <c r="W93" s="295">
        <v>4.5052140657465056</v>
      </c>
      <c r="X93" s="295">
        <v>4.412460944479105</v>
      </c>
      <c r="Y93" s="295">
        <v>4.9987476616569051</v>
      </c>
      <c r="DA93" s="122" t="s">
        <v>1537</v>
      </c>
    </row>
    <row r="94" spans="1:105" ht="12" customHeight="1" x14ac:dyDescent="0.25">
      <c r="A94" s="59" t="s">
        <v>32</v>
      </c>
      <c r="B94" s="295">
        <v>16.870314381260538</v>
      </c>
      <c r="C94" s="295">
        <v>16.25308062155451</v>
      </c>
      <c r="D94" s="295">
        <v>27.44108039169166</v>
      </c>
      <c r="E94" s="295">
        <v>12.838229557654021</v>
      </c>
      <c r="F94" s="295">
        <v>13.16643680345328</v>
      </c>
      <c r="G94" s="295">
        <v>11.338386190057291</v>
      </c>
      <c r="H94" s="295">
        <v>12.893456349452279</v>
      </c>
      <c r="I94" s="295">
        <v>13.366689191170989</v>
      </c>
      <c r="J94" s="295">
        <v>11.145555110806891</v>
      </c>
      <c r="K94" s="295">
        <v>9.3026693068424553</v>
      </c>
      <c r="L94" s="295">
        <v>7.8168882130064352</v>
      </c>
      <c r="M94" s="295">
        <v>7.1316657551736267</v>
      </c>
      <c r="N94" s="295">
        <v>3.922757090668592</v>
      </c>
      <c r="O94" s="295">
        <v>3.0742424449977359</v>
      </c>
      <c r="P94" s="295">
        <v>2.8365739572673969</v>
      </c>
      <c r="Q94" s="295">
        <v>3.775472444914111</v>
      </c>
      <c r="R94" s="295">
        <v>4.0366964286988072</v>
      </c>
      <c r="S94" s="295">
        <v>3.2259570297331441</v>
      </c>
      <c r="T94" s="295">
        <v>3.0614690705734819</v>
      </c>
      <c r="U94" s="295">
        <v>2.669203883851694</v>
      </c>
      <c r="V94" s="295">
        <v>13.062075680059779</v>
      </c>
      <c r="W94" s="295">
        <v>1.7925055682455531</v>
      </c>
      <c r="X94" s="295">
        <v>1.777638535988024</v>
      </c>
      <c r="Y94" s="295">
        <v>2.0712570626341522</v>
      </c>
      <c r="DA94" s="122" t="s">
        <v>1538</v>
      </c>
    </row>
    <row r="95" spans="1:105" ht="12" customHeight="1" x14ac:dyDescent="0.25">
      <c r="A95" s="59" t="s">
        <v>35</v>
      </c>
      <c r="B95" s="295">
        <v>100.01416506246311</v>
      </c>
      <c r="C95" s="295">
        <v>85.203675267432061</v>
      </c>
      <c r="D95" s="295">
        <v>87.245973520883823</v>
      </c>
      <c r="E95" s="295">
        <v>98.56053579531509</v>
      </c>
      <c r="F95" s="295">
        <v>109.3836656808345</v>
      </c>
      <c r="G95" s="295">
        <v>108.5314343977486</v>
      </c>
      <c r="H95" s="295">
        <v>105.24528877482339</v>
      </c>
      <c r="I95" s="295">
        <v>115.0730692608431</v>
      </c>
      <c r="J95" s="295">
        <v>103.409833345246</v>
      </c>
      <c r="K95" s="295">
        <v>92.61101238500865</v>
      </c>
      <c r="L95" s="295">
        <v>102.36026561323141</v>
      </c>
      <c r="M95" s="295">
        <v>106.04274029427511</v>
      </c>
      <c r="N95" s="295">
        <v>104.36635723042031</v>
      </c>
      <c r="O95" s="295">
        <v>110.3227978997963</v>
      </c>
      <c r="P95" s="295">
        <v>108.6620413178812</v>
      </c>
      <c r="Q95" s="295">
        <v>112.1992922132081</v>
      </c>
      <c r="R95" s="295">
        <v>111.8900210640199</v>
      </c>
      <c r="S95" s="295">
        <v>113.6459937017554</v>
      </c>
      <c r="T95" s="295">
        <v>119.9443648356922</v>
      </c>
      <c r="U95" s="295">
        <v>118.578847776655</v>
      </c>
      <c r="V95" s="295">
        <v>113.2100948862403</v>
      </c>
      <c r="W95" s="295">
        <v>125.8939452162562</v>
      </c>
      <c r="X95" s="295">
        <v>116.1153828257895</v>
      </c>
      <c r="Y95" s="295">
        <v>98.108929500191408</v>
      </c>
      <c r="DA95" s="122" t="s">
        <v>1539</v>
      </c>
    </row>
    <row r="96" spans="1:105" ht="12" customHeight="1" x14ac:dyDescent="0.25">
      <c r="A96" s="61" t="s">
        <v>1540</v>
      </c>
      <c r="B96" s="263">
        <v>159.90077812830299</v>
      </c>
      <c r="C96" s="263">
        <v>153.68617197333049</v>
      </c>
      <c r="D96" s="263">
        <v>160.74278305475261</v>
      </c>
      <c r="E96" s="263">
        <v>131.95987814459869</v>
      </c>
      <c r="F96" s="263">
        <v>138.05269037315119</v>
      </c>
      <c r="G96" s="263">
        <v>130.10326354414639</v>
      </c>
      <c r="H96" s="263">
        <v>127.2360269558107</v>
      </c>
      <c r="I96" s="263">
        <v>152.75103842353579</v>
      </c>
      <c r="J96" s="263">
        <v>133.27717416509711</v>
      </c>
      <c r="K96" s="263">
        <v>118.52142456932469</v>
      </c>
      <c r="L96" s="263">
        <v>129.81225905463461</v>
      </c>
      <c r="M96" s="263">
        <v>139.283144828498</v>
      </c>
      <c r="N96" s="263">
        <v>130.91023861722371</v>
      </c>
      <c r="O96" s="263">
        <v>131.1932466300465</v>
      </c>
      <c r="P96" s="263">
        <v>126.33913186191781</v>
      </c>
      <c r="Q96" s="263">
        <v>132.96364698153579</v>
      </c>
      <c r="R96" s="263">
        <v>132.79709575008479</v>
      </c>
      <c r="S96" s="263">
        <v>138.12425092588401</v>
      </c>
      <c r="T96" s="263">
        <v>138.67125889629111</v>
      </c>
      <c r="U96" s="263">
        <v>136.19319456803649</v>
      </c>
      <c r="V96" s="263">
        <v>133.14289257163119</v>
      </c>
      <c r="W96" s="263">
        <v>143.34674031132559</v>
      </c>
      <c r="X96" s="263">
        <v>136.02489770767849</v>
      </c>
      <c r="Y96" s="263">
        <v>118.8495228028907</v>
      </c>
      <c r="DA96" s="74" t="s">
        <v>1541</v>
      </c>
    </row>
    <row r="97" spans="1:105" ht="12" hidden="1" customHeight="1" x14ac:dyDescent="0.25">
      <c r="A97" s="98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DA97" s="94"/>
    </row>
    <row r="98" spans="1:105" ht="12" customHeight="1" x14ac:dyDescent="0.25">
      <c r="A98" s="172"/>
      <c r="B98" s="172"/>
      <c r="C98" s="172"/>
      <c r="D98" s="172"/>
      <c r="E98" s="172"/>
      <c r="F98" s="172"/>
      <c r="G98" s="172"/>
      <c r="H98" s="172"/>
      <c r="I98" s="172"/>
      <c r="J98" s="172"/>
      <c r="K98" s="172"/>
      <c r="L98" s="172"/>
      <c r="M98" s="172"/>
      <c r="N98" s="172"/>
      <c r="O98" s="172"/>
      <c r="P98" s="172"/>
      <c r="Q98" s="172"/>
      <c r="R98" s="172"/>
      <c r="S98" s="172"/>
      <c r="T98" s="172"/>
      <c r="U98" s="172"/>
      <c r="V98" s="172"/>
      <c r="W98" s="172"/>
      <c r="X98" s="172"/>
      <c r="Y98" s="172"/>
      <c r="DA98" s="176"/>
    </row>
    <row r="99" spans="1:105" ht="15" customHeight="1" x14ac:dyDescent="0.25">
      <c r="A99" s="34" t="s">
        <v>53</v>
      </c>
      <c r="B99" s="223">
        <v>1303.6388769921889</v>
      </c>
      <c r="C99" s="223">
        <v>1318.2498806840181</v>
      </c>
      <c r="D99" s="223">
        <v>1274.301745621362</v>
      </c>
      <c r="E99" s="223">
        <v>1268.3715866467901</v>
      </c>
      <c r="F99" s="223">
        <v>1256.008431817057</v>
      </c>
      <c r="G99" s="223">
        <v>1244.267673883056</v>
      </c>
      <c r="H99" s="223">
        <v>1308.592104093831</v>
      </c>
      <c r="I99" s="223">
        <v>1339.6365596454889</v>
      </c>
      <c r="J99" s="223">
        <v>1299.602407269364</v>
      </c>
      <c r="K99" s="223">
        <v>1181.0317677565929</v>
      </c>
      <c r="L99" s="223">
        <v>1213.909513082825</v>
      </c>
      <c r="M99" s="223">
        <v>1196.6935301312019</v>
      </c>
      <c r="N99" s="223">
        <v>1142.263786279291</v>
      </c>
      <c r="O99" s="223">
        <v>1163.690185559183</v>
      </c>
      <c r="P99" s="223">
        <v>1210.4197738477239</v>
      </c>
      <c r="Q99" s="223">
        <v>1170.145937026866</v>
      </c>
      <c r="R99" s="223">
        <v>1160.1534905730491</v>
      </c>
      <c r="S99" s="223">
        <v>1169.9444216199399</v>
      </c>
      <c r="T99" s="223">
        <v>1163.403603784016</v>
      </c>
      <c r="U99" s="223">
        <v>1158.320396788728</v>
      </c>
      <c r="V99" s="223">
        <v>1218.475100741829</v>
      </c>
      <c r="W99" s="223">
        <v>1179.9092226267319</v>
      </c>
      <c r="X99" s="223">
        <v>1167.768975032956</v>
      </c>
      <c r="Y99" s="223">
        <v>1062.2315241382209</v>
      </c>
      <c r="DA99" s="89" t="s">
        <v>1542</v>
      </c>
    </row>
    <row r="100" spans="1:105" ht="12" customHeight="1" x14ac:dyDescent="0.25">
      <c r="A100" s="55" t="s">
        <v>91</v>
      </c>
      <c r="B100" s="259">
        <v>11.06803387187189</v>
      </c>
      <c r="C100" s="259">
        <v>11.192082860144129</v>
      </c>
      <c r="D100" s="259">
        <v>10.818958480330281</v>
      </c>
      <c r="E100" s="259">
        <v>10.768610794669771</v>
      </c>
      <c r="F100" s="259">
        <v>10.66364628430272</v>
      </c>
      <c r="G100" s="259">
        <v>10.56396599032862</v>
      </c>
      <c r="H100" s="259">
        <v>11.110087301165869</v>
      </c>
      <c r="I100" s="259">
        <v>11.37365805809989</v>
      </c>
      <c r="J100" s="259">
        <v>11.033763811043951</v>
      </c>
      <c r="K100" s="259">
        <v>10.027086365703241</v>
      </c>
      <c r="L100" s="259">
        <v>10.306221949432491</v>
      </c>
      <c r="M100" s="259">
        <v>10.16005640787704</v>
      </c>
      <c r="N100" s="259">
        <v>9.697942045362419</v>
      </c>
      <c r="O100" s="259">
        <v>9.8798544730809166</v>
      </c>
      <c r="P100" s="259">
        <v>10.27659368907619</v>
      </c>
      <c r="Q100" s="259">
        <v>9.9346644953780725</v>
      </c>
      <c r="R100" s="259">
        <v>9.8498275533628217</v>
      </c>
      <c r="S100" s="259">
        <v>9.9329536079605667</v>
      </c>
      <c r="T100" s="259">
        <v>9.8774213630778558</v>
      </c>
      <c r="U100" s="259">
        <v>9.8342643905493077</v>
      </c>
      <c r="V100" s="259">
        <v>10.34498427828497</v>
      </c>
      <c r="W100" s="259">
        <v>10.017555837165441</v>
      </c>
      <c r="X100" s="259">
        <v>9.9144838331374263</v>
      </c>
      <c r="Y100" s="259">
        <v>9.018459556882906</v>
      </c>
      <c r="DA100" s="67" t="s">
        <v>1543</v>
      </c>
    </row>
    <row r="101" spans="1:105" ht="12" customHeight="1" x14ac:dyDescent="0.25">
      <c r="A101" s="173" t="s">
        <v>92</v>
      </c>
      <c r="B101" s="224">
        <v>12.40936247771686</v>
      </c>
      <c r="C101" s="224">
        <v>12.54844489093357</v>
      </c>
      <c r="D101" s="224">
        <v>12.130101783929669</v>
      </c>
      <c r="E101" s="224">
        <v>12.073652491443919</v>
      </c>
      <c r="F101" s="224">
        <v>11.95596739294138</v>
      </c>
      <c r="G101" s="224">
        <v>11.844206901951781</v>
      </c>
      <c r="H101" s="224">
        <v>12.45651233771741</v>
      </c>
      <c r="I101" s="224">
        <v>12.75202508182209</v>
      </c>
      <c r="J101" s="224">
        <v>12.370939248092659</v>
      </c>
      <c r="K101" s="224">
        <v>11.24226314699016</v>
      </c>
      <c r="L101" s="224">
        <v>11.55522701022231</v>
      </c>
      <c r="M101" s="224">
        <v>11.39134775145685</v>
      </c>
      <c r="N101" s="224">
        <v>10.873230017359861</v>
      </c>
      <c r="O101" s="224">
        <v>11.077188306690481</v>
      </c>
      <c r="P101" s="224">
        <v>11.522008118176821</v>
      </c>
      <c r="Q101" s="224">
        <v>11.13864072380186</v>
      </c>
      <c r="R101" s="224">
        <v>11.043522441986349</v>
      </c>
      <c r="S101" s="224">
        <v>11.136722494930479</v>
      </c>
      <c r="T101" s="224">
        <v>11.074460329497271</v>
      </c>
      <c r="U101" s="224">
        <v>11.02607318849758</v>
      </c>
      <c r="V101" s="224">
        <v>11.59868692322758</v>
      </c>
      <c r="W101" s="224">
        <v>11.23157761922625</v>
      </c>
      <c r="X101" s="224">
        <v>11.116014378808369</v>
      </c>
      <c r="Y101" s="224">
        <v>10.11140144017849</v>
      </c>
      <c r="DA101" s="177" t="s">
        <v>1544</v>
      </c>
    </row>
    <row r="102" spans="1:105" ht="12" customHeight="1" x14ac:dyDescent="0.25">
      <c r="A102" s="173" t="s">
        <v>93</v>
      </c>
      <c r="B102" s="224">
        <v>25.111314807362419</v>
      </c>
      <c r="C102" s="224">
        <v>28.038231490123071</v>
      </c>
      <c r="D102" s="224">
        <v>26.561743529764868</v>
      </c>
      <c r="E102" s="224">
        <v>21.797600721495559</v>
      </c>
      <c r="F102" s="224">
        <v>21.555343652913841</v>
      </c>
      <c r="G102" s="224">
        <v>21.758875933219141</v>
      </c>
      <c r="H102" s="224">
        <v>22.967975186382979</v>
      </c>
      <c r="I102" s="224">
        <v>24.151442170279289</v>
      </c>
      <c r="J102" s="224">
        <v>22.36688793582389</v>
      </c>
      <c r="K102" s="224">
        <v>20.504067872860741</v>
      </c>
      <c r="L102" s="224">
        <v>21.43708474467828</v>
      </c>
      <c r="M102" s="224">
        <v>21.68921657621571</v>
      </c>
      <c r="N102" s="224">
        <v>20.591246123229858</v>
      </c>
      <c r="O102" s="224">
        <v>20.811694978493389</v>
      </c>
      <c r="P102" s="224">
        <v>21.279539680320791</v>
      </c>
      <c r="Q102" s="224">
        <v>20.9203188694757</v>
      </c>
      <c r="R102" s="224">
        <v>20.901469896224022</v>
      </c>
      <c r="S102" s="224">
        <v>21.30528913173821</v>
      </c>
      <c r="T102" s="224">
        <v>20.868494891406979</v>
      </c>
      <c r="U102" s="224">
        <v>20.750040490180179</v>
      </c>
      <c r="V102" s="224">
        <v>20.02204999606171</v>
      </c>
      <c r="W102" s="224">
        <v>21.030506596199839</v>
      </c>
      <c r="X102" s="224">
        <v>20.882027587828471</v>
      </c>
      <c r="Y102" s="224">
        <v>18.955230898360359</v>
      </c>
      <c r="DA102" s="177" t="s">
        <v>1545</v>
      </c>
    </row>
    <row r="103" spans="1:105" ht="12" customHeight="1" x14ac:dyDescent="0.25">
      <c r="A103" s="173" t="s">
        <v>94</v>
      </c>
      <c r="B103" s="224">
        <v>9.9339745476234746</v>
      </c>
      <c r="C103" s="224">
        <v>10.045313156306859</v>
      </c>
      <c r="D103" s="224">
        <v>9.7104200637235056</v>
      </c>
      <c r="E103" s="224">
        <v>9.665231131915629</v>
      </c>
      <c r="F103" s="224">
        <v>9.5710215562619148</v>
      </c>
      <c r="G103" s="224">
        <v>9.4815547625475514</v>
      </c>
      <c r="H103" s="224">
        <v>9.9717190739849606</v>
      </c>
      <c r="I103" s="224">
        <v>10.208283690717341</v>
      </c>
      <c r="J103" s="224">
        <v>9.9032158857010977</v>
      </c>
      <c r="K103" s="224">
        <v>8.9996852102939862</v>
      </c>
      <c r="L103" s="224">
        <v>9.250219841485297</v>
      </c>
      <c r="M103" s="224">
        <v>9.1190307986651877</v>
      </c>
      <c r="N103" s="224">
        <v>8.7042658667491395</v>
      </c>
      <c r="O103" s="224">
        <v>8.8675390774902549</v>
      </c>
      <c r="P103" s="224">
        <v>9.2236273691747606</v>
      </c>
      <c r="Q103" s="224">
        <v>8.9167331234028158</v>
      </c>
      <c r="R103" s="224">
        <v>8.8405887934853258</v>
      </c>
      <c r="S103" s="224">
        <v>8.9151975379270088</v>
      </c>
      <c r="T103" s="224">
        <v>8.8653552702195366</v>
      </c>
      <c r="U103" s="224">
        <v>8.8266202725122547</v>
      </c>
      <c r="V103" s="224">
        <v>9.2850104820529751</v>
      </c>
      <c r="W103" s="224">
        <v>8.9911312043146125</v>
      </c>
      <c r="X103" s="224">
        <v>8.8986202239146532</v>
      </c>
      <c r="Y103" s="224">
        <v>8.0944049082219358</v>
      </c>
      <c r="DA103" s="177" t="s">
        <v>1546</v>
      </c>
    </row>
    <row r="104" spans="1:105" ht="12" customHeight="1" x14ac:dyDescent="0.25">
      <c r="A104" s="56" t="s">
        <v>95</v>
      </c>
      <c r="B104" s="260">
        <v>10.549622749120379</v>
      </c>
      <c r="C104" s="260">
        <v>10.937521096804881</v>
      </c>
      <c r="D104" s="260">
        <v>10.55153388115807</v>
      </c>
      <c r="E104" s="260">
        <v>10.15456648574351</v>
      </c>
      <c r="F104" s="260">
        <v>10.05458282630123</v>
      </c>
      <c r="G104" s="260">
        <v>9.966319082824997</v>
      </c>
      <c r="H104" s="260">
        <v>10.482022335564491</v>
      </c>
      <c r="I104" s="260">
        <v>10.765526532314359</v>
      </c>
      <c r="J104" s="260">
        <v>10.40660030724055</v>
      </c>
      <c r="K104" s="260">
        <v>9.4610611394807727</v>
      </c>
      <c r="L104" s="260">
        <v>9.7309684821297573</v>
      </c>
      <c r="M104" s="260">
        <v>9.6214995561006322</v>
      </c>
      <c r="N104" s="260">
        <v>9.1782629101361444</v>
      </c>
      <c r="O104" s="260">
        <v>9.3453138942211726</v>
      </c>
      <c r="P104" s="260">
        <v>9.7087643030463742</v>
      </c>
      <c r="Q104" s="260">
        <v>9.4001712319350794</v>
      </c>
      <c r="R104" s="260">
        <v>9.3235432620092009</v>
      </c>
      <c r="S104" s="260">
        <v>9.4159422967629318</v>
      </c>
      <c r="T104" s="260">
        <v>9.4858258272332847</v>
      </c>
      <c r="U104" s="260">
        <v>9.4516294947865713</v>
      </c>
      <c r="V104" s="260">
        <v>9.8876388305046312</v>
      </c>
      <c r="W104" s="260">
        <v>9.6310281717340196</v>
      </c>
      <c r="X104" s="260">
        <v>9.5432019075231125</v>
      </c>
      <c r="Y104" s="260">
        <v>8.7214262426142266</v>
      </c>
      <c r="DA104" s="68" t="s">
        <v>1547</v>
      </c>
    </row>
    <row r="105" spans="1:105" ht="12" customHeight="1" x14ac:dyDescent="0.25">
      <c r="A105" s="37" t="s">
        <v>159</v>
      </c>
      <c r="B105" s="226">
        <v>0.49063308630710839</v>
      </c>
      <c r="C105" s="226">
        <v>0.38017975940223447</v>
      </c>
      <c r="D105" s="226">
        <v>0.36155086204516412</v>
      </c>
      <c r="E105" s="226">
        <v>0.49327666372095541</v>
      </c>
      <c r="F105" s="226">
        <v>0.45243786967234301</v>
      </c>
      <c r="G105" s="226">
        <v>0.52607866906107648</v>
      </c>
      <c r="H105" s="226">
        <v>0.47292841246603329</v>
      </c>
      <c r="I105" s="226">
        <v>0.66023531207589903</v>
      </c>
      <c r="J105" s="226">
        <v>0.81801265218672992</v>
      </c>
      <c r="K105" s="226">
        <v>0.82388171165617585</v>
      </c>
      <c r="L105" s="226">
        <v>0.78488365143187599</v>
      </c>
      <c r="M105" s="226">
        <v>0.49901733235816031</v>
      </c>
      <c r="N105" s="226">
        <v>0.34456262562592321</v>
      </c>
      <c r="O105" s="226">
        <v>0.29461188727787629</v>
      </c>
      <c r="P105" s="226">
        <v>0.22344063167714989</v>
      </c>
      <c r="Q105" s="226">
        <v>0.20383958755389561</v>
      </c>
      <c r="R105" s="226">
        <v>0.21683493486036079</v>
      </c>
      <c r="S105" s="226">
        <v>0.20500890167561231</v>
      </c>
      <c r="T105" s="226">
        <v>0.19619477692153839</v>
      </c>
      <c r="U105" s="226">
        <v>0.19197979916633101</v>
      </c>
      <c r="V105" s="226">
        <v>0.20831319598020731</v>
      </c>
      <c r="W105" s="226">
        <v>0.21601283559832599</v>
      </c>
      <c r="X105" s="226">
        <v>0.22343863297914629</v>
      </c>
      <c r="Y105" s="226">
        <v>0.26497806536113883</v>
      </c>
      <c r="DA105" s="69" t="s">
        <v>1548</v>
      </c>
    </row>
    <row r="106" spans="1:105" ht="12" customHeight="1" x14ac:dyDescent="0.25">
      <c r="A106" s="37" t="s">
        <v>35</v>
      </c>
      <c r="B106" s="226">
        <v>6.0216881991802111</v>
      </c>
      <c r="C106" s="226">
        <v>5.2628742885720738</v>
      </c>
      <c r="D106" s="226">
        <v>5.1480627407450577</v>
      </c>
      <c r="E106" s="226">
        <v>6.6459206825307851</v>
      </c>
      <c r="F106" s="226">
        <v>6.6706405973704861</v>
      </c>
      <c r="G106" s="226">
        <v>6.4972608041697697</v>
      </c>
      <c r="H106" s="226">
        <v>6.9011809339651009</v>
      </c>
      <c r="I106" s="226">
        <v>6.4968453179713848</v>
      </c>
      <c r="J106" s="226">
        <v>6.511010205429284</v>
      </c>
      <c r="K106" s="226">
        <v>5.8002680108574856</v>
      </c>
      <c r="L106" s="226">
        <v>5.9567765720409618</v>
      </c>
      <c r="M106" s="226">
        <v>5.8601731032708084</v>
      </c>
      <c r="N106" s="226">
        <v>5.7725927287735379</v>
      </c>
      <c r="O106" s="226">
        <v>5.9837745348692293</v>
      </c>
      <c r="P106" s="226">
        <v>6.4047870117703756</v>
      </c>
      <c r="Q106" s="226">
        <v>6.0727292237912902</v>
      </c>
      <c r="R106" s="226">
        <v>5.9879050086041454</v>
      </c>
      <c r="S106" s="226">
        <v>5.9449926115355414</v>
      </c>
      <c r="T106" s="226">
        <v>5.9263580466401278</v>
      </c>
      <c r="U106" s="226">
        <v>5.900734486347587</v>
      </c>
      <c r="V106" s="226">
        <v>6.6460735824404331</v>
      </c>
      <c r="W106" s="226">
        <v>6.0362743465593116</v>
      </c>
      <c r="X106" s="226">
        <v>5.879862220402595</v>
      </c>
      <c r="Y106" s="226">
        <v>5.2006454602663608</v>
      </c>
      <c r="DA106" s="69" t="s">
        <v>1549</v>
      </c>
    </row>
    <row r="107" spans="1:105" ht="12" customHeight="1" x14ac:dyDescent="0.25">
      <c r="A107" s="37" t="s">
        <v>96</v>
      </c>
      <c r="B107" s="226">
        <v>0</v>
      </c>
      <c r="C107" s="226">
        <v>0</v>
      </c>
      <c r="D107" s="226">
        <v>0</v>
      </c>
      <c r="E107" s="226">
        <v>0</v>
      </c>
      <c r="F107" s="226">
        <v>0</v>
      </c>
      <c r="G107" s="226">
        <v>0</v>
      </c>
      <c r="H107" s="226">
        <v>0</v>
      </c>
      <c r="I107" s="226">
        <v>0</v>
      </c>
      <c r="J107" s="226">
        <v>0</v>
      </c>
      <c r="K107" s="226">
        <v>0</v>
      </c>
      <c r="L107" s="226">
        <v>0</v>
      </c>
      <c r="M107" s="226">
        <v>0</v>
      </c>
      <c r="N107" s="226">
        <v>0</v>
      </c>
      <c r="O107" s="226">
        <v>0</v>
      </c>
      <c r="P107" s="226">
        <v>0</v>
      </c>
      <c r="Q107" s="226">
        <v>0</v>
      </c>
      <c r="R107" s="226">
        <v>0</v>
      </c>
      <c r="S107" s="226">
        <v>0</v>
      </c>
      <c r="T107" s="226">
        <v>0</v>
      </c>
      <c r="U107" s="226">
        <v>0</v>
      </c>
      <c r="V107" s="226">
        <v>0</v>
      </c>
      <c r="W107" s="226">
        <v>0</v>
      </c>
      <c r="X107" s="226">
        <v>0</v>
      </c>
      <c r="Y107" s="226">
        <v>0</v>
      </c>
      <c r="DA107" s="69" t="s">
        <v>1550</v>
      </c>
    </row>
    <row r="108" spans="1:105" ht="12" customHeight="1" x14ac:dyDescent="0.25">
      <c r="A108" s="37" t="s">
        <v>78</v>
      </c>
      <c r="B108" s="226">
        <v>0</v>
      </c>
      <c r="C108" s="226">
        <v>0</v>
      </c>
      <c r="D108" s="226">
        <v>0</v>
      </c>
      <c r="E108" s="226">
        <v>0</v>
      </c>
      <c r="F108" s="226">
        <v>0</v>
      </c>
      <c r="G108" s="226">
        <v>0</v>
      </c>
      <c r="H108" s="226">
        <v>0</v>
      </c>
      <c r="I108" s="226">
        <v>0</v>
      </c>
      <c r="J108" s="226">
        <v>0</v>
      </c>
      <c r="K108" s="226">
        <v>0</v>
      </c>
      <c r="L108" s="226">
        <v>0</v>
      </c>
      <c r="M108" s="226">
        <v>0</v>
      </c>
      <c r="N108" s="226">
        <v>0</v>
      </c>
      <c r="O108" s="226">
        <v>0</v>
      </c>
      <c r="P108" s="226">
        <v>0</v>
      </c>
      <c r="Q108" s="226">
        <v>0</v>
      </c>
      <c r="R108" s="226">
        <v>0</v>
      </c>
      <c r="S108" s="226">
        <v>0</v>
      </c>
      <c r="T108" s="226">
        <v>0.27497192355933692</v>
      </c>
      <c r="U108" s="226">
        <v>0.28911898146767578</v>
      </c>
      <c r="V108" s="226">
        <v>0.30361262855246351</v>
      </c>
      <c r="W108" s="226">
        <v>0.31298845801233949</v>
      </c>
      <c r="X108" s="226">
        <v>0.31642027907878489</v>
      </c>
      <c r="Y108" s="226">
        <v>0.36004723110202569</v>
      </c>
      <c r="DA108" s="69" t="s">
        <v>1551</v>
      </c>
    </row>
    <row r="109" spans="1:105" ht="12" customHeight="1" x14ac:dyDescent="0.25">
      <c r="A109" s="37" t="s">
        <v>40</v>
      </c>
      <c r="B109" s="226">
        <v>4.0373014636330584</v>
      </c>
      <c r="C109" s="226">
        <v>5.2944670488305698</v>
      </c>
      <c r="D109" s="226">
        <v>5.0419202783678454</v>
      </c>
      <c r="E109" s="226">
        <v>3.0153691394917672</v>
      </c>
      <c r="F109" s="226">
        <v>2.931504359258402</v>
      </c>
      <c r="G109" s="226">
        <v>2.9429796095941509</v>
      </c>
      <c r="H109" s="226">
        <v>3.1079129891333519</v>
      </c>
      <c r="I109" s="226">
        <v>3.6084459022670718</v>
      </c>
      <c r="J109" s="226">
        <v>3.0775774496245369</v>
      </c>
      <c r="K109" s="226">
        <v>2.8369114169671108</v>
      </c>
      <c r="L109" s="226">
        <v>2.9893082586569188</v>
      </c>
      <c r="M109" s="226">
        <v>3.2623091204716639</v>
      </c>
      <c r="N109" s="226">
        <v>3.061107555736684</v>
      </c>
      <c r="O109" s="226">
        <v>3.0669274720740671</v>
      </c>
      <c r="P109" s="226">
        <v>3.0805366595988479</v>
      </c>
      <c r="Q109" s="226">
        <v>3.1236024205898931</v>
      </c>
      <c r="R109" s="226">
        <v>3.1188033185446948</v>
      </c>
      <c r="S109" s="226">
        <v>3.2659407835517791</v>
      </c>
      <c r="T109" s="226">
        <v>3.088301080112283</v>
      </c>
      <c r="U109" s="226">
        <v>3.0697962278049769</v>
      </c>
      <c r="V109" s="226">
        <v>2.7296394235315269</v>
      </c>
      <c r="W109" s="226">
        <v>3.0657525315640419</v>
      </c>
      <c r="X109" s="226">
        <v>3.1234807750625859</v>
      </c>
      <c r="Y109" s="226">
        <v>2.8957554858847012</v>
      </c>
      <c r="DA109" s="69" t="s">
        <v>1552</v>
      </c>
    </row>
    <row r="110" spans="1:105" ht="12" customHeight="1" x14ac:dyDescent="0.25">
      <c r="A110" s="57" t="s">
        <v>1553</v>
      </c>
      <c r="B110" s="261">
        <f t="shared" ref="B110:Y110" si="4">B111+B117</f>
        <v>940.64575074100617</v>
      </c>
      <c r="C110" s="261">
        <f t="shared" si="4"/>
        <v>927.57079147665945</v>
      </c>
      <c r="D110" s="261">
        <f t="shared" si="4"/>
        <v>901.45238667962349</v>
      </c>
      <c r="E110" s="261">
        <f t="shared" si="4"/>
        <v>938.57043360718853</v>
      </c>
      <c r="F110" s="261">
        <f t="shared" si="4"/>
        <v>929.68601514476211</v>
      </c>
      <c r="G110" s="261">
        <f t="shared" si="4"/>
        <v>917.4125533114584</v>
      </c>
      <c r="H110" s="261">
        <f t="shared" si="4"/>
        <v>964.09511451342303</v>
      </c>
      <c r="I110" s="261">
        <f t="shared" si="4"/>
        <v>981.29380228445279</v>
      </c>
      <c r="J110" s="261">
        <f t="shared" si="4"/>
        <v>961.3910848098426</v>
      </c>
      <c r="K110" s="261">
        <f t="shared" si="4"/>
        <v>872.10289627479881</v>
      </c>
      <c r="L110" s="261">
        <f t="shared" si="4"/>
        <v>893.17492973949811</v>
      </c>
      <c r="M110" s="261">
        <f t="shared" si="4"/>
        <v>875.56853895420443</v>
      </c>
      <c r="N110" s="261">
        <f t="shared" si="4"/>
        <v>836.73451989617467</v>
      </c>
      <c r="O110" s="261">
        <f t="shared" si="4"/>
        <v>853.89914683052598</v>
      </c>
      <c r="P110" s="261">
        <f t="shared" si="4"/>
        <v>891.44920006677</v>
      </c>
      <c r="Q110" s="261">
        <f t="shared" si="4"/>
        <v>858.69385648954392</v>
      </c>
      <c r="R110" s="261">
        <f t="shared" si="4"/>
        <v>849.94609869090027</v>
      </c>
      <c r="S110" s="261">
        <f t="shared" si="4"/>
        <v>855.09747628647972</v>
      </c>
      <c r="T110" s="261">
        <f t="shared" si="4"/>
        <v>853.01004977165394</v>
      </c>
      <c r="U110" s="261">
        <f t="shared" si="4"/>
        <v>849.51727111518073</v>
      </c>
      <c r="V110" s="261">
        <f t="shared" si="4"/>
        <v>909.63530509983218</v>
      </c>
      <c r="W110" s="261">
        <f t="shared" si="4"/>
        <v>866.28639205113848</v>
      </c>
      <c r="X110" s="261">
        <f t="shared" si="4"/>
        <v>856.76280047714158</v>
      </c>
      <c r="Y110" s="261">
        <f t="shared" si="4"/>
        <v>779.64467456837963</v>
      </c>
      <c r="DA110" s="70"/>
    </row>
    <row r="111" spans="1:105" ht="12" customHeight="1" x14ac:dyDescent="0.25">
      <c r="A111" s="60" t="s">
        <v>1554</v>
      </c>
      <c r="B111" s="262">
        <v>814.43939945761235</v>
      </c>
      <c r="C111" s="262">
        <v>786.65412024883119</v>
      </c>
      <c r="D111" s="262">
        <v>767.95636067169562</v>
      </c>
      <c r="E111" s="262">
        <v>829.01839800506798</v>
      </c>
      <c r="F111" s="262">
        <v>821.3515334992087</v>
      </c>
      <c r="G111" s="262">
        <v>808.05514368850618</v>
      </c>
      <c r="H111" s="262">
        <v>848.66092212334365</v>
      </c>
      <c r="I111" s="262">
        <v>859.91165173098307</v>
      </c>
      <c r="J111" s="262">
        <v>848.97788233120309</v>
      </c>
      <c r="K111" s="262">
        <v>769.05199621033432</v>
      </c>
      <c r="L111" s="262">
        <v>785.43480268786629</v>
      </c>
      <c r="M111" s="262">
        <v>766.56122861309359</v>
      </c>
      <c r="N111" s="262">
        <v>733.24547276634303</v>
      </c>
      <c r="O111" s="262">
        <v>749.30215111732298</v>
      </c>
      <c r="P111" s="262">
        <v>784.50087495334014</v>
      </c>
      <c r="Q111" s="262">
        <v>753.55093058318892</v>
      </c>
      <c r="R111" s="262">
        <v>744.8979053844821</v>
      </c>
      <c r="S111" s="262">
        <v>748.01973762637294</v>
      </c>
      <c r="T111" s="262">
        <v>748.12758474642828</v>
      </c>
      <c r="U111" s="262">
        <v>745.23014320738525</v>
      </c>
      <c r="V111" s="262">
        <v>809.00696705375867</v>
      </c>
      <c r="W111" s="262">
        <v>760.58967630730399</v>
      </c>
      <c r="X111" s="262">
        <v>751.81232179944573</v>
      </c>
      <c r="Y111" s="262">
        <v>684.37803688858298</v>
      </c>
      <c r="DA111" s="72" t="s">
        <v>1555</v>
      </c>
    </row>
    <row r="112" spans="1:105" ht="12" customHeight="1" x14ac:dyDescent="0.25">
      <c r="A112" s="59" t="s">
        <v>28</v>
      </c>
      <c r="B112" s="230">
        <v>283.25720495261947</v>
      </c>
      <c r="C112" s="230">
        <v>252.0243604505348</v>
      </c>
      <c r="D112" s="230">
        <v>226.8410768128247</v>
      </c>
      <c r="E112" s="230">
        <v>280.51417047436388</v>
      </c>
      <c r="F112" s="230">
        <v>276.25457838654671</v>
      </c>
      <c r="G112" s="230">
        <v>234.92429605150051</v>
      </c>
      <c r="H112" s="230">
        <v>246.86900444663561</v>
      </c>
      <c r="I112" s="230">
        <v>272.62999626883033</v>
      </c>
      <c r="J112" s="230">
        <v>282.7819793104664</v>
      </c>
      <c r="K112" s="230">
        <v>241.43158595386871</v>
      </c>
      <c r="L112" s="230">
        <v>246.28894118946349</v>
      </c>
      <c r="M112" s="230">
        <v>264.80981245690589</v>
      </c>
      <c r="N112" s="230">
        <v>258.59591281349168</v>
      </c>
      <c r="O112" s="230">
        <v>253.77526346354421</v>
      </c>
      <c r="P112" s="230">
        <v>274.86829730479582</v>
      </c>
      <c r="Q112" s="230">
        <v>259.12908465576459</v>
      </c>
      <c r="R112" s="230">
        <v>249.0717947000206</v>
      </c>
      <c r="S112" s="230">
        <v>258.82158813438991</v>
      </c>
      <c r="T112" s="230">
        <v>246.60615218428961</v>
      </c>
      <c r="U112" s="230">
        <v>244.71977522218421</v>
      </c>
      <c r="V112" s="230">
        <v>296.33958812540948</v>
      </c>
      <c r="W112" s="230">
        <v>251.79000563803859</v>
      </c>
      <c r="X112" s="230">
        <v>257.69036886819669</v>
      </c>
      <c r="Y112" s="230">
        <v>241.55910439454701</v>
      </c>
      <c r="DA112" s="71" t="s">
        <v>1556</v>
      </c>
    </row>
    <row r="113" spans="1:105" ht="12" customHeight="1" x14ac:dyDescent="0.25">
      <c r="A113" s="59" t="s">
        <v>31</v>
      </c>
      <c r="B113" s="295">
        <v>17.996838281766951</v>
      </c>
      <c r="C113" s="295">
        <v>21.526626169194</v>
      </c>
      <c r="D113" s="295">
        <v>19.35254323620731</v>
      </c>
      <c r="E113" s="295">
        <v>35.998534502900199</v>
      </c>
      <c r="F113" s="295">
        <v>14.726344813558811</v>
      </c>
      <c r="G113" s="295">
        <v>10.77290861075962</v>
      </c>
      <c r="H113" s="295">
        <v>10.40738809648504</v>
      </c>
      <c r="I113" s="295">
        <v>8.210974234576188</v>
      </c>
      <c r="J113" s="295">
        <v>6.759866845435015</v>
      </c>
      <c r="K113" s="295">
        <v>7.3509435770806526</v>
      </c>
      <c r="L113" s="295">
        <v>5.4125869571105056</v>
      </c>
      <c r="M113" s="295">
        <v>4.402260459740841</v>
      </c>
      <c r="N113" s="295">
        <v>3.8731551159871551</v>
      </c>
      <c r="O113" s="295">
        <v>2.8672169377750421</v>
      </c>
      <c r="P113" s="295">
        <v>2.1241454060024179</v>
      </c>
      <c r="Q113" s="295">
        <v>2.0341400017669571</v>
      </c>
      <c r="R113" s="295">
        <v>2.2876472686855762</v>
      </c>
      <c r="S113" s="295">
        <v>2.2516549418836771</v>
      </c>
      <c r="T113" s="295">
        <v>2.110711189206079</v>
      </c>
      <c r="U113" s="295">
        <v>2.3478729791908171</v>
      </c>
      <c r="V113" s="295">
        <v>2.4402793429386072</v>
      </c>
      <c r="W113" s="295">
        <v>1.9311453176825999</v>
      </c>
      <c r="X113" s="295">
        <v>3.406741368327169</v>
      </c>
      <c r="Y113" s="295">
        <v>4.3995545574032091</v>
      </c>
      <c r="DA113" s="122" t="s">
        <v>1557</v>
      </c>
    </row>
    <row r="114" spans="1:105" ht="12" customHeight="1" x14ac:dyDescent="0.25">
      <c r="A114" s="59" t="s">
        <v>159</v>
      </c>
      <c r="B114" s="295">
        <v>33.446316559705473</v>
      </c>
      <c r="C114" s="295">
        <v>29.347390196023252</v>
      </c>
      <c r="D114" s="295">
        <v>26.462166514587249</v>
      </c>
      <c r="E114" s="295">
        <v>31.581634151614221</v>
      </c>
      <c r="F114" s="295">
        <v>30.27494030642308</v>
      </c>
      <c r="G114" s="295">
        <v>38.410816573961078</v>
      </c>
      <c r="H114" s="295">
        <v>34.026447262437763</v>
      </c>
      <c r="I114" s="295">
        <v>48.323474767409202</v>
      </c>
      <c r="J114" s="295">
        <v>56.983957570018617</v>
      </c>
      <c r="K114" s="295">
        <v>59.477395135608504</v>
      </c>
      <c r="L114" s="295">
        <v>58.210956096963201</v>
      </c>
      <c r="M114" s="295">
        <v>36.750289770501553</v>
      </c>
      <c r="N114" s="295">
        <v>25.60920694425684</v>
      </c>
      <c r="O114" s="295">
        <v>22.519856765549012</v>
      </c>
      <c r="P114" s="295">
        <v>16.687412347307259</v>
      </c>
      <c r="Q114" s="295">
        <v>15.486720218768509</v>
      </c>
      <c r="R114" s="295">
        <v>16.66722499404348</v>
      </c>
      <c r="S114" s="295">
        <v>15.798736860634889</v>
      </c>
      <c r="T114" s="295">
        <v>15.61756824239181</v>
      </c>
      <c r="U114" s="295">
        <v>15.36206386885835</v>
      </c>
      <c r="V114" s="295">
        <v>13.94622551733519</v>
      </c>
      <c r="W114" s="295">
        <v>17.27454762359665</v>
      </c>
      <c r="X114" s="295">
        <v>17.703717487179471</v>
      </c>
      <c r="Y114" s="295">
        <v>20.836376185448099</v>
      </c>
      <c r="DA114" s="122" t="s">
        <v>1558</v>
      </c>
    </row>
    <row r="115" spans="1:105" ht="12" customHeight="1" x14ac:dyDescent="0.25">
      <c r="A115" s="59" t="s">
        <v>32</v>
      </c>
      <c r="B115" s="295">
        <v>69.242284849155851</v>
      </c>
      <c r="C115" s="295">
        <v>77.496279377994341</v>
      </c>
      <c r="D115" s="295">
        <v>118.51017537264021</v>
      </c>
      <c r="E115" s="295">
        <v>55.42443354814683</v>
      </c>
      <c r="F115" s="295">
        <v>53.728865999793413</v>
      </c>
      <c r="G115" s="295">
        <v>49.559720606919669</v>
      </c>
      <c r="H115" s="295">
        <v>60.829087847676227</v>
      </c>
      <c r="I115" s="295">
        <v>55.234711068736559</v>
      </c>
      <c r="J115" s="295">
        <v>48.885586336107067</v>
      </c>
      <c r="K115" s="295">
        <v>42.061048032272133</v>
      </c>
      <c r="L115" s="295">
        <v>33.737527944597971</v>
      </c>
      <c r="M115" s="295">
        <v>29.024558410853469</v>
      </c>
      <c r="N115" s="295">
        <v>16.126115658203432</v>
      </c>
      <c r="O115" s="295">
        <v>12.74569218680829</v>
      </c>
      <c r="P115" s="295">
        <v>12.486703258857039</v>
      </c>
      <c r="Q115" s="295">
        <v>15.52515787202883</v>
      </c>
      <c r="R115" s="295">
        <v>16.605183573899541</v>
      </c>
      <c r="S115" s="295">
        <v>13.004851989279169</v>
      </c>
      <c r="T115" s="295">
        <v>12.041036817758011</v>
      </c>
      <c r="U115" s="295">
        <v>10.62856489871594</v>
      </c>
      <c r="V115" s="295">
        <v>51.337189394711153</v>
      </c>
      <c r="W115" s="295">
        <v>6.8730857962215737</v>
      </c>
      <c r="X115" s="295">
        <v>7.1322581279346497</v>
      </c>
      <c r="Y115" s="295">
        <v>8.6336607196343795</v>
      </c>
      <c r="DA115" s="122" t="s">
        <v>1559</v>
      </c>
    </row>
    <row r="116" spans="1:105" ht="12" customHeight="1" x14ac:dyDescent="0.25">
      <c r="A116" s="59" t="s">
        <v>35</v>
      </c>
      <c r="B116" s="295">
        <v>410.49675481436469</v>
      </c>
      <c r="C116" s="295">
        <v>406.25946405508489</v>
      </c>
      <c r="D116" s="295">
        <v>376.79039873543621</v>
      </c>
      <c r="E116" s="295">
        <v>425.49962532804278</v>
      </c>
      <c r="F116" s="295">
        <v>446.36680399288662</v>
      </c>
      <c r="G116" s="295">
        <v>474.38740184536528</v>
      </c>
      <c r="H116" s="295">
        <v>496.52899447010913</v>
      </c>
      <c r="I116" s="295">
        <v>475.51249539143078</v>
      </c>
      <c r="J116" s="295">
        <v>453.56649226917602</v>
      </c>
      <c r="K116" s="295">
        <v>418.73102351150442</v>
      </c>
      <c r="L116" s="295">
        <v>441.78479049973117</v>
      </c>
      <c r="M116" s="295">
        <v>431.57430751509179</v>
      </c>
      <c r="N116" s="295">
        <v>429.0410822344038</v>
      </c>
      <c r="O116" s="295">
        <v>457.39412176364641</v>
      </c>
      <c r="P116" s="295">
        <v>478.33431663637771</v>
      </c>
      <c r="Q116" s="295">
        <v>461.37582783485988</v>
      </c>
      <c r="R116" s="295">
        <v>460.26605484783289</v>
      </c>
      <c r="S116" s="295">
        <v>458.14290570018528</v>
      </c>
      <c r="T116" s="295">
        <v>471.75211631278279</v>
      </c>
      <c r="U116" s="295">
        <v>472.17186623843611</v>
      </c>
      <c r="V116" s="295">
        <v>444.9436846733642</v>
      </c>
      <c r="W116" s="295">
        <v>482.72089193176458</v>
      </c>
      <c r="X116" s="295">
        <v>465.87923594780767</v>
      </c>
      <c r="Y116" s="295">
        <v>408.94934103155032</v>
      </c>
      <c r="DA116" s="122" t="s">
        <v>1560</v>
      </c>
    </row>
    <row r="117" spans="1:105" ht="12" customHeight="1" x14ac:dyDescent="0.25">
      <c r="A117" s="60" t="s">
        <v>1561</v>
      </c>
      <c r="B117" s="262">
        <v>126.2063512833938</v>
      </c>
      <c r="C117" s="262">
        <v>140.9166712278282</v>
      </c>
      <c r="D117" s="262">
        <v>133.49602600792781</v>
      </c>
      <c r="E117" s="262">
        <v>109.5520356021206</v>
      </c>
      <c r="F117" s="262">
        <v>108.3344816455534</v>
      </c>
      <c r="G117" s="262">
        <v>109.3574096229522</v>
      </c>
      <c r="H117" s="262">
        <v>115.4341923900794</v>
      </c>
      <c r="I117" s="262">
        <v>121.3821505534697</v>
      </c>
      <c r="J117" s="262">
        <v>112.4132024786395</v>
      </c>
      <c r="K117" s="262">
        <v>103.0509000644645</v>
      </c>
      <c r="L117" s="262">
        <v>107.7401270516318</v>
      </c>
      <c r="M117" s="262">
        <v>109.0073103411108</v>
      </c>
      <c r="N117" s="262">
        <v>103.4890471298316</v>
      </c>
      <c r="O117" s="262">
        <v>104.596995713203</v>
      </c>
      <c r="P117" s="262">
        <v>106.9483251134299</v>
      </c>
      <c r="Q117" s="262">
        <v>105.142925906355</v>
      </c>
      <c r="R117" s="262">
        <v>105.0481933064182</v>
      </c>
      <c r="S117" s="262">
        <v>107.0777386601068</v>
      </c>
      <c r="T117" s="262">
        <v>104.8824650252256</v>
      </c>
      <c r="U117" s="262">
        <v>104.28712790779549</v>
      </c>
      <c r="V117" s="262">
        <v>100.62833804607349</v>
      </c>
      <c r="W117" s="262">
        <v>105.6967157438345</v>
      </c>
      <c r="X117" s="262">
        <v>104.9504786776959</v>
      </c>
      <c r="Y117" s="262">
        <v>95.266637679796631</v>
      </c>
      <c r="DA117" s="72" t="s">
        <v>1562</v>
      </c>
    </row>
    <row r="118" spans="1:105" ht="12" customHeight="1" x14ac:dyDescent="0.25">
      <c r="A118" s="57" t="s">
        <v>1563</v>
      </c>
      <c r="B118" s="261">
        <v>103.3983624895781</v>
      </c>
      <c r="C118" s="261">
        <v>115.4502360956606</v>
      </c>
      <c r="D118" s="261">
        <v>109.37064852695811</v>
      </c>
      <c r="E118" s="261">
        <v>89.753811701786404</v>
      </c>
      <c r="F118" s="261">
        <v>88.756293874263875</v>
      </c>
      <c r="G118" s="261">
        <v>89.59435849408888</v>
      </c>
      <c r="H118" s="261">
        <v>94.572946187468375</v>
      </c>
      <c r="I118" s="261">
        <v>99.445990436010902</v>
      </c>
      <c r="J118" s="261">
        <v>92.097909022032852</v>
      </c>
      <c r="K118" s="261">
        <v>84.427560193199383</v>
      </c>
      <c r="L118" s="261">
        <v>88.269350934192204</v>
      </c>
      <c r="M118" s="261">
        <v>89.307529090631277</v>
      </c>
      <c r="N118" s="261">
        <v>84.786525400796947</v>
      </c>
      <c r="O118" s="261">
        <v>85.694245718184192</v>
      </c>
      <c r="P118" s="261">
        <v>87.620643297899733</v>
      </c>
      <c r="Q118" s="261">
        <v>86.141515506364499</v>
      </c>
      <c r="R118" s="261">
        <v>86.063902964616489</v>
      </c>
      <c r="S118" s="261">
        <v>87.726669252016109</v>
      </c>
      <c r="T118" s="261">
        <v>85.928125068185196</v>
      </c>
      <c r="U118" s="261">
        <v>85.440377166074384</v>
      </c>
      <c r="V118" s="261">
        <v>82.442803141087083</v>
      </c>
      <c r="W118" s="261">
        <v>86.595224545382464</v>
      </c>
      <c r="X118" s="261">
        <v>85.983847305781424</v>
      </c>
      <c r="Y118" s="261">
        <v>78.050068287451012</v>
      </c>
      <c r="DA118" s="70" t="s">
        <v>1564</v>
      </c>
    </row>
    <row r="119" spans="1:105" ht="12" customHeight="1" x14ac:dyDescent="0.25">
      <c r="A119" s="57" t="s">
        <v>1565</v>
      </c>
      <c r="B119" s="261">
        <f t="shared" ref="B119:Y119" si="5">B120+B126</f>
        <v>98.25930108643955</v>
      </c>
      <c r="C119" s="261">
        <f t="shared" si="5"/>
        <v>99.450125870487867</v>
      </c>
      <c r="D119" s="261">
        <f t="shared" si="5"/>
        <v>96.113681682588179</v>
      </c>
      <c r="E119" s="261">
        <f t="shared" si="5"/>
        <v>95.499663117106735</v>
      </c>
      <c r="F119" s="261">
        <f t="shared" si="5"/>
        <v>94.567637320582378</v>
      </c>
      <c r="G119" s="261">
        <f t="shared" si="5"/>
        <v>93.700104134988379</v>
      </c>
      <c r="H119" s="261">
        <f t="shared" si="5"/>
        <v>98.547559790844176</v>
      </c>
      <c r="I119" s="261">
        <f t="shared" si="5"/>
        <v>100.90940915658302</v>
      </c>
      <c r="J119" s="261">
        <f t="shared" si="5"/>
        <v>97.852333583772193</v>
      </c>
      <c r="K119" s="261">
        <f t="shared" si="5"/>
        <v>88.93178615010352</v>
      </c>
      <c r="L119" s="261">
        <f t="shared" si="5"/>
        <v>91.422089547599811</v>
      </c>
      <c r="M119" s="261">
        <f t="shared" si="5"/>
        <v>90.146515807487035</v>
      </c>
      <c r="N119" s="261">
        <f t="shared" si="5"/>
        <v>86.042125200309201</v>
      </c>
      <c r="O119" s="261">
        <f t="shared" si="5"/>
        <v>87.649567639654919</v>
      </c>
      <c r="P119" s="261">
        <f t="shared" si="5"/>
        <v>91.154823303595194</v>
      </c>
      <c r="Q119" s="261">
        <f t="shared" si="5"/>
        <v>88.135299673592201</v>
      </c>
      <c r="R119" s="261">
        <f t="shared" si="5"/>
        <v>87.389054325114216</v>
      </c>
      <c r="S119" s="261">
        <f t="shared" si="5"/>
        <v>88.134989218017893</v>
      </c>
      <c r="T119" s="261">
        <f t="shared" si="5"/>
        <v>87.619544278823199</v>
      </c>
      <c r="U119" s="261">
        <f t="shared" si="5"/>
        <v>87.235014891987632</v>
      </c>
      <c r="V119" s="261">
        <f t="shared" si="5"/>
        <v>91.694274572577569</v>
      </c>
      <c r="W119" s="261">
        <f t="shared" si="5"/>
        <v>88.856221622614058</v>
      </c>
      <c r="X119" s="261">
        <f t="shared" si="5"/>
        <v>87.943930953661948</v>
      </c>
      <c r="Y119" s="261">
        <f t="shared" si="5"/>
        <v>79.991181918099372</v>
      </c>
      <c r="DA119" s="70"/>
    </row>
    <row r="120" spans="1:105" ht="12" customHeight="1" x14ac:dyDescent="0.25">
      <c r="A120" s="60" t="s">
        <v>1566</v>
      </c>
      <c r="B120" s="262">
        <v>68.107866029939402</v>
      </c>
      <c r="C120" s="262">
        <v>65.784309390591687</v>
      </c>
      <c r="D120" s="262">
        <v>64.220700722853294</v>
      </c>
      <c r="E120" s="262">
        <v>69.327041429093796</v>
      </c>
      <c r="F120" s="262">
        <v>68.685896389963233</v>
      </c>
      <c r="G120" s="262">
        <v>67.573979731078254</v>
      </c>
      <c r="H120" s="262">
        <v>70.969656462242156</v>
      </c>
      <c r="I120" s="262">
        <v>71.910503854161632</v>
      </c>
      <c r="J120" s="262">
        <v>70.996162404106045</v>
      </c>
      <c r="K120" s="262">
        <v>64.312323744201407</v>
      </c>
      <c r="L120" s="262">
        <v>65.682343403747936</v>
      </c>
      <c r="M120" s="262">
        <v>64.104032168502158</v>
      </c>
      <c r="N120" s="262">
        <v>61.317986899317248</v>
      </c>
      <c r="O120" s="262">
        <v>62.660733945620102</v>
      </c>
      <c r="P120" s="262">
        <v>65.604243271230828</v>
      </c>
      <c r="Q120" s="262">
        <v>63.016040065197153</v>
      </c>
      <c r="R120" s="262">
        <v>62.292426888600232</v>
      </c>
      <c r="S120" s="262">
        <v>62.553491532869948</v>
      </c>
      <c r="T120" s="262">
        <v>62.562510297445122</v>
      </c>
      <c r="U120" s="262">
        <v>62.320210427986297</v>
      </c>
      <c r="V120" s="262">
        <v>67.653576393872243</v>
      </c>
      <c r="W120" s="262">
        <v>63.604658384885667</v>
      </c>
      <c r="X120" s="262">
        <v>62.870648113137243</v>
      </c>
      <c r="Y120" s="262">
        <v>57.231425298533182</v>
      </c>
      <c r="DA120" s="72" t="s">
        <v>1567</v>
      </c>
    </row>
    <row r="121" spans="1:105" ht="12" customHeight="1" x14ac:dyDescent="0.25">
      <c r="A121" s="59" t="s">
        <v>28</v>
      </c>
      <c r="B121" s="230">
        <v>23.68751288281965</v>
      </c>
      <c r="C121" s="230">
        <v>21.075652024297149</v>
      </c>
      <c r="D121" s="230">
        <v>18.96968845066187</v>
      </c>
      <c r="E121" s="230">
        <v>23.45812537420337</v>
      </c>
      <c r="F121" s="230">
        <v>23.101915044186871</v>
      </c>
      <c r="G121" s="230">
        <v>19.645651344113489</v>
      </c>
      <c r="H121" s="230">
        <v>20.644533028477401</v>
      </c>
      <c r="I121" s="230">
        <v>22.798807712380039</v>
      </c>
      <c r="J121" s="230">
        <v>23.647771921869939</v>
      </c>
      <c r="K121" s="230">
        <v>20.189826428452019</v>
      </c>
      <c r="L121" s="230">
        <v>20.596024974183042</v>
      </c>
      <c r="M121" s="230">
        <v>22.144841276391379</v>
      </c>
      <c r="N121" s="230">
        <v>21.625201086195521</v>
      </c>
      <c r="O121" s="230">
        <v>21.22207208688361</v>
      </c>
      <c r="P121" s="230">
        <v>22.985986656809459</v>
      </c>
      <c r="Q121" s="230">
        <v>21.669787824544191</v>
      </c>
      <c r="R121" s="230">
        <v>20.828742367526459</v>
      </c>
      <c r="S121" s="230">
        <v>21.644073287776429</v>
      </c>
      <c r="T121" s="230">
        <v>20.622551888221359</v>
      </c>
      <c r="U121" s="230">
        <v>20.464802754887931</v>
      </c>
      <c r="V121" s="230">
        <v>24.78153313905738</v>
      </c>
      <c r="W121" s="230">
        <v>21.056053996274951</v>
      </c>
      <c r="X121" s="230">
        <v>21.549474560991261</v>
      </c>
      <c r="Y121" s="230">
        <v>20.200490216181159</v>
      </c>
      <c r="DA121" s="71" t="s">
        <v>1568</v>
      </c>
    </row>
    <row r="122" spans="1:105" ht="12" customHeight="1" x14ac:dyDescent="0.25">
      <c r="A122" s="59" t="s">
        <v>31</v>
      </c>
      <c r="B122" s="295">
        <v>1.5049938049084539</v>
      </c>
      <c r="C122" s="295">
        <v>1.80017392599676</v>
      </c>
      <c r="D122" s="295">
        <v>1.6183652497018179</v>
      </c>
      <c r="E122" s="295">
        <v>3.0103938572108362</v>
      </c>
      <c r="F122" s="295">
        <v>1.2314972978229031</v>
      </c>
      <c r="G122" s="295">
        <v>0.90088939324770911</v>
      </c>
      <c r="H122" s="295">
        <v>0.87032257362431342</v>
      </c>
      <c r="I122" s="295">
        <v>0.68664646321902878</v>
      </c>
      <c r="J122" s="295">
        <v>0.56529694633600402</v>
      </c>
      <c r="K122" s="295">
        <v>0.61472600745355988</v>
      </c>
      <c r="L122" s="295">
        <v>0.45263005153702163</v>
      </c>
      <c r="M122" s="295">
        <v>0.36814103765191603</v>
      </c>
      <c r="N122" s="295">
        <v>0.32389436209557632</v>
      </c>
      <c r="O122" s="295">
        <v>0.23977232340037249</v>
      </c>
      <c r="P122" s="295">
        <v>0.17763262783758951</v>
      </c>
      <c r="Q122" s="295">
        <v>0.17010588488075101</v>
      </c>
      <c r="R122" s="295">
        <v>0.191305545634403</v>
      </c>
      <c r="S122" s="295">
        <v>0.18829567089901811</v>
      </c>
      <c r="T122" s="295">
        <v>0.17650918533420429</v>
      </c>
      <c r="U122" s="295">
        <v>0.1963419481284138</v>
      </c>
      <c r="V122" s="295">
        <v>0.20406947241891299</v>
      </c>
      <c r="W122" s="295">
        <v>0.16149290747557529</v>
      </c>
      <c r="X122" s="295">
        <v>0.28489029983962011</v>
      </c>
      <c r="Y122" s="295">
        <v>0.36791475533548562</v>
      </c>
      <c r="DA122" s="122" t="s">
        <v>1569</v>
      </c>
    </row>
    <row r="123" spans="1:105" ht="12" customHeight="1" x14ac:dyDescent="0.25">
      <c r="A123" s="59" t="s">
        <v>159</v>
      </c>
      <c r="B123" s="295">
        <v>2.7969634683199289</v>
      </c>
      <c r="C123" s="295">
        <v>2.454188882721331</v>
      </c>
      <c r="D123" s="295">
        <v>2.2129107371741998</v>
      </c>
      <c r="E123" s="295">
        <v>2.641028551955078</v>
      </c>
      <c r="F123" s="295">
        <v>2.531755683513679</v>
      </c>
      <c r="G123" s="295">
        <v>3.212122045006828</v>
      </c>
      <c r="H123" s="295">
        <v>2.8454771627800199</v>
      </c>
      <c r="I123" s="295">
        <v>4.0410726049742829</v>
      </c>
      <c r="J123" s="295">
        <v>4.7653094270969998</v>
      </c>
      <c r="K123" s="295">
        <v>4.9738242801165278</v>
      </c>
      <c r="L123" s="295">
        <v>4.86791773822209</v>
      </c>
      <c r="M123" s="295">
        <v>3.0732597341406511</v>
      </c>
      <c r="N123" s="295">
        <v>2.141581604296166</v>
      </c>
      <c r="O123" s="295">
        <v>1.8832332873665969</v>
      </c>
      <c r="P123" s="295">
        <v>1.395492464256588</v>
      </c>
      <c r="Q123" s="295">
        <v>1.295084037689578</v>
      </c>
      <c r="R123" s="295">
        <v>1.393804287637795</v>
      </c>
      <c r="S123" s="295">
        <v>1.3211765715938799</v>
      </c>
      <c r="T123" s="295">
        <v>1.306026263310236</v>
      </c>
      <c r="U123" s="295">
        <v>1.284659593605566</v>
      </c>
      <c r="V123" s="295">
        <v>1.166259466070223</v>
      </c>
      <c r="W123" s="295">
        <v>1.444591919373323</v>
      </c>
      <c r="X123" s="295">
        <v>1.480481444846246</v>
      </c>
      <c r="Y123" s="295">
        <v>1.7424514564656419</v>
      </c>
      <c r="DA123" s="122" t="s">
        <v>1570</v>
      </c>
    </row>
    <row r="124" spans="1:105" ht="12" customHeight="1" x14ac:dyDescent="0.25">
      <c r="A124" s="59" t="s">
        <v>32</v>
      </c>
      <c r="B124" s="295">
        <v>5.7904176335941768</v>
      </c>
      <c r="C124" s="295">
        <v>6.4806616885310646</v>
      </c>
      <c r="D124" s="295">
        <v>9.9104674366683589</v>
      </c>
      <c r="E124" s="295">
        <v>4.6348935198817403</v>
      </c>
      <c r="F124" s="295">
        <v>4.4931009107510036</v>
      </c>
      <c r="G124" s="295">
        <v>4.1444542268279427</v>
      </c>
      <c r="H124" s="295">
        <v>5.0868601993125582</v>
      </c>
      <c r="I124" s="295">
        <v>4.6190278910588383</v>
      </c>
      <c r="J124" s="295">
        <v>4.0880794411369834</v>
      </c>
      <c r="K124" s="295">
        <v>3.517374314612749</v>
      </c>
      <c r="L124" s="295">
        <v>2.8213161531260211</v>
      </c>
      <c r="M124" s="295">
        <v>2.4271919275283569</v>
      </c>
      <c r="N124" s="295">
        <v>1.348553772771389</v>
      </c>
      <c r="O124" s="295">
        <v>1.0658643190593391</v>
      </c>
      <c r="P124" s="295">
        <v>1.044206251903097</v>
      </c>
      <c r="Q124" s="295">
        <v>1.298298403964715</v>
      </c>
      <c r="R124" s="295">
        <v>1.3886160455975829</v>
      </c>
      <c r="S124" s="295">
        <v>1.0875366756751741</v>
      </c>
      <c r="T124" s="295">
        <v>1.0069371926156581</v>
      </c>
      <c r="U124" s="295">
        <v>0.8888185845310852</v>
      </c>
      <c r="V124" s="295">
        <v>4.293095864440172</v>
      </c>
      <c r="W124" s="295">
        <v>0.57476493270473406</v>
      </c>
      <c r="X124" s="295">
        <v>0.59643833708415939</v>
      </c>
      <c r="Y124" s="295">
        <v>0.72199381320747646</v>
      </c>
      <c r="DA124" s="122" t="s">
        <v>1571</v>
      </c>
    </row>
    <row r="125" spans="1:105" ht="12" customHeight="1" x14ac:dyDescent="0.25">
      <c r="A125" s="59" t="s">
        <v>35</v>
      </c>
      <c r="B125" s="295">
        <v>34.327978240297192</v>
      </c>
      <c r="C125" s="295">
        <v>33.973632869045367</v>
      </c>
      <c r="D125" s="295">
        <v>31.509268848647039</v>
      </c>
      <c r="E125" s="295">
        <v>35.582600125842767</v>
      </c>
      <c r="F125" s="295">
        <v>37.327627453688777</v>
      </c>
      <c r="G125" s="295">
        <v>39.67086272188228</v>
      </c>
      <c r="H125" s="295">
        <v>41.522463498047863</v>
      </c>
      <c r="I125" s="295">
        <v>39.764949182529449</v>
      </c>
      <c r="J125" s="295">
        <v>37.929704667666122</v>
      </c>
      <c r="K125" s="295">
        <v>35.016572713566553</v>
      </c>
      <c r="L125" s="295">
        <v>36.944454486679767</v>
      </c>
      <c r="M125" s="295">
        <v>36.090598192789862</v>
      </c>
      <c r="N125" s="295">
        <v>35.878756073958598</v>
      </c>
      <c r="O125" s="295">
        <v>38.249791928910177</v>
      </c>
      <c r="P125" s="295">
        <v>40.000925270424098</v>
      </c>
      <c r="Q125" s="295">
        <v>38.582763914117912</v>
      </c>
      <c r="R125" s="295">
        <v>38.489958642203987</v>
      </c>
      <c r="S125" s="295">
        <v>38.312409326925447</v>
      </c>
      <c r="T125" s="295">
        <v>39.450485767963663</v>
      </c>
      <c r="U125" s="295">
        <v>39.485587546833301</v>
      </c>
      <c r="V125" s="295">
        <v>37.208618451885563</v>
      </c>
      <c r="W125" s="295">
        <v>40.367754629057082</v>
      </c>
      <c r="X125" s="295">
        <v>38.959363470375948</v>
      </c>
      <c r="Y125" s="295">
        <v>34.198575057343412</v>
      </c>
      <c r="DA125" s="122" t="s">
        <v>1572</v>
      </c>
    </row>
    <row r="126" spans="1:105" ht="12" customHeight="1" x14ac:dyDescent="0.25">
      <c r="A126" s="60" t="s">
        <v>1573</v>
      </c>
      <c r="B126" s="262">
        <v>30.151435056500151</v>
      </c>
      <c r="C126" s="262">
        <v>33.665816479896179</v>
      </c>
      <c r="D126" s="262">
        <v>31.892980959734889</v>
      </c>
      <c r="E126" s="262">
        <v>26.172621688012931</v>
      </c>
      <c r="F126" s="262">
        <v>25.881740930619141</v>
      </c>
      <c r="G126" s="262">
        <v>26.126124403910119</v>
      </c>
      <c r="H126" s="262">
        <v>27.577903328602019</v>
      </c>
      <c r="I126" s="262">
        <v>28.998905302421392</v>
      </c>
      <c r="J126" s="262">
        <v>26.856171179666148</v>
      </c>
      <c r="K126" s="262">
        <v>24.619462405902109</v>
      </c>
      <c r="L126" s="262">
        <v>25.739746143851871</v>
      </c>
      <c r="M126" s="262">
        <v>26.04248363898488</v>
      </c>
      <c r="N126" s="262">
        <v>24.72413830099195</v>
      </c>
      <c r="O126" s="262">
        <v>24.98883369403482</v>
      </c>
      <c r="P126" s="262">
        <v>25.550580032364369</v>
      </c>
      <c r="Q126" s="262">
        <v>25.119259608395051</v>
      </c>
      <c r="R126" s="262">
        <v>25.09662743651398</v>
      </c>
      <c r="S126" s="262">
        <v>25.581497685147941</v>
      </c>
      <c r="T126" s="262">
        <v>25.05703398137808</v>
      </c>
      <c r="U126" s="262">
        <v>24.914804464001332</v>
      </c>
      <c r="V126" s="262">
        <v>24.04069817870532</v>
      </c>
      <c r="W126" s="262">
        <v>25.251563237728391</v>
      </c>
      <c r="X126" s="262">
        <v>25.073282840524708</v>
      </c>
      <c r="Y126" s="262">
        <v>22.75975661956619</v>
      </c>
      <c r="DA126" s="72" t="s">
        <v>1574</v>
      </c>
    </row>
    <row r="127" spans="1:105" ht="12" customHeight="1" x14ac:dyDescent="0.25">
      <c r="A127" s="132" t="s">
        <v>1575</v>
      </c>
      <c r="B127" s="316">
        <v>92.26315422146989</v>
      </c>
      <c r="C127" s="316">
        <v>103.0171337468973</v>
      </c>
      <c r="D127" s="316">
        <v>97.592270993285894</v>
      </c>
      <c r="E127" s="316">
        <v>80.088016595440308</v>
      </c>
      <c r="F127" s="316">
        <v>79.197923764727918</v>
      </c>
      <c r="G127" s="316">
        <v>79.945735271648658</v>
      </c>
      <c r="H127" s="316">
        <v>84.388167367279593</v>
      </c>
      <c r="I127" s="316">
        <v>88.736422235209872</v>
      </c>
      <c r="J127" s="316">
        <v>82.179672665814067</v>
      </c>
      <c r="K127" s="316">
        <v>75.335361403162651</v>
      </c>
      <c r="L127" s="316">
        <v>78.763420833587048</v>
      </c>
      <c r="M127" s="316">
        <v>79.689795188563409</v>
      </c>
      <c r="N127" s="316">
        <v>75.655668819172789</v>
      </c>
      <c r="O127" s="316">
        <v>76.465634640841429</v>
      </c>
      <c r="P127" s="316">
        <v>78.184574019664524</v>
      </c>
      <c r="Q127" s="316">
        <v>76.86473691337153</v>
      </c>
      <c r="R127" s="316">
        <v>76.795482645350233</v>
      </c>
      <c r="S127" s="316">
        <v>78.279181794106805</v>
      </c>
      <c r="T127" s="316">
        <v>76.674326983919258</v>
      </c>
      <c r="U127" s="316">
        <v>76.239105778958802</v>
      </c>
      <c r="V127" s="316">
        <v>73.564347418200896</v>
      </c>
      <c r="W127" s="316">
        <v>77.269584978956772</v>
      </c>
      <c r="X127" s="316">
        <v>76.724048365158936</v>
      </c>
      <c r="Y127" s="316">
        <v>69.644676318033348</v>
      </c>
      <c r="DA127" s="139" t="s">
        <v>1576</v>
      </c>
    </row>
    <row r="128" spans="1:105" ht="12" hidden="1" customHeight="1" x14ac:dyDescent="0.25">
      <c r="A128" s="98"/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X128" s="98"/>
      <c r="Y128" s="98"/>
      <c r="DA128" s="94"/>
    </row>
    <row r="129" spans="1:105" ht="12" customHeight="1" x14ac:dyDescent="0.25">
      <c r="A129" s="172"/>
      <c r="B129" s="172"/>
      <c r="C129" s="172"/>
      <c r="D129" s="172"/>
      <c r="E129" s="172"/>
      <c r="F129" s="172"/>
      <c r="G129" s="172"/>
      <c r="H129" s="172"/>
      <c r="I129" s="172"/>
      <c r="J129" s="172"/>
      <c r="K129" s="172"/>
      <c r="L129" s="172"/>
      <c r="M129" s="172"/>
      <c r="N129" s="172"/>
      <c r="O129" s="172"/>
      <c r="P129" s="172"/>
      <c r="Q129" s="172"/>
      <c r="R129" s="172"/>
      <c r="S129" s="172"/>
      <c r="T129" s="172"/>
      <c r="U129" s="172"/>
      <c r="V129" s="172"/>
      <c r="W129" s="172"/>
      <c r="X129" s="172"/>
      <c r="Y129" s="172"/>
      <c r="DA129" s="176"/>
    </row>
    <row r="130" spans="1:105" ht="15" customHeight="1" x14ac:dyDescent="0.25">
      <c r="A130" s="32" t="s">
        <v>251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DA130" s="88"/>
    </row>
    <row r="131" spans="1:105" ht="12" customHeight="1" x14ac:dyDescent="0.25">
      <c r="A131" s="172"/>
      <c r="B131" s="172"/>
      <c r="C131" s="172"/>
      <c r="D131" s="172"/>
      <c r="E131" s="172"/>
      <c r="F131" s="172"/>
      <c r="G131" s="172"/>
      <c r="H131" s="172"/>
      <c r="I131" s="172"/>
      <c r="J131" s="172"/>
      <c r="K131" s="172"/>
      <c r="L131" s="172"/>
      <c r="M131" s="172"/>
      <c r="N131" s="172"/>
      <c r="O131" s="172"/>
      <c r="P131" s="172"/>
      <c r="Q131" s="172"/>
      <c r="R131" s="172"/>
      <c r="S131" s="172"/>
      <c r="T131" s="172"/>
      <c r="U131" s="172"/>
      <c r="V131" s="172"/>
      <c r="W131" s="172"/>
      <c r="X131" s="172"/>
      <c r="Y131" s="172"/>
      <c r="DA131" s="176"/>
    </row>
    <row r="132" spans="1:105" ht="12" customHeight="1" x14ac:dyDescent="0.25">
      <c r="A132" s="35" t="s">
        <v>51</v>
      </c>
      <c r="B132" s="232">
        <f t="shared" ref="B132:Y132" si="6">SUM(B133:B138,B140:B141,B139)</f>
        <v>0.99999999999999978</v>
      </c>
      <c r="C132" s="232">
        <f t="shared" si="6"/>
        <v>1</v>
      </c>
      <c r="D132" s="232">
        <f t="shared" si="6"/>
        <v>1</v>
      </c>
      <c r="E132" s="232">
        <f t="shared" si="6"/>
        <v>1</v>
      </c>
      <c r="F132" s="232">
        <f t="shared" si="6"/>
        <v>1.0000000000000004</v>
      </c>
      <c r="G132" s="232">
        <f t="shared" si="6"/>
        <v>1</v>
      </c>
      <c r="H132" s="232">
        <f t="shared" si="6"/>
        <v>1</v>
      </c>
      <c r="I132" s="232">
        <f t="shared" si="6"/>
        <v>1</v>
      </c>
      <c r="J132" s="232">
        <f t="shared" si="6"/>
        <v>1</v>
      </c>
      <c r="K132" s="232">
        <f t="shared" si="6"/>
        <v>1</v>
      </c>
      <c r="L132" s="232">
        <f t="shared" si="6"/>
        <v>1</v>
      </c>
      <c r="M132" s="232">
        <f t="shared" si="6"/>
        <v>0.99999999999999978</v>
      </c>
      <c r="N132" s="232">
        <f t="shared" si="6"/>
        <v>1</v>
      </c>
      <c r="O132" s="232">
        <f t="shared" si="6"/>
        <v>1</v>
      </c>
      <c r="P132" s="232">
        <f t="shared" si="6"/>
        <v>1.0000000000000002</v>
      </c>
      <c r="Q132" s="232">
        <f t="shared" si="6"/>
        <v>0.99999999999999989</v>
      </c>
      <c r="R132" s="232">
        <f t="shared" si="6"/>
        <v>0.99999999999999989</v>
      </c>
      <c r="S132" s="232">
        <f t="shared" si="6"/>
        <v>1</v>
      </c>
      <c r="T132" s="232">
        <f t="shared" si="6"/>
        <v>1.0000000000000002</v>
      </c>
      <c r="U132" s="232">
        <f t="shared" si="6"/>
        <v>0.99999999999999978</v>
      </c>
      <c r="V132" s="232">
        <f t="shared" si="6"/>
        <v>0.99999999999999989</v>
      </c>
      <c r="W132" s="232">
        <f t="shared" si="6"/>
        <v>1</v>
      </c>
      <c r="X132" s="232">
        <f t="shared" si="6"/>
        <v>1.0000000000000002</v>
      </c>
      <c r="Y132" s="232">
        <f t="shared" si="6"/>
        <v>1</v>
      </c>
      <c r="DA132" s="95"/>
    </row>
    <row r="133" spans="1:105" ht="12" customHeight="1" x14ac:dyDescent="0.25">
      <c r="A133" s="55" t="s">
        <v>91</v>
      </c>
      <c r="B133" s="266">
        <f t="shared" ref="B133:Y133" si="7">IF(B$6=0,0,B$6/B$5)</f>
        <v>4.730865846007036E-3</v>
      </c>
      <c r="C133" s="266">
        <f t="shared" si="7"/>
        <v>4.7308658460070386E-3</v>
      </c>
      <c r="D133" s="266">
        <f t="shared" si="7"/>
        <v>4.7308658460070039E-3</v>
      </c>
      <c r="E133" s="266">
        <f t="shared" si="7"/>
        <v>4.7308658460064115E-3</v>
      </c>
      <c r="F133" s="266">
        <f t="shared" si="7"/>
        <v>4.7308658460064705E-3</v>
      </c>
      <c r="G133" s="266">
        <f t="shared" si="7"/>
        <v>4.7308658460063959E-3</v>
      </c>
      <c r="H133" s="266">
        <f t="shared" si="7"/>
        <v>4.7308658460065017E-3</v>
      </c>
      <c r="I133" s="266">
        <f t="shared" si="7"/>
        <v>4.730865846006971E-3</v>
      </c>
      <c r="J133" s="266">
        <f t="shared" si="7"/>
        <v>4.7308658460064072E-3</v>
      </c>
      <c r="K133" s="266">
        <f t="shared" si="7"/>
        <v>4.730865846006467E-3</v>
      </c>
      <c r="L133" s="266">
        <f t="shared" si="7"/>
        <v>4.730865846006513E-3</v>
      </c>
      <c r="M133" s="266">
        <f t="shared" si="7"/>
        <v>4.7308658460070195E-3</v>
      </c>
      <c r="N133" s="266">
        <f t="shared" si="7"/>
        <v>4.7308658460070768E-3</v>
      </c>
      <c r="O133" s="266">
        <f t="shared" si="7"/>
        <v>4.7308658460071375E-3</v>
      </c>
      <c r="P133" s="266">
        <f t="shared" si="7"/>
        <v>4.7308658460065243E-3</v>
      </c>
      <c r="Q133" s="266">
        <f t="shared" si="7"/>
        <v>4.7308658460064913E-3</v>
      </c>
      <c r="R133" s="266">
        <f t="shared" si="7"/>
        <v>4.730865846007095E-3</v>
      </c>
      <c r="S133" s="266">
        <f t="shared" si="7"/>
        <v>4.7308658460069796E-3</v>
      </c>
      <c r="T133" s="266">
        <f t="shared" si="7"/>
        <v>4.7308658460065234E-3</v>
      </c>
      <c r="U133" s="266">
        <f t="shared" si="7"/>
        <v>4.7308658460064905E-3</v>
      </c>
      <c r="V133" s="266">
        <f t="shared" si="7"/>
        <v>4.7308658460065269E-3</v>
      </c>
      <c r="W133" s="266">
        <f t="shared" si="7"/>
        <v>4.7308658460065104E-3</v>
      </c>
      <c r="X133" s="266">
        <f t="shared" si="7"/>
        <v>4.7308658460064011E-3</v>
      </c>
      <c r="Y133" s="266">
        <f t="shared" si="7"/>
        <v>4.7308658460063968E-3</v>
      </c>
      <c r="DA133" s="76"/>
    </row>
    <row r="134" spans="1:105" ht="12" customHeight="1" x14ac:dyDescent="0.25">
      <c r="A134" s="173" t="s">
        <v>92</v>
      </c>
      <c r="B134" s="267">
        <f t="shared" ref="B134:Y134" si="8">IF(B$7=0,0,B$7/B$5)</f>
        <v>1.8915934328327352E-3</v>
      </c>
      <c r="C134" s="267">
        <f t="shared" si="8"/>
        <v>1.8915934328327345E-3</v>
      </c>
      <c r="D134" s="267">
        <f t="shared" si="8"/>
        <v>1.8915934328327208E-3</v>
      </c>
      <c r="E134" s="267">
        <f t="shared" si="8"/>
        <v>1.8915934328324841E-3</v>
      </c>
      <c r="F134" s="267">
        <f t="shared" si="8"/>
        <v>1.8915934328325083E-3</v>
      </c>
      <c r="G134" s="267">
        <f t="shared" si="8"/>
        <v>1.8915934328324782E-3</v>
      </c>
      <c r="H134" s="267">
        <f t="shared" si="8"/>
        <v>1.8915934328325209E-3</v>
      </c>
      <c r="I134" s="267">
        <f t="shared" si="8"/>
        <v>1.8915934328327089E-3</v>
      </c>
      <c r="J134" s="267">
        <f t="shared" si="8"/>
        <v>1.8915934328324834E-3</v>
      </c>
      <c r="K134" s="267">
        <f t="shared" si="8"/>
        <v>1.8915934328325077E-3</v>
      </c>
      <c r="L134" s="267">
        <f t="shared" si="8"/>
        <v>1.8915934328325253E-3</v>
      </c>
      <c r="M134" s="267">
        <f t="shared" si="8"/>
        <v>1.8915934328327273E-3</v>
      </c>
      <c r="N134" s="267">
        <f t="shared" si="8"/>
        <v>1.891593432832751E-3</v>
      </c>
      <c r="O134" s="267">
        <f t="shared" si="8"/>
        <v>1.8915934328327753E-3</v>
      </c>
      <c r="P134" s="267">
        <f t="shared" si="8"/>
        <v>1.89159343283253E-3</v>
      </c>
      <c r="Q134" s="267">
        <f t="shared" si="8"/>
        <v>1.8915934328325168E-3</v>
      </c>
      <c r="R134" s="267">
        <f t="shared" si="8"/>
        <v>1.8915934328327571E-3</v>
      </c>
      <c r="S134" s="267">
        <f t="shared" si="8"/>
        <v>1.8915934328327122E-3</v>
      </c>
      <c r="T134" s="267">
        <f t="shared" si="8"/>
        <v>1.8915934328325287E-3</v>
      </c>
      <c r="U134" s="267">
        <f t="shared" si="8"/>
        <v>1.8915934328325161E-3</v>
      </c>
      <c r="V134" s="267">
        <f t="shared" si="8"/>
        <v>1.8915934328325309E-3</v>
      </c>
      <c r="W134" s="267">
        <f t="shared" si="8"/>
        <v>1.8915934328325237E-3</v>
      </c>
      <c r="X134" s="267">
        <f t="shared" si="8"/>
        <v>1.8915934328324802E-3</v>
      </c>
      <c r="Y134" s="267">
        <f t="shared" si="8"/>
        <v>1.8915934328324784E-3</v>
      </c>
      <c r="DA134" s="77"/>
    </row>
    <row r="135" spans="1:105" ht="12" customHeight="1" x14ac:dyDescent="0.25">
      <c r="A135" s="173" t="s">
        <v>93</v>
      </c>
      <c r="B135" s="267">
        <f t="shared" ref="B135:Y135" si="9">IF(B$8=0,0,B$8/B$5)</f>
        <v>9.4957940012223661E-3</v>
      </c>
      <c r="C135" s="267">
        <f t="shared" si="9"/>
        <v>1.0810744639429097E-2</v>
      </c>
      <c r="D135" s="267">
        <f t="shared" si="9"/>
        <v>1.0518142084037825E-2</v>
      </c>
      <c r="E135" s="267">
        <f t="shared" si="9"/>
        <v>8.1027408611079668E-3</v>
      </c>
      <c r="F135" s="267">
        <f t="shared" si="9"/>
        <v>8.0221585457093281E-3</v>
      </c>
      <c r="G135" s="267">
        <f t="shared" si="9"/>
        <v>8.1623733031998044E-3</v>
      </c>
      <c r="H135" s="267">
        <f t="shared" si="9"/>
        <v>8.2375596192524152E-3</v>
      </c>
      <c r="I135" s="267">
        <f t="shared" si="9"/>
        <v>8.4506707872470718E-3</v>
      </c>
      <c r="J135" s="267">
        <f t="shared" si="9"/>
        <v>7.9807634215208739E-3</v>
      </c>
      <c r="K135" s="267">
        <f t="shared" si="9"/>
        <v>8.024583421429126E-3</v>
      </c>
      <c r="L135" s="267">
        <f t="shared" si="9"/>
        <v>8.2307714226251324E-3</v>
      </c>
      <c r="M135" s="267">
        <f t="shared" si="9"/>
        <v>8.5009842182369351E-3</v>
      </c>
      <c r="N135" s="267">
        <f t="shared" si="9"/>
        <v>8.4126020941089445E-3</v>
      </c>
      <c r="O135" s="267">
        <f t="shared" si="9"/>
        <v>8.2509952278643738E-3</v>
      </c>
      <c r="P135" s="267">
        <f t="shared" si="9"/>
        <v>8.0638410653976131E-3</v>
      </c>
      <c r="Q135" s="267">
        <f t="shared" si="9"/>
        <v>8.2333282274368522E-3</v>
      </c>
      <c r="R135" s="267">
        <f t="shared" si="9"/>
        <v>8.3306978765235289E-3</v>
      </c>
      <c r="S135" s="267">
        <f t="shared" si="9"/>
        <v>8.4447664040762701E-3</v>
      </c>
      <c r="T135" s="267">
        <f t="shared" si="9"/>
        <v>8.1323778196891652E-3</v>
      </c>
      <c r="U135" s="267">
        <f t="shared" si="9"/>
        <v>8.1700580815248728E-3</v>
      </c>
      <c r="V135" s="267">
        <f t="shared" si="9"/>
        <v>7.3952265317143171E-3</v>
      </c>
      <c r="W135" s="267">
        <f t="shared" si="9"/>
        <v>8.1258940824857056E-3</v>
      </c>
      <c r="X135" s="267">
        <f t="shared" si="9"/>
        <v>8.1460777102103747E-3</v>
      </c>
      <c r="Y135" s="267">
        <f t="shared" si="9"/>
        <v>8.0800417883944431E-3</v>
      </c>
      <c r="DA135" s="77"/>
    </row>
    <row r="136" spans="1:105" ht="12" customHeight="1" x14ac:dyDescent="0.25">
      <c r="A136" s="173" t="s">
        <v>94</v>
      </c>
      <c r="B136" s="267">
        <f t="shared" ref="B136:Y136" si="10">IF(B$9=0,0,B$9/B$5)</f>
        <v>9.4391445249116879E-4</v>
      </c>
      <c r="C136" s="267">
        <f t="shared" si="10"/>
        <v>9.4391445249116847E-4</v>
      </c>
      <c r="D136" s="267">
        <f t="shared" si="10"/>
        <v>9.4391445249116163E-4</v>
      </c>
      <c r="E136" s="267">
        <f t="shared" si="10"/>
        <v>9.4391445249104346E-4</v>
      </c>
      <c r="F136" s="267">
        <f t="shared" si="10"/>
        <v>9.4391445249105593E-4</v>
      </c>
      <c r="G136" s="267">
        <f t="shared" si="10"/>
        <v>9.4391445249104053E-4</v>
      </c>
      <c r="H136" s="267">
        <f t="shared" si="10"/>
        <v>9.43914452491062E-4</v>
      </c>
      <c r="I136" s="267">
        <f t="shared" si="10"/>
        <v>9.4391445249115567E-4</v>
      </c>
      <c r="J136" s="267">
        <f t="shared" si="10"/>
        <v>9.4391445249104324E-4</v>
      </c>
      <c r="K136" s="267">
        <f t="shared" si="10"/>
        <v>9.4391445249105527E-4</v>
      </c>
      <c r="L136" s="267">
        <f t="shared" si="10"/>
        <v>9.4391445249106449E-4</v>
      </c>
      <c r="M136" s="267">
        <f t="shared" si="10"/>
        <v>9.439144524911651E-4</v>
      </c>
      <c r="N136" s="267">
        <f t="shared" si="10"/>
        <v>9.4391445249117681E-4</v>
      </c>
      <c r="O136" s="267">
        <f t="shared" si="10"/>
        <v>9.4391445249118896E-4</v>
      </c>
      <c r="P136" s="267">
        <f t="shared" si="10"/>
        <v>9.4391445249106644E-4</v>
      </c>
      <c r="Q136" s="267">
        <f t="shared" si="10"/>
        <v>9.4391445249105929E-4</v>
      </c>
      <c r="R136" s="267">
        <f t="shared" si="10"/>
        <v>9.4391445249118017E-4</v>
      </c>
      <c r="S136" s="267">
        <f t="shared" si="10"/>
        <v>9.4391445249115773E-4</v>
      </c>
      <c r="T136" s="267">
        <f t="shared" si="10"/>
        <v>9.4391445249106612E-4</v>
      </c>
      <c r="U136" s="267">
        <f t="shared" si="10"/>
        <v>9.4391445249105983E-4</v>
      </c>
      <c r="V136" s="267">
        <f t="shared" si="10"/>
        <v>9.4391445249106677E-4</v>
      </c>
      <c r="W136" s="267">
        <f t="shared" si="10"/>
        <v>9.439144524910633E-4</v>
      </c>
      <c r="X136" s="267">
        <f t="shared" si="10"/>
        <v>9.439144524910414E-4</v>
      </c>
      <c r="Y136" s="267">
        <f t="shared" si="10"/>
        <v>9.4391445249104085E-4</v>
      </c>
      <c r="DA136" s="77"/>
    </row>
    <row r="137" spans="1:105" ht="12" customHeight="1" x14ac:dyDescent="0.25">
      <c r="A137" s="56" t="s">
        <v>95</v>
      </c>
      <c r="B137" s="268">
        <f t="shared" ref="B137:Y137" si="11">IF(B$10=0,0,B$10/B$5)</f>
        <v>4.1874149611739334E-3</v>
      </c>
      <c r="C137" s="268">
        <f t="shared" si="11"/>
        <v>4.4266087115219666E-3</v>
      </c>
      <c r="D137" s="268">
        <f t="shared" si="11"/>
        <v>4.3857643262595189E-3</v>
      </c>
      <c r="E137" s="268">
        <f t="shared" si="11"/>
        <v>3.9621588456262204E-3</v>
      </c>
      <c r="F137" s="268">
        <f t="shared" si="11"/>
        <v>3.9277838900118609E-3</v>
      </c>
      <c r="G137" s="268">
        <f t="shared" si="11"/>
        <v>3.9242984016649093E-3</v>
      </c>
      <c r="H137" s="268">
        <f t="shared" si="11"/>
        <v>3.9461008476865019E-3</v>
      </c>
      <c r="I137" s="268">
        <f t="shared" si="11"/>
        <v>3.9539450409332355E-3</v>
      </c>
      <c r="J137" s="268">
        <f t="shared" si="11"/>
        <v>3.8975795550269202E-3</v>
      </c>
      <c r="K137" s="268">
        <f t="shared" si="11"/>
        <v>3.8865973761825104E-3</v>
      </c>
      <c r="L137" s="268">
        <f t="shared" si="11"/>
        <v>3.9217338869111393E-3</v>
      </c>
      <c r="M137" s="268">
        <f t="shared" si="11"/>
        <v>3.9583605291760261E-3</v>
      </c>
      <c r="N137" s="268">
        <f t="shared" si="11"/>
        <v>3.9360032710465172E-3</v>
      </c>
      <c r="O137" s="268">
        <f t="shared" si="11"/>
        <v>3.8890185594495754E-3</v>
      </c>
      <c r="P137" s="268">
        <f t="shared" si="11"/>
        <v>3.8618102158185503E-3</v>
      </c>
      <c r="Q137" s="268">
        <f t="shared" si="11"/>
        <v>3.8832033426474373E-3</v>
      </c>
      <c r="R137" s="268">
        <f t="shared" si="11"/>
        <v>3.9006122881838252E-3</v>
      </c>
      <c r="S137" s="268">
        <f t="shared" si="11"/>
        <v>3.9175201190478652E-3</v>
      </c>
      <c r="T137" s="268">
        <f t="shared" si="11"/>
        <v>3.8801525881214907E-3</v>
      </c>
      <c r="U137" s="268">
        <f t="shared" si="11"/>
        <v>3.9062507949735314E-3</v>
      </c>
      <c r="V137" s="268">
        <f t="shared" si="11"/>
        <v>3.8333879516137524E-3</v>
      </c>
      <c r="W137" s="268">
        <f t="shared" si="11"/>
        <v>3.9060816275729303E-3</v>
      </c>
      <c r="X137" s="268">
        <f t="shared" si="11"/>
        <v>3.9076641869125297E-3</v>
      </c>
      <c r="Y137" s="268">
        <f t="shared" si="11"/>
        <v>3.902287644360397E-3</v>
      </c>
      <c r="DA137" s="78"/>
    </row>
    <row r="138" spans="1:105" ht="12" customHeight="1" x14ac:dyDescent="0.25">
      <c r="A138" s="174" t="s">
        <v>1450</v>
      </c>
      <c r="B138" s="269">
        <f t="shared" ref="B138:Y138" si="12">IF(B$16=0,0,B$16/B$5)</f>
        <v>3.7625853808752309E-2</v>
      </c>
      <c r="C138" s="269">
        <f t="shared" si="12"/>
        <v>4.2836175396659869E-2</v>
      </c>
      <c r="D138" s="269">
        <f t="shared" si="12"/>
        <v>4.1676775669601575E-2</v>
      </c>
      <c r="E138" s="269">
        <f t="shared" si="12"/>
        <v>3.2106061173084323E-2</v>
      </c>
      <c r="F138" s="269">
        <f t="shared" si="12"/>
        <v>3.1786764185558078E-2</v>
      </c>
      <c r="G138" s="269">
        <f t="shared" si="12"/>
        <v>3.2342347001116961E-2</v>
      </c>
      <c r="H138" s="269">
        <f t="shared" si="12"/>
        <v>3.2640263040139096E-2</v>
      </c>
      <c r="I138" s="269">
        <f t="shared" si="12"/>
        <v>3.3484688440579259E-2</v>
      </c>
      <c r="J138" s="269">
        <f t="shared" si="12"/>
        <v>3.1622741367570505E-2</v>
      </c>
      <c r="K138" s="269">
        <f t="shared" si="12"/>
        <v>3.1796372441521267E-2</v>
      </c>
      <c r="L138" s="269">
        <f t="shared" si="12"/>
        <v>3.2613365690229185E-2</v>
      </c>
      <c r="M138" s="269">
        <f t="shared" si="12"/>
        <v>3.368404889414401E-2</v>
      </c>
      <c r="N138" s="269">
        <f t="shared" si="12"/>
        <v>3.3333846174780177E-2</v>
      </c>
      <c r="O138" s="269">
        <f t="shared" si="12"/>
        <v>3.2693499899047372E-2</v>
      </c>
      <c r="P138" s="269">
        <f t="shared" si="12"/>
        <v>3.195192577098948E-2</v>
      </c>
      <c r="Q138" s="269">
        <f t="shared" si="12"/>
        <v>3.2623496698131312E-2</v>
      </c>
      <c r="R138" s="269">
        <f t="shared" si="12"/>
        <v>3.3009311321055224E-2</v>
      </c>
      <c r="S138" s="269">
        <f t="shared" si="12"/>
        <v>3.346129308701673E-2</v>
      </c>
      <c r="T138" s="269">
        <f t="shared" si="12"/>
        <v>3.2223493782802738E-2</v>
      </c>
      <c r="U138" s="269">
        <f t="shared" si="12"/>
        <v>3.237279693987663E-2</v>
      </c>
      <c r="V138" s="269">
        <f t="shared" si="12"/>
        <v>2.9302627282044122E-2</v>
      </c>
      <c r="W138" s="269">
        <f t="shared" si="12"/>
        <v>3.2197802813925314E-2</v>
      </c>
      <c r="X138" s="269">
        <f t="shared" si="12"/>
        <v>3.2277777824545918E-2</v>
      </c>
      <c r="Y138" s="269">
        <f t="shared" si="12"/>
        <v>3.2016119037502677E-2</v>
      </c>
      <c r="DA138" s="79"/>
    </row>
    <row r="139" spans="1:105" ht="12" customHeight="1" x14ac:dyDescent="0.25">
      <c r="A139" s="174" t="s">
        <v>1452</v>
      </c>
      <c r="B139" s="269">
        <f t="shared" ref="B139:Y139" si="13">IF(B$17=0,0,B$17/B$5)</f>
        <v>0.29472344671261425</v>
      </c>
      <c r="C139" s="269">
        <f t="shared" si="13"/>
        <v>0.2902783813242667</v>
      </c>
      <c r="D139" s="269">
        <f t="shared" si="13"/>
        <v>0.2913258366588643</v>
      </c>
      <c r="E139" s="269">
        <f t="shared" si="13"/>
        <v>0.30066077023215632</v>
      </c>
      <c r="F139" s="269">
        <f t="shared" si="13"/>
        <v>0.30041671298935463</v>
      </c>
      <c r="G139" s="269">
        <f t="shared" si="13"/>
        <v>0.30071054857885565</v>
      </c>
      <c r="H139" s="269">
        <f t="shared" si="13"/>
        <v>0.30054202934608654</v>
      </c>
      <c r="I139" s="269">
        <f t="shared" si="13"/>
        <v>0.29993646218884423</v>
      </c>
      <c r="J139" s="269">
        <f t="shared" si="13"/>
        <v>0.30142606284164591</v>
      </c>
      <c r="K139" s="269">
        <f t="shared" si="13"/>
        <v>0.3011834989937433</v>
      </c>
      <c r="L139" s="269">
        <f t="shared" si="13"/>
        <v>0.30040268199214881</v>
      </c>
      <c r="M139" s="269">
        <f t="shared" si="13"/>
        <v>0.29958837551703971</v>
      </c>
      <c r="N139" s="269">
        <f t="shared" si="13"/>
        <v>0.29981064913094846</v>
      </c>
      <c r="O139" s="269">
        <f t="shared" si="13"/>
        <v>0.3003434346277592</v>
      </c>
      <c r="P139" s="269">
        <f t="shared" si="13"/>
        <v>0.30101454877903672</v>
      </c>
      <c r="Q139" s="269">
        <f t="shared" si="13"/>
        <v>0.30036404582703358</v>
      </c>
      <c r="R139" s="269">
        <f t="shared" si="13"/>
        <v>0.29997995324039617</v>
      </c>
      <c r="S139" s="269">
        <f t="shared" si="13"/>
        <v>0.29972504272966066</v>
      </c>
      <c r="T139" s="269">
        <f t="shared" si="13"/>
        <v>0.29748997432115004</v>
      </c>
      <c r="U139" s="269">
        <f t="shared" si="13"/>
        <v>0.30048846010502822</v>
      </c>
      <c r="V139" s="269">
        <f t="shared" si="13"/>
        <v>0.30300379223335749</v>
      </c>
      <c r="W139" s="269">
        <f t="shared" si="13"/>
        <v>0.30053004288012231</v>
      </c>
      <c r="X139" s="269">
        <f t="shared" si="13"/>
        <v>0.30062480412918891</v>
      </c>
      <c r="Y139" s="269">
        <f t="shared" si="13"/>
        <v>0.30076888964887444</v>
      </c>
      <c r="DA139" s="79"/>
    </row>
    <row r="140" spans="1:105" ht="12" customHeight="1" x14ac:dyDescent="0.25">
      <c r="A140" s="174" t="s">
        <v>1461</v>
      </c>
      <c r="B140" s="269">
        <f t="shared" ref="B140:Y140" si="14">IF(B$25=0,0,B$25/B$5)</f>
        <v>0.55961876321818904</v>
      </c>
      <c r="C140" s="269">
        <f t="shared" si="14"/>
        <v>0.55117850499375043</v>
      </c>
      <c r="D140" s="269">
        <f t="shared" si="14"/>
        <v>0.55316740565778666</v>
      </c>
      <c r="E140" s="269">
        <f t="shared" si="14"/>
        <v>0.57089251046121803</v>
      </c>
      <c r="F140" s="269">
        <f t="shared" si="14"/>
        <v>0.57042909632198202</v>
      </c>
      <c r="G140" s="269">
        <f t="shared" si="14"/>
        <v>0.57098702922830491</v>
      </c>
      <c r="H140" s="269">
        <f t="shared" si="14"/>
        <v>0.57066704611982633</v>
      </c>
      <c r="I140" s="269">
        <f t="shared" si="14"/>
        <v>0.56951719955226787</v>
      </c>
      <c r="J140" s="269">
        <f t="shared" si="14"/>
        <v>0.57234564256997844</v>
      </c>
      <c r="K140" s="269">
        <f t="shared" si="14"/>
        <v>0.57188506407824735</v>
      </c>
      <c r="L140" s="269">
        <f t="shared" si="14"/>
        <v>0.57040245436529091</v>
      </c>
      <c r="M140" s="269">
        <f t="shared" si="14"/>
        <v>0.56885625508062576</v>
      </c>
      <c r="N140" s="269">
        <f t="shared" si="14"/>
        <v>0.56927830662182188</v>
      </c>
      <c r="O140" s="269">
        <f t="shared" si="14"/>
        <v>0.57028995589544262</v>
      </c>
      <c r="P140" s="269">
        <f t="shared" si="14"/>
        <v>0.57156426262436177</v>
      </c>
      <c r="Q140" s="269">
        <f t="shared" si="14"/>
        <v>0.5703290922925468</v>
      </c>
      <c r="R140" s="269">
        <f t="shared" si="14"/>
        <v>0.56959978004849932</v>
      </c>
      <c r="S140" s="269">
        <f t="shared" si="14"/>
        <v>0.56911575780208401</v>
      </c>
      <c r="T140" s="269">
        <f t="shared" si="14"/>
        <v>0.56487182596554297</v>
      </c>
      <c r="U140" s="269">
        <f t="shared" si="14"/>
        <v>0.57056532922976544</v>
      </c>
      <c r="V140" s="269">
        <f t="shared" si="14"/>
        <v>0.57534142380398245</v>
      </c>
      <c r="W140" s="269">
        <f t="shared" si="14"/>
        <v>0.57064428630436848</v>
      </c>
      <c r="X140" s="269">
        <f t="shared" si="14"/>
        <v>0.5708242182832971</v>
      </c>
      <c r="Y140" s="269">
        <f t="shared" si="14"/>
        <v>0.57109780683291356</v>
      </c>
      <c r="DA140" s="79"/>
    </row>
    <row r="141" spans="1:105" ht="12" customHeight="1" x14ac:dyDescent="0.25">
      <c r="A141" s="174" t="s">
        <v>1470</v>
      </c>
      <c r="B141" s="269">
        <f t="shared" ref="B141:Y141" si="15">IF(B$33=0,0,B$33/B$5)</f>
        <v>8.6782353566717083E-2</v>
      </c>
      <c r="C141" s="269">
        <f t="shared" si="15"/>
        <v>9.2903211203041056E-2</v>
      </c>
      <c r="D141" s="269">
        <f t="shared" si="15"/>
        <v>9.135970187211917E-2</v>
      </c>
      <c r="E141" s="269">
        <f t="shared" si="15"/>
        <v>7.6709384695477278E-2</v>
      </c>
      <c r="F141" s="269">
        <f t="shared" si="15"/>
        <v>7.785111033605438E-2</v>
      </c>
      <c r="G141" s="269">
        <f t="shared" si="15"/>
        <v>7.6307029755527792E-2</v>
      </c>
      <c r="H141" s="269">
        <f t="shared" si="15"/>
        <v>7.6400627295679008E-2</v>
      </c>
      <c r="I141" s="269">
        <f t="shared" si="15"/>
        <v>7.7090660258797419E-2</v>
      </c>
      <c r="J141" s="269">
        <f t="shared" si="15"/>
        <v>7.5160836512927362E-2</v>
      </c>
      <c r="K141" s="269">
        <f t="shared" si="15"/>
        <v>7.5657509957546359E-2</v>
      </c>
      <c r="L141" s="269">
        <f t="shared" si="15"/>
        <v>7.68626189114648E-2</v>
      </c>
      <c r="M141" s="269">
        <f t="shared" si="15"/>
        <v>7.7845602029446515E-2</v>
      </c>
      <c r="N141" s="269">
        <f t="shared" si="15"/>
        <v>7.7662218975963149E-2</v>
      </c>
      <c r="O141" s="269">
        <f t="shared" si="15"/>
        <v>7.6966722059105791E-2</v>
      </c>
      <c r="P141" s="269">
        <f t="shared" si="15"/>
        <v>7.5977237813065882E-2</v>
      </c>
      <c r="Q141" s="269">
        <f t="shared" si="15"/>
        <v>7.7000459880873881E-2</v>
      </c>
      <c r="R141" s="269">
        <f t="shared" si="15"/>
        <v>7.761327149401076E-2</v>
      </c>
      <c r="S141" s="269">
        <f t="shared" si="15"/>
        <v>7.7769246126783681E-2</v>
      </c>
      <c r="T141" s="269">
        <f t="shared" si="15"/>
        <v>8.5835801791363617E-2</v>
      </c>
      <c r="U141" s="269">
        <f t="shared" si="15"/>
        <v>7.6930731117501094E-2</v>
      </c>
      <c r="V141" s="269">
        <f t="shared" si="15"/>
        <v>7.3557168465957584E-2</v>
      </c>
      <c r="W141" s="269">
        <f t="shared" si="15"/>
        <v>7.7029518560195215E-2</v>
      </c>
      <c r="X141" s="269">
        <f t="shared" si="15"/>
        <v>7.6653084134515395E-2</v>
      </c>
      <c r="Y141" s="269">
        <f t="shared" si="15"/>
        <v>7.6568481316624581E-2</v>
      </c>
      <c r="DA141" s="79"/>
    </row>
    <row r="142" spans="1:105" ht="12" customHeight="1" x14ac:dyDescent="0.25">
      <c r="A142" s="62" t="s">
        <v>1577</v>
      </c>
      <c r="B142" s="318">
        <f t="shared" ref="B142:Y142" si="16">IF(B$34=0,0,B$34/B$5)</f>
        <v>4.5683776986260707E-2</v>
      </c>
      <c r="C142" s="318">
        <f t="shared" si="16"/>
        <v>5.2009936936239079E-2</v>
      </c>
      <c r="D142" s="318">
        <f t="shared" si="16"/>
        <v>5.0602241078011333E-2</v>
      </c>
      <c r="E142" s="318">
        <f t="shared" si="16"/>
        <v>3.8981869913002398E-2</v>
      </c>
      <c r="F142" s="318">
        <f t="shared" si="16"/>
        <v>3.8594192534445744E-2</v>
      </c>
      <c r="G142" s="318">
        <f t="shared" si="16"/>
        <v>3.9268758527616257E-2</v>
      </c>
      <c r="H142" s="318">
        <f t="shared" si="16"/>
        <v>3.9630476030599569E-2</v>
      </c>
      <c r="I142" s="318">
        <f t="shared" si="16"/>
        <v>4.065574290882968E-2</v>
      </c>
      <c r="J142" s="318">
        <f t="shared" si="16"/>
        <v>3.8395042719116881E-2</v>
      </c>
      <c r="K142" s="318">
        <f t="shared" si="16"/>
        <v>3.8605858486928303E-2</v>
      </c>
      <c r="L142" s="318">
        <f t="shared" si="16"/>
        <v>3.9597818365445958E-2</v>
      </c>
      <c r="M142" s="318">
        <f t="shared" si="16"/>
        <v>4.0897798239901383E-2</v>
      </c>
      <c r="N142" s="318">
        <f t="shared" si="16"/>
        <v>4.0472596382351046E-2</v>
      </c>
      <c r="O142" s="318">
        <f t="shared" si="16"/>
        <v>3.969511405322565E-2</v>
      </c>
      <c r="P142" s="318">
        <f t="shared" si="16"/>
        <v>3.8794724994756016E-2</v>
      </c>
      <c r="Q142" s="318">
        <f t="shared" si="16"/>
        <v>3.9610119022010407E-2</v>
      </c>
      <c r="R142" s="318">
        <f t="shared" si="16"/>
        <v>4.0078559400301451E-2</v>
      </c>
      <c r="S142" s="318">
        <f t="shared" si="16"/>
        <v>4.0627337224799318E-2</v>
      </c>
      <c r="T142" s="318">
        <f t="shared" si="16"/>
        <v>3.9124451797803196E-2</v>
      </c>
      <c r="U142" s="318">
        <f t="shared" si="16"/>
        <v>3.930572960124594E-2</v>
      </c>
      <c r="V142" s="318">
        <f t="shared" si="16"/>
        <v>3.5578054830825732E-2</v>
      </c>
      <c r="W142" s="318">
        <f t="shared" si="16"/>
        <v>3.9093258871292544E-2</v>
      </c>
      <c r="X142" s="318">
        <f t="shared" si="16"/>
        <v>3.9190361267114192E-2</v>
      </c>
      <c r="Y142" s="318">
        <f t="shared" si="16"/>
        <v>3.8872665840598758E-2</v>
      </c>
      <c r="DA142" s="141"/>
    </row>
    <row r="143" spans="1:105" ht="12" customHeight="1" x14ac:dyDescent="0.25">
      <c r="A143" s="63" t="s">
        <v>1578</v>
      </c>
      <c r="B143" s="326">
        <f t="shared" ref="B143:Y143" si="17">IF(B$35=0,0,B$35/B$5)</f>
        <v>4.1098576580456368E-2</v>
      </c>
      <c r="C143" s="326">
        <f t="shared" si="17"/>
        <v>4.0893274266801977E-2</v>
      </c>
      <c r="D143" s="326">
        <f t="shared" si="17"/>
        <v>4.0757460794107844E-2</v>
      </c>
      <c r="E143" s="326">
        <f t="shared" si="17"/>
        <v>3.7727514782474887E-2</v>
      </c>
      <c r="F143" s="326">
        <f t="shared" si="17"/>
        <v>3.9256917801608636E-2</v>
      </c>
      <c r="G143" s="326">
        <f t="shared" si="17"/>
        <v>3.7038271227911534E-2</v>
      </c>
      <c r="H143" s="326">
        <f t="shared" si="17"/>
        <v>3.6770151265079432E-2</v>
      </c>
      <c r="I143" s="326">
        <f t="shared" si="17"/>
        <v>3.6434917349967746E-2</v>
      </c>
      <c r="J143" s="326">
        <f t="shared" si="17"/>
        <v>3.6765793793810481E-2</v>
      </c>
      <c r="K143" s="326">
        <f t="shared" si="17"/>
        <v>3.7051651470618049E-2</v>
      </c>
      <c r="L143" s="326">
        <f t="shared" si="17"/>
        <v>3.7264800546018842E-2</v>
      </c>
      <c r="M143" s="326">
        <f t="shared" si="17"/>
        <v>3.6947803789545139E-2</v>
      </c>
      <c r="N143" s="326">
        <f t="shared" si="17"/>
        <v>3.7189622593612096E-2</v>
      </c>
      <c r="O143" s="326">
        <f t="shared" si="17"/>
        <v>3.7271608005880134E-2</v>
      </c>
      <c r="P143" s="326">
        <f t="shared" si="17"/>
        <v>3.7182512818309872E-2</v>
      </c>
      <c r="Q143" s="326">
        <f t="shared" si="17"/>
        <v>3.7390340858863488E-2</v>
      </c>
      <c r="R143" s="326">
        <f t="shared" si="17"/>
        <v>3.7534712093709309E-2</v>
      </c>
      <c r="S143" s="326">
        <f t="shared" si="17"/>
        <v>3.714190890198437E-2</v>
      </c>
      <c r="T143" s="326">
        <f t="shared" si="17"/>
        <v>4.6711349993560414E-2</v>
      </c>
      <c r="U143" s="326">
        <f t="shared" si="17"/>
        <v>3.7625001516255169E-2</v>
      </c>
      <c r="V143" s="326">
        <f t="shared" si="17"/>
        <v>3.7979113635131859E-2</v>
      </c>
      <c r="W143" s="326">
        <f t="shared" si="17"/>
        <v>3.7936259688902678E-2</v>
      </c>
      <c r="X143" s="326">
        <f t="shared" si="17"/>
        <v>3.7462722867401203E-2</v>
      </c>
      <c r="Y143" s="326">
        <f t="shared" si="17"/>
        <v>3.7695815476025823E-2</v>
      </c>
      <c r="DA143" s="149"/>
    </row>
    <row r="144" spans="1:105" ht="12" hidden="1" customHeight="1" x14ac:dyDescent="0.25">
      <c r="A144" s="98"/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X144" s="98"/>
      <c r="Y144" s="98"/>
      <c r="DA144" s="94"/>
    </row>
    <row r="145" spans="1:105" ht="12" customHeight="1" x14ac:dyDescent="0.25">
      <c r="A145" s="172"/>
      <c r="B145" s="172"/>
      <c r="C145" s="172"/>
      <c r="D145" s="172"/>
      <c r="E145" s="172"/>
      <c r="F145" s="172"/>
      <c r="G145" s="172"/>
      <c r="H145" s="172"/>
      <c r="I145" s="172"/>
      <c r="J145" s="172"/>
      <c r="K145" s="172"/>
      <c r="L145" s="172"/>
      <c r="M145" s="172"/>
      <c r="N145" s="172"/>
      <c r="O145" s="172"/>
      <c r="P145" s="172"/>
      <c r="Q145" s="172"/>
      <c r="R145" s="172"/>
      <c r="S145" s="172"/>
      <c r="T145" s="172"/>
      <c r="U145" s="172"/>
      <c r="V145" s="172"/>
      <c r="W145" s="172"/>
      <c r="X145" s="172"/>
      <c r="Y145" s="172"/>
      <c r="DA145" s="176"/>
    </row>
    <row r="146" spans="1:105" ht="12" customHeight="1" x14ac:dyDescent="0.25">
      <c r="A146" s="35" t="s">
        <v>52</v>
      </c>
      <c r="B146" s="232">
        <f t="shared" ref="B146:Y146" si="18">SUM(B147:B152,B154:B156,B158:B159,B161:B162)</f>
        <v>0.99999999999999978</v>
      </c>
      <c r="C146" s="232">
        <f t="shared" si="18"/>
        <v>1.0000000000000002</v>
      </c>
      <c r="D146" s="232">
        <f t="shared" si="18"/>
        <v>1.0000000000000002</v>
      </c>
      <c r="E146" s="232">
        <f t="shared" si="18"/>
        <v>1.0000000000000002</v>
      </c>
      <c r="F146" s="232">
        <f t="shared" si="18"/>
        <v>1</v>
      </c>
      <c r="G146" s="232">
        <f t="shared" si="18"/>
        <v>1</v>
      </c>
      <c r="H146" s="232">
        <f t="shared" si="18"/>
        <v>0.99999999999999967</v>
      </c>
      <c r="I146" s="232">
        <f t="shared" si="18"/>
        <v>1</v>
      </c>
      <c r="J146" s="232">
        <f t="shared" si="18"/>
        <v>1</v>
      </c>
      <c r="K146" s="232">
        <f t="shared" si="18"/>
        <v>0.99999999999999978</v>
      </c>
      <c r="L146" s="232">
        <f t="shared" si="18"/>
        <v>0.99999999999999989</v>
      </c>
      <c r="M146" s="232">
        <f t="shared" si="18"/>
        <v>1</v>
      </c>
      <c r="N146" s="232">
        <f t="shared" si="18"/>
        <v>1</v>
      </c>
      <c r="O146" s="232">
        <f t="shared" si="18"/>
        <v>1</v>
      </c>
      <c r="P146" s="232">
        <f t="shared" si="18"/>
        <v>1</v>
      </c>
      <c r="Q146" s="232">
        <f t="shared" si="18"/>
        <v>1.0000000000000007</v>
      </c>
      <c r="R146" s="232">
        <f t="shared" si="18"/>
        <v>1</v>
      </c>
      <c r="S146" s="232">
        <f t="shared" si="18"/>
        <v>0.99999999999999967</v>
      </c>
      <c r="T146" s="232">
        <f t="shared" si="18"/>
        <v>0.99999999999999989</v>
      </c>
      <c r="U146" s="232">
        <f t="shared" si="18"/>
        <v>0.99999999999999989</v>
      </c>
      <c r="V146" s="232">
        <f t="shared" si="18"/>
        <v>1.0000000000000002</v>
      </c>
      <c r="W146" s="232">
        <f t="shared" si="18"/>
        <v>1</v>
      </c>
      <c r="X146" s="232">
        <f t="shared" si="18"/>
        <v>1.0000000000000002</v>
      </c>
      <c r="Y146" s="232">
        <f t="shared" si="18"/>
        <v>0.99999999999999978</v>
      </c>
      <c r="DA146" s="95"/>
    </row>
    <row r="147" spans="1:105" ht="12" customHeight="1" x14ac:dyDescent="0.25">
      <c r="A147" s="55" t="s">
        <v>91</v>
      </c>
      <c r="B147" s="266">
        <f t="shared" ref="B147:Y147" si="19">IF(B$49=0,0,B$49/B$48)</f>
        <v>7.1955502283728582E-3</v>
      </c>
      <c r="C147" s="266">
        <f t="shared" si="19"/>
        <v>7.195550228372859E-3</v>
      </c>
      <c r="D147" s="266">
        <f t="shared" si="19"/>
        <v>7.1955502283728564E-3</v>
      </c>
      <c r="E147" s="266">
        <f t="shared" si="19"/>
        <v>7.195550228372761E-3</v>
      </c>
      <c r="F147" s="266">
        <f t="shared" si="19"/>
        <v>7.1955502283727723E-3</v>
      </c>
      <c r="G147" s="266">
        <f t="shared" si="19"/>
        <v>7.1955502283727584E-3</v>
      </c>
      <c r="H147" s="266">
        <f t="shared" si="19"/>
        <v>7.1955502283727853E-3</v>
      </c>
      <c r="I147" s="266">
        <f t="shared" si="19"/>
        <v>7.195550228372866E-3</v>
      </c>
      <c r="J147" s="266">
        <f t="shared" si="19"/>
        <v>7.1955502283727593E-3</v>
      </c>
      <c r="K147" s="266">
        <f t="shared" si="19"/>
        <v>7.1955502283727749E-3</v>
      </c>
      <c r="L147" s="266">
        <f t="shared" si="19"/>
        <v>7.1955502283727827E-3</v>
      </c>
      <c r="M147" s="266">
        <f t="shared" si="19"/>
        <v>7.1955502283728686E-3</v>
      </c>
      <c r="N147" s="266">
        <f t="shared" si="19"/>
        <v>7.1955502283728729E-3</v>
      </c>
      <c r="O147" s="266">
        <f t="shared" si="19"/>
        <v>7.195550228372892E-3</v>
      </c>
      <c r="P147" s="266">
        <f t="shared" si="19"/>
        <v>7.1955502283727879E-3</v>
      </c>
      <c r="Q147" s="266">
        <f t="shared" si="19"/>
        <v>7.1955502283727792E-3</v>
      </c>
      <c r="R147" s="266">
        <f t="shared" si="19"/>
        <v>7.195550228372885E-3</v>
      </c>
      <c r="S147" s="266">
        <f t="shared" si="19"/>
        <v>7.1955502283728582E-3</v>
      </c>
      <c r="T147" s="266">
        <f t="shared" si="19"/>
        <v>7.1955502283727914E-3</v>
      </c>
      <c r="U147" s="266">
        <f t="shared" si="19"/>
        <v>7.1955502283727836E-3</v>
      </c>
      <c r="V147" s="266">
        <f t="shared" si="19"/>
        <v>7.1955502283727836E-3</v>
      </c>
      <c r="W147" s="266">
        <f t="shared" si="19"/>
        <v>7.1955502283727827E-3</v>
      </c>
      <c r="X147" s="266">
        <f t="shared" si="19"/>
        <v>7.1955502283727558E-3</v>
      </c>
      <c r="Y147" s="266">
        <f t="shared" si="19"/>
        <v>7.1955502283727497E-3</v>
      </c>
      <c r="DA147" s="76"/>
    </row>
    <row r="148" spans="1:105" ht="12" customHeight="1" x14ac:dyDescent="0.25">
      <c r="A148" s="173" t="s">
        <v>92</v>
      </c>
      <c r="B148" s="267">
        <f t="shared" ref="B148:Y148" si="20">IF(B$50=0,0,B$50/B$48)</f>
        <v>8.0564402695843928E-3</v>
      </c>
      <c r="C148" s="267">
        <f t="shared" si="20"/>
        <v>8.0564402695843893E-3</v>
      </c>
      <c r="D148" s="267">
        <f t="shared" si="20"/>
        <v>8.0564402695843928E-3</v>
      </c>
      <c r="E148" s="267">
        <f t="shared" si="20"/>
        <v>8.0564402695842818E-3</v>
      </c>
      <c r="F148" s="267">
        <f t="shared" si="20"/>
        <v>8.0564402695842991E-3</v>
      </c>
      <c r="G148" s="267">
        <f t="shared" si="20"/>
        <v>8.0564402695842835E-3</v>
      </c>
      <c r="H148" s="267">
        <f t="shared" si="20"/>
        <v>8.056440269584313E-3</v>
      </c>
      <c r="I148" s="267">
        <f t="shared" si="20"/>
        <v>8.056440269584398E-3</v>
      </c>
      <c r="J148" s="267">
        <f t="shared" si="20"/>
        <v>8.0564402695842835E-3</v>
      </c>
      <c r="K148" s="267">
        <f t="shared" si="20"/>
        <v>8.0564402695843008E-3</v>
      </c>
      <c r="L148" s="267">
        <f t="shared" si="20"/>
        <v>8.056440269584306E-3</v>
      </c>
      <c r="M148" s="267">
        <f t="shared" si="20"/>
        <v>8.0564402695844015E-3</v>
      </c>
      <c r="N148" s="267">
        <f t="shared" si="20"/>
        <v>8.0564402695844119E-3</v>
      </c>
      <c r="O148" s="267">
        <f t="shared" si="20"/>
        <v>8.0564402695844309E-3</v>
      </c>
      <c r="P148" s="267">
        <f t="shared" si="20"/>
        <v>8.0564402695843095E-3</v>
      </c>
      <c r="Q148" s="267">
        <f t="shared" si="20"/>
        <v>8.056440269584306E-3</v>
      </c>
      <c r="R148" s="267">
        <f t="shared" si="20"/>
        <v>8.056440269584424E-3</v>
      </c>
      <c r="S148" s="267">
        <f t="shared" si="20"/>
        <v>8.0564402695843945E-3</v>
      </c>
      <c r="T148" s="267">
        <f t="shared" si="20"/>
        <v>8.0564402695843165E-3</v>
      </c>
      <c r="U148" s="267">
        <f t="shared" si="20"/>
        <v>8.0564402695843095E-3</v>
      </c>
      <c r="V148" s="267">
        <f t="shared" si="20"/>
        <v>8.056440269584313E-3</v>
      </c>
      <c r="W148" s="267">
        <f t="shared" si="20"/>
        <v>8.0564402695843043E-3</v>
      </c>
      <c r="X148" s="267">
        <f t="shared" si="20"/>
        <v>8.0564402695842766E-3</v>
      </c>
      <c r="Y148" s="267">
        <f t="shared" si="20"/>
        <v>8.0564402695842714E-3</v>
      </c>
      <c r="DA148" s="77"/>
    </row>
    <row r="149" spans="1:105" ht="12" customHeight="1" x14ac:dyDescent="0.25">
      <c r="A149" s="173" t="s">
        <v>93</v>
      </c>
      <c r="B149" s="267">
        <f t="shared" ref="B149:Y149" si="21">IF(B$51=0,0,B$51/B$48)</f>
        <v>1.1806654649268292E-2</v>
      </c>
      <c r="C149" s="267">
        <f t="shared" si="21"/>
        <v>1.3286733049055057E-2</v>
      </c>
      <c r="D149" s="267">
        <f t="shared" si="21"/>
        <v>1.2962137693002444E-2</v>
      </c>
      <c r="E149" s="267">
        <f t="shared" si="21"/>
        <v>1.0231214017521084E-2</v>
      </c>
      <c r="F149" s="267">
        <f t="shared" si="21"/>
        <v>1.0154832203122516E-2</v>
      </c>
      <c r="G149" s="267">
        <f t="shared" si="21"/>
        <v>1.0333358518002284E-2</v>
      </c>
      <c r="H149" s="267">
        <f t="shared" si="21"/>
        <v>1.0411340840136549E-2</v>
      </c>
      <c r="I149" s="267">
        <f t="shared" si="21"/>
        <v>1.0679181187710808E-2</v>
      </c>
      <c r="J149" s="267">
        <f t="shared" si="21"/>
        <v>1.0125409564340141E-2</v>
      </c>
      <c r="K149" s="267">
        <f t="shared" si="21"/>
        <v>1.0188816031769955E-2</v>
      </c>
      <c r="L149" s="267">
        <f t="shared" si="21"/>
        <v>1.0422410165624283E-2</v>
      </c>
      <c r="M149" s="267">
        <f t="shared" si="21"/>
        <v>1.0739669650926669E-2</v>
      </c>
      <c r="N149" s="267">
        <f t="shared" si="21"/>
        <v>1.0644619564797156E-2</v>
      </c>
      <c r="O149" s="267">
        <f t="shared" si="21"/>
        <v>1.0476112955920824E-2</v>
      </c>
      <c r="P149" s="267">
        <f t="shared" si="21"/>
        <v>1.0258703349798544E-2</v>
      </c>
      <c r="Q149" s="267">
        <f t="shared" si="21"/>
        <v>1.0459152405682877E-2</v>
      </c>
      <c r="R149" s="267">
        <f t="shared" si="21"/>
        <v>1.0568968894181872E-2</v>
      </c>
      <c r="S149" s="267">
        <f t="shared" si="21"/>
        <v>1.0702712886518376E-2</v>
      </c>
      <c r="T149" s="267">
        <f t="shared" si="21"/>
        <v>1.0374930062735188E-2</v>
      </c>
      <c r="U149" s="267">
        <f t="shared" si="21"/>
        <v>1.0406546808600984E-2</v>
      </c>
      <c r="V149" s="267">
        <f t="shared" si="21"/>
        <v>9.4693727150230583E-3</v>
      </c>
      <c r="W149" s="267">
        <f t="shared" si="21"/>
        <v>1.0352320409088031E-2</v>
      </c>
      <c r="X149" s="267">
        <f t="shared" si="21"/>
        <v>1.0379705752959226E-2</v>
      </c>
      <c r="Y149" s="267">
        <f t="shared" si="21"/>
        <v>1.031341846438474E-2</v>
      </c>
      <c r="DA149" s="77"/>
    </row>
    <row r="150" spans="1:105" ht="12" customHeight="1" x14ac:dyDescent="0.25">
      <c r="A150" s="173" t="s">
        <v>94</v>
      </c>
      <c r="B150" s="267">
        <f t="shared" ref="B150:Y150" si="22">IF(B$52=0,0,B$52/B$48)</f>
        <v>5.9256386055765468E-3</v>
      </c>
      <c r="C150" s="267">
        <f t="shared" si="22"/>
        <v>5.9256386055765468E-3</v>
      </c>
      <c r="D150" s="267">
        <f t="shared" si="22"/>
        <v>5.9256386055765442E-3</v>
      </c>
      <c r="E150" s="267">
        <f t="shared" si="22"/>
        <v>5.9256386055764653E-3</v>
      </c>
      <c r="F150" s="267">
        <f t="shared" si="22"/>
        <v>5.9256386055764739E-3</v>
      </c>
      <c r="G150" s="267">
        <f t="shared" si="22"/>
        <v>5.9256386055764653E-3</v>
      </c>
      <c r="H150" s="267">
        <f t="shared" si="22"/>
        <v>5.9256386055764852E-3</v>
      </c>
      <c r="I150" s="267">
        <f t="shared" si="22"/>
        <v>5.9256386055765529E-3</v>
      </c>
      <c r="J150" s="267">
        <f t="shared" si="22"/>
        <v>5.925638605576467E-3</v>
      </c>
      <c r="K150" s="267">
        <f t="shared" si="22"/>
        <v>5.9256386055764792E-3</v>
      </c>
      <c r="L150" s="267">
        <f t="shared" si="22"/>
        <v>5.9256386055764792E-3</v>
      </c>
      <c r="M150" s="267">
        <f t="shared" si="22"/>
        <v>5.9256386055765537E-3</v>
      </c>
      <c r="N150" s="267">
        <f t="shared" si="22"/>
        <v>5.9256386055765607E-3</v>
      </c>
      <c r="O150" s="267">
        <f t="shared" si="22"/>
        <v>5.9256386055765746E-3</v>
      </c>
      <c r="P150" s="267">
        <f t="shared" si="22"/>
        <v>5.9256386055764852E-3</v>
      </c>
      <c r="Q150" s="267">
        <f t="shared" si="22"/>
        <v>5.9256386055764835E-3</v>
      </c>
      <c r="R150" s="267">
        <f t="shared" si="22"/>
        <v>5.9256386055765676E-3</v>
      </c>
      <c r="S150" s="267">
        <f t="shared" si="22"/>
        <v>5.9256386055765485E-3</v>
      </c>
      <c r="T150" s="267">
        <f t="shared" si="22"/>
        <v>5.9256386055764922E-3</v>
      </c>
      <c r="U150" s="267">
        <f t="shared" si="22"/>
        <v>5.925638605576487E-3</v>
      </c>
      <c r="V150" s="267">
        <f t="shared" si="22"/>
        <v>5.9256386055764878E-3</v>
      </c>
      <c r="W150" s="267">
        <f t="shared" si="22"/>
        <v>5.9256386055764844E-3</v>
      </c>
      <c r="X150" s="267">
        <f t="shared" si="22"/>
        <v>5.9256386055764618E-3</v>
      </c>
      <c r="Y150" s="267">
        <f t="shared" si="22"/>
        <v>5.9256386055764583E-3</v>
      </c>
      <c r="DA150" s="77"/>
    </row>
    <row r="151" spans="1:105" ht="12" customHeight="1" x14ac:dyDescent="0.25">
      <c r="A151" s="56" t="s">
        <v>95</v>
      </c>
      <c r="B151" s="268">
        <f t="shared" ref="B151:Y151" si="23">IF(B$53=0,0,B$53/B$48)</f>
        <v>8.4477880936122858E-3</v>
      </c>
      <c r="C151" s="268">
        <f t="shared" si="23"/>
        <v>8.8274480482088864E-3</v>
      </c>
      <c r="D151" s="268">
        <f t="shared" si="23"/>
        <v>8.7696916514304456E-3</v>
      </c>
      <c r="E151" s="268">
        <f t="shared" si="23"/>
        <v>8.1176166452819783E-3</v>
      </c>
      <c r="F151" s="268">
        <f t="shared" si="23"/>
        <v>8.0673431565071695E-3</v>
      </c>
      <c r="G151" s="268">
        <f t="shared" si="23"/>
        <v>8.0609922456800903E-3</v>
      </c>
      <c r="H151" s="268">
        <f t="shared" si="23"/>
        <v>8.0924068506610467E-3</v>
      </c>
      <c r="I151" s="268">
        <f t="shared" si="23"/>
        <v>8.1073483845007215E-3</v>
      </c>
      <c r="J151" s="268">
        <f t="shared" si="23"/>
        <v>8.0235134715503711E-3</v>
      </c>
      <c r="K151" s="268">
        <f t="shared" si="23"/>
        <v>8.0070439652841115E-3</v>
      </c>
      <c r="L151" s="268">
        <f t="shared" si="23"/>
        <v>8.057627304984662E-3</v>
      </c>
      <c r="M151" s="268">
        <f t="shared" si="23"/>
        <v>8.1140652492727866E-3</v>
      </c>
      <c r="N151" s="268">
        <f t="shared" si="23"/>
        <v>8.0808432567712699E-3</v>
      </c>
      <c r="O151" s="268">
        <f t="shared" si="23"/>
        <v>8.01189571429624E-3</v>
      </c>
      <c r="P151" s="268">
        <f t="shared" si="23"/>
        <v>7.9715518388883324E-3</v>
      </c>
      <c r="Q151" s="268">
        <f t="shared" si="23"/>
        <v>8.0041022959970922E-3</v>
      </c>
      <c r="R151" s="268">
        <f t="shared" si="23"/>
        <v>8.0294436627427034E-3</v>
      </c>
      <c r="S151" s="268">
        <f t="shared" si="23"/>
        <v>8.0559897567752028E-3</v>
      </c>
      <c r="T151" s="268">
        <f t="shared" si="23"/>
        <v>8.0318921971744613E-3</v>
      </c>
      <c r="U151" s="268">
        <f t="shared" si="23"/>
        <v>8.073150647159591E-3</v>
      </c>
      <c r="V151" s="268">
        <f t="shared" si="23"/>
        <v>7.9644160309201521E-3</v>
      </c>
      <c r="W151" s="268">
        <f t="shared" si="23"/>
        <v>8.074382113540543E-3</v>
      </c>
      <c r="X151" s="268">
        <f t="shared" si="23"/>
        <v>8.0789545250708472E-3</v>
      </c>
      <c r="Y151" s="268">
        <f t="shared" si="23"/>
        <v>8.0818306712009281E-3</v>
      </c>
      <c r="DA151" s="78"/>
    </row>
    <row r="152" spans="1:105" ht="12" customHeight="1" x14ac:dyDescent="0.25">
      <c r="A152" s="174" t="s">
        <v>1496</v>
      </c>
      <c r="B152" s="269">
        <f t="shared" ref="B152:Y152" si="24">IF(B$59=0,0,B$59/B$48)</f>
        <v>5.0347949052910505E-2</v>
      </c>
      <c r="C152" s="269">
        <f t="shared" si="24"/>
        <v>5.6659551626243657E-2</v>
      </c>
      <c r="D152" s="269">
        <f t="shared" si="24"/>
        <v>5.5275356785721153E-2</v>
      </c>
      <c r="E152" s="269">
        <f t="shared" si="24"/>
        <v>4.3629686596744814E-2</v>
      </c>
      <c r="F152" s="269">
        <f t="shared" si="24"/>
        <v>4.3303966245455766E-2</v>
      </c>
      <c r="G152" s="269">
        <f t="shared" si="24"/>
        <v>4.4065268584956956E-2</v>
      </c>
      <c r="H152" s="269">
        <f t="shared" si="24"/>
        <v>4.4397814094119185E-2</v>
      </c>
      <c r="I152" s="269">
        <f t="shared" si="24"/>
        <v>4.5539984554302686E-2</v>
      </c>
      <c r="J152" s="269">
        <f t="shared" si="24"/>
        <v>4.3178497214436985E-2</v>
      </c>
      <c r="K152" s="269">
        <f t="shared" si="24"/>
        <v>4.3448885879695275E-2</v>
      </c>
      <c r="L152" s="269">
        <f t="shared" si="24"/>
        <v>4.4445017798492886E-2</v>
      </c>
      <c r="M152" s="269">
        <f t="shared" si="24"/>
        <v>4.5797929768654322E-2</v>
      </c>
      <c r="N152" s="269">
        <f t="shared" si="24"/>
        <v>4.5392600991275366E-2</v>
      </c>
      <c r="O152" s="269">
        <f t="shared" si="24"/>
        <v>4.4674026389848361E-2</v>
      </c>
      <c r="P152" s="269">
        <f t="shared" si="24"/>
        <v>4.3746911292657287E-2</v>
      </c>
      <c r="Q152" s="269">
        <f t="shared" si="24"/>
        <v>4.4601700320808763E-2</v>
      </c>
      <c r="R152" s="269">
        <f t="shared" si="24"/>
        <v>4.5069998507921358E-2</v>
      </c>
      <c r="S152" s="269">
        <f t="shared" si="24"/>
        <v>4.5640332435043451E-2</v>
      </c>
      <c r="T152" s="269">
        <f t="shared" si="24"/>
        <v>4.4242545051359973E-2</v>
      </c>
      <c r="U152" s="269">
        <f t="shared" si="24"/>
        <v>4.4377370567762135E-2</v>
      </c>
      <c r="V152" s="269">
        <f t="shared" si="24"/>
        <v>4.0380913068254171E-2</v>
      </c>
      <c r="W152" s="269">
        <f t="shared" si="24"/>
        <v>4.4146129112743383E-2</v>
      </c>
      <c r="X152" s="269">
        <f t="shared" si="24"/>
        <v>4.4262910363570336E-2</v>
      </c>
      <c r="Y152" s="269">
        <f t="shared" si="24"/>
        <v>4.3980236809786792E-2</v>
      </c>
      <c r="DA152" s="79"/>
    </row>
    <row r="153" spans="1:105" ht="12" customHeight="1" x14ac:dyDescent="0.25">
      <c r="A153" s="174" t="s">
        <v>1498</v>
      </c>
      <c r="B153" s="269">
        <f t="shared" ref="B153:Y153" si="25">IF(B$60=0,0,B$60/B$48)</f>
        <v>0.15139886419016516</v>
      </c>
      <c r="C153" s="269">
        <f t="shared" si="25"/>
        <v>0.14767446344507804</v>
      </c>
      <c r="D153" s="269">
        <f t="shared" si="25"/>
        <v>0.14829279568344333</v>
      </c>
      <c r="E153" s="269">
        <f t="shared" si="25"/>
        <v>0.15144081739544366</v>
      </c>
      <c r="F153" s="269">
        <f t="shared" si="25"/>
        <v>0.15189651340147614</v>
      </c>
      <c r="G153" s="269">
        <f t="shared" si="25"/>
        <v>0.14929938336691756</v>
      </c>
      <c r="H153" s="269">
        <f t="shared" si="25"/>
        <v>0.14936984553130811</v>
      </c>
      <c r="I153" s="269">
        <f t="shared" si="25"/>
        <v>0.1476976416470584</v>
      </c>
      <c r="J153" s="269">
        <f t="shared" si="25"/>
        <v>0.14934891796686142</v>
      </c>
      <c r="K153" s="269">
        <f t="shared" si="25"/>
        <v>0.14887576611628653</v>
      </c>
      <c r="L153" s="269">
        <f t="shared" si="25"/>
        <v>0.14886383711655984</v>
      </c>
      <c r="M153" s="269">
        <f t="shared" si="25"/>
        <v>0.14784214174274107</v>
      </c>
      <c r="N153" s="269">
        <f t="shared" si="25"/>
        <v>0.14788763108444289</v>
      </c>
      <c r="O153" s="269">
        <f t="shared" si="25"/>
        <v>0.14743786943932272</v>
      </c>
      <c r="P153" s="269">
        <f t="shared" si="25"/>
        <v>0.1477539182650528</v>
      </c>
      <c r="Q153" s="269">
        <f t="shared" si="25"/>
        <v>0.1473948259521132</v>
      </c>
      <c r="R153" s="269">
        <f t="shared" si="25"/>
        <v>0.14743811424563816</v>
      </c>
      <c r="S153" s="269">
        <f t="shared" si="25"/>
        <v>0.14684461558468445</v>
      </c>
      <c r="T153" s="269">
        <f t="shared" si="25"/>
        <v>0.15264141897244271</v>
      </c>
      <c r="U153" s="269">
        <f t="shared" si="25"/>
        <v>0.14667495473357448</v>
      </c>
      <c r="V153" s="269">
        <f t="shared" si="25"/>
        <v>0.14991431659428239</v>
      </c>
      <c r="W153" s="269">
        <f t="shared" si="25"/>
        <v>0.14711259736526991</v>
      </c>
      <c r="X153" s="269">
        <f t="shared" si="25"/>
        <v>0.14655301027765796</v>
      </c>
      <c r="Y153" s="269">
        <f t="shared" si="25"/>
        <v>0.14633909492384886</v>
      </c>
      <c r="DA153" s="79"/>
    </row>
    <row r="154" spans="1:105" ht="12" customHeight="1" x14ac:dyDescent="0.25">
      <c r="A154" s="62" t="s">
        <v>1499</v>
      </c>
      <c r="B154" s="318">
        <f t="shared" ref="B154:Y154" si="26">IF(B$61=0,0,B$61/B$48)</f>
        <v>0.12272737560895629</v>
      </c>
      <c r="C154" s="318">
        <f t="shared" si="26"/>
        <v>0.11947490091217122</v>
      </c>
      <c r="D154" s="318">
        <f t="shared" si="26"/>
        <v>0.12011074431824176</v>
      </c>
      <c r="E154" s="318">
        <f t="shared" si="26"/>
        <v>0.12471190405492003</v>
      </c>
      <c r="F154" s="318">
        <f t="shared" si="26"/>
        <v>0.12401440607356905</v>
      </c>
      <c r="G154" s="318">
        <f t="shared" si="26"/>
        <v>0.12299042598914413</v>
      </c>
      <c r="H154" s="318">
        <f t="shared" si="26"/>
        <v>0.12329442055052084</v>
      </c>
      <c r="I154" s="318">
        <f t="shared" si="26"/>
        <v>0.12186359462155427</v>
      </c>
      <c r="J154" s="318">
        <f t="shared" si="26"/>
        <v>0.12317673218128773</v>
      </c>
      <c r="K154" s="318">
        <f t="shared" si="26"/>
        <v>0.12247985361940851</v>
      </c>
      <c r="L154" s="318">
        <f t="shared" si="26"/>
        <v>0.12238771924866211</v>
      </c>
      <c r="M154" s="318">
        <f t="shared" si="26"/>
        <v>0.12165197720670888</v>
      </c>
      <c r="N154" s="318">
        <f t="shared" si="26"/>
        <v>0.12148486347903285</v>
      </c>
      <c r="O154" s="318">
        <f t="shared" si="26"/>
        <v>0.12088570972682063</v>
      </c>
      <c r="P154" s="318">
        <f t="shared" si="26"/>
        <v>0.12121292732551771</v>
      </c>
      <c r="Q154" s="318">
        <f t="shared" si="26"/>
        <v>0.1207441412200974</v>
      </c>
      <c r="R154" s="318">
        <f t="shared" si="26"/>
        <v>0.12071960583511436</v>
      </c>
      <c r="S154" s="318">
        <f t="shared" si="26"/>
        <v>0.12043279490035011</v>
      </c>
      <c r="T154" s="318">
        <f t="shared" si="26"/>
        <v>0.11920514040187516</v>
      </c>
      <c r="U154" s="318">
        <f t="shared" si="26"/>
        <v>0.11978525767467488</v>
      </c>
      <c r="V154" s="318">
        <f t="shared" si="26"/>
        <v>0.12262815548912312</v>
      </c>
      <c r="W154" s="318">
        <f t="shared" si="26"/>
        <v>0.11999514144779139</v>
      </c>
      <c r="X154" s="318">
        <f t="shared" si="26"/>
        <v>0.11976973294486579</v>
      </c>
      <c r="Y154" s="318">
        <f t="shared" si="26"/>
        <v>0.11934243344367562</v>
      </c>
      <c r="DA154" s="141"/>
    </row>
    <row r="155" spans="1:105" ht="12" customHeight="1" x14ac:dyDescent="0.25">
      <c r="A155" s="62" t="s">
        <v>1506</v>
      </c>
      <c r="B155" s="318">
        <f t="shared" ref="B155:Y155" si="27">IF(B$67=0,0,B$67/B$48)</f>
        <v>2.8671488581208854E-2</v>
      </c>
      <c r="C155" s="318">
        <f t="shared" si="27"/>
        <v>2.8199562532906796E-2</v>
      </c>
      <c r="D155" s="318">
        <f t="shared" si="27"/>
        <v>2.8182051365201584E-2</v>
      </c>
      <c r="E155" s="318">
        <f t="shared" si="27"/>
        <v>2.6728913340523627E-2</v>
      </c>
      <c r="F155" s="318">
        <f t="shared" si="27"/>
        <v>2.788210732790709E-2</v>
      </c>
      <c r="G155" s="318">
        <f t="shared" si="27"/>
        <v>2.6308957377773428E-2</v>
      </c>
      <c r="H155" s="318">
        <f t="shared" si="27"/>
        <v>2.6075424980787264E-2</v>
      </c>
      <c r="I155" s="318">
        <f t="shared" si="27"/>
        <v>2.5834047025504115E-2</v>
      </c>
      <c r="J155" s="318">
        <f t="shared" si="27"/>
        <v>2.617218578557369E-2</v>
      </c>
      <c r="K155" s="318">
        <f t="shared" si="27"/>
        <v>2.6395912496878018E-2</v>
      </c>
      <c r="L155" s="318">
        <f t="shared" si="27"/>
        <v>2.6476117867897733E-2</v>
      </c>
      <c r="M155" s="318">
        <f t="shared" si="27"/>
        <v>2.6190164536032196E-2</v>
      </c>
      <c r="N155" s="318">
        <f t="shared" si="27"/>
        <v>2.6402767605410046E-2</v>
      </c>
      <c r="O155" s="318">
        <f t="shared" si="27"/>
        <v>2.6552159712502094E-2</v>
      </c>
      <c r="P155" s="318">
        <f t="shared" si="27"/>
        <v>2.6540990939535072E-2</v>
      </c>
      <c r="Q155" s="318">
        <f t="shared" si="27"/>
        <v>2.6650684732015796E-2</v>
      </c>
      <c r="R155" s="318">
        <f t="shared" si="27"/>
        <v>2.671850841052379E-2</v>
      </c>
      <c r="S155" s="318">
        <f t="shared" si="27"/>
        <v>2.6411820684334345E-2</v>
      </c>
      <c r="T155" s="318">
        <f t="shared" si="27"/>
        <v>3.3436278570567558E-2</v>
      </c>
      <c r="U155" s="318">
        <f t="shared" si="27"/>
        <v>2.6889697058899598E-2</v>
      </c>
      <c r="V155" s="318">
        <f t="shared" si="27"/>
        <v>2.7286161105159277E-2</v>
      </c>
      <c r="W155" s="318">
        <f t="shared" si="27"/>
        <v>2.7117455917478512E-2</v>
      </c>
      <c r="X155" s="318">
        <f t="shared" si="27"/>
        <v>2.6783277332792163E-2</v>
      </c>
      <c r="Y155" s="318">
        <f t="shared" si="27"/>
        <v>2.699666148017324E-2</v>
      </c>
      <c r="DA155" s="141"/>
    </row>
    <row r="156" spans="1:105" ht="12" customHeight="1" x14ac:dyDescent="0.25">
      <c r="A156" s="62" t="s">
        <v>1518</v>
      </c>
      <c r="B156" s="318">
        <f t="shared" ref="B156:Y156" si="28">IF(B$78=0,0,B$78/B$48)</f>
        <v>0</v>
      </c>
      <c r="C156" s="318">
        <f t="shared" si="28"/>
        <v>0</v>
      </c>
      <c r="D156" s="318">
        <f t="shared" si="28"/>
        <v>0</v>
      </c>
      <c r="E156" s="318">
        <f t="shared" si="28"/>
        <v>0</v>
      </c>
      <c r="F156" s="318">
        <f t="shared" si="28"/>
        <v>0</v>
      </c>
      <c r="G156" s="318">
        <f t="shared" si="28"/>
        <v>0</v>
      </c>
      <c r="H156" s="318">
        <f t="shared" si="28"/>
        <v>0</v>
      </c>
      <c r="I156" s="318">
        <f t="shared" si="28"/>
        <v>0</v>
      </c>
      <c r="J156" s="318">
        <f t="shared" si="28"/>
        <v>0</v>
      </c>
      <c r="K156" s="318">
        <f t="shared" si="28"/>
        <v>0</v>
      </c>
      <c r="L156" s="318">
        <f t="shared" si="28"/>
        <v>0</v>
      </c>
      <c r="M156" s="318">
        <f t="shared" si="28"/>
        <v>0</v>
      </c>
      <c r="N156" s="318">
        <f t="shared" si="28"/>
        <v>0</v>
      </c>
      <c r="O156" s="318">
        <f t="shared" si="28"/>
        <v>0</v>
      </c>
      <c r="P156" s="318">
        <f t="shared" si="28"/>
        <v>0</v>
      </c>
      <c r="Q156" s="318">
        <f t="shared" si="28"/>
        <v>0</v>
      </c>
      <c r="R156" s="318">
        <f t="shared" si="28"/>
        <v>0</v>
      </c>
      <c r="S156" s="318">
        <f t="shared" si="28"/>
        <v>0</v>
      </c>
      <c r="T156" s="318">
        <f t="shared" si="28"/>
        <v>0</v>
      </c>
      <c r="U156" s="318">
        <f t="shared" si="28"/>
        <v>0</v>
      </c>
      <c r="V156" s="318">
        <f t="shared" si="28"/>
        <v>0</v>
      </c>
      <c r="W156" s="318">
        <f t="shared" si="28"/>
        <v>0</v>
      </c>
      <c r="X156" s="318">
        <f t="shared" si="28"/>
        <v>0</v>
      </c>
      <c r="Y156" s="318">
        <f t="shared" si="28"/>
        <v>0</v>
      </c>
      <c r="DA156" s="141"/>
    </row>
    <row r="157" spans="1:105" ht="12" customHeight="1" x14ac:dyDescent="0.25">
      <c r="A157" s="174" t="s">
        <v>1520</v>
      </c>
      <c r="B157" s="269">
        <f t="shared" ref="B157:Y157" si="29">IF(B$79=0,0,B$79/B$48)</f>
        <v>0.63874524186666659</v>
      </c>
      <c r="C157" s="269">
        <f t="shared" si="29"/>
        <v>0.62942597556356261</v>
      </c>
      <c r="D157" s="269">
        <f t="shared" si="29"/>
        <v>0.63168400402215918</v>
      </c>
      <c r="E157" s="269">
        <f t="shared" si="29"/>
        <v>0.65330059451863154</v>
      </c>
      <c r="F157" s="269">
        <f t="shared" si="29"/>
        <v>0.65400975425164565</v>
      </c>
      <c r="G157" s="269">
        <f t="shared" si="29"/>
        <v>0.65542224646047464</v>
      </c>
      <c r="H157" s="269">
        <f t="shared" si="29"/>
        <v>0.65439986821364815</v>
      </c>
      <c r="I157" s="269">
        <f t="shared" si="29"/>
        <v>0.65421413432173037</v>
      </c>
      <c r="J157" s="269">
        <f t="shared" si="29"/>
        <v>0.65733366810433047</v>
      </c>
      <c r="K157" s="269">
        <f t="shared" si="29"/>
        <v>0.65757780938413102</v>
      </c>
      <c r="L157" s="269">
        <f t="shared" si="29"/>
        <v>0.65531605230602163</v>
      </c>
      <c r="M157" s="269">
        <f t="shared" si="29"/>
        <v>0.65358728562604074</v>
      </c>
      <c r="N157" s="269">
        <f t="shared" si="29"/>
        <v>0.65458861254607448</v>
      </c>
      <c r="O157" s="269">
        <f t="shared" si="29"/>
        <v>0.65706561415750919</v>
      </c>
      <c r="P157" s="269">
        <f t="shared" si="29"/>
        <v>0.6587303370670009</v>
      </c>
      <c r="Q157" s="269">
        <f t="shared" si="29"/>
        <v>0.65735685200958871</v>
      </c>
      <c r="R157" s="269">
        <f t="shared" si="29"/>
        <v>0.6562331000315681</v>
      </c>
      <c r="S157" s="269">
        <f t="shared" si="29"/>
        <v>0.65565191947845625</v>
      </c>
      <c r="T157" s="269">
        <f t="shared" si="29"/>
        <v>0.653721649047596</v>
      </c>
      <c r="U157" s="269">
        <f t="shared" si="29"/>
        <v>0.65903024373887498</v>
      </c>
      <c r="V157" s="269">
        <f t="shared" si="29"/>
        <v>0.66350096056298935</v>
      </c>
      <c r="W157" s="269">
        <f t="shared" si="29"/>
        <v>0.65900701340046886</v>
      </c>
      <c r="X157" s="269">
        <f t="shared" si="29"/>
        <v>0.65941574070955167</v>
      </c>
      <c r="Y157" s="269">
        <f t="shared" si="29"/>
        <v>0.66049921669560707</v>
      </c>
      <c r="DA157" s="79"/>
    </row>
    <row r="158" spans="1:105" ht="12" customHeight="1" x14ac:dyDescent="0.25">
      <c r="A158" s="62" t="s">
        <v>1521</v>
      </c>
      <c r="B158" s="318">
        <f t="shared" ref="B158:Y158" si="30">IF(B$80=0,0,B$80/B$48)</f>
        <v>0.58891990236553793</v>
      </c>
      <c r="C158" s="318">
        <f t="shared" si="30"/>
        <v>0.57335454765311189</v>
      </c>
      <c r="D158" s="318">
        <f t="shared" si="30"/>
        <v>0.57698240306915349</v>
      </c>
      <c r="E158" s="318">
        <f t="shared" si="30"/>
        <v>0.61012378219751495</v>
      </c>
      <c r="F158" s="318">
        <f t="shared" si="30"/>
        <v>0.6111552813185418</v>
      </c>
      <c r="G158" s="318">
        <f t="shared" si="30"/>
        <v>0.61181437347350176</v>
      </c>
      <c r="H158" s="318">
        <f t="shared" si="30"/>
        <v>0.61046290152563554</v>
      </c>
      <c r="I158" s="318">
        <f t="shared" si="30"/>
        <v>0.60914685285392411</v>
      </c>
      <c r="J158" s="318">
        <f t="shared" si="30"/>
        <v>0.61460336183908471</v>
      </c>
      <c r="K158" s="318">
        <f t="shared" si="30"/>
        <v>0.61457992107637549</v>
      </c>
      <c r="L158" s="318">
        <f t="shared" si="30"/>
        <v>0.61133237188606226</v>
      </c>
      <c r="M158" s="318">
        <f t="shared" si="30"/>
        <v>0.6082647364041448</v>
      </c>
      <c r="N158" s="318">
        <f t="shared" si="30"/>
        <v>0.6096671848062325</v>
      </c>
      <c r="O158" s="318">
        <f t="shared" si="30"/>
        <v>0.61285530224555063</v>
      </c>
      <c r="P158" s="318">
        <f t="shared" si="30"/>
        <v>0.61543751683728776</v>
      </c>
      <c r="Q158" s="318">
        <f t="shared" si="30"/>
        <v>0.61321811542517501</v>
      </c>
      <c r="R158" s="318">
        <f t="shared" si="30"/>
        <v>0.61163092617513903</v>
      </c>
      <c r="S158" s="318">
        <f t="shared" si="30"/>
        <v>0.61048533173660746</v>
      </c>
      <c r="T158" s="318">
        <f t="shared" si="30"/>
        <v>0.60993833971633815</v>
      </c>
      <c r="U158" s="318">
        <f t="shared" si="30"/>
        <v>0.61511350837429268</v>
      </c>
      <c r="V158" s="318">
        <f t="shared" si="30"/>
        <v>0.62353919964047522</v>
      </c>
      <c r="W158" s="318">
        <f t="shared" si="30"/>
        <v>0.61531911921451998</v>
      </c>
      <c r="X158" s="318">
        <f t="shared" si="30"/>
        <v>0.61561227745715086</v>
      </c>
      <c r="Y158" s="318">
        <f t="shared" si="30"/>
        <v>0.6169754928576251</v>
      </c>
      <c r="DA158" s="141"/>
    </row>
    <row r="159" spans="1:105" ht="12" customHeight="1" x14ac:dyDescent="0.25">
      <c r="A159" s="62" t="s">
        <v>1530</v>
      </c>
      <c r="B159" s="318">
        <f t="shared" ref="B159:Y159" si="31">IF(B$88=0,0,B$88/B$48)</f>
        <v>4.9825339501128621E-2</v>
      </c>
      <c r="C159" s="318">
        <f t="shared" si="31"/>
        <v>5.6071427910450694E-2</v>
      </c>
      <c r="D159" s="318">
        <f t="shared" si="31"/>
        <v>5.4701600953005663E-2</v>
      </c>
      <c r="E159" s="318">
        <f t="shared" si="31"/>
        <v>4.3176812321116476E-2</v>
      </c>
      <c r="F159" s="318">
        <f t="shared" si="31"/>
        <v>4.2854472933103904E-2</v>
      </c>
      <c r="G159" s="318">
        <f t="shared" si="31"/>
        <v>4.3607872986972794E-2</v>
      </c>
      <c r="H159" s="318">
        <f t="shared" si="31"/>
        <v>4.3936966688012544E-2</v>
      </c>
      <c r="I159" s="318">
        <f t="shared" si="31"/>
        <v>4.5067281467806239E-2</v>
      </c>
      <c r="J159" s="318">
        <f t="shared" si="31"/>
        <v>4.2730306265245814E-2</v>
      </c>
      <c r="K159" s="318">
        <f t="shared" si="31"/>
        <v>4.2997888307755514E-2</v>
      </c>
      <c r="L159" s="318">
        <f t="shared" si="31"/>
        <v>4.3983680419959391E-2</v>
      </c>
      <c r="M159" s="318">
        <f t="shared" si="31"/>
        <v>4.5322549221895984E-2</v>
      </c>
      <c r="N159" s="318">
        <f t="shared" si="31"/>
        <v>4.4921427739841965E-2</v>
      </c>
      <c r="O159" s="318">
        <f t="shared" si="31"/>
        <v>4.4210311911958636E-2</v>
      </c>
      <c r="P159" s="318">
        <f t="shared" si="31"/>
        <v>4.3292820229713071E-2</v>
      </c>
      <c r="Q159" s="318">
        <f t="shared" si="31"/>
        <v>4.4138736584413654E-2</v>
      </c>
      <c r="R159" s="318">
        <f t="shared" si="31"/>
        <v>4.4602173856428999E-2</v>
      </c>
      <c r="S159" s="318">
        <f t="shared" si="31"/>
        <v>4.5166587741848757E-2</v>
      </c>
      <c r="T159" s="318">
        <f t="shared" si="31"/>
        <v>4.3783309331257791E-2</v>
      </c>
      <c r="U159" s="318">
        <f t="shared" si="31"/>
        <v>4.3916735364582314E-2</v>
      </c>
      <c r="V159" s="318">
        <f t="shared" si="31"/>
        <v>3.9961760922514009E-2</v>
      </c>
      <c r="W159" s="318">
        <f t="shared" si="31"/>
        <v>4.3687894185948872E-2</v>
      </c>
      <c r="X159" s="318">
        <f t="shared" si="31"/>
        <v>4.3803463252400893E-2</v>
      </c>
      <c r="Y159" s="318">
        <f t="shared" si="31"/>
        <v>4.3523723837981934E-2</v>
      </c>
      <c r="DA159" s="141"/>
    </row>
    <row r="160" spans="1:105" ht="12" customHeight="1" x14ac:dyDescent="0.25">
      <c r="A160" s="174" t="s">
        <v>1532</v>
      </c>
      <c r="B160" s="269">
        <f t="shared" ref="B160:Y160" si="32">IF(B$89=0,0,B$89/B$48)</f>
        <v>0.11807587304384323</v>
      </c>
      <c r="C160" s="269">
        <f t="shared" si="32"/>
        <v>0.12294819916431816</v>
      </c>
      <c r="D160" s="269">
        <f t="shared" si="32"/>
        <v>0.12183838506070979</v>
      </c>
      <c r="E160" s="269">
        <f t="shared" si="32"/>
        <v>0.11210244172284367</v>
      </c>
      <c r="F160" s="269">
        <f t="shared" si="32"/>
        <v>0.11138996163825926</v>
      </c>
      <c r="G160" s="269">
        <f t="shared" si="32"/>
        <v>0.11164112172043508</v>
      </c>
      <c r="H160" s="269">
        <f t="shared" si="32"/>
        <v>0.11215109536659315</v>
      </c>
      <c r="I160" s="269">
        <f t="shared" si="32"/>
        <v>0.11258408080116322</v>
      </c>
      <c r="J160" s="269">
        <f t="shared" si="32"/>
        <v>0.110812364574947</v>
      </c>
      <c r="K160" s="269">
        <f t="shared" si="32"/>
        <v>0.11072404951929933</v>
      </c>
      <c r="L160" s="269">
        <f t="shared" si="32"/>
        <v>0.11171742620478303</v>
      </c>
      <c r="M160" s="269">
        <f t="shared" si="32"/>
        <v>0.11274127885883062</v>
      </c>
      <c r="N160" s="269">
        <f t="shared" si="32"/>
        <v>0.11222806345310507</v>
      </c>
      <c r="O160" s="269">
        <f t="shared" si="32"/>
        <v>0.11115685223956855</v>
      </c>
      <c r="P160" s="269">
        <f t="shared" si="32"/>
        <v>0.11036094908306877</v>
      </c>
      <c r="Q160" s="269">
        <f t="shared" si="32"/>
        <v>0.11100573791227641</v>
      </c>
      <c r="R160" s="269">
        <f t="shared" si="32"/>
        <v>0.11148274555441412</v>
      </c>
      <c r="S160" s="269">
        <f t="shared" si="32"/>
        <v>0.11192680075498825</v>
      </c>
      <c r="T160" s="269">
        <f t="shared" si="32"/>
        <v>0.10980993556515796</v>
      </c>
      <c r="U160" s="269">
        <f t="shared" si="32"/>
        <v>0.11026010440049411</v>
      </c>
      <c r="V160" s="269">
        <f t="shared" si="32"/>
        <v>0.10759239192499763</v>
      </c>
      <c r="W160" s="269">
        <f t="shared" si="32"/>
        <v>0.11012992849535572</v>
      </c>
      <c r="X160" s="269">
        <f t="shared" si="32"/>
        <v>0.11013204926765655</v>
      </c>
      <c r="Y160" s="269">
        <f t="shared" si="32"/>
        <v>0.10960857333163797</v>
      </c>
      <c r="DA160" s="79"/>
    </row>
    <row r="161" spans="1:105" ht="12" customHeight="1" x14ac:dyDescent="0.25">
      <c r="A161" s="62" t="s">
        <v>1533</v>
      </c>
      <c r="B161" s="318">
        <f t="shared" ref="B161:Y161" si="33">IF(B$90=0,0,B$90/B$48)</f>
        <v>6.5386158918704196E-2</v>
      </c>
      <c r="C161" s="318">
        <f t="shared" si="33"/>
        <v>6.3653319555458429E-2</v>
      </c>
      <c r="D161" s="318">
        <f t="shared" si="33"/>
        <v>6.399208144774568E-2</v>
      </c>
      <c r="E161" s="318">
        <f t="shared" si="33"/>
        <v>6.6443467377412982E-2</v>
      </c>
      <c r="F161" s="318">
        <f t="shared" si="33"/>
        <v>6.6071857427898464E-2</v>
      </c>
      <c r="G161" s="318">
        <f t="shared" si="33"/>
        <v>6.5526305759433523E-2</v>
      </c>
      <c r="H161" s="318">
        <f t="shared" si="33"/>
        <v>6.5688266663445086E-2</v>
      </c>
      <c r="I161" s="318">
        <f t="shared" si="33"/>
        <v>6.4925957430381223E-2</v>
      </c>
      <c r="J161" s="318">
        <f t="shared" si="33"/>
        <v>6.5625565164489572E-2</v>
      </c>
      <c r="K161" s="318">
        <f t="shared" si="33"/>
        <v>6.5254285226594877E-2</v>
      </c>
      <c r="L161" s="318">
        <f t="shared" si="33"/>
        <v>6.5205198276127585E-2</v>
      </c>
      <c r="M161" s="318">
        <f t="shared" si="33"/>
        <v>6.4813212821866681E-2</v>
      </c>
      <c r="N161" s="318">
        <f t="shared" si="33"/>
        <v>6.4724178694793535E-2</v>
      </c>
      <c r="O161" s="318">
        <f t="shared" si="33"/>
        <v>6.4404964157168967E-2</v>
      </c>
      <c r="P161" s="318">
        <f t="shared" si="33"/>
        <v>6.4579297730287796E-2</v>
      </c>
      <c r="Q161" s="318">
        <f t="shared" si="33"/>
        <v>6.43295399021276E-2</v>
      </c>
      <c r="R161" s="318">
        <f t="shared" si="33"/>
        <v>6.4316468046124203E-2</v>
      </c>
      <c r="S161" s="318">
        <f t="shared" si="33"/>
        <v>6.4163662160175244E-2</v>
      </c>
      <c r="T161" s="318">
        <f t="shared" si="33"/>
        <v>6.3509597720711394E-2</v>
      </c>
      <c r="U161" s="318">
        <f t="shared" si="33"/>
        <v>6.3818670085394089E-2</v>
      </c>
      <c r="V161" s="318">
        <f t="shared" si="33"/>
        <v>6.5333296853568743E-2</v>
      </c>
      <c r="W161" s="318">
        <f t="shared" si="33"/>
        <v>6.393049105178697E-2</v>
      </c>
      <c r="X161" s="318">
        <f t="shared" si="33"/>
        <v>6.3810398887175865E-2</v>
      </c>
      <c r="Y161" s="318">
        <f t="shared" si="33"/>
        <v>6.3582744112093553E-2</v>
      </c>
      <c r="DA161" s="141"/>
    </row>
    <row r="162" spans="1:105" ht="12" customHeight="1" x14ac:dyDescent="0.25">
      <c r="A162" s="63" t="s">
        <v>1540</v>
      </c>
      <c r="B162" s="326">
        <f t="shared" ref="B162:Y162" si="34">IF(B$96=0,0,B$96/B$48)</f>
        <v>5.2689714125139037E-2</v>
      </c>
      <c r="C162" s="326">
        <f t="shared" si="34"/>
        <v>5.9294879608859742E-2</v>
      </c>
      <c r="D162" s="326">
        <f t="shared" si="34"/>
        <v>5.7846303612964105E-2</v>
      </c>
      <c r="E162" s="326">
        <f t="shared" si="34"/>
        <v>4.5658974345430696E-2</v>
      </c>
      <c r="F162" s="326">
        <f t="shared" si="34"/>
        <v>4.5318104210360782E-2</v>
      </c>
      <c r="G162" s="326">
        <f t="shared" si="34"/>
        <v>4.611481596100156E-2</v>
      </c>
      <c r="H162" s="326">
        <f t="shared" si="34"/>
        <v>4.6462828703148079E-2</v>
      </c>
      <c r="I162" s="326">
        <f t="shared" si="34"/>
        <v>4.7658123370781992E-2</v>
      </c>
      <c r="J162" s="326">
        <f t="shared" si="34"/>
        <v>4.5186799410457418E-2</v>
      </c>
      <c r="K162" s="326">
        <f t="shared" si="34"/>
        <v>4.5469764292704447E-2</v>
      </c>
      <c r="L162" s="326">
        <f t="shared" si="34"/>
        <v>4.651222792865544E-2</v>
      </c>
      <c r="M162" s="326">
        <f t="shared" si="34"/>
        <v>4.7928066036963937E-2</v>
      </c>
      <c r="N162" s="326">
        <f t="shared" si="34"/>
        <v>4.7503884758311521E-2</v>
      </c>
      <c r="O162" s="326">
        <f t="shared" si="34"/>
        <v>4.6751888082399558E-2</v>
      </c>
      <c r="P162" s="326">
        <f t="shared" si="34"/>
        <v>4.5781651352780978E-2</v>
      </c>
      <c r="Q162" s="326">
        <f t="shared" si="34"/>
        <v>4.6676198010148814E-2</v>
      </c>
      <c r="R162" s="326">
        <f t="shared" si="34"/>
        <v>4.7166277508289903E-2</v>
      </c>
      <c r="S162" s="326">
        <f t="shared" si="34"/>
        <v>4.7763138594813001E-2</v>
      </c>
      <c r="T162" s="326">
        <f t="shared" si="34"/>
        <v>4.6300337844446558E-2</v>
      </c>
      <c r="U162" s="326">
        <f t="shared" si="34"/>
        <v>4.6441434315100012E-2</v>
      </c>
      <c r="V162" s="326">
        <f t="shared" si="34"/>
        <v>4.225909507142888E-2</v>
      </c>
      <c r="W162" s="326">
        <f t="shared" si="34"/>
        <v>4.6199437443568747E-2</v>
      </c>
      <c r="X162" s="326">
        <f t="shared" si="34"/>
        <v>4.6321650380480694E-2</v>
      </c>
      <c r="Y162" s="326">
        <f t="shared" si="34"/>
        <v>4.6025829219544394E-2</v>
      </c>
      <c r="DA162" s="149"/>
    </row>
    <row r="163" spans="1:105" ht="12" hidden="1" customHeight="1" x14ac:dyDescent="0.25">
      <c r="A163" s="98"/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X163" s="98"/>
      <c r="Y163" s="98"/>
      <c r="DA163" s="94"/>
    </row>
    <row r="164" spans="1:105" ht="12" customHeight="1" x14ac:dyDescent="0.25">
      <c r="A164" s="172"/>
      <c r="B164" s="172"/>
      <c r="C164" s="172"/>
      <c r="D164" s="172"/>
      <c r="E164" s="172"/>
      <c r="F164" s="172"/>
      <c r="G164" s="172"/>
      <c r="H164" s="172"/>
      <c r="I164" s="172"/>
      <c r="J164" s="172"/>
      <c r="K164" s="172"/>
      <c r="L164" s="172"/>
      <c r="M164" s="172"/>
      <c r="N164" s="172"/>
      <c r="O164" s="172"/>
      <c r="P164" s="172"/>
      <c r="Q164" s="172"/>
      <c r="R164" s="172"/>
      <c r="S164" s="172"/>
      <c r="T164" s="172"/>
      <c r="U164" s="172"/>
      <c r="V164" s="172"/>
      <c r="W164" s="172"/>
      <c r="X164" s="172"/>
      <c r="Y164" s="172"/>
      <c r="DA164" s="176"/>
    </row>
    <row r="165" spans="1:105" ht="12" customHeight="1" x14ac:dyDescent="0.25">
      <c r="A165" s="35" t="s">
        <v>53</v>
      </c>
      <c r="B165" s="232">
        <f t="shared" ref="B165:Y165" si="35">SUM(B166:B170,B172:B174,B176:B178)</f>
        <v>0.99999999999999989</v>
      </c>
      <c r="C165" s="232">
        <f t="shared" si="35"/>
        <v>0.99999999999999967</v>
      </c>
      <c r="D165" s="232">
        <f t="shared" si="35"/>
        <v>1</v>
      </c>
      <c r="E165" s="232">
        <f t="shared" si="35"/>
        <v>1.0000000000000004</v>
      </c>
      <c r="F165" s="232">
        <f t="shared" si="35"/>
        <v>1.0000000000000002</v>
      </c>
      <c r="G165" s="232">
        <f t="shared" si="35"/>
        <v>1.0000000000000002</v>
      </c>
      <c r="H165" s="232">
        <f t="shared" si="35"/>
        <v>1</v>
      </c>
      <c r="I165" s="232">
        <f t="shared" si="35"/>
        <v>1.0000000000000004</v>
      </c>
      <c r="J165" s="232">
        <f t="shared" si="35"/>
        <v>1</v>
      </c>
      <c r="K165" s="232">
        <f t="shared" si="35"/>
        <v>1.0000000000000004</v>
      </c>
      <c r="L165" s="232">
        <f t="shared" si="35"/>
        <v>1.0000000000000002</v>
      </c>
      <c r="M165" s="232">
        <f t="shared" si="35"/>
        <v>0.99999999999999978</v>
      </c>
      <c r="N165" s="232">
        <f t="shared" si="35"/>
        <v>0.99999999999999989</v>
      </c>
      <c r="O165" s="232">
        <f t="shared" si="35"/>
        <v>0.99999999999999967</v>
      </c>
      <c r="P165" s="232">
        <f t="shared" si="35"/>
        <v>1.0000000000000002</v>
      </c>
      <c r="Q165" s="232">
        <f t="shared" si="35"/>
        <v>0.99999999999999978</v>
      </c>
      <c r="R165" s="232">
        <f t="shared" si="35"/>
        <v>0.99999999999999989</v>
      </c>
      <c r="S165" s="232">
        <f t="shared" si="35"/>
        <v>0.99999999999999989</v>
      </c>
      <c r="T165" s="232">
        <f t="shared" si="35"/>
        <v>1.0000000000000004</v>
      </c>
      <c r="U165" s="232">
        <f t="shared" si="35"/>
        <v>0.99999999999999944</v>
      </c>
      <c r="V165" s="232">
        <f t="shared" si="35"/>
        <v>1.0000000000000004</v>
      </c>
      <c r="W165" s="232">
        <f t="shared" si="35"/>
        <v>1</v>
      </c>
      <c r="X165" s="232">
        <f t="shared" si="35"/>
        <v>1</v>
      </c>
      <c r="Y165" s="232">
        <f t="shared" si="35"/>
        <v>1.0000000000000002</v>
      </c>
      <c r="DA165" s="95"/>
    </row>
    <row r="166" spans="1:105" ht="12" customHeight="1" x14ac:dyDescent="0.25">
      <c r="A166" s="55" t="s">
        <v>91</v>
      </c>
      <c r="B166" s="266">
        <f t="shared" ref="B166:Y166" si="36">IF(B$100=0,0,B$100/B$99)</f>
        <v>8.4901072430491869E-3</v>
      </c>
      <c r="C166" s="266">
        <f t="shared" si="36"/>
        <v>8.4901072430492025E-3</v>
      </c>
      <c r="D166" s="266">
        <f t="shared" si="36"/>
        <v>8.490107243049291E-3</v>
      </c>
      <c r="E166" s="266">
        <f t="shared" si="36"/>
        <v>8.4901072430508175E-3</v>
      </c>
      <c r="F166" s="266">
        <f t="shared" si="36"/>
        <v>8.4901072430506788E-3</v>
      </c>
      <c r="G166" s="266">
        <f t="shared" si="36"/>
        <v>8.4901072430508939E-3</v>
      </c>
      <c r="H166" s="266">
        <f t="shared" si="36"/>
        <v>8.4901072430506076E-3</v>
      </c>
      <c r="I166" s="266">
        <f t="shared" si="36"/>
        <v>8.4901072430493586E-3</v>
      </c>
      <c r="J166" s="266">
        <f t="shared" si="36"/>
        <v>8.4901072430508522E-3</v>
      </c>
      <c r="K166" s="266">
        <f t="shared" si="36"/>
        <v>8.4901072430507169E-3</v>
      </c>
      <c r="L166" s="266">
        <f t="shared" si="36"/>
        <v>8.4901072430505764E-3</v>
      </c>
      <c r="M166" s="266">
        <f t="shared" si="36"/>
        <v>8.490107243049206E-3</v>
      </c>
      <c r="N166" s="266">
        <f t="shared" si="36"/>
        <v>8.4901072430490308E-3</v>
      </c>
      <c r="O166" s="266">
        <f t="shared" si="36"/>
        <v>8.4901072430488816E-3</v>
      </c>
      <c r="P166" s="266">
        <f t="shared" si="36"/>
        <v>8.490107243050566E-3</v>
      </c>
      <c r="Q166" s="266">
        <f t="shared" si="36"/>
        <v>8.4901072430506389E-3</v>
      </c>
      <c r="R166" s="266">
        <f t="shared" si="36"/>
        <v>8.4901072430489978E-3</v>
      </c>
      <c r="S166" s="266">
        <f t="shared" si="36"/>
        <v>8.4901072430492927E-3</v>
      </c>
      <c r="T166" s="266">
        <f t="shared" si="36"/>
        <v>8.4901072430506094E-3</v>
      </c>
      <c r="U166" s="266">
        <f t="shared" si="36"/>
        <v>8.4901072430506718E-3</v>
      </c>
      <c r="V166" s="266">
        <f t="shared" si="36"/>
        <v>8.490107243050566E-3</v>
      </c>
      <c r="W166" s="266">
        <f t="shared" si="36"/>
        <v>8.490107243050618E-3</v>
      </c>
      <c r="X166" s="266">
        <f t="shared" si="36"/>
        <v>8.4901072430509008E-3</v>
      </c>
      <c r="Y166" s="266">
        <f t="shared" si="36"/>
        <v>8.4901072430508991E-3</v>
      </c>
      <c r="DA166" s="76"/>
    </row>
    <row r="167" spans="1:105" ht="12" customHeight="1" x14ac:dyDescent="0.25">
      <c r="A167" s="173" t="s">
        <v>92</v>
      </c>
      <c r="B167" s="267">
        <f t="shared" ref="B167:Y167" si="37">IF(B$101=0,0,B$101/B$99)</f>
        <v>9.5190184158578245E-3</v>
      </c>
      <c r="C167" s="267">
        <f t="shared" si="37"/>
        <v>9.5190184158578418E-3</v>
      </c>
      <c r="D167" s="267">
        <f t="shared" si="37"/>
        <v>9.5190184158579442E-3</v>
      </c>
      <c r="E167" s="267">
        <f t="shared" si="37"/>
        <v>9.5190184158596512E-3</v>
      </c>
      <c r="F167" s="267">
        <f t="shared" si="37"/>
        <v>9.519018415859502E-3</v>
      </c>
      <c r="G167" s="267">
        <f t="shared" si="37"/>
        <v>9.5190184158597483E-3</v>
      </c>
      <c r="H167" s="267">
        <f t="shared" si="37"/>
        <v>9.5190184158594239E-3</v>
      </c>
      <c r="I167" s="267">
        <f t="shared" si="37"/>
        <v>9.5190184158580205E-3</v>
      </c>
      <c r="J167" s="267">
        <f t="shared" si="37"/>
        <v>9.5190184158596893E-3</v>
      </c>
      <c r="K167" s="267">
        <f t="shared" si="37"/>
        <v>9.5190184158595436E-3</v>
      </c>
      <c r="L167" s="267">
        <f t="shared" si="37"/>
        <v>9.5190184158593857E-3</v>
      </c>
      <c r="M167" s="267">
        <f t="shared" si="37"/>
        <v>9.5190184158578488E-3</v>
      </c>
      <c r="N167" s="267">
        <f t="shared" si="37"/>
        <v>9.5190184158576528E-3</v>
      </c>
      <c r="O167" s="267">
        <f t="shared" si="37"/>
        <v>9.519018415857488E-3</v>
      </c>
      <c r="P167" s="267">
        <f t="shared" si="37"/>
        <v>9.5190184158593719E-3</v>
      </c>
      <c r="Q167" s="267">
        <f t="shared" si="37"/>
        <v>9.5190184158594586E-3</v>
      </c>
      <c r="R167" s="267">
        <f t="shared" si="37"/>
        <v>9.5190184158576163E-3</v>
      </c>
      <c r="S167" s="267">
        <f t="shared" si="37"/>
        <v>9.5190184158579442E-3</v>
      </c>
      <c r="T167" s="267">
        <f t="shared" si="37"/>
        <v>9.5190184158594256E-3</v>
      </c>
      <c r="U167" s="267">
        <f t="shared" si="37"/>
        <v>9.5190184158594968E-3</v>
      </c>
      <c r="V167" s="267">
        <f t="shared" si="37"/>
        <v>9.5190184158593771E-3</v>
      </c>
      <c r="W167" s="267">
        <f t="shared" si="37"/>
        <v>9.5190184158594343E-3</v>
      </c>
      <c r="X167" s="267">
        <f t="shared" si="37"/>
        <v>9.5190184158597483E-3</v>
      </c>
      <c r="Y167" s="267">
        <f t="shared" si="37"/>
        <v>9.5190184158597448E-3</v>
      </c>
      <c r="DA167" s="77"/>
    </row>
    <row r="168" spans="1:105" ht="12" customHeight="1" x14ac:dyDescent="0.25">
      <c r="A168" s="173" t="s">
        <v>93</v>
      </c>
      <c r="B168" s="267">
        <f t="shared" ref="B168:Y168" si="38">IF(B$102=0,0,B$102/B$99)</f>
        <v>1.9262477708013981E-2</v>
      </c>
      <c r="C168" s="267">
        <f t="shared" si="38"/>
        <v>2.1269284299555175E-2</v>
      </c>
      <c r="D168" s="267">
        <f t="shared" si="38"/>
        <v>2.0844155335291565E-2</v>
      </c>
      <c r="E168" s="267">
        <f t="shared" si="38"/>
        <v>1.7185500645849495E-2</v>
      </c>
      <c r="F168" s="267">
        <f t="shared" si="38"/>
        <v>1.7161782601833257E-2</v>
      </c>
      <c r="G168" s="267">
        <f t="shared" si="38"/>
        <v>1.7487295049074928E-2</v>
      </c>
      <c r="H168" s="267">
        <f t="shared" si="38"/>
        <v>1.7551668785505747E-2</v>
      </c>
      <c r="I168" s="267">
        <f t="shared" si="38"/>
        <v>1.8028354031089253E-2</v>
      </c>
      <c r="J168" s="267">
        <f t="shared" si="38"/>
        <v>1.7210562100157749E-2</v>
      </c>
      <c r="K168" s="267">
        <f t="shared" si="38"/>
        <v>1.7361148474277593E-2</v>
      </c>
      <c r="L168" s="267">
        <f t="shared" si="38"/>
        <v>1.7659540940771611E-2</v>
      </c>
      <c r="M168" s="267">
        <f t="shared" si="38"/>
        <v>1.8124286653273515E-2</v>
      </c>
      <c r="N168" s="267">
        <f t="shared" si="38"/>
        <v>1.8026699586005401E-2</v>
      </c>
      <c r="O168" s="267">
        <f t="shared" si="38"/>
        <v>1.7884223169324778E-2</v>
      </c>
      <c r="P168" s="267">
        <f t="shared" si="38"/>
        <v>1.7580297463810145E-2</v>
      </c>
      <c r="Q168" s="267">
        <f t="shared" si="38"/>
        <v>1.7878384402744269E-2</v>
      </c>
      <c r="R168" s="267">
        <f t="shared" si="38"/>
        <v>1.8016124647351531E-2</v>
      </c>
      <c r="S168" s="267">
        <f t="shared" si="38"/>
        <v>1.8210513882563985E-2</v>
      </c>
      <c r="T168" s="267">
        <f t="shared" si="38"/>
        <v>1.7937450789675551E-2</v>
      </c>
      <c r="U168" s="267">
        <f t="shared" si="38"/>
        <v>1.7913904087078669E-2</v>
      </c>
      <c r="V168" s="267">
        <f t="shared" si="38"/>
        <v>1.64320551022109E-2</v>
      </c>
      <c r="W168" s="267">
        <f t="shared" si="38"/>
        <v>1.7823834404295445E-2</v>
      </c>
      <c r="X168" s="267">
        <f t="shared" si="38"/>
        <v>1.7881985250754889E-2</v>
      </c>
      <c r="Y168" s="267">
        <f t="shared" si="38"/>
        <v>1.7844726378026268E-2</v>
      </c>
      <c r="DA168" s="77"/>
    </row>
    <row r="169" spans="1:105" ht="12" customHeight="1" x14ac:dyDescent="0.25">
      <c r="A169" s="173" t="s">
        <v>94</v>
      </c>
      <c r="B169" s="267">
        <f t="shared" ref="B169:Y169" si="39">IF(B$103=0,0,B$103/B$99)</f>
        <v>7.6201889364818295E-3</v>
      </c>
      <c r="C169" s="267">
        <f t="shared" si="39"/>
        <v>7.6201889364818391E-3</v>
      </c>
      <c r="D169" s="267">
        <f t="shared" si="39"/>
        <v>7.6201889364819241E-3</v>
      </c>
      <c r="E169" s="267">
        <f t="shared" si="39"/>
        <v>7.6201889364832919E-3</v>
      </c>
      <c r="F169" s="267">
        <f t="shared" si="39"/>
        <v>7.6201889364831705E-3</v>
      </c>
      <c r="G169" s="267">
        <f t="shared" si="39"/>
        <v>7.6201889364833622E-3</v>
      </c>
      <c r="H169" s="267">
        <f t="shared" si="39"/>
        <v>7.6201889364831063E-3</v>
      </c>
      <c r="I169" s="267">
        <f t="shared" si="39"/>
        <v>7.6201889364819831E-3</v>
      </c>
      <c r="J169" s="267">
        <f t="shared" si="39"/>
        <v>7.6201889364833205E-3</v>
      </c>
      <c r="K169" s="267">
        <f t="shared" si="39"/>
        <v>7.6201889364832008E-3</v>
      </c>
      <c r="L169" s="267">
        <f t="shared" si="39"/>
        <v>7.6201889364830725E-3</v>
      </c>
      <c r="M169" s="267">
        <f t="shared" si="39"/>
        <v>7.6201889364818443E-3</v>
      </c>
      <c r="N169" s="267">
        <f t="shared" si="39"/>
        <v>7.6201889364816899E-3</v>
      </c>
      <c r="O169" s="267">
        <f t="shared" si="39"/>
        <v>7.6201889364815563E-3</v>
      </c>
      <c r="P169" s="267">
        <f t="shared" si="39"/>
        <v>7.6201889364830655E-3</v>
      </c>
      <c r="Q169" s="267">
        <f t="shared" si="39"/>
        <v>7.6201889364831349E-3</v>
      </c>
      <c r="R169" s="267">
        <f t="shared" si="39"/>
        <v>7.6201889364816578E-3</v>
      </c>
      <c r="S169" s="267">
        <f t="shared" si="39"/>
        <v>7.6201889364819232E-3</v>
      </c>
      <c r="T169" s="267">
        <f t="shared" si="39"/>
        <v>7.620188936483108E-3</v>
      </c>
      <c r="U169" s="267">
        <f t="shared" si="39"/>
        <v>7.6201889364831653E-3</v>
      </c>
      <c r="V169" s="267">
        <f t="shared" si="39"/>
        <v>7.6201889364830664E-3</v>
      </c>
      <c r="W169" s="267">
        <f t="shared" si="39"/>
        <v>7.6201889364831132E-3</v>
      </c>
      <c r="X169" s="267">
        <f t="shared" si="39"/>
        <v>7.6201889364833682E-3</v>
      </c>
      <c r="Y169" s="267">
        <f t="shared" si="39"/>
        <v>7.6201889364833674E-3</v>
      </c>
      <c r="DA169" s="77"/>
    </row>
    <row r="170" spans="1:105" ht="12" customHeight="1" x14ac:dyDescent="0.25">
      <c r="A170" s="56" t="s">
        <v>95</v>
      </c>
      <c r="B170" s="268">
        <f t="shared" ref="B170:Y170" si="40">IF(B$104=0,0,B$104/B$99)</f>
        <v>8.0924425738674796E-3</v>
      </c>
      <c r="C170" s="268">
        <f t="shared" si="40"/>
        <v>8.2970013933394652E-3</v>
      </c>
      <c r="D170" s="268">
        <f t="shared" si="40"/>
        <v>8.2802475296092758E-3</v>
      </c>
      <c r="E170" s="268">
        <f t="shared" si="40"/>
        <v>8.005987040902789E-3</v>
      </c>
      <c r="F170" s="268">
        <f t="shared" si="40"/>
        <v>8.0051873630779275E-3</v>
      </c>
      <c r="G170" s="268">
        <f t="shared" si="40"/>
        <v>8.0097870353913036E-3</v>
      </c>
      <c r="H170" s="268">
        <f t="shared" si="40"/>
        <v>8.0101525164123187E-3</v>
      </c>
      <c r="I170" s="268">
        <f t="shared" si="40"/>
        <v>8.0361546232832481E-3</v>
      </c>
      <c r="J170" s="268">
        <f t="shared" si="40"/>
        <v>8.0075261857249017E-3</v>
      </c>
      <c r="K170" s="268">
        <f t="shared" si="40"/>
        <v>8.0108439059622897E-3</v>
      </c>
      <c r="L170" s="268">
        <f t="shared" si="40"/>
        <v>8.0162222779003901E-3</v>
      </c>
      <c r="M170" s="268">
        <f t="shared" si="40"/>
        <v>8.0400698373005834E-3</v>
      </c>
      <c r="N170" s="268">
        <f t="shared" si="40"/>
        <v>8.0351517927681193E-3</v>
      </c>
      <c r="O170" s="268">
        <f t="shared" si="40"/>
        <v>8.0307576794853772E-3</v>
      </c>
      <c r="P170" s="268">
        <f t="shared" si="40"/>
        <v>8.020989505305106E-3</v>
      </c>
      <c r="Q170" s="268">
        <f t="shared" si="40"/>
        <v>8.0333323686268172E-3</v>
      </c>
      <c r="R170" s="268">
        <f t="shared" si="40"/>
        <v>8.0364739129508683E-3</v>
      </c>
      <c r="S170" s="268">
        <f t="shared" si="40"/>
        <v>8.0481962414294325E-3</v>
      </c>
      <c r="T170" s="268">
        <f t="shared" si="40"/>
        <v>8.1535125010617666E-3</v>
      </c>
      <c r="U170" s="268">
        <f t="shared" si="40"/>
        <v>8.1597712696675432E-3</v>
      </c>
      <c r="V170" s="268">
        <f t="shared" si="40"/>
        <v>8.1147647781106592E-3</v>
      </c>
      <c r="W170" s="268">
        <f t="shared" si="40"/>
        <v>8.1625162233186707E-3</v>
      </c>
      <c r="X170" s="268">
        <f t="shared" si="40"/>
        <v>8.1721659947797381E-3</v>
      </c>
      <c r="Y170" s="268">
        <f t="shared" si="40"/>
        <v>8.2104758185272669E-3</v>
      </c>
      <c r="DA170" s="78"/>
    </row>
    <row r="171" spans="1:105" ht="12" customHeight="1" x14ac:dyDescent="0.25">
      <c r="A171" s="174" t="s">
        <v>1553</v>
      </c>
      <c r="B171" s="269">
        <f t="shared" ref="B171:Y171" si="41">IF(B$110=0,0,B$110/B$99)</f>
        <v>0.7215539267372143</v>
      </c>
      <c r="C171" s="269">
        <f t="shared" si="41"/>
        <v>0.70363806215203928</v>
      </c>
      <c r="D171" s="269">
        <f t="shared" si="41"/>
        <v>0.70740889257753192</v>
      </c>
      <c r="E171" s="269">
        <f t="shared" si="41"/>
        <v>0.73998065195428964</v>
      </c>
      <c r="F171" s="269">
        <f t="shared" si="41"/>
        <v>0.74019090285866396</v>
      </c>
      <c r="G171" s="269">
        <f t="shared" si="41"/>
        <v>0.73731124947451021</v>
      </c>
      <c r="H171" s="269">
        <f t="shared" si="41"/>
        <v>0.73674226789029573</v>
      </c>
      <c r="I171" s="269">
        <f t="shared" si="41"/>
        <v>0.73250748139042643</v>
      </c>
      <c r="J171" s="269">
        <f t="shared" si="41"/>
        <v>0.73975785165699415</v>
      </c>
      <c r="K171" s="269">
        <f t="shared" si="41"/>
        <v>0.73842458779189812</v>
      </c>
      <c r="L171" s="269">
        <f t="shared" si="41"/>
        <v>0.73578377969145781</v>
      </c>
      <c r="M171" s="269">
        <f t="shared" si="41"/>
        <v>0.73165644913130745</v>
      </c>
      <c r="N171" s="269">
        <f t="shared" si="41"/>
        <v>0.73252302134315195</v>
      </c>
      <c r="O171" s="269">
        <f t="shared" si="41"/>
        <v>0.73378563936259855</v>
      </c>
      <c r="P171" s="269">
        <f t="shared" si="41"/>
        <v>0.73647937626878046</v>
      </c>
      <c r="Q171" s="269">
        <f t="shared" si="41"/>
        <v>0.73383484001263399</v>
      </c>
      <c r="R171" s="269">
        <f t="shared" si="41"/>
        <v>0.73261521479461811</v>
      </c>
      <c r="S171" s="269">
        <f t="shared" si="41"/>
        <v>0.73088726309108454</v>
      </c>
      <c r="T171" s="269">
        <f t="shared" si="41"/>
        <v>0.73320217248528818</v>
      </c>
      <c r="U171" s="269">
        <f t="shared" si="41"/>
        <v>0.73340439611556674</v>
      </c>
      <c r="V171" s="269">
        <f t="shared" si="41"/>
        <v>0.74653581722435713</v>
      </c>
      <c r="W171" s="269">
        <f t="shared" si="41"/>
        <v>0.73419749200925688</v>
      </c>
      <c r="X171" s="269">
        <f t="shared" si="41"/>
        <v>0.7336749124140437</v>
      </c>
      <c r="Y171" s="269">
        <f t="shared" si="41"/>
        <v>0.73396868465271581</v>
      </c>
      <c r="DA171" s="79"/>
    </row>
    <row r="172" spans="1:105" ht="12" customHeight="1" x14ac:dyDescent="0.25">
      <c r="A172" s="62" t="s">
        <v>1554</v>
      </c>
      <c r="B172" s="318">
        <f t="shared" ref="B172:Y172" si="42">IF(B$111=0,0,B$111/B$99)</f>
        <v>0.62474310472906547</v>
      </c>
      <c r="C172" s="318">
        <f t="shared" si="42"/>
        <v>0.59674127930938958</v>
      </c>
      <c r="D172" s="318">
        <f t="shared" si="42"/>
        <v>0.60264875514019844</v>
      </c>
      <c r="E172" s="318">
        <f t="shared" si="42"/>
        <v>0.65360845885609464</v>
      </c>
      <c r="F172" s="318">
        <f t="shared" si="42"/>
        <v>0.65393791370569565</v>
      </c>
      <c r="G172" s="318">
        <f t="shared" si="42"/>
        <v>0.6494222751658919</v>
      </c>
      <c r="H172" s="318">
        <f t="shared" si="42"/>
        <v>0.64852975917275701</v>
      </c>
      <c r="I172" s="318">
        <f t="shared" si="42"/>
        <v>0.64189921179707388</v>
      </c>
      <c r="J172" s="318">
        <f t="shared" si="42"/>
        <v>0.6532597028001953</v>
      </c>
      <c r="K172" s="318">
        <f t="shared" si="42"/>
        <v>0.65116961051028532</v>
      </c>
      <c r="L172" s="318">
        <f t="shared" si="42"/>
        <v>0.64702911891116888</v>
      </c>
      <c r="M172" s="318">
        <f t="shared" si="42"/>
        <v>0.64056603408648005</v>
      </c>
      <c r="N172" s="318">
        <f t="shared" si="42"/>
        <v>0.64192306678543309</v>
      </c>
      <c r="O172" s="318">
        <f t="shared" si="42"/>
        <v>0.64390175359025137</v>
      </c>
      <c r="P172" s="318">
        <f t="shared" si="42"/>
        <v>0.64812298336761454</v>
      </c>
      <c r="Q172" s="318">
        <f t="shared" si="42"/>
        <v>0.64398029915638444</v>
      </c>
      <c r="R172" s="318">
        <f t="shared" si="42"/>
        <v>0.64206840856596081</v>
      </c>
      <c r="S172" s="318">
        <f t="shared" si="42"/>
        <v>0.63936348069478588</v>
      </c>
      <c r="T172" s="318">
        <f t="shared" si="42"/>
        <v>0.64305077129992883</v>
      </c>
      <c r="U172" s="318">
        <f t="shared" si="42"/>
        <v>0.64337133773472832</v>
      </c>
      <c r="V172" s="318">
        <f t="shared" si="42"/>
        <v>0.66395034790716778</v>
      </c>
      <c r="W172" s="318">
        <f t="shared" si="42"/>
        <v>0.64461711267420019</v>
      </c>
      <c r="X172" s="318">
        <f t="shared" si="42"/>
        <v>0.64380227414264757</v>
      </c>
      <c r="Y172" s="318">
        <f t="shared" si="42"/>
        <v>0.64428330485090135</v>
      </c>
      <c r="DA172" s="141"/>
    </row>
    <row r="173" spans="1:105" ht="12" customHeight="1" x14ac:dyDescent="0.25">
      <c r="A173" s="62" t="s">
        <v>1561</v>
      </c>
      <c r="B173" s="318">
        <f t="shared" ref="B173:Y173" si="43">IF(B$117=0,0,B$117/B$99)</f>
        <v>9.6810822008148806E-2</v>
      </c>
      <c r="C173" s="318">
        <f t="shared" si="43"/>
        <v>0.10689678284264958</v>
      </c>
      <c r="D173" s="318">
        <f t="shared" si="43"/>
        <v>0.10476013743733345</v>
      </c>
      <c r="E173" s="318">
        <f t="shared" si="43"/>
        <v>8.6372193098195063E-2</v>
      </c>
      <c r="F173" s="318">
        <f t="shared" si="43"/>
        <v>8.6252989152968335E-2</v>
      </c>
      <c r="G173" s="318">
        <f t="shared" si="43"/>
        <v>8.7888974308618334E-2</v>
      </c>
      <c r="H173" s="318">
        <f t="shared" si="43"/>
        <v>8.8212508717538718E-2</v>
      </c>
      <c r="I173" s="318">
        <f t="shared" si="43"/>
        <v>9.0608269593352497E-2</v>
      </c>
      <c r="J173" s="318">
        <f t="shared" si="43"/>
        <v>8.6498148856798796E-2</v>
      </c>
      <c r="K173" s="318">
        <f t="shared" si="43"/>
        <v>8.7254977281612786E-2</v>
      </c>
      <c r="L173" s="318">
        <f t="shared" si="43"/>
        <v>8.8754660780288902E-2</v>
      </c>
      <c r="M173" s="318">
        <f t="shared" si="43"/>
        <v>9.1090415044827358E-2</v>
      </c>
      <c r="N173" s="318">
        <f t="shared" si="43"/>
        <v>9.0599954557718812E-2</v>
      </c>
      <c r="O173" s="318">
        <f t="shared" si="43"/>
        <v>8.98838857723471E-2</v>
      </c>
      <c r="P173" s="318">
        <f t="shared" si="43"/>
        <v>8.8356392901165925E-2</v>
      </c>
      <c r="Q173" s="318">
        <f t="shared" si="43"/>
        <v>8.9854540856249596E-2</v>
      </c>
      <c r="R173" s="318">
        <f t="shared" si="43"/>
        <v>9.0546806228657239E-2</v>
      </c>
      <c r="S173" s="318">
        <f t="shared" si="43"/>
        <v>9.1523782396298603E-2</v>
      </c>
      <c r="T173" s="318">
        <f t="shared" si="43"/>
        <v>9.0151401185359276E-2</v>
      </c>
      <c r="U173" s="318">
        <f t="shared" si="43"/>
        <v>9.0033058380838443E-2</v>
      </c>
      <c r="V173" s="318">
        <f t="shared" si="43"/>
        <v>8.2585469317189325E-2</v>
      </c>
      <c r="W173" s="318">
        <f t="shared" si="43"/>
        <v>8.9580379335056692E-2</v>
      </c>
      <c r="X173" s="318">
        <f t="shared" si="43"/>
        <v>8.987263827139616E-2</v>
      </c>
      <c r="Y173" s="318">
        <f t="shared" si="43"/>
        <v>8.9685379801814499E-2</v>
      </c>
      <c r="DA173" s="141"/>
    </row>
    <row r="174" spans="1:105" ht="12" customHeight="1" x14ac:dyDescent="0.25">
      <c r="A174" s="174" t="s">
        <v>1563</v>
      </c>
      <c r="B174" s="269">
        <f t="shared" ref="B174:Y174" si="44">IF(B$118=0,0,B$118/B$99)</f>
        <v>7.9315187905521209E-2</v>
      </c>
      <c r="C174" s="269">
        <f t="shared" si="44"/>
        <v>8.7578415736897605E-2</v>
      </c>
      <c r="D174" s="269">
        <f t="shared" si="44"/>
        <v>8.5827904499673979E-2</v>
      </c>
      <c r="E174" s="269">
        <f t="shared" si="44"/>
        <v>7.0763026108988838E-2</v>
      </c>
      <c r="F174" s="269">
        <f t="shared" si="44"/>
        <v>7.0665364679010051E-2</v>
      </c>
      <c r="G174" s="269">
        <f t="shared" si="44"/>
        <v>7.2005694895606126E-2</v>
      </c>
      <c r="H174" s="269">
        <f t="shared" si="44"/>
        <v>7.2270760225133637E-2</v>
      </c>
      <c r="I174" s="269">
        <f t="shared" si="44"/>
        <v>7.4233559632268867E-2</v>
      </c>
      <c r="J174" s="269">
        <f t="shared" si="44"/>
        <v>7.0866219165862193E-2</v>
      </c>
      <c r="K174" s="269">
        <f t="shared" si="44"/>
        <v>7.1486273695729796E-2</v>
      </c>
      <c r="L174" s="269">
        <f t="shared" si="44"/>
        <v>7.2714934665949513E-2</v>
      </c>
      <c r="M174" s="269">
        <f t="shared" si="44"/>
        <v>7.4628571845658645E-2</v>
      </c>
      <c r="N174" s="269">
        <f t="shared" si="44"/>
        <v>7.4226747288358916E-2</v>
      </c>
      <c r="O174" s="269">
        <f t="shared" si="44"/>
        <v>7.3640086323324888E-2</v>
      </c>
      <c r="P174" s="269">
        <f t="shared" si="44"/>
        <v>7.2388641685328908E-2</v>
      </c>
      <c r="Q174" s="269">
        <f t="shared" si="44"/>
        <v>7.3616044615114298E-2</v>
      </c>
      <c r="R174" s="269">
        <f t="shared" si="44"/>
        <v>7.4183203915635224E-2</v>
      </c>
      <c r="S174" s="269">
        <f t="shared" si="44"/>
        <v>7.4983621128384151E-2</v>
      </c>
      <c r="T174" s="269">
        <f t="shared" si="44"/>
        <v>7.3859256399671266E-2</v>
      </c>
      <c r="U174" s="269">
        <f t="shared" si="44"/>
        <v>7.376230048520703E-2</v>
      </c>
      <c r="V174" s="269">
        <f t="shared" si="44"/>
        <v>6.766063835928568E-2</v>
      </c>
      <c r="W174" s="269">
        <f t="shared" si="44"/>
        <v>7.3391429514045883E-2</v>
      </c>
      <c r="X174" s="269">
        <f t="shared" si="44"/>
        <v>7.3630871468695125E-2</v>
      </c>
      <c r="Y174" s="269">
        <f t="shared" si="44"/>
        <v>7.3477454315595034E-2</v>
      </c>
      <c r="DA174" s="79"/>
    </row>
    <row r="175" spans="1:105" ht="12" customHeight="1" x14ac:dyDescent="0.25">
      <c r="A175" s="174" t="s">
        <v>1565</v>
      </c>
      <c r="B175" s="269">
        <f t="shared" ref="B175:Y175" si="45">IF(B$119=0,0,B$119/B$99)</f>
        <v>7.5373098195067323E-2</v>
      </c>
      <c r="C175" s="269">
        <f t="shared" si="45"/>
        <v>7.5441027780624448E-2</v>
      </c>
      <c r="D175" s="269">
        <f t="shared" si="45"/>
        <v>7.5424586062794896E-2</v>
      </c>
      <c r="E175" s="269">
        <f t="shared" si="45"/>
        <v>7.5293127126554768E-2</v>
      </c>
      <c r="F175" s="269">
        <f t="shared" si="45"/>
        <v>7.5292199419212627E-2</v>
      </c>
      <c r="G175" s="269">
        <f t="shared" si="45"/>
        <v>7.5305423504713587E-2</v>
      </c>
      <c r="H175" s="269">
        <f t="shared" si="45"/>
        <v>7.5308080709447667E-2</v>
      </c>
      <c r="I175" s="269">
        <f t="shared" si="45"/>
        <v>7.5325959440287985E-2</v>
      </c>
      <c r="J175" s="269">
        <f t="shared" si="45"/>
        <v>7.5294053809405334E-2</v>
      </c>
      <c r="K175" s="269">
        <f t="shared" si="45"/>
        <v>7.5300079623626254E-2</v>
      </c>
      <c r="L175" s="269">
        <f t="shared" si="45"/>
        <v>7.5312112280449761E-2</v>
      </c>
      <c r="M175" s="269">
        <f t="shared" si="45"/>
        <v>7.5329659213252062E-2</v>
      </c>
      <c r="N175" s="269">
        <f t="shared" si="45"/>
        <v>7.5325967813945321E-2</v>
      </c>
      <c r="O175" s="269">
        <f t="shared" si="45"/>
        <v>7.5320363381372893E-2</v>
      </c>
      <c r="P175" s="269">
        <f t="shared" si="45"/>
        <v>7.5308438669858396E-2</v>
      </c>
      <c r="Q175" s="269">
        <f t="shared" si="45"/>
        <v>7.5319921118154221E-2</v>
      </c>
      <c r="R175" s="269">
        <f t="shared" si="45"/>
        <v>7.5325424640104346E-2</v>
      </c>
      <c r="S175" s="269">
        <f t="shared" si="45"/>
        <v>7.5332629131205697E-2</v>
      </c>
      <c r="T175" s="269">
        <f t="shared" si="45"/>
        <v>7.5313110595357599E-2</v>
      </c>
      <c r="U175" s="269">
        <f t="shared" si="45"/>
        <v>7.5311645321824439E-2</v>
      </c>
      <c r="V175" s="269">
        <f t="shared" si="45"/>
        <v>7.5253301866203492E-2</v>
      </c>
      <c r="W175" s="269">
        <f t="shared" si="45"/>
        <v>7.5307676148848965E-2</v>
      </c>
      <c r="X175" s="269">
        <f t="shared" si="45"/>
        <v>7.5309357273496719E-2</v>
      </c>
      <c r="Y175" s="269">
        <f t="shared" si="45"/>
        <v>7.5304846542749243E-2</v>
      </c>
      <c r="DA175" s="79"/>
    </row>
    <row r="176" spans="1:105" ht="12" customHeight="1" x14ac:dyDescent="0.25">
      <c r="A176" s="62" t="s">
        <v>1566</v>
      </c>
      <c r="B176" s="318">
        <f t="shared" ref="B176:Y176" si="46">IF(B$120=0,0,B$120/B$99)</f>
        <v>5.2244426912981277E-2</v>
      </c>
      <c r="C176" s="318">
        <f t="shared" si="46"/>
        <v>4.9902761498038066E-2</v>
      </c>
      <c r="D176" s="318">
        <f t="shared" si="46"/>
        <v>5.0396776857225954E-2</v>
      </c>
      <c r="E176" s="318">
        <f t="shared" si="46"/>
        <v>5.4658305309703892E-2</v>
      </c>
      <c r="F176" s="318">
        <f t="shared" si="46"/>
        <v>5.4685856121678984E-2</v>
      </c>
      <c r="G176" s="318">
        <f t="shared" si="46"/>
        <v>5.4308233790400055E-2</v>
      </c>
      <c r="H176" s="318">
        <f t="shared" si="46"/>
        <v>5.4233596733633788E-2</v>
      </c>
      <c r="I176" s="318">
        <f t="shared" si="46"/>
        <v>5.3679114186904152E-2</v>
      </c>
      <c r="J176" s="318">
        <f t="shared" si="46"/>
        <v>5.4629140425553953E-2</v>
      </c>
      <c r="K176" s="318">
        <f t="shared" si="46"/>
        <v>5.4454355505072223E-2</v>
      </c>
      <c r="L176" s="318">
        <f t="shared" si="46"/>
        <v>5.4108105007713563E-2</v>
      </c>
      <c r="M176" s="318">
        <f t="shared" si="46"/>
        <v>5.3567626593146185E-2</v>
      </c>
      <c r="N176" s="318">
        <f t="shared" si="46"/>
        <v>5.3681109071179636E-2</v>
      </c>
      <c r="O176" s="318">
        <f t="shared" si="46"/>
        <v>5.384657765718804E-2</v>
      </c>
      <c r="P176" s="318">
        <f t="shared" si="46"/>
        <v>5.4199579921505911E-2</v>
      </c>
      <c r="Q176" s="318">
        <f t="shared" si="46"/>
        <v>5.3853146065959749E-2</v>
      </c>
      <c r="R176" s="318">
        <f t="shared" si="46"/>
        <v>5.36932633438282E-2</v>
      </c>
      <c r="S176" s="318">
        <f t="shared" si="46"/>
        <v>5.3467062517599355E-2</v>
      </c>
      <c r="T176" s="318">
        <f t="shared" si="46"/>
        <v>5.3775413875251969E-2</v>
      </c>
      <c r="U176" s="318">
        <f t="shared" si="46"/>
        <v>5.3802221389487627E-2</v>
      </c>
      <c r="V176" s="318">
        <f t="shared" si="46"/>
        <v>5.5523150495798854E-2</v>
      </c>
      <c r="W176" s="318">
        <f t="shared" si="46"/>
        <v>5.3906399886669253E-2</v>
      </c>
      <c r="X176" s="318">
        <f t="shared" si="46"/>
        <v>5.3838258643035923E-2</v>
      </c>
      <c r="Y176" s="318">
        <f t="shared" si="46"/>
        <v>5.3878485055284468E-2</v>
      </c>
      <c r="DA176" s="141"/>
    </row>
    <row r="177" spans="1:105" ht="12" customHeight="1" x14ac:dyDescent="0.25">
      <c r="A177" s="62" t="s">
        <v>1573</v>
      </c>
      <c r="B177" s="318">
        <f t="shared" ref="B177:Y177" si="47">IF(B$126=0,0,B$126/B$99)</f>
        <v>2.3128671282086052E-2</v>
      </c>
      <c r="C177" s="318">
        <f t="shared" si="47"/>
        <v>2.5538266282586382E-2</v>
      </c>
      <c r="D177" s="318">
        <f t="shared" si="47"/>
        <v>2.5027809205568935E-2</v>
      </c>
      <c r="E177" s="318">
        <f t="shared" si="47"/>
        <v>2.0634821816850866E-2</v>
      </c>
      <c r="F177" s="318">
        <f t="shared" si="47"/>
        <v>2.0606343297533632E-2</v>
      </c>
      <c r="G177" s="318">
        <f t="shared" si="47"/>
        <v>2.0997189714313524E-2</v>
      </c>
      <c r="H177" s="318">
        <f t="shared" si="47"/>
        <v>2.1074483975813886E-2</v>
      </c>
      <c r="I177" s="318">
        <f t="shared" si="47"/>
        <v>2.1646845253383826E-2</v>
      </c>
      <c r="J177" s="318">
        <f t="shared" si="47"/>
        <v>2.0664913383851378E-2</v>
      </c>
      <c r="K177" s="318">
        <f t="shared" si="47"/>
        <v>2.0845724118554027E-2</v>
      </c>
      <c r="L177" s="318">
        <f t="shared" si="47"/>
        <v>2.1204007272736192E-2</v>
      </c>
      <c r="M177" s="318">
        <f t="shared" si="47"/>
        <v>2.1762032620105884E-2</v>
      </c>
      <c r="N177" s="318">
        <f t="shared" si="47"/>
        <v>2.1644858742765689E-2</v>
      </c>
      <c r="O177" s="318">
        <f t="shared" si="47"/>
        <v>2.1473785724184867E-2</v>
      </c>
      <c r="P177" s="318">
        <f t="shared" si="47"/>
        <v>2.1108858748352489E-2</v>
      </c>
      <c r="Q177" s="318">
        <f t="shared" si="47"/>
        <v>2.1466775052194471E-2</v>
      </c>
      <c r="R177" s="318">
        <f t="shared" si="47"/>
        <v>2.1632161296276143E-2</v>
      </c>
      <c r="S177" s="318">
        <f t="shared" si="47"/>
        <v>2.1865566613606342E-2</v>
      </c>
      <c r="T177" s="318">
        <f t="shared" si="47"/>
        <v>2.1537696720105637E-2</v>
      </c>
      <c r="U177" s="318">
        <f t="shared" si="47"/>
        <v>2.1509423932336808E-2</v>
      </c>
      <c r="V177" s="318">
        <f t="shared" si="47"/>
        <v>1.9730151370404632E-2</v>
      </c>
      <c r="W177" s="318">
        <f t="shared" si="47"/>
        <v>2.1401276262179709E-2</v>
      </c>
      <c r="X177" s="318">
        <f t="shared" si="47"/>
        <v>2.1471098630460796E-2</v>
      </c>
      <c r="Y177" s="318">
        <f t="shared" si="47"/>
        <v>2.1426361487464778E-2</v>
      </c>
      <c r="DA177" s="141"/>
    </row>
    <row r="178" spans="1:105" ht="12" customHeight="1" x14ac:dyDescent="0.25">
      <c r="A178" s="41" t="s">
        <v>1575</v>
      </c>
      <c r="B178" s="319">
        <f t="shared" ref="B178:Y178" si="48">IF(B$127=0,0,B$127/B$99)</f>
        <v>7.0773552284926766E-2</v>
      </c>
      <c r="C178" s="319">
        <f t="shared" si="48"/>
        <v>7.8146894042154899E-2</v>
      </c>
      <c r="D178" s="319">
        <f t="shared" si="48"/>
        <v>7.658489939970925E-2</v>
      </c>
      <c r="E178" s="319">
        <f t="shared" si="48"/>
        <v>6.314239252802091E-2</v>
      </c>
      <c r="F178" s="319">
        <f t="shared" si="48"/>
        <v>6.3055248482809093E-2</v>
      </c>
      <c r="G178" s="319">
        <f t="shared" si="48"/>
        <v>6.4251235445310181E-2</v>
      </c>
      <c r="H178" s="319">
        <f t="shared" si="48"/>
        <v>6.4487755277811643E-2</v>
      </c>
      <c r="I178" s="319">
        <f t="shared" si="48"/>
        <v>6.6239176287255397E-2</v>
      </c>
      <c r="J178" s="319">
        <f t="shared" si="48"/>
        <v>6.323447248646176E-2</v>
      </c>
      <c r="K178" s="319">
        <f t="shared" si="48"/>
        <v>6.3787751913112839E-2</v>
      </c>
      <c r="L178" s="319">
        <f t="shared" si="48"/>
        <v>6.4884095548078155E-2</v>
      </c>
      <c r="M178" s="319">
        <f t="shared" si="48"/>
        <v>6.6591648723818592E-2</v>
      </c>
      <c r="N178" s="319">
        <f t="shared" si="48"/>
        <v>6.6233097580381914E-2</v>
      </c>
      <c r="O178" s="319">
        <f t="shared" si="48"/>
        <v>6.5709615488505416E-2</v>
      </c>
      <c r="P178" s="319">
        <f t="shared" si="48"/>
        <v>6.4592941811524376E-2</v>
      </c>
      <c r="Q178" s="319">
        <f t="shared" si="48"/>
        <v>6.5688162887332868E-2</v>
      </c>
      <c r="R178" s="319">
        <f t="shared" si="48"/>
        <v>6.6194243493951546E-2</v>
      </c>
      <c r="S178" s="319">
        <f t="shared" si="48"/>
        <v>6.6908461929942889E-2</v>
      </c>
      <c r="T178" s="319">
        <f t="shared" si="48"/>
        <v>6.5905182633552953E-2</v>
      </c>
      <c r="U178" s="319">
        <f t="shared" si="48"/>
        <v>6.5818668125261756E-2</v>
      </c>
      <c r="V178" s="319">
        <f t="shared" si="48"/>
        <v>6.0374108074439624E-2</v>
      </c>
      <c r="W178" s="319">
        <f t="shared" si="48"/>
        <v>6.5487737104841029E-2</v>
      </c>
      <c r="X178" s="319">
        <f t="shared" si="48"/>
        <v>6.5701393002835756E-2</v>
      </c>
      <c r="Y178" s="319">
        <f t="shared" si="48"/>
        <v>6.5564497696992616E-2</v>
      </c>
      <c r="DA178" s="82"/>
    </row>
    <row r="179" spans="1:105" ht="12" hidden="1" customHeight="1" x14ac:dyDescent="0.25">
      <c r="A179" s="98"/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X179" s="98"/>
      <c r="Y179" s="98"/>
      <c r="DA179" s="94"/>
    </row>
    <row r="180" spans="1:105" ht="12" customHeight="1" x14ac:dyDescent="0.25">
      <c r="A180" s="172"/>
      <c r="B180" s="172"/>
      <c r="C180" s="172"/>
      <c r="D180" s="172"/>
      <c r="E180" s="172"/>
      <c r="F180" s="172"/>
      <c r="G180" s="172"/>
      <c r="H180" s="172"/>
      <c r="I180" s="172"/>
      <c r="J180" s="172"/>
      <c r="K180" s="172"/>
      <c r="L180" s="172"/>
      <c r="M180" s="172"/>
      <c r="N180" s="172"/>
      <c r="O180" s="172"/>
      <c r="P180" s="172"/>
      <c r="Q180" s="172"/>
      <c r="R180" s="172"/>
      <c r="S180" s="172"/>
      <c r="T180" s="172"/>
      <c r="U180" s="172"/>
      <c r="V180" s="172"/>
      <c r="W180" s="172"/>
      <c r="X180" s="172"/>
      <c r="Y180" s="172"/>
      <c r="DA180" s="176"/>
    </row>
    <row r="181" spans="1:105" ht="15" customHeight="1" x14ac:dyDescent="0.25">
      <c r="A181" s="32" t="s">
        <v>252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DA181" s="88"/>
    </row>
    <row r="182" spans="1:105" ht="12" customHeight="1" x14ac:dyDescent="0.25">
      <c r="A182" s="172"/>
      <c r="B182" s="172"/>
      <c r="C182" s="172"/>
      <c r="D182" s="172"/>
      <c r="E182" s="172"/>
      <c r="F182" s="172"/>
      <c r="G182" s="172"/>
      <c r="H182" s="172"/>
      <c r="I182" s="172"/>
      <c r="J182" s="172"/>
      <c r="K182" s="172"/>
      <c r="L182" s="172"/>
      <c r="M182" s="172"/>
      <c r="N182" s="172"/>
      <c r="O182" s="172"/>
      <c r="P182" s="172"/>
      <c r="Q182" s="172"/>
      <c r="R182" s="172"/>
      <c r="S182" s="172"/>
      <c r="T182" s="172"/>
      <c r="U182" s="172"/>
      <c r="V182" s="172"/>
      <c r="W182" s="172"/>
      <c r="X182" s="172"/>
      <c r="Y182" s="172"/>
      <c r="DA182" s="176"/>
    </row>
    <row r="183" spans="1:105" ht="12" customHeight="1" x14ac:dyDescent="0.25">
      <c r="A183" s="35" t="s">
        <v>51</v>
      </c>
      <c r="B183" s="320">
        <f t="shared" ref="B183:Y183" si="49">SUM(B184:B190,B191:B192)</f>
        <v>79.310000000000016</v>
      </c>
      <c r="C183" s="320">
        <f t="shared" si="49"/>
        <v>82.984504929385082</v>
      </c>
      <c r="D183" s="320">
        <f t="shared" si="49"/>
        <v>82.522355199837392</v>
      </c>
      <c r="E183" s="320">
        <f t="shared" si="49"/>
        <v>80.780423607610857</v>
      </c>
      <c r="F183" s="320">
        <f t="shared" si="49"/>
        <v>84.225644959063771</v>
      </c>
      <c r="G183" s="320">
        <f t="shared" si="49"/>
        <v>86.214305628492895</v>
      </c>
      <c r="H183" s="320">
        <f t="shared" si="49"/>
        <v>85.306083523038225</v>
      </c>
      <c r="I183" s="320">
        <f t="shared" si="49"/>
        <v>86.315094854428509</v>
      </c>
      <c r="J183" s="320">
        <f t="shared" si="49"/>
        <v>86.173021218184175</v>
      </c>
      <c r="K183" s="320">
        <f t="shared" si="49"/>
        <v>86.857043556388874</v>
      </c>
      <c r="L183" s="320">
        <f t="shared" si="49"/>
        <v>86.044914162987681</v>
      </c>
      <c r="M183" s="320">
        <f t="shared" si="49"/>
        <v>81.661934139084735</v>
      </c>
      <c r="N183" s="320">
        <f t="shared" si="49"/>
        <v>80.879758864900182</v>
      </c>
      <c r="O183" s="320">
        <f t="shared" si="49"/>
        <v>81.856247353257388</v>
      </c>
      <c r="P183" s="320">
        <f t="shared" si="49"/>
        <v>81.146791706427749</v>
      </c>
      <c r="Q183" s="320">
        <f t="shared" si="49"/>
        <v>81.381729200482027</v>
      </c>
      <c r="R183" s="320">
        <f t="shared" si="49"/>
        <v>78.025101934256853</v>
      </c>
      <c r="S183" s="320">
        <f t="shared" si="49"/>
        <v>77.898170712725701</v>
      </c>
      <c r="T183" s="320">
        <f t="shared" si="49"/>
        <v>81.131480006409163</v>
      </c>
      <c r="U183" s="320">
        <f t="shared" si="49"/>
        <v>77.282260748120081</v>
      </c>
      <c r="V183" s="320">
        <f t="shared" si="49"/>
        <v>80.063146618043163</v>
      </c>
      <c r="W183" s="320">
        <f t="shared" si="49"/>
        <v>74.760146164596605</v>
      </c>
      <c r="X183" s="320">
        <f t="shared" si="49"/>
        <v>75.591553124037517</v>
      </c>
      <c r="Y183" s="320">
        <f t="shared" si="49"/>
        <v>72.818301173028317</v>
      </c>
      <c r="DA183" s="95"/>
    </row>
    <row r="184" spans="1:105" ht="12" customHeight="1" x14ac:dyDescent="0.25">
      <c r="A184" s="55" t="s">
        <v>91</v>
      </c>
      <c r="B184" s="273">
        <f>IF(B$6=0,0,B$6/NMM!B$9*1000)</f>
        <v>0.3752049702468182</v>
      </c>
      <c r="C184" s="273">
        <f>IF(C$6=0,0,C$6/NMM!C$9*1000)</f>
        <v>0.39258856011823062</v>
      </c>
      <c r="D184" s="273">
        <f>IF(D$6=0,0,D$6/NMM!D$9*1000)</f>
        <v>0.39040219174696927</v>
      </c>
      <c r="E184" s="273">
        <f>IF(E$6=0,0,E$6/NMM!E$9*1000)</f>
        <v>0.38216134707117622</v>
      </c>
      <c r="F184" s="273">
        <f>IF(F$6=0,0,F$6/NMM!F$9*1000)</f>
        <v>0.39846022709470175</v>
      </c>
      <c r="G184" s="273">
        <f>IF(G$6=0,0,G$6/NMM!G$9*1000)</f>
        <v>0.40786831393499401</v>
      </c>
      <c r="H184" s="273">
        <f>IF(H$6=0,0,H$6/NMM!H$9*1000)</f>
        <v>0.40357163699571963</v>
      </c>
      <c r="I184" s="273">
        <f>IF(I$6=0,0,I$6/NMM!I$9*1000)</f>
        <v>0.40834513424166796</v>
      </c>
      <c r="J184" s="273">
        <f>IF(J$6=0,0,J$6/NMM!J$9*1000)</f>
        <v>0.407673002928293</v>
      </c>
      <c r="K184" s="273">
        <f>IF(K$6=0,0,K$6/NMM!K$9*1000)</f>
        <v>0.41090902084601622</v>
      </c>
      <c r="L184" s="273">
        <f>IF(L$6=0,0,L$6/NMM!L$9*1000)</f>
        <v>0.40706694563624046</v>
      </c>
      <c r="M184" s="273">
        <f>IF(M$6=0,0,M$6/NMM!M$9*1000)</f>
        <v>0.38633165513747064</v>
      </c>
      <c r="N184" s="273">
        <f>IF(N$6=0,0,N$6/NMM!N$9*1000)</f>
        <v>0.3826312888472444</v>
      </c>
      <c r="O184" s="273">
        <f>IF(O$6=0,0,O$6/NMM!O$9*1000)</f>
        <v>0.38725092488583751</v>
      </c>
      <c r="P184" s="273">
        <f>IF(P$6=0,0,P$6/NMM!P$9*1000)</f>
        <v>0.38389458539694449</v>
      </c>
      <c r="Q184" s="273">
        <f>IF(Q$6=0,0,Q$6/NMM!Q$9*1000)</f>
        <v>0.38500604316350961</v>
      </c>
      <c r="R184" s="273">
        <f>IF(R$6=0,0,R$6/NMM!R$9*1000)</f>
        <v>0.36912628987199791</v>
      </c>
      <c r="S184" s="273">
        <f>IF(S$6=0,0,S$6/NMM!S$9*1000)</f>
        <v>0.36852579529125518</v>
      </c>
      <c r="T184" s="273">
        <f>IF(T$6=0,0,T$6/NMM!T$9*1000)</f>
        <v>0.38382214779828222</v>
      </c>
      <c r="U184" s="273">
        <f>IF(U$6=0,0,U$6/NMM!U$9*1000)</f>
        <v>0.3656120078754494</v>
      </c>
      <c r="V184" s="273">
        <f>IF(V$6=0,0,V$6/NMM!V$9*1000)</f>
        <v>0.37876800585911341</v>
      </c>
      <c r="W184" s="273">
        <f>IF(W$6=0,0,W$6/NMM!W$9*1000)</f>
        <v>0.35368022213254474</v>
      </c>
      <c r="X184" s="273">
        <f>IF(X$6=0,0,X$6/NMM!X$9*1000)</f>
        <v>0.35761349692108751</v>
      </c>
      <c r="Y184" s="273">
        <f>IF(Y$6=0,0,Y$6/NMM!Y$9*1000)</f>
        <v>0.34449361398368716</v>
      </c>
      <c r="DA184" s="76"/>
    </row>
    <row r="185" spans="1:105" ht="12" customHeight="1" x14ac:dyDescent="0.25">
      <c r="A185" s="173" t="s">
        <v>92</v>
      </c>
      <c r="B185" s="274">
        <f>IF(B$7=0,0,B$7/NMM!B$9*1000)</f>
        <v>0.15002227515796429</v>
      </c>
      <c r="C185" s="274">
        <f>IF(C$7=0,0,C$7/NMM!C$9*1000)</f>
        <v>0.15697294455130051</v>
      </c>
      <c r="D185" s="274">
        <f>IF(D$7=0,0,D$7/NMM!D$9*1000)</f>
        <v>0.15609874515790159</v>
      </c>
      <c r="E185" s="274">
        <f>IF(E$7=0,0,E$7/NMM!E$9*1000)</f>
        <v>0.15280371879758287</v>
      </c>
      <c r="F185" s="274">
        <f>IF(F$7=0,0,F$7/NMM!F$9*1000)</f>
        <v>0.15932067688064747</v>
      </c>
      <c r="G185" s="274">
        <f>IF(G$7=0,0,G$7/NMM!G$9*1000)</f>
        <v>0.1630824143430693</v>
      </c>
      <c r="H185" s="274">
        <f>IF(H$7=0,0,H$7/NMM!H$9*1000)</f>
        <v>0.16136442737284165</v>
      </c>
      <c r="I185" s="274">
        <f>IF(I$7=0,0,I$7/NMM!I$9*1000)</f>
        <v>0.16327306658096932</v>
      </c>
      <c r="J185" s="274">
        <f>IF(J$7=0,0,J$7/NMM!J$9*1000)</f>
        <v>0.16300432102365148</v>
      </c>
      <c r="K185" s="274">
        <f>IF(K$7=0,0,K$7/NMM!K$9*1000)</f>
        <v>0.16429821318651228</v>
      </c>
      <c r="L185" s="274">
        <f>IF(L$7=0,0,L$7/NMM!L$9*1000)</f>
        <v>0.16276199455934584</v>
      </c>
      <c r="M185" s="274">
        <f>IF(M$7=0,0,M$7/NMM!M$9*1000)</f>
        <v>0.15447117832991139</v>
      </c>
      <c r="N185" s="274">
        <f>IF(N$7=0,0,N$7/NMM!N$9*1000)</f>
        <v>0.15299162071794167</v>
      </c>
      <c r="O185" s="274">
        <f>IF(O$7=0,0,O$7/NMM!O$9*1000)</f>
        <v>0.15483873992975689</v>
      </c>
      <c r="P185" s="274">
        <f>IF(P$7=0,0,P$7/NMM!P$9*1000)</f>
        <v>0.15349673828730792</v>
      </c>
      <c r="Q185" s="274">
        <f>IF(Q$7=0,0,Q$7/NMM!Q$9*1000)</f>
        <v>0.15394114450818608</v>
      </c>
      <c r="R185" s="274">
        <f>IF(R$7=0,0,R$7/NMM!R$9*1000)</f>
        <v>0.14759177041494673</v>
      </c>
      <c r="S185" s="274">
        <f>IF(S$7=0,0,S$7/NMM!S$9*1000)</f>
        <v>0.14735166814987344</v>
      </c>
      <c r="T185" s="274">
        <f>IF(T$7=0,0,T$7/NMM!T$9*1000)</f>
        <v>0.15346777477610715</v>
      </c>
      <c r="U185" s="274">
        <f>IF(U$7=0,0,U$7/NMM!U$9*1000)</f>
        <v>0.14618661690559409</v>
      </c>
      <c r="V185" s="274">
        <f>IF(V$7=0,0,V$7/NMM!V$9*1000)</f>
        <v>0.15144692235459853</v>
      </c>
      <c r="W185" s="274">
        <f>IF(W$7=0,0,W$7/NMM!W$9*1000)</f>
        <v>0.14141580152255051</v>
      </c>
      <c r="X185" s="274">
        <f>IF(X$7=0,0,X$7/NMM!X$9*1000)</f>
        <v>0.14298848546703691</v>
      </c>
      <c r="Y185" s="274">
        <f>IF(Y$7=0,0,Y$7/NMM!Y$9*1000)</f>
        <v>0.1377426202889179</v>
      </c>
      <c r="DA185" s="77"/>
    </row>
    <row r="186" spans="1:105" ht="12" customHeight="1" x14ac:dyDescent="0.25">
      <c r="A186" s="173" t="s">
        <v>93</v>
      </c>
      <c r="B186" s="274">
        <f>IF(B$8=0,0,B$8/NMM!B$9*1000)</f>
        <v>0.75311142223694616</v>
      </c>
      <c r="C186" s="274">
        <f>IF(C$8=0,0,C$8/NMM!C$9*1000)</f>
        <v>0.89712429182102715</v>
      </c>
      <c r="D186" s="274">
        <f>IF(D$8=0,0,D$8/NMM!D$9*1000)</f>
        <v>0.86798185710132736</v>
      </c>
      <c r="E186" s="274">
        <f>IF(E$8=0,0,E$8/NMM!E$9*1000)</f>
        <v>0.65454283914299916</v>
      </c>
      <c r="F186" s="274">
        <f>IF(F$8=0,0,F$8/NMM!F$9*1000)</f>
        <v>0.67567147747623313</v>
      </c>
      <c r="G186" s="274">
        <f>IF(G$8=0,0,G$8/NMM!G$9*1000)</f>
        <v>0.70371334661591889</v>
      </c>
      <c r="H186" s="274">
        <f>IF(H$8=0,0,H$8/NMM!H$9*1000)</f>
        <v>0.70271394890595362</v>
      </c>
      <c r="I186" s="274">
        <f>IF(I$8=0,0,I$8/NMM!I$9*1000)</f>
        <v>0.72942045058477922</v>
      </c>
      <c r="J186" s="274">
        <f>IF(J$8=0,0,J$8/NMM!J$9*1000)</f>
        <v>0.68772649566002653</v>
      </c>
      <c r="K186" s="274">
        <f>IF(K$8=0,0,K$8/NMM!K$9*1000)</f>
        <v>0.69699159175694558</v>
      </c>
      <c r="L186" s="274">
        <f>IF(L$8=0,0,L$8/NMM!L$9*1000)</f>
        <v>0.70821602055495148</v>
      </c>
      <c r="M186" s="274">
        <f>IF(M$8=0,0,M$8/NMM!M$9*1000)</f>
        <v>0.69420681334706336</v>
      </c>
      <c r="N186" s="274">
        <f>IF(N$8=0,0,N$8/NMM!N$9*1000)</f>
        <v>0.68040922879788579</v>
      </c>
      <c r="O186" s="274">
        <f>IF(O$8=0,0,O$8/NMM!O$9*1000)</f>
        <v>0.67539550628261247</v>
      </c>
      <c r="P186" s="274">
        <f>IF(P$8=0,0,P$8/NMM!P$9*1000)</f>
        <v>0.65435483128755845</v>
      </c>
      <c r="Q186" s="274">
        <f>IF(Q$8=0,0,Q$8/NMM!Q$9*1000)</f>
        <v>0.67004248822395052</v>
      </c>
      <c r="R186" s="274">
        <f>IF(R$8=0,0,R$8/NMM!R$9*1000)</f>
        <v>0.65000355099924545</v>
      </c>
      <c r="S186" s="274">
        <f>IF(S$8=0,0,S$8/NMM!S$9*1000)</f>
        <v>0.65783185497382402</v>
      </c>
      <c r="T186" s="274">
        <f>IF(T$8=0,0,T$8/NMM!T$9*1000)</f>
        <v>0.6597918484826768</v>
      </c>
      <c r="U186" s="274">
        <f>IF(U$8=0,0,U$8/NMM!U$9*1000)</f>
        <v>0.63140055898369096</v>
      </c>
      <c r="V186" s="274">
        <f>IF(V$8=0,0,V$8/NMM!V$9*1000)</f>
        <v>0.59208510608228626</v>
      </c>
      <c r="W186" s="274">
        <f>IF(W$8=0,0,W$8/NMM!W$9*1000)</f>
        <v>0.60749302932466198</v>
      </c>
      <c r="X186" s="274">
        <f>IF(X$8=0,0,X$8/NMM!X$9*1000)</f>
        <v>0.61577466598390529</v>
      </c>
      <c r="Y186" s="274">
        <f>IF(Y$8=0,0,Y$8/NMM!Y$9*1000)</f>
        <v>0.5883749164379608</v>
      </c>
      <c r="DA186" s="77"/>
    </row>
    <row r="187" spans="1:105" ht="12" customHeight="1" x14ac:dyDescent="0.25">
      <c r="A187" s="173" t="s">
        <v>94</v>
      </c>
      <c r="B187" s="274">
        <f>IF(B$9=0,0,B$9/NMM!B$9*1000)</f>
        <v>7.4861855227074628E-2</v>
      </c>
      <c r="C187" s="274">
        <f>IF(C$9=0,0,C$9/NMM!C$9*1000)</f>
        <v>7.833027353567118E-2</v>
      </c>
      <c r="D187" s="274">
        <f>IF(D$9=0,0,D$9/NMM!D$9*1000)</f>
        <v>7.7894043726735696E-2</v>
      </c>
      <c r="E187" s="274">
        <f>IF(E$9=0,0,E$9/NMM!E$9*1000)</f>
        <v>7.6249809321572562E-2</v>
      </c>
      <c r="F187" s="274">
        <f>IF(F$9=0,0,F$9/NMM!F$9*1000)</f>
        <v>7.9501803547240735E-2</v>
      </c>
      <c r="G187" s="274">
        <f>IF(G$9=0,0,G$9/NMM!G$9*1000)</f>
        <v>8.1378929094214097E-2</v>
      </c>
      <c r="H187" s="274">
        <f>IF(H$9=0,0,H$9/NMM!H$9*1000)</f>
        <v>8.0521645122805449E-2</v>
      </c>
      <c r="I187" s="274">
        <f>IF(I$9=0,0,I$9/NMM!I$9*1000)</f>
        <v>8.1474065501240076E-2</v>
      </c>
      <c r="J187" s="274">
        <f>IF(J$9=0,0,J$9/NMM!J$9*1000)</f>
        <v>8.1339960142661386E-2</v>
      </c>
      <c r="K187" s="274">
        <f>IF(K$9=0,0,K$9/NMM!K$9*1000)</f>
        <v>8.1985618713520544E-2</v>
      </c>
      <c r="L187" s="274">
        <f>IF(L$9=0,0,L$9/NMM!L$9*1000)</f>
        <v>8.1219038041797142E-2</v>
      </c>
      <c r="M187" s="274">
        <f>IF(M$9=0,0,M$9/NMM!M$9*1000)</f>
        <v>7.7081879852263765E-2</v>
      </c>
      <c r="N187" s="274">
        <f>IF(N$9=0,0,N$9/NMM!N$9*1000)</f>
        <v>7.6343573306580662E-2</v>
      </c>
      <c r="O187" s="274">
        <f>IF(O$9=0,0,O$9/NMM!O$9*1000)</f>
        <v>7.7265294903433285E-2</v>
      </c>
      <c r="P187" s="274">
        <f>IF(P$9=0,0,P$9/NMM!P$9*1000)</f>
        <v>7.6595629464979345E-2</v>
      </c>
      <c r="Q187" s="274">
        <f>IF(Q$9=0,0,Q$9/NMM!Q$9*1000)</f>
        <v>7.6817390361048635E-2</v>
      </c>
      <c r="R187" s="274">
        <f>IF(R$9=0,0,R$9/NMM!R$9*1000)</f>
        <v>7.3649021372842599E-2</v>
      </c>
      <c r="S187" s="274">
        <f>IF(S$9=0,0,S$9/NMM!S$9*1000)</f>
        <v>7.3529209158365208E-2</v>
      </c>
      <c r="T187" s="274">
        <f>IF(T$9=0,0,T$9/NMM!T$9*1000)</f>
        <v>7.6581176530039569E-2</v>
      </c>
      <c r="U187" s="274">
        <f>IF(U$9=0,0,U$9/NMM!U$9*1000)</f>
        <v>7.2947842841333113E-2</v>
      </c>
      <c r="V187" s="274">
        <f>IF(V$9=0,0,V$9/NMM!V$9*1000)</f>
        <v>7.5572761204682232E-2</v>
      </c>
      <c r="W187" s="274">
        <f>IF(W$9=0,0,W$9/NMM!W$9*1000)</f>
        <v>7.0567182435107081E-2</v>
      </c>
      <c r="X187" s="274">
        <f>IF(X$9=0,0,X$9/NMM!X$9*1000)</f>
        <v>7.1351959480023333E-2</v>
      </c>
      <c r="Y187" s="274">
        <f>IF(Y$9=0,0,Y$9/NMM!Y$9*1000)</f>
        <v>6.8734246883066716E-2</v>
      </c>
      <c r="DA187" s="77"/>
    </row>
    <row r="188" spans="1:105" ht="12" customHeight="1" x14ac:dyDescent="0.25">
      <c r="A188" s="56" t="s">
        <v>95</v>
      </c>
      <c r="B188" s="275">
        <f>IF(B$10=0,0,B$10/NMM!B$9*1000)</f>
        <v>0.33210388057070483</v>
      </c>
      <c r="C188" s="275">
        <f>IF(C$10=0,0,C$10/NMM!C$9*1000)</f>
        <v>0.36733993244175356</v>
      </c>
      <c r="D188" s="275">
        <f>IF(D$10=0,0,D$10/NMM!D$9*1000)</f>
        <v>0.36192360155436354</v>
      </c>
      <c r="E188" s="275">
        <f>IF(E$10=0,0,E$10/NMM!E$9*1000)</f>
        <v>0.32006486995032851</v>
      </c>
      <c r="F188" s="275">
        <f>IF(F$10=0,0,F$10/NMM!F$9*1000)</f>
        <v>0.33082013139606925</v>
      </c>
      <c r="G188" s="275">
        <f>IF(G$10=0,0,G$10/NMM!G$9*1000)</f>
        <v>0.33833066177854459</v>
      </c>
      <c r="H188" s="275">
        <f>IF(H$10=0,0,H$10/NMM!H$9*1000)</f>
        <v>0.33662640850307674</v>
      </c>
      <c r="I188" s="275">
        <f>IF(I$10=0,0,I$10/NMM!I$9*1000)</f>
        <v>0.34128514125734949</v>
      </c>
      <c r="J188" s="275">
        <f>IF(J$10=0,0,J$10/NMM!J$9*1000)</f>
        <v>0.33586620569489567</v>
      </c>
      <c r="K188" s="275">
        <f>IF(K$10=0,0,K$10/NMM!K$9*1000)</f>
        <v>0.33757835758923099</v>
      </c>
      <c r="L188" s="275">
        <f>IF(L$10=0,0,L$10/NMM!L$9*1000)</f>
        <v>0.33744525566934902</v>
      </c>
      <c r="M188" s="275">
        <f>IF(M$10=0,0,M$10/NMM!M$9*1000)</f>
        <v>0.32324737683232524</v>
      </c>
      <c r="N188" s="275">
        <f>IF(N$10=0,0,N$10/NMM!N$9*1000)</f>
        <v>0.31834299545370065</v>
      </c>
      <c r="O188" s="275">
        <f>IF(O$10=0,0,O$10/NMM!O$9*1000)</f>
        <v>0.31834046516371312</v>
      </c>
      <c r="P188" s="275">
        <f>IF(P$10=0,0,P$10/NMM!P$9*1000)</f>
        <v>0.31337350919278267</v>
      </c>
      <c r="Q188" s="275">
        <f>IF(Q$10=0,0,Q$10/NMM!Q$9*1000)</f>
        <v>0.31602180286174036</v>
      </c>
      <c r="R188" s="275">
        <f>IF(R$10=0,0,R$10/NMM!R$9*1000)</f>
        <v>0.30434567139155788</v>
      </c>
      <c r="S188" s="275">
        <f>IF(S$10=0,0,S$10/NMM!S$9*1000)</f>
        <v>0.30516765100412813</v>
      </c>
      <c r="T188" s="275">
        <f>IF(T$10=0,0,T$10/NMM!T$9*1000)</f>
        <v>0.31480252212499549</v>
      </c>
      <c r="U188" s="275">
        <f>IF(U$10=0,0,U$10/NMM!U$9*1000)</f>
        <v>0.30188389248469588</v>
      </c>
      <c r="V188" s="275">
        <f>IF(V$10=0,0,V$10/NMM!V$9*1000)</f>
        <v>0.30691310161389207</v>
      </c>
      <c r="W188" s="275">
        <f>IF(W$10=0,0,W$10/NMM!W$9*1000)</f>
        <v>0.29201923340819769</v>
      </c>
      <c r="X188" s="275">
        <f>IF(X$10=0,0,X$10/NMM!X$9*1000)</f>
        <v>0.2953864049758973</v>
      </c>
      <c r="Y188" s="275">
        <f>IF(Y$10=0,0,Y$10/NMM!Y$9*1000)</f>
        <v>0.28415795695082258</v>
      </c>
      <c r="DA188" s="78"/>
    </row>
    <row r="189" spans="1:105" ht="12" customHeight="1" x14ac:dyDescent="0.25">
      <c r="A189" s="174" t="s">
        <v>1450</v>
      </c>
      <c r="B189" s="276">
        <f>IF(B$16=0,0,B$16/NMM!B$9*1000)</f>
        <v>2.9841064655721468</v>
      </c>
      <c r="C189" s="276">
        <f>IF(C$16=0,0,C$16/NMM!C$9*1000)</f>
        <v>3.554738808360125</v>
      </c>
      <c r="D189" s="276">
        <f>IF(D$16=0,0,D$16/NMM!D$9*1000)</f>
        <v>3.4392656853908026</v>
      </c>
      <c r="E189" s="276">
        <f>IF(E$16=0,0,E$16/NMM!E$9*1000)</f>
        <v>2.5935412219336191</v>
      </c>
      <c r="F189" s="276">
        <f>IF(F$16=0,0,F$16/NMM!F$9*1000)</f>
        <v>2.677260714690298</v>
      </c>
      <c r="G189" s="276">
        <f>IF(G$16=0,0,G$16/NMM!G$9*1000)</f>
        <v>2.7883729890970685</v>
      </c>
      <c r="H189" s="276">
        <f>IF(H$16=0,0,H$16/NMM!H$9*1000)</f>
        <v>2.7844130051160438</v>
      </c>
      <c r="I189" s="276">
        <f>IF(I$16=0,0,I$16/NMM!I$9*1000)</f>
        <v>2.8902340589195847</v>
      </c>
      <c r="J189" s="276">
        <f>IF(J$16=0,0,J$16/NMM!J$9*1000)</f>
        <v>2.7250271628448037</v>
      </c>
      <c r="K189" s="276">
        <f>IF(K$16=0,0,K$16/NMM!K$9*1000)</f>
        <v>2.7617389060883752</v>
      </c>
      <c r="L189" s="276">
        <f>IF(L$16=0,0,L$16/NMM!L$9*1000)</f>
        <v>2.8062142513818977</v>
      </c>
      <c r="M189" s="276">
        <f>IF(M$16=0,0,M$16/NMM!M$9*1000)</f>
        <v>2.7507045823312986</v>
      </c>
      <c r="N189" s="276">
        <f>IF(N$16=0,0,N$16/NMM!N$9*1000)</f>
        <v>2.6960334406558966</v>
      </c>
      <c r="O189" s="276">
        <f>IF(O$16=0,0,O$16/NMM!O$9*1000)</f>
        <v>2.6761672145801167</v>
      </c>
      <c r="P189" s="276">
        <f>IF(P$16=0,0,P$16/NMM!P$9*1000)</f>
        <v>2.5927962651577237</v>
      </c>
      <c r="Q189" s="276">
        <f>IF(Q$16=0,0,Q$16/NMM!Q$9*1000)</f>
        <v>2.6549565738601419</v>
      </c>
      <c r="R189" s="276">
        <f>IF(R$16=0,0,R$16/NMM!R$9*1000)</f>
        <v>2.5755548806049529</v>
      </c>
      <c r="S189" s="276">
        <f>IF(S$16=0,0,S$16/NMM!S$9*1000)</f>
        <v>2.6065735211609775</v>
      </c>
      <c r="T189" s="276">
        <f>IF(T$16=0,0,T$16/NMM!T$9*1000)</f>
        <v>2.6143397415761096</v>
      </c>
      <c r="U189" s="276">
        <f>IF(U$16=0,0,U$16/NMM!U$9*1000)</f>
        <v>2.5018429342534905</v>
      </c>
      <c r="V189" s="276">
        <f>IF(V$16=0,0,V$16/NMM!V$9*1000)</f>
        <v>2.3460605443761704</v>
      </c>
      <c r="W189" s="276">
        <f>IF(W$16=0,0,W$16/NMM!W$9*1000)</f>
        <v>2.4071124445479164</v>
      </c>
      <c r="X189" s="276">
        <f>IF(X$16=0,0,X$16/NMM!X$9*1000)</f>
        <v>2.4399273571500428</v>
      </c>
      <c r="Y189" s="276">
        <f>IF(Y$16=0,0,Y$16/NMM!Y$9*1000)</f>
        <v>2.3313593984643952</v>
      </c>
      <c r="DA189" s="79"/>
    </row>
    <row r="190" spans="1:105" ht="12" customHeight="1" x14ac:dyDescent="0.25">
      <c r="A190" s="174" t="s">
        <v>1452</v>
      </c>
      <c r="B190" s="276">
        <f>IF(B$17=0,0,B$17/NMM!B$9*1000)</f>
        <v>23.374516558777444</v>
      </c>
      <c r="C190" s="276">
        <f>IF(C$17=0,0,C$17/NMM!C$9*1000)</f>
        <v>24.088607765897532</v>
      </c>
      <c r="D190" s="276">
        <f>IF(D$17=0,0,D$17/NMM!D$9*1000)</f>
        <v>24.040894171652614</v>
      </c>
      <c r="E190" s="276">
        <f>IF(E$17=0,0,E$17/NMM!E$9*1000)</f>
        <v>24.287504381544146</v>
      </c>
      <c r="F190" s="276">
        <f>IF(F$17=0,0,F$17/NMM!F$9*1000)</f>
        <v>25.302791408010339</v>
      </c>
      <c r="G190" s="276">
        <f>IF(G$17=0,0,G$17/NMM!G$9*1000)</f>
        <v>25.925551140889219</v>
      </c>
      <c r="H190" s="276">
        <f>IF(H$17=0,0,H$17/NMM!H$9*1000)</f>
        <v>25.638063457580667</v>
      </c>
      <c r="I190" s="276">
        <f>IF(I$17=0,0,I$17/NMM!I$9*1000)</f>
        <v>25.889044184131809</v>
      </c>
      <c r="J190" s="276">
        <f>IF(J$17=0,0,J$17/NMM!J$9*1000)</f>
        <v>25.97479450896687</v>
      </c>
      <c r="K190" s="276">
        <f>IF(K$17=0,0,K$17/NMM!K$9*1000)</f>
        <v>26.15990829056517</v>
      </c>
      <c r="L190" s="276">
        <f>IF(L$17=0,0,L$17/NMM!L$9*1000)</f>
        <v>25.848122986345729</v>
      </c>
      <c r="M190" s="276">
        <f>IF(M$17=0,0,M$17/NMM!M$9*1000)</f>
        <v>24.464966190307884</v>
      </c>
      <c r="N190" s="276">
        <f>IF(N$17=0,0,N$17/NMM!N$9*1000)</f>
        <v>24.248613006840309</v>
      </c>
      <c r="O190" s="276">
        <f>IF(O$17=0,0,O$17/NMM!O$9*1000)</f>
        <v>24.584986475816748</v>
      </c>
      <c r="P190" s="276">
        <f>IF(P$17=0,0,P$17/NMM!P$9*1000)</f>
        <v>24.426364890376824</v>
      </c>
      <c r="Q190" s="276">
        <f>IF(Q$17=0,0,Q$17/NMM!Q$9*1000)</f>
        <v>24.444145439056822</v>
      </c>
      <c r="R190" s="276">
        <f>IF(R$17=0,0,R$17/NMM!R$9*1000)</f>
        <v>23.405966429815521</v>
      </c>
      <c r="S190" s="276">
        <f>IF(S$17=0,0,S$17/NMM!S$9*1000)</f>
        <v>23.348032545434108</v>
      </c>
      <c r="T190" s="276">
        <f>IF(T$17=0,0,T$17/NMM!T$9*1000)</f>
        <v>24.135801903743559</v>
      </c>
      <c r="U190" s="276">
        <f>IF(U$17=0,0,U$17/NMM!U$9*1000)</f>
        <v>23.222427525637872</v>
      </c>
      <c r="V190" s="276">
        <f>IF(V$17=0,0,V$17/NMM!V$9*1000)</f>
        <v>24.259437043402389</v>
      </c>
      <c r="W190" s="276">
        <f>IF(W$17=0,0,W$17/NMM!W$9*1000)</f>
        <v>22.467669932570431</v>
      </c>
      <c r="X190" s="276">
        <f>IF(X$17=0,0,X$17/NMM!X$9*1000)</f>
        <v>22.724695851734953</v>
      </c>
      <c r="Y190" s="276">
        <f>IF(Y$17=0,0,Y$17/NMM!Y$9*1000)</f>
        <v>21.901479589929053</v>
      </c>
      <c r="DA190" s="79"/>
    </row>
    <row r="191" spans="1:105" ht="12" customHeight="1" x14ac:dyDescent="0.25">
      <c r="A191" s="174" t="s">
        <v>1461</v>
      </c>
      <c r="B191" s="276">
        <f>IF(B$25=0,0,B$25/NMM!B$9*1000)</f>
        <v>44.383364110834584</v>
      </c>
      <c r="C191" s="276">
        <f>IF(C$25=0,0,C$25/NMM!C$9*1000)</f>
        <v>45.73927536462498</v>
      </c>
      <c r="D191" s="276">
        <f>IF(D$25=0,0,D$25/NMM!D$9*1000)</f>
        <v>45.648677134664418</v>
      </c>
      <c r="E191" s="276">
        <f>IF(E$25=0,0,E$25/NMM!E$9*1000)</f>
        <v>46.116938829469603</v>
      </c>
      <c r="F191" s="276">
        <f>IF(F$25=0,0,F$25/NMM!F$9*1000)</f>
        <v>48.044758541134833</v>
      </c>
      <c r="G191" s="276">
        <f>IF(G$25=0,0,G$25/NMM!G$9*1000)</f>
        <v>49.227250247794288</v>
      </c>
      <c r="H191" s="276">
        <f>IF(H$25=0,0,H$25/NMM!H$9*1000)</f>
        <v>48.681370700143411</v>
      </c>
      <c r="I191" s="276">
        <f>IF(I$25=0,0,I$25/NMM!I$9*1000)</f>
        <v>49.157931100582495</v>
      </c>
      <c r="J191" s="276">
        <f>IF(J$25=0,0,J$25/NMM!J$9*1000)</f>
        <v>49.320753201318013</v>
      </c>
      <c r="K191" s="276">
        <f>IF(K$25=0,0,K$25/NMM!K$9*1000)</f>
        <v>49.672245919892568</v>
      </c>
      <c r="L191" s="276">
        <f>IF(L$25=0,0,L$25/NMM!L$9*1000)</f>
        <v>49.080230224218951</v>
      </c>
      <c r="M191" s="276">
        <f>IF(M$25=0,0,M$25/NMM!M$9*1000)</f>
        <v>46.453902037000454</v>
      </c>
      <c r="N191" s="276">
        <f>IF(N$25=0,0,N$25/NMM!N$9*1000)</f>
        <v>46.043092166591663</v>
      </c>
      <c r="O191" s="276">
        <f>IF(O$25=0,0,O$25/NMM!O$9*1000)</f>
        <v>46.681795692855594</v>
      </c>
      <c r="P191" s="276">
        <f>IF(P$25=0,0,P$25/NMM!P$9*1000)</f>
        <v>46.380606166017039</v>
      </c>
      <c r="Q191" s="276">
        <f>IF(Q$25=0,0,Q$25/NMM!Q$9*1000)</f>
        <v>46.414367744108766</v>
      </c>
      <c r="R191" s="276">
        <f>IF(R$25=0,0,R$25/NMM!R$9*1000)</f>
        <v>44.443080900014451</v>
      </c>
      <c r="S191" s="276">
        <f>IF(S$25=0,0,S$25/NMM!S$9*1000)</f>
        <v>44.333076456568989</v>
      </c>
      <c r="T191" s="276">
        <f>IF(T$25=0,0,T$25/NMM!T$9*1000)</f>
        <v>45.828887254507279</v>
      </c>
      <c r="U191" s="276">
        <f>IF(U$25=0,0,U$25/NMM!U$9*1000)</f>
        <v>44.094578547371718</v>
      </c>
      <c r="V191" s="276">
        <f>IF(V$25=0,0,V$25/NMM!V$9*1000)</f>
        <v>46.063644769451969</v>
      </c>
      <c r="W191" s="276">
        <f>IF(W$25=0,0,W$25/NMM!W$9*1000)</f>
        <v>42.661450252106498</v>
      </c>
      <c r="X191" s="276">
        <f>IF(X$25=0,0,X$25/NMM!X$9*1000)</f>
        <v>43.149489220849034</v>
      </c>
      <c r="Y191" s="276">
        <f>IF(Y$25=0,0,Y$25/NMM!Y$9*1000)</f>
        <v>41.58637209721504</v>
      </c>
      <c r="DA191" s="79"/>
    </row>
    <row r="192" spans="1:105" ht="12" customHeight="1" x14ac:dyDescent="0.25">
      <c r="A192" s="41" t="s">
        <v>1470</v>
      </c>
      <c r="B192" s="277">
        <f>IF(B$33=0,0,B$33/NMM!B$9*1000)</f>
        <v>6.8827084613763345</v>
      </c>
      <c r="C192" s="277">
        <f>IF(C$33=0,0,C$33/NMM!C$9*1000)</f>
        <v>7.7095269880344635</v>
      </c>
      <c r="D192" s="277">
        <f>IF(D$33=0,0,D$33/NMM!D$9*1000)</f>
        <v>7.5392177688422679</v>
      </c>
      <c r="E192" s="277">
        <f>IF(E$33=0,0,E$33/NMM!E$9*1000)</f>
        <v>6.1966165903798354</v>
      </c>
      <c r="F192" s="277">
        <f>IF(F$33=0,0,F$33/NMM!F$9*1000)</f>
        <v>6.5570599788334141</v>
      </c>
      <c r="G192" s="277">
        <f>IF(G$33=0,0,G$33/NMM!G$9*1000)</f>
        <v>6.5787575849455751</v>
      </c>
      <c r="H192" s="277">
        <f>IF(H$33=0,0,H$33/NMM!H$9*1000)</f>
        <v>6.5174382932977073</v>
      </c>
      <c r="I192" s="277">
        <f>IF(I$33=0,0,I$33/NMM!I$9*1000)</f>
        <v>6.6540876526286228</v>
      </c>
      <c r="J192" s="277">
        <f>IF(J$33=0,0,J$33/NMM!J$9*1000)</f>
        <v>6.4768363596049623</v>
      </c>
      <c r="K192" s="277">
        <f>IF(K$33=0,0,K$33/NMM!K$9*1000)</f>
        <v>6.5713876377505294</v>
      </c>
      <c r="L192" s="277">
        <f>IF(L$33=0,0,L$33/NMM!L$9*1000)</f>
        <v>6.6136374465794212</v>
      </c>
      <c r="M192" s="277">
        <f>IF(M$33=0,0,M$33/NMM!M$9*1000)</f>
        <v>6.357022425946063</v>
      </c>
      <c r="N192" s="277">
        <f>IF(N$33=0,0,N$33/NMM!N$9*1000)</f>
        <v>6.2813015436889748</v>
      </c>
      <c r="O192" s="277">
        <f>IF(O$33=0,0,O$33/NMM!O$9*1000)</f>
        <v>6.3002070388395754</v>
      </c>
      <c r="P192" s="277">
        <f>IF(P$33=0,0,P$33/NMM!P$9*1000)</f>
        <v>6.1653090912465824</v>
      </c>
      <c r="Q192" s="277">
        <f>IF(Q$33=0,0,Q$33/NMM!Q$9*1000)</f>
        <v>6.2664305743378597</v>
      </c>
      <c r="R192" s="277">
        <f>IF(R$33=0,0,R$33/NMM!R$9*1000)</f>
        <v>6.0557834197713429</v>
      </c>
      <c r="S192" s="277">
        <f>IF(S$33=0,0,S$33/NMM!S$9*1000)</f>
        <v>6.0580820109841778</v>
      </c>
      <c r="T192" s="277">
        <f>IF(T$33=0,0,T$33/NMM!T$9*1000)</f>
        <v>6.9639856368701167</v>
      </c>
      <c r="U192" s="277">
        <f>IF(U$33=0,0,U$33/NMM!U$9*1000)</f>
        <v>5.9453808217662356</v>
      </c>
      <c r="V192" s="277">
        <f>IF(V$33=0,0,V$33/NMM!V$9*1000)</f>
        <v>5.8892183636980642</v>
      </c>
      <c r="W192" s="277">
        <f>IF(W$33=0,0,W$33/NMM!W$9*1000)</f>
        <v>5.7587380665487018</v>
      </c>
      <c r="X192" s="277">
        <f>IF(X$33=0,0,X$33/NMM!X$9*1000)</f>
        <v>5.7943256814755371</v>
      </c>
      <c r="Y192" s="277">
        <f>IF(Y$33=0,0,Y$33/NMM!Y$9*1000)</f>
        <v>5.5755867328753599</v>
      </c>
      <c r="DA192" s="82"/>
    </row>
    <row r="193" spans="1:105" ht="12" customHeight="1" x14ac:dyDescent="0.25">
      <c r="A193" s="172"/>
      <c r="B193" s="172"/>
      <c r="C193" s="172"/>
      <c r="D193" s="172"/>
      <c r="E193" s="172"/>
      <c r="F193" s="172"/>
      <c r="G193" s="172"/>
      <c r="H193" s="172"/>
      <c r="I193" s="172"/>
      <c r="J193" s="172"/>
      <c r="K193" s="172"/>
      <c r="L193" s="172"/>
      <c r="M193" s="172"/>
      <c r="N193" s="172"/>
      <c r="O193" s="172"/>
      <c r="P193" s="172"/>
      <c r="Q193" s="172"/>
      <c r="R193" s="172"/>
      <c r="S193" s="172"/>
      <c r="T193" s="172"/>
      <c r="U193" s="172"/>
      <c r="V193" s="172"/>
      <c r="W193" s="172"/>
      <c r="X193" s="172"/>
      <c r="Y193" s="172"/>
      <c r="DA193" s="176"/>
    </row>
    <row r="194" spans="1:105" ht="12" customHeight="1" x14ac:dyDescent="0.25">
      <c r="A194" s="35" t="s">
        <v>52</v>
      </c>
      <c r="B194" s="320">
        <f t="shared" ref="B194:Y194" si="50">SUM(B195:B201,B202,B203)</f>
        <v>61.571000261255797</v>
      </c>
      <c r="C194" s="320">
        <f t="shared" si="50"/>
        <v>64.423641087975682</v>
      </c>
      <c r="D194" s="320">
        <f t="shared" si="50"/>
        <v>64.064858826990715</v>
      </c>
      <c r="E194" s="320">
        <f t="shared" si="50"/>
        <v>62.712539188608801</v>
      </c>
      <c r="F194" s="320">
        <f t="shared" si="50"/>
        <v>65.387179520602118</v>
      </c>
      <c r="G194" s="320">
        <f t="shared" si="50"/>
        <v>64.513707385469942</v>
      </c>
      <c r="H194" s="320">
        <f t="shared" si="50"/>
        <v>67.191587054939802</v>
      </c>
      <c r="I194" s="320">
        <f t="shared" si="50"/>
        <v>60.999772947054801</v>
      </c>
      <c r="J194" s="320">
        <f t="shared" si="50"/>
        <v>60.899368034480872</v>
      </c>
      <c r="K194" s="320">
        <f t="shared" si="50"/>
        <v>61.382773716784406</v>
      </c>
      <c r="L194" s="320">
        <f t="shared" si="50"/>
        <v>60.808833449619662</v>
      </c>
      <c r="M194" s="320">
        <f t="shared" si="50"/>
        <v>61.704408750429351</v>
      </c>
      <c r="N194" s="320">
        <f t="shared" si="50"/>
        <v>61.113390874823338</v>
      </c>
      <c r="O194" s="320">
        <f t="shared" si="50"/>
        <v>59.387806445382068</v>
      </c>
      <c r="P194" s="320">
        <f t="shared" si="50"/>
        <v>63.354351215775836</v>
      </c>
      <c r="Q194" s="320">
        <f t="shared" si="50"/>
        <v>63.537775750487164</v>
      </c>
      <c r="R194" s="320">
        <f t="shared" si="50"/>
        <v>62.495598974679076</v>
      </c>
      <c r="S194" s="320">
        <f t="shared" si="50"/>
        <v>62.393931145717303</v>
      </c>
      <c r="T194" s="320">
        <f t="shared" si="50"/>
        <v>64.983707973556676</v>
      </c>
      <c r="U194" s="320">
        <f t="shared" si="50"/>
        <v>63.271649962112669</v>
      </c>
      <c r="V194" s="320">
        <f t="shared" si="50"/>
        <v>70.483053107463263</v>
      </c>
      <c r="W194" s="320">
        <f t="shared" si="50"/>
        <v>65.814592293996583</v>
      </c>
      <c r="X194" s="320">
        <f t="shared" si="50"/>
        <v>62.877688944857042</v>
      </c>
      <c r="Y194" s="320">
        <f t="shared" si="50"/>
        <v>66.208442276020762</v>
      </c>
      <c r="DA194" s="95"/>
    </row>
    <row r="195" spans="1:105" ht="12" customHeight="1" x14ac:dyDescent="0.25">
      <c r="A195" s="55" t="s">
        <v>91</v>
      </c>
      <c r="B195" s="273">
        <f>IF(B$49=0,0,B$49/NMM!B$10*1000)</f>
        <v>0.44303722499102455</v>
      </c>
      <c r="C195" s="273">
        <f>IF(C$49=0,0,C$49/NMM!C$10*1000)</f>
        <v>0.46356354534319449</v>
      </c>
      <c r="D195" s="273">
        <f>IF(D$49=0,0,D$49/NMM!D$10*1000)</f>
        <v>0.46098190956322782</v>
      </c>
      <c r="E195" s="273">
        <f>IF(E$49=0,0,E$49/NMM!E$10*1000)</f>
        <v>0.45125122568042975</v>
      </c>
      <c r="F195" s="273">
        <f>IF(F$49=0,0,F$49/NMM!F$10*1000)</f>
        <v>0.47049673453211999</v>
      </c>
      <c r="G195" s="273">
        <f>IF(G$49=0,0,G$49/NMM!G$10*1000)</f>
        <v>0.46421162191069154</v>
      </c>
      <c r="H195" s="273">
        <f>IF(H$49=0,0,H$49/NMM!H$10*1000)</f>
        <v>0.4834804395779021</v>
      </c>
      <c r="I195" s="273">
        <f>IF(I$49=0,0,I$49/NMM!I$10*1000)</f>
        <v>0.43892693015987311</v>
      </c>
      <c r="J195" s="273">
        <f>IF(J$49=0,0,J$49/NMM!J$10*1000)</f>
        <v>0.43820446156826565</v>
      </c>
      <c r="K195" s="273">
        <f>IF(K$49=0,0,K$49/NMM!K$10*1000)</f>
        <v>0.44168283143596254</v>
      </c>
      <c r="L195" s="273">
        <f>IF(L$49=0,0,L$49/NMM!L$10*1000)</f>
        <v>0.43755301541549341</v>
      </c>
      <c r="M195" s="273">
        <f>IF(M$49=0,0,M$49/NMM!M$10*1000)</f>
        <v>0.4439971724757647</v>
      </c>
      <c r="N195" s="273">
        <f>IF(N$49=0,0,N$49/NMM!N$10*1000)</f>
        <v>0.43974447366597569</v>
      </c>
      <c r="O195" s="273">
        <f>IF(O$49=0,0,O$49/NMM!O$10*1000)</f>
        <v>0.42732794423063414</v>
      </c>
      <c r="P195" s="273">
        <f>IF(P$49=0,0,P$49/NMM!P$10*1000)</f>
        <v>0.45586941635908557</v>
      </c>
      <c r="Q195" s="273">
        <f>IF(Q$49=0,0,Q$49/NMM!Q$10*1000)</f>
        <v>0.45718925681171607</v>
      </c>
      <c r="R195" s="273">
        <f>IF(R$49=0,0,R$49/NMM!R$10*1000)</f>
        <v>0.44969022147455223</v>
      </c>
      <c r="S195" s="273">
        <f>IF(S$49=0,0,S$49/NMM!S$10*1000)</f>
        <v>0.44895866550464675</v>
      </c>
      <c r="T195" s="273">
        <f>IF(T$49=0,0,T$49/NMM!T$10*1000)</f>
        <v>0.46759353474963661</v>
      </c>
      <c r="U195" s="273">
        <f>IF(U$49=0,0,U$49/NMM!U$10*1000)</f>
        <v>0.45527433533440276</v>
      </c>
      <c r="V195" s="273">
        <f>IF(V$49=0,0,V$49/NMM!V$10*1000)</f>
        <v>0.50716434888381823</v>
      </c>
      <c r="W195" s="273">
        <f>IF(W$49=0,0,W$49/NMM!W$10*1000)</f>
        <v>0.47357220461132871</v>
      </c>
      <c r="X195" s="273">
        <f>IF(X$49=0,0,X$49/NMM!X$10*1000)</f>
        <v>0.45243956904671723</v>
      </c>
      <c r="Y195" s="273">
        <f>IF(Y$49=0,0,Y$49/NMM!Y$10*1000)</f>
        <v>0.47640617193942536</v>
      </c>
      <c r="DA195" s="76"/>
    </row>
    <row r="196" spans="1:105" ht="12" customHeight="1" x14ac:dyDescent="0.25">
      <c r="A196" s="173" t="s">
        <v>92</v>
      </c>
      <c r="B196" s="274">
        <f>IF(B$50=0,0,B$50/NMM!B$10*1000)</f>
        <v>0.49604308594337249</v>
      </c>
      <c r="C196" s="274">
        <f>IF(C$50=0,0,C$50/NMM!C$10*1000)</f>
        <v>0.51902521637441879</v>
      </c>
      <c r="D196" s="274">
        <f>IF(D$50=0,0,D$50/NMM!D$10*1000)</f>
        <v>0.51613470851900711</v>
      </c>
      <c r="E196" s="274">
        <f>IF(E$50=0,0,E$50/NMM!E$10*1000)</f>
        <v>0.50523982612699025</v>
      </c>
      <c r="F196" s="274">
        <f>IF(F$50=0,0,F$50/NMM!F$10*1000)</f>
        <v>0.5267879062043167</v>
      </c>
      <c r="G196" s="274">
        <f>IF(G$50=0,0,G$50/NMM!G$10*1000)</f>
        <v>0.51975083012047696</v>
      </c>
      <c r="H196" s="274">
        <f>IF(H$50=0,0,H$50/NMM!H$10*1000)</f>
        <v>0.54132500772669723</v>
      </c>
      <c r="I196" s="274">
        <f>IF(I$50=0,0,I$50/NMM!I$10*1000)</f>
        <v>0.49144102720615729</v>
      </c>
      <c r="J196" s="274">
        <f>IF(J$50=0,0,J$50/NMM!J$10*1000)</f>
        <v>0.49063212102522574</v>
      </c>
      <c r="K196" s="274">
        <f>IF(K$50=0,0,K$50/NMM!K$10*1000)</f>
        <v>0.49452665003068286</v>
      </c>
      <c r="L196" s="274">
        <f>IF(L$50=0,0,L$50/NMM!L$10*1000)</f>
        <v>0.48990273454996108</v>
      </c>
      <c r="M196" s="274">
        <f>IF(M$50=0,0,M$50/NMM!M$10*1000)</f>
        <v>0.49711788346785513</v>
      </c>
      <c r="N196" s="274">
        <f>IF(N$50=0,0,N$50/NMM!N$10*1000)</f>
        <v>0.49235638325477926</v>
      </c>
      <c r="O196" s="274">
        <f>IF(O$50=0,0,O$50/NMM!O$10*1000)</f>
        <v>0.47845431536886202</v>
      </c>
      <c r="P196" s="274">
        <f>IF(P$50=0,0,P$50/NMM!P$10*1000)</f>
        <v>0.51041054638816408</v>
      </c>
      <c r="Q196" s="274">
        <f>IF(Q$50=0,0,Q$50/NMM!Q$10*1000)</f>
        <v>0.51188829519604173</v>
      </c>
      <c r="R196" s="274">
        <f>IF(R$50=0,0,R$50/NMM!R$10*1000)</f>
        <v>0.50349206025140347</v>
      </c>
      <c r="S196" s="274">
        <f>IF(S$50=0,0,S$50/NMM!S$10*1000)</f>
        <v>0.50267297946003309</v>
      </c>
      <c r="T196" s="274">
        <f>IF(T$50=0,0,T$50/NMM!T$10*1000)</f>
        <v>0.52353736178506949</v>
      </c>
      <c r="U196" s="274">
        <f>IF(U$50=0,0,U$50/NMM!U$10*1000)</f>
        <v>0.5097442686778072</v>
      </c>
      <c r="V196" s="274">
        <f>IF(V$50=0,0,V$50/NMM!V$10*1000)</f>
        <v>0.56784250737821662</v>
      </c>
      <c r="W196" s="274">
        <f>IF(W$50=0,0,W$50/NMM!W$10*1000)</f>
        <v>0.53023133168362691</v>
      </c>
      <c r="X196" s="274">
        <f>IF(X$50=0,0,X$50/NMM!X$10*1000)</f>
        <v>0.50657034527374034</v>
      </c>
      <c r="Y196" s="274">
        <f>IF(Y$50=0,0,Y$50/NMM!Y$10*1000)</f>
        <v>0.53340436053897944</v>
      </c>
      <c r="DA196" s="77"/>
    </row>
    <row r="197" spans="1:105" ht="12" customHeight="1" x14ac:dyDescent="0.25">
      <c r="A197" s="173" t="s">
        <v>93</v>
      </c>
      <c r="B197" s="274">
        <f>IF(B$51=0,0,B$51/NMM!B$10*1000)</f>
        <v>0.72694753649465516</v>
      </c>
      <c r="C197" s="274">
        <f>IF(C$51=0,0,C$51/NMM!C$10*1000)</f>
        <v>0.85597972118406773</v>
      </c>
      <c r="D197" s="274">
        <f>IF(D$51=0,0,D$51/NMM!D$10*1000)</f>
        <v>0.83041752139821667</v>
      </c>
      <c r="E197" s="274">
        <f>IF(E$51=0,0,E$51/NMM!E$10*1000)</f>
        <v>0.64162541002083462</v>
      </c>
      <c r="F197" s="274">
        <f>IF(F$51=0,0,F$51/NMM!F$10*1000)</f>
        <v>0.66399583626716352</v>
      </c>
      <c r="G197" s="274">
        <f>IF(G$51=0,0,G$51/NMM!G$10*1000)</f>
        <v>0.66664326773955251</v>
      </c>
      <c r="H197" s="274">
        <f>IF(H$51=0,0,H$51/NMM!H$10*1000)</f>
        <v>0.69955451441868532</v>
      </c>
      <c r="I197" s="274">
        <f>IF(I$51=0,0,I$51/NMM!I$10*1000)</f>
        <v>0.6514276277108183</v>
      </c>
      <c r="J197" s="274">
        <f>IF(J$51=0,0,J$51/NMM!J$10*1000)</f>
        <v>0.61663104355860299</v>
      </c>
      <c r="K197" s="274">
        <f>IF(K$51=0,0,K$51/NMM!K$10*1000)</f>
        <v>0.62541778892008049</v>
      </c>
      <c r="L197" s="274">
        <f>IF(L$51=0,0,L$51/NMM!L$10*1000)</f>
        <v>0.63377460390507012</v>
      </c>
      <c r="M197" s="274">
        <f>IF(M$51=0,0,M$51/NMM!M$10*1000)</f>
        <v>0.6626849659853602</v>
      </c>
      <c r="N197" s="274">
        <f>IF(N$51=0,0,N$51/NMM!N$10*1000)</f>
        <v>0.65052879617724035</v>
      </c>
      <c r="O197" s="274">
        <f>IF(O$51=0,0,O$51/NMM!O$10*1000)</f>
        <v>0.62215336852618552</v>
      </c>
      <c r="P197" s="274">
        <f>IF(P$51=0,0,P$51/NMM!P$10*1000)</f>
        <v>0.64993349504159303</v>
      </c>
      <c r="Q197" s="274">
        <f>IF(Q$51=0,0,Q$51/NMM!Q$10*1000)</f>
        <v>0.66455128009244668</v>
      </c>
      <c r="R197" s="274">
        <f>IF(R$51=0,0,R$51/NMM!R$10*1000)</f>
        <v>0.66051404158664762</v>
      </c>
      <c r="S197" s="274">
        <f>IF(S$51=0,0,S$51/NMM!S$10*1000)</f>
        <v>0.66778433091380907</v>
      </c>
      <c r="T197" s="274">
        <f>IF(T$51=0,0,T$51/NMM!T$10*1000)</f>
        <v>0.67420142544285766</v>
      </c>
      <c r="U197" s="274">
        <f>IF(U$51=0,0,U$51/NMM!U$10*1000)</f>
        <v>0.65843938698814231</v>
      </c>
      <c r="V197" s="274">
        <f>IF(V$51=0,0,V$51/NMM!V$10*1000)</f>
        <v>0.66743029996733372</v>
      </c>
      <c r="W197" s="274">
        <f>IF(W$51=0,0,W$51/NMM!W$10*1000)</f>
        <v>0.68133374702094873</v>
      </c>
      <c r="X197" s="274">
        <f>IF(X$51=0,0,X$51/NMM!X$10*1000)</f>
        <v>0.65265190967371323</v>
      </c>
      <c r="Y197" s="274">
        <f>IF(Y$51=0,0,Y$51/NMM!Y$10*1000)</f>
        <v>0.6828353710676639</v>
      </c>
      <c r="DA197" s="77"/>
    </row>
    <row r="198" spans="1:105" ht="12" customHeight="1" x14ac:dyDescent="0.25">
      <c r="A198" s="173" t="s">
        <v>94</v>
      </c>
      <c r="B198" s="274">
        <f>IF(B$52=0,0,B$52/NMM!B$10*1000)</f>
        <v>0.36484749613206108</v>
      </c>
      <c r="C198" s="274">
        <f>IF(C$52=0,0,C$52/NMM!C$10*1000)</f>
        <v>0.38175121474271612</v>
      </c>
      <c r="D198" s="274">
        <f>IF(D$52=0,0,D$52/NMM!D$10*1000)</f>
        <v>0.3796252007260274</v>
      </c>
      <c r="E198" s="274">
        <f>IF(E$52=0,0,E$52/NMM!E$10*1000)</f>
        <v>0.37161184326974728</v>
      </c>
      <c r="F198" s="274">
        <f>IF(F$52=0,0,F$52/NMM!F$10*1000)</f>
        <v>0.3874607952770393</v>
      </c>
      <c r="G198" s="274">
        <f>IF(G$52=0,0,G$52/NMM!G$10*1000)</f>
        <v>0.38228491507220419</v>
      </c>
      <c r="H198" s="274">
        <f>IF(H$52=0,0,H$52/NMM!H$10*1000)</f>
        <v>0.39815306222270463</v>
      </c>
      <c r="I198" s="274">
        <f>IF(I$52=0,0,I$52/NMM!I$10*1000)</f>
        <v>0.36146260950647213</v>
      </c>
      <c r="J198" s="274">
        <f>IF(J$52=0,0,J$52/NMM!J$10*1000)</f>
        <v>0.36086764628032941</v>
      </c>
      <c r="K198" s="274">
        <f>IF(K$52=0,0,K$52/NMM!K$10*1000)</f>
        <v>0.36373213365354301</v>
      </c>
      <c r="L198" s="274">
        <f>IF(L$52=0,0,L$52/NMM!L$10*1000)</f>
        <v>0.3603311710491367</v>
      </c>
      <c r="M198" s="274">
        <f>IF(M$52=0,0,M$52/NMM!M$10*1000)</f>
        <v>0.3656380266258199</v>
      </c>
      <c r="N198" s="274">
        <f>IF(N$52=0,0,N$52/NMM!N$10*1000)</f>
        <v>0.36213586828554345</v>
      </c>
      <c r="O198" s="274">
        <f>IF(O$52=0,0,O$52/NMM!O$10*1000)</f>
        <v>0.35191067857326536</v>
      </c>
      <c r="P198" s="274">
        <f>IF(P$52=0,0,P$52/NMM!P$10*1000)</f>
        <v>0.37541498939545281</v>
      </c>
      <c r="Q198" s="274">
        <f>IF(Q$52=0,0,Q$52/NMM!Q$10*1000)</f>
        <v>0.37650189689954783</v>
      </c>
      <c r="R198" s="274">
        <f>IF(R$52=0,0,R$52/NMM!R$10*1000)</f>
        <v>0.3703263339629897</v>
      </c>
      <c r="S198" s="274">
        <f>IF(S$52=0,0,S$52/NMM!S$10*1000)</f>
        <v>0.36972388715074755</v>
      </c>
      <c r="T198" s="274">
        <f>IF(T$52=0,0,T$52/NMM!T$10*1000)</f>
        <v>0.38506996870161642</v>
      </c>
      <c r="U198" s="274">
        <f>IF(U$52=0,0,U$52/NMM!U$10*1000)</f>
        <v>0.37492493165401702</v>
      </c>
      <c r="V198" s="274">
        <f>IF(V$52=0,0,V$52/NMM!V$10*1000)</f>
        <v>0.41765710053248206</v>
      </c>
      <c r="W198" s="274">
        <f>IF(W$52=0,0,W$52/NMM!W$10*1000)</f>
        <v>0.38999348890758273</v>
      </c>
      <c r="X198" s="274">
        <f>IF(X$52=0,0,X$52/NMM!X$10*1000)</f>
        <v>0.37259046104107324</v>
      </c>
      <c r="Y198" s="274">
        <f>IF(Y$52=0,0,Y$52/NMM!Y$10*1000)</f>
        <v>0.3923273015658692</v>
      </c>
      <c r="DA198" s="77"/>
    </row>
    <row r="199" spans="1:105" ht="12" customHeight="1" x14ac:dyDescent="0.25">
      <c r="A199" s="56" t="s">
        <v>95</v>
      </c>
      <c r="B199" s="275">
        <f>IF(B$53=0,0,B$53/NMM!B$10*1000)</f>
        <v>0.52013876291883576</v>
      </c>
      <c r="C199" s="275">
        <f>IF(C$53=0,0,C$53/NMM!C$10*1000)</f>
        <v>0.56869634478056075</v>
      </c>
      <c r="D199" s="275">
        <f>IF(D$53=0,0,D$53/NMM!D$10*1000)</f>
        <v>0.56182905760513058</v>
      </c>
      <c r="E199" s="275">
        <f>IF(E$53=0,0,E$53/NMM!E$10*1000)</f>
        <v>0.50907635198534917</v>
      </c>
      <c r="F199" s="275">
        <f>IF(F$53=0,0,F$53/NMM!F$10*1000)</f>
        <v>0.5275008152288353</v>
      </c>
      <c r="G199" s="275">
        <f>IF(G$53=0,0,G$53/NMM!G$10*1000)</f>
        <v>0.52004449497434757</v>
      </c>
      <c r="H199" s="275">
        <f>IF(H$53=0,0,H$53/NMM!H$10*1000)</f>
        <v>0.54374165939018315</v>
      </c>
      <c r="I199" s="275">
        <f>IF(I$53=0,0,I$53/NMM!I$10*1000)</f>
        <v>0.4945464106572155</v>
      </c>
      <c r="J199" s="275">
        <f>IF(J$53=0,0,J$53/NMM!J$10*1000)</f>
        <v>0.48862689983356133</v>
      </c>
      <c r="K199" s="275">
        <f>IF(K$53=0,0,K$53/NMM!K$10*1000)</f>
        <v>0.49149456786137879</v>
      </c>
      <c r="L199" s="275">
        <f>IF(L$53=0,0,L$53/NMM!L$10*1000)</f>
        <v>0.48997491678792021</v>
      </c>
      <c r="M199" s="275">
        <f>IF(M$53=0,0,M$53/NMM!M$10*1000)</f>
        <v>0.50067359876878237</v>
      </c>
      <c r="N199" s="275">
        <f>IF(N$53=0,0,N$53/NMM!N$10*1000)</f>
        <v>0.49384773254924291</v>
      </c>
      <c r="O199" s="275">
        <f>IF(O$53=0,0,O$53/NMM!O$10*1000)</f>
        <v>0.47580891194121133</v>
      </c>
      <c r="P199" s="275">
        <f>IF(P$53=0,0,P$53/NMM!P$10*1000)</f>
        <v>0.50503249493569502</v>
      </c>
      <c r="Q199" s="275">
        <f>IF(Q$53=0,0,Q$53/NMM!Q$10*1000)</f>
        <v>0.5085628567670224</v>
      </c>
      <c r="R199" s="275">
        <f>IF(R$53=0,0,R$53/NMM!R$10*1000)</f>
        <v>0.50180489113654625</v>
      </c>
      <c r="S199" s="275">
        <f>IF(S$53=0,0,S$53/NMM!S$10*1000)</f>
        <v>0.50264487019483617</v>
      </c>
      <c r="T199" s="275">
        <f>IF(T$53=0,0,T$53/NMM!T$10*1000)</f>
        <v>0.52194213701627379</v>
      </c>
      <c r="U199" s="275">
        <f>IF(U$53=0,0,U$53/NMM!U$10*1000)</f>
        <v>0.51080156183848513</v>
      </c>
      <c r="V199" s="275">
        <f>IF(V$53=0,0,V$53/NMM!V$10*1000)</f>
        <v>0.5613563580772768</v>
      </c>
      <c r="W199" s="275">
        <f>IF(W$53=0,0,W$53/NMM!W$10*1000)</f>
        <v>0.53141216682860914</v>
      </c>
      <c r="X199" s="275">
        <f>IF(X$53=0,0,X$53/NMM!X$10*1000)</f>
        <v>0.50798598962704999</v>
      </c>
      <c r="Y199" s="275">
        <f>IF(Y$53=0,0,Y$53/NMM!Y$10*1000)</f>
        <v>0.53508541947878097</v>
      </c>
      <c r="DA199" s="78"/>
    </row>
    <row r="200" spans="1:105" ht="12" customHeight="1" x14ac:dyDescent="0.25">
      <c r="A200" s="174" t="s">
        <v>1496</v>
      </c>
      <c r="B200" s="276">
        <f>IF(B$59=0,0,B$59/NMM!B$10*1000)</f>
        <v>3.099973584290447</v>
      </c>
      <c r="C200" s="276">
        <f>IF(C$59=0,0,C$59/NMM!C$10*1000)</f>
        <v>3.6502146181747497</v>
      </c>
      <c r="D200" s="276">
        <f>IF(D$59=0,0,D$59/NMM!D$10*1000)</f>
        <v>3.5412079290887686</v>
      </c>
      <c r="E200" s="276">
        <f>IF(E$59=0,0,E$59/NMM!E$10*1000)</f>
        <v>2.736128430485079</v>
      </c>
      <c r="F200" s="276">
        <f>IF(F$59=0,0,F$59/NMM!F$10*1000)</f>
        <v>2.8315242148457109</v>
      </c>
      <c r="G200" s="276">
        <f>IF(G$59=0,0,G$59/NMM!G$10*1000)</f>
        <v>2.8428138433520536</v>
      </c>
      <c r="H200" s="276">
        <f>IF(H$59=0,0,H$59/NMM!H$10*1000)</f>
        <v>2.9831595907540436</v>
      </c>
      <c r="I200" s="276">
        <f>IF(I$59=0,0,I$59/NMM!I$10*1000)</f>
        <v>2.7779287178248468</v>
      </c>
      <c r="J200" s="276">
        <f>IF(J$59=0,0,J$59/NMM!J$10*1000)</f>
        <v>2.6295431930378057</v>
      </c>
      <c r="K200" s="276">
        <f>IF(K$59=0,0,K$59/NMM!K$10*1000)</f>
        <v>2.6670131301997251</v>
      </c>
      <c r="L200" s="276">
        <f>IF(L$59=0,0,L$59/NMM!L$10*1000)</f>
        <v>2.7026496849739359</v>
      </c>
      <c r="M200" s="276">
        <f>IF(M$59=0,0,M$59/NMM!M$10*1000)</f>
        <v>2.8259341783685024</v>
      </c>
      <c r="N200" s="276">
        <f>IF(N$59=0,0,N$59/NMM!N$10*1000)</f>
        <v>2.7740957672047046</v>
      </c>
      <c r="O200" s="276">
        <f>IF(O$59=0,0,O$59/NMM!O$10*1000)</f>
        <v>2.6530924323762055</v>
      </c>
      <c r="P200" s="276">
        <f>IF(P$59=0,0,P$59/NMM!P$10*1000)</f>
        <v>2.7715571826403993</v>
      </c>
      <c r="Q200" s="276">
        <f>IF(Q$59=0,0,Q$59/NMM!Q$10*1000)</f>
        <v>2.833892833073977</v>
      </c>
      <c r="R200" s="276">
        <f>IF(R$59=0,0,R$59/NMM!R$10*1000)</f>
        <v>2.8166765525404371</v>
      </c>
      <c r="S200" s="276">
        <f>IF(S$59=0,0,S$59/NMM!S$10*1000)</f>
        <v>2.8476797594197505</v>
      </c>
      <c r="T200" s="276">
        <f>IF(T$59=0,0,T$59/NMM!T$10*1000)</f>
        <v>2.8750446276245021</v>
      </c>
      <c r="U200" s="276">
        <f>IF(U$59=0,0,U$59/NMM!U$10*1000)</f>
        <v>2.8078294568024078</v>
      </c>
      <c r="V200" s="276">
        <f>IF(V$59=0,0,V$59/NMM!V$10*1000)</f>
        <v>2.8461700403176153</v>
      </c>
      <c r="W200" s="276">
        <f>IF(W$59=0,0,W$59/NMM!W$10*1000)</f>
        <v>2.9054594889133387</v>
      </c>
      <c r="X200" s="276">
        <f>IF(X$59=0,0,X$59/NMM!X$10*1000)</f>
        <v>2.7831495096346646</v>
      </c>
      <c r="Y200" s="276">
        <f>IF(Y$59=0,0,Y$59/NMM!Y$10*1000)</f>
        <v>2.9118629701064926</v>
      </c>
      <c r="DA200" s="79"/>
    </row>
    <row r="201" spans="1:105" ht="12" customHeight="1" x14ac:dyDescent="0.25">
      <c r="A201" s="174" t="s">
        <v>1498</v>
      </c>
      <c r="B201" s="276">
        <f>IF(B$60=0,0,B$60/NMM!B$10*1000)</f>
        <v>9.3217795066064912</v>
      </c>
      <c r="C201" s="276">
        <f>IF(C$60=0,0,C$60/NMM!C$10*1000)</f>
        <v>9.5137266308450918</v>
      </c>
      <c r="D201" s="276">
        <f>IF(D$60=0,0,D$60/NMM!D$10*1000)</f>
        <v>9.5003570205195746</v>
      </c>
      <c r="E201" s="276">
        <f>IF(E$60=0,0,E$60/NMM!E$10*1000)</f>
        <v>9.4972381956667089</v>
      </c>
      <c r="F201" s="276">
        <f>IF(F$60=0,0,F$60/NMM!F$10*1000)</f>
        <v>9.9320845903358652</v>
      </c>
      <c r="G201" s="276">
        <f>IF(G$60=0,0,G$60/NMM!G$10*1000)</f>
        <v>9.631856731364417</v>
      </c>
      <c r="H201" s="276">
        <f>IF(H$60=0,0,H$60/NMM!H$10*1000)</f>
        <v>10.036396979399802</v>
      </c>
      <c r="I201" s="276">
        <f>IF(I$60=0,0,I$60/NMM!I$10*1000)</f>
        <v>9.0095226052860262</v>
      </c>
      <c r="J201" s="276">
        <f>IF(J$60=0,0,J$60/NMM!J$10*1000)</f>
        <v>9.0952547208153867</v>
      </c>
      <c r="K201" s="276">
        <f>IF(K$60=0,0,K$60/NMM!K$10*1000)</f>
        <v>9.1384074634289369</v>
      </c>
      <c r="L201" s="276">
        <f>IF(L$60=0,0,L$60/NMM!L$10*1000)</f>
        <v>9.0522362778921988</v>
      </c>
      <c r="M201" s="276">
        <f>IF(M$60=0,0,M$60/NMM!M$10*1000)</f>
        <v>9.1225119446330094</v>
      </c>
      <c r="N201" s="276">
        <f>IF(N$60=0,0,N$60/NMM!N$10*1000)</f>
        <v>9.0379146040152314</v>
      </c>
      <c r="O201" s="276">
        <f>IF(O$60=0,0,O$60/NMM!O$10*1000)</f>
        <v>8.7560116529820107</v>
      </c>
      <c r="P201" s="276">
        <f>IF(P$60=0,0,P$60/NMM!P$10*1000)</f>
        <v>9.3608536312711905</v>
      </c>
      <c r="Q201" s="276">
        <f>IF(Q$60=0,0,Q$60/NMM!Q$10*1000)</f>
        <v>9.3651393981274484</v>
      </c>
      <c r="R201" s="276">
        <f>IF(R$60=0,0,R$60/NMM!R$10*1000)</f>
        <v>9.2142332614783182</v>
      </c>
      <c r="S201" s="276">
        <f>IF(S$60=0,0,S$60/NMM!S$10*1000)</f>
        <v>9.1622128339101305</v>
      </c>
      <c r="T201" s="276">
        <f>IF(T$60=0,0,T$60/NMM!T$10*1000)</f>
        <v>9.9192053951745329</v>
      </c>
      <c r="U201" s="276">
        <f>IF(U$60=0,0,U$60/NMM!U$10*1000)</f>
        <v>9.2803663941114465</v>
      </c>
      <c r="V201" s="276">
        <f>IF(V$60=0,0,V$60/NMM!V$10*1000)</f>
        <v>10.566418738083867</v>
      </c>
      <c r="W201" s="276">
        <f>IF(W$60=0,0,W$60/NMM!W$10*1000)</f>
        <v>9.6821556169061136</v>
      </c>
      <c r="X201" s="276">
        <f>IF(X$60=0,0,X$60/NMM!X$10*1000)</f>
        <v>9.2149145941710131</v>
      </c>
      <c r="Y201" s="276">
        <f>IF(Y$60=0,0,Y$60/NMM!Y$10*1000)</f>
        <v>9.6888835189907727</v>
      </c>
      <c r="DA201" s="79"/>
    </row>
    <row r="202" spans="1:105" ht="12" customHeight="1" x14ac:dyDescent="0.25">
      <c r="A202" s="174" t="s">
        <v>1520</v>
      </c>
      <c r="B202" s="276">
        <f>IF(B$79=0,0,B$79/NMM!B$10*1000)</f>
        <v>39.328183453848432</v>
      </c>
      <c r="C202" s="276">
        <f>IF(C$79=0,0,C$79/NMM!C$10*1000)</f>
        <v>40.549913141155905</v>
      </c>
      <c r="D202" s="276">
        <f>IF(D$79=0,0,D$79/NMM!D$10*1000)</f>
        <v>40.468746540947855</v>
      </c>
      <c r="E202" s="276">
        <f>IF(E$79=0,0,E$79/NMM!E$10*1000)</f>
        <v>40.970139135691099</v>
      </c>
      <c r="F202" s="276">
        <f>IF(F$79=0,0,F$79/NMM!F$10*1000)</f>
        <v>42.763853209477233</v>
      </c>
      <c r="G202" s="276">
        <f>IF(G$79=0,0,G$79/NMM!G$10*1000)</f>
        <v>42.283719022078422</v>
      </c>
      <c r="H202" s="276">
        <f>IF(H$79=0,0,H$79/NMM!H$10*1000)</f>
        <v>43.970165713818488</v>
      </c>
      <c r="I202" s="276">
        <f>IF(I$79=0,0,I$79/NMM!I$10*1000)</f>
        <v>39.906913652379565</v>
      </c>
      <c r="J202" s="276">
        <f>IF(J$79=0,0,J$79/NMM!J$10*1000)</f>
        <v>40.031204975340927</v>
      </c>
      <c r="K202" s="276">
        <f>IF(K$79=0,0,K$79/NMM!K$10*1000)</f>
        <v>40.363949874604913</v>
      </c>
      <c r="L202" s="276">
        <f>IF(L$79=0,0,L$79/NMM!L$10*1000)</f>
        <v>39.849004681539121</v>
      </c>
      <c r="M202" s="276">
        <f>IF(M$79=0,0,M$79/NMM!M$10*1000)</f>
        <v>40.329217026352836</v>
      </c>
      <c r="N202" s="276">
        <f>IF(N$79=0,0,N$79/NMM!N$10*1000)</f>
        <v>40.004129740736531</v>
      </c>
      <c r="O202" s="276">
        <f>IF(O$79=0,0,O$79/NMM!O$10*1000)</f>
        <v>39.021685515502263</v>
      </c>
      <c r="P202" s="276">
        <f>IF(P$79=0,0,P$79/NMM!P$10*1000)</f>
        <v>41.733433131029166</v>
      </c>
      <c r="Q202" s="276">
        <f>IF(Q$79=0,0,Q$79/NMM!Q$10*1000)</f>
        <v>41.766992251031397</v>
      </c>
      <c r="R202" s="276">
        <f>IF(R$79=0,0,R$79/NMM!R$10*1000)</f>
        <v>41.011680653483332</v>
      </c>
      <c r="S202" s="276">
        <f>IF(S$79=0,0,S$79/NMM!S$10*1000)</f>
        <v>40.908700719496196</v>
      </c>
      <c r="T202" s="276">
        <f>IF(T$79=0,0,T$79/NMM!T$10*1000)</f>
        <v>42.481256737700889</v>
      </c>
      <c r="U202" s="276">
        <f>IF(U$79=0,0,U$79/NMM!U$10*1000)</f>
        <v>41.697930896291901</v>
      </c>
      <c r="V202" s="276">
        <f>IF(V$79=0,0,V$79/NMM!V$10*1000)</f>
        <v>46.765573440214048</v>
      </c>
      <c r="W202" s="276">
        <f>IF(W$79=0,0,W$79/NMM!W$10*1000)</f>
        <v>43.372277905836206</v>
      </c>
      <c r="X202" s="276">
        <f>IF(X$79=0,0,X$79/NMM!X$10*1000)</f>
        <v>41.462537829677693</v>
      </c>
      <c r="Y202" s="276">
        <f>IF(Y$79=0,0,Y$79/NMM!Y$10*1000)</f>
        <v>43.730624261948044</v>
      </c>
      <c r="DA202" s="79"/>
    </row>
    <row r="203" spans="1:105" ht="12" customHeight="1" x14ac:dyDescent="0.25">
      <c r="A203" s="41" t="s">
        <v>1532</v>
      </c>
      <c r="B203" s="277">
        <f>IF(B$89=0,0,B$89/NMM!B$10*1000)</f>
        <v>7.2700496100304788</v>
      </c>
      <c r="C203" s="277">
        <f>IF(C$89=0,0,C$89/NMM!C$10*1000)</f>
        <v>7.9207706553749837</v>
      </c>
      <c r="D203" s="277">
        <f>IF(D$89=0,0,D$89/NMM!D$10*1000)</f>
        <v>7.805558938622907</v>
      </c>
      <c r="E203" s="277">
        <f>IF(E$89=0,0,E$89/NMM!E$10*1000)</f>
        <v>7.0302287696825676</v>
      </c>
      <c r="F203" s="277">
        <f>IF(F$89=0,0,F$89/NMM!F$10*1000)</f>
        <v>7.2834754184338415</v>
      </c>
      <c r="G203" s="277">
        <f>IF(G$89=0,0,G$89/NMM!G$10*1000)</f>
        <v>7.2023826588577808</v>
      </c>
      <c r="H203" s="277">
        <f>IF(H$89=0,0,H$89/NMM!H$10*1000)</f>
        <v>7.5356100876313024</v>
      </c>
      <c r="I203" s="277">
        <f>IF(I$89=0,0,I$89/NMM!I$10*1000)</f>
        <v>6.8676033663238281</v>
      </c>
      <c r="J203" s="277">
        <f>IF(J$89=0,0,J$89/NMM!J$10*1000)</f>
        <v>6.7484029730207693</v>
      </c>
      <c r="K203" s="277">
        <f>IF(K$89=0,0,K$89/NMM!K$10*1000)</f>
        <v>6.7965492766491833</v>
      </c>
      <c r="L203" s="277">
        <f>IF(L$89=0,0,L$89/NMM!L$10*1000)</f>
        <v>6.7934063635068282</v>
      </c>
      <c r="M203" s="277">
        <f>IF(M$89=0,0,M$89/NMM!M$10*1000)</f>
        <v>6.9566339537514237</v>
      </c>
      <c r="N203" s="277">
        <f>IF(N$89=0,0,N$89/NMM!N$10*1000)</f>
        <v>6.858637508934085</v>
      </c>
      <c r="O203" s="277">
        <f>IF(O$89=0,0,O$89/NMM!O$10*1000)</f>
        <v>6.6013616258814327</v>
      </c>
      <c r="P203" s="277">
        <f>IF(P$89=0,0,P$89/NMM!P$10*1000)</f>
        <v>6.9918463287150923</v>
      </c>
      <c r="Q203" s="277">
        <f>IF(Q$89=0,0,Q$89/NMM!Q$10*1000)</f>
        <v>7.0530576824875668</v>
      </c>
      <c r="R203" s="277">
        <f>IF(R$89=0,0,R$89/NMM!R$10*1000)</f>
        <v>6.9671809587648506</v>
      </c>
      <c r="S203" s="277">
        <f>IF(S$89=0,0,S$89/NMM!S$10*1000)</f>
        <v>6.9835530996671586</v>
      </c>
      <c r="T203" s="277">
        <f>IF(T$89=0,0,T$89/NMM!T$10*1000)</f>
        <v>7.1358567853613009</v>
      </c>
      <c r="U203" s="277">
        <f>IF(U$89=0,0,U$89/NMM!U$10*1000)</f>
        <v>6.9763387304140636</v>
      </c>
      <c r="V203" s="277">
        <f>IF(V$89=0,0,V$89/NMM!V$10*1000)</f>
        <v>7.5834402740086082</v>
      </c>
      <c r="W203" s="277">
        <f>IF(W$89=0,0,W$89/NMM!W$10*1000)</f>
        <v>7.2481563432888327</v>
      </c>
      <c r="X203" s="277">
        <f>IF(X$89=0,0,X$89/NMM!X$10*1000)</f>
        <v>6.9248487367113789</v>
      </c>
      <c r="Y203" s="277">
        <f>IF(Y$89=0,0,Y$89/NMM!Y$10*1000)</f>
        <v>7.2570129003847423</v>
      </c>
      <c r="DA203" s="82"/>
    </row>
    <row r="204" spans="1:105" ht="12" customHeight="1" x14ac:dyDescent="0.25">
      <c r="A204" s="172"/>
      <c r="B204" s="172"/>
      <c r="C204" s="172"/>
      <c r="D204" s="172"/>
      <c r="E204" s="172"/>
      <c r="F204" s="172"/>
      <c r="G204" s="172"/>
      <c r="H204" s="172"/>
      <c r="I204" s="172"/>
      <c r="J204" s="172"/>
      <c r="K204" s="172"/>
      <c r="L204" s="172"/>
      <c r="M204" s="172"/>
      <c r="N204" s="172"/>
      <c r="O204" s="172"/>
      <c r="P204" s="172"/>
      <c r="Q204" s="172"/>
      <c r="R204" s="172"/>
      <c r="S204" s="172"/>
      <c r="T204" s="172"/>
      <c r="U204" s="172"/>
      <c r="V204" s="172"/>
      <c r="W204" s="172"/>
      <c r="X204" s="172"/>
      <c r="Y204" s="172"/>
      <c r="DA204" s="176"/>
    </row>
    <row r="205" spans="1:105" ht="12" customHeight="1" x14ac:dyDescent="0.25">
      <c r="A205" s="35" t="s">
        <v>53</v>
      </c>
      <c r="B205" s="320">
        <f t="shared" ref="B205:Y205" si="51">SUM(B206:B211,B212:B213,B214)</f>
        <v>173.70271512221035</v>
      </c>
      <c r="C205" s="320">
        <f t="shared" si="51"/>
        <v>180.75550263047</v>
      </c>
      <c r="D205" s="320">
        <f t="shared" si="51"/>
        <v>179.88449260606467</v>
      </c>
      <c r="E205" s="320">
        <f t="shared" si="51"/>
        <v>176.02287996852363</v>
      </c>
      <c r="F205" s="320">
        <f t="shared" si="51"/>
        <v>177.17959511589353</v>
      </c>
      <c r="G205" s="320">
        <f t="shared" si="51"/>
        <v>179.07254531734736</v>
      </c>
      <c r="H205" s="320">
        <f t="shared" si="51"/>
        <v>179.61349842069708</v>
      </c>
      <c r="I205" s="320">
        <f t="shared" si="51"/>
        <v>177.78144992840228</v>
      </c>
      <c r="J205" s="320">
        <f t="shared" si="51"/>
        <v>172.95976886428673</v>
      </c>
      <c r="K205" s="320">
        <f t="shared" si="51"/>
        <v>174.08820149416923</v>
      </c>
      <c r="L205" s="320">
        <f t="shared" si="51"/>
        <v>169.45523383254582</v>
      </c>
      <c r="M205" s="320">
        <f t="shared" si="51"/>
        <v>163.00173397232231</v>
      </c>
      <c r="N205" s="320">
        <f t="shared" si="51"/>
        <v>161.3435295675369</v>
      </c>
      <c r="O205" s="320">
        <f t="shared" si="51"/>
        <v>160.37847621372714</v>
      </c>
      <c r="P205" s="320">
        <f t="shared" si="51"/>
        <v>162.27858985208604</v>
      </c>
      <c r="Q205" s="320">
        <f t="shared" si="51"/>
        <v>158.17271617984369</v>
      </c>
      <c r="R205" s="320">
        <f t="shared" si="51"/>
        <v>155.16676279735688</v>
      </c>
      <c r="S205" s="320">
        <f t="shared" si="51"/>
        <v>154.91433753606719</v>
      </c>
      <c r="T205" s="320">
        <f t="shared" si="51"/>
        <v>152.92398237107892</v>
      </c>
      <c r="U205" s="320">
        <f t="shared" si="51"/>
        <v>157.00489288582699</v>
      </c>
      <c r="V205" s="320">
        <f t="shared" si="51"/>
        <v>164.77681322323144</v>
      </c>
      <c r="W205" s="320">
        <f t="shared" si="51"/>
        <v>153.86278408309593</v>
      </c>
      <c r="X205" s="320">
        <f t="shared" si="51"/>
        <v>151.43039586691614</v>
      </c>
      <c r="Y205" s="320">
        <f t="shared" si="51"/>
        <v>153.59710862793665</v>
      </c>
      <c r="DA205" s="95"/>
    </row>
    <row r="206" spans="1:105" ht="12" customHeight="1" x14ac:dyDescent="0.25">
      <c r="A206" s="55" t="s">
        <v>91</v>
      </c>
      <c r="B206" s="273">
        <f>IF(B$100=0,0,B$100/NMM!B$11*1000)</f>
        <v>1.4747546797963877</v>
      </c>
      <c r="C206" s="273">
        <f>IF(C$100=0,0,C$100/NMM!C$11*1000)</f>
        <v>1.5346336021039528</v>
      </c>
      <c r="D206" s="273">
        <f>IF(D$100=0,0,D$100/NMM!D$11*1000)</f>
        <v>1.5272386335869963</v>
      </c>
      <c r="E206" s="273">
        <f>IF(E$100=0,0,E$100/NMM!E$11*1000)</f>
        <v>1.494453128163427</v>
      </c>
      <c r="F206" s="273">
        <f>IF(F$100=0,0,F$100/NMM!F$11*1000)</f>
        <v>1.5042737638142336</v>
      </c>
      <c r="G206" s="273">
        <f>IF(G$100=0,0,G$100/NMM!G$11*1000)</f>
        <v>1.5203451140303699</v>
      </c>
      <c r="H206" s="273">
        <f>IF(H$100=0,0,H$100/NMM!H$11*1000)</f>
        <v>1.5249378638912194</v>
      </c>
      <c r="I206" s="273">
        <f>IF(I$100=0,0,I$100/NMM!I$11*1000)</f>
        <v>1.5093835757169443</v>
      </c>
      <c r="J206" s="273">
        <f>IF(J$100=0,0,J$100/NMM!J$11*1000)</f>
        <v>1.4684469863910821</v>
      </c>
      <c r="K206" s="273">
        <f>IF(K$100=0,0,K$100/NMM!K$11*1000)</f>
        <v>1.4780275004353181</v>
      </c>
      <c r="L206" s="273">
        <f>IF(L$100=0,0,L$100/NMM!L$11*1000)</f>
        <v>1.4386931081345258</v>
      </c>
      <c r="M206" s="273">
        <f>IF(M$100=0,0,M$100/NMM!M$11*1000)</f>
        <v>1.3839022022279936</v>
      </c>
      <c r="N206" s="273">
        <f>IF(N$100=0,0,N$100/NMM!N$11*1000)</f>
        <v>1.3698238690004407</v>
      </c>
      <c r="O206" s="273">
        <f>IF(O$100=0,0,O$100/NMM!O$11*1000)</f>
        <v>1.3616304625313078</v>
      </c>
      <c r="P206" s="273">
        <f>IF(P$100=0,0,P$100/NMM!P$11*1000)</f>
        <v>1.3777626310952273</v>
      </c>
      <c r="Q206" s="273">
        <f>IF(Q$100=0,0,Q$100/NMM!Q$11*1000)</f>
        <v>1.3429033232914844</v>
      </c>
      <c r="R206" s="273">
        <f>IF(R$100=0,0,R$100/NMM!R$11*1000)</f>
        <v>1.3173824567063053</v>
      </c>
      <c r="S206" s="273">
        <f>IF(S$100=0,0,S$100/NMM!S$11*1000)</f>
        <v>1.3152393391671473</v>
      </c>
      <c r="T206" s="273">
        <f>IF(T$100=0,0,T$100/NMM!T$11*1000)</f>
        <v>1.2983410103648405</v>
      </c>
      <c r="U206" s="273">
        <f>IF(U$100=0,0,U$100/NMM!U$11*1000)</f>
        <v>1.3329883782843552</v>
      </c>
      <c r="V206" s="273">
        <f>IF(V$100=0,0,V$100/NMM!V$11*1000)</f>
        <v>1.398972815433347</v>
      </c>
      <c r="W206" s="273">
        <f>IF(W$100=0,0,W$100/NMM!W$11*1000)</f>
        <v>1.306311537579826</v>
      </c>
      <c r="X206" s="273">
        <f>IF(X$100=0,0,X$100/NMM!X$11*1000)</f>
        <v>1.28566030076777</v>
      </c>
      <c r="Y206" s="273">
        <f>IF(Y$100=0,0,Y$100/NMM!Y$11*1000)</f>
        <v>1.3040559244737202</v>
      </c>
      <c r="DA206" s="76"/>
    </row>
    <row r="207" spans="1:105" ht="12" customHeight="1" x14ac:dyDescent="0.25">
      <c r="A207" s="173" t="s">
        <v>92</v>
      </c>
      <c r="B207" s="274">
        <f>IF(B$101=0,0,B$101/NMM!B$11*1000)</f>
        <v>1.6534793441328259</v>
      </c>
      <c r="C207" s="274">
        <f>IF(C$101=0,0,C$101/NMM!C$11*1000)</f>
        <v>1.7206149583070851</v>
      </c>
      <c r="D207" s="274">
        <f>IF(D$101=0,0,D$101/NMM!D$11*1000)</f>
        <v>1.7123237978443915</v>
      </c>
      <c r="E207" s="274">
        <f>IF(E$101=0,0,E$101/NMM!E$11*1000)</f>
        <v>1.6755650360330292</v>
      </c>
      <c r="F207" s="274">
        <f>IF(F$101=0,0,F$101/NMM!F$11*1000)</f>
        <v>1.6865758288227202</v>
      </c>
      <c r="G207" s="274">
        <f>IF(G$101=0,0,G$101/NMM!G$11*1000)</f>
        <v>1.7045948566507083</v>
      </c>
      <c r="H207" s="274">
        <f>IF(H$101=0,0,H$101/NMM!H$11*1000)</f>
        <v>1.7097441992035534</v>
      </c>
      <c r="I207" s="274">
        <f>IF(I$101=0,0,I$101/NMM!I$11*1000)</f>
        <v>1.6923048958664006</v>
      </c>
      <c r="J207" s="274">
        <f>IF(J$101=0,0,J$101/NMM!J$11*1000)</f>
        <v>1.6464072250219806</v>
      </c>
      <c r="K207" s="274">
        <f>IF(K$101=0,0,K$101/NMM!K$11*1000)</f>
        <v>1.6571487960068632</v>
      </c>
      <c r="L207" s="274">
        <f>IF(L$101=0,0,L$101/NMM!L$11*1000)</f>
        <v>1.6130474915157615</v>
      </c>
      <c r="M207" s="274">
        <f>IF(M$101=0,0,M$101/NMM!M$11*1000)</f>
        <v>1.5516165074992985</v>
      </c>
      <c r="N207" s="274">
        <f>IF(N$101=0,0,N$101/NMM!N$11*1000)</f>
        <v>1.5358320292328576</v>
      </c>
      <c r="O207" s="274">
        <f>IF(O$101=0,0,O$101/NMM!O$11*1000)</f>
        <v>1.5266456685856311</v>
      </c>
      <c r="P207" s="274">
        <f>IF(P$101=0,0,P$101/NMM!P$11*1000)</f>
        <v>1.5447328853016962</v>
      </c>
      <c r="Q207" s="274">
        <f>IF(Q$101=0,0,Q$101/NMM!Q$11*1000)</f>
        <v>1.5056489982024439</v>
      </c>
      <c r="R207" s="274">
        <f>IF(R$101=0,0,R$101/NMM!R$11*1000)</f>
        <v>1.4770352725970504</v>
      </c>
      <c r="S207" s="274">
        <f>IF(S$101=0,0,S$101/NMM!S$11*1000)</f>
        <v>1.4746324318862574</v>
      </c>
      <c r="T207" s="274">
        <f>IF(T$101=0,0,T$101/NMM!T$11*1000)</f>
        <v>1.4556862044168617</v>
      </c>
      <c r="U207" s="274">
        <f>IF(U$101=0,0,U$101/NMM!U$11*1000)</f>
        <v>1.4945324667602355</v>
      </c>
      <c r="V207" s="274">
        <f>IF(V$101=0,0,V$101/NMM!V$11*1000)</f>
        <v>1.5685135195785604</v>
      </c>
      <c r="W207" s="274">
        <f>IF(W$101=0,0,W$101/NMM!W$11*1000)</f>
        <v>1.4646226752023941</v>
      </c>
      <c r="X207" s="274">
        <f>IF(X$101=0,0,X$101/NMM!X$11*1000)</f>
        <v>1.4414687269781066</v>
      </c>
      <c r="Y207" s="274">
        <f>IF(Y$101=0,0,Y$101/NMM!Y$11*1000)</f>
        <v>1.4620937056521379</v>
      </c>
      <c r="DA207" s="77"/>
    </row>
    <row r="208" spans="1:105" ht="12" customHeight="1" x14ac:dyDescent="0.25">
      <c r="A208" s="173" t="s">
        <v>93</v>
      </c>
      <c r="B208" s="274">
        <f>IF(B$102=0,0,B$102/NMM!B$11*1000)</f>
        <v>3.3459446778630801</v>
      </c>
      <c r="C208" s="274">
        <f>IF(C$102=0,0,C$102/NMM!C$11*1000)</f>
        <v>3.8445401741564611</v>
      </c>
      <c r="D208" s="274">
        <f>IF(D$102=0,0,D$102/NMM!D$11*1000)</f>
        <v>3.7495403062909189</v>
      </c>
      <c r="E208" s="274">
        <f>IF(E$102=0,0,E$102/NMM!E$11*1000)</f>
        <v>3.025041317383351</v>
      </c>
      <c r="F208" s="274">
        <f>IF(F$102=0,0,F$102/NMM!F$11*1000)</f>
        <v>3.040717692859801</v>
      </c>
      <c r="G208" s="274">
        <f>IF(G$102=0,0,G$102/NMM!G$11*1000)</f>
        <v>3.131494435153293</v>
      </c>
      <c r="H208" s="274">
        <f>IF(H$102=0,0,H$102/NMM!H$11*1000)</f>
        <v>3.1525166336860351</v>
      </c>
      <c r="I208" s="274">
        <f>IF(I$102=0,0,I$102/NMM!I$11*1000)</f>
        <v>3.2051069194696016</v>
      </c>
      <c r="J208" s="274">
        <f>IF(J$102=0,0,J$102/NMM!J$11*1000)</f>
        <v>2.9767348428677374</v>
      </c>
      <c r="K208" s="274">
        <f>IF(K$102=0,0,K$102/NMM!K$11*1000)</f>
        <v>3.0223711137602245</v>
      </c>
      <c r="L208" s="274">
        <f>IF(L$102=0,0,L$102/NMM!L$11*1000)</f>
        <v>2.9925016394938688</v>
      </c>
      <c r="M208" s="274">
        <f>IF(M$102=0,0,M$102/NMM!M$11*1000)</f>
        <v>2.9542901514950022</v>
      </c>
      <c r="N208" s="274">
        <f>IF(N$102=0,0,N$102/NMM!N$11*1000)</f>
        <v>2.9084913376597679</v>
      </c>
      <c r="O208" s="274">
        <f>IF(O$102=0,0,O$102/NMM!O$11*1000)</f>
        <v>2.8682444601625421</v>
      </c>
      <c r="P208" s="274">
        <f>IF(P$102=0,0,P$102/NMM!P$11*1000)</f>
        <v>2.8529058816073136</v>
      </c>
      <c r="Q208" s="274">
        <f>IF(Q$102=0,0,Q$102/NMM!Q$11*1000)</f>
        <v>2.8278726218894148</v>
      </c>
      <c r="R208" s="274">
        <f>IF(R$102=0,0,R$102/NMM!R$11*1000)</f>
        <v>2.7955037396832094</v>
      </c>
      <c r="S208" s="274">
        <f>IF(S$102=0,0,S$102/NMM!S$11*1000)</f>
        <v>2.8210696943087554</v>
      </c>
      <c r="T208" s="274">
        <f>IF(T$102=0,0,T$102/NMM!T$11*1000)</f>
        <v>2.7430664083424388</v>
      </c>
      <c r="U208" s="274">
        <f>IF(U$102=0,0,U$102/NMM!U$11*1000)</f>
        <v>2.8125705923587661</v>
      </c>
      <c r="V208" s="274">
        <f>IF(V$102=0,0,V$102/NMM!V$11*1000)</f>
        <v>2.7076216744508512</v>
      </c>
      <c r="W208" s="274">
        <f>IF(W$102=0,0,W$102/NMM!W$11*1000)</f>
        <v>2.742424784480967</v>
      </c>
      <c r="X208" s="274">
        <f>IF(X$102=0,0,X$102/NMM!X$11*1000)</f>
        <v>2.7078761054081686</v>
      </c>
      <c r="Y208" s="274">
        <f>IF(Y$102=0,0,Y$102/NMM!Y$11*1000)</f>
        <v>2.740898375921506</v>
      </c>
      <c r="DA208" s="77"/>
    </row>
    <row r="209" spans="1:105" ht="12" customHeight="1" x14ac:dyDescent="0.25">
      <c r="A209" s="173" t="s">
        <v>94</v>
      </c>
      <c r="B209" s="274">
        <f>IF(B$103=0,0,B$103/NMM!B$11*1000)</f>
        <v>1.3236475080111225</v>
      </c>
      <c r="C209" s="274">
        <f>IF(C$103=0,0,C$103/NMM!C$11*1000)</f>
        <v>1.377391081352922</v>
      </c>
      <c r="D209" s="274">
        <f>IF(D$103=0,0,D$103/NMM!D$11*1000)</f>
        <v>1.3707538204013983</v>
      </c>
      <c r="E209" s="274">
        <f>IF(E$103=0,0,E$103/NMM!E$11*1000)</f>
        <v>1.3413276025040701</v>
      </c>
      <c r="F209" s="274">
        <f>IF(F$103=0,0,F$103/NMM!F$11*1000)</f>
        <v>1.3501419904726988</v>
      </c>
      <c r="G209" s="274">
        <f>IF(G$103=0,0,G$103/NMM!G$11*1000)</f>
        <v>1.3645666286551654</v>
      </c>
      <c r="H209" s="274">
        <f>IF(H$103=0,0,H$103/NMM!H$11*1000)</f>
        <v>1.368688793508422</v>
      </c>
      <c r="I209" s="274">
        <f>IF(I$103=0,0,I$103/NMM!I$11*1000)</f>
        <v>1.3547282378561361</v>
      </c>
      <c r="J209" s="274">
        <f>IF(J$103=0,0,J$103/NMM!J$11*1000)</f>
        <v>1.3179861171563498</v>
      </c>
      <c r="K209" s="274">
        <f>IF(K$103=0,0,K$103/NMM!K$11*1000)</f>
        <v>1.3265849869981259</v>
      </c>
      <c r="L209" s="274">
        <f>IF(L$103=0,0,L$103/NMM!L$11*1000)</f>
        <v>1.2912808980799173</v>
      </c>
      <c r="M209" s="274">
        <f>IF(M$103=0,0,M$103/NMM!M$11*1000)</f>
        <v>1.2421040098432476</v>
      </c>
      <c r="N209" s="274">
        <f>IF(N$103=0,0,N$103/NMM!N$11*1000)</f>
        <v>1.2294681789834512</v>
      </c>
      <c r="O209" s="274">
        <f>IF(O$103=0,0,O$103/NMM!O$11*1000)</f>
        <v>1.2221142900936142</v>
      </c>
      <c r="P209" s="274">
        <f>IF(P$103=0,0,P$103/NMM!P$11*1000)</f>
        <v>1.2365935150189384</v>
      </c>
      <c r="Q209" s="274">
        <f>IF(Q$103=0,0,Q$103/NMM!Q$11*1000)</f>
        <v>1.2053059818871323</v>
      </c>
      <c r="R209" s="274">
        <f>IF(R$103=0,0,R$103/NMM!R$11*1000)</f>
        <v>1.1824000491780924</v>
      </c>
      <c r="S209" s="274">
        <f>IF(S$103=0,0,S$103/NMM!S$11*1000)</f>
        <v>1.1804765209947656</v>
      </c>
      <c r="T209" s="274">
        <f>IF(T$103=0,0,T$103/NMM!T$11*1000)</f>
        <v>1.1653096385870332</v>
      </c>
      <c r="U209" s="274">
        <f>IF(U$103=0,0,U$103/NMM!U$11*1000)</f>
        <v>1.1964069477423038</v>
      </c>
      <c r="V209" s="274">
        <f>IF(V$103=0,0,V$103/NMM!V$11*1000)</f>
        <v>1.2556304491126042</v>
      </c>
      <c r="W209" s="274">
        <f>IF(W$103=0,0,W$103/NMM!W$11*1000)</f>
        <v>1.1724634850064974</v>
      </c>
      <c r="X209" s="274">
        <f>IF(X$103=0,0,X$103/NMM!X$11*1000)</f>
        <v>1.1539282272323712</v>
      </c>
      <c r="Y209" s="274">
        <f>IF(Y$103=0,0,Y$103/NMM!Y$11*1000)</f>
        <v>1.1704389878424362</v>
      </c>
      <c r="DA209" s="77"/>
    </row>
    <row r="210" spans="1:105" ht="12" customHeight="1" x14ac:dyDescent="0.25">
      <c r="A210" s="56" t="s">
        <v>95</v>
      </c>
      <c r="B210" s="275">
        <f>IF(B$104=0,0,B$104/NMM!B$11*1000)</f>
        <v>1.4056792470513495</v>
      </c>
      <c r="C210" s="275">
        <f>IF(C$104=0,0,C$104/NMM!C$11*1000)</f>
        <v>1.4997286571787851</v>
      </c>
      <c r="D210" s="275">
        <f>IF(D$104=0,0,D$104/NMM!D$11*1000)</f>
        <v>1.4894881255163848</v>
      </c>
      <c r="E210" s="275">
        <f>IF(E$104=0,0,E$104/NMM!E$11*1000)</f>
        <v>1.4092368959303874</v>
      </c>
      <c r="F210" s="275">
        <f>IF(F$104=0,0,F$104/NMM!F$11*1000)</f>
        <v>1.4183558558170142</v>
      </c>
      <c r="G210" s="275">
        <f>IF(G$104=0,0,G$104/NMM!G$11*1000)</f>
        <v>1.4343329518774102</v>
      </c>
      <c r="H210" s="275">
        <f>IF(H$104=0,0,H$104/NMM!H$11*1000)</f>
        <v>1.4387315163561669</v>
      </c>
      <c r="I210" s="275">
        <f>IF(I$104=0,0,I$104/NMM!I$11*1000)</f>
        <v>1.4286792207761283</v>
      </c>
      <c r="J210" s="275">
        <f>IF(J$104=0,0,J$104/NMM!J$11*1000)</f>
        <v>1.3849798782577025</v>
      </c>
      <c r="K210" s="275">
        <f>IF(K$104=0,0,K$104/NMM!K$11*1000)</f>
        <v>1.3945934080394999</v>
      </c>
      <c r="L210" s="275">
        <f>IF(L$104=0,0,L$104/NMM!L$11*1000)</f>
        <v>1.3583908205552733</v>
      </c>
      <c r="M210" s="275">
        <f>IF(M$104=0,0,M$104/NMM!M$11*1000)</f>
        <v>1.3105453247385626</v>
      </c>
      <c r="N210" s="275">
        <f>IF(N$104=0,0,N$104/NMM!N$11*1000)</f>
        <v>1.2964197508561301</v>
      </c>
      <c r="O210" s="275">
        <f>IF(O$104=0,0,O$104/NMM!O$11*1000)</f>
        <v>1.2879606794775524</v>
      </c>
      <c r="P210" s="275">
        <f>IF(P$104=0,0,P$104/NMM!P$11*1000)</f>
        <v>1.3016348661392931</v>
      </c>
      <c r="Q210" s="275">
        <f>IF(Q$104=0,0,Q$104/NMM!Q$11*1000)</f>
        <v>1.2706540007211613</v>
      </c>
      <c r="R210" s="275">
        <f>IF(R$104=0,0,R$104/NMM!R$11*1000)</f>
        <v>1.2469936413779938</v>
      </c>
      <c r="S210" s="275">
        <f>IF(S$104=0,0,S$104/NMM!S$11*1000)</f>
        <v>1.2467809891013069</v>
      </c>
      <c r="T210" s="275">
        <f>IF(T$104=0,0,T$104/NMM!T$11*1000)</f>
        <v>1.2468676019747407</v>
      </c>
      <c r="U210" s="275">
        <f>IF(U$104=0,0,U$104/NMM!U$11*1000)</f>
        <v>1.2811240141670017</v>
      </c>
      <c r="V210" s="275">
        <f>IF(V$104=0,0,V$104/NMM!V$11*1000)</f>
        <v>1.3371250801931966</v>
      </c>
      <c r="W210" s="275">
        <f>IF(W$104=0,0,W$104/NMM!W$11*1000)</f>
        <v>1.2559074712432481</v>
      </c>
      <c r="X210" s="275">
        <f>IF(X$104=0,0,X$104/NMM!X$11*1000)</f>
        <v>1.2375143316796464</v>
      </c>
      <c r="Y210" s="275">
        <f>IF(Y$104=0,0,Y$104/NMM!Y$11*1000)</f>
        <v>1.2611053461853792</v>
      </c>
      <c r="DA210" s="78"/>
    </row>
    <row r="211" spans="1:105" ht="12" customHeight="1" x14ac:dyDescent="0.25">
      <c r="A211" s="174" t="s">
        <v>1553</v>
      </c>
      <c r="B211" s="276">
        <f>IF(B$110=0,0,B$110/NMM!B$11*1000)</f>
        <v>125.33587618134659</v>
      </c>
      <c r="C211" s="276">
        <f>IF(C$110=0,0,C$110/NMM!C$11*1000)</f>
        <v>127.18645159422179</v>
      </c>
      <c r="D211" s="276">
        <f>IF(D$110=0,0,D$110/NMM!D$11*1000)</f>
        <v>127.25188970632742</v>
      </c>
      <c r="E211" s="276">
        <f>IF(E$110=0,0,E$110/NMM!E$11*1000)</f>
        <v>130.25352547797976</v>
      </c>
      <c r="F211" s="276">
        <f>IF(F$110=0,0,F$110/NMM!F$11*1000)</f>
        <v>131.14672447696572</v>
      </c>
      <c r="G211" s="276">
        <f>IF(G$110=0,0,G$110/NMM!G$11*1000)</f>
        <v>132.03220213451419</v>
      </c>
      <c r="H211" s="276">
        <f>IF(H$110=0,0,H$110/NMM!H$11*1000)</f>
        <v>132.32885617017445</v>
      </c>
      <c r="I211" s="276">
        <f>IF(I$110=0,0,I$110/NMM!I$11*1000)</f>
        <v>130.22624212499207</v>
      </c>
      <c r="J211" s="276">
        <f>IF(J$110=0,0,J$110/NMM!J$11*1000)</f>
        <v>127.94834703813501</v>
      </c>
      <c r="K211" s="276">
        <f>IF(K$110=0,0,K$110/NMM!K$11*1000)</f>
        <v>128.55100842776474</v>
      </c>
      <c r="L211" s="276">
        <f>IF(L$110=0,0,L$110/NMM!L$11*1000)</f>
        <v>124.68241243781033</v>
      </c>
      <c r="M211" s="276">
        <f>IF(M$110=0,0,M$110/NMM!M$11*1000)</f>
        <v>119.26126988043538</v>
      </c>
      <c r="N211" s="276">
        <f>IF(N$110=0,0,N$110/NMM!N$11*1000)</f>
        <v>118.18784975298031</v>
      </c>
      <c r="O211" s="276">
        <f>IF(O$110=0,0,O$110/NMM!O$11*1000)</f>
        <v>117.68342270848909</v>
      </c>
      <c r="P211" s="276">
        <f>IF(P$110=0,0,P$110/NMM!P$11*1000)</f>
        <v>119.51483463604151</v>
      </c>
      <c r="Q211" s="276">
        <f>IF(Q$110=0,0,Q$110/NMM!Q$11*1000)</f>
        <v>116.07264987219939</v>
      </c>
      <c r="R211" s="276">
        <f>IF(R$110=0,0,R$110/NMM!R$11*1000)</f>
        <v>113.67753125577116</v>
      </c>
      <c r="S211" s="276">
        <f>IF(S$110=0,0,S$110/NMM!S$11*1000)</f>
        <v>113.22491617530463</v>
      </c>
      <c r="T211" s="276">
        <f>IF(T$110=0,0,T$110/NMM!T$11*1000)</f>
        <v>112.12419609957692</v>
      </c>
      <c r="U211" s="276">
        <f>IF(U$110=0,0,U$110/NMM!U$11*1000)</f>
        <v>115.14807865411925</v>
      </c>
      <c r="V211" s="276">
        <f>IF(V$110=0,0,V$110/NMM!V$11*1000)</f>
        <v>123.01179291923029</v>
      </c>
      <c r="W211" s="276">
        <f>IF(W$110=0,0,W$110/NMM!W$11*1000)</f>
        <v>112.96567018737085</v>
      </c>
      <c r="X211" s="276">
        <f>IF(X$110=0,0,X$110/NMM!X$11*1000)</f>
        <v>111.10068242448367</v>
      </c>
      <c r="Y211" s="276">
        <f>IF(Y$110=0,0,Y$110/NMM!Y$11*1000)</f>
        <v>112.73546778610692</v>
      </c>
      <c r="DA211" s="79"/>
    </row>
    <row r="212" spans="1:105" ht="12" customHeight="1" x14ac:dyDescent="0.25">
      <c r="A212" s="174" t="s">
        <v>1563</v>
      </c>
      <c r="B212" s="276">
        <f>IF(B$118=0,0,B$118/NMM!B$11*1000)</f>
        <v>13.777263489617336</v>
      </c>
      <c r="C212" s="276">
        <f>IF(C$118=0,0,C$118/NMM!C$11*1000)</f>
        <v>15.830280556103194</v>
      </c>
      <c r="D212" s="276">
        <f>IF(D$118=0,0,D$118/NMM!D$11*1000)</f>
        <v>15.439109052365627</v>
      </c>
      <c r="E212" s="276">
        <f>IF(E$118=0,0,E$118/NMM!E$11*1000)</f>
        <v>12.455911650992045</v>
      </c>
      <c r="F212" s="276">
        <f>IF(F$118=0,0,F$118/NMM!F$11*1000)</f>
        <v>12.520460702543959</v>
      </c>
      <c r="G212" s="276">
        <f>IF(G$118=0,0,G$118/NMM!G$11*1000)</f>
        <v>12.894243062300513</v>
      </c>
      <c r="H212" s="276">
        <f>IF(H$118=0,0,H$118/NMM!H$11*1000)</f>
        <v>12.98080407755962</v>
      </c>
      <c r="I212" s="276">
        <f>IF(I$118=0,0,I$118/NMM!I$11*1000)</f>
        <v>13.197349864771263</v>
      </c>
      <c r="J212" s="276">
        <f>IF(J$118=0,0,J$118/NMM!J$11*1000)</f>
        <v>12.257004887213412</v>
      </c>
      <c r="K212" s="276">
        <f>IF(K$118=0,0,K$118/NMM!K$11*1000)</f>
        <v>12.44491681920953</v>
      </c>
      <c r="L212" s="276">
        <f>IF(L$118=0,0,L$118/NMM!L$11*1000)</f>
        <v>12.321926256936765</v>
      </c>
      <c r="M212" s="276">
        <f>IF(M$118=0,0,M$118/NMM!M$11*1000)</f>
        <v>12.164586614720397</v>
      </c>
      <c r="N212" s="276">
        <f>IF(N$118=0,0,N$118/NMM!N$11*1000)</f>
        <v>11.976005395821426</v>
      </c>
      <c r="O212" s="276">
        <f>IF(O$118=0,0,O$118/NMM!O$11*1000)</f>
        <v>11.810284832782177</v>
      </c>
      <c r="P212" s="276">
        <f>IF(P$118=0,0,P$118/NMM!P$11*1000)</f>
        <v>11.747126694003102</v>
      </c>
      <c r="Q212" s="276">
        <f>IF(Q$118=0,0,Q$118/NMM!Q$11*1000)</f>
        <v>11.64404973118919</v>
      </c>
      <c r="R212" s="276">
        <f>IF(R$118=0,0,R$118/NMM!R$11*1000)</f>
        <v>11.510767605525325</v>
      </c>
      <c r="S212" s="276">
        <f>IF(S$118=0,0,S$118/NMM!S$11*1000)</f>
        <v>11.616037993159086</v>
      </c>
      <c r="T212" s="276">
        <f>IF(T$118=0,0,T$118/NMM!T$11*1000)</f>
        <v>11.294851623604323</v>
      </c>
      <c r="U212" s="276">
        <f>IF(U$118=0,0,U$118/NMM!U$11*1000)</f>
        <v>11.581042086692118</v>
      </c>
      <c r="V212" s="276">
        <f>IF(V$118=0,0,V$118/NMM!V$11*1000)</f>
        <v>11.148904369492621</v>
      </c>
      <c r="W212" s="276">
        <f>IF(W$118=0,0,W$118/NMM!W$11*1000)</f>
        <v>11.292209672869395</v>
      </c>
      <c r="X212" s="276">
        <f>IF(X$118=0,0,X$118/NMM!X$11*1000)</f>
        <v>11.149952014530523</v>
      </c>
      <c r="Y212" s="276">
        <f>IF(Y$118=0,0,Y$118/NMM!Y$11*1000)</f>
        <v>11.285924532216697</v>
      </c>
      <c r="DA212" s="79"/>
    </row>
    <row r="213" spans="1:105" ht="12" customHeight="1" x14ac:dyDescent="0.25">
      <c r="A213" s="174" t="s">
        <v>1565</v>
      </c>
      <c r="B213" s="276">
        <f>IF(B$119=0,0,B$119/NMM!B$11*1000)</f>
        <v>13.092511803656169</v>
      </c>
      <c r="C213" s="276">
        <f>IF(C$119=0,0,C$119/NMM!C$11*1000)</f>
        <v>13.636380895446026</v>
      </c>
      <c r="D213" s="276">
        <f>IF(D$119=0,0,D$119/NMM!D$11*1000)</f>
        <v>13.567713393928313</v>
      </c>
      <c r="E213" s="276">
        <f>IF(E$119=0,0,E$119/NMM!E$11*1000)</f>
        <v>13.253313078652338</v>
      </c>
      <c r="F213" s="276">
        <f>IF(F$119=0,0,F$119/NMM!F$11*1000)</f>
        <v>13.340241408481202</v>
      </c>
      <c r="G213" s="276">
        <f>IF(G$119=0,0,G$119/NMM!G$11*1000)</f>
        <v>13.485133863189855</v>
      </c>
      <c r="H213" s="276">
        <f>IF(H$119=0,0,H$119/NMM!H$11*1000)</f>
        <v>13.526347835572111</v>
      </c>
      <c r="I213" s="276">
        <f>IF(I$119=0,0,I$119/NMM!I$11*1000)</f>
        <v>13.391558286542409</v>
      </c>
      <c r="J213" s="276">
        <f>IF(J$119=0,0,J$119/NMM!J$11*1000)</f>
        <v>13.022842143729914</v>
      </c>
      <c r="K213" s="276">
        <f>IF(K$119=0,0,K$119/NMM!K$11*1000)</f>
        <v>13.108855434044827</v>
      </c>
      <c r="L213" s="276">
        <f>IF(L$119=0,0,L$119/NMM!L$11*1000)</f>
        <v>12.762031596906555</v>
      </c>
      <c r="M213" s="276">
        <f>IF(M$119=0,0,M$119/NMM!M$11*1000)</f>
        <v>12.278865071304216</v>
      </c>
      <c r="N213" s="276">
        <f>IF(N$119=0,0,N$119/NMM!N$11*1000)</f>
        <v>12.153357515192621</v>
      </c>
      <c r="O213" s="276">
        <f>IF(O$119=0,0,O$119/NMM!O$11*1000)</f>
        <v>12.079765106968802</v>
      </c>
      <c r="P213" s="276">
        <f>IF(P$119=0,0,P$119/NMM!P$11*1000)</f>
        <v>12.220947231306921</v>
      </c>
      <c r="Q213" s="276">
        <f>IF(Q$119=0,0,Q$119/NMM!Q$11*1000)</f>
        <v>11.913556505710027</v>
      </c>
      <c r="R213" s="276">
        <f>IF(R$119=0,0,R$119/NMM!R$11*1000)</f>
        <v>11.688002297741251</v>
      </c>
      <c r="S213" s="276">
        <f>IF(S$119=0,0,S$119/NMM!S$11*1000)</f>
        <v>11.67010433671097</v>
      </c>
      <c r="T213" s="276">
        <f>IF(T$119=0,0,T$119/NMM!T$11*1000)</f>
        <v>11.517180796995579</v>
      </c>
      <c r="U213" s="276">
        <f>IF(U$119=0,0,U$119/NMM!U$11*1000)</f>
        <v>11.824296806808444</v>
      </c>
      <c r="V213" s="276">
        <f>IF(V$119=0,0,V$119/NMM!V$11*1000)</f>
        <v>12.399999266038861</v>
      </c>
      <c r="W213" s="276">
        <f>IF(W$119=0,0,W$119/NMM!W$11*1000)</f>
        <v>11.587048715090061</v>
      </c>
      <c r="X213" s="276">
        <f>IF(X$119=0,0,X$119/NMM!X$11*1000)</f>
        <v>11.404125784408627</v>
      </c>
      <c r="Y213" s="276">
        <f>IF(Y$119=0,0,Y$119/NMM!Y$11*1000)</f>
        <v>11.566606694636752</v>
      </c>
      <c r="DA213" s="79"/>
    </row>
    <row r="214" spans="1:105" ht="12" customHeight="1" x14ac:dyDescent="0.25">
      <c r="A214" s="41" t="s">
        <v>1575</v>
      </c>
      <c r="B214" s="277">
        <f>IF(B$127=0,0,B$127/NMM!B$11*1000)</f>
        <v>12.293558190735494</v>
      </c>
      <c r="C214" s="277">
        <f>IF(C$127=0,0,C$127/NMM!C$11*1000)</f>
        <v>14.125481111599795</v>
      </c>
      <c r="D214" s="277">
        <f>IF(D$127=0,0,D$127/NMM!D$11*1000)</f>
        <v>13.776435769803204</v>
      </c>
      <c r="E214" s="277">
        <f>IF(E$127=0,0,E$127/NMM!E$11*1000)</f>
        <v>11.114505780885228</v>
      </c>
      <c r="F214" s="277">
        <f>IF(F$127=0,0,F$127/NMM!F$11*1000)</f>
        <v>11.172103396116171</v>
      </c>
      <c r="G214" s="277">
        <f>IF(G$127=0,0,G$127/NMM!G$11*1000)</f>
        <v>11.505632270975859</v>
      </c>
      <c r="H214" s="277">
        <f>IF(H$127=0,0,H$127/NMM!H$11*1000)</f>
        <v>11.582871330745524</v>
      </c>
      <c r="I214" s="277">
        <f>IF(I$127=0,0,I$127/NMM!I$11*1000)</f>
        <v>11.776096802411301</v>
      </c>
      <c r="J214" s="277">
        <f>IF(J$127=0,0,J$127/NMM!J$11*1000)</f>
        <v>10.937019745513526</v>
      </c>
      <c r="K214" s="277">
        <f>IF(K$127=0,0,K$127/NMM!K$11*1000)</f>
        <v>11.104695007910061</v>
      </c>
      <c r="L214" s="277">
        <f>IF(L$127=0,0,L$127/NMM!L$11*1000)</f>
        <v>10.994949583112826</v>
      </c>
      <c r="M214" s="277">
        <f>IF(M$127=0,0,M$127/NMM!M$11*1000)</f>
        <v>10.854554210058216</v>
      </c>
      <c r="N214" s="277">
        <f>IF(N$127=0,0,N$127/NMM!N$11*1000)</f>
        <v>10.686281737809907</v>
      </c>
      <c r="O214" s="277">
        <f>IF(O$127=0,0,O$127/NMM!O$11*1000)</f>
        <v>10.538408004636423</v>
      </c>
      <c r="P214" s="277">
        <f>IF(P$127=0,0,P$127/NMM!P$11*1000)</f>
        <v>10.482051511572019</v>
      </c>
      <c r="Q214" s="277">
        <f>IF(Q$127=0,0,Q$127/NMM!Q$11*1000)</f>
        <v>10.390075144753448</v>
      </c>
      <c r="R214" s="277">
        <f>IF(R$127=0,0,R$127/NMM!R$11*1000)</f>
        <v>10.271146478776464</v>
      </c>
      <c r="S214" s="277">
        <f>IF(S$127=0,0,S$127/NMM!S$11*1000)</f>
        <v>10.365080055434277</v>
      </c>
      <c r="T214" s="277">
        <f>IF(T$127=0,0,T$127/NMM!T$11*1000)</f>
        <v>10.078482987216185</v>
      </c>
      <c r="U214" s="277">
        <f>IF(U$127=0,0,U$127/NMM!U$11*1000)</f>
        <v>10.333852938894522</v>
      </c>
      <c r="V214" s="277">
        <f>IF(V$127=0,0,V$127/NMM!V$11*1000)</f>
        <v>9.9482531297011239</v>
      </c>
      <c r="W214" s="277">
        <f>IF(W$127=0,0,W$127/NMM!W$11*1000)</f>
        <v>10.076125554252707</v>
      </c>
      <c r="X214" s="277">
        <f>IF(X$127=0,0,X$127/NMM!X$11*1000)</f>
        <v>9.9491879514272537</v>
      </c>
      <c r="Y214" s="277">
        <f>IF(Y$127=0,0,Y$127/NMM!Y$11*1000)</f>
        <v>10.070517274901073</v>
      </c>
      <c r="DA214" s="82"/>
    </row>
    <row r="215" spans="1:105" ht="12" customHeight="1" x14ac:dyDescent="0.25">
      <c r="B215" s="311"/>
      <c r="C215" s="311"/>
      <c r="D215" s="311"/>
      <c r="E215" s="311"/>
      <c r="F215" s="311"/>
      <c r="G215" s="311"/>
      <c r="H215" s="311"/>
      <c r="I215" s="311"/>
      <c r="J215" s="311"/>
      <c r="K215" s="311"/>
      <c r="L215" s="311"/>
      <c r="M215" s="311"/>
      <c r="N215" s="311"/>
      <c r="O215" s="311"/>
      <c r="P215" s="311"/>
      <c r="Q215" s="311"/>
      <c r="R215" s="311"/>
      <c r="S215" s="311"/>
      <c r="T215" s="311"/>
      <c r="U215" s="311"/>
      <c r="V215" s="311"/>
      <c r="W215" s="311"/>
      <c r="X215" s="311"/>
      <c r="Y215" s="311"/>
      <c r="DA215" s="150"/>
    </row>
  </sheetData>
  <conditionalFormatting sqref="B16:V16">
    <cfRule type="cellIs" dxfId="111" priority="428" operator="lessThan">
      <formula>0</formula>
    </cfRule>
  </conditionalFormatting>
  <conditionalFormatting sqref="B6:Y16">
    <cfRule type="cellIs" dxfId="110" priority="327" operator="lessThan">
      <formula>0</formula>
    </cfRule>
  </conditionalFormatting>
  <conditionalFormatting sqref="B20:Y25">
    <cfRule type="cellIs" dxfId="109" priority="329" operator="lessThan">
      <formula>0</formula>
    </cfRule>
  </conditionalFormatting>
  <conditionalFormatting sqref="B27:Y46">
    <cfRule type="cellIs" dxfId="108" priority="292" operator="lessThan">
      <formula>0</formula>
    </cfRule>
  </conditionalFormatting>
  <conditionalFormatting sqref="B49:Y59 B100:Y110 B147:Y152 B166:Y171 B195:Y200 B206:Y211 B214:Y215">
    <cfRule type="cellIs" dxfId="107" priority="331" operator="lessThan">
      <formula>0</formula>
    </cfRule>
  </conditionalFormatting>
  <conditionalFormatting sqref="B63:Y97">
    <cfRule type="cellIs" dxfId="106" priority="308" operator="lessThan">
      <formula>0</formula>
    </cfRule>
  </conditionalFormatting>
  <conditionalFormatting sqref="B113:Y117">
    <cfRule type="cellIs" dxfId="105" priority="303" operator="lessThan">
      <formula>0</formula>
    </cfRule>
  </conditionalFormatting>
  <conditionalFormatting sqref="B122:Y128">
    <cfRule type="cellIs" dxfId="104" priority="302" operator="lessThan">
      <formula>0</formula>
    </cfRule>
  </conditionalFormatting>
  <conditionalFormatting sqref="B133:Y139">
    <cfRule type="cellIs" dxfId="103" priority="300" operator="lessThan">
      <formula>0</formula>
    </cfRule>
  </conditionalFormatting>
  <conditionalFormatting sqref="B142:Y144">
    <cfRule type="cellIs" dxfId="102" priority="291" operator="lessThan">
      <formula>0</formula>
    </cfRule>
  </conditionalFormatting>
  <conditionalFormatting sqref="B156:Y163">
    <cfRule type="cellIs" dxfId="101" priority="296" operator="lessThan">
      <formula>0</formula>
    </cfRule>
  </conditionalFormatting>
  <conditionalFormatting sqref="B177:Y179">
    <cfRule type="cellIs" dxfId="100" priority="295" operator="lessThan">
      <formula>0</formula>
    </cfRule>
  </conditionalFormatting>
  <conditionalFormatting sqref="B184:Y190">
    <cfRule type="cellIs" dxfId="99" priority="293" operator="lessThan">
      <formula>0</formula>
    </cfRule>
  </conditionalFormatting>
  <conditionalFormatting sqref="B192:Y193">
    <cfRule type="cellIs" dxfId="98" priority="294" operator="lessThan">
      <formula>0</formula>
    </cfRule>
  </conditionalFormatting>
  <conditionalFormatting sqref="DA6:DA16">
    <cfRule type="cellIs" dxfId="97" priority="41" operator="lessThan">
      <formula>0</formula>
    </cfRule>
  </conditionalFormatting>
  <conditionalFormatting sqref="DA20:DA25">
    <cfRule type="cellIs" dxfId="96" priority="43" operator="lessThan">
      <formula>0</formula>
    </cfRule>
  </conditionalFormatting>
  <conditionalFormatting sqref="DA27:DA46">
    <cfRule type="cellIs" dxfId="95" priority="2" operator="lessThan">
      <formula>0</formula>
    </cfRule>
  </conditionalFormatting>
  <conditionalFormatting sqref="DA49:DA59 DA100:DA110">
    <cfRule type="cellIs" dxfId="94" priority="44" operator="lessThan">
      <formula>0</formula>
    </cfRule>
  </conditionalFormatting>
  <conditionalFormatting sqref="DA63:DA97">
    <cfRule type="cellIs" dxfId="93" priority="31" operator="lessThan">
      <formula>0</formula>
    </cfRule>
  </conditionalFormatting>
  <conditionalFormatting sqref="DA113:DA117">
    <cfRule type="cellIs" dxfId="92" priority="29" operator="lessThan">
      <formula>0</formula>
    </cfRule>
  </conditionalFormatting>
  <conditionalFormatting sqref="DA122:DA128">
    <cfRule type="cellIs" dxfId="91" priority="28" operator="lessThan">
      <formula>0</formula>
    </cfRule>
  </conditionalFormatting>
  <conditionalFormatting sqref="DA133:DA139">
    <cfRule type="cellIs" dxfId="90" priority="23" operator="lessThan">
      <formula>0</formula>
    </cfRule>
  </conditionalFormatting>
  <conditionalFormatting sqref="DA142:DA144">
    <cfRule type="cellIs" dxfId="89" priority="1" operator="lessThan">
      <formula>0</formula>
    </cfRule>
  </conditionalFormatting>
  <conditionalFormatting sqref="DA147:DA152">
    <cfRule type="cellIs" dxfId="88" priority="14" operator="lessThan">
      <formula>0</formula>
    </cfRule>
  </conditionalFormatting>
  <conditionalFormatting sqref="DA156:DA163">
    <cfRule type="cellIs" dxfId="87" priority="15" operator="lessThan">
      <formula>0</formula>
    </cfRule>
  </conditionalFormatting>
  <conditionalFormatting sqref="DA166:DA171">
    <cfRule type="cellIs" dxfId="86" priority="11" operator="lessThan">
      <formula>0</formula>
    </cfRule>
  </conditionalFormatting>
  <conditionalFormatting sqref="DA177:DA179">
    <cfRule type="cellIs" dxfId="85" priority="12" operator="lessThan">
      <formula>0</formula>
    </cfRule>
  </conditionalFormatting>
  <conditionalFormatting sqref="DA184:DA190">
    <cfRule type="cellIs" dxfId="84" priority="6" operator="lessThan">
      <formula>0</formula>
    </cfRule>
  </conditionalFormatting>
  <conditionalFormatting sqref="DA192:DA193">
    <cfRule type="cellIs" dxfId="83" priority="8" operator="lessThan">
      <formula>0</formula>
    </cfRule>
  </conditionalFormatting>
  <conditionalFormatting sqref="DA195:DA200">
    <cfRule type="cellIs" dxfId="82" priority="5" operator="lessThan">
      <formula>0</formula>
    </cfRule>
  </conditionalFormatting>
  <conditionalFormatting sqref="DA206:DA211">
    <cfRule type="cellIs" dxfId="81" priority="3" operator="lessThan">
      <formula>0</formula>
    </cfRule>
  </conditionalFormatting>
  <conditionalFormatting sqref="DA214:DA215">
    <cfRule type="cellIs" dxfId="80" priority="4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5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4" tint="0.79998168889431442"/>
    <pageSetUpPr fitToPage="1"/>
  </sheetPr>
  <dimension ref="A1:DA214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useful energy demand"</f>
        <v>DE: Non-metallic mineral products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253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51</v>
      </c>
      <c r="B5" s="223">
        <v>1499.3775675458089</v>
      </c>
      <c r="C5" s="223">
        <v>1426.19663995207</v>
      </c>
      <c r="D5" s="223">
        <v>1363.255082914118</v>
      </c>
      <c r="E5" s="223">
        <v>1403.624568170974</v>
      </c>
      <c r="F5" s="223">
        <v>1422.508417487523</v>
      </c>
      <c r="G5" s="223">
        <v>1415.120563169294</v>
      </c>
      <c r="H5" s="223">
        <v>1530.9154033998921</v>
      </c>
      <c r="I5" s="223">
        <v>1535.7409863643991</v>
      </c>
      <c r="J5" s="223">
        <v>1490.299813937437</v>
      </c>
      <c r="K5" s="223">
        <v>1386.75192061596</v>
      </c>
      <c r="L5" s="223">
        <v>1341.2970067146771</v>
      </c>
      <c r="M5" s="223">
        <v>1448.8754118014169</v>
      </c>
      <c r="N5" s="223">
        <v>1419.8669713201839</v>
      </c>
      <c r="O5" s="223">
        <v>1385.470005577451</v>
      </c>
      <c r="P5" s="223">
        <v>1430.8567889398801</v>
      </c>
      <c r="Q5" s="223">
        <v>1393.28200223208</v>
      </c>
      <c r="R5" s="223">
        <v>1426.751846569784</v>
      </c>
      <c r="S5" s="223">
        <v>1482.52466537384</v>
      </c>
      <c r="T5" s="223">
        <v>1532.9269473541381</v>
      </c>
      <c r="U5" s="223">
        <v>1506.5768660658341</v>
      </c>
      <c r="V5" s="223">
        <v>1645.351833511842</v>
      </c>
      <c r="W5" s="223">
        <v>1519.769851317461</v>
      </c>
      <c r="X5" s="223">
        <v>1445.3037870512101</v>
      </c>
      <c r="Y5" s="223">
        <v>1294.580299679079</v>
      </c>
      <c r="DA5" s="89" t="s">
        <v>1579</v>
      </c>
    </row>
    <row r="6" spans="1:105" ht="12" customHeight="1" x14ac:dyDescent="0.25">
      <c r="A6" s="55" t="s">
        <v>91</v>
      </c>
      <c r="B6" s="259">
        <v>5.7978604683591968</v>
      </c>
      <c r="C6" s="259">
        <v>5.5018700407746186</v>
      </c>
      <c r="D6" s="259">
        <v>5.2823138565826318</v>
      </c>
      <c r="E6" s="259">
        <v>5.4609600072474791</v>
      </c>
      <c r="F6" s="259">
        <v>5.5382575416483899</v>
      </c>
      <c r="G6" s="259">
        <v>5.51863819390696</v>
      </c>
      <c r="H6" s="259">
        <v>5.9669064312355324</v>
      </c>
      <c r="I6" s="259">
        <v>5.9929611403592844</v>
      </c>
      <c r="J6" s="259">
        <v>5.8180248370142964</v>
      </c>
      <c r="K6" s="259">
        <v>5.4149207192438116</v>
      </c>
      <c r="L6" s="259">
        <v>5.2263083680980928</v>
      </c>
      <c r="M6" s="259">
        <v>5.6438871400203237</v>
      </c>
      <c r="N6" s="259">
        <v>5.5306546110354748</v>
      </c>
      <c r="O6" s="259">
        <v>5.4034372763022436</v>
      </c>
      <c r="P6" s="259">
        <v>5.5838717995509768</v>
      </c>
      <c r="Q6" s="259">
        <v>5.4362190065111724</v>
      </c>
      <c r="R6" s="259">
        <v>5.5639636027735877</v>
      </c>
      <c r="S6" s="259">
        <v>5.7788410373025547</v>
      </c>
      <c r="T6" s="259">
        <v>5.9591789987520194</v>
      </c>
      <c r="U6" s="259">
        <v>5.8767348567576576</v>
      </c>
      <c r="V6" s="259">
        <v>6.4269271942529516</v>
      </c>
      <c r="W6" s="259">
        <v>5.9328486946599686</v>
      </c>
      <c r="X6" s="259">
        <v>5.6445528589934746</v>
      </c>
      <c r="Y6" s="259">
        <v>5.030792570569365</v>
      </c>
      <c r="DA6" s="67" t="s">
        <v>1580</v>
      </c>
    </row>
    <row r="7" spans="1:105" ht="12" customHeight="1" x14ac:dyDescent="0.25">
      <c r="A7" s="173" t="s">
        <v>92</v>
      </c>
      <c r="B7" s="224">
        <v>0.60051770184212372</v>
      </c>
      <c r="C7" s="224">
        <v>0.56986027358727276</v>
      </c>
      <c r="D7" s="224">
        <v>0.54711957883000273</v>
      </c>
      <c r="E7" s="224">
        <v>0.5656229864966168</v>
      </c>
      <c r="F7" s="224">
        <v>0.57362913600121745</v>
      </c>
      <c r="G7" s="224">
        <v>0.57159704749518647</v>
      </c>
      <c r="H7" s="224">
        <v>0.61802676293219061</v>
      </c>
      <c r="I7" s="224">
        <v>0.62072539877045385</v>
      </c>
      <c r="J7" s="224">
        <v>0.60260624129386464</v>
      </c>
      <c r="K7" s="224">
        <v>0.56085443306603833</v>
      </c>
      <c r="L7" s="224">
        <v>0.54131876878657004</v>
      </c>
      <c r="M7" s="224">
        <v>0.58456980006289883</v>
      </c>
      <c r="N7" s="224">
        <v>0.57284165681922461</v>
      </c>
      <c r="O7" s="224">
        <v>0.55966502693904729</v>
      </c>
      <c r="P7" s="224">
        <v>0.57835366662357091</v>
      </c>
      <c r="Q7" s="224">
        <v>0.563060418979768</v>
      </c>
      <c r="R7" s="224">
        <v>0.57629166036422386</v>
      </c>
      <c r="S7" s="224">
        <v>0.59854775015204575</v>
      </c>
      <c r="T7" s="224">
        <v>0.61722638837653099</v>
      </c>
      <c r="U7" s="224">
        <v>0.60962163095146293</v>
      </c>
      <c r="V7" s="224">
        <v>0.66785579134808271</v>
      </c>
      <c r="W7" s="224">
        <v>0.61449920758484911</v>
      </c>
      <c r="X7" s="224">
        <v>0.58463875239971541</v>
      </c>
      <c r="Y7" s="224">
        <v>0.52446344994272576</v>
      </c>
      <c r="DA7" s="177" t="s">
        <v>1581</v>
      </c>
    </row>
    <row r="8" spans="1:105" ht="12" customHeight="1" x14ac:dyDescent="0.25">
      <c r="A8" s="173" t="s">
        <v>93</v>
      </c>
      <c r="B8" s="224">
        <v>16.52477318321894</v>
      </c>
      <c r="C8" s="224">
        <v>17.85263804309561</v>
      </c>
      <c r="D8" s="224">
        <v>16.67629995773973</v>
      </c>
      <c r="E8" s="224">
        <v>13.28120281733098</v>
      </c>
      <c r="F8" s="224">
        <v>13.335240470625919</v>
      </c>
      <c r="G8" s="224">
        <v>13.520253627907289</v>
      </c>
      <c r="H8" s="224">
        <v>14.753133134130129</v>
      </c>
      <c r="I8" s="224">
        <v>15.200893210709809</v>
      </c>
      <c r="J8" s="224">
        <v>13.93658830773226</v>
      </c>
      <c r="K8" s="224">
        <v>13.04220618742456</v>
      </c>
      <c r="L8" s="224">
        <v>12.91136132417633</v>
      </c>
      <c r="M8" s="224">
        <v>14.40071295171273</v>
      </c>
      <c r="N8" s="224">
        <v>13.96507744897376</v>
      </c>
      <c r="O8" s="224">
        <v>13.381750046498309</v>
      </c>
      <c r="P8" s="224">
        <v>13.514931888599319</v>
      </c>
      <c r="Q8" s="224">
        <v>13.434108050133981</v>
      </c>
      <c r="R8" s="224">
        <v>13.912402315457451</v>
      </c>
      <c r="S8" s="224">
        <v>14.64754537753876</v>
      </c>
      <c r="T8" s="224">
        <v>14.54589475851682</v>
      </c>
      <c r="U8" s="224">
        <v>14.37913107766874</v>
      </c>
      <c r="V8" s="224">
        <v>14.206482769257621</v>
      </c>
      <c r="W8" s="224">
        <v>14.470078694420611</v>
      </c>
      <c r="X8" s="224">
        <v>13.80112712571087</v>
      </c>
      <c r="Y8" s="224">
        <v>12.17458916079319</v>
      </c>
      <c r="DA8" s="177" t="s">
        <v>1582</v>
      </c>
    </row>
    <row r="9" spans="1:105" ht="12" customHeight="1" x14ac:dyDescent="0.25">
      <c r="A9" s="173" t="s">
        <v>94</v>
      </c>
      <c r="B9" s="224">
        <v>1.143384757878058</v>
      </c>
      <c r="C9" s="224">
        <v>1.0850130627976149</v>
      </c>
      <c r="D9" s="224">
        <v>1.041714815819617</v>
      </c>
      <c r="E9" s="224">
        <v>1.0769452748550661</v>
      </c>
      <c r="F9" s="224">
        <v>1.0921889708939541</v>
      </c>
      <c r="G9" s="224">
        <v>1.0883198775810881</v>
      </c>
      <c r="H9" s="224">
        <v>1.176721982598872</v>
      </c>
      <c r="I9" s="224">
        <v>1.181860180981815</v>
      </c>
      <c r="J9" s="224">
        <v>1.147361333702587</v>
      </c>
      <c r="K9" s="224">
        <v>1.0678659566385911</v>
      </c>
      <c r="L9" s="224">
        <v>1.030670082639128</v>
      </c>
      <c r="M9" s="224">
        <v>1.1130199780246639</v>
      </c>
      <c r="N9" s="224">
        <v>1.090689611772524</v>
      </c>
      <c r="O9" s="224">
        <v>1.065601329247331</v>
      </c>
      <c r="P9" s="224">
        <v>1.101184469752948</v>
      </c>
      <c r="Q9" s="224">
        <v>1.072066150341648</v>
      </c>
      <c r="R9" s="224">
        <v>1.0972584130849199</v>
      </c>
      <c r="S9" s="224">
        <v>1.139633972964837</v>
      </c>
      <c r="T9" s="224">
        <v>1.175198070706305</v>
      </c>
      <c r="U9" s="224">
        <v>1.160718624554244</v>
      </c>
      <c r="V9" s="224">
        <v>1.271596374171067</v>
      </c>
      <c r="W9" s="224">
        <v>1.170005522777041</v>
      </c>
      <c r="X9" s="224">
        <v>1.113151263165292</v>
      </c>
      <c r="Y9" s="224">
        <v>0.99857758212480796</v>
      </c>
      <c r="DA9" s="177" t="s">
        <v>1583</v>
      </c>
    </row>
    <row r="10" spans="1:105" ht="12" customHeight="1" x14ac:dyDescent="0.25">
      <c r="A10" s="56" t="s">
        <v>95</v>
      </c>
      <c r="B10" s="260">
        <v>7.9225623313234923</v>
      </c>
      <c r="C10" s="260">
        <v>8.1379066203195016</v>
      </c>
      <c r="D10" s="260">
        <v>7.7307741278371482</v>
      </c>
      <c r="E10" s="260">
        <v>6.9227528888291729</v>
      </c>
      <c r="F10" s="260">
        <v>6.9534943429309077</v>
      </c>
      <c r="G10" s="260">
        <v>6.9236886522963461</v>
      </c>
      <c r="H10" s="260">
        <v>7.5351039961995756</v>
      </c>
      <c r="I10" s="260">
        <v>7.6392468430111151</v>
      </c>
      <c r="J10" s="260">
        <v>7.233043293896376</v>
      </c>
      <c r="K10" s="260">
        <v>6.714047098942082</v>
      </c>
      <c r="L10" s="260">
        <v>6.5537468349835866</v>
      </c>
      <c r="M10" s="260">
        <v>7.2149460254749274</v>
      </c>
      <c r="N10" s="260">
        <v>7.0305729903767098</v>
      </c>
      <c r="O10" s="260">
        <v>6.7823273662494126</v>
      </c>
      <c r="P10" s="260">
        <v>6.9479000818591103</v>
      </c>
      <c r="Q10" s="260">
        <v>6.8258065150390763</v>
      </c>
      <c r="R10" s="260">
        <v>7.0200611488519566</v>
      </c>
      <c r="S10" s="260">
        <v>7.3443597705216881</v>
      </c>
      <c r="T10" s="260">
        <v>7.5496967932099599</v>
      </c>
      <c r="U10" s="260">
        <v>7.5103724973649371</v>
      </c>
      <c r="V10" s="260">
        <v>7.9854009542520519</v>
      </c>
      <c r="W10" s="260">
        <v>7.563175156204478</v>
      </c>
      <c r="X10" s="260">
        <v>7.214341092318036</v>
      </c>
      <c r="Y10" s="260">
        <v>6.4858003143259921</v>
      </c>
      <c r="DA10" s="68" t="s">
        <v>1584</v>
      </c>
    </row>
    <row r="11" spans="1:105" ht="12" customHeight="1" x14ac:dyDescent="0.25">
      <c r="A11" s="37" t="s">
        <v>159</v>
      </c>
      <c r="B11" s="226">
        <v>0.30481675672283309</v>
      </c>
      <c r="C11" s="226">
        <v>0.22853710714593869</v>
      </c>
      <c r="D11" s="226">
        <v>0.21430310917350029</v>
      </c>
      <c r="E11" s="226">
        <v>0.28374958641275189</v>
      </c>
      <c r="F11" s="226">
        <v>0.26425353195049212</v>
      </c>
      <c r="G11" s="226">
        <v>0.30861357605003858</v>
      </c>
      <c r="H11" s="226">
        <v>0.28679588049538463</v>
      </c>
      <c r="I11" s="226">
        <v>0.39232026215121651</v>
      </c>
      <c r="J11" s="226">
        <v>0.4812013992495347</v>
      </c>
      <c r="K11" s="226">
        <v>0.4947568832463155</v>
      </c>
      <c r="L11" s="226">
        <v>0.44630067608864848</v>
      </c>
      <c r="M11" s="226">
        <v>0.31280357645151902</v>
      </c>
      <c r="N11" s="226">
        <v>0.22061997878218809</v>
      </c>
      <c r="O11" s="226">
        <v>0.17884288991679759</v>
      </c>
      <c r="P11" s="226">
        <v>0.13397684120030359</v>
      </c>
      <c r="Q11" s="226">
        <v>0.12357909785941019</v>
      </c>
      <c r="R11" s="226">
        <v>0.13626066505555259</v>
      </c>
      <c r="S11" s="226">
        <v>0.1330656899364846</v>
      </c>
      <c r="T11" s="226">
        <v>0.12910786711127409</v>
      </c>
      <c r="U11" s="226">
        <v>0.1260713655667931</v>
      </c>
      <c r="V11" s="226">
        <v>0.1405842857504748</v>
      </c>
      <c r="W11" s="226">
        <v>0.14031906040860639</v>
      </c>
      <c r="X11" s="226">
        <v>0.13941712033934281</v>
      </c>
      <c r="Y11" s="226">
        <v>0.16207052547194251</v>
      </c>
      <c r="DA11" s="69" t="s">
        <v>1585</v>
      </c>
    </row>
    <row r="12" spans="1:105" ht="12" customHeight="1" x14ac:dyDescent="0.25">
      <c r="A12" s="37" t="s">
        <v>35</v>
      </c>
      <c r="B12" s="226">
        <v>4.1504522649654376</v>
      </c>
      <c r="C12" s="226">
        <v>3.50982840073807</v>
      </c>
      <c r="D12" s="226">
        <v>3.3853069668283222</v>
      </c>
      <c r="E12" s="226">
        <v>4.241260757347205</v>
      </c>
      <c r="F12" s="226">
        <v>4.3223959477755667</v>
      </c>
      <c r="G12" s="226">
        <v>4.2285336150476072</v>
      </c>
      <c r="H12" s="226">
        <v>4.6429720547634936</v>
      </c>
      <c r="I12" s="226">
        <v>4.2829171205424954</v>
      </c>
      <c r="J12" s="226">
        <v>4.2492314766553534</v>
      </c>
      <c r="K12" s="226">
        <v>3.8642943233715399</v>
      </c>
      <c r="L12" s="226">
        <v>3.757757287177419</v>
      </c>
      <c r="M12" s="226">
        <v>4.0753196428141241</v>
      </c>
      <c r="N12" s="226">
        <v>4.1005559459624763</v>
      </c>
      <c r="O12" s="226">
        <v>4.029876967422739</v>
      </c>
      <c r="P12" s="226">
        <v>4.2605672917688606</v>
      </c>
      <c r="Q12" s="226">
        <v>4.0844685717305431</v>
      </c>
      <c r="R12" s="226">
        <v>4.1745657518189896</v>
      </c>
      <c r="S12" s="226">
        <v>4.2809469263223816</v>
      </c>
      <c r="T12" s="226">
        <v>4.326615528093237</v>
      </c>
      <c r="U12" s="226">
        <v>4.298947589971851</v>
      </c>
      <c r="V12" s="226">
        <v>4.9759991251058802</v>
      </c>
      <c r="W12" s="226">
        <v>4.3501199603544807</v>
      </c>
      <c r="X12" s="226">
        <v>4.0702411939903307</v>
      </c>
      <c r="Y12" s="226">
        <v>3.5289582183504198</v>
      </c>
      <c r="DA12" s="69" t="s">
        <v>1586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1587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0.28464638673648379</v>
      </c>
      <c r="U14" s="226">
        <v>0.29866861475963691</v>
      </c>
      <c r="V14" s="226">
        <v>0.32232343818985798</v>
      </c>
      <c r="W14" s="226">
        <v>0.31982874281285739</v>
      </c>
      <c r="X14" s="226">
        <v>0.31058051815893017</v>
      </c>
      <c r="Y14" s="226">
        <v>0.34642214710298502</v>
      </c>
      <c r="DA14" s="69" t="s">
        <v>1588</v>
      </c>
    </row>
    <row r="15" spans="1:105" ht="12" customHeight="1" x14ac:dyDescent="0.25">
      <c r="A15" s="37" t="s">
        <v>40</v>
      </c>
      <c r="B15" s="226">
        <v>3.4672933096352212</v>
      </c>
      <c r="C15" s="226">
        <v>4.3995411124354931</v>
      </c>
      <c r="D15" s="226">
        <v>4.1311640518353263</v>
      </c>
      <c r="E15" s="226">
        <v>2.397742545069216</v>
      </c>
      <c r="F15" s="226">
        <v>2.3668448632048502</v>
      </c>
      <c r="G15" s="226">
        <v>2.3865414611987008</v>
      </c>
      <c r="H15" s="226">
        <v>2.6053360609406968</v>
      </c>
      <c r="I15" s="226">
        <v>2.9640094603174032</v>
      </c>
      <c r="J15" s="226">
        <v>2.5026104179914892</v>
      </c>
      <c r="K15" s="226">
        <v>2.3549958923242258</v>
      </c>
      <c r="L15" s="226">
        <v>2.3496888717175199</v>
      </c>
      <c r="M15" s="226">
        <v>2.8268228062092842</v>
      </c>
      <c r="N15" s="226">
        <v>2.7093970656320461</v>
      </c>
      <c r="O15" s="226">
        <v>2.5736075089098769</v>
      </c>
      <c r="P15" s="226">
        <v>2.553355948889946</v>
      </c>
      <c r="Q15" s="226">
        <v>2.617758845449123</v>
      </c>
      <c r="R15" s="226">
        <v>2.7092347319774142</v>
      </c>
      <c r="S15" s="226">
        <v>2.9303471542628232</v>
      </c>
      <c r="T15" s="226">
        <v>2.809327011268965</v>
      </c>
      <c r="U15" s="226">
        <v>2.786684927066656</v>
      </c>
      <c r="V15" s="226">
        <v>2.5464941052058392</v>
      </c>
      <c r="W15" s="226">
        <v>2.7529073926285341</v>
      </c>
      <c r="X15" s="226">
        <v>2.6941022598294331</v>
      </c>
      <c r="Y15" s="226">
        <v>2.4483494234006442</v>
      </c>
      <c r="DA15" s="69" t="s">
        <v>1589</v>
      </c>
    </row>
    <row r="16" spans="1:105" ht="12" customHeight="1" x14ac:dyDescent="0.25">
      <c r="A16" s="57" t="s">
        <v>1450</v>
      </c>
      <c r="B16" s="261">
        <v>64.396995177484754</v>
      </c>
      <c r="C16" s="261">
        <v>69.57168084667542</v>
      </c>
      <c r="D16" s="261">
        <v>64.98749459674363</v>
      </c>
      <c r="E16" s="261">
        <v>51.7568104745543</v>
      </c>
      <c r="F16" s="261">
        <v>51.967395059289807</v>
      </c>
      <c r="G16" s="261">
        <v>52.688390819117792</v>
      </c>
      <c r="H16" s="261">
        <v>57.492918829056038</v>
      </c>
      <c r="I16" s="261">
        <v>59.237838603292587</v>
      </c>
      <c r="J16" s="261">
        <v>54.310845909523181</v>
      </c>
      <c r="K16" s="261">
        <v>50.825441271910812</v>
      </c>
      <c r="L16" s="261">
        <v>50.315539203412143</v>
      </c>
      <c r="M16" s="261">
        <v>56.119538357448207</v>
      </c>
      <c r="N16" s="261">
        <v>54.421868013778322</v>
      </c>
      <c r="O16" s="261">
        <v>52.14864274722801</v>
      </c>
      <c r="P16" s="261">
        <v>52.667652015822192</v>
      </c>
      <c r="Q16" s="261">
        <v>52.352681741908597</v>
      </c>
      <c r="R16" s="261">
        <v>54.216593164834052</v>
      </c>
      <c r="S16" s="261">
        <v>57.081443635017017</v>
      </c>
      <c r="T16" s="261">
        <v>56.685311455145907</v>
      </c>
      <c r="U16" s="261">
        <v>56.172109155165622</v>
      </c>
      <c r="V16" s="261">
        <v>55.615395129511228</v>
      </c>
      <c r="W16" s="261">
        <v>56.38985646403367</v>
      </c>
      <c r="X16" s="261">
        <v>53.782954059592868</v>
      </c>
      <c r="Y16" s="261">
        <v>47.556112314613777</v>
      </c>
      <c r="DA16" s="70" t="s">
        <v>1590</v>
      </c>
    </row>
    <row r="17" spans="1:105" ht="12" customHeight="1" x14ac:dyDescent="0.25">
      <c r="A17" s="57" t="s">
        <v>1452</v>
      </c>
      <c r="B17" s="261">
        <v>334.90749111172721</v>
      </c>
      <c r="C17" s="261">
        <v>313.92565849212019</v>
      </c>
      <c r="D17" s="261">
        <v>301.48212866424632</v>
      </c>
      <c r="E17" s="261">
        <v>318.09538708639599</v>
      </c>
      <c r="F17" s="261">
        <v>321.5056051304108</v>
      </c>
      <c r="G17" s="261">
        <v>320.7279783288156</v>
      </c>
      <c r="H17" s="261">
        <v>346.63031020196752</v>
      </c>
      <c r="I17" s="261">
        <v>344.06869346110108</v>
      </c>
      <c r="J17" s="261">
        <v>335.20042453011303</v>
      </c>
      <c r="K17" s="261">
        <v>311.03952696591381</v>
      </c>
      <c r="L17" s="261">
        <v>300.71521190238798</v>
      </c>
      <c r="M17" s="261">
        <v>322.50470551151471</v>
      </c>
      <c r="N17" s="261">
        <v>316.23068860449052</v>
      </c>
      <c r="O17" s="261">
        <v>308.82635146891971</v>
      </c>
      <c r="P17" s="261">
        <v>319.53307225332941</v>
      </c>
      <c r="Q17" s="261">
        <v>310.54883062092262</v>
      </c>
      <c r="R17" s="261">
        <v>318.23638979232521</v>
      </c>
      <c r="S17" s="261">
        <v>328.71545448549148</v>
      </c>
      <c r="T17" s="261">
        <v>336.21619531480383</v>
      </c>
      <c r="U17" s="261">
        <v>334.86462495382563</v>
      </c>
      <c r="V17" s="261">
        <v>368.09750494560632</v>
      </c>
      <c r="W17" s="261">
        <v>337.97887727996368</v>
      </c>
      <c r="X17" s="261">
        <v>320.77937064385418</v>
      </c>
      <c r="Y17" s="261">
        <v>286.62318988462488</v>
      </c>
      <c r="DA17" s="70" t="s">
        <v>1591</v>
      </c>
    </row>
    <row r="18" spans="1:105" ht="12" customHeight="1" x14ac:dyDescent="0.25">
      <c r="A18" s="18" t="s">
        <v>28</v>
      </c>
      <c r="B18" s="230">
        <v>99.585750152173972</v>
      </c>
      <c r="C18" s="230">
        <v>85.761573995026382</v>
      </c>
      <c r="D18" s="230">
        <v>75.636610876493279</v>
      </c>
      <c r="E18" s="230">
        <v>81.274434603012338</v>
      </c>
      <c r="F18" s="230">
        <v>77.798814755194357</v>
      </c>
      <c r="G18" s="230">
        <v>63.015323138496591</v>
      </c>
      <c r="H18" s="230">
        <v>70.118960289613781</v>
      </c>
      <c r="I18" s="230">
        <v>72.028954544913788</v>
      </c>
      <c r="J18" s="230">
        <v>74.83751377659614</v>
      </c>
      <c r="K18" s="230">
        <v>63.120572512016672</v>
      </c>
      <c r="L18" s="230">
        <v>62.873523510552197</v>
      </c>
      <c r="M18" s="230">
        <v>73.336088502577525</v>
      </c>
      <c r="N18" s="230">
        <v>71.499141788704137</v>
      </c>
      <c r="O18" s="230">
        <v>63.472090408659433</v>
      </c>
      <c r="P18" s="230">
        <v>67.7126176845006</v>
      </c>
      <c r="Q18" s="230">
        <v>64.298268195127406</v>
      </c>
      <c r="R18" s="230">
        <v>64.695691652467261</v>
      </c>
      <c r="S18" s="230">
        <v>68.905796746058968</v>
      </c>
      <c r="T18" s="230">
        <v>63.400443098554597</v>
      </c>
      <c r="U18" s="230">
        <v>61.741488643082768</v>
      </c>
      <c r="V18" s="230">
        <v>80.714785056616321</v>
      </c>
      <c r="W18" s="230">
        <v>63.570038430690033</v>
      </c>
      <c r="X18" s="230">
        <v>62.186891760885139</v>
      </c>
      <c r="Y18" s="230">
        <v>55.96812751299899</v>
      </c>
      <c r="DA18" s="71" t="s">
        <v>1592</v>
      </c>
    </row>
    <row r="19" spans="1:105" ht="12" customHeight="1" x14ac:dyDescent="0.25">
      <c r="A19" s="18" t="s">
        <v>31</v>
      </c>
      <c r="B19" s="230">
        <v>7.343688575568831</v>
      </c>
      <c r="C19" s="230">
        <v>8.5021349549694847</v>
      </c>
      <c r="D19" s="230">
        <v>7.4894549108738673</v>
      </c>
      <c r="E19" s="230">
        <v>12.105584862853229</v>
      </c>
      <c r="F19" s="230">
        <v>4.8134921185728157</v>
      </c>
      <c r="G19" s="230">
        <v>3.3539224200236259</v>
      </c>
      <c r="H19" s="230">
        <v>3.4309347262878811</v>
      </c>
      <c r="I19" s="230">
        <v>2.5178506551338402</v>
      </c>
      <c r="J19" s="230">
        <v>2.0763834856064931</v>
      </c>
      <c r="K19" s="230">
        <v>2.2306001904116721</v>
      </c>
      <c r="L19" s="230">
        <v>1.6037238133420071</v>
      </c>
      <c r="M19" s="230">
        <v>1.415015529906936</v>
      </c>
      <c r="N19" s="230">
        <v>1.242927698919996</v>
      </c>
      <c r="O19" s="230">
        <v>0.83233061933358399</v>
      </c>
      <c r="P19" s="230">
        <v>0.60733875851980312</v>
      </c>
      <c r="Q19" s="230">
        <v>0.58582211014004826</v>
      </c>
      <c r="R19" s="230">
        <v>0.68967054039495101</v>
      </c>
      <c r="S19" s="230">
        <v>0.6957591104434282</v>
      </c>
      <c r="T19" s="230">
        <v>0.62982370473720684</v>
      </c>
      <c r="U19" s="230">
        <v>0.68751856950573709</v>
      </c>
      <c r="V19" s="230">
        <v>0.77144464519604949</v>
      </c>
      <c r="W19" s="230">
        <v>0.56588833993212773</v>
      </c>
      <c r="X19" s="230">
        <v>0.95420487487572248</v>
      </c>
      <c r="Y19" s="230">
        <v>1.183117498500653</v>
      </c>
      <c r="DA19" s="71" t="s">
        <v>1593</v>
      </c>
    </row>
    <row r="20" spans="1:105" ht="12" customHeight="1" x14ac:dyDescent="0.25">
      <c r="A20" s="18" t="s">
        <v>159</v>
      </c>
      <c r="B20" s="295">
        <v>13.04629674522643</v>
      </c>
      <c r="C20" s="295">
        <v>11.08006813632182</v>
      </c>
      <c r="D20" s="295">
        <v>9.7894542570380878</v>
      </c>
      <c r="E20" s="295">
        <v>10.15211370238684</v>
      </c>
      <c r="F20" s="295">
        <v>9.459529039652482</v>
      </c>
      <c r="G20" s="295">
        <v>11.43127035939523</v>
      </c>
      <c r="H20" s="295">
        <v>10.72280063587511</v>
      </c>
      <c r="I20" s="295">
        <v>14.16492736601317</v>
      </c>
      <c r="J20" s="295">
        <v>16.731811070293929</v>
      </c>
      <c r="K20" s="295">
        <v>17.252478901632799</v>
      </c>
      <c r="L20" s="295">
        <v>16.487330478117212</v>
      </c>
      <c r="M20" s="295">
        <v>11.29190353648633</v>
      </c>
      <c r="N20" s="295">
        <v>7.8559375979650676</v>
      </c>
      <c r="O20" s="295">
        <v>6.2491631227739832</v>
      </c>
      <c r="P20" s="295">
        <v>4.5609642872241229</v>
      </c>
      <c r="Q20" s="295">
        <v>4.2634904087908678</v>
      </c>
      <c r="R20" s="295">
        <v>4.8032681349408586</v>
      </c>
      <c r="S20" s="295">
        <v>4.6665975601011249</v>
      </c>
      <c r="T20" s="295">
        <v>4.454762154598308</v>
      </c>
      <c r="U20" s="295">
        <v>4.3001174800974136</v>
      </c>
      <c r="V20" s="295">
        <v>4.214468656292266</v>
      </c>
      <c r="W20" s="295">
        <v>4.8388637369117351</v>
      </c>
      <c r="X20" s="295">
        <v>4.740103850457726</v>
      </c>
      <c r="Y20" s="295">
        <v>5.3562677583801026</v>
      </c>
      <c r="DA20" s="122" t="s">
        <v>1594</v>
      </c>
    </row>
    <row r="21" spans="1:105" ht="12" customHeight="1" x14ac:dyDescent="0.25">
      <c r="A21" s="18" t="s">
        <v>32</v>
      </c>
      <c r="B21" s="295">
        <v>25.17760193490701</v>
      </c>
      <c r="C21" s="295">
        <v>27.274563766271491</v>
      </c>
      <c r="D21" s="295">
        <v>40.868880392450819</v>
      </c>
      <c r="E21" s="295">
        <v>16.608375456939999</v>
      </c>
      <c r="F21" s="295">
        <v>15.64940787278346</v>
      </c>
      <c r="G21" s="295">
        <v>13.749085789806569</v>
      </c>
      <c r="H21" s="295">
        <v>17.869275527061539</v>
      </c>
      <c r="I21" s="295">
        <v>15.09288626112887</v>
      </c>
      <c r="J21" s="295">
        <v>13.38058769281794</v>
      </c>
      <c r="K21" s="295">
        <v>11.373226042928559</v>
      </c>
      <c r="L21" s="295">
        <v>8.9076446603181996</v>
      </c>
      <c r="M21" s="295">
        <v>8.3133493027064773</v>
      </c>
      <c r="N21" s="295">
        <v>4.6114306498879776</v>
      </c>
      <c r="O21" s="295">
        <v>3.2970359249424219</v>
      </c>
      <c r="P21" s="295">
        <v>3.181408823467029</v>
      </c>
      <c r="Q21" s="295">
        <v>3.9842435568505978</v>
      </c>
      <c r="R21" s="295">
        <v>4.4608870835676226</v>
      </c>
      <c r="S21" s="295">
        <v>3.580860593340129</v>
      </c>
      <c r="T21" s="295">
        <v>3.2016880094230959</v>
      </c>
      <c r="U21" s="295">
        <v>2.7733801263677451</v>
      </c>
      <c r="V21" s="295">
        <v>14.46179659507669</v>
      </c>
      <c r="W21" s="295">
        <v>1.794702594392189</v>
      </c>
      <c r="X21" s="295">
        <v>1.7801412125252289</v>
      </c>
      <c r="Y21" s="295">
        <v>2.0688980178165912</v>
      </c>
      <c r="DA21" s="122" t="s">
        <v>1595</v>
      </c>
    </row>
    <row r="22" spans="1:105" ht="12" customHeight="1" x14ac:dyDescent="0.25">
      <c r="A22" s="18" t="s">
        <v>33</v>
      </c>
      <c r="B22" s="295">
        <v>16.366535424160102</v>
      </c>
      <c r="C22" s="295">
        <v>15.216420036103001</v>
      </c>
      <c r="D22" s="295">
        <v>16.758436634488451</v>
      </c>
      <c r="E22" s="295">
        <v>18.00928505180082</v>
      </c>
      <c r="F22" s="295">
        <v>22.34882174431409</v>
      </c>
      <c r="G22" s="295">
        <v>23.68101083736147</v>
      </c>
      <c r="H22" s="295">
        <v>19.700398905197449</v>
      </c>
      <c r="I22" s="295">
        <v>20.809605975780361</v>
      </c>
      <c r="J22" s="295">
        <v>18.372707093300811</v>
      </c>
      <c r="K22" s="295">
        <v>15.830447461423629</v>
      </c>
      <c r="L22" s="295">
        <v>13.24028860105224</v>
      </c>
      <c r="M22" s="295">
        <v>13.338858476676331</v>
      </c>
      <c r="N22" s="295">
        <v>15.350611354041369</v>
      </c>
      <c r="O22" s="295">
        <v>16.906441077562761</v>
      </c>
      <c r="P22" s="295">
        <v>18.030098277157041</v>
      </c>
      <c r="Q22" s="295">
        <v>18.603363691207878</v>
      </c>
      <c r="R22" s="295">
        <v>20.060660561537421</v>
      </c>
      <c r="S22" s="295">
        <v>13.531079828706799</v>
      </c>
      <c r="T22" s="295">
        <v>20.614125990675721</v>
      </c>
      <c r="U22" s="295">
        <v>20.309025517106949</v>
      </c>
      <c r="V22" s="295">
        <v>19.00614918273147</v>
      </c>
      <c r="W22" s="295">
        <v>20.114428653325081</v>
      </c>
      <c r="X22" s="295">
        <v>17.7335137065464</v>
      </c>
      <c r="Y22" s="295">
        <v>15.400974128889869</v>
      </c>
      <c r="DA22" s="122" t="s">
        <v>1596</v>
      </c>
    </row>
    <row r="23" spans="1:105" ht="12" customHeight="1" x14ac:dyDescent="0.25">
      <c r="A23" s="18" t="s">
        <v>35</v>
      </c>
      <c r="B23" s="295">
        <v>173.3876182796908</v>
      </c>
      <c r="C23" s="295">
        <v>166.090897603428</v>
      </c>
      <c r="D23" s="295">
        <v>150.93929159290181</v>
      </c>
      <c r="E23" s="295">
        <v>148.1120704962706</v>
      </c>
      <c r="F23" s="295">
        <v>151.02453401945459</v>
      </c>
      <c r="G23" s="295">
        <v>152.87747451042881</v>
      </c>
      <c r="H23" s="295">
        <v>169.4359785576703</v>
      </c>
      <c r="I23" s="295">
        <v>150.93415458812399</v>
      </c>
      <c r="J23" s="295">
        <v>144.21176870909909</v>
      </c>
      <c r="K23" s="295">
        <v>131.5237248446883</v>
      </c>
      <c r="L23" s="295">
        <v>135.49577927778711</v>
      </c>
      <c r="M23" s="295">
        <v>143.59237218218391</v>
      </c>
      <c r="N23" s="295">
        <v>142.518148315557</v>
      </c>
      <c r="O23" s="295">
        <v>137.44097029236769</v>
      </c>
      <c r="P23" s="295">
        <v>141.56914510268581</v>
      </c>
      <c r="Q23" s="295">
        <v>137.54033299555789</v>
      </c>
      <c r="R23" s="295">
        <v>143.6322208466936</v>
      </c>
      <c r="S23" s="295">
        <v>146.53735428029131</v>
      </c>
      <c r="T23" s="295">
        <v>145.71167899228681</v>
      </c>
      <c r="U23" s="295">
        <v>143.1199768133707</v>
      </c>
      <c r="V23" s="295">
        <v>145.5997360807896</v>
      </c>
      <c r="W23" s="295">
        <v>146.42060629816791</v>
      </c>
      <c r="X23" s="295">
        <v>135.07225079943811</v>
      </c>
      <c r="Y23" s="295">
        <v>113.83583522868111</v>
      </c>
      <c r="DA23" s="122" t="s">
        <v>1597</v>
      </c>
    </row>
    <row r="24" spans="1:105" ht="12" customHeight="1" x14ac:dyDescent="0.25">
      <c r="A24" s="18" t="s">
        <v>38</v>
      </c>
      <c r="B24" s="295">
        <v>0</v>
      </c>
      <c r="C24" s="295">
        <v>0</v>
      </c>
      <c r="D24" s="295">
        <v>0</v>
      </c>
      <c r="E24" s="295">
        <v>31.833522913132171</v>
      </c>
      <c r="F24" s="295">
        <v>40.411005580439003</v>
      </c>
      <c r="G24" s="295">
        <v>52.61989127330326</v>
      </c>
      <c r="H24" s="295">
        <v>55.351961560261451</v>
      </c>
      <c r="I24" s="295">
        <v>68.52031407000716</v>
      </c>
      <c r="J24" s="295">
        <v>65.589652702398567</v>
      </c>
      <c r="K24" s="295">
        <v>69.708477012812182</v>
      </c>
      <c r="L24" s="295">
        <v>62.106921561219039</v>
      </c>
      <c r="M24" s="295">
        <v>71.21711798097725</v>
      </c>
      <c r="N24" s="295">
        <v>73.152491199414968</v>
      </c>
      <c r="O24" s="295">
        <v>80.628320023279869</v>
      </c>
      <c r="P24" s="295">
        <v>83.871499319775083</v>
      </c>
      <c r="Q24" s="295">
        <v>81.2733096632479</v>
      </c>
      <c r="R24" s="295">
        <v>79.893990972723529</v>
      </c>
      <c r="S24" s="295">
        <v>90.798006366549799</v>
      </c>
      <c r="T24" s="295">
        <v>98.203673364528058</v>
      </c>
      <c r="U24" s="295">
        <v>101.9331178042944</v>
      </c>
      <c r="V24" s="295">
        <v>103.32912472890391</v>
      </c>
      <c r="W24" s="295">
        <v>100.67434922654461</v>
      </c>
      <c r="X24" s="295">
        <v>98.312264439125912</v>
      </c>
      <c r="Y24" s="295">
        <v>92.809969739357655</v>
      </c>
      <c r="DA24" s="122" t="s">
        <v>1598</v>
      </c>
    </row>
    <row r="25" spans="1:105" ht="12" customHeight="1" x14ac:dyDescent="0.25">
      <c r="A25" s="57" t="s">
        <v>1461</v>
      </c>
      <c r="B25" s="261">
        <v>916.06671996115347</v>
      </c>
      <c r="C25" s="261">
        <v>854.4650958391868</v>
      </c>
      <c r="D25" s="261">
        <v>819.3635398552583</v>
      </c>
      <c r="E25" s="261">
        <v>880.95952946480315</v>
      </c>
      <c r="F25" s="261">
        <v>891.8029849873119</v>
      </c>
      <c r="G25" s="261">
        <v>888.22944902947995</v>
      </c>
      <c r="H25" s="261">
        <v>960.51963223998587</v>
      </c>
      <c r="I25" s="261">
        <v>964.25470547162422</v>
      </c>
      <c r="J25" s="261">
        <v>942.04500067620268</v>
      </c>
      <c r="K25" s="261">
        <v>876.13400815264265</v>
      </c>
      <c r="L25" s="261">
        <v>844.11725969036695</v>
      </c>
      <c r="M25" s="261">
        <v>910.31070530192437</v>
      </c>
      <c r="N25" s="261">
        <v>892.916160337105</v>
      </c>
      <c r="O25" s="261">
        <v>873.32525481867503</v>
      </c>
      <c r="P25" s="261">
        <v>904.6836906407417</v>
      </c>
      <c r="Q25" s="261">
        <v>878.26962987811294</v>
      </c>
      <c r="R25" s="261">
        <v>897.17262995950978</v>
      </c>
      <c r="S25" s="261">
        <v>933.25996383427719</v>
      </c>
      <c r="T25" s="261">
        <v>953.3245814754215</v>
      </c>
      <c r="U25" s="261">
        <v>951.20540783914953</v>
      </c>
      <c r="V25" s="261">
        <v>1050.721337808531</v>
      </c>
      <c r="W25" s="261">
        <v>959.26927079960069</v>
      </c>
      <c r="X25" s="261">
        <v>913.60585852710142</v>
      </c>
      <c r="Y25" s="261">
        <v>820.33670229829045</v>
      </c>
      <c r="DA25" s="70" t="s">
        <v>1599</v>
      </c>
    </row>
    <row r="26" spans="1:105" ht="12" customHeight="1" x14ac:dyDescent="0.25">
      <c r="A26" s="18" t="s">
        <v>28</v>
      </c>
      <c r="B26" s="230">
        <v>315.20873033609098</v>
      </c>
      <c r="C26" s="230">
        <v>271.45245990805898</v>
      </c>
      <c r="D26" s="230">
        <v>239.4049353936002</v>
      </c>
      <c r="E26" s="230">
        <v>257.24977018150128</v>
      </c>
      <c r="F26" s="230">
        <v>246.24874124224499</v>
      </c>
      <c r="G26" s="230">
        <v>199.4560463505268</v>
      </c>
      <c r="H26" s="230">
        <v>221.9404725234522</v>
      </c>
      <c r="I26" s="230">
        <v>227.98598469002599</v>
      </c>
      <c r="J26" s="230">
        <v>236.87563394345369</v>
      </c>
      <c r="K26" s="230">
        <v>199.78918157665359</v>
      </c>
      <c r="L26" s="230">
        <v>199.00722229067719</v>
      </c>
      <c r="M26" s="230">
        <v>232.12332396341381</v>
      </c>
      <c r="N26" s="230">
        <v>226.309021811848</v>
      </c>
      <c r="O26" s="230">
        <v>200.90180571938339</v>
      </c>
      <c r="P26" s="230">
        <v>214.32391898891211</v>
      </c>
      <c r="Q26" s="230">
        <v>203.5168229352654</v>
      </c>
      <c r="R26" s="230">
        <v>204.77474731904971</v>
      </c>
      <c r="S26" s="230">
        <v>218.10056832360829</v>
      </c>
      <c r="T26" s="230">
        <v>200.67502771534541</v>
      </c>
      <c r="U26" s="230">
        <v>195.42410650628059</v>
      </c>
      <c r="V26" s="230">
        <v>255.47836792080571</v>
      </c>
      <c r="W26" s="230">
        <v>201.21183071408419</v>
      </c>
      <c r="X26" s="230">
        <v>196.8338960699048</v>
      </c>
      <c r="Y26" s="230">
        <v>177.15026884572529</v>
      </c>
      <c r="DA26" s="71" t="s">
        <v>1600</v>
      </c>
    </row>
    <row r="27" spans="1:105" ht="12" customHeight="1" x14ac:dyDescent="0.25">
      <c r="A27" s="18" t="s">
        <v>31</v>
      </c>
      <c r="B27" s="295">
        <v>19.245429045017978</v>
      </c>
      <c r="C27" s="295">
        <v>22.28134177031847</v>
      </c>
      <c r="D27" s="295">
        <v>19.627435394333801</v>
      </c>
      <c r="E27" s="295">
        <v>31.724816776893292</v>
      </c>
      <c r="F27" s="295">
        <v>12.614603693154409</v>
      </c>
      <c r="G27" s="295">
        <v>8.7895442859326192</v>
      </c>
      <c r="H27" s="295">
        <v>8.9913685954128351</v>
      </c>
      <c r="I27" s="295">
        <v>6.5984710041407144</v>
      </c>
      <c r="J27" s="295">
        <v>5.441528549485307</v>
      </c>
      <c r="K27" s="295">
        <v>5.845680580081817</v>
      </c>
      <c r="L27" s="295">
        <v>4.2028406487932477</v>
      </c>
      <c r="M27" s="295">
        <v>3.708297362856658</v>
      </c>
      <c r="N27" s="295">
        <v>3.2573108992165278</v>
      </c>
      <c r="O27" s="295">
        <v>2.181268951092413</v>
      </c>
      <c r="P27" s="295">
        <v>1.5916381615456521</v>
      </c>
      <c r="Q27" s="295">
        <v>1.5352499956508181</v>
      </c>
      <c r="R27" s="295">
        <v>1.8074030935580809</v>
      </c>
      <c r="S27" s="295">
        <v>1.8233592634920039</v>
      </c>
      <c r="T27" s="295">
        <v>1.650563922429318</v>
      </c>
      <c r="U27" s="295">
        <v>1.801763474907434</v>
      </c>
      <c r="V27" s="295">
        <v>2.0217065345979268</v>
      </c>
      <c r="W27" s="295">
        <v>1.483010040730546</v>
      </c>
      <c r="X27" s="295">
        <v>2.500661898289787</v>
      </c>
      <c r="Y27" s="295">
        <v>3.1005677371810099</v>
      </c>
      <c r="DA27" s="122" t="s">
        <v>1601</v>
      </c>
    </row>
    <row r="28" spans="1:105" ht="12" customHeight="1" x14ac:dyDescent="0.25">
      <c r="A28" s="18" t="s">
        <v>159</v>
      </c>
      <c r="B28" s="295">
        <v>36.003066501213127</v>
      </c>
      <c r="C28" s="295">
        <v>30.576985771531579</v>
      </c>
      <c r="D28" s="295">
        <v>27.01535765355683</v>
      </c>
      <c r="E28" s="295">
        <v>28.016166724756399</v>
      </c>
      <c r="F28" s="295">
        <v>26.10488322744758</v>
      </c>
      <c r="G28" s="295">
        <v>31.546177047769589</v>
      </c>
      <c r="H28" s="295">
        <v>29.591056520611261</v>
      </c>
      <c r="I28" s="295">
        <v>39.090082948636393</v>
      </c>
      <c r="J28" s="295">
        <v>46.173754776039416</v>
      </c>
      <c r="K28" s="295">
        <v>47.610609917602439</v>
      </c>
      <c r="L28" s="295">
        <v>45.499076651642547</v>
      </c>
      <c r="M28" s="295">
        <v>31.16157495790161</v>
      </c>
      <c r="N28" s="295">
        <v>21.67955008936967</v>
      </c>
      <c r="O28" s="295">
        <v>17.245432928580499</v>
      </c>
      <c r="P28" s="295">
        <v>12.586613944886031</v>
      </c>
      <c r="Q28" s="295">
        <v>11.765693492381001</v>
      </c>
      <c r="R28" s="295">
        <v>13.25528504084569</v>
      </c>
      <c r="S28" s="295">
        <v>12.878123621723869</v>
      </c>
      <c r="T28" s="295">
        <v>12.29353442062204</v>
      </c>
      <c r="U28" s="295">
        <v>11.86677097894643</v>
      </c>
      <c r="V28" s="295">
        <v>11.630411162867921</v>
      </c>
      <c r="W28" s="295">
        <v>13.353516044626669</v>
      </c>
      <c r="X28" s="295">
        <v>13.08097443154732</v>
      </c>
      <c r="Y28" s="295">
        <v>14.781364249883589</v>
      </c>
      <c r="DA28" s="122" t="s">
        <v>1602</v>
      </c>
    </row>
    <row r="29" spans="1:105" ht="12" customHeight="1" x14ac:dyDescent="0.25">
      <c r="A29" s="18" t="s">
        <v>32</v>
      </c>
      <c r="B29" s="295">
        <v>69.125658089009647</v>
      </c>
      <c r="C29" s="295">
        <v>74.882912769394338</v>
      </c>
      <c r="D29" s="295">
        <v>112.2064070991764</v>
      </c>
      <c r="E29" s="295">
        <v>45.598658927823479</v>
      </c>
      <c r="F29" s="295">
        <v>42.965792401764759</v>
      </c>
      <c r="G29" s="295">
        <v>37.748416461575147</v>
      </c>
      <c r="H29" s="295">
        <v>49.060487713462827</v>
      </c>
      <c r="I29" s="295">
        <v>41.437850116163553</v>
      </c>
      <c r="J29" s="295">
        <v>36.736696857589727</v>
      </c>
      <c r="K29" s="295">
        <v>31.225441439778791</v>
      </c>
      <c r="L29" s="295">
        <v>24.45613370008277</v>
      </c>
      <c r="M29" s="295">
        <v>22.824482766830162</v>
      </c>
      <c r="N29" s="295">
        <v>12.660783947155259</v>
      </c>
      <c r="O29" s="295">
        <v>9.0520844139159404</v>
      </c>
      <c r="P29" s="295">
        <v>8.7346276718848461</v>
      </c>
      <c r="Q29" s="295">
        <v>10.938828033195341</v>
      </c>
      <c r="R29" s="295">
        <v>12.24746328540736</v>
      </c>
      <c r="S29" s="295">
        <v>9.8313312633819798</v>
      </c>
      <c r="T29" s="295">
        <v>8.7903046215143892</v>
      </c>
      <c r="U29" s="295">
        <v>7.6143759386534748</v>
      </c>
      <c r="V29" s="295">
        <v>39.705179602434129</v>
      </c>
      <c r="W29" s="295">
        <v>4.9273953187500501</v>
      </c>
      <c r="X29" s="295">
        <v>4.8874167256004197</v>
      </c>
      <c r="Y29" s="295">
        <v>5.6802048650368269</v>
      </c>
      <c r="DA29" s="122" t="s">
        <v>1603</v>
      </c>
    </row>
    <row r="30" spans="1:105" ht="12" customHeight="1" x14ac:dyDescent="0.25">
      <c r="A30" s="18" t="s">
        <v>33</v>
      </c>
      <c r="B30" s="295">
        <v>41.166097048968652</v>
      </c>
      <c r="C30" s="295">
        <v>38.273257455539543</v>
      </c>
      <c r="D30" s="295">
        <v>42.151830610768798</v>
      </c>
      <c r="E30" s="295">
        <v>45.298039995109043</v>
      </c>
      <c r="F30" s="295">
        <v>56.213104423946717</v>
      </c>
      <c r="G30" s="295">
        <v>59.563906781971141</v>
      </c>
      <c r="H30" s="295">
        <v>49.551631558966449</v>
      </c>
      <c r="I30" s="295">
        <v>52.341576084892978</v>
      </c>
      <c r="J30" s="295">
        <v>46.21214103374659</v>
      </c>
      <c r="K30" s="295">
        <v>39.817696270865312</v>
      </c>
      <c r="L30" s="295">
        <v>33.302772479426032</v>
      </c>
      <c r="M30" s="295">
        <v>33.550701375853059</v>
      </c>
      <c r="N30" s="295">
        <v>38.610783552188273</v>
      </c>
      <c r="O30" s="295">
        <v>42.524100312900217</v>
      </c>
      <c r="P30" s="295">
        <v>45.350390674877943</v>
      </c>
      <c r="Q30" s="295">
        <v>46.79230242089092</v>
      </c>
      <c r="R30" s="295">
        <v>50.457783406230398</v>
      </c>
      <c r="S30" s="295">
        <v>34.034188114340743</v>
      </c>
      <c r="T30" s="295">
        <v>51.849893035952199</v>
      </c>
      <c r="U30" s="295">
        <v>51.082485922649681</v>
      </c>
      <c r="V30" s="295">
        <v>47.805412783240421</v>
      </c>
      <c r="W30" s="295">
        <v>50.593024153725537</v>
      </c>
      <c r="X30" s="295">
        <v>44.604403274333713</v>
      </c>
      <c r="Y30" s="295">
        <v>38.73745904112576</v>
      </c>
      <c r="DA30" s="122" t="s">
        <v>1604</v>
      </c>
    </row>
    <row r="31" spans="1:105" ht="12" customHeight="1" x14ac:dyDescent="0.25">
      <c r="A31" s="18" t="s">
        <v>35</v>
      </c>
      <c r="B31" s="295">
        <v>435.31773894085308</v>
      </c>
      <c r="C31" s="295">
        <v>416.99813816434391</v>
      </c>
      <c r="D31" s="295">
        <v>378.95757370382228</v>
      </c>
      <c r="E31" s="295">
        <v>371.85937656908737</v>
      </c>
      <c r="F31" s="295">
        <v>379.17158864189543</v>
      </c>
      <c r="G31" s="295">
        <v>383.82369628906127</v>
      </c>
      <c r="H31" s="295">
        <v>425.39650646781718</v>
      </c>
      <c r="I31" s="295">
        <v>378.94467642011182</v>
      </c>
      <c r="J31" s="295">
        <v>362.06703630843742</v>
      </c>
      <c r="K31" s="295">
        <v>330.21164420236408</v>
      </c>
      <c r="L31" s="295">
        <v>340.18413111880221</v>
      </c>
      <c r="M31" s="295">
        <v>360.51194086229299</v>
      </c>
      <c r="N31" s="295">
        <v>357.8149276073903</v>
      </c>
      <c r="O31" s="295">
        <v>345.06784866839871</v>
      </c>
      <c r="P31" s="295">
        <v>355.43230111437089</v>
      </c>
      <c r="Q31" s="295">
        <v>345.31731485126102</v>
      </c>
      <c r="R31" s="295">
        <v>360.61198739794679</v>
      </c>
      <c r="S31" s="295">
        <v>367.90579609191752</v>
      </c>
      <c r="T31" s="295">
        <v>365.83280435790749</v>
      </c>
      <c r="U31" s="295">
        <v>359.32591566696351</v>
      </c>
      <c r="V31" s="295">
        <v>365.55175352159688</v>
      </c>
      <c r="W31" s="295">
        <v>367.61268134642307</v>
      </c>
      <c r="X31" s="295">
        <v>339.1207941781301</v>
      </c>
      <c r="Y31" s="295">
        <v>285.80332836832878</v>
      </c>
      <c r="DA31" s="122" t="s">
        <v>1605</v>
      </c>
    </row>
    <row r="32" spans="1:105" ht="12" customHeight="1" x14ac:dyDescent="0.25">
      <c r="A32" s="18" t="s">
        <v>38</v>
      </c>
      <c r="B32" s="295">
        <v>0</v>
      </c>
      <c r="C32" s="295">
        <v>0</v>
      </c>
      <c r="D32" s="295">
        <v>0</v>
      </c>
      <c r="E32" s="295">
        <v>101.2127002896322</v>
      </c>
      <c r="F32" s="295">
        <v>128.4842713568579</v>
      </c>
      <c r="G32" s="295">
        <v>167.3016618126434</v>
      </c>
      <c r="H32" s="295">
        <v>175.98810886026311</v>
      </c>
      <c r="I32" s="295">
        <v>217.85606420765271</v>
      </c>
      <c r="J32" s="295">
        <v>208.53820920745071</v>
      </c>
      <c r="K32" s="295">
        <v>221.63375416529669</v>
      </c>
      <c r="L32" s="295">
        <v>197.46508280094289</v>
      </c>
      <c r="M32" s="295">
        <v>226.43038401277619</v>
      </c>
      <c r="N32" s="295">
        <v>232.58378242993689</v>
      </c>
      <c r="O32" s="295">
        <v>256.35271382440379</v>
      </c>
      <c r="P32" s="295">
        <v>266.66420008426422</v>
      </c>
      <c r="Q32" s="295">
        <v>258.40341814946862</v>
      </c>
      <c r="R32" s="295">
        <v>254.0179604164716</v>
      </c>
      <c r="S32" s="295">
        <v>288.68659715581282</v>
      </c>
      <c r="T32" s="295">
        <v>312.23245340165062</v>
      </c>
      <c r="U32" s="295">
        <v>324.08998935074851</v>
      </c>
      <c r="V32" s="295">
        <v>328.52850628298762</v>
      </c>
      <c r="W32" s="295">
        <v>320.08781318126057</v>
      </c>
      <c r="X32" s="295">
        <v>312.57771194929518</v>
      </c>
      <c r="Y32" s="295">
        <v>295.08350919100923</v>
      </c>
      <c r="DA32" s="122" t="s">
        <v>1606</v>
      </c>
    </row>
    <row r="33" spans="1:105" ht="12" customHeight="1" x14ac:dyDescent="0.25">
      <c r="A33" s="57" t="s">
        <v>1470</v>
      </c>
      <c r="B33" s="261">
        <f t="shared" ref="B33:Y33" si="0">B34+B35</f>
        <v>152.01726285282223</v>
      </c>
      <c r="C33" s="261">
        <f t="shared" si="0"/>
        <v>155.08691673351257</v>
      </c>
      <c r="D33" s="261">
        <f t="shared" si="0"/>
        <v>146.14369746106007</v>
      </c>
      <c r="E33" s="261">
        <f t="shared" si="0"/>
        <v>125.50535717046165</v>
      </c>
      <c r="F33" s="261">
        <f t="shared" si="0"/>
        <v>129.73962184840971</v>
      </c>
      <c r="G33" s="261">
        <f t="shared" si="0"/>
        <v>125.85224759269421</v>
      </c>
      <c r="H33" s="261">
        <f t="shared" si="0"/>
        <v>136.22264982178618</v>
      </c>
      <c r="I33" s="261">
        <f t="shared" si="0"/>
        <v>137.54406205454873</v>
      </c>
      <c r="J33" s="261">
        <f t="shared" si="0"/>
        <v>130.00591880795901</v>
      </c>
      <c r="K33" s="261">
        <f t="shared" si="0"/>
        <v>121.95304983017743</v>
      </c>
      <c r="L33" s="261">
        <f t="shared" si="0"/>
        <v>119.8855905398264</v>
      </c>
      <c r="M33" s="261">
        <f t="shared" si="0"/>
        <v>130.98332673523385</v>
      </c>
      <c r="N33" s="261">
        <f t="shared" si="0"/>
        <v>128.10841804583299</v>
      </c>
      <c r="O33" s="261">
        <f t="shared" si="0"/>
        <v>123.97697549739171</v>
      </c>
      <c r="P33" s="261">
        <f t="shared" si="0"/>
        <v>126.24613212360019</v>
      </c>
      <c r="Q33" s="261">
        <f t="shared" si="0"/>
        <v>124.77959985012964</v>
      </c>
      <c r="R33" s="261">
        <f t="shared" si="0"/>
        <v>128.95625651258294</v>
      </c>
      <c r="S33" s="261">
        <f t="shared" si="0"/>
        <v>133.95887551057473</v>
      </c>
      <c r="T33" s="261">
        <f t="shared" si="0"/>
        <v>156.8536640992055</v>
      </c>
      <c r="U33" s="261">
        <f t="shared" si="0"/>
        <v>134.79814543039572</v>
      </c>
      <c r="V33" s="261">
        <f t="shared" si="0"/>
        <v>140.35933254491184</v>
      </c>
      <c r="W33" s="261">
        <f t="shared" si="0"/>
        <v>136.38123949821542</v>
      </c>
      <c r="X33" s="261">
        <f t="shared" si="0"/>
        <v>128.77779272807413</v>
      </c>
      <c r="Y33" s="261">
        <f t="shared" si="0"/>
        <v>114.85007210379413</v>
      </c>
      <c r="DA33" s="70"/>
    </row>
    <row r="34" spans="1:105" ht="12" customHeight="1" x14ac:dyDescent="0.25">
      <c r="A34" s="60" t="s">
        <v>1471</v>
      </c>
      <c r="B34" s="262">
        <v>82.531994036910277</v>
      </c>
      <c r="C34" s="262">
        <v>89.163935878535995</v>
      </c>
      <c r="D34" s="262">
        <v>83.288785474379608</v>
      </c>
      <c r="E34" s="262">
        <v>66.33217530852896</v>
      </c>
      <c r="F34" s="262">
        <v>66.602063144813172</v>
      </c>
      <c r="G34" s="262">
        <v>67.526100323671571</v>
      </c>
      <c r="H34" s="262">
        <v>73.683643481912412</v>
      </c>
      <c r="I34" s="262">
        <v>75.919954477561603</v>
      </c>
      <c r="J34" s="262">
        <v>69.605459049609621</v>
      </c>
      <c r="K34" s="262">
        <v>65.138520895510467</v>
      </c>
      <c r="L34" s="262">
        <v>64.485024030311195</v>
      </c>
      <c r="M34" s="262">
        <v>71.92350190107085</v>
      </c>
      <c r="N34" s="262">
        <v>69.747746366294109</v>
      </c>
      <c r="O34" s="262">
        <v>66.834352447425672</v>
      </c>
      <c r="P34" s="262">
        <v>67.499521214115148</v>
      </c>
      <c r="Q34" s="262">
        <v>67.09585137367003</v>
      </c>
      <c r="R34" s="262">
        <v>69.484663553776187</v>
      </c>
      <c r="S34" s="262">
        <v>73.156291729440625</v>
      </c>
      <c r="T34" s="262">
        <v>72.648603775727238</v>
      </c>
      <c r="U34" s="262">
        <v>71.990877292605376</v>
      </c>
      <c r="V34" s="262">
        <v>71.277385637925846</v>
      </c>
      <c r="W34" s="262">
        <v>72.269944965678008</v>
      </c>
      <c r="X34" s="262">
        <v>68.928906255639887</v>
      </c>
      <c r="Y34" s="262">
        <v>60.948508034434099</v>
      </c>
      <c r="DA34" s="72" t="s">
        <v>1607</v>
      </c>
    </row>
    <row r="35" spans="1:105" ht="12" customHeight="1" x14ac:dyDescent="0.25">
      <c r="A35" s="60" t="s">
        <v>1473</v>
      </c>
      <c r="B35" s="262">
        <v>69.485268815911951</v>
      </c>
      <c r="C35" s="262">
        <v>65.922980854976558</v>
      </c>
      <c r="D35" s="262">
        <v>62.85491198668047</v>
      </c>
      <c r="E35" s="262">
        <v>59.173181861932697</v>
      </c>
      <c r="F35" s="262">
        <v>63.137558703596532</v>
      </c>
      <c r="G35" s="262">
        <v>58.326147269022641</v>
      </c>
      <c r="H35" s="262">
        <v>62.539006339873758</v>
      </c>
      <c r="I35" s="262">
        <v>61.624107576987129</v>
      </c>
      <c r="J35" s="262">
        <v>60.400459758349399</v>
      </c>
      <c r="K35" s="262">
        <v>56.814528934666967</v>
      </c>
      <c r="L35" s="262">
        <v>55.400566509515201</v>
      </c>
      <c r="M35" s="262">
        <v>59.059824834162981</v>
      </c>
      <c r="N35" s="262">
        <v>58.360671679538868</v>
      </c>
      <c r="O35" s="262">
        <v>57.142623049966033</v>
      </c>
      <c r="P35" s="262">
        <v>58.746610909485042</v>
      </c>
      <c r="Q35" s="262">
        <v>57.683748476459613</v>
      </c>
      <c r="R35" s="262">
        <v>59.47159295880676</v>
      </c>
      <c r="S35" s="262">
        <v>60.802583781134103</v>
      </c>
      <c r="T35" s="262">
        <v>84.205060323478278</v>
      </c>
      <c r="U35" s="262">
        <v>62.807268137790352</v>
      </c>
      <c r="V35" s="262">
        <v>69.081946906985991</v>
      </c>
      <c r="W35" s="262">
        <v>64.111294532537414</v>
      </c>
      <c r="X35" s="262">
        <v>59.848886472434259</v>
      </c>
      <c r="Y35" s="262">
        <v>53.901564069360042</v>
      </c>
      <c r="DA35" s="72" t="s">
        <v>1608</v>
      </c>
    </row>
    <row r="36" spans="1:105" ht="12" customHeight="1" x14ac:dyDescent="0.25">
      <c r="A36" s="64" t="s">
        <v>28</v>
      </c>
      <c r="B36" s="229">
        <v>14.11509303537353</v>
      </c>
      <c r="C36" s="229">
        <v>12.025832786004811</v>
      </c>
      <c r="D36" s="229">
        <v>10.68432458990878</v>
      </c>
      <c r="E36" s="229">
        <v>12.88389219177111</v>
      </c>
      <c r="F36" s="229">
        <v>11.81379180862919</v>
      </c>
      <c r="G36" s="229">
        <v>10.18809994339782</v>
      </c>
      <c r="H36" s="229">
        <v>11.4174211311076</v>
      </c>
      <c r="I36" s="229">
        <v>11.81754032409324</v>
      </c>
      <c r="J36" s="229">
        <v>12.225322370532741</v>
      </c>
      <c r="K36" s="229">
        <v>10.218107463671799</v>
      </c>
      <c r="L36" s="229">
        <v>10.08884768882411</v>
      </c>
      <c r="M36" s="229">
        <v>11.840183249703481</v>
      </c>
      <c r="N36" s="229">
        <v>11.472889006057009</v>
      </c>
      <c r="O36" s="229">
        <v>10.18040834864785</v>
      </c>
      <c r="P36" s="229">
        <v>10.91411185244897</v>
      </c>
      <c r="Q36" s="229">
        <v>10.279003566051511</v>
      </c>
      <c r="R36" s="229">
        <v>10.28631378059891</v>
      </c>
      <c r="S36" s="229">
        <v>11.06847531981602</v>
      </c>
      <c r="T36" s="229">
        <v>7.9207291328441736</v>
      </c>
      <c r="U36" s="229">
        <v>9.8089682454576419</v>
      </c>
      <c r="V36" s="229">
        <v>12.80932097871489</v>
      </c>
      <c r="W36" s="229">
        <v>10.013204821731531</v>
      </c>
      <c r="X36" s="229">
        <v>9.9302445079915227</v>
      </c>
      <c r="Y36" s="229">
        <v>8.883283388347861</v>
      </c>
      <c r="DA36" s="73" t="s">
        <v>1609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1610</v>
      </c>
    </row>
    <row r="38" spans="1:105" ht="12" customHeight="1" x14ac:dyDescent="0.25">
      <c r="A38" s="64" t="s">
        <v>31</v>
      </c>
      <c r="B38" s="229">
        <v>1.0512554106693051</v>
      </c>
      <c r="C38" s="229">
        <v>1.2040869758518371</v>
      </c>
      <c r="D38" s="229">
        <v>1.068495432325218</v>
      </c>
      <c r="E38" s="229">
        <v>1.9381453719951249</v>
      </c>
      <c r="F38" s="229">
        <v>0.73821700369059484</v>
      </c>
      <c r="G38" s="229">
        <v>0.54765554401332617</v>
      </c>
      <c r="H38" s="229">
        <v>0.56422516846042226</v>
      </c>
      <c r="I38" s="229">
        <v>0.4172125799426234</v>
      </c>
      <c r="J38" s="229">
        <v>0.34257524866978212</v>
      </c>
      <c r="K38" s="229">
        <v>0.36469408390814317</v>
      </c>
      <c r="L38" s="229">
        <v>0.25990269980908648</v>
      </c>
      <c r="M38" s="229">
        <v>0.23073279905748489</v>
      </c>
      <c r="N38" s="229">
        <v>0.20143052113794921</v>
      </c>
      <c r="O38" s="229">
        <v>0.13482974557087529</v>
      </c>
      <c r="P38" s="229">
        <v>9.8868339687771492E-2</v>
      </c>
      <c r="Q38" s="229">
        <v>9.4585583312901483E-2</v>
      </c>
      <c r="R38" s="229">
        <v>0.1107473976793986</v>
      </c>
      <c r="S38" s="229">
        <v>0.11287516309472639</v>
      </c>
      <c r="T38" s="229">
        <v>7.9469287213221773E-2</v>
      </c>
      <c r="U38" s="229">
        <v>0.110315899771172</v>
      </c>
      <c r="V38" s="229">
        <v>0.1236474685593769</v>
      </c>
      <c r="W38" s="229">
        <v>9.002410616979406E-2</v>
      </c>
      <c r="X38" s="229">
        <v>0.15388991843035879</v>
      </c>
      <c r="Y38" s="229">
        <v>0.1896566451805794</v>
      </c>
      <c r="DA38" s="73" t="s">
        <v>1611</v>
      </c>
    </row>
    <row r="39" spans="1:105" ht="12" customHeight="1" x14ac:dyDescent="0.25">
      <c r="A39" s="64" t="s">
        <v>159</v>
      </c>
      <c r="B39" s="229">
        <v>1.9031043778191721</v>
      </c>
      <c r="C39" s="229">
        <v>1.5990191270743459</v>
      </c>
      <c r="D39" s="229">
        <v>1.423188100627329</v>
      </c>
      <c r="E39" s="229">
        <v>1.656297735856392</v>
      </c>
      <c r="F39" s="229">
        <v>1.4783411204228041</v>
      </c>
      <c r="G39" s="229">
        <v>1.9020868153292509</v>
      </c>
      <c r="H39" s="229">
        <v>1.796923522076123</v>
      </c>
      <c r="I39" s="229">
        <v>2.3917905372764889</v>
      </c>
      <c r="J39" s="229">
        <v>2.813019421934317</v>
      </c>
      <c r="K39" s="229">
        <v>2.8743513350883032</v>
      </c>
      <c r="L39" s="229">
        <v>2.7227823026338331</v>
      </c>
      <c r="M39" s="229">
        <v>1.8762756863568439</v>
      </c>
      <c r="N39" s="229">
        <v>1.297354904601858</v>
      </c>
      <c r="O39" s="229">
        <v>1.0315566136522281</v>
      </c>
      <c r="P39" s="229">
        <v>0.75659641379231879</v>
      </c>
      <c r="Q39" s="229">
        <v>0.70146473275592869</v>
      </c>
      <c r="R39" s="229">
        <v>0.78597738271909467</v>
      </c>
      <c r="S39" s="229">
        <v>0.77147383582353124</v>
      </c>
      <c r="T39" s="229">
        <v>0.57277783035445518</v>
      </c>
      <c r="U39" s="229">
        <v>0.70309719074298072</v>
      </c>
      <c r="V39" s="229">
        <v>0.68834260642855982</v>
      </c>
      <c r="W39" s="229">
        <v>0.78442753191729042</v>
      </c>
      <c r="X39" s="229">
        <v>0.77900053915786516</v>
      </c>
      <c r="Y39" s="229">
        <v>0.87495119496953855</v>
      </c>
      <c r="DA39" s="73" t="s">
        <v>1612</v>
      </c>
    </row>
    <row r="40" spans="1:105" ht="12" customHeight="1" x14ac:dyDescent="0.25">
      <c r="A40" s="64" t="s">
        <v>32</v>
      </c>
      <c r="B40" s="229">
        <v>3.5606321463237389</v>
      </c>
      <c r="C40" s="229">
        <v>3.815982993598015</v>
      </c>
      <c r="D40" s="229">
        <v>5.7601521167756129</v>
      </c>
      <c r="E40" s="229">
        <v>2.626917773691213</v>
      </c>
      <c r="F40" s="229">
        <v>2.3710485232540202</v>
      </c>
      <c r="G40" s="229">
        <v>2.2179259920812191</v>
      </c>
      <c r="H40" s="229">
        <v>2.9031247439142178</v>
      </c>
      <c r="I40" s="229">
        <v>2.470691268659809</v>
      </c>
      <c r="J40" s="229">
        <v>2.1809331664095049</v>
      </c>
      <c r="K40" s="229">
        <v>1.8370010602907441</v>
      </c>
      <c r="L40" s="229">
        <v>1.4261422616898281</v>
      </c>
      <c r="M40" s="229">
        <v>1.339192195942879</v>
      </c>
      <c r="N40" s="229">
        <v>0.7383016593290147</v>
      </c>
      <c r="O40" s="229">
        <v>0.52763339560089195</v>
      </c>
      <c r="P40" s="229">
        <v>0.51163998527355736</v>
      </c>
      <c r="Q40" s="229">
        <v>0.63551209368618511</v>
      </c>
      <c r="R40" s="229">
        <v>0.7076717154930956</v>
      </c>
      <c r="S40" s="229">
        <v>0.57391246269541418</v>
      </c>
      <c r="T40" s="229">
        <v>0.39909664591258559</v>
      </c>
      <c r="U40" s="229">
        <v>0.43962444277536289</v>
      </c>
      <c r="V40" s="229">
        <v>2.289926075056179</v>
      </c>
      <c r="W40" s="229">
        <v>0.28205858060474498</v>
      </c>
      <c r="X40" s="229">
        <v>0.28362319571695471</v>
      </c>
      <c r="Y40" s="229">
        <v>0.32764083402311062</v>
      </c>
      <c r="DA40" s="73" t="s">
        <v>1613</v>
      </c>
    </row>
    <row r="41" spans="1:105" ht="12" customHeight="1" x14ac:dyDescent="0.25">
      <c r="A41" s="64" t="s">
        <v>33</v>
      </c>
      <c r="B41" s="229">
        <v>2.1734384777120779</v>
      </c>
      <c r="C41" s="229">
        <v>1.999120425747587</v>
      </c>
      <c r="D41" s="229">
        <v>2.2179541543870189</v>
      </c>
      <c r="E41" s="229">
        <v>2.6748143718472508</v>
      </c>
      <c r="F41" s="229">
        <v>3.1796184964041831</v>
      </c>
      <c r="G41" s="229">
        <v>3.5871646921407172</v>
      </c>
      <c r="H41" s="229">
        <v>3.0054646431687222</v>
      </c>
      <c r="I41" s="229">
        <v>3.1988059067075381</v>
      </c>
      <c r="J41" s="229">
        <v>2.8120184823615801</v>
      </c>
      <c r="K41" s="229">
        <v>2.4010255300564132</v>
      </c>
      <c r="L41" s="229">
        <v>1.990559980033195</v>
      </c>
      <c r="M41" s="229">
        <v>2.0177316063821209</v>
      </c>
      <c r="N41" s="229">
        <v>2.3078187110196491</v>
      </c>
      <c r="O41" s="229">
        <v>2.5406137406917551</v>
      </c>
      <c r="P41" s="229">
        <v>2.7228325989076398</v>
      </c>
      <c r="Q41" s="229">
        <v>2.7864244230823272</v>
      </c>
      <c r="R41" s="229">
        <v>2.9883653223271951</v>
      </c>
      <c r="S41" s="229">
        <v>2.0364256057975001</v>
      </c>
      <c r="T41" s="229">
        <v>2.412914012316508</v>
      </c>
      <c r="U41" s="229">
        <v>3.0230084979448848</v>
      </c>
      <c r="V41" s="229">
        <v>2.825993758440283</v>
      </c>
      <c r="W41" s="229">
        <v>2.968468040532863</v>
      </c>
      <c r="X41" s="229">
        <v>2.6531385951246969</v>
      </c>
      <c r="Y41" s="229">
        <v>2.2902610206009939</v>
      </c>
      <c r="DA41" s="73" t="s">
        <v>1614</v>
      </c>
    </row>
    <row r="42" spans="1:105" ht="12" customHeight="1" x14ac:dyDescent="0.25">
      <c r="A42" s="64" t="s">
        <v>35</v>
      </c>
      <c r="B42" s="229">
        <v>24.76096014965141</v>
      </c>
      <c r="C42" s="229">
        <v>23.465569793605521</v>
      </c>
      <c r="D42" s="229">
        <v>21.482270180868149</v>
      </c>
      <c r="E42" s="229">
        <v>23.656278946723571</v>
      </c>
      <c r="F42" s="229">
        <v>23.10610226691195</v>
      </c>
      <c r="G42" s="229">
        <v>24.903098309928801</v>
      </c>
      <c r="H42" s="229">
        <v>27.79719937054476</v>
      </c>
      <c r="I42" s="229">
        <v>24.94998922651024</v>
      </c>
      <c r="J42" s="229">
        <v>23.73583566461825</v>
      </c>
      <c r="K42" s="229">
        <v>21.451935907116411</v>
      </c>
      <c r="L42" s="229">
        <v>21.90596490154087</v>
      </c>
      <c r="M42" s="229">
        <v>23.357959768418979</v>
      </c>
      <c r="N42" s="229">
        <v>23.04119442087859</v>
      </c>
      <c r="O42" s="229">
        <v>22.210659975130302</v>
      </c>
      <c r="P42" s="229">
        <v>22.990597630760028</v>
      </c>
      <c r="Q42" s="229">
        <v>22.15361819869689</v>
      </c>
      <c r="R42" s="229">
        <v>23.0090738451593</v>
      </c>
      <c r="S42" s="229">
        <v>23.716098351740001</v>
      </c>
      <c r="T42" s="229">
        <v>18.341298777665799</v>
      </c>
      <c r="U42" s="229">
        <v>22.90916940110348</v>
      </c>
      <c r="V42" s="229">
        <v>23.280722593563951</v>
      </c>
      <c r="W42" s="229">
        <v>23.237300862844499</v>
      </c>
      <c r="X42" s="229">
        <v>21.73151895006675</v>
      </c>
      <c r="Y42" s="229">
        <v>18.204325503371759</v>
      </c>
      <c r="DA42" s="73" t="s">
        <v>1615</v>
      </c>
    </row>
    <row r="43" spans="1:105" ht="12" customHeight="1" x14ac:dyDescent="0.25">
      <c r="A43" s="64" t="s">
        <v>36</v>
      </c>
      <c r="B43" s="229">
        <v>11.625069555324719</v>
      </c>
      <c r="C43" s="229">
        <v>10.82782146945784</v>
      </c>
      <c r="D43" s="229">
        <v>9.8962651086515958</v>
      </c>
      <c r="E43" s="229">
        <v>0.19993651663942119</v>
      </c>
      <c r="F43" s="229">
        <v>0.19634439029355699</v>
      </c>
      <c r="G43" s="229">
        <v>0.20272276977430231</v>
      </c>
      <c r="H43" s="229">
        <v>0</v>
      </c>
      <c r="I43" s="229">
        <v>0</v>
      </c>
      <c r="J43" s="229">
        <v>0</v>
      </c>
      <c r="K43" s="229">
        <v>0</v>
      </c>
      <c r="L43" s="229">
        <v>0.88036055785276912</v>
      </c>
      <c r="M43" s="229">
        <v>0.39428952707745762</v>
      </c>
      <c r="N43" s="229">
        <v>0.40732707569920118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1616</v>
      </c>
    </row>
    <row r="44" spans="1:105" ht="12" customHeight="1" x14ac:dyDescent="0.25">
      <c r="A44" s="64" t="s">
        <v>38</v>
      </c>
      <c r="B44" s="229">
        <v>0</v>
      </c>
      <c r="C44" s="229">
        <v>0</v>
      </c>
      <c r="D44" s="229">
        <v>0</v>
      </c>
      <c r="E44" s="229">
        <v>5.314424556754882</v>
      </c>
      <c r="F44" s="229">
        <v>6.462408510037613</v>
      </c>
      <c r="G44" s="229">
        <v>8.9593271097176608</v>
      </c>
      <c r="H44" s="229">
        <v>9.4916996290068276</v>
      </c>
      <c r="I44" s="229">
        <v>11.83907425011054</v>
      </c>
      <c r="J44" s="229">
        <v>11.28378280019647</v>
      </c>
      <c r="K44" s="229">
        <v>11.884024779783751</v>
      </c>
      <c r="L44" s="229">
        <v>10.49523547712807</v>
      </c>
      <c r="M44" s="229">
        <v>12.10886657870115</v>
      </c>
      <c r="N44" s="229">
        <v>12.36173705241206</v>
      </c>
      <c r="O44" s="229">
        <v>13.619100521812889</v>
      </c>
      <c r="P44" s="229">
        <v>14.23677499857803</v>
      </c>
      <c r="Q44" s="229">
        <v>13.682898470056919</v>
      </c>
      <c r="R44" s="229">
        <v>13.37756106049561</v>
      </c>
      <c r="S44" s="229">
        <v>15.359842871578669</v>
      </c>
      <c r="T44" s="229">
        <v>12.920491052676301</v>
      </c>
      <c r="U44" s="229">
        <v>17.054537956914199</v>
      </c>
      <c r="V44" s="229">
        <v>17.2692780577413</v>
      </c>
      <c r="W44" s="229">
        <v>16.70005396633751</v>
      </c>
      <c r="X44" s="229">
        <v>16.53283033410289</v>
      </c>
      <c r="Y44" s="229">
        <v>15.51335706120655</v>
      </c>
      <c r="DA44" s="73" t="s">
        <v>1617</v>
      </c>
    </row>
    <row r="45" spans="1:105" ht="12" customHeight="1" x14ac:dyDescent="0.25">
      <c r="A45" s="146" t="s">
        <v>39</v>
      </c>
      <c r="B45" s="325">
        <v>10.29571566303799</v>
      </c>
      <c r="C45" s="325">
        <v>10.985547283636601</v>
      </c>
      <c r="D45" s="325">
        <v>10.32226230313676</v>
      </c>
      <c r="E45" s="325">
        <v>8.2224743966537304</v>
      </c>
      <c r="F45" s="325">
        <v>13.791686583952609</v>
      </c>
      <c r="G45" s="325">
        <v>5.8180660926395422</v>
      </c>
      <c r="H45" s="325">
        <v>5.5629481315950873</v>
      </c>
      <c r="I45" s="325">
        <v>4.5390034836866571</v>
      </c>
      <c r="J45" s="325">
        <v>5.0069726036267408</v>
      </c>
      <c r="K45" s="325">
        <v>5.7833887747513968</v>
      </c>
      <c r="L45" s="325">
        <v>5.6307706400034441</v>
      </c>
      <c r="M45" s="325">
        <v>5.8945934225225747</v>
      </c>
      <c r="N45" s="325">
        <v>6.5326183284035508</v>
      </c>
      <c r="O45" s="325">
        <v>6.8978207088592294</v>
      </c>
      <c r="P45" s="325">
        <v>6.5151890900367224</v>
      </c>
      <c r="Q45" s="325">
        <v>7.3502414088169523</v>
      </c>
      <c r="R45" s="325">
        <v>8.2058824543341533</v>
      </c>
      <c r="S45" s="325">
        <v>7.1634801705882314</v>
      </c>
      <c r="T45" s="325">
        <v>41.558283584495221</v>
      </c>
      <c r="U45" s="325">
        <v>8.7585465030806322</v>
      </c>
      <c r="V45" s="325">
        <v>9.7947153684814552</v>
      </c>
      <c r="W45" s="325">
        <v>10.0357566223992</v>
      </c>
      <c r="X45" s="325">
        <v>7.7846404318432176</v>
      </c>
      <c r="Y45" s="325">
        <v>7.6180884216596496</v>
      </c>
      <c r="DA45" s="148" t="s">
        <v>1618</v>
      </c>
    </row>
    <row r="46" spans="1:105" ht="12" hidden="1" customHeight="1" x14ac:dyDescent="0.25">
      <c r="A46" s="98"/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X46" s="98"/>
      <c r="Y46" s="98"/>
      <c r="DA46" s="94"/>
    </row>
    <row r="47" spans="1:105" ht="12" customHeight="1" x14ac:dyDescent="0.25">
      <c r="A47" s="172"/>
      <c r="B47" s="172"/>
      <c r="C47" s="172"/>
      <c r="D47" s="172"/>
      <c r="E47" s="172"/>
      <c r="F47" s="172"/>
      <c r="G47" s="172"/>
      <c r="H47" s="172"/>
      <c r="I47" s="172"/>
      <c r="J47" s="172"/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V47" s="172"/>
      <c r="W47" s="172"/>
      <c r="X47" s="172"/>
      <c r="Y47" s="172"/>
      <c r="DA47" s="176"/>
    </row>
    <row r="48" spans="1:105" ht="15" customHeight="1" x14ac:dyDescent="0.25">
      <c r="A48" s="34" t="s">
        <v>52</v>
      </c>
      <c r="B48" s="223">
        <v>1460.472172076496</v>
      </c>
      <c r="C48" s="223">
        <v>1249.816579528313</v>
      </c>
      <c r="D48" s="223">
        <v>1334.558232955045</v>
      </c>
      <c r="E48" s="223">
        <v>1389.5625212208481</v>
      </c>
      <c r="F48" s="223">
        <v>1464.6289463302651</v>
      </c>
      <c r="G48" s="223">
        <v>1368.4109739636719</v>
      </c>
      <c r="H48" s="223">
        <v>1328.552046370691</v>
      </c>
      <c r="I48" s="223">
        <v>1598.1281680691029</v>
      </c>
      <c r="J48" s="223">
        <v>1469.903378208003</v>
      </c>
      <c r="K48" s="223">
        <v>1300.153727858672</v>
      </c>
      <c r="L48" s="223">
        <v>1393.6274583618811</v>
      </c>
      <c r="M48" s="223">
        <v>1452.6235050464791</v>
      </c>
      <c r="N48" s="223">
        <v>1378.183724405967</v>
      </c>
      <c r="O48" s="223">
        <v>1427.2077116408011</v>
      </c>
      <c r="P48" s="223">
        <v>1403.026653577456</v>
      </c>
      <c r="Q48" s="223">
        <v>1448.340357591569</v>
      </c>
      <c r="R48" s="223">
        <v>1459.9295064664391</v>
      </c>
      <c r="S48" s="223">
        <v>1501.8302477776431</v>
      </c>
      <c r="T48" s="223">
        <v>1556.360569109615</v>
      </c>
      <c r="U48" s="223">
        <v>1556.979353268154</v>
      </c>
      <c r="V48" s="223">
        <v>1666.37529903067</v>
      </c>
      <c r="W48" s="223">
        <v>1647.944187194581</v>
      </c>
      <c r="X48" s="223">
        <v>1599.1047527763819</v>
      </c>
      <c r="Y48" s="223">
        <v>1407.074764760484</v>
      </c>
      <c r="DA48" s="89" t="s">
        <v>1619</v>
      </c>
    </row>
    <row r="49" spans="1:105" ht="12" customHeight="1" x14ac:dyDescent="0.25">
      <c r="A49" s="55" t="s">
        <v>91</v>
      </c>
      <c r="B49" s="259">
        <v>9.3242697759668847</v>
      </c>
      <c r="C49" s="259">
        <v>7.9635680786404111</v>
      </c>
      <c r="D49" s="259">
        <v>8.5377997816915965</v>
      </c>
      <c r="E49" s="259">
        <v>8.8798544991907562</v>
      </c>
      <c r="F49" s="259">
        <v>9.359728177307252</v>
      </c>
      <c r="G49" s="259">
        <v>8.7399263745901177</v>
      </c>
      <c r="H49" s="259">
        <v>8.4832939576857385</v>
      </c>
      <c r="I49" s="259">
        <v>10.19428723338013</v>
      </c>
      <c r="J49" s="259">
        <v>9.3811013211763274</v>
      </c>
      <c r="K49" s="259">
        <v>8.2905585714156906</v>
      </c>
      <c r="L49" s="259">
        <v>8.8768360146581404</v>
      </c>
      <c r="M49" s="259">
        <v>9.2431136068153315</v>
      </c>
      <c r="N49" s="259">
        <v>8.7650443865075882</v>
      </c>
      <c r="O49" s="259">
        <v>9.0745180258455509</v>
      </c>
      <c r="P49" s="259">
        <v>8.9239612796617926</v>
      </c>
      <c r="Q49" s="259">
        <v>9.2118888191560053</v>
      </c>
      <c r="R49" s="259">
        <v>9.2867072378705942</v>
      </c>
      <c r="S49" s="259">
        <v>9.5385389597060524</v>
      </c>
      <c r="T49" s="259">
        <v>9.8788656144639528</v>
      </c>
      <c r="U49" s="259">
        <v>9.8661509237033496</v>
      </c>
      <c r="V49" s="259">
        <v>10.630729464177479</v>
      </c>
      <c r="W49" s="259">
        <v>10.469270123863071</v>
      </c>
      <c r="X49" s="259">
        <v>10.07962746104926</v>
      </c>
      <c r="Y49" s="259">
        <v>8.9365126208971652</v>
      </c>
      <c r="DA49" s="67" t="s">
        <v>1620</v>
      </c>
    </row>
    <row r="50" spans="1:105" ht="12" customHeight="1" x14ac:dyDescent="0.25">
      <c r="A50" s="173" t="s">
        <v>92</v>
      </c>
      <c r="B50" s="224">
        <v>2.7100688719943071</v>
      </c>
      <c r="C50" s="224">
        <v>2.3145853217972721</v>
      </c>
      <c r="D50" s="224">
        <v>2.4814839102274768</v>
      </c>
      <c r="E50" s="224">
        <v>2.5809010082615309</v>
      </c>
      <c r="F50" s="224">
        <v>2.720374741733393</v>
      </c>
      <c r="G50" s="224">
        <v>2.5402313511293291</v>
      </c>
      <c r="H50" s="224">
        <v>2.4656419686567368</v>
      </c>
      <c r="I50" s="224">
        <v>2.9629366338757208</v>
      </c>
      <c r="J50" s="224">
        <v>2.7265867769155512</v>
      </c>
      <c r="K50" s="224">
        <v>2.4096240516067029</v>
      </c>
      <c r="L50" s="224">
        <v>2.5800236954886291</v>
      </c>
      <c r="M50" s="224">
        <v>2.6864810937476049</v>
      </c>
      <c r="N50" s="224">
        <v>2.5475318201053949</v>
      </c>
      <c r="O50" s="224">
        <v>2.6374793330821582</v>
      </c>
      <c r="P50" s="224">
        <v>2.5937205014412039</v>
      </c>
      <c r="Q50" s="224">
        <v>2.6774057101408069</v>
      </c>
      <c r="R50" s="224">
        <v>2.699151441708211</v>
      </c>
      <c r="S50" s="224">
        <v>2.772345517676079</v>
      </c>
      <c r="T50" s="224">
        <v>2.87126035985992</v>
      </c>
      <c r="U50" s="224">
        <v>2.875944835455758</v>
      </c>
      <c r="V50" s="224">
        <v>3.0897871575656599</v>
      </c>
      <c r="W50" s="224">
        <v>3.0428595221805632</v>
      </c>
      <c r="X50" s="224">
        <v>2.953739111024885</v>
      </c>
      <c r="Y50" s="224">
        <v>2.5973685082021669</v>
      </c>
      <c r="DA50" s="177" t="s">
        <v>1621</v>
      </c>
    </row>
    <row r="51" spans="1:105" ht="12" customHeight="1" x14ac:dyDescent="0.25">
      <c r="A51" s="173" t="s">
        <v>93</v>
      </c>
      <c r="B51" s="224">
        <v>21.690975574000049</v>
      </c>
      <c r="C51" s="224">
        <v>20.847947341821129</v>
      </c>
      <c r="D51" s="224">
        <v>21.805195833004369</v>
      </c>
      <c r="E51" s="224">
        <v>17.900716476099941</v>
      </c>
      <c r="F51" s="224">
        <v>18.72722303081137</v>
      </c>
      <c r="G51" s="224">
        <v>17.794535939816662</v>
      </c>
      <c r="H51" s="224">
        <v>17.402377102834201</v>
      </c>
      <c r="I51" s="224">
        <v>21.425348520233349</v>
      </c>
      <c r="J51" s="224">
        <v>18.715602841759129</v>
      </c>
      <c r="K51" s="224">
        <v>16.64350947095561</v>
      </c>
      <c r="L51" s="224">
        <v>18.22903809056254</v>
      </c>
      <c r="M51" s="224">
        <v>19.558998286775289</v>
      </c>
      <c r="N51" s="224">
        <v>18.383223153012391</v>
      </c>
      <c r="O51" s="224">
        <v>18.731007381034651</v>
      </c>
      <c r="P51" s="224">
        <v>18.03796515602896</v>
      </c>
      <c r="Q51" s="224">
        <v>18.983774828315259</v>
      </c>
      <c r="R51" s="224">
        <v>19.33890007070789</v>
      </c>
      <c r="S51" s="224">
        <v>20.114680000412179</v>
      </c>
      <c r="T51" s="224">
        <v>20.19433936658907</v>
      </c>
      <c r="U51" s="224">
        <v>20.1882877624756</v>
      </c>
      <c r="V51" s="224">
        <v>19.834518943807542</v>
      </c>
      <c r="W51" s="224">
        <v>21.35460317349192</v>
      </c>
      <c r="X51" s="224">
        <v>20.572750190927209</v>
      </c>
      <c r="Y51" s="224">
        <v>18.159676490769211</v>
      </c>
      <c r="DA51" s="177" t="s">
        <v>1622</v>
      </c>
    </row>
    <row r="52" spans="1:105" ht="12" customHeight="1" x14ac:dyDescent="0.25">
      <c r="A52" s="173" t="s">
        <v>94</v>
      </c>
      <c r="B52" s="224">
        <v>7.6053000701980773</v>
      </c>
      <c r="C52" s="224">
        <v>6.4954496515766804</v>
      </c>
      <c r="D52" s="224">
        <v>6.9638192415237166</v>
      </c>
      <c r="E52" s="224">
        <v>7.2428146834738243</v>
      </c>
      <c r="F52" s="224">
        <v>7.6342215609616817</v>
      </c>
      <c r="G52" s="224">
        <v>7.1286829175106794</v>
      </c>
      <c r="H52" s="224">
        <v>6.9193618033437918</v>
      </c>
      <c r="I52" s="224">
        <v>8.3149260236419611</v>
      </c>
      <c r="J52" s="224">
        <v>7.6516544727578228</v>
      </c>
      <c r="K52" s="224">
        <v>6.7621580241795174</v>
      </c>
      <c r="L52" s="224">
        <v>7.2403526696990852</v>
      </c>
      <c r="M52" s="224">
        <v>7.5391053939633563</v>
      </c>
      <c r="N52" s="224">
        <v>7.149170314635497</v>
      </c>
      <c r="O52" s="224">
        <v>7.4015911419530349</v>
      </c>
      <c r="P52" s="224">
        <v>7.2787901870437883</v>
      </c>
      <c r="Q52" s="224">
        <v>7.5136370317770274</v>
      </c>
      <c r="R52" s="224">
        <v>7.5746623494452017</v>
      </c>
      <c r="S52" s="224">
        <v>7.7800677975683206</v>
      </c>
      <c r="T52" s="224">
        <v>8.0576537526628158</v>
      </c>
      <c r="U52" s="224">
        <v>8.0707998549431021</v>
      </c>
      <c r="V52" s="224">
        <v>8.6709082301066349</v>
      </c>
      <c r="W52" s="224">
        <v>8.5392146217350255</v>
      </c>
      <c r="X52" s="224">
        <v>8.2891149005720042</v>
      </c>
      <c r="Y52" s="224">
        <v>7.2890276339079412</v>
      </c>
      <c r="DA52" s="177" t="s">
        <v>1623</v>
      </c>
    </row>
    <row r="53" spans="1:105" ht="12" customHeight="1" x14ac:dyDescent="0.25">
      <c r="A53" s="56" t="s">
        <v>95</v>
      </c>
      <c r="B53" s="260">
        <v>16.876838441305448</v>
      </c>
      <c r="C53" s="260">
        <v>15.42252396679172</v>
      </c>
      <c r="D53" s="260">
        <v>16.404580457064689</v>
      </c>
      <c r="E53" s="260">
        <v>15.14236410351808</v>
      </c>
      <c r="F53" s="260">
        <v>15.847380547985949</v>
      </c>
      <c r="G53" s="260">
        <v>14.78840065337894</v>
      </c>
      <c r="H53" s="260">
        <v>14.424322194260579</v>
      </c>
      <c r="I53" s="260">
        <v>17.494256967155579</v>
      </c>
      <c r="J53" s="260">
        <v>15.763413367269781</v>
      </c>
      <c r="K53" s="260">
        <v>13.90465056895575</v>
      </c>
      <c r="L53" s="260">
        <v>15.01631010805102</v>
      </c>
      <c r="M53" s="260">
        <v>15.902944802600739</v>
      </c>
      <c r="N53" s="260">
        <v>15.01934115048681</v>
      </c>
      <c r="O53" s="260">
        <v>15.406671398730531</v>
      </c>
      <c r="P53" s="260">
        <v>15.04905039970898</v>
      </c>
      <c r="Q53" s="260">
        <v>15.653431627520559</v>
      </c>
      <c r="R53" s="260">
        <v>15.8362513622829</v>
      </c>
      <c r="S53" s="260">
        <v>16.367564797559041</v>
      </c>
      <c r="T53" s="260">
        <v>17.00985335293818</v>
      </c>
      <c r="U53" s="260">
        <v>17.133200504417701</v>
      </c>
      <c r="V53" s="260">
        <v>17.959227930802861</v>
      </c>
      <c r="W53" s="260">
        <v>18.11367707260554</v>
      </c>
      <c r="X53" s="260">
        <v>17.631653349361411</v>
      </c>
      <c r="Y53" s="260">
        <v>15.56489832356516</v>
      </c>
      <c r="DA53" s="68" t="s">
        <v>1624</v>
      </c>
    </row>
    <row r="54" spans="1:105" ht="12" customHeight="1" x14ac:dyDescent="0.25">
      <c r="A54" s="37" t="s">
        <v>159</v>
      </c>
      <c r="B54" s="226">
        <v>0.64932820245222134</v>
      </c>
      <c r="C54" s="226">
        <v>0.43311126272435752</v>
      </c>
      <c r="D54" s="226">
        <v>0.45474780901655398</v>
      </c>
      <c r="E54" s="226">
        <v>0.62065476273431419</v>
      </c>
      <c r="F54" s="226">
        <v>0.60224774414696369</v>
      </c>
      <c r="G54" s="226">
        <v>0.65917192971788474</v>
      </c>
      <c r="H54" s="226">
        <v>0.54900850556787906</v>
      </c>
      <c r="I54" s="226">
        <v>0.89843300269505877</v>
      </c>
      <c r="J54" s="226">
        <v>1.048711622627778</v>
      </c>
      <c r="K54" s="226">
        <v>1.0246311169323841</v>
      </c>
      <c r="L54" s="226">
        <v>1.0225889895236939</v>
      </c>
      <c r="M54" s="226">
        <v>0.68947127155218857</v>
      </c>
      <c r="N54" s="226">
        <v>0.47130820353879838</v>
      </c>
      <c r="O54" s="226">
        <v>0.40625783571858831</v>
      </c>
      <c r="P54" s="226">
        <v>0.29019188702519122</v>
      </c>
      <c r="Q54" s="226">
        <v>0.28340049702124848</v>
      </c>
      <c r="R54" s="226">
        <v>0.30738452227933388</v>
      </c>
      <c r="S54" s="226">
        <v>0.29654883072437033</v>
      </c>
      <c r="T54" s="226">
        <v>0.29088663378488711</v>
      </c>
      <c r="U54" s="226">
        <v>0.28760304297549288</v>
      </c>
      <c r="V54" s="226">
        <v>0.31617513581926088</v>
      </c>
      <c r="W54" s="226">
        <v>0.33606178554358052</v>
      </c>
      <c r="X54" s="226">
        <v>0.34073164899383351</v>
      </c>
      <c r="Y54" s="226">
        <v>0.38894371210374101</v>
      </c>
      <c r="DA54" s="69" t="s">
        <v>1625</v>
      </c>
    </row>
    <row r="55" spans="1:105" ht="12" customHeight="1" x14ac:dyDescent="0.25">
      <c r="A55" s="37" t="s">
        <v>35</v>
      </c>
      <c r="B55" s="226">
        <v>8.8413961802772523</v>
      </c>
      <c r="C55" s="226">
        <v>6.6516384563262472</v>
      </c>
      <c r="D55" s="226">
        <v>7.1835678537323684</v>
      </c>
      <c r="E55" s="226">
        <v>9.2770485494789998</v>
      </c>
      <c r="F55" s="226">
        <v>9.8509684606429868</v>
      </c>
      <c r="G55" s="226">
        <v>9.0317823946148632</v>
      </c>
      <c r="H55" s="226">
        <v>8.8879629120758956</v>
      </c>
      <c r="I55" s="226">
        <v>9.8080942029446394</v>
      </c>
      <c r="J55" s="226">
        <v>9.2606098896512581</v>
      </c>
      <c r="K55" s="226">
        <v>8.0028724062044407</v>
      </c>
      <c r="L55" s="226">
        <v>8.6099829846701681</v>
      </c>
      <c r="M55" s="226">
        <v>8.9826844308736824</v>
      </c>
      <c r="N55" s="226">
        <v>8.7599757151184345</v>
      </c>
      <c r="O55" s="226">
        <v>9.1542308210239884</v>
      </c>
      <c r="P55" s="226">
        <v>9.2283267101942403</v>
      </c>
      <c r="Q55" s="226">
        <v>9.3667978108480838</v>
      </c>
      <c r="R55" s="226">
        <v>9.4172217552541415</v>
      </c>
      <c r="S55" s="226">
        <v>9.5404743777299483</v>
      </c>
      <c r="T55" s="226">
        <v>9.7480862693189252</v>
      </c>
      <c r="U55" s="226">
        <v>9.8070676311745135</v>
      </c>
      <c r="V55" s="226">
        <v>11.191060158809821</v>
      </c>
      <c r="W55" s="226">
        <v>10.418464013003261</v>
      </c>
      <c r="X55" s="226">
        <v>9.947558739237488</v>
      </c>
      <c r="Y55" s="226">
        <v>8.4689434140314077</v>
      </c>
      <c r="DA55" s="69" t="s">
        <v>1626</v>
      </c>
    </row>
    <row r="56" spans="1:105" ht="12" customHeight="1" x14ac:dyDescent="0.25">
      <c r="A56" s="37" t="s">
        <v>96</v>
      </c>
      <c r="B56" s="226">
        <v>0</v>
      </c>
      <c r="C56" s="226">
        <v>0</v>
      </c>
      <c r="D56" s="226">
        <v>0</v>
      </c>
      <c r="E56" s="226">
        <v>0</v>
      </c>
      <c r="F56" s="226">
        <v>0</v>
      </c>
      <c r="G56" s="226">
        <v>0</v>
      </c>
      <c r="H56" s="226">
        <v>0</v>
      </c>
      <c r="I56" s="226">
        <v>0</v>
      </c>
      <c r="J56" s="226">
        <v>0</v>
      </c>
      <c r="K56" s="226">
        <v>0</v>
      </c>
      <c r="L56" s="226">
        <v>0</v>
      </c>
      <c r="M56" s="226">
        <v>0</v>
      </c>
      <c r="N56" s="226">
        <v>0</v>
      </c>
      <c r="O56" s="226">
        <v>0</v>
      </c>
      <c r="P56" s="226">
        <v>0</v>
      </c>
      <c r="Q56" s="226">
        <v>0</v>
      </c>
      <c r="R56" s="226">
        <v>0</v>
      </c>
      <c r="S56" s="226">
        <v>0</v>
      </c>
      <c r="T56" s="226">
        <v>0</v>
      </c>
      <c r="U56" s="226">
        <v>0</v>
      </c>
      <c r="V56" s="226">
        <v>0</v>
      </c>
      <c r="W56" s="226">
        <v>0</v>
      </c>
      <c r="X56" s="226">
        <v>0</v>
      </c>
      <c r="Y56" s="226">
        <v>0</v>
      </c>
      <c r="DA56" s="69" t="s">
        <v>1627</v>
      </c>
    </row>
    <row r="57" spans="1:105" ht="12" customHeight="1" x14ac:dyDescent="0.25">
      <c r="A57" s="37" t="s">
        <v>78</v>
      </c>
      <c r="B57" s="226">
        <v>0</v>
      </c>
      <c r="C57" s="226">
        <v>0</v>
      </c>
      <c r="D57" s="226">
        <v>0</v>
      </c>
      <c r="E57" s="226">
        <v>0</v>
      </c>
      <c r="F57" s="226">
        <v>0</v>
      </c>
      <c r="G57" s="226">
        <v>0</v>
      </c>
      <c r="H57" s="226">
        <v>0</v>
      </c>
      <c r="I57" s="226">
        <v>0</v>
      </c>
      <c r="J57" s="226">
        <v>0</v>
      </c>
      <c r="K57" s="226">
        <v>0</v>
      </c>
      <c r="L57" s="226">
        <v>0</v>
      </c>
      <c r="M57" s="226">
        <v>0</v>
      </c>
      <c r="N57" s="226">
        <v>0</v>
      </c>
      <c r="O57" s="226">
        <v>0</v>
      </c>
      <c r="P57" s="226">
        <v>0</v>
      </c>
      <c r="Q57" s="226">
        <v>0</v>
      </c>
      <c r="R57" s="226">
        <v>0</v>
      </c>
      <c r="S57" s="226">
        <v>0</v>
      </c>
      <c r="T57" s="226">
        <v>0.64132288069978205</v>
      </c>
      <c r="U57" s="226">
        <v>0.6813442692554772</v>
      </c>
      <c r="V57" s="226">
        <v>0.72490788215328894</v>
      </c>
      <c r="W57" s="226">
        <v>0.76598445047209818</v>
      </c>
      <c r="X57" s="226">
        <v>0.7590503364297958</v>
      </c>
      <c r="Y57" s="226">
        <v>0.8313585425655271</v>
      </c>
      <c r="DA57" s="69" t="s">
        <v>1628</v>
      </c>
    </row>
    <row r="58" spans="1:105" ht="12" customHeight="1" x14ac:dyDescent="0.25">
      <c r="A58" s="37" t="s">
        <v>40</v>
      </c>
      <c r="B58" s="226">
        <v>7.3861140585759779</v>
      </c>
      <c r="C58" s="226">
        <v>8.3377742477411179</v>
      </c>
      <c r="D58" s="226">
        <v>8.7662647943157719</v>
      </c>
      <c r="E58" s="226">
        <v>5.2446607913047698</v>
      </c>
      <c r="F58" s="226">
        <v>5.3941643431960014</v>
      </c>
      <c r="G58" s="226">
        <v>5.0974463290461953</v>
      </c>
      <c r="H58" s="226">
        <v>4.9873507766168039</v>
      </c>
      <c r="I58" s="226">
        <v>6.7877297615158803</v>
      </c>
      <c r="J58" s="226">
        <v>5.454091854990744</v>
      </c>
      <c r="K58" s="226">
        <v>4.8771470458189299</v>
      </c>
      <c r="L58" s="226">
        <v>5.3837381338571602</v>
      </c>
      <c r="M58" s="226">
        <v>6.2307891001748708</v>
      </c>
      <c r="N58" s="226">
        <v>5.7880572318295744</v>
      </c>
      <c r="O58" s="226">
        <v>5.8461827419879544</v>
      </c>
      <c r="P58" s="226">
        <v>5.5305318024895476</v>
      </c>
      <c r="Q58" s="226">
        <v>6.0032333196512271</v>
      </c>
      <c r="R58" s="226">
        <v>6.111645084749429</v>
      </c>
      <c r="S58" s="226">
        <v>6.5305415891047227</v>
      </c>
      <c r="T58" s="226">
        <v>6.3295575691345833</v>
      </c>
      <c r="U58" s="226">
        <v>6.3571855610122148</v>
      </c>
      <c r="V58" s="226">
        <v>5.727084754020483</v>
      </c>
      <c r="W58" s="226">
        <v>6.5931668235866034</v>
      </c>
      <c r="X58" s="226">
        <v>6.5843126247002992</v>
      </c>
      <c r="Y58" s="226">
        <v>5.8756526548644832</v>
      </c>
      <c r="DA58" s="69" t="s">
        <v>1629</v>
      </c>
    </row>
    <row r="59" spans="1:105" ht="12" customHeight="1" x14ac:dyDescent="0.25">
      <c r="A59" s="57" t="s">
        <v>1496</v>
      </c>
      <c r="B59" s="261">
        <v>78.558068825060545</v>
      </c>
      <c r="C59" s="261">
        <v>75.504878817121778</v>
      </c>
      <c r="D59" s="261">
        <v>78.971739613516618</v>
      </c>
      <c r="E59" s="261">
        <v>64.8309114613063</v>
      </c>
      <c r="F59" s="261">
        <v>67.824265014625098</v>
      </c>
      <c r="G59" s="261">
        <v>64.446358085697753</v>
      </c>
      <c r="H59" s="261">
        <v>63.026078910105873</v>
      </c>
      <c r="I59" s="261">
        <v>77.686209094619286</v>
      </c>
      <c r="J59" s="261">
        <v>67.782180249547906</v>
      </c>
      <c r="K59" s="261">
        <v>60.277692815121469</v>
      </c>
      <c r="L59" s="261">
        <v>66.019991772503701</v>
      </c>
      <c r="M59" s="261">
        <v>70.836700189893037</v>
      </c>
      <c r="N59" s="261">
        <v>66.578402836423365</v>
      </c>
      <c r="O59" s="261">
        <v>67.837970771855055</v>
      </c>
      <c r="P59" s="261">
        <v>65.327984135941364</v>
      </c>
      <c r="Q59" s="261">
        <v>68.753417034401537</v>
      </c>
      <c r="R59" s="261">
        <v>70.039571875073435</v>
      </c>
      <c r="S59" s="261">
        <v>72.849209131954638</v>
      </c>
      <c r="T59" s="261">
        <v>73.137710953799186</v>
      </c>
      <c r="U59" s="261">
        <v>73.326709330490004</v>
      </c>
      <c r="V59" s="261">
        <v>71.834551608056543</v>
      </c>
      <c r="W59" s="261">
        <v>77.339831033043325</v>
      </c>
      <c r="X59" s="261">
        <v>74.718853839324282</v>
      </c>
      <c r="Y59" s="261">
        <v>65.768785305934628</v>
      </c>
      <c r="DA59" s="70" t="s">
        <v>1630</v>
      </c>
    </row>
    <row r="60" spans="1:105" ht="12" customHeight="1" x14ac:dyDescent="0.25">
      <c r="A60" s="57" t="s">
        <v>1498</v>
      </c>
      <c r="B60" s="261">
        <f t="shared" ref="B60:Y60" si="1">B61+B67+B78</f>
        <v>168.49922015807451</v>
      </c>
      <c r="C60" s="261">
        <f t="shared" si="1"/>
        <v>140.91769949897571</v>
      </c>
      <c r="D60" s="261">
        <f t="shared" si="1"/>
        <v>151.13413574117865</v>
      </c>
      <c r="E60" s="261">
        <f t="shared" si="1"/>
        <v>159.90246677774709</v>
      </c>
      <c r="F60" s="261">
        <f t="shared" si="1"/>
        <v>169.98930479247417</v>
      </c>
      <c r="G60" s="261">
        <f t="shared" si="1"/>
        <v>156.11980418563942</v>
      </c>
      <c r="H60" s="261">
        <f t="shared" si="1"/>
        <v>151.40296282156521</v>
      </c>
      <c r="I60" s="261">
        <f t="shared" si="1"/>
        <v>178.85854222907182</v>
      </c>
      <c r="J60" s="261">
        <f t="shared" si="1"/>
        <v>166.10827362019867</v>
      </c>
      <c r="K60" s="261">
        <f t="shared" si="1"/>
        <v>146.83751675442852</v>
      </c>
      <c r="L60" s="261">
        <f t="shared" si="1"/>
        <v>157.64975442921073</v>
      </c>
      <c r="M60" s="261">
        <f t="shared" si="1"/>
        <v>162.49394056301088</v>
      </c>
      <c r="N60" s="261">
        <f t="shared" si="1"/>
        <v>154.50909924320126</v>
      </c>
      <c r="O60" s="261">
        <f t="shared" si="1"/>
        <v>159.99958387293375</v>
      </c>
      <c r="P60" s="261">
        <f t="shared" si="1"/>
        <v>157.42701866495628</v>
      </c>
      <c r="Q60" s="261">
        <f t="shared" si="1"/>
        <v>162.32610254562186</v>
      </c>
      <c r="R60" s="261">
        <f t="shared" si="1"/>
        <v>163.9929171349238</v>
      </c>
      <c r="S60" s="261">
        <f t="shared" si="1"/>
        <v>167.35827553082814</v>
      </c>
      <c r="T60" s="261">
        <f t="shared" si="1"/>
        <v>185.41748449399813</v>
      </c>
      <c r="U60" s="261">
        <f t="shared" si="1"/>
        <v>174.08482501383227</v>
      </c>
      <c r="V60" s="261">
        <f t="shared" si="1"/>
        <v>188.87973068251677</v>
      </c>
      <c r="W60" s="261">
        <f t="shared" si="1"/>
        <v>184.98431122051602</v>
      </c>
      <c r="X60" s="261">
        <f t="shared" si="1"/>
        <v>178.1930801098577</v>
      </c>
      <c r="Y60" s="261">
        <f t="shared" si="1"/>
        <v>156.18691254793092</v>
      </c>
      <c r="DA60" s="70"/>
    </row>
    <row r="61" spans="1:105" ht="12" customHeight="1" x14ac:dyDescent="0.25">
      <c r="A61" s="60" t="s">
        <v>1499</v>
      </c>
      <c r="B61" s="262">
        <v>129.39799378272551</v>
      </c>
      <c r="C61" s="262">
        <v>107.9145446468879</v>
      </c>
      <c r="D61" s="262">
        <v>115.90055716909509</v>
      </c>
      <c r="E61" s="262">
        <v>125.7115960829595</v>
      </c>
      <c r="F61" s="262">
        <v>131.97664147925411</v>
      </c>
      <c r="G61" s="262">
        <v>123.21119094212661</v>
      </c>
      <c r="H61" s="262">
        <v>119.778903633101</v>
      </c>
      <c r="I61" s="262">
        <v>141.58576501513869</v>
      </c>
      <c r="J61" s="262">
        <v>131.33634993965629</v>
      </c>
      <c r="K61" s="262">
        <v>115.7562919529902</v>
      </c>
      <c r="L61" s="262">
        <v>124.1184259058943</v>
      </c>
      <c r="M61" s="262">
        <v>128.10654817206051</v>
      </c>
      <c r="N61" s="262">
        <v>121.5750242332853</v>
      </c>
      <c r="O61" s="262">
        <v>125.7104108476795</v>
      </c>
      <c r="P61" s="262">
        <v>123.814336163287</v>
      </c>
      <c r="Q61" s="262">
        <v>127.38173708429269</v>
      </c>
      <c r="R61" s="262">
        <v>128.55542223015291</v>
      </c>
      <c r="S61" s="262">
        <v>131.5636062637403</v>
      </c>
      <c r="T61" s="262">
        <v>135.29300325799011</v>
      </c>
      <c r="U61" s="262">
        <v>136.24173288140699</v>
      </c>
      <c r="V61" s="262">
        <v>147.78614300201929</v>
      </c>
      <c r="W61" s="262">
        <v>144.42310375226239</v>
      </c>
      <c r="X61" s="262">
        <v>139.60909671666269</v>
      </c>
      <c r="Y61" s="262">
        <v>121.9706077259943</v>
      </c>
      <c r="DA61" s="72" t="s">
        <v>1631</v>
      </c>
    </row>
    <row r="62" spans="1:105" ht="12" customHeight="1" x14ac:dyDescent="0.25">
      <c r="A62" s="59" t="s">
        <v>28</v>
      </c>
      <c r="B62" s="230">
        <v>40.453813077895603</v>
      </c>
      <c r="C62" s="230">
        <v>30.983043088024122</v>
      </c>
      <c r="D62" s="230">
        <v>30.78888616705418</v>
      </c>
      <c r="E62" s="230">
        <v>38.087756427715597</v>
      </c>
      <c r="F62" s="230">
        <v>39.682294990603189</v>
      </c>
      <c r="G62" s="230">
        <v>31.76486472622852</v>
      </c>
      <c r="H62" s="230">
        <v>30.9258251471873</v>
      </c>
      <c r="I62" s="230">
        <v>40.034245653901699</v>
      </c>
      <c r="J62" s="230">
        <v>39.121802296825877</v>
      </c>
      <c r="K62" s="230">
        <v>32.401702430974829</v>
      </c>
      <c r="L62" s="230">
        <v>34.626755835044811</v>
      </c>
      <c r="M62" s="230">
        <v>39.482594388555718</v>
      </c>
      <c r="N62" s="230">
        <v>38.170649618499873</v>
      </c>
      <c r="O62" s="230">
        <v>37.763464928886982</v>
      </c>
      <c r="P62" s="230">
        <v>38.522887471683319</v>
      </c>
      <c r="Q62" s="230">
        <v>38.877586865204357</v>
      </c>
      <c r="R62" s="230">
        <v>38.10205115290924</v>
      </c>
      <c r="S62" s="230">
        <v>40.401273845040173</v>
      </c>
      <c r="T62" s="230">
        <v>39.455840126275717</v>
      </c>
      <c r="U62" s="230">
        <v>39.561984879629662</v>
      </c>
      <c r="V62" s="230">
        <v>48.536859046927788</v>
      </c>
      <c r="W62" s="230">
        <v>42.271642589463653</v>
      </c>
      <c r="X62" s="230">
        <v>42.405624208597573</v>
      </c>
      <c r="Y62" s="230">
        <v>38.262320431859742</v>
      </c>
      <c r="DA62" s="71" t="s">
        <v>1632</v>
      </c>
    </row>
    <row r="63" spans="1:105" ht="12" customHeight="1" x14ac:dyDescent="0.25">
      <c r="A63" s="59" t="s">
        <v>31</v>
      </c>
      <c r="B63" s="295">
        <v>2.983159784250053</v>
      </c>
      <c r="C63" s="295">
        <v>3.0715622554372941</v>
      </c>
      <c r="D63" s="295">
        <v>3.0486820077212768</v>
      </c>
      <c r="E63" s="295">
        <v>5.6730578308360906</v>
      </c>
      <c r="F63" s="295">
        <v>2.4551841154032101</v>
      </c>
      <c r="G63" s="295">
        <v>1.690650569864828</v>
      </c>
      <c r="H63" s="295">
        <v>1.5132067988222631</v>
      </c>
      <c r="I63" s="295">
        <v>1.3994407149781869</v>
      </c>
      <c r="J63" s="295">
        <v>1.0854431169210621</v>
      </c>
      <c r="K63" s="295">
        <v>1.145034665178857</v>
      </c>
      <c r="L63" s="295">
        <v>0.88322953464061305</v>
      </c>
      <c r="M63" s="295">
        <v>0.76181434490958977</v>
      </c>
      <c r="N63" s="295">
        <v>0.66355142886622531</v>
      </c>
      <c r="O63" s="295">
        <v>0.4952048679990288</v>
      </c>
      <c r="P63" s="295">
        <v>0.34552559702629332</v>
      </c>
      <c r="Q63" s="295">
        <v>0.35421404983117383</v>
      </c>
      <c r="R63" s="295">
        <v>0.40617638574671378</v>
      </c>
      <c r="S63" s="295">
        <v>0.40794179413960829</v>
      </c>
      <c r="T63" s="295">
        <v>0.39195662029082018</v>
      </c>
      <c r="U63" s="295">
        <v>0.44054006226650788</v>
      </c>
      <c r="V63" s="295">
        <v>0.46389890006054812</v>
      </c>
      <c r="W63" s="295">
        <v>0.37629408824782662</v>
      </c>
      <c r="X63" s="295">
        <v>0.65067817664176797</v>
      </c>
      <c r="Y63" s="295">
        <v>0.80883214871997178</v>
      </c>
      <c r="DA63" s="122" t="s">
        <v>1633</v>
      </c>
    </row>
    <row r="64" spans="1:105" ht="12" customHeight="1" x14ac:dyDescent="0.25">
      <c r="A64" s="59" t="s">
        <v>159</v>
      </c>
      <c r="B64" s="295">
        <v>5.2996784086445539</v>
      </c>
      <c r="C64" s="295">
        <v>4.0028909509731134</v>
      </c>
      <c r="D64" s="295">
        <v>3.9849272629321688</v>
      </c>
      <c r="E64" s="295">
        <v>4.757599801360568</v>
      </c>
      <c r="F64" s="295">
        <v>4.8249555344106936</v>
      </c>
      <c r="G64" s="295">
        <v>5.762293019065817</v>
      </c>
      <c r="H64" s="295">
        <v>4.7292694612635549</v>
      </c>
      <c r="I64" s="295">
        <v>7.8729753253192261</v>
      </c>
      <c r="J64" s="295">
        <v>8.7466642293051091</v>
      </c>
      <c r="K64" s="295">
        <v>8.8562201722893921</v>
      </c>
      <c r="L64" s="295">
        <v>9.0801777117142368</v>
      </c>
      <c r="M64" s="295">
        <v>6.0793213315449446</v>
      </c>
      <c r="N64" s="295">
        <v>4.1939837874263661</v>
      </c>
      <c r="O64" s="295">
        <v>3.7180129235128119</v>
      </c>
      <c r="P64" s="295">
        <v>2.5948120159489738</v>
      </c>
      <c r="Q64" s="295">
        <v>2.5778955385503481</v>
      </c>
      <c r="R64" s="295">
        <v>2.8288493948217348</v>
      </c>
      <c r="S64" s="295">
        <v>2.7361484062808561</v>
      </c>
      <c r="T64" s="295">
        <v>2.772321056166585</v>
      </c>
      <c r="U64" s="295">
        <v>2.7553787002397581</v>
      </c>
      <c r="V64" s="295">
        <v>2.5343197158323472</v>
      </c>
      <c r="W64" s="295">
        <v>3.2176591909546368</v>
      </c>
      <c r="X64" s="295">
        <v>3.2323059876529778</v>
      </c>
      <c r="Y64" s="295">
        <v>3.661784704917618</v>
      </c>
      <c r="DA64" s="122" t="s">
        <v>1634</v>
      </c>
    </row>
    <row r="65" spans="1:105" ht="12" customHeight="1" x14ac:dyDescent="0.25">
      <c r="A65" s="59" t="s">
        <v>32</v>
      </c>
      <c r="B65" s="295">
        <v>10.227668123883239</v>
      </c>
      <c r="C65" s="295">
        <v>9.8534686924759463</v>
      </c>
      <c r="D65" s="295">
        <v>16.636220100247559</v>
      </c>
      <c r="E65" s="295">
        <v>7.7832071321543781</v>
      </c>
      <c r="F65" s="295">
        <v>7.9821835536973786</v>
      </c>
      <c r="G65" s="295">
        <v>6.9306611228929853</v>
      </c>
      <c r="H65" s="295">
        <v>7.8812077100731646</v>
      </c>
      <c r="I65" s="295">
        <v>8.3887419999642105</v>
      </c>
      <c r="J65" s="295">
        <v>6.9947901783112174</v>
      </c>
      <c r="K65" s="295">
        <v>5.8382215378833697</v>
      </c>
      <c r="L65" s="295">
        <v>4.9057666804121833</v>
      </c>
      <c r="M65" s="295">
        <v>4.4757309154497111</v>
      </c>
      <c r="N65" s="295">
        <v>2.4618659633295641</v>
      </c>
      <c r="O65" s="295">
        <v>1.9616102088211249</v>
      </c>
      <c r="P65" s="295">
        <v>1.809958886523656</v>
      </c>
      <c r="Q65" s="295">
        <v>2.4090504973402731</v>
      </c>
      <c r="R65" s="295">
        <v>2.627206596051034</v>
      </c>
      <c r="S65" s="295">
        <v>2.09955237823619</v>
      </c>
      <c r="T65" s="295">
        <v>1.9924985388137051</v>
      </c>
      <c r="U65" s="295">
        <v>1.7770938964413621</v>
      </c>
      <c r="V65" s="295">
        <v>8.6964263413229475</v>
      </c>
      <c r="W65" s="295">
        <v>1.1934085380056021</v>
      </c>
      <c r="X65" s="295">
        <v>1.213889248345793</v>
      </c>
      <c r="Y65" s="295">
        <v>1.4143914119719689</v>
      </c>
      <c r="DA65" s="122" t="s">
        <v>1635</v>
      </c>
    </row>
    <row r="66" spans="1:105" ht="12" customHeight="1" x14ac:dyDescent="0.25">
      <c r="A66" s="59" t="s">
        <v>35</v>
      </c>
      <c r="B66" s="295">
        <v>70.433674388052069</v>
      </c>
      <c r="C66" s="295">
        <v>60.003579659977447</v>
      </c>
      <c r="D66" s="295">
        <v>61.441841631139937</v>
      </c>
      <c r="E66" s="295">
        <v>69.409974890892812</v>
      </c>
      <c r="F66" s="295">
        <v>77.032023285139573</v>
      </c>
      <c r="G66" s="295">
        <v>77.062721504074474</v>
      </c>
      <c r="H66" s="295">
        <v>74.729394515754763</v>
      </c>
      <c r="I66" s="295">
        <v>83.890361320975387</v>
      </c>
      <c r="J66" s="295">
        <v>75.387650118292981</v>
      </c>
      <c r="K66" s="295">
        <v>67.515113146663779</v>
      </c>
      <c r="L66" s="295">
        <v>74.622496144082447</v>
      </c>
      <c r="M66" s="295">
        <v>77.307087191600573</v>
      </c>
      <c r="N66" s="295">
        <v>76.084973435163249</v>
      </c>
      <c r="O66" s="295">
        <v>81.772117918459585</v>
      </c>
      <c r="P66" s="295">
        <v>80.541152192104761</v>
      </c>
      <c r="Q66" s="295">
        <v>83.162990133366549</v>
      </c>
      <c r="R66" s="295">
        <v>84.591138700624228</v>
      </c>
      <c r="S66" s="295">
        <v>85.91868984004347</v>
      </c>
      <c r="T66" s="295">
        <v>90.680386916443268</v>
      </c>
      <c r="U66" s="295">
        <v>91.706735342829717</v>
      </c>
      <c r="V66" s="295">
        <v>87.554638997875671</v>
      </c>
      <c r="W66" s="295">
        <v>97.36409934559066</v>
      </c>
      <c r="X66" s="295">
        <v>92.106599095424627</v>
      </c>
      <c r="Y66" s="295">
        <v>77.823279028524979</v>
      </c>
      <c r="DA66" s="122" t="s">
        <v>1636</v>
      </c>
    </row>
    <row r="67" spans="1:105" ht="12" customHeight="1" x14ac:dyDescent="0.25">
      <c r="A67" s="60" t="s">
        <v>1506</v>
      </c>
      <c r="B67" s="262">
        <v>39.101226375349007</v>
      </c>
      <c r="C67" s="262">
        <v>33.003154852087818</v>
      </c>
      <c r="D67" s="262">
        <v>35.233578572083552</v>
      </c>
      <c r="E67" s="262">
        <v>34.190870694787598</v>
      </c>
      <c r="F67" s="262">
        <v>38.012663313220052</v>
      </c>
      <c r="G67" s="262">
        <v>32.908613243512811</v>
      </c>
      <c r="H67" s="262">
        <v>31.624059188464219</v>
      </c>
      <c r="I67" s="262">
        <v>37.272777213933118</v>
      </c>
      <c r="J67" s="262">
        <v>34.771923680542393</v>
      </c>
      <c r="K67" s="262">
        <v>31.081224801438321</v>
      </c>
      <c r="L67" s="262">
        <v>33.531328523316439</v>
      </c>
      <c r="M67" s="262">
        <v>34.387392390950367</v>
      </c>
      <c r="N67" s="262">
        <v>32.934075009915951</v>
      </c>
      <c r="O67" s="262">
        <v>34.289173025254257</v>
      </c>
      <c r="P67" s="262">
        <v>33.612682501669269</v>
      </c>
      <c r="Q67" s="262">
        <v>34.944365461329163</v>
      </c>
      <c r="R67" s="262">
        <v>35.437494904770887</v>
      </c>
      <c r="S67" s="262">
        <v>35.794669267087848</v>
      </c>
      <c r="T67" s="262">
        <v>50.124481236008023</v>
      </c>
      <c r="U67" s="262">
        <v>37.843092132425276</v>
      </c>
      <c r="V67" s="262">
        <v>41.093587680497492</v>
      </c>
      <c r="W67" s="262">
        <v>40.561207468253613</v>
      </c>
      <c r="X67" s="262">
        <v>38.58398339319502</v>
      </c>
      <c r="Y67" s="262">
        <v>34.216304821936617</v>
      </c>
      <c r="DA67" s="72" t="s">
        <v>1637</v>
      </c>
    </row>
    <row r="68" spans="1:105" ht="12" customHeight="1" x14ac:dyDescent="0.25">
      <c r="A68" s="147" t="s">
        <v>28</v>
      </c>
      <c r="B68" s="229">
        <v>7.9424048290930056</v>
      </c>
      <c r="C68" s="229">
        <v>6.0200591547380293</v>
      </c>
      <c r="D68" s="229">
        <v>5.9886931753046877</v>
      </c>
      <c r="E68" s="229">
        <v>7.4439729032544948</v>
      </c>
      <c r="F68" s="229">
        <v>7.111914725016474</v>
      </c>
      <c r="G68" s="229">
        <v>5.7480391964929947</v>
      </c>
      <c r="H68" s="229">
        <v>5.7732056835947789</v>
      </c>
      <c r="I68" s="229">
        <v>7.1484995996670051</v>
      </c>
      <c r="J68" s="229">
        <v>7.0377261848933488</v>
      </c>
      <c r="K68" s="229">
        <v>5.5897065386638802</v>
      </c>
      <c r="L68" s="229">
        <v>6.1060165811758056</v>
      </c>
      <c r="M68" s="229">
        <v>6.8935945292281851</v>
      </c>
      <c r="N68" s="229">
        <v>6.4740462690436482</v>
      </c>
      <c r="O68" s="229">
        <v>6.108549763538563</v>
      </c>
      <c r="P68" s="229">
        <v>6.2443434067679604</v>
      </c>
      <c r="Q68" s="229">
        <v>6.2265782465970512</v>
      </c>
      <c r="R68" s="229">
        <v>6.1293455483326316</v>
      </c>
      <c r="S68" s="229">
        <v>6.515695395876703</v>
      </c>
      <c r="T68" s="229">
        <v>4.7138859140942531</v>
      </c>
      <c r="U68" s="229">
        <v>5.910758216617368</v>
      </c>
      <c r="V68" s="229">
        <v>7.6095660271716774</v>
      </c>
      <c r="W68" s="229">
        <v>6.3345885092300724</v>
      </c>
      <c r="X68" s="229">
        <v>6.4106070266080426</v>
      </c>
      <c r="Y68" s="229">
        <v>5.6311756953858261</v>
      </c>
      <c r="DA68" s="73" t="s">
        <v>1638</v>
      </c>
    </row>
    <row r="69" spans="1:105" ht="12" customHeight="1" x14ac:dyDescent="0.25">
      <c r="A69" s="147" t="s">
        <v>30</v>
      </c>
      <c r="B69" s="229">
        <v>0</v>
      </c>
      <c r="C69" s="229">
        <v>0</v>
      </c>
      <c r="D69" s="229">
        <v>0</v>
      </c>
      <c r="E69" s="229">
        <v>0</v>
      </c>
      <c r="F69" s="229">
        <v>0</v>
      </c>
      <c r="G69" s="229">
        <v>0</v>
      </c>
      <c r="H69" s="229">
        <v>0</v>
      </c>
      <c r="I69" s="229">
        <v>0</v>
      </c>
      <c r="J69" s="229">
        <v>0</v>
      </c>
      <c r="K69" s="229">
        <v>0</v>
      </c>
      <c r="L69" s="229">
        <v>0</v>
      </c>
      <c r="M69" s="229">
        <v>0</v>
      </c>
      <c r="N69" s="229">
        <v>0</v>
      </c>
      <c r="O69" s="229">
        <v>0</v>
      </c>
      <c r="P69" s="229">
        <v>0</v>
      </c>
      <c r="Q69" s="229">
        <v>0</v>
      </c>
      <c r="R69" s="229">
        <v>0</v>
      </c>
      <c r="S69" s="229">
        <v>0</v>
      </c>
      <c r="T69" s="229">
        <v>0</v>
      </c>
      <c r="U69" s="229">
        <v>0</v>
      </c>
      <c r="V69" s="229">
        <v>0</v>
      </c>
      <c r="W69" s="229">
        <v>0</v>
      </c>
      <c r="X69" s="229">
        <v>0</v>
      </c>
      <c r="Y69" s="229">
        <v>0</v>
      </c>
      <c r="DA69" s="73" t="s">
        <v>1639</v>
      </c>
    </row>
    <row r="70" spans="1:105" ht="12" customHeight="1" x14ac:dyDescent="0.25">
      <c r="A70" s="147" t="s">
        <v>31</v>
      </c>
      <c r="B70" s="229">
        <v>0.59152965052270989</v>
      </c>
      <c r="C70" s="229">
        <v>0.60275865722275779</v>
      </c>
      <c r="D70" s="229">
        <v>0.59890461484612134</v>
      </c>
      <c r="E70" s="229">
        <v>1.1198092483973601</v>
      </c>
      <c r="F70" s="229">
        <v>0.44440738958763482</v>
      </c>
      <c r="G70" s="229">
        <v>0.30898259250050369</v>
      </c>
      <c r="H70" s="229">
        <v>0.28529979861283572</v>
      </c>
      <c r="I70" s="229">
        <v>0.25237434177528201</v>
      </c>
      <c r="J70" s="229">
        <v>0.1972095888179522</v>
      </c>
      <c r="K70" s="229">
        <v>0.1995020029570965</v>
      </c>
      <c r="L70" s="229">
        <v>0.15729945019237451</v>
      </c>
      <c r="M70" s="229">
        <v>0.13433730946149139</v>
      </c>
      <c r="N70" s="229">
        <v>0.113665399635278</v>
      </c>
      <c r="O70" s="229">
        <v>8.0901883521629719E-2</v>
      </c>
      <c r="P70" s="229">
        <v>5.6566019609639841E-2</v>
      </c>
      <c r="Q70" s="229">
        <v>5.7295878118275398E-2</v>
      </c>
      <c r="R70" s="229">
        <v>6.5991479886210735E-2</v>
      </c>
      <c r="S70" s="229">
        <v>6.6446385724729232E-2</v>
      </c>
      <c r="T70" s="229">
        <v>4.7294781492294498E-2</v>
      </c>
      <c r="U70" s="229">
        <v>6.6474943610705023E-2</v>
      </c>
      <c r="V70" s="229">
        <v>7.3454602133766644E-2</v>
      </c>
      <c r="W70" s="229">
        <v>5.6951363589332067E-2</v>
      </c>
      <c r="X70" s="229">
        <v>9.9345770551759541E-2</v>
      </c>
      <c r="Y70" s="229">
        <v>0.12022467865993849</v>
      </c>
      <c r="DA70" s="73" t="s">
        <v>1640</v>
      </c>
    </row>
    <row r="71" spans="1:105" ht="12" customHeight="1" x14ac:dyDescent="0.25">
      <c r="A71" s="147" t="s">
        <v>159</v>
      </c>
      <c r="B71" s="229">
        <v>1.0708555276808369</v>
      </c>
      <c r="C71" s="229">
        <v>0.80045930338792859</v>
      </c>
      <c r="D71" s="229">
        <v>0.79771414596030099</v>
      </c>
      <c r="E71" s="229">
        <v>0.95696512217880192</v>
      </c>
      <c r="F71" s="229">
        <v>0.88996286317257067</v>
      </c>
      <c r="G71" s="229">
        <v>1.07314117749013</v>
      </c>
      <c r="H71" s="229">
        <v>0.90861228393952076</v>
      </c>
      <c r="I71" s="229">
        <v>1.446808153753453</v>
      </c>
      <c r="J71" s="229">
        <v>1.619365105011785</v>
      </c>
      <c r="K71" s="229">
        <v>1.5723831941758479</v>
      </c>
      <c r="L71" s="229">
        <v>1.6478942293113339</v>
      </c>
      <c r="M71" s="229">
        <v>1.09240571146712</v>
      </c>
      <c r="N71" s="229">
        <v>0.73208549959202873</v>
      </c>
      <c r="O71" s="229">
        <v>0.61896484822623943</v>
      </c>
      <c r="P71" s="229">
        <v>0.43287515208928812</v>
      </c>
      <c r="Q71" s="229">
        <v>0.42491716416544278</v>
      </c>
      <c r="R71" s="229">
        <v>0.46834338078873189</v>
      </c>
      <c r="S71" s="229">
        <v>0.45414462018227442</v>
      </c>
      <c r="T71" s="229">
        <v>0.34087888894185869</v>
      </c>
      <c r="U71" s="229">
        <v>0.4236773321382864</v>
      </c>
      <c r="V71" s="229">
        <v>0.40892007637543659</v>
      </c>
      <c r="W71" s="229">
        <v>0.49624727731752399</v>
      </c>
      <c r="X71" s="229">
        <v>0.50289459902401912</v>
      </c>
      <c r="Y71" s="229">
        <v>0.55463770414258817</v>
      </c>
      <c r="DA71" s="73" t="s">
        <v>1641</v>
      </c>
    </row>
    <row r="72" spans="1:105" ht="12" customHeight="1" x14ac:dyDescent="0.25">
      <c r="A72" s="147" t="s">
        <v>32</v>
      </c>
      <c r="B72" s="229">
        <v>2.0035278465904272</v>
      </c>
      <c r="C72" s="229">
        <v>1.910258005721547</v>
      </c>
      <c r="D72" s="229">
        <v>3.2286349389863922</v>
      </c>
      <c r="E72" s="229">
        <v>1.5177637654345271</v>
      </c>
      <c r="F72" s="229">
        <v>1.4273736307035441</v>
      </c>
      <c r="G72" s="229">
        <v>1.2513349504060369</v>
      </c>
      <c r="H72" s="229">
        <v>1.467961642063411</v>
      </c>
      <c r="I72" s="229">
        <v>1.4945356699064709</v>
      </c>
      <c r="J72" s="229">
        <v>1.2554933103227179</v>
      </c>
      <c r="K72" s="229">
        <v>1.004911807274125</v>
      </c>
      <c r="L72" s="229">
        <v>0.86313606524558584</v>
      </c>
      <c r="M72" s="229">
        <v>0.77970482389012918</v>
      </c>
      <c r="N72" s="229">
        <v>0.41661686960313932</v>
      </c>
      <c r="O72" s="229">
        <v>0.31659583226452409</v>
      </c>
      <c r="P72" s="229">
        <v>0.29272705025145163</v>
      </c>
      <c r="Q72" s="229">
        <v>0.38496589212837301</v>
      </c>
      <c r="R72" s="229">
        <v>0.42168308021281942</v>
      </c>
      <c r="S72" s="229">
        <v>0.33784588055466053</v>
      </c>
      <c r="T72" s="229">
        <v>0.23751551479378311</v>
      </c>
      <c r="U72" s="229">
        <v>0.26491203991445622</v>
      </c>
      <c r="V72" s="229">
        <v>1.3603643545538111</v>
      </c>
      <c r="W72" s="229">
        <v>0.17843688164161539</v>
      </c>
      <c r="X72" s="229">
        <v>0.18309688647735861</v>
      </c>
      <c r="Y72" s="229">
        <v>0.2076938245364274</v>
      </c>
      <c r="DA72" s="73" t="s">
        <v>1642</v>
      </c>
    </row>
    <row r="73" spans="1:105" ht="12" customHeight="1" x14ac:dyDescent="0.25">
      <c r="A73" s="147" t="s">
        <v>33</v>
      </c>
      <c r="B73" s="229">
        <v>1.2229694992343449</v>
      </c>
      <c r="C73" s="229">
        <v>1.000747593501482</v>
      </c>
      <c r="D73" s="229">
        <v>1.2431901329599739</v>
      </c>
      <c r="E73" s="229">
        <v>1.5454371558607001</v>
      </c>
      <c r="F73" s="229">
        <v>1.9141335797025161</v>
      </c>
      <c r="G73" s="229">
        <v>2.0238477605495389</v>
      </c>
      <c r="H73" s="229">
        <v>1.519709692805348</v>
      </c>
      <c r="I73" s="229">
        <v>1.9349764939571601</v>
      </c>
      <c r="J73" s="229">
        <v>1.618788896186607</v>
      </c>
      <c r="K73" s="229">
        <v>1.3134553685768819</v>
      </c>
      <c r="L73" s="229">
        <v>1.2047354285437051</v>
      </c>
      <c r="M73" s="229">
        <v>1.174764213514595</v>
      </c>
      <c r="N73" s="229">
        <v>1.302280978035955</v>
      </c>
      <c r="O73" s="229">
        <v>1.524444298642178</v>
      </c>
      <c r="P73" s="229">
        <v>1.5578273355249439</v>
      </c>
      <c r="Q73" s="229">
        <v>1.687896067655106</v>
      </c>
      <c r="R73" s="229">
        <v>1.78068879443918</v>
      </c>
      <c r="S73" s="229">
        <v>1.198785610515392</v>
      </c>
      <c r="T73" s="229">
        <v>1.436004335436122</v>
      </c>
      <c r="U73" s="229">
        <v>1.821626074322988</v>
      </c>
      <c r="V73" s="229">
        <v>1.6788232672879639</v>
      </c>
      <c r="W73" s="229">
        <v>1.8779225906540979</v>
      </c>
      <c r="X73" s="229">
        <v>1.712770406285941</v>
      </c>
      <c r="Y73" s="229">
        <v>1.4518125372668591</v>
      </c>
      <c r="DA73" s="73" t="s">
        <v>1643</v>
      </c>
    </row>
    <row r="74" spans="1:105" ht="12" customHeight="1" x14ac:dyDescent="0.25">
      <c r="A74" s="147" t="s">
        <v>35</v>
      </c>
      <c r="B74" s="229">
        <v>13.932715071216441</v>
      </c>
      <c r="C74" s="229">
        <v>11.746722307792</v>
      </c>
      <c r="D74" s="229">
        <v>12.04107229611178</v>
      </c>
      <c r="E74" s="229">
        <v>13.66797368761843</v>
      </c>
      <c r="F74" s="229">
        <v>13.90989714494177</v>
      </c>
      <c r="G74" s="229">
        <v>14.05011591904834</v>
      </c>
      <c r="H74" s="229">
        <v>14.05562145350053</v>
      </c>
      <c r="I74" s="229">
        <v>15.09239512674055</v>
      </c>
      <c r="J74" s="229">
        <v>13.66395969891548</v>
      </c>
      <c r="K74" s="229">
        <v>11.73505238942929</v>
      </c>
      <c r="L74" s="229">
        <v>13.258024012359121</v>
      </c>
      <c r="M74" s="229">
        <v>13.59947732882746</v>
      </c>
      <c r="N74" s="229">
        <v>13.001935144325509</v>
      </c>
      <c r="O74" s="229">
        <v>13.3270608695316</v>
      </c>
      <c r="P74" s="229">
        <v>13.153721408955359</v>
      </c>
      <c r="Q74" s="229">
        <v>13.41970904796662</v>
      </c>
      <c r="R74" s="229">
        <v>13.71050576058478</v>
      </c>
      <c r="S74" s="229">
        <v>13.96098996236096</v>
      </c>
      <c r="T74" s="229">
        <v>10.915508977036231</v>
      </c>
      <c r="U74" s="229">
        <v>13.80477109161381</v>
      </c>
      <c r="V74" s="229">
        <v>13.830256578812479</v>
      </c>
      <c r="W74" s="229">
        <v>14.700462204851069</v>
      </c>
      <c r="X74" s="229">
        <v>14.02908336930173</v>
      </c>
      <c r="Y74" s="229">
        <v>11.539849720424691</v>
      </c>
      <c r="DA74" s="73" t="s">
        <v>1644</v>
      </c>
    </row>
    <row r="75" spans="1:105" ht="12" customHeight="1" x14ac:dyDescent="0.25">
      <c r="A75" s="147" t="s">
        <v>36</v>
      </c>
      <c r="B75" s="229">
        <v>6.5412964932901536</v>
      </c>
      <c r="C75" s="229">
        <v>5.4203419358148146</v>
      </c>
      <c r="D75" s="229">
        <v>5.5469763033185506</v>
      </c>
      <c r="E75" s="229">
        <v>0.11551804300144081</v>
      </c>
      <c r="F75" s="229">
        <v>0.1181995233302794</v>
      </c>
      <c r="G75" s="229">
        <v>0.11437445972832599</v>
      </c>
      <c r="H75" s="229">
        <v>0</v>
      </c>
      <c r="I75" s="229">
        <v>0</v>
      </c>
      <c r="J75" s="229">
        <v>0</v>
      </c>
      <c r="K75" s="229">
        <v>0</v>
      </c>
      <c r="L75" s="229">
        <v>0.53281567226125182</v>
      </c>
      <c r="M75" s="229">
        <v>0.22956334960957631</v>
      </c>
      <c r="N75" s="229">
        <v>0.22985094105928019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DA75" s="73" t="s">
        <v>1645</v>
      </c>
    </row>
    <row r="76" spans="1:105" ht="12" customHeight="1" x14ac:dyDescent="0.25">
      <c r="A76" s="147" t="s">
        <v>38</v>
      </c>
      <c r="B76" s="229">
        <v>0</v>
      </c>
      <c r="C76" s="229">
        <v>0</v>
      </c>
      <c r="D76" s="229">
        <v>0</v>
      </c>
      <c r="E76" s="229">
        <v>3.0705342615440938</v>
      </c>
      <c r="F76" s="229">
        <v>3.8903765180657301</v>
      </c>
      <c r="G76" s="229">
        <v>5.0547760315437369</v>
      </c>
      <c r="H76" s="229">
        <v>4.7994668512188614</v>
      </c>
      <c r="I76" s="229">
        <v>7.1615255980805763</v>
      </c>
      <c r="J76" s="229">
        <v>6.4957120369277694</v>
      </c>
      <c r="K76" s="229">
        <v>6.5010288111934127</v>
      </c>
      <c r="L76" s="229">
        <v>6.3519723781416184</v>
      </c>
      <c r="M76" s="229">
        <v>7.0500274059676178</v>
      </c>
      <c r="N76" s="229">
        <v>6.975615087081863</v>
      </c>
      <c r="O76" s="229">
        <v>8.1718680059800999</v>
      </c>
      <c r="P76" s="229">
        <v>8.1453546837218784</v>
      </c>
      <c r="Q76" s="229">
        <v>8.2885113733625815</v>
      </c>
      <c r="R76" s="229">
        <v>7.9713390124603638</v>
      </c>
      <c r="S76" s="229">
        <v>9.0419009473292373</v>
      </c>
      <c r="T76" s="229">
        <v>7.6894083555817332</v>
      </c>
      <c r="U76" s="229">
        <v>10.27684541706255</v>
      </c>
      <c r="V76" s="229">
        <v>10.259069301201439</v>
      </c>
      <c r="W76" s="229">
        <v>10.564846304660961</v>
      </c>
      <c r="X76" s="229">
        <v>10.672997852593159</v>
      </c>
      <c r="Y76" s="229">
        <v>9.8340259358939122</v>
      </c>
      <c r="DA76" s="73" t="s">
        <v>1646</v>
      </c>
    </row>
    <row r="77" spans="1:105" ht="12" customHeight="1" x14ac:dyDescent="0.25">
      <c r="A77" s="147" t="s">
        <v>39</v>
      </c>
      <c r="B77" s="229">
        <v>5.7959274577211017</v>
      </c>
      <c r="C77" s="229">
        <v>5.5018078939092581</v>
      </c>
      <c r="D77" s="229">
        <v>5.7883929645957437</v>
      </c>
      <c r="E77" s="229">
        <v>4.7528965074977583</v>
      </c>
      <c r="F77" s="229">
        <v>8.3063979386995292</v>
      </c>
      <c r="G77" s="229">
        <v>3.284001155753201</v>
      </c>
      <c r="H77" s="229">
        <v>2.8141817827289368</v>
      </c>
      <c r="I77" s="229">
        <v>2.7416622300526199</v>
      </c>
      <c r="J77" s="229">
        <v>2.8836688594667308</v>
      </c>
      <c r="K77" s="229">
        <v>3.1651846891677868</v>
      </c>
      <c r="L77" s="229">
        <v>3.4094347060856398</v>
      </c>
      <c r="M77" s="229">
        <v>3.4335177189841888</v>
      </c>
      <c r="N77" s="229">
        <v>3.6879788215392422</v>
      </c>
      <c r="O77" s="229">
        <v>4.1407875235494238</v>
      </c>
      <c r="P77" s="229">
        <v>3.7292674447487388</v>
      </c>
      <c r="Q77" s="229">
        <v>4.4544917913357027</v>
      </c>
      <c r="R77" s="229">
        <v>4.8895978480661713</v>
      </c>
      <c r="S77" s="229">
        <v>4.2188604645439023</v>
      </c>
      <c r="T77" s="229">
        <v>24.743984468631751</v>
      </c>
      <c r="U77" s="229">
        <v>5.2740270171451078</v>
      </c>
      <c r="V77" s="229">
        <v>5.8731334729609062</v>
      </c>
      <c r="W77" s="229">
        <v>6.3517523363089241</v>
      </c>
      <c r="X77" s="229">
        <v>4.9731874823530067</v>
      </c>
      <c r="Y77" s="229">
        <v>4.8768847256263808</v>
      </c>
      <c r="DA77" s="73" t="s">
        <v>1647</v>
      </c>
    </row>
    <row r="78" spans="1:105" ht="12" customHeight="1" x14ac:dyDescent="0.25">
      <c r="A78" s="60" t="s">
        <v>1518</v>
      </c>
      <c r="B78" s="262">
        <v>0</v>
      </c>
      <c r="C78" s="262">
        <v>0</v>
      </c>
      <c r="D78" s="262">
        <v>0</v>
      </c>
      <c r="E78" s="262">
        <v>0</v>
      </c>
      <c r="F78" s="262">
        <v>0</v>
      </c>
      <c r="G78" s="262">
        <v>0</v>
      </c>
      <c r="H78" s="262">
        <v>0</v>
      </c>
      <c r="I78" s="262">
        <v>0</v>
      </c>
      <c r="J78" s="262">
        <v>0</v>
      </c>
      <c r="K78" s="262">
        <v>0</v>
      </c>
      <c r="L78" s="262">
        <v>0</v>
      </c>
      <c r="M78" s="262">
        <v>0</v>
      </c>
      <c r="N78" s="262">
        <v>0</v>
      </c>
      <c r="O78" s="262">
        <v>0</v>
      </c>
      <c r="P78" s="262">
        <v>0</v>
      </c>
      <c r="Q78" s="262">
        <v>0</v>
      </c>
      <c r="R78" s="262">
        <v>0</v>
      </c>
      <c r="S78" s="262">
        <v>0</v>
      </c>
      <c r="T78" s="262">
        <v>0</v>
      </c>
      <c r="U78" s="262">
        <v>0</v>
      </c>
      <c r="V78" s="262">
        <v>0</v>
      </c>
      <c r="W78" s="262">
        <v>0</v>
      </c>
      <c r="X78" s="262">
        <v>0</v>
      </c>
      <c r="Y78" s="262">
        <v>0</v>
      </c>
      <c r="DA78" s="72" t="s">
        <v>1648</v>
      </c>
    </row>
    <row r="79" spans="1:105" ht="12" customHeight="1" x14ac:dyDescent="0.25">
      <c r="A79" s="57" t="s">
        <v>1520</v>
      </c>
      <c r="B79" s="261">
        <f t="shared" ref="B79:Y79" si="2">B80+B88</f>
        <v>1003.354733675767</v>
      </c>
      <c r="C79" s="261">
        <f t="shared" si="2"/>
        <v>843.68119437703513</v>
      </c>
      <c r="D79" s="261">
        <f t="shared" si="2"/>
        <v>903.60564720398645</v>
      </c>
      <c r="E79" s="261">
        <f t="shared" si="2"/>
        <v>977.08879304736138</v>
      </c>
      <c r="F79" s="261">
        <f t="shared" si="2"/>
        <v>1029.9937854953614</v>
      </c>
      <c r="G79" s="261">
        <f t="shared" si="2"/>
        <v>962.65587048835732</v>
      </c>
      <c r="H79" s="261">
        <f t="shared" si="2"/>
        <v>933.59273878530291</v>
      </c>
      <c r="I79" s="261">
        <f t="shared" si="2"/>
        <v>1123.3388357652589</v>
      </c>
      <c r="J79" s="261">
        <f t="shared" si="2"/>
        <v>1039.6453459773954</v>
      </c>
      <c r="K79" s="261">
        <f t="shared" si="2"/>
        <v>919.22082063600885</v>
      </c>
      <c r="L79" s="261">
        <f t="shared" si="2"/>
        <v>981.72657477255495</v>
      </c>
      <c r="M79" s="261">
        <f t="shared" si="2"/>
        <v>1020.9888279367327</v>
      </c>
      <c r="N79" s="261">
        <f t="shared" si="2"/>
        <v>969.81756872631456</v>
      </c>
      <c r="O79" s="261">
        <f t="shared" si="2"/>
        <v>1007.1073460334072</v>
      </c>
      <c r="P79" s="261">
        <f t="shared" si="2"/>
        <v>992.96577162983453</v>
      </c>
      <c r="Q79" s="261">
        <f t="shared" si="2"/>
        <v>1022.3474022553868</v>
      </c>
      <c r="R79" s="261">
        <f t="shared" si="2"/>
        <v>1028.3348996065868</v>
      </c>
      <c r="S79" s="261">
        <f t="shared" si="2"/>
        <v>1057.7058185927312</v>
      </c>
      <c r="T79" s="261">
        <f t="shared" si="2"/>
        <v>1090.0562427408106</v>
      </c>
      <c r="U79" s="261">
        <f t="shared" si="2"/>
        <v>1100.8172094021077</v>
      </c>
      <c r="V79" s="261">
        <f t="shared" si="2"/>
        <v>1189.9992369641166</v>
      </c>
      <c r="W79" s="261">
        <f t="shared" si="2"/>
        <v>1164.9947057333607</v>
      </c>
      <c r="X79" s="261">
        <f t="shared" si="2"/>
        <v>1132.3503065505342</v>
      </c>
      <c r="Y79" s="261">
        <f t="shared" si="2"/>
        <v>997.746787154922</v>
      </c>
      <c r="DA79" s="70"/>
    </row>
    <row r="80" spans="1:105" ht="12" customHeight="1" x14ac:dyDescent="0.25">
      <c r="A80" s="60" t="s">
        <v>1521</v>
      </c>
      <c r="B80" s="262">
        <v>919.00590228517058</v>
      </c>
      <c r="C80" s="262">
        <v>762.61061324175716</v>
      </c>
      <c r="D80" s="262">
        <v>818.81265204881993</v>
      </c>
      <c r="E80" s="262">
        <v>907.47899100492691</v>
      </c>
      <c r="F80" s="262">
        <v>957.16998038567249</v>
      </c>
      <c r="G80" s="262">
        <v>893.45896846147843</v>
      </c>
      <c r="H80" s="262">
        <v>865.92080918329805</v>
      </c>
      <c r="I80" s="262">
        <v>1039.9261316305781</v>
      </c>
      <c r="J80" s="262">
        <v>966.86672783330664</v>
      </c>
      <c r="K80" s="262">
        <v>854.49986932037643</v>
      </c>
      <c r="L80" s="262">
        <v>910.84004156578362</v>
      </c>
      <c r="M80" s="262">
        <v>944.93053157141458</v>
      </c>
      <c r="N80" s="262">
        <v>898.33146221814138</v>
      </c>
      <c r="O80" s="262">
        <v>934.26882487197508</v>
      </c>
      <c r="P80" s="262">
        <v>922.82225612105913</v>
      </c>
      <c r="Q80" s="262">
        <v>948.52595440543541</v>
      </c>
      <c r="R80" s="262">
        <v>953.13249039365155</v>
      </c>
      <c r="S80" s="262">
        <v>979.48666491555582</v>
      </c>
      <c r="T80" s="262">
        <v>1011.527320864256</v>
      </c>
      <c r="U80" s="262">
        <v>1021.9204663325499</v>
      </c>
      <c r="V80" s="262">
        <v>1112.869534411218</v>
      </c>
      <c r="W80" s="262">
        <v>1081.9539122776241</v>
      </c>
      <c r="X80" s="262">
        <v>1051.5284061763209</v>
      </c>
      <c r="Y80" s="262">
        <v>927.12997763420572</v>
      </c>
      <c r="DA80" s="72" t="s">
        <v>1649</v>
      </c>
    </row>
    <row r="81" spans="1:105" ht="12" customHeight="1" x14ac:dyDescent="0.25">
      <c r="A81" s="59" t="s">
        <v>28</v>
      </c>
      <c r="B81" s="230">
        <v>316.22007144082949</v>
      </c>
      <c r="C81" s="230">
        <v>242.27148414196751</v>
      </c>
      <c r="D81" s="230">
        <v>239.24397477808051</v>
      </c>
      <c r="E81" s="230">
        <v>264.9937415653838</v>
      </c>
      <c r="F81" s="230">
        <v>264.2981766070111</v>
      </c>
      <c r="G81" s="230">
        <v>200.6303592168243</v>
      </c>
      <c r="H81" s="230">
        <v>200.0821920837266</v>
      </c>
      <c r="I81" s="230">
        <v>245.87754851424361</v>
      </c>
      <c r="J81" s="230">
        <v>243.11701556714459</v>
      </c>
      <c r="K81" s="230">
        <v>194.85584164098799</v>
      </c>
      <c r="L81" s="230">
        <v>214.73763809736749</v>
      </c>
      <c r="M81" s="230">
        <v>240.95115505658401</v>
      </c>
      <c r="N81" s="230">
        <v>227.68152656195861</v>
      </c>
      <c r="O81" s="230">
        <v>214.92140861433899</v>
      </c>
      <c r="P81" s="230">
        <v>218.62103242070759</v>
      </c>
      <c r="Q81" s="230">
        <v>219.79695317373671</v>
      </c>
      <c r="R81" s="230">
        <v>217.54727949151231</v>
      </c>
      <c r="S81" s="230">
        <v>228.90363517341771</v>
      </c>
      <c r="T81" s="230">
        <v>212.9267167695468</v>
      </c>
      <c r="U81" s="230">
        <v>209.95243762038331</v>
      </c>
      <c r="V81" s="230">
        <v>270.58943425775789</v>
      </c>
      <c r="W81" s="230">
        <v>226.94558667159279</v>
      </c>
      <c r="X81" s="230">
        <v>226.54893363922409</v>
      </c>
      <c r="Y81" s="230">
        <v>200.21208892968619</v>
      </c>
      <c r="DA81" s="71" t="s">
        <v>1650</v>
      </c>
    </row>
    <row r="82" spans="1:105" ht="12" customHeight="1" x14ac:dyDescent="0.25">
      <c r="A82" s="59" t="s">
        <v>31</v>
      </c>
      <c r="B82" s="295">
        <v>19.30717763126685</v>
      </c>
      <c r="C82" s="295">
        <v>19.88611096468907</v>
      </c>
      <c r="D82" s="295">
        <v>19.61423915810354</v>
      </c>
      <c r="E82" s="295">
        <v>32.679826661278568</v>
      </c>
      <c r="F82" s="295">
        <v>13.539223542430079</v>
      </c>
      <c r="G82" s="295">
        <v>8.8412934062662369</v>
      </c>
      <c r="H82" s="295">
        <v>8.1058344967382112</v>
      </c>
      <c r="I82" s="295">
        <v>7.1162965418523658</v>
      </c>
      <c r="J82" s="295">
        <v>5.5849061342885404</v>
      </c>
      <c r="K82" s="295">
        <v>5.7013347790265261</v>
      </c>
      <c r="L82" s="295">
        <v>4.5350518631089329</v>
      </c>
      <c r="M82" s="295">
        <v>3.849326804463769</v>
      </c>
      <c r="N82" s="295">
        <v>3.2770656338973159</v>
      </c>
      <c r="O82" s="295">
        <v>2.3334852260627148</v>
      </c>
      <c r="P82" s="295">
        <v>1.623549904083776</v>
      </c>
      <c r="Q82" s="295">
        <v>1.658060825327329</v>
      </c>
      <c r="R82" s="295">
        <v>1.920137278135591</v>
      </c>
      <c r="S82" s="295">
        <v>1.913674809967318</v>
      </c>
      <c r="T82" s="295">
        <v>1.751334786506995</v>
      </c>
      <c r="U82" s="295">
        <v>1.9357112095074649</v>
      </c>
      <c r="V82" s="295">
        <v>2.141286684599625</v>
      </c>
      <c r="W82" s="295">
        <v>1.672677906358804</v>
      </c>
      <c r="X82" s="295">
        <v>2.8781744291064122</v>
      </c>
      <c r="Y82" s="295">
        <v>3.5042066126899898</v>
      </c>
      <c r="DA82" s="122" t="s">
        <v>1651</v>
      </c>
    </row>
    <row r="83" spans="1:105" ht="12" customHeight="1" x14ac:dyDescent="0.25">
      <c r="A83" s="59" t="s">
        <v>159</v>
      </c>
      <c r="B83" s="295">
        <v>36.118581642594172</v>
      </c>
      <c r="C83" s="295">
        <v>27.289978237684231</v>
      </c>
      <c r="D83" s="295">
        <v>26.997194249409581</v>
      </c>
      <c r="E83" s="295">
        <v>28.859535382576858</v>
      </c>
      <c r="F83" s="295">
        <v>28.01830784087559</v>
      </c>
      <c r="G83" s="295">
        <v>31.731907599775969</v>
      </c>
      <c r="H83" s="295">
        <v>26.676718254223449</v>
      </c>
      <c r="I83" s="295">
        <v>42.157739563232177</v>
      </c>
      <c r="J83" s="295">
        <v>47.390376425798401</v>
      </c>
      <c r="K83" s="295">
        <v>46.434974072786773</v>
      </c>
      <c r="L83" s="295">
        <v>49.095525998116038</v>
      </c>
      <c r="M83" s="295">
        <v>32.346673963156569</v>
      </c>
      <c r="N83" s="295">
        <v>21.81103086393049</v>
      </c>
      <c r="O83" s="295">
        <v>18.448877171127499</v>
      </c>
      <c r="P83" s="295">
        <v>12.838970789136321</v>
      </c>
      <c r="Q83" s="295">
        <v>12.706878695841169</v>
      </c>
      <c r="R83" s="295">
        <v>14.082064499035329</v>
      </c>
      <c r="S83" s="295">
        <v>13.51600930654781</v>
      </c>
      <c r="T83" s="295">
        <v>13.04408401721774</v>
      </c>
      <c r="U83" s="295">
        <v>12.748977279487031</v>
      </c>
      <c r="V83" s="295">
        <v>12.31832817141326</v>
      </c>
      <c r="W83" s="295">
        <v>15.061348639994261</v>
      </c>
      <c r="X83" s="295">
        <v>15.05574429810876</v>
      </c>
      <c r="Y83" s="295">
        <v>16.705635464076181</v>
      </c>
      <c r="DA83" s="122" t="s">
        <v>1652</v>
      </c>
    </row>
    <row r="84" spans="1:105" ht="12" customHeight="1" x14ac:dyDescent="0.25">
      <c r="A84" s="59" t="s">
        <v>32</v>
      </c>
      <c r="B84" s="295">
        <v>69.347446423815526</v>
      </c>
      <c r="C84" s="295">
        <v>66.833044797823376</v>
      </c>
      <c r="D84" s="295">
        <v>112.130966664658</v>
      </c>
      <c r="E84" s="295">
        <v>46.971312087557472</v>
      </c>
      <c r="F84" s="295">
        <v>46.115080755237841</v>
      </c>
      <c r="G84" s="295">
        <v>37.970663176800223</v>
      </c>
      <c r="H84" s="295">
        <v>44.228661022469083</v>
      </c>
      <c r="I84" s="295">
        <v>44.689751504311182</v>
      </c>
      <c r="J84" s="295">
        <v>37.704663637730583</v>
      </c>
      <c r="K84" s="295">
        <v>30.454400104867741</v>
      </c>
      <c r="L84" s="295">
        <v>26.389255260688241</v>
      </c>
      <c r="M84" s="295">
        <v>23.692515652169622</v>
      </c>
      <c r="N84" s="295">
        <v>12.737568274922991</v>
      </c>
      <c r="O84" s="295">
        <v>9.6837692730952547</v>
      </c>
      <c r="P84" s="295">
        <v>8.9097536497395655</v>
      </c>
      <c r="Q84" s="295">
        <v>11.81386893874892</v>
      </c>
      <c r="R84" s="295">
        <v>13.011381302115691</v>
      </c>
      <c r="S84" s="295">
        <v>10.318301699439489</v>
      </c>
      <c r="T84" s="295">
        <v>9.3269736836324206</v>
      </c>
      <c r="U84" s="295">
        <v>8.1804482459123484</v>
      </c>
      <c r="V84" s="295">
        <v>42.053666512601687</v>
      </c>
      <c r="W84" s="295">
        <v>5.5575788829514199</v>
      </c>
      <c r="X84" s="295">
        <v>5.625245801373822</v>
      </c>
      <c r="Y84" s="295">
        <v>6.4196666987165667</v>
      </c>
      <c r="DA84" s="122" t="s">
        <v>1653</v>
      </c>
    </row>
    <row r="85" spans="1:105" ht="12" customHeight="1" x14ac:dyDescent="0.25">
      <c r="A85" s="59" t="s">
        <v>33</v>
      </c>
      <c r="B85" s="295">
        <v>41.29817767383868</v>
      </c>
      <c r="C85" s="295">
        <v>34.158905356178373</v>
      </c>
      <c r="D85" s="295">
        <v>42.123490407216863</v>
      </c>
      <c r="E85" s="295">
        <v>46.661643644669503</v>
      </c>
      <c r="F85" s="295">
        <v>60.33338861234283</v>
      </c>
      <c r="G85" s="295">
        <v>59.91459388011048</v>
      </c>
      <c r="H85" s="295">
        <v>44.671433519614283</v>
      </c>
      <c r="I85" s="295">
        <v>56.449164761698057</v>
      </c>
      <c r="J85" s="295">
        <v>47.429774114185307</v>
      </c>
      <c r="K85" s="295">
        <v>38.834488723744457</v>
      </c>
      <c r="L85" s="295">
        <v>35.935171708896164</v>
      </c>
      <c r="M85" s="295">
        <v>34.826660722575589</v>
      </c>
      <c r="N85" s="295">
        <v>38.844947808684083</v>
      </c>
      <c r="O85" s="295">
        <v>45.491574884457023</v>
      </c>
      <c r="P85" s="295">
        <v>46.259648838061644</v>
      </c>
      <c r="Q85" s="295">
        <v>50.535407126354713</v>
      </c>
      <c r="R85" s="295">
        <v>53.605015525155203</v>
      </c>
      <c r="S85" s="295">
        <v>35.719986607229927</v>
      </c>
      <c r="T85" s="295">
        <v>55.015452668370351</v>
      </c>
      <c r="U85" s="295">
        <v>54.880089416320452</v>
      </c>
      <c r="V85" s="295">
        <v>50.633013294829958</v>
      </c>
      <c r="W85" s="295">
        <v>57.063560861750112</v>
      </c>
      <c r="X85" s="295">
        <v>51.338108929294528</v>
      </c>
      <c r="Y85" s="295">
        <v>43.78038850850492</v>
      </c>
      <c r="DA85" s="122" t="s">
        <v>1654</v>
      </c>
    </row>
    <row r="86" spans="1:105" ht="12" customHeight="1" x14ac:dyDescent="0.25">
      <c r="A86" s="59" t="s">
        <v>35</v>
      </c>
      <c r="B86" s="295">
        <v>436.71444747282578</v>
      </c>
      <c r="C86" s="295">
        <v>372.1710897434146</v>
      </c>
      <c r="D86" s="295">
        <v>378.70278679135151</v>
      </c>
      <c r="E86" s="295">
        <v>383.0534327151733</v>
      </c>
      <c r="F86" s="295">
        <v>406.96394626704569</v>
      </c>
      <c r="G86" s="295">
        <v>386.08348792330429</v>
      </c>
      <c r="H86" s="295">
        <v>383.50042491617262</v>
      </c>
      <c r="I86" s="295">
        <v>408.6829643821373</v>
      </c>
      <c r="J86" s="295">
        <v>371.60705741292639</v>
      </c>
      <c r="K86" s="295">
        <v>322.05781786046941</v>
      </c>
      <c r="L86" s="295">
        <v>367.07379759291729</v>
      </c>
      <c r="M86" s="295">
        <v>374.22249121398818</v>
      </c>
      <c r="N86" s="295">
        <v>359.9849811203693</v>
      </c>
      <c r="O86" s="295">
        <v>369.14784233906221</v>
      </c>
      <c r="P86" s="295">
        <v>362.5585841835582</v>
      </c>
      <c r="Q86" s="295">
        <v>372.94063747538581</v>
      </c>
      <c r="R86" s="295">
        <v>383.10464467682363</v>
      </c>
      <c r="S86" s="295">
        <v>386.12909069478229</v>
      </c>
      <c r="T86" s="295">
        <v>388.16776957927681</v>
      </c>
      <c r="U86" s="295">
        <v>386.03912916972052</v>
      </c>
      <c r="V86" s="295">
        <v>387.17345418459149</v>
      </c>
      <c r="W86" s="295">
        <v>414.62808295119612</v>
      </c>
      <c r="X86" s="295">
        <v>390.31617942804507</v>
      </c>
      <c r="Y86" s="295">
        <v>323.00984790213562</v>
      </c>
      <c r="DA86" s="122" t="s">
        <v>1655</v>
      </c>
    </row>
    <row r="87" spans="1:105" ht="12" customHeight="1" x14ac:dyDescent="0.25">
      <c r="A87" s="59" t="s">
        <v>38</v>
      </c>
      <c r="B87" s="295">
        <v>0</v>
      </c>
      <c r="C87" s="295">
        <v>0</v>
      </c>
      <c r="D87" s="295">
        <v>0</v>
      </c>
      <c r="E87" s="295">
        <v>104.2594989482875</v>
      </c>
      <c r="F87" s="295">
        <v>137.9018567607292</v>
      </c>
      <c r="G87" s="295">
        <v>168.28666325839691</v>
      </c>
      <c r="H87" s="295">
        <v>158.65554489035401</v>
      </c>
      <c r="I87" s="295">
        <v>234.95266636310339</v>
      </c>
      <c r="J87" s="295">
        <v>214.03293454123281</v>
      </c>
      <c r="K87" s="295">
        <v>216.16101213849359</v>
      </c>
      <c r="L87" s="295">
        <v>213.0736010446895</v>
      </c>
      <c r="M87" s="295">
        <v>235.04170815847681</v>
      </c>
      <c r="N87" s="295">
        <v>233.99434195437851</v>
      </c>
      <c r="O87" s="295">
        <v>274.24186736383149</v>
      </c>
      <c r="P87" s="295">
        <v>272.01071633577209</v>
      </c>
      <c r="Q87" s="295">
        <v>279.07414817004081</v>
      </c>
      <c r="R87" s="295">
        <v>269.86196762087388</v>
      </c>
      <c r="S87" s="295">
        <v>302.98596662417128</v>
      </c>
      <c r="T87" s="295">
        <v>331.29498935970543</v>
      </c>
      <c r="U87" s="295">
        <v>348.18367339121937</v>
      </c>
      <c r="V87" s="295">
        <v>347.96035130542379</v>
      </c>
      <c r="W87" s="295">
        <v>361.02507636378073</v>
      </c>
      <c r="X87" s="295">
        <v>359.76601965116811</v>
      </c>
      <c r="Y87" s="295">
        <v>333.49814351839632</v>
      </c>
      <c r="DA87" s="122" t="s">
        <v>1656</v>
      </c>
    </row>
    <row r="88" spans="1:105" ht="12" customHeight="1" x14ac:dyDescent="0.25">
      <c r="A88" s="60" t="s">
        <v>1530</v>
      </c>
      <c r="B88" s="262">
        <v>84.34883139059643</v>
      </c>
      <c r="C88" s="262">
        <v>81.07058113527799</v>
      </c>
      <c r="D88" s="262">
        <v>84.792995155166565</v>
      </c>
      <c r="E88" s="262">
        <v>69.609802042434524</v>
      </c>
      <c r="F88" s="262">
        <v>72.823805109688962</v>
      </c>
      <c r="G88" s="262">
        <v>69.196902026878888</v>
      </c>
      <c r="H88" s="262">
        <v>67.671929602004823</v>
      </c>
      <c r="I88" s="262">
        <v>83.412704134680737</v>
      </c>
      <c r="J88" s="262">
        <v>72.778618144088853</v>
      </c>
      <c r="K88" s="262">
        <v>64.720951315632433</v>
      </c>
      <c r="L88" s="262">
        <v>70.886533206771304</v>
      </c>
      <c r="M88" s="262">
        <v>76.058296365318185</v>
      </c>
      <c r="N88" s="262">
        <v>71.486106508173222</v>
      </c>
      <c r="O88" s="262">
        <v>72.838521161432112</v>
      </c>
      <c r="P88" s="262">
        <v>70.143515508775394</v>
      </c>
      <c r="Q88" s="262">
        <v>73.821447849951369</v>
      </c>
      <c r="R88" s="262">
        <v>75.202409212935194</v>
      </c>
      <c r="S88" s="262">
        <v>78.219153677175512</v>
      </c>
      <c r="T88" s="262">
        <v>78.528921876554676</v>
      </c>
      <c r="U88" s="262">
        <v>78.896743069557715</v>
      </c>
      <c r="V88" s="262">
        <v>77.129702552898621</v>
      </c>
      <c r="W88" s="262">
        <v>83.040793455736591</v>
      </c>
      <c r="X88" s="262">
        <v>80.821900374213413</v>
      </c>
      <c r="Y88" s="262">
        <v>70.616809520716231</v>
      </c>
      <c r="DA88" s="72" t="s">
        <v>1657</v>
      </c>
    </row>
    <row r="89" spans="1:105" ht="12" customHeight="1" x14ac:dyDescent="0.25">
      <c r="A89" s="57" t="s">
        <v>1532</v>
      </c>
      <c r="B89" s="261">
        <f t="shared" ref="B89:Y89" si="3">B90+B96</f>
        <v>151.85269668412931</v>
      </c>
      <c r="C89" s="261">
        <f t="shared" si="3"/>
        <v>136.66873247455337</v>
      </c>
      <c r="D89" s="261">
        <f t="shared" si="3"/>
        <v>144.65383117285188</v>
      </c>
      <c r="E89" s="261">
        <f t="shared" si="3"/>
        <v>135.99369916388852</v>
      </c>
      <c r="F89" s="261">
        <f t="shared" si="3"/>
        <v>142.53266296900463</v>
      </c>
      <c r="G89" s="261">
        <f t="shared" si="3"/>
        <v>134.19716396755206</v>
      </c>
      <c r="H89" s="261">
        <f t="shared" si="3"/>
        <v>130.83526882693585</v>
      </c>
      <c r="I89" s="261">
        <f t="shared" si="3"/>
        <v>157.8528256018663</v>
      </c>
      <c r="J89" s="261">
        <f t="shared" si="3"/>
        <v>142.12921958098241</v>
      </c>
      <c r="K89" s="261">
        <f t="shared" si="3"/>
        <v>125.80719696600008</v>
      </c>
      <c r="L89" s="261">
        <f t="shared" si="3"/>
        <v>136.28857680915237</v>
      </c>
      <c r="M89" s="261">
        <f t="shared" si="3"/>
        <v>143.3733931729405</v>
      </c>
      <c r="N89" s="261">
        <f t="shared" si="3"/>
        <v>135.41434277528049</v>
      </c>
      <c r="O89" s="261">
        <f t="shared" si="3"/>
        <v>139.01154368195876</v>
      </c>
      <c r="P89" s="261">
        <f t="shared" si="3"/>
        <v>135.42239162283965</v>
      </c>
      <c r="Q89" s="261">
        <f t="shared" si="3"/>
        <v>140.87329773924927</v>
      </c>
      <c r="R89" s="261">
        <f t="shared" si="3"/>
        <v>142.82644538784058</v>
      </c>
      <c r="S89" s="261">
        <f t="shared" si="3"/>
        <v>147.3437474492074</v>
      </c>
      <c r="T89" s="261">
        <f t="shared" si="3"/>
        <v>149.73715847449313</v>
      </c>
      <c r="U89" s="261">
        <f t="shared" si="3"/>
        <v>150.61622564072792</v>
      </c>
      <c r="V89" s="261">
        <f t="shared" si="3"/>
        <v>155.47660804951983</v>
      </c>
      <c r="W89" s="261">
        <f t="shared" si="3"/>
        <v>159.10571469378417</v>
      </c>
      <c r="X89" s="261">
        <f t="shared" si="3"/>
        <v>154.3156272637307</v>
      </c>
      <c r="Y89" s="261">
        <f t="shared" si="3"/>
        <v>134.82479617435533</v>
      </c>
      <c r="DA89" s="70"/>
    </row>
    <row r="90" spans="1:105" ht="12" customHeight="1" x14ac:dyDescent="0.25">
      <c r="A90" s="60" t="s">
        <v>1533</v>
      </c>
      <c r="B90" s="262">
        <v>72.995402053502318</v>
      </c>
      <c r="C90" s="262">
        <v>60.876257379593277</v>
      </c>
      <c r="D90" s="262">
        <v>65.381290091627818</v>
      </c>
      <c r="E90" s="262">
        <v>70.915848311151706</v>
      </c>
      <c r="F90" s="262">
        <v>74.450056950845592</v>
      </c>
      <c r="G90" s="262">
        <v>69.505331245035492</v>
      </c>
      <c r="H90" s="262">
        <v>67.569125089427331</v>
      </c>
      <c r="I90" s="262">
        <v>79.870711594544673</v>
      </c>
      <c r="J90" s="262">
        <v>74.088858627764353</v>
      </c>
      <c r="K90" s="262">
        <v>65.299907860388629</v>
      </c>
      <c r="L90" s="262">
        <v>70.017116466747723</v>
      </c>
      <c r="M90" s="262">
        <v>72.266877685968396</v>
      </c>
      <c r="N90" s="262">
        <v>68.582344394567215</v>
      </c>
      <c r="O90" s="262">
        <v>70.915179701668222</v>
      </c>
      <c r="P90" s="262">
        <v>69.845574757536724</v>
      </c>
      <c r="Q90" s="262">
        <v>71.858000583489599</v>
      </c>
      <c r="R90" s="262">
        <v>72.52009445837723</v>
      </c>
      <c r="S90" s="262">
        <v>74.21705742173927</v>
      </c>
      <c r="T90" s="262">
        <v>76.320867728640081</v>
      </c>
      <c r="U90" s="262">
        <v>76.856060727209041</v>
      </c>
      <c r="V90" s="262">
        <v>83.368440352194483</v>
      </c>
      <c r="W90" s="262">
        <v>81.471298093791972</v>
      </c>
      <c r="X90" s="262">
        <v>78.755642550924534</v>
      </c>
      <c r="Y90" s="262">
        <v>68.805499137943713</v>
      </c>
      <c r="DA90" s="72" t="s">
        <v>1658</v>
      </c>
    </row>
    <row r="91" spans="1:105" ht="12" customHeight="1" x14ac:dyDescent="0.25">
      <c r="A91" s="59" t="s">
        <v>28</v>
      </c>
      <c r="B91" s="230">
        <v>22.820619268460661</v>
      </c>
      <c r="C91" s="230">
        <v>17.478011991815219</v>
      </c>
      <c r="D91" s="230">
        <v>17.36848508113167</v>
      </c>
      <c r="E91" s="230">
        <v>21.485890255959479</v>
      </c>
      <c r="F91" s="230">
        <v>22.38539402788993</v>
      </c>
      <c r="G91" s="230">
        <v>17.919049624212249</v>
      </c>
      <c r="H91" s="230">
        <v>17.445734469776731</v>
      </c>
      <c r="I91" s="230">
        <v>22.583934819902581</v>
      </c>
      <c r="J91" s="230">
        <v>22.069211463274399</v>
      </c>
      <c r="K91" s="230">
        <v>18.278299585837161</v>
      </c>
      <c r="L91" s="230">
        <v>19.53348649463361</v>
      </c>
      <c r="M91" s="230">
        <v>22.27273984129366</v>
      </c>
      <c r="N91" s="230">
        <v>21.532651582096861</v>
      </c>
      <c r="O91" s="230">
        <v>21.302952424795919</v>
      </c>
      <c r="P91" s="230">
        <v>21.73135438234862</v>
      </c>
      <c r="Q91" s="230">
        <v>21.931445775432181</v>
      </c>
      <c r="R91" s="230">
        <v>21.49395413069394</v>
      </c>
      <c r="S91" s="230">
        <v>22.790981077683899</v>
      </c>
      <c r="T91" s="230">
        <v>22.257647349712581</v>
      </c>
      <c r="U91" s="230">
        <v>22.317525240554929</v>
      </c>
      <c r="V91" s="230">
        <v>27.38039004293779</v>
      </c>
      <c r="W91" s="230">
        <v>23.846084905002439</v>
      </c>
      <c r="X91" s="230">
        <v>23.92166600074092</v>
      </c>
      <c r="Y91" s="230">
        <v>21.58436450037448</v>
      </c>
      <c r="DA91" s="71" t="s">
        <v>1659</v>
      </c>
    </row>
    <row r="92" spans="1:105" ht="12" customHeight="1" x14ac:dyDescent="0.25">
      <c r="A92" s="59" t="s">
        <v>31</v>
      </c>
      <c r="B92" s="295">
        <v>1.682846398737923</v>
      </c>
      <c r="C92" s="295">
        <v>1.7327155948374491</v>
      </c>
      <c r="D92" s="295">
        <v>1.7198084945626271</v>
      </c>
      <c r="E92" s="295">
        <v>3.2002593326909299</v>
      </c>
      <c r="F92" s="295">
        <v>1.3850071889070901</v>
      </c>
      <c r="G92" s="295">
        <v>0.95372203595741512</v>
      </c>
      <c r="H92" s="295">
        <v>0.85362327066364674</v>
      </c>
      <c r="I92" s="295">
        <v>0.78944606986256705</v>
      </c>
      <c r="J92" s="295">
        <v>0.61231518673233909</v>
      </c>
      <c r="K92" s="295">
        <v>0.64593169728946909</v>
      </c>
      <c r="L92" s="295">
        <v>0.49824338926672129</v>
      </c>
      <c r="M92" s="295">
        <v>0.4297512099776058</v>
      </c>
      <c r="N92" s="295">
        <v>0.37431958500528351</v>
      </c>
      <c r="O92" s="295">
        <v>0.27935269614099928</v>
      </c>
      <c r="P92" s="295">
        <v>0.19491631313126109</v>
      </c>
      <c r="Q92" s="295">
        <v>0.19981760322993189</v>
      </c>
      <c r="R92" s="295">
        <v>0.22913035755410549</v>
      </c>
      <c r="S92" s="295">
        <v>0.2301262516299005</v>
      </c>
      <c r="T92" s="295">
        <v>0.22110876876268781</v>
      </c>
      <c r="U92" s="295">
        <v>0.24851543695348749</v>
      </c>
      <c r="V92" s="295">
        <v>0.26169251726542447</v>
      </c>
      <c r="W92" s="295">
        <v>0.2122732931093797</v>
      </c>
      <c r="X92" s="295">
        <v>0.367057585074757</v>
      </c>
      <c r="Y92" s="295">
        <v>0.45627467755604728</v>
      </c>
      <c r="DA92" s="122" t="s">
        <v>1660</v>
      </c>
    </row>
    <row r="93" spans="1:105" ht="12" customHeight="1" x14ac:dyDescent="0.25">
      <c r="A93" s="59" t="s">
        <v>159</v>
      </c>
      <c r="B93" s="295">
        <v>2.9896302476129959</v>
      </c>
      <c r="C93" s="295">
        <v>2.2580924618756808</v>
      </c>
      <c r="D93" s="295">
        <v>2.2479588686677809</v>
      </c>
      <c r="E93" s="295">
        <v>2.68383535291209</v>
      </c>
      <c r="F93" s="295">
        <v>2.721831759740915</v>
      </c>
      <c r="G93" s="295">
        <v>3.250598277304602</v>
      </c>
      <c r="H93" s="295">
        <v>2.667853771550277</v>
      </c>
      <c r="I93" s="295">
        <v>4.4412666875960536</v>
      </c>
      <c r="J93" s="295">
        <v>4.9341280601086721</v>
      </c>
      <c r="K93" s="295">
        <v>4.9959302555810066</v>
      </c>
      <c r="L93" s="295">
        <v>5.1222681543020618</v>
      </c>
      <c r="M93" s="295">
        <v>3.4294388331374428</v>
      </c>
      <c r="N93" s="295">
        <v>2.3658908752720369</v>
      </c>
      <c r="O93" s="295">
        <v>2.09738837719265</v>
      </c>
      <c r="P93" s="295">
        <v>1.4637734389877399</v>
      </c>
      <c r="Q93" s="295">
        <v>1.454230593438564</v>
      </c>
      <c r="R93" s="295">
        <v>1.5957975304512479</v>
      </c>
      <c r="S93" s="295">
        <v>1.5435034744811009</v>
      </c>
      <c r="T93" s="295">
        <v>1.563909023628818</v>
      </c>
      <c r="U93" s="295">
        <v>1.554351579603148</v>
      </c>
      <c r="V93" s="295">
        <v>1.4296488004282819</v>
      </c>
      <c r="W93" s="295">
        <v>1.815131127220275</v>
      </c>
      <c r="X93" s="295">
        <v>1.8233936109152431</v>
      </c>
      <c r="Y93" s="295">
        <v>2.0656691727202818</v>
      </c>
      <c r="DA93" s="122" t="s">
        <v>1661</v>
      </c>
    </row>
    <row r="94" spans="1:105" ht="12" customHeight="1" x14ac:dyDescent="0.25">
      <c r="A94" s="59" t="s">
        <v>32</v>
      </c>
      <c r="B94" s="295">
        <v>5.7695851763067578</v>
      </c>
      <c r="C94" s="295">
        <v>5.5584935113955369</v>
      </c>
      <c r="D94" s="295">
        <v>9.3847480889633754</v>
      </c>
      <c r="E94" s="295">
        <v>4.3906270666859557</v>
      </c>
      <c r="F94" s="295">
        <v>4.5028727319014976</v>
      </c>
      <c r="G94" s="295">
        <v>3.9096927268565529</v>
      </c>
      <c r="H94" s="295">
        <v>4.4459107026801048</v>
      </c>
      <c r="I94" s="295">
        <v>4.7322186156817798</v>
      </c>
      <c r="J94" s="295">
        <v>3.9458689151166682</v>
      </c>
      <c r="K94" s="295">
        <v>3.2934307246740748</v>
      </c>
      <c r="L94" s="295">
        <v>2.767418572336231</v>
      </c>
      <c r="M94" s="295">
        <v>2.5248287713418698</v>
      </c>
      <c r="N94" s="295">
        <v>1.388776522276072</v>
      </c>
      <c r="O94" s="295">
        <v>1.106574543231196</v>
      </c>
      <c r="P94" s="295">
        <v>1.0210256956838639</v>
      </c>
      <c r="Q94" s="295">
        <v>1.3589825041322909</v>
      </c>
      <c r="R94" s="295">
        <v>1.482047720758094</v>
      </c>
      <c r="S94" s="295">
        <v>1.1843898464073199</v>
      </c>
      <c r="T94" s="295">
        <v>1.123999126106535</v>
      </c>
      <c r="U94" s="295">
        <v>1.0024860483955951</v>
      </c>
      <c r="V94" s="295">
        <v>4.9057880934339622</v>
      </c>
      <c r="W94" s="295">
        <v>0.6732201442943152</v>
      </c>
      <c r="X94" s="295">
        <v>0.68477362856342827</v>
      </c>
      <c r="Y94" s="295">
        <v>0.79787998839668017</v>
      </c>
      <c r="DA94" s="122" t="s">
        <v>1662</v>
      </c>
    </row>
    <row r="95" spans="1:105" ht="12" customHeight="1" x14ac:dyDescent="0.25">
      <c r="A95" s="59" t="s">
        <v>35</v>
      </c>
      <c r="B95" s="295">
        <v>39.732720962383979</v>
      </c>
      <c r="C95" s="295">
        <v>33.848943819669408</v>
      </c>
      <c r="D95" s="295">
        <v>34.660289558302367</v>
      </c>
      <c r="E95" s="295">
        <v>39.155236302903248</v>
      </c>
      <c r="F95" s="295">
        <v>43.454951242406167</v>
      </c>
      <c r="G95" s="295">
        <v>43.472268580704672</v>
      </c>
      <c r="H95" s="295">
        <v>42.156002874756567</v>
      </c>
      <c r="I95" s="295">
        <v>47.323845401501693</v>
      </c>
      <c r="J95" s="295">
        <v>42.527335002532269</v>
      </c>
      <c r="K95" s="295">
        <v>38.086315597006923</v>
      </c>
      <c r="L95" s="295">
        <v>42.095699856209087</v>
      </c>
      <c r="M95" s="295">
        <v>43.610119030217817</v>
      </c>
      <c r="N95" s="295">
        <v>42.920705829916962</v>
      </c>
      <c r="O95" s="295">
        <v>46.128911660307452</v>
      </c>
      <c r="P95" s="295">
        <v>45.434504927385241</v>
      </c>
      <c r="Q95" s="295">
        <v>46.913524107256627</v>
      </c>
      <c r="R95" s="295">
        <v>47.719164718919828</v>
      </c>
      <c r="S95" s="295">
        <v>48.468056771537057</v>
      </c>
      <c r="T95" s="295">
        <v>51.154203460429457</v>
      </c>
      <c r="U95" s="295">
        <v>51.733182421701891</v>
      </c>
      <c r="V95" s="295">
        <v>49.390920898129018</v>
      </c>
      <c r="W95" s="295">
        <v>54.924588624165573</v>
      </c>
      <c r="X95" s="295">
        <v>51.958751725630179</v>
      </c>
      <c r="Y95" s="295">
        <v>43.901310798896233</v>
      </c>
      <c r="DA95" s="122" t="s">
        <v>1663</v>
      </c>
    </row>
    <row r="96" spans="1:105" ht="12" customHeight="1" x14ac:dyDescent="0.25">
      <c r="A96" s="61" t="s">
        <v>1540</v>
      </c>
      <c r="B96" s="263">
        <v>78.857294630626996</v>
      </c>
      <c r="C96" s="263">
        <v>75.792475094960096</v>
      </c>
      <c r="D96" s="263">
        <v>79.272541081224048</v>
      </c>
      <c r="E96" s="263">
        <v>65.077850852736816</v>
      </c>
      <c r="F96" s="263">
        <v>68.082606018159041</v>
      </c>
      <c r="G96" s="263">
        <v>64.691832722516551</v>
      </c>
      <c r="H96" s="263">
        <v>63.266143737508521</v>
      </c>
      <c r="I96" s="263">
        <v>77.982114007321641</v>
      </c>
      <c r="J96" s="263">
        <v>68.04036095321807</v>
      </c>
      <c r="K96" s="263">
        <v>60.507289105611441</v>
      </c>
      <c r="L96" s="263">
        <v>66.271460342404652</v>
      </c>
      <c r="M96" s="263">
        <v>71.1065154869721</v>
      </c>
      <c r="N96" s="263">
        <v>66.831998380713287</v>
      </c>
      <c r="O96" s="263">
        <v>68.096363980290548</v>
      </c>
      <c r="P96" s="263">
        <v>65.576816865302916</v>
      </c>
      <c r="Q96" s="263">
        <v>69.015297155759669</v>
      </c>
      <c r="R96" s="263">
        <v>70.306350929463363</v>
      </c>
      <c r="S96" s="263">
        <v>73.126690027468143</v>
      </c>
      <c r="T96" s="263">
        <v>73.416290745853047</v>
      </c>
      <c r="U96" s="263">
        <v>73.760164913518864</v>
      </c>
      <c r="V96" s="263">
        <v>72.108167697325356</v>
      </c>
      <c r="W96" s="263">
        <v>77.634416599992193</v>
      </c>
      <c r="X96" s="263">
        <v>75.55998471280617</v>
      </c>
      <c r="Y96" s="263">
        <v>66.019297036411615</v>
      </c>
      <c r="DA96" s="74" t="s">
        <v>1664</v>
      </c>
    </row>
    <row r="97" spans="1:105" ht="12" hidden="1" customHeight="1" x14ac:dyDescent="0.25">
      <c r="A97" s="98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DA97" s="94"/>
    </row>
    <row r="98" spans="1:105" ht="12" customHeight="1" x14ac:dyDescent="0.25">
      <c r="A98" s="172"/>
      <c r="B98" s="172"/>
      <c r="C98" s="172"/>
      <c r="D98" s="172"/>
      <c r="E98" s="172"/>
      <c r="F98" s="172"/>
      <c r="G98" s="172"/>
      <c r="H98" s="172"/>
      <c r="I98" s="172"/>
      <c r="J98" s="172"/>
      <c r="K98" s="172"/>
      <c r="L98" s="172"/>
      <c r="M98" s="172"/>
      <c r="N98" s="172"/>
      <c r="O98" s="172"/>
      <c r="P98" s="172"/>
      <c r="Q98" s="172"/>
      <c r="R98" s="172"/>
      <c r="S98" s="172"/>
      <c r="T98" s="172"/>
      <c r="U98" s="172"/>
      <c r="V98" s="172"/>
      <c r="W98" s="172"/>
      <c r="X98" s="172"/>
      <c r="Y98" s="172"/>
      <c r="DA98" s="176"/>
    </row>
    <row r="99" spans="1:105" ht="15" customHeight="1" x14ac:dyDescent="0.25">
      <c r="A99" s="34" t="s">
        <v>53</v>
      </c>
      <c r="B99" s="223">
        <v>684.16772761553261</v>
      </c>
      <c r="C99" s="223">
        <v>699.96163515008789</v>
      </c>
      <c r="D99" s="223">
        <v>673.86263195023002</v>
      </c>
      <c r="E99" s="223">
        <v>660.57449201042482</v>
      </c>
      <c r="F99" s="223">
        <v>659.09655075724243</v>
      </c>
      <c r="G99" s="223">
        <v>660.02251967087705</v>
      </c>
      <c r="H99" s="223">
        <v>699.45600141312013</v>
      </c>
      <c r="I99" s="223">
        <v>718.96228440390087</v>
      </c>
      <c r="J99" s="223">
        <v>696.89675333692617</v>
      </c>
      <c r="K99" s="223">
        <v>635.05011117258152</v>
      </c>
      <c r="L99" s="223">
        <v>658.8573008142049</v>
      </c>
      <c r="M99" s="223">
        <v>659.35802015946308</v>
      </c>
      <c r="N99" s="223">
        <v>629.99249698878793</v>
      </c>
      <c r="O99" s="223">
        <v>648.48961087956286</v>
      </c>
      <c r="P99" s="223">
        <v>683.52301284454597</v>
      </c>
      <c r="Q99" s="223">
        <v>667.61624777506711</v>
      </c>
      <c r="R99" s="223">
        <v>674.14742900520662</v>
      </c>
      <c r="S99" s="223">
        <v>679.94745934062769</v>
      </c>
      <c r="T99" s="223">
        <v>689.06117976266842</v>
      </c>
      <c r="U99" s="223">
        <v>686.44758189488994</v>
      </c>
      <c r="V99" s="223">
        <v>724.00679915311503</v>
      </c>
      <c r="W99" s="223">
        <v>712.90006722970236</v>
      </c>
      <c r="X99" s="223">
        <v>712.51874641948314</v>
      </c>
      <c r="Y99" s="223">
        <v>653.4250869643314</v>
      </c>
      <c r="DA99" s="89" t="s">
        <v>1665</v>
      </c>
    </row>
    <row r="100" spans="1:105" ht="12" customHeight="1" x14ac:dyDescent="0.25">
      <c r="A100" s="55" t="s">
        <v>91</v>
      </c>
      <c r="B100" s="259">
        <v>5.713594212105753</v>
      </c>
      <c r="C100" s="259">
        <v>5.7776313834421247</v>
      </c>
      <c r="D100" s="259">
        <v>5.5850153035150596</v>
      </c>
      <c r="E100" s="259">
        <v>5.5590245766422504</v>
      </c>
      <c r="F100" s="259">
        <v>5.5408559041161896</v>
      </c>
      <c r="G100" s="259">
        <v>5.5120773013520594</v>
      </c>
      <c r="H100" s="259">
        <v>5.8283845502944116</v>
      </c>
      <c r="I100" s="259">
        <v>5.9955402849359452</v>
      </c>
      <c r="J100" s="259">
        <v>5.8415877863800993</v>
      </c>
      <c r="K100" s="259">
        <v>5.3262552066877102</v>
      </c>
      <c r="L100" s="259">
        <v>5.4939176991066656</v>
      </c>
      <c r="M100" s="259">
        <v>5.4332044686495244</v>
      </c>
      <c r="N100" s="259">
        <v>5.2008620653926032</v>
      </c>
      <c r="O100" s="259">
        <v>5.3119690910636548</v>
      </c>
      <c r="P100" s="259">
        <v>5.5379633515937066</v>
      </c>
      <c r="Q100" s="259">
        <v>5.3647372699870468</v>
      </c>
      <c r="R100" s="259">
        <v>5.3287731628634702</v>
      </c>
      <c r="S100" s="259">
        <v>5.382682495992368</v>
      </c>
      <c r="T100" s="259">
        <v>5.3605887150589426</v>
      </c>
      <c r="U100" s="259">
        <v>5.3443347839645359</v>
      </c>
      <c r="V100" s="259">
        <v>5.6286665952746926</v>
      </c>
      <c r="W100" s="259">
        <v>5.4545591533365796</v>
      </c>
      <c r="X100" s="259">
        <v>5.3984364471433288</v>
      </c>
      <c r="Y100" s="259">
        <v>4.910551228722742</v>
      </c>
      <c r="DA100" s="67" t="s">
        <v>1666</v>
      </c>
    </row>
    <row r="101" spans="1:105" ht="12" customHeight="1" x14ac:dyDescent="0.25">
      <c r="A101" s="173" t="s">
        <v>92</v>
      </c>
      <c r="B101" s="224">
        <v>1.662756857113254</v>
      </c>
      <c r="C101" s="224">
        <v>1.6813928053092391</v>
      </c>
      <c r="D101" s="224">
        <v>1.6253381231250521</v>
      </c>
      <c r="E101" s="224">
        <v>1.617774362429979</v>
      </c>
      <c r="F101" s="224">
        <v>1.612740563835493</v>
      </c>
      <c r="G101" s="224">
        <v>1.6041118759085951</v>
      </c>
      <c r="H101" s="224">
        <v>1.7006581547961579</v>
      </c>
      <c r="I101" s="224">
        <v>1.749528460237975</v>
      </c>
      <c r="J101" s="224">
        <v>1.7056513170133081</v>
      </c>
      <c r="K101" s="224">
        <v>1.5500343634643889</v>
      </c>
      <c r="L101" s="224">
        <v>1.6038284396253399</v>
      </c>
      <c r="M101" s="224">
        <v>1.6049142139467001</v>
      </c>
      <c r="N101" s="224">
        <v>1.5319171872477511</v>
      </c>
      <c r="O101" s="224">
        <v>1.5745623181895569</v>
      </c>
      <c r="P101" s="224">
        <v>1.6639565085005401</v>
      </c>
      <c r="Q101" s="224">
        <v>1.6227875049228551</v>
      </c>
      <c r="R101" s="224">
        <v>1.6332961118422351</v>
      </c>
      <c r="S101" s="224">
        <v>1.6509457637582119</v>
      </c>
      <c r="T101" s="224">
        <v>1.6633225754989129</v>
      </c>
      <c r="U101" s="224">
        <v>1.66572518190838</v>
      </c>
      <c r="V101" s="224">
        <v>1.771580159065151</v>
      </c>
      <c r="W101" s="224">
        <v>1.7314875399228999</v>
      </c>
      <c r="X101" s="224">
        <v>1.7287802584416649</v>
      </c>
      <c r="Y101" s="224">
        <v>1.5849097926719631</v>
      </c>
      <c r="DA101" s="177" t="s">
        <v>1667</v>
      </c>
    </row>
    <row r="102" spans="1:105" ht="12" customHeight="1" x14ac:dyDescent="0.25">
      <c r="A102" s="173" t="s">
        <v>93</v>
      </c>
      <c r="B102" s="224">
        <v>18.384988996259882</v>
      </c>
      <c r="C102" s="224">
        <v>20.527900724233081</v>
      </c>
      <c r="D102" s="224">
        <v>19.446905359691801</v>
      </c>
      <c r="E102" s="224">
        <v>15.95888755661915</v>
      </c>
      <c r="F102" s="224">
        <v>15.85485364876695</v>
      </c>
      <c r="G102" s="224">
        <v>16.071182191630299</v>
      </c>
      <c r="H102" s="224">
        <v>17.02751886312598</v>
      </c>
      <c r="I102" s="224">
        <v>17.964790599902582</v>
      </c>
      <c r="J102" s="224">
        <v>16.687293735870309</v>
      </c>
      <c r="K102" s="224">
        <v>15.338687095051339</v>
      </c>
      <c r="L102" s="224">
        <v>16.075416410578459</v>
      </c>
      <c r="M102" s="224">
        <v>16.299779439956978</v>
      </c>
      <c r="N102" s="224">
        <v>15.50479295249958</v>
      </c>
      <c r="O102" s="224">
        <v>15.698216706486241</v>
      </c>
      <c r="P102" s="224">
        <v>16.076353114771731</v>
      </c>
      <c r="Q102" s="224">
        <v>15.82730195567556</v>
      </c>
      <c r="R102" s="224">
        <v>15.83312461792652</v>
      </c>
      <c r="S102" s="224">
        <v>16.157446534160751</v>
      </c>
      <c r="T102" s="224">
        <v>15.82872038132717</v>
      </c>
      <c r="U102" s="224">
        <v>15.738872905277111</v>
      </c>
      <c r="V102" s="224">
        <v>15.18669326646615</v>
      </c>
      <c r="W102" s="224">
        <v>15.951606003266511</v>
      </c>
      <c r="X102" s="224">
        <v>15.838984910167211</v>
      </c>
      <c r="Y102" s="224">
        <v>14.3775126675372</v>
      </c>
      <c r="DA102" s="177" t="s">
        <v>1668</v>
      </c>
    </row>
    <row r="103" spans="1:105" ht="12" customHeight="1" x14ac:dyDescent="0.25">
      <c r="A103" s="173" t="s">
        <v>94</v>
      </c>
      <c r="B103" s="224">
        <v>5.080678702933568</v>
      </c>
      <c r="C103" s="224">
        <v>5.1376222450415217</v>
      </c>
      <c r="D103" s="224">
        <v>4.9663429453925341</v>
      </c>
      <c r="E103" s="224">
        <v>4.9432313053995038</v>
      </c>
      <c r="F103" s="224">
        <v>4.9278501549898994</v>
      </c>
      <c r="G103" s="224">
        <v>4.9014845497019666</v>
      </c>
      <c r="H103" s="224">
        <v>5.196488970157719</v>
      </c>
      <c r="I103" s="224">
        <v>5.345815866030617</v>
      </c>
      <c r="J103" s="224">
        <v>5.2117459530583998</v>
      </c>
      <c r="K103" s="224">
        <v>4.7362466409797586</v>
      </c>
      <c r="L103" s="224">
        <v>4.9006184888092932</v>
      </c>
      <c r="M103" s="224">
        <v>4.9039361539550574</v>
      </c>
      <c r="N103" s="224">
        <v>4.6808882456934082</v>
      </c>
      <c r="O103" s="224">
        <v>4.8111936524237748</v>
      </c>
      <c r="P103" s="224">
        <v>5.0843443280237617</v>
      </c>
      <c r="Q103" s="224">
        <v>4.9585493395362237</v>
      </c>
      <c r="R103" s="224">
        <v>5.0005692507161683</v>
      </c>
      <c r="S103" s="224">
        <v>5.0445890183770974</v>
      </c>
      <c r="T103" s="224">
        <v>5.0923451325564404</v>
      </c>
      <c r="U103" s="224">
        <v>5.0897486427178924</v>
      </c>
      <c r="V103" s="224">
        <v>5.4236047484237018</v>
      </c>
      <c r="W103" s="224">
        <v>5.2906904763899103</v>
      </c>
      <c r="X103" s="224">
        <v>5.2923932977740487</v>
      </c>
      <c r="Y103" s="224">
        <v>4.8600510155872332</v>
      </c>
      <c r="DA103" s="177" t="s">
        <v>1669</v>
      </c>
    </row>
    <row r="104" spans="1:105" ht="12" customHeight="1" x14ac:dyDescent="0.25">
      <c r="A104" s="56" t="s">
        <v>95</v>
      </c>
      <c r="B104" s="260">
        <v>8.3866793865142277</v>
      </c>
      <c r="C104" s="260">
        <v>8.9033070225314681</v>
      </c>
      <c r="D104" s="260">
        <v>8.5776889970912791</v>
      </c>
      <c r="E104" s="260">
        <v>7.9148109205400088</v>
      </c>
      <c r="F104" s="260">
        <v>7.8822126319074934</v>
      </c>
      <c r="G104" s="260">
        <v>7.8456507151265598</v>
      </c>
      <c r="H104" s="260">
        <v>8.3264411388191633</v>
      </c>
      <c r="I104" s="260">
        <v>8.6572012106853649</v>
      </c>
      <c r="J104" s="260">
        <v>8.3208729086636026</v>
      </c>
      <c r="K104" s="260">
        <v>7.5661001532545562</v>
      </c>
      <c r="L104" s="260">
        <v>7.8518850439467336</v>
      </c>
      <c r="M104" s="260">
        <v>7.959409059547756</v>
      </c>
      <c r="N104" s="260">
        <v>7.5930781420355586</v>
      </c>
      <c r="O104" s="260">
        <v>7.7949755207573537</v>
      </c>
      <c r="P104" s="260">
        <v>8.2134738609925524</v>
      </c>
      <c r="Q104" s="260">
        <v>8.0510782740908997</v>
      </c>
      <c r="R104" s="260">
        <v>8.1283455468548169</v>
      </c>
      <c r="S104" s="260">
        <v>8.2330942097328688</v>
      </c>
      <c r="T104" s="260">
        <v>8.5069490225472197</v>
      </c>
      <c r="U104" s="260">
        <v>8.4802789645769145</v>
      </c>
      <c r="V104" s="260">
        <v>8.9532857055853157</v>
      </c>
      <c r="W104" s="260">
        <v>8.8099361552859961</v>
      </c>
      <c r="X104" s="260">
        <v>8.8485725697596465</v>
      </c>
      <c r="Y104" s="260">
        <v>8.2004906663401886</v>
      </c>
      <c r="DA104" s="68" t="s">
        <v>1670</v>
      </c>
    </row>
    <row r="105" spans="1:105" ht="12" customHeight="1" x14ac:dyDescent="0.25">
      <c r="A105" s="37" t="s">
        <v>159</v>
      </c>
      <c r="B105" s="226">
        <v>0.32267343611349691</v>
      </c>
      <c r="C105" s="226">
        <v>0.25003187255564457</v>
      </c>
      <c r="D105" s="226">
        <v>0.23778025217175361</v>
      </c>
      <c r="E105" s="226">
        <v>0.32441203106676131</v>
      </c>
      <c r="F105" s="226">
        <v>0.29954759791871682</v>
      </c>
      <c r="G105" s="226">
        <v>0.34970872395189218</v>
      </c>
      <c r="H105" s="226">
        <v>0.31691520369261628</v>
      </c>
      <c r="I105" s="226">
        <v>0.44459820690035151</v>
      </c>
      <c r="J105" s="226">
        <v>0.55357275270359174</v>
      </c>
      <c r="K105" s="226">
        <v>0.55754451450653841</v>
      </c>
      <c r="L105" s="226">
        <v>0.5347020096928341</v>
      </c>
      <c r="M105" s="226">
        <v>0.34507972914506618</v>
      </c>
      <c r="N105" s="226">
        <v>0.23827143831382411</v>
      </c>
      <c r="O105" s="226">
        <v>0.20554536425065789</v>
      </c>
      <c r="P105" s="226">
        <v>0.15838098853065199</v>
      </c>
      <c r="Q105" s="226">
        <v>0.1457622608721067</v>
      </c>
      <c r="R105" s="226">
        <v>0.15777266700830761</v>
      </c>
      <c r="S105" s="226">
        <v>0.14916785064470789</v>
      </c>
      <c r="T105" s="226">
        <v>0.1454779011672642</v>
      </c>
      <c r="U105" s="226">
        <v>0.1423525064604545</v>
      </c>
      <c r="V105" s="226">
        <v>0.15762405460297171</v>
      </c>
      <c r="W105" s="226">
        <v>0.1634501301421557</v>
      </c>
      <c r="X105" s="226">
        <v>0.17099863882277411</v>
      </c>
      <c r="Y105" s="226">
        <v>0.2049180929122747</v>
      </c>
      <c r="DA105" s="69" t="s">
        <v>1671</v>
      </c>
    </row>
    <row r="106" spans="1:105" ht="12" customHeight="1" x14ac:dyDescent="0.25">
      <c r="A106" s="37" t="s">
        <v>35</v>
      </c>
      <c r="B106" s="226">
        <v>4.3935927544140929</v>
      </c>
      <c r="C106" s="226">
        <v>3.8399408233741541</v>
      </c>
      <c r="D106" s="226">
        <v>3.7561710950238032</v>
      </c>
      <c r="E106" s="226">
        <v>4.8490502980797343</v>
      </c>
      <c r="F106" s="226">
        <v>4.8997011084504241</v>
      </c>
      <c r="G106" s="226">
        <v>4.7916073998838407</v>
      </c>
      <c r="H106" s="226">
        <v>5.130577300946193</v>
      </c>
      <c r="I106" s="226">
        <v>4.8536296893125037</v>
      </c>
      <c r="J106" s="226">
        <v>4.8883040844755508</v>
      </c>
      <c r="K106" s="226">
        <v>4.3546965699554034</v>
      </c>
      <c r="L106" s="226">
        <v>4.5020778166882174</v>
      </c>
      <c r="M106" s="226">
        <v>4.4958251899649486</v>
      </c>
      <c r="N106" s="226">
        <v>4.4286350153962788</v>
      </c>
      <c r="O106" s="226">
        <v>4.6315653339062006</v>
      </c>
      <c r="P106" s="226">
        <v>5.0366380736119769</v>
      </c>
      <c r="Q106" s="226">
        <v>4.8176543103901039</v>
      </c>
      <c r="R106" s="226">
        <v>4.8336207077625977</v>
      </c>
      <c r="S106" s="226">
        <v>4.7989805037526008</v>
      </c>
      <c r="T106" s="226">
        <v>4.8752021102030492</v>
      </c>
      <c r="U106" s="226">
        <v>4.8541233913295034</v>
      </c>
      <c r="V106" s="226">
        <v>5.579123965477625</v>
      </c>
      <c r="W106" s="226">
        <v>5.0672208863388226</v>
      </c>
      <c r="X106" s="226">
        <v>4.9922541948839783</v>
      </c>
      <c r="Y106" s="226">
        <v>4.4619302983419864</v>
      </c>
      <c r="DA106" s="69" t="s">
        <v>1672</v>
      </c>
    </row>
    <row r="107" spans="1:105" ht="12" customHeight="1" x14ac:dyDescent="0.25">
      <c r="A107" s="37" t="s">
        <v>96</v>
      </c>
      <c r="B107" s="226">
        <v>0</v>
      </c>
      <c r="C107" s="226">
        <v>0</v>
      </c>
      <c r="D107" s="226">
        <v>0</v>
      </c>
      <c r="E107" s="226">
        <v>0</v>
      </c>
      <c r="F107" s="226">
        <v>0</v>
      </c>
      <c r="G107" s="226">
        <v>0</v>
      </c>
      <c r="H107" s="226">
        <v>0</v>
      </c>
      <c r="I107" s="226">
        <v>0</v>
      </c>
      <c r="J107" s="226">
        <v>0</v>
      </c>
      <c r="K107" s="226">
        <v>0</v>
      </c>
      <c r="L107" s="226">
        <v>0</v>
      </c>
      <c r="M107" s="226">
        <v>0</v>
      </c>
      <c r="N107" s="226">
        <v>0</v>
      </c>
      <c r="O107" s="226">
        <v>0</v>
      </c>
      <c r="P107" s="226">
        <v>0</v>
      </c>
      <c r="Q107" s="226">
        <v>0</v>
      </c>
      <c r="R107" s="226">
        <v>0</v>
      </c>
      <c r="S107" s="226">
        <v>0</v>
      </c>
      <c r="T107" s="226">
        <v>0</v>
      </c>
      <c r="U107" s="226">
        <v>0</v>
      </c>
      <c r="V107" s="226">
        <v>0</v>
      </c>
      <c r="W107" s="226">
        <v>0</v>
      </c>
      <c r="X107" s="226">
        <v>0</v>
      </c>
      <c r="Y107" s="226">
        <v>0</v>
      </c>
      <c r="DA107" s="69" t="s">
        <v>1673</v>
      </c>
    </row>
    <row r="108" spans="1:105" ht="12" customHeight="1" x14ac:dyDescent="0.25">
      <c r="A108" s="37" t="s">
        <v>78</v>
      </c>
      <c r="B108" s="226">
        <v>0</v>
      </c>
      <c r="C108" s="226">
        <v>0</v>
      </c>
      <c r="D108" s="226">
        <v>0</v>
      </c>
      <c r="E108" s="226">
        <v>0</v>
      </c>
      <c r="F108" s="226">
        <v>0</v>
      </c>
      <c r="G108" s="226">
        <v>0</v>
      </c>
      <c r="H108" s="226">
        <v>0</v>
      </c>
      <c r="I108" s="226">
        <v>0</v>
      </c>
      <c r="J108" s="226">
        <v>0</v>
      </c>
      <c r="K108" s="226">
        <v>0</v>
      </c>
      <c r="L108" s="226">
        <v>0</v>
      </c>
      <c r="M108" s="226">
        <v>0</v>
      </c>
      <c r="N108" s="226">
        <v>0</v>
      </c>
      <c r="O108" s="226">
        <v>0</v>
      </c>
      <c r="P108" s="226">
        <v>0</v>
      </c>
      <c r="Q108" s="226">
        <v>0</v>
      </c>
      <c r="R108" s="226">
        <v>0</v>
      </c>
      <c r="S108" s="226">
        <v>0</v>
      </c>
      <c r="T108" s="226">
        <v>0.32073768890922227</v>
      </c>
      <c r="U108" s="226">
        <v>0.33723935424163348</v>
      </c>
      <c r="V108" s="226">
        <v>0.36139122484309488</v>
      </c>
      <c r="W108" s="226">
        <v>0.37255130902200151</v>
      </c>
      <c r="X108" s="226">
        <v>0.38093489322388369</v>
      </c>
      <c r="Y108" s="226">
        <v>0.43800787046382839</v>
      </c>
      <c r="DA108" s="69" t="s">
        <v>1674</v>
      </c>
    </row>
    <row r="109" spans="1:105" ht="12" customHeight="1" x14ac:dyDescent="0.25">
      <c r="A109" s="37" t="s">
        <v>40</v>
      </c>
      <c r="B109" s="226">
        <v>3.670413195986638</v>
      </c>
      <c r="C109" s="226">
        <v>4.8133343266016686</v>
      </c>
      <c r="D109" s="226">
        <v>4.5837376498957232</v>
      </c>
      <c r="E109" s="226">
        <v>2.7413485913935132</v>
      </c>
      <c r="F109" s="226">
        <v>2.6829639255383522</v>
      </c>
      <c r="G109" s="226">
        <v>2.7043345912908272</v>
      </c>
      <c r="H109" s="226">
        <v>2.8789486341803538</v>
      </c>
      <c r="I109" s="226">
        <v>3.35897331447251</v>
      </c>
      <c r="J109" s="226">
        <v>2.8789960714844591</v>
      </c>
      <c r="K109" s="226">
        <v>2.653859068792614</v>
      </c>
      <c r="L109" s="226">
        <v>2.8151052175656819</v>
      </c>
      <c r="M109" s="226">
        <v>3.1185041404377412</v>
      </c>
      <c r="N109" s="226">
        <v>2.9261716883254558</v>
      </c>
      <c r="O109" s="226">
        <v>2.9578648226004951</v>
      </c>
      <c r="P109" s="226">
        <v>3.0184547988499228</v>
      </c>
      <c r="Q109" s="226">
        <v>3.0876617028286888</v>
      </c>
      <c r="R109" s="226">
        <v>3.136952172083912</v>
      </c>
      <c r="S109" s="226">
        <v>3.2849458553355588</v>
      </c>
      <c r="T109" s="226">
        <v>3.1655313222676851</v>
      </c>
      <c r="U109" s="226">
        <v>3.146563712545325</v>
      </c>
      <c r="V109" s="226">
        <v>2.8551464606616248</v>
      </c>
      <c r="W109" s="226">
        <v>3.2067138297830171</v>
      </c>
      <c r="X109" s="226">
        <v>3.304384842829009</v>
      </c>
      <c r="Y109" s="226">
        <v>3.0956344046220989</v>
      </c>
      <c r="DA109" s="69" t="s">
        <v>1675</v>
      </c>
    </row>
    <row r="110" spans="1:105" ht="12" customHeight="1" x14ac:dyDescent="0.25">
      <c r="A110" s="57" t="s">
        <v>1553</v>
      </c>
      <c r="B110" s="261">
        <f t="shared" ref="B110:Y110" si="4">B111+B117</f>
        <v>468.11377491860441</v>
      </c>
      <c r="C110" s="261">
        <f t="shared" si="4"/>
        <v>465.41930740854792</v>
      </c>
      <c r="D110" s="261">
        <f t="shared" si="4"/>
        <v>450.46356550510734</v>
      </c>
      <c r="E110" s="261">
        <f t="shared" si="4"/>
        <v>465.96496323425441</v>
      </c>
      <c r="F110" s="261">
        <f t="shared" si="4"/>
        <v>465.25528816049507</v>
      </c>
      <c r="G110" s="261">
        <f t="shared" si="4"/>
        <v>464.53212135483761</v>
      </c>
      <c r="H110" s="261">
        <f t="shared" si="4"/>
        <v>491.80916876650895</v>
      </c>
      <c r="I110" s="261">
        <f t="shared" si="4"/>
        <v>501.62387646430636</v>
      </c>
      <c r="J110" s="261">
        <f t="shared" si="4"/>
        <v>491.68076134952486</v>
      </c>
      <c r="K110" s="261">
        <f t="shared" si="4"/>
        <v>447.32282742357052</v>
      </c>
      <c r="L110" s="261">
        <f t="shared" si="4"/>
        <v>462.40185284166398</v>
      </c>
      <c r="M110" s="261">
        <f t="shared" si="4"/>
        <v>459.60472879557415</v>
      </c>
      <c r="N110" s="261">
        <f t="shared" si="4"/>
        <v>439.90207690069161</v>
      </c>
      <c r="O110" s="261">
        <f t="shared" si="4"/>
        <v>454.17163676810247</v>
      </c>
      <c r="P110" s="261">
        <f t="shared" si="4"/>
        <v>480.8643002322807</v>
      </c>
      <c r="Q110" s="261">
        <f t="shared" si="4"/>
        <v>467.8512709954598</v>
      </c>
      <c r="R110" s="261">
        <f t="shared" si="4"/>
        <v>471.88125194899692</v>
      </c>
      <c r="S110" s="261">
        <f t="shared" si="4"/>
        <v>474.48285326453112</v>
      </c>
      <c r="T110" s="261">
        <f t="shared" si="4"/>
        <v>483.2931815580493</v>
      </c>
      <c r="U110" s="261">
        <f t="shared" si="4"/>
        <v>481.48978454050689</v>
      </c>
      <c r="V110" s="261">
        <f t="shared" si="4"/>
        <v>517.84773168288484</v>
      </c>
      <c r="W110" s="261">
        <f t="shared" si="4"/>
        <v>500.98817345243765</v>
      </c>
      <c r="X110" s="261">
        <f t="shared" si="4"/>
        <v>500.23994030522465</v>
      </c>
      <c r="Y110" s="261">
        <f t="shared" si="4"/>
        <v>458.81653194164824</v>
      </c>
      <c r="DA110" s="70"/>
    </row>
    <row r="111" spans="1:105" ht="12" customHeight="1" x14ac:dyDescent="0.25">
      <c r="A111" s="60" t="s">
        <v>1554</v>
      </c>
      <c r="B111" s="262">
        <v>387.59349625285989</v>
      </c>
      <c r="C111" s="262">
        <v>375.51377158939448</v>
      </c>
      <c r="D111" s="262">
        <v>365.29243817577941</v>
      </c>
      <c r="E111" s="262">
        <v>396.07022065291972</v>
      </c>
      <c r="F111" s="262">
        <v>395.67419006193501</v>
      </c>
      <c r="G111" s="262">
        <v>394.01060137067827</v>
      </c>
      <c r="H111" s="262">
        <v>416.76796134123867</v>
      </c>
      <c r="I111" s="262">
        <v>422.32966909693158</v>
      </c>
      <c r="J111" s="262">
        <v>417.88189658205738</v>
      </c>
      <c r="K111" s="262">
        <v>379.67028065560248</v>
      </c>
      <c r="L111" s="262">
        <v>391.19829530904627</v>
      </c>
      <c r="M111" s="262">
        <v>386.47783634437428</v>
      </c>
      <c r="N111" s="262">
        <v>370.4770778280722</v>
      </c>
      <c r="O111" s="262">
        <v>383.37798633424092</v>
      </c>
      <c r="P111" s="262">
        <v>407.32278689238939</v>
      </c>
      <c r="Q111" s="262">
        <v>394.91319576921182</v>
      </c>
      <c r="R111" s="262">
        <v>397.73165806524241</v>
      </c>
      <c r="S111" s="262">
        <v>398.90067916204111</v>
      </c>
      <c r="T111" s="262">
        <v>407.84823636284528</v>
      </c>
      <c r="U111" s="262">
        <v>406.4730822950313</v>
      </c>
      <c r="V111" s="262">
        <v>444.09766136686682</v>
      </c>
      <c r="W111" s="262">
        <v>423.40190195052378</v>
      </c>
      <c r="X111" s="262">
        <v>422.3221751481671</v>
      </c>
      <c r="Y111" s="262">
        <v>387.34569065567968</v>
      </c>
      <c r="DA111" s="72" t="s">
        <v>1676</v>
      </c>
    </row>
    <row r="112" spans="1:105" ht="12" customHeight="1" x14ac:dyDescent="0.25">
      <c r="A112" s="59" t="s">
        <v>28</v>
      </c>
      <c r="B112" s="230">
        <v>121.17370902943961</v>
      </c>
      <c r="C112" s="230">
        <v>107.8127086888114</v>
      </c>
      <c r="D112" s="230">
        <v>97.039630968044634</v>
      </c>
      <c r="E112" s="230">
        <v>120.0002749352161</v>
      </c>
      <c r="F112" s="230">
        <v>118.9699916153257</v>
      </c>
      <c r="G112" s="230">
        <v>101.5791938827885</v>
      </c>
      <c r="H112" s="230">
        <v>107.6057027443604</v>
      </c>
      <c r="I112" s="230">
        <v>119.41631079755631</v>
      </c>
      <c r="J112" s="230">
        <v>124.4765287676814</v>
      </c>
      <c r="K112" s="230">
        <v>106.27468492756729</v>
      </c>
      <c r="L112" s="230">
        <v>109.1371225173491</v>
      </c>
      <c r="M112" s="230">
        <v>119.11294051930049</v>
      </c>
      <c r="N112" s="230">
        <v>116.31789356937161</v>
      </c>
      <c r="O112" s="230">
        <v>115.1669224833152</v>
      </c>
      <c r="P112" s="230">
        <v>126.732092343606</v>
      </c>
      <c r="Q112" s="230">
        <v>120.52961770000999</v>
      </c>
      <c r="R112" s="230">
        <v>117.8821687785549</v>
      </c>
      <c r="S112" s="230">
        <v>122.4966085491062</v>
      </c>
      <c r="T112" s="230">
        <v>118.9418109008204</v>
      </c>
      <c r="U112" s="230">
        <v>118.0319832670526</v>
      </c>
      <c r="V112" s="230">
        <v>145.85336050443749</v>
      </c>
      <c r="W112" s="230">
        <v>123.92680537909639</v>
      </c>
      <c r="X112" s="230">
        <v>128.27842794969689</v>
      </c>
      <c r="Y112" s="230">
        <v>121.5107902640142</v>
      </c>
      <c r="DA112" s="71" t="s">
        <v>1677</v>
      </c>
    </row>
    <row r="113" spans="1:105" ht="12" customHeight="1" x14ac:dyDescent="0.25">
      <c r="A113" s="59" t="s">
        <v>31</v>
      </c>
      <c r="B113" s="295">
        <v>8.9356356838104514</v>
      </c>
      <c r="C113" s="295">
        <v>10.688215670881281</v>
      </c>
      <c r="D113" s="295">
        <v>9.6087586723016525</v>
      </c>
      <c r="E113" s="295">
        <v>17.873683389981249</v>
      </c>
      <c r="F113" s="295">
        <v>7.3607948757189767</v>
      </c>
      <c r="G113" s="295">
        <v>5.4064427317564849</v>
      </c>
      <c r="H113" s="295">
        <v>5.265168518862402</v>
      </c>
      <c r="I113" s="295">
        <v>4.1743273698052716</v>
      </c>
      <c r="J113" s="295">
        <v>3.453629010851285</v>
      </c>
      <c r="K113" s="295">
        <v>3.7556112532129209</v>
      </c>
      <c r="L113" s="295">
        <v>2.783775944596488</v>
      </c>
      <c r="M113" s="295">
        <v>2.2982772068865862</v>
      </c>
      <c r="N113" s="295">
        <v>2.022048491500088</v>
      </c>
      <c r="O113" s="295">
        <v>1.510222135431718</v>
      </c>
      <c r="P113" s="295">
        <v>1.1367055987587511</v>
      </c>
      <c r="Q113" s="295">
        <v>1.0981464502452021</v>
      </c>
      <c r="R113" s="295">
        <v>1.2566502802251791</v>
      </c>
      <c r="S113" s="295">
        <v>1.236878977113598</v>
      </c>
      <c r="T113" s="295">
        <v>1.181574896460224</v>
      </c>
      <c r="U113" s="295">
        <v>1.314337928597721</v>
      </c>
      <c r="V113" s="295">
        <v>1.39401714154443</v>
      </c>
      <c r="W113" s="295">
        <v>1.103172750879011</v>
      </c>
      <c r="X113" s="295">
        <v>1.968323191994388</v>
      </c>
      <c r="Y113" s="295">
        <v>2.568632337835643</v>
      </c>
      <c r="DA113" s="122" t="s">
        <v>1678</v>
      </c>
    </row>
    <row r="114" spans="1:105" ht="12" customHeight="1" x14ac:dyDescent="0.25">
      <c r="A114" s="59" t="s">
        <v>159</v>
      </c>
      <c r="B114" s="295">
        <v>15.874441506963761</v>
      </c>
      <c r="C114" s="295">
        <v>13.928990602513011</v>
      </c>
      <c r="D114" s="295">
        <v>12.559592735226129</v>
      </c>
      <c r="E114" s="295">
        <v>14.98941753837612</v>
      </c>
      <c r="F114" s="295">
        <v>14.46551716852791</v>
      </c>
      <c r="G114" s="295">
        <v>18.426934439604711</v>
      </c>
      <c r="H114" s="295">
        <v>16.45538514897126</v>
      </c>
      <c r="I114" s="295">
        <v>23.483936140012801</v>
      </c>
      <c r="J114" s="295">
        <v>27.82986308503181</v>
      </c>
      <c r="K114" s="295">
        <v>29.04760978112915</v>
      </c>
      <c r="L114" s="295">
        <v>28.619038760764031</v>
      </c>
      <c r="M114" s="295">
        <v>18.340381410496171</v>
      </c>
      <c r="N114" s="295">
        <v>12.7803787646594</v>
      </c>
      <c r="O114" s="295">
        <v>11.33879285072225</v>
      </c>
      <c r="P114" s="295">
        <v>8.5363786985403376</v>
      </c>
      <c r="Q114" s="295">
        <v>7.9920794675176774</v>
      </c>
      <c r="R114" s="295">
        <v>8.7520459324150259</v>
      </c>
      <c r="S114" s="295">
        <v>8.2959983277258367</v>
      </c>
      <c r="T114" s="295">
        <v>8.3573150581410172</v>
      </c>
      <c r="U114" s="295">
        <v>8.2205888716303654</v>
      </c>
      <c r="V114" s="295">
        <v>7.6156359188676399</v>
      </c>
      <c r="W114" s="295">
        <v>9.4331376759200563</v>
      </c>
      <c r="X114" s="295">
        <v>9.7778334474899928</v>
      </c>
      <c r="Y114" s="295">
        <v>11.62883871780887</v>
      </c>
      <c r="DA114" s="122" t="s">
        <v>1679</v>
      </c>
    </row>
    <row r="115" spans="1:105" ht="12" customHeight="1" x14ac:dyDescent="0.25">
      <c r="A115" s="59" t="s">
        <v>32</v>
      </c>
      <c r="B115" s="295">
        <v>30.635541794459002</v>
      </c>
      <c r="C115" s="295">
        <v>34.287437379798718</v>
      </c>
      <c r="D115" s="295">
        <v>52.433616808088992</v>
      </c>
      <c r="E115" s="295">
        <v>24.521974601177071</v>
      </c>
      <c r="F115" s="295">
        <v>23.931083388202321</v>
      </c>
      <c r="G115" s="295">
        <v>22.163197482687309</v>
      </c>
      <c r="H115" s="295">
        <v>27.422482345433099</v>
      </c>
      <c r="I115" s="295">
        <v>25.02239284157988</v>
      </c>
      <c r="J115" s="295">
        <v>22.255804940895931</v>
      </c>
      <c r="K115" s="295">
        <v>19.148844286736011</v>
      </c>
      <c r="L115" s="295">
        <v>15.462068170411969</v>
      </c>
      <c r="M115" s="295">
        <v>13.502594714669589</v>
      </c>
      <c r="N115" s="295">
        <v>7.5020746559639191</v>
      </c>
      <c r="O115" s="295">
        <v>5.9823062128224223</v>
      </c>
      <c r="P115" s="295">
        <v>5.9543791184826018</v>
      </c>
      <c r="Q115" s="295">
        <v>7.4686203254121546</v>
      </c>
      <c r="R115" s="295">
        <v>8.1281926300750769</v>
      </c>
      <c r="S115" s="295">
        <v>6.3658400176091696</v>
      </c>
      <c r="T115" s="295">
        <v>6.0064969764999567</v>
      </c>
      <c r="U115" s="295">
        <v>5.3019057988859881</v>
      </c>
      <c r="V115" s="295">
        <v>26.132778905921981</v>
      </c>
      <c r="W115" s="295">
        <v>3.498688448506984</v>
      </c>
      <c r="X115" s="295">
        <v>3.672055473511151</v>
      </c>
      <c r="Y115" s="295">
        <v>4.4917249207981582</v>
      </c>
      <c r="DA115" s="122" t="s">
        <v>1680</v>
      </c>
    </row>
    <row r="116" spans="1:105" ht="12" customHeight="1" x14ac:dyDescent="0.25">
      <c r="A116" s="59" t="s">
        <v>35</v>
      </c>
      <c r="B116" s="295">
        <v>210.97416823818699</v>
      </c>
      <c r="C116" s="295">
        <v>208.79641924738999</v>
      </c>
      <c r="D116" s="295">
        <v>193.650838992118</v>
      </c>
      <c r="E116" s="295">
        <v>218.6848701881691</v>
      </c>
      <c r="F116" s="295">
        <v>230.94680301416011</v>
      </c>
      <c r="G116" s="295">
        <v>246.43483283384131</v>
      </c>
      <c r="H116" s="295">
        <v>260.01922258361151</v>
      </c>
      <c r="I116" s="295">
        <v>250.23270194797729</v>
      </c>
      <c r="J116" s="295">
        <v>239.866070777597</v>
      </c>
      <c r="K116" s="295">
        <v>221.44353040695711</v>
      </c>
      <c r="L116" s="295">
        <v>235.19628991592469</v>
      </c>
      <c r="M116" s="295">
        <v>233.22364249302149</v>
      </c>
      <c r="N116" s="295">
        <v>231.85468234657711</v>
      </c>
      <c r="O116" s="295">
        <v>249.37974265194919</v>
      </c>
      <c r="P116" s="295">
        <v>264.96323113300178</v>
      </c>
      <c r="Q116" s="295">
        <v>257.82473182602672</v>
      </c>
      <c r="R116" s="295">
        <v>261.71260044397229</v>
      </c>
      <c r="S116" s="295">
        <v>260.50535329048643</v>
      </c>
      <c r="T116" s="295">
        <v>273.36103853092368</v>
      </c>
      <c r="U116" s="295">
        <v>273.60426642886449</v>
      </c>
      <c r="V116" s="295">
        <v>263.10186889609508</v>
      </c>
      <c r="W116" s="295">
        <v>285.44009769612131</v>
      </c>
      <c r="X116" s="295">
        <v>278.62553508547461</v>
      </c>
      <c r="Y116" s="295">
        <v>247.14570441522281</v>
      </c>
      <c r="DA116" s="122" t="s">
        <v>1681</v>
      </c>
    </row>
    <row r="117" spans="1:105" ht="12" customHeight="1" x14ac:dyDescent="0.25">
      <c r="A117" s="60" t="s">
        <v>1561</v>
      </c>
      <c r="B117" s="262">
        <v>80.520278665744499</v>
      </c>
      <c r="C117" s="262">
        <v>89.905535819153428</v>
      </c>
      <c r="D117" s="262">
        <v>85.171127329327931</v>
      </c>
      <c r="E117" s="262">
        <v>69.894742581334683</v>
      </c>
      <c r="F117" s="262">
        <v>69.581098098560062</v>
      </c>
      <c r="G117" s="262">
        <v>70.521519984159312</v>
      </c>
      <c r="H117" s="262">
        <v>75.041207425270258</v>
      </c>
      <c r="I117" s="262">
        <v>79.294207367374767</v>
      </c>
      <c r="J117" s="262">
        <v>73.798864767467464</v>
      </c>
      <c r="K117" s="262">
        <v>67.652546767968005</v>
      </c>
      <c r="L117" s="262">
        <v>71.203557532617737</v>
      </c>
      <c r="M117" s="262">
        <v>73.126892451199893</v>
      </c>
      <c r="N117" s="262">
        <v>69.424999072619414</v>
      </c>
      <c r="O117" s="262">
        <v>70.793650433861558</v>
      </c>
      <c r="P117" s="262">
        <v>73.541513339891324</v>
      </c>
      <c r="Q117" s="262">
        <v>72.93807522624796</v>
      </c>
      <c r="R117" s="262">
        <v>74.149593883754534</v>
      </c>
      <c r="S117" s="262">
        <v>75.582174102490015</v>
      </c>
      <c r="T117" s="262">
        <v>75.444945195203999</v>
      </c>
      <c r="U117" s="262">
        <v>75.016702245475614</v>
      </c>
      <c r="V117" s="262">
        <v>73.750070316018039</v>
      </c>
      <c r="W117" s="262">
        <v>77.586271501913899</v>
      </c>
      <c r="X117" s="262">
        <v>77.917765157057531</v>
      </c>
      <c r="Y117" s="262">
        <v>71.470841285968589</v>
      </c>
      <c r="DA117" s="72" t="s">
        <v>1682</v>
      </c>
    </row>
    <row r="118" spans="1:105" ht="12" customHeight="1" x14ac:dyDescent="0.25">
      <c r="A118" s="57" t="s">
        <v>1563</v>
      </c>
      <c r="B118" s="261">
        <v>64.546182134777609</v>
      </c>
      <c r="C118" s="261">
        <v>72.069535601056387</v>
      </c>
      <c r="D118" s="261">
        <v>68.27436750491411</v>
      </c>
      <c r="E118" s="261">
        <v>56.02860372163012</v>
      </c>
      <c r="F118" s="261">
        <v>55.777181915270269</v>
      </c>
      <c r="G118" s="261">
        <v>56.53103725851124</v>
      </c>
      <c r="H118" s="261">
        <v>60.154081957316073</v>
      </c>
      <c r="I118" s="261">
        <v>63.563346225039723</v>
      </c>
      <c r="J118" s="261">
        <v>59.158202698164189</v>
      </c>
      <c r="K118" s="261">
        <v>54.231228181585308</v>
      </c>
      <c r="L118" s="261">
        <v>57.077768101412303</v>
      </c>
      <c r="M118" s="261">
        <v>58.619540286234603</v>
      </c>
      <c r="N118" s="261">
        <v>55.652050751712693</v>
      </c>
      <c r="O118" s="261">
        <v>56.749180835035773</v>
      </c>
      <c r="P118" s="261">
        <v>58.95190619258539</v>
      </c>
      <c r="Q118" s="261">
        <v>58.468181756509132</v>
      </c>
      <c r="R118" s="261">
        <v>59.439352065689491</v>
      </c>
      <c r="S118" s="261">
        <v>60.587728415764367</v>
      </c>
      <c r="T118" s="261">
        <v>60.37119845497984</v>
      </c>
      <c r="U118" s="261">
        <v>60.134438262280739</v>
      </c>
      <c r="V118" s="261">
        <v>58.900090762764293</v>
      </c>
      <c r="W118" s="261">
        <v>62.194240935374943</v>
      </c>
      <c r="X118" s="261">
        <v>62.45997088807723</v>
      </c>
      <c r="Y118" s="261">
        <v>57.292026498319601</v>
      </c>
      <c r="DA118" s="70" t="s">
        <v>1683</v>
      </c>
    </row>
    <row r="119" spans="1:105" ht="12" customHeight="1" x14ac:dyDescent="0.25">
      <c r="A119" s="57" t="s">
        <v>1565</v>
      </c>
      <c r="B119" s="261">
        <f t="shared" ref="B119:Y119" si="5">B120+B126</f>
        <v>53.084154945158716</v>
      </c>
      <c r="C119" s="261">
        <f t="shared" si="5"/>
        <v>54.350398045453112</v>
      </c>
      <c r="D119" s="261">
        <f t="shared" si="5"/>
        <v>52.309394251757894</v>
      </c>
      <c r="E119" s="261">
        <f t="shared" si="5"/>
        <v>51.203699073670599</v>
      </c>
      <c r="F119" s="261">
        <f t="shared" si="5"/>
        <v>51.092647953002171</v>
      </c>
      <c r="G119" s="261">
        <f t="shared" si="5"/>
        <v>51.180578373909107</v>
      </c>
      <c r="H119" s="261">
        <f t="shared" si="5"/>
        <v>54.246310345263893</v>
      </c>
      <c r="I119" s="261">
        <f t="shared" si="5"/>
        <v>55.768620763302792</v>
      </c>
      <c r="J119" s="261">
        <f t="shared" si="5"/>
        <v>54.037003831729741</v>
      </c>
      <c r="K119" s="261">
        <f t="shared" si="5"/>
        <v>49.243597202995545</v>
      </c>
      <c r="L119" s="261">
        <f t="shared" si="5"/>
        <v>51.106334154177034</v>
      </c>
      <c r="M119" s="261">
        <f t="shared" si="5"/>
        <v>51.172878060290699</v>
      </c>
      <c r="N119" s="261">
        <f t="shared" si="5"/>
        <v>48.888667960106289</v>
      </c>
      <c r="O119" s="261">
        <f t="shared" si="5"/>
        <v>50.33354176870624</v>
      </c>
      <c r="P119" s="261">
        <f t="shared" si="5"/>
        <v>53.066274790289626</v>
      </c>
      <c r="Q119" s="261">
        <f t="shared" si="5"/>
        <v>51.851520999625492</v>
      </c>
      <c r="R119" s="261">
        <f t="shared" si="5"/>
        <v>52.391242140928021</v>
      </c>
      <c r="S119" s="261">
        <f t="shared" si="5"/>
        <v>52.84347639889608</v>
      </c>
      <c r="T119" s="261">
        <f t="shared" si="5"/>
        <v>53.578809014792711</v>
      </c>
      <c r="U119" s="261">
        <f t="shared" si="5"/>
        <v>53.355465062010111</v>
      </c>
      <c r="V119" s="261">
        <f t="shared" si="5"/>
        <v>56.278225387825231</v>
      </c>
      <c r="W119" s="261">
        <f t="shared" si="5"/>
        <v>55.441407254151571</v>
      </c>
      <c r="X119" s="261">
        <f t="shared" si="5"/>
        <v>55.430002133573304</v>
      </c>
      <c r="Y119" s="261">
        <f t="shared" si="5"/>
        <v>50.840838424703215</v>
      </c>
      <c r="DA119" s="70"/>
    </row>
    <row r="120" spans="1:105" ht="12" customHeight="1" x14ac:dyDescent="0.25">
      <c r="A120" s="60" t="s">
        <v>1566</v>
      </c>
      <c r="B120" s="262">
        <v>33.31303510305834</v>
      </c>
      <c r="C120" s="262">
        <v>32.27480227500601</v>
      </c>
      <c r="D120" s="262">
        <v>31.39629517388148</v>
      </c>
      <c r="E120" s="262">
        <v>34.041595876724998</v>
      </c>
      <c r="F120" s="262">
        <v>34.007557686954293</v>
      </c>
      <c r="G120" s="262">
        <v>33.864574925363428</v>
      </c>
      <c r="H120" s="262">
        <v>35.820533265432253</v>
      </c>
      <c r="I120" s="262">
        <v>36.298553065788951</v>
      </c>
      <c r="J120" s="262">
        <v>35.916274200558043</v>
      </c>
      <c r="K120" s="262">
        <v>32.632047517166733</v>
      </c>
      <c r="L120" s="262">
        <v>33.622861760778832</v>
      </c>
      <c r="M120" s="262">
        <v>33.217145935531647</v>
      </c>
      <c r="N120" s="262">
        <v>31.84190657965404</v>
      </c>
      <c r="O120" s="262">
        <v>32.950718832909622</v>
      </c>
      <c r="P120" s="262">
        <v>35.008735773959998</v>
      </c>
      <c r="Q120" s="262">
        <v>33.942151456375562</v>
      </c>
      <c r="R120" s="262">
        <v>34.184393739365433</v>
      </c>
      <c r="S120" s="262">
        <v>34.284869214858098</v>
      </c>
      <c r="T120" s="262">
        <v>35.05389730743105</v>
      </c>
      <c r="U120" s="262">
        <v>34.935705035950527</v>
      </c>
      <c r="V120" s="262">
        <v>38.169476849655467</v>
      </c>
      <c r="W120" s="262">
        <v>36.390709748075153</v>
      </c>
      <c r="X120" s="262">
        <v>36.297908972994144</v>
      </c>
      <c r="Y120" s="262">
        <v>33.291736612146103</v>
      </c>
      <c r="DA120" s="72" t="s">
        <v>1684</v>
      </c>
    </row>
    <row r="121" spans="1:105" ht="12" customHeight="1" x14ac:dyDescent="0.25">
      <c r="A121" s="59" t="s">
        <v>28</v>
      </c>
      <c r="B121" s="230">
        <v>10.414684615430289</v>
      </c>
      <c r="C121" s="230">
        <v>9.2663282119757167</v>
      </c>
      <c r="D121" s="230">
        <v>8.3403995786279861</v>
      </c>
      <c r="E121" s="230">
        <v>10.313829849935241</v>
      </c>
      <c r="F121" s="230">
        <v>10.22527866232911</v>
      </c>
      <c r="G121" s="230">
        <v>8.7305676805012578</v>
      </c>
      <c r="H121" s="230">
        <v>9.2485363853307785</v>
      </c>
      <c r="I121" s="230">
        <v>10.263639075309611</v>
      </c>
      <c r="J121" s="230">
        <v>10.69855663842044</v>
      </c>
      <c r="K121" s="230">
        <v>9.1341375533527032</v>
      </c>
      <c r="L121" s="230">
        <v>9.3801594418276011</v>
      </c>
      <c r="M121" s="230">
        <v>10.23756488978672</v>
      </c>
      <c r="N121" s="230">
        <v>9.9973351179823684</v>
      </c>
      <c r="O121" s="230">
        <v>9.898411011765198</v>
      </c>
      <c r="P121" s="230">
        <v>10.89241868540622</v>
      </c>
      <c r="Q121" s="230">
        <v>10.359326005767601</v>
      </c>
      <c r="R121" s="230">
        <v>10.13178204616397</v>
      </c>
      <c r="S121" s="230">
        <v>10.528385692880059</v>
      </c>
      <c r="T121" s="230">
        <v>10.222856575424609</v>
      </c>
      <c r="U121" s="230">
        <v>10.14465835952455</v>
      </c>
      <c r="V121" s="230">
        <v>12.535860806120279</v>
      </c>
      <c r="W121" s="230">
        <v>10.65130880088461</v>
      </c>
      <c r="X121" s="230">
        <v>11.02532373367157</v>
      </c>
      <c r="Y121" s="230">
        <v>10.44365620321113</v>
      </c>
      <c r="DA121" s="71" t="s">
        <v>1685</v>
      </c>
    </row>
    <row r="122" spans="1:105" ht="12" customHeight="1" x14ac:dyDescent="0.25">
      <c r="A122" s="59" t="s">
        <v>31</v>
      </c>
      <c r="B122" s="295">
        <v>0.76800345743861775</v>
      </c>
      <c r="C122" s="295">
        <v>0.91863487719835446</v>
      </c>
      <c r="D122" s="295">
        <v>0.82585729131630026</v>
      </c>
      <c r="E122" s="295">
        <v>1.5362142243040879</v>
      </c>
      <c r="F122" s="295">
        <v>0.63264843309255914</v>
      </c>
      <c r="G122" s="295">
        <v>0.46467502227689822</v>
      </c>
      <c r="H122" s="295">
        <v>0.45253273181331621</v>
      </c>
      <c r="I122" s="295">
        <v>0.35877669658125538</v>
      </c>
      <c r="J122" s="295">
        <v>0.2968338364387112</v>
      </c>
      <c r="K122" s="295">
        <v>0.32278872251794122</v>
      </c>
      <c r="L122" s="295">
        <v>0.2392610470968605</v>
      </c>
      <c r="M122" s="295">
        <v>0.19753321459146339</v>
      </c>
      <c r="N122" s="295">
        <v>0.1737918025680277</v>
      </c>
      <c r="O122" s="295">
        <v>0.12980115377950269</v>
      </c>
      <c r="P122" s="295">
        <v>9.7698010620357101E-2</v>
      </c>
      <c r="Q122" s="295">
        <v>9.4383914072313113E-2</v>
      </c>
      <c r="R122" s="295">
        <v>0.1080070623014244</v>
      </c>
      <c r="S122" s="295">
        <v>0.1063077507263931</v>
      </c>
      <c r="T122" s="295">
        <v>0.101554454301248</v>
      </c>
      <c r="U122" s="295">
        <v>0.1129652225229613</v>
      </c>
      <c r="V122" s="295">
        <v>0.119813522206881</v>
      </c>
      <c r="W122" s="295">
        <v>9.4815916495138527E-2</v>
      </c>
      <c r="X122" s="295">
        <v>0.16917419983305279</v>
      </c>
      <c r="Y122" s="295">
        <v>0.22076980151737599</v>
      </c>
      <c r="DA122" s="122" t="s">
        <v>1686</v>
      </c>
    </row>
    <row r="123" spans="1:105" ht="12" customHeight="1" x14ac:dyDescent="0.25">
      <c r="A123" s="59" t="s">
        <v>159</v>
      </c>
      <c r="B123" s="295">
        <v>1.3643826129062091</v>
      </c>
      <c r="C123" s="295">
        <v>1.197174249252543</v>
      </c>
      <c r="D123" s="295">
        <v>1.0794767139120121</v>
      </c>
      <c r="E123" s="295">
        <v>1.28831623197454</v>
      </c>
      <c r="F123" s="295">
        <v>1.243287841199189</v>
      </c>
      <c r="G123" s="295">
        <v>1.5837652586095921</v>
      </c>
      <c r="H123" s="295">
        <v>1.4143137808081321</v>
      </c>
      <c r="I123" s="295">
        <v>2.0184063885320032</v>
      </c>
      <c r="J123" s="295">
        <v>2.3919317914977309</v>
      </c>
      <c r="K123" s="295">
        <v>2.4965951535662732</v>
      </c>
      <c r="L123" s="295">
        <v>2.4597601664377411</v>
      </c>
      <c r="M123" s="295">
        <v>1.5763261655266481</v>
      </c>
      <c r="N123" s="295">
        <v>1.098452916608605</v>
      </c>
      <c r="O123" s="295">
        <v>0.97455093523032854</v>
      </c>
      <c r="P123" s="295">
        <v>0.73368796428914662</v>
      </c>
      <c r="Q123" s="295">
        <v>0.68690632433666343</v>
      </c>
      <c r="R123" s="295">
        <v>0.75222421477349433</v>
      </c>
      <c r="S123" s="295">
        <v>0.71302765959248238</v>
      </c>
      <c r="T123" s="295">
        <v>0.71829773355521254</v>
      </c>
      <c r="U123" s="295">
        <v>0.7065463386149704</v>
      </c>
      <c r="V123" s="295">
        <v>0.65455160922473254</v>
      </c>
      <c r="W123" s="295">
        <v>0.81076295027638379</v>
      </c>
      <c r="X123" s="295">
        <v>0.84038899521572885</v>
      </c>
      <c r="Y123" s="295">
        <v>0.99947990912995777</v>
      </c>
      <c r="DA123" s="122" t="s">
        <v>1687</v>
      </c>
    </row>
    <row r="124" spans="1:105" ht="12" customHeight="1" x14ac:dyDescent="0.25">
      <c r="A124" s="59" t="s">
        <v>32</v>
      </c>
      <c r="B124" s="295">
        <v>2.6330753458624221</v>
      </c>
      <c r="C124" s="295">
        <v>2.9469498742104401</v>
      </c>
      <c r="D124" s="295">
        <v>4.5065846929708133</v>
      </c>
      <c r="E124" s="295">
        <v>2.1076241180073452</v>
      </c>
      <c r="F124" s="295">
        <v>2.0568379724444839</v>
      </c>
      <c r="G124" s="295">
        <v>1.904891033711015</v>
      </c>
      <c r="H124" s="295">
        <v>2.3569180747822478</v>
      </c>
      <c r="I124" s="295">
        <v>2.15063425767665</v>
      </c>
      <c r="J124" s="295">
        <v>1.912850495198203</v>
      </c>
      <c r="K124" s="295">
        <v>1.6458122442046219</v>
      </c>
      <c r="L124" s="295">
        <v>1.3289397905448339</v>
      </c>
      <c r="M124" s="295">
        <v>1.1605262112517689</v>
      </c>
      <c r="N124" s="295">
        <v>0.64479120206095686</v>
      </c>
      <c r="O124" s="295">
        <v>0.51416955854951862</v>
      </c>
      <c r="P124" s="295">
        <v>0.51176926988868432</v>
      </c>
      <c r="Q124" s="295">
        <v>0.6419158563732853</v>
      </c>
      <c r="R124" s="295">
        <v>0.6986050308580567</v>
      </c>
      <c r="S124" s="295">
        <v>0.54713366972680011</v>
      </c>
      <c r="T124" s="295">
        <v>0.51624871562349006</v>
      </c>
      <c r="U124" s="295">
        <v>0.45569024170666639</v>
      </c>
      <c r="V124" s="295">
        <v>2.2460701468156228</v>
      </c>
      <c r="W124" s="295">
        <v>0.30070662234162288</v>
      </c>
      <c r="X124" s="295">
        <v>0.31560723818144298</v>
      </c>
      <c r="Y124" s="295">
        <v>0.38605650354414828</v>
      </c>
      <c r="DA124" s="122" t="s">
        <v>1688</v>
      </c>
    </row>
    <row r="125" spans="1:105" ht="12" customHeight="1" x14ac:dyDescent="0.25">
      <c r="A125" s="59" t="s">
        <v>35</v>
      </c>
      <c r="B125" s="295">
        <v>18.132889071420799</v>
      </c>
      <c r="C125" s="295">
        <v>17.945715062368961</v>
      </c>
      <c r="D125" s="295">
        <v>16.643976897054369</v>
      </c>
      <c r="E125" s="295">
        <v>18.795611452503788</v>
      </c>
      <c r="F125" s="295">
        <v>19.849504777888949</v>
      </c>
      <c r="G125" s="295">
        <v>21.18067593026467</v>
      </c>
      <c r="H125" s="295">
        <v>22.348232292697769</v>
      </c>
      <c r="I125" s="295">
        <v>21.50709664768943</v>
      </c>
      <c r="J125" s="295">
        <v>20.61610143900295</v>
      </c>
      <c r="K125" s="295">
        <v>19.03271384352519</v>
      </c>
      <c r="L125" s="295">
        <v>20.214741314871791</v>
      </c>
      <c r="M125" s="295">
        <v>20.045195454375051</v>
      </c>
      <c r="N125" s="295">
        <v>19.927535540434089</v>
      </c>
      <c r="O125" s="295">
        <v>21.433786173585069</v>
      </c>
      <c r="P125" s="295">
        <v>22.773161843755581</v>
      </c>
      <c r="Q125" s="295">
        <v>22.159619355825701</v>
      </c>
      <c r="R125" s="295">
        <v>22.493775385268489</v>
      </c>
      <c r="S125" s="295">
        <v>22.390014441932362</v>
      </c>
      <c r="T125" s="295">
        <v>23.494939828526491</v>
      </c>
      <c r="U125" s="295">
        <v>23.515844873581379</v>
      </c>
      <c r="V125" s="295">
        <v>22.61318076528795</v>
      </c>
      <c r="W125" s="295">
        <v>24.53311545807739</v>
      </c>
      <c r="X125" s="295">
        <v>23.94741480609235</v>
      </c>
      <c r="Y125" s="295">
        <v>21.241774194743499</v>
      </c>
      <c r="DA125" s="122" t="s">
        <v>1689</v>
      </c>
    </row>
    <row r="126" spans="1:105" ht="12" customHeight="1" x14ac:dyDescent="0.25">
      <c r="A126" s="60" t="s">
        <v>1573</v>
      </c>
      <c r="B126" s="262">
        <v>19.771119842100379</v>
      </c>
      <c r="C126" s="262">
        <v>22.075595770447102</v>
      </c>
      <c r="D126" s="262">
        <v>20.91309907787641</v>
      </c>
      <c r="E126" s="262">
        <v>17.162103196945601</v>
      </c>
      <c r="F126" s="262">
        <v>17.085090266047882</v>
      </c>
      <c r="G126" s="262">
        <v>17.316003448545679</v>
      </c>
      <c r="H126" s="262">
        <v>18.42577707983164</v>
      </c>
      <c r="I126" s="262">
        <v>19.470067697513841</v>
      </c>
      <c r="J126" s="262">
        <v>18.120729631171699</v>
      </c>
      <c r="K126" s="262">
        <v>16.611549685828809</v>
      </c>
      <c r="L126" s="262">
        <v>17.483472393398198</v>
      </c>
      <c r="M126" s="262">
        <v>17.955732124759049</v>
      </c>
      <c r="N126" s="262">
        <v>17.046761380452249</v>
      </c>
      <c r="O126" s="262">
        <v>17.382822935796622</v>
      </c>
      <c r="P126" s="262">
        <v>18.057539016329631</v>
      </c>
      <c r="Q126" s="262">
        <v>17.90936954324993</v>
      </c>
      <c r="R126" s="262">
        <v>18.206848401562588</v>
      </c>
      <c r="S126" s="262">
        <v>18.558607184037982</v>
      </c>
      <c r="T126" s="262">
        <v>18.52491170736166</v>
      </c>
      <c r="U126" s="262">
        <v>18.419760026059588</v>
      </c>
      <c r="V126" s="262">
        <v>18.10874853816976</v>
      </c>
      <c r="W126" s="262">
        <v>19.050697506076421</v>
      </c>
      <c r="X126" s="262">
        <v>19.13209316057916</v>
      </c>
      <c r="Y126" s="262">
        <v>17.549101812557112</v>
      </c>
      <c r="DA126" s="72" t="s">
        <v>1690</v>
      </c>
    </row>
    <row r="127" spans="1:105" ht="12" customHeight="1" x14ac:dyDescent="0.25">
      <c r="A127" s="132" t="s">
        <v>1575</v>
      </c>
      <c r="B127" s="316">
        <v>59.194917462065384</v>
      </c>
      <c r="C127" s="316">
        <v>66.09453991447316</v>
      </c>
      <c r="D127" s="316">
        <v>62.614013959635031</v>
      </c>
      <c r="E127" s="316">
        <v>51.383497259238659</v>
      </c>
      <c r="F127" s="316">
        <v>51.152919824859083</v>
      </c>
      <c r="G127" s="316">
        <v>51.844276049899698</v>
      </c>
      <c r="H127" s="316">
        <v>55.166948666837797</v>
      </c>
      <c r="I127" s="316">
        <v>58.293564529459609</v>
      </c>
      <c r="J127" s="316">
        <v>54.253633756521609</v>
      </c>
      <c r="K127" s="316">
        <v>49.735134904992428</v>
      </c>
      <c r="L127" s="316">
        <v>52.345679634885073</v>
      </c>
      <c r="M127" s="316">
        <v>53.759629681307537</v>
      </c>
      <c r="N127" s="316">
        <v>51.038162783408403</v>
      </c>
      <c r="O127" s="316">
        <v>52.044334218797857</v>
      </c>
      <c r="P127" s="316">
        <v>54.0644404655079</v>
      </c>
      <c r="Q127" s="316">
        <v>53.62081967926018</v>
      </c>
      <c r="R127" s="316">
        <v>54.51147415938884</v>
      </c>
      <c r="S127" s="316">
        <v>55.564643239414771</v>
      </c>
      <c r="T127" s="316">
        <v>55.366064907857698</v>
      </c>
      <c r="U127" s="316">
        <v>55.148933551647303</v>
      </c>
      <c r="V127" s="316">
        <v>54.01692084482579</v>
      </c>
      <c r="W127" s="316">
        <v>57.037966259536248</v>
      </c>
      <c r="X127" s="316">
        <v>57.281665609322218</v>
      </c>
      <c r="Y127" s="316">
        <v>52.542174728800902</v>
      </c>
      <c r="DA127" s="139" t="s">
        <v>1691</v>
      </c>
    </row>
    <row r="128" spans="1:105" ht="12" hidden="1" customHeight="1" x14ac:dyDescent="0.25">
      <c r="A128" s="98"/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X128" s="98"/>
      <c r="Y128" s="98"/>
      <c r="DA128" s="94"/>
    </row>
    <row r="129" spans="1:105" ht="12" customHeight="1" x14ac:dyDescent="0.25">
      <c r="A129" s="172"/>
      <c r="B129" s="172"/>
      <c r="C129" s="172"/>
      <c r="D129" s="172"/>
      <c r="E129" s="172"/>
      <c r="F129" s="172"/>
      <c r="G129" s="172"/>
      <c r="H129" s="172"/>
      <c r="I129" s="172"/>
      <c r="J129" s="172"/>
      <c r="K129" s="172"/>
      <c r="L129" s="172"/>
      <c r="M129" s="172"/>
      <c r="N129" s="172"/>
      <c r="O129" s="172"/>
      <c r="P129" s="172"/>
      <c r="Q129" s="172"/>
      <c r="R129" s="172"/>
      <c r="S129" s="172"/>
      <c r="T129" s="172"/>
      <c r="U129" s="172"/>
      <c r="V129" s="172"/>
      <c r="W129" s="172"/>
      <c r="X129" s="172"/>
      <c r="Y129" s="172"/>
      <c r="DA129" s="176"/>
    </row>
    <row r="130" spans="1:105" ht="15" customHeight="1" x14ac:dyDescent="0.25">
      <c r="A130" s="32" t="s">
        <v>340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DA130" s="88"/>
    </row>
    <row r="131" spans="1:105" ht="12" customHeight="1" x14ac:dyDescent="0.25">
      <c r="A131" s="172"/>
      <c r="B131" s="172"/>
      <c r="C131" s="172"/>
      <c r="D131" s="172"/>
      <c r="E131" s="172"/>
      <c r="F131" s="172"/>
      <c r="G131" s="172"/>
      <c r="H131" s="172"/>
      <c r="I131" s="172"/>
      <c r="J131" s="172"/>
      <c r="K131" s="172"/>
      <c r="L131" s="172"/>
      <c r="M131" s="172"/>
      <c r="N131" s="172"/>
      <c r="O131" s="172"/>
      <c r="P131" s="172"/>
      <c r="Q131" s="172"/>
      <c r="R131" s="172"/>
      <c r="S131" s="172"/>
      <c r="T131" s="172"/>
      <c r="U131" s="172"/>
      <c r="V131" s="172"/>
      <c r="W131" s="172"/>
      <c r="X131" s="172"/>
      <c r="Y131" s="172"/>
      <c r="DA131" s="176"/>
    </row>
    <row r="132" spans="1:105" ht="12" customHeight="1" x14ac:dyDescent="0.25">
      <c r="A132" s="35" t="s">
        <v>51</v>
      </c>
      <c r="B132" s="232">
        <f t="shared" ref="B132:Y132" si="6">SUM(B133:B138,B140:B141,B139)</f>
        <v>1.0000000000000004</v>
      </c>
      <c r="C132" s="232">
        <f t="shared" si="6"/>
        <v>0.99999999999999967</v>
      </c>
      <c r="D132" s="232">
        <f t="shared" si="6"/>
        <v>0.99999999999999944</v>
      </c>
      <c r="E132" s="232">
        <f t="shared" si="6"/>
        <v>1.0000000000000002</v>
      </c>
      <c r="F132" s="232">
        <f t="shared" si="6"/>
        <v>0.99999999999999967</v>
      </c>
      <c r="G132" s="232">
        <f t="shared" si="6"/>
        <v>1.0000000000000002</v>
      </c>
      <c r="H132" s="232">
        <f t="shared" si="6"/>
        <v>1</v>
      </c>
      <c r="I132" s="232">
        <f t="shared" si="6"/>
        <v>1</v>
      </c>
      <c r="J132" s="232">
        <f t="shared" si="6"/>
        <v>1.0000000000000002</v>
      </c>
      <c r="K132" s="232">
        <f t="shared" si="6"/>
        <v>0.99999999999999978</v>
      </c>
      <c r="L132" s="232">
        <f t="shared" si="6"/>
        <v>1</v>
      </c>
      <c r="M132" s="232">
        <f t="shared" si="6"/>
        <v>0.99999999999999978</v>
      </c>
      <c r="N132" s="232">
        <f t="shared" si="6"/>
        <v>1.0000000000000004</v>
      </c>
      <c r="O132" s="232">
        <f t="shared" si="6"/>
        <v>0.99999999999999978</v>
      </c>
      <c r="P132" s="232">
        <f t="shared" si="6"/>
        <v>0.99999999999999967</v>
      </c>
      <c r="Q132" s="232">
        <f t="shared" si="6"/>
        <v>0.99999999999999956</v>
      </c>
      <c r="R132" s="232">
        <f t="shared" si="6"/>
        <v>1.0000000000000002</v>
      </c>
      <c r="S132" s="232">
        <f t="shared" si="6"/>
        <v>1.0000000000000002</v>
      </c>
      <c r="T132" s="232">
        <f t="shared" si="6"/>
        <v>1</v>
      </c>
      <c r="U132" s="232">
        <f t="shared" si="6"/>
        <v>0.99999999999999956</v>
      </c>
      <c r="V132" s="232">
        <f t="shared" si="6"/>
        <v>1</v>
      </c>
      <c r="W132" s="232">
        <f t="shared" si="6"/>
        <v>0.99999999999999956</v>
      </c>
      <c r="X132" s="232">
        <f t="shared" si="6"/>
        <v>1</v>
      </c>
      <c r="Y132" s="232">
        <f t="shared" si="6"/>
        <v>1.0000000000000004</v>
      </c>
      <c r="DA132" s="95"/>
    </row>
    <row r="133" spans="1:105" ht="12" customHeight="1" x14ac:dyDescent="0.25">
      <c r="A133" s="55" t="s">
        <v>91</v>
      </c>
      <c r="B133" s="266">
        <f t="shared" ref="B133:Y133" si="7">IF(B$6=0,0,B$6/B$5)</f>
        <v>3.8668448787380306E-3</v>
      </c>
      <c r="C133" s="266">
        <f t="shared" si="7"/>
        <v>3.85772192042152E-3</v>
      </c>
      <c r="D133" s="266">
        <f t="shared" si="7"/>
        <v>3.8747802394333017E-3</v>
      </c>
      <c r="E133" s="266">
        <f t="shared" si="7"/>
        <v>3.8906130108306036E-3</v>
      </c>
      <c r="F133" s="266">
        <f t="shared" si="7"/>
        <v>3.8933038803596158E-3</v>
      </c>
      <c r="G133" s="266">
        <f t="shared" si="7"/>
        <v>3.8997653892806541E-3</v>
      </c>
      <c r="H133" s="266">
        <f t="shared" si="7"/>
        <v>3.8976068945312651E-3</v>
      </c>
      <c r="I133" s="266">
        <f t="shared" si="7"/>
        <v>3.9023254530352689E-3</v>
      </c>
      <c r="J133" s="266">
        <f t="shared" si="7"/>
        <v>3.9039291172175764E-3</v>
      </c>
      <c r="K133" s="266">
        <f t="shared" si="7"/>
        <v>3.9047508344813697E-3</v>
      </c>
      <c r="L133" s="266">
        <f t="shared" si="7"/>
        <v>3.8964586828529632E-3</v>
      </c>
      <c r="M133" s="266">
        <f t="shared" si="7"/>
        <v>3.8953571121778936E-3</v>
      </c>
      <c r="N133" s="266">
        <f t="shared" si="7"/>
        <v>3.8951921009142887E-3</v>
      </c>
      <c r="O133" s="266">
        <f t="shared" si="7"/>
        <v>3.9000752485075568E-3</v>
      </c>
      <c r="P133" s="266">
        <f t="shared" si="7"/>
        <v>3.9024672788449083E-3</v>
      </c>
      <c r="Q133" s="266">
        <f t="shared" si="7"/>
        <v>3.9017363303352694E-3</v>
      </c>
      <c r="R133" s="266">
        <f t="shared" si="7"/>
        <v>3.8997416517459176E-3</v>
      </c>
      <c r="S133" s="266">
        <f t="shared" si="7"/>
        <v>3.8979729459309447E-3</v>
      </c>
      <c r="T133" s="266">
        <f t="shared" si="7"/>
        <v>3.8874513942348519E-3</v>
      </c>
      <c r="U133" s="266">
        <f t="shared" si="7"/>
        <v>3.9007202281711242E-3</v>
      </c>
      <c r="V133" s="266">
        <f t="shared" si="7"/>
        <v>3.9061111814214875E-3</v>
      </c>
      <c r="W133" s="266">
        <f t="shared" si="7"/>
        <v>3.9037810162616988E-3</v>
      </c>
      <c r="X133" s="266">
        <f t="shared" si="7"/>
        <v>3.9054439001435181E-3</v>
      </c>
      <c r="Y133" s="266">
        <f t="shared" si="7"/>
        <v>3.886041346231267E-3</v>
      </c>
      <c r="DA133" s="76"/>
    </row>
    <row r="134" spans="1:105" ht="12" customHeight="1" x14ac:dyDescent="0.25">
      <c r="A134" s="173" t="s">
        <v>92</v>
      </c>
      <c r="B134" s="267">
        <f t="shared" ref="B134:Y134" si="8">IF(B$7=0,0,B$7/B$5)</f>
        <v>4.0051132872759667E-4</v>
      </c>
      <c r="C134" s="267">
        <f t="shared" si="8"/>
        <v>3.9956641154786622E-4</v>
      </c>
      <c r="D134" s="267">
        <f t="shared" si="8"/>
        <v>4.0133323960213688E-4</v>
      </c>
      <c r="E134" s="267">
        <f t="shared" si="8"/>
        <v>4.0297313065249711E-4</v>
      </c>
      <c r="F134" s="267">
        <f t="shared" si="8"/>
        <v>4.0325183946143421E-4</v>
      </c>
      <c r="G134" s="267">
        <f t="shared" si="8"/>
        <v>4.0392109504439804E-4</v>
      </c>
      <c r="H134" s="267">
        <f t="shared" si="8"/>
        <v>4.0369752734844958E-4</v>
      </c>
      <c r="I134" s="267">
        <f t="shared" si="8"/>
        <v>4.0418625554815318E-4</v>
      </c>
      <c r="J134" s="267">
        <f t="shared" si="8"/>
        <v>4.0435235625625743E-4</v>
      </c>
      <c r="K134" s="267">
        <f t="shared" si="8"/>
        <v>4.0443746623182686E-4</v>
      </c>
      <c r="L134" s="267">
        <f t="shared" si="8"/>
        <v>4.0357860047153619E-4</v>
      </c>
      <c r="M134" s="267">
        <f t="shared" si="8"/>
        <v>4.0346450447115465E-4</v>
      </c>
      <c r="N134" s="267">
        <f t="shared" si="8"/>
        <v>4.0344741330703668E-4</v>
      </c>
      <c r="O134" s="267">
        <f t="shared" si="8"/>
        <v>4.0395318894383722E-4</v>
      </c>
      <c r="P134" s="267">
        <f t="shared" si="8"/>
        <v>4.042009452616655E-4</v>
      </c>
      <c r="Q134" s="267">
        <f t="shared" si="8"/>
        <v>4.0412523672718671E-4</v>
      </c>
      <c r="R134" s="267">
        <f t="shared" si="8"/>
        <v>4.0391863641161705E-4</v>
      </c>
      <c r="S134" s="267">
        <f t="shared" si="8"/>
        <v>4.0373544139389632E-4</v>
      </c>
      <c r="T134" s="267">
        <f t="shared" si="8"/>
        <v>4.0264566386668057E-4</v>
      </c>
      <c r="U134" s="267">
        <f t="shared" si="8"/>
        <v>4.0464024417379035E-4</v>
      </c>
      <c r="V134" s="267">
        <f t="shared" si="8"/>
        <v>4.0590454743202859E-4</v>
      </c>
      <c r="W134" s="267">
        <f t="shared" si="8"/>
        <v>4.0433701658981514E-4</v>
      </c>
      <c r="X134" s="267">
        <f t="shared" si="8"/>
        <v>4.0450925102225615E-4</v>
      </c>
      <c r="Y134" s="267">
        <f t="shared" si="8"/>
        <v>4.0512237832812539E-4</v>
      </c>
      <c r="DA134" s="77"/>
    </row>
    <row r="135" spans="1:105" ht="12" customHeight="1" x14ac:dyDescent="0.25">
      <c r="A135" s="173" t="s">
        <v>93</v>
      </c>
      <c r="B135" s="267">
        <f t="shared" ref="B135:Y135" si="9">IF(B$8=0,0,B$8/B$5)</f>
        <v>1.1021088711008794E-2</v>
      </c>
      <c r="C135" s="267">
        <f t="shared" si="9"/>
        <v>1.2517655380043232E-2</v>
      </c>
      <c r="D135" s="267">
        <f t="shared" si="9"/>
        <v>1.2232706972265365E-2</v>
      </c>
      <c r="E135" s="267">
        <f t="shared" si="9"/>
        <v>9.4620763404258193E-3</v>
      </c>
      <c r="F135" s="267">
        <f t="shared" si="9"/>
        <v>9.3744545246199802E-3</v>
      </c>
      <c r="G135" s="267">
        <f t="shared" si="9"/>
        <v>9.554135513109515E-3</v>
      </c>
      <c r="H135" s="267">
        <f t="shared" si="9"/>
        <v>9.6368049477887751E-3</v>
      </c>
      <c r="I135" s="267">
        <f t="shared" si="9"/>
        <v>9.8980839514450237E-3</v>
      </c>
      <c r="J135" s="267">
        <f t="shared" si="9"/>
        <v>9.3515332803479241E-3</v>
      </c>
      <c r="K135" s="267">
        <f t="shared" si="9"/>
        <v>9.4048589322533929E-3</v>
      </c>
      <c r="L135" s="267">
        <f t="shared" si="9"/>
        <v>9.6260270913456642E-3</v>
      </c>
      <c r="M135" s="267">
        <f t="shared" si="9"/>
        <v>9.9392348261387251E-3</v>
      </c>
      <c r="N135" s="267">
        <f t="shared" si="9"/>
        <v>9.8354829931631658E-3</v>
      </c>
      <c r="O135" s="267">
        <f t="shared" si="9"/>
        <v>9.6586356923121699E-3</v>
      </c>
      <c r="P135" s="267">
        <f t="shared" si="9"/>
        <v>9.4453421146448308E-3</v>
      </c>
      <c r="Q135" s="267">
        <f t="shared" si="9"/>
        <v>9.6420595605284012E-3</v>
      </c>
      <c r="R135" s="267">
        <f t="shared" si="9"/>
        <v>9.7511016711881865E-3</v>
      </c>
      <c r="S135" s="267">
        <f t="shared" si="9"/>
        <v>9.8801360406676076E-3</v>
      </c>
      <c r="T135" s="267">
        <f t="shared" si="9"/>
        <v>9.4889680056987179E-3</v>
      </c>
      <c r="U135" s="267">
        <f t="shared" si="9"/>
        <v>9.5442399266473295E-3</v>
      </c>
      <c r="V135" s="267">
        <f t="shared" si="9"/>
        <v>8.6343130264943252E-3</v>
      </c>
      <c r="W135" s="267">
        <f t="shared" si="9"/>
        <v>9.5212302585662972E-3</v>
      </c>
      <c r="X135" s="267">
        <f t="shared" si="9"/>
        <v>9.5489455222896105E-3</v>
      </c>
      <c r="Y135" s="267">
        <f t="shared" si="9"/>
        <v>9.4042750100640487E-3</v>
      </c>
      <c r="DA135" s="77"/>
    </row>
    <row r="136" spans="1:105" ht="12" customHeight="1" x14ac:dyDescent="0.25">
      <c r="A136" s="173" t="s">
        <v>94</v>
      </c>
      <c r="B136" s="267">
        <f t="shared" ref="B136:Y136" si="10">IF(B$9=0,0,B$9/B$5)</f>
        <v>7.6257293868252124E-4</v>
      </c>
      <c r="C136" s="267">
        <f t="shared" si="10"/>
        <v>7.6077381786152489E-4</v>
      </c>
      <c r="D136" s="267">
        <f t="shared" si="10"/>
        <v>7.6413785569229579E-4</v>
      </c>
      <c r="E136" s="267">
        <f t="shared" si="10"/>
        <v>7.6726020566767719E-4</v>
      </c>
      <c r="F136" s="267">
        <f t="shared" si="10"/>
        <v>7.6779086680064143E-4</v>
      </c>
      <c r="G136" s="267">
        <f t="shared" si="10"/>
        <v>7.6906512837584282E-4</v>
      </c>
      <c r="H136" s="267">
        <f t="shared" si="10"/>
        <v>7.6863945583510414E-4</v>
      </c>
      <c r="I136" s="267">
        <f t="shared" si="10"/>
        <v>7.6956999355709348E-4</v>
      </c>
      <c r="J136" s="267">
        <f t="shared" si="10"/>
        <v>7.6988624904354545E-4</v>
      </c>
      <c r="K136" s="267">
        <f t="shared" si="10"/>
        <v>7.7004829830289482E-4</v>
      </c>
      <c r="L136" s="267">
        <f t="shared" si="10"/>
        <v>7.6841301924889319E-4</v>
      </c>
      <c r="M136" s="267">
        <f t="shared" si="10"/>
        <v>7.681957806439844E-4</v>
      </c>
      <c r="N136" s="267">
        <f t="shared" si="10"/>
        <v>7.6816323909443943E-4</v>
      </c>
      <c r="O136" s="267">
        <f t="shared" si="10"/>
        <v>7.6912623510979456E-4</v>
      </c>
      <c r="P136" s="267">
        <f t="shared" si="10"/>
        <v>7.6959796274846917E-4</v>
      </c>
      <c r="Q136" s="267">
        <f t="shared" si="10"/>
        <v>7.6945381381813985E-4</v>
      </c>
      <c r="R136" s="267">
        <f t="shared" si="10"/>
        <v>7.6906044714290247E-4</v>
      </c>
      <c r="S136" s="267">
        <f t="shared" si="10"/>
        <v>7.687116441178818E-4</v>
      </c>
      <c r="T136" s="267">
        <f t="shared" si="10"/>
        <v>7.6663670942357686E-4</v>
      </c>
      <c r="U136" s="267">
        <f t="shared" si="10"/>
        <v>7.7043438718481098E-4</v>
      </c>
      <c r="V136" s="267">
        <f t="shared" si="10"/>
        <v>7.7284161859592624E-4</v>
      </c>
      <c r="W136" s="267">
        <f t="shared" si="10"/>
        <v>7.6985704234281555E-4</v>
      </c>
      <c r="X136" s="267">
        <f t="shared" si="10"/>
        <v>7.7018497643073763E-4</v>
      </c>
      <c r="Y136" s="267">
        <f t="shared" si="10"/>
        <v>7.7135236985481019E-4</v>
      </c>
      <c r="DA136" s="77"/>
    </row>
    <row r="137" spans="1:105" ht="12" customHeight="1" x14ac:dyDescent="0.25">
      <c r="A137" s="56" t="s">
        <v>95</v>
      </c>
      <c r="B137" s="268">
        <f t="shared" ref="B137:Y137" si="11">IF(B$10=0,0,B$10/B$5)</f>
        <v>5.2839008017781632E-3</v>
      </c>
      <c r="C137" s="268">
        <f t="shared" si="11"/>
        <v>5.7060200482543493E-3</v>
      </c>
      <c r="D137" s="268">
        <f t="shared" si="11"/>
        <v>5.6708199549212095E-3</v>
      </c>
      <c r="E137" s="268">
        <f t="shared" si="11"/>
        <v>4.9320545150118231E-3</v>
      </c>
      <c r="F137" s="268">
        <f t="shared" si="11"/>
        <v>4.888192053873662E-3</v>
      </c>
      <c r="G137" s="268">
        <f t="shared" si="11"/>
        <v>4.8926493137730273E-3</v>
      </c>
      <c r="H137" s="268">
        <f t="shared" si="11"/>
        <v>4.9219597500067243E-3</v>
      </c>
      <c r="I137" s="268">
        <f t="shared" si="11"/>
        <v>4.9743068074882268E-3</v>
      </c>
      <c r="J137" s="268">
        <f t="shared" si="11"/>
        <v>4.8534148808529751E-3</v>
      </c>
      <c r="K137" s="268">
        <f t="shared" si="11"/>
        <v>4.8415632234782647E-3</v>
      </c>
      <c r="L137" s="268">
        <f t="shared" si="11"/>
        <v>4.8861264896401203E-3</v>
      </c>
      <c r="M137" s="268">
        <f t="shared" si="11"/>
        <v>4.9796869811631591E-3</v>
      </c>
      <c r="N137" s="268">
        <f t="shared" si="11"/>
        <v>4.9515716136700645E-3</v>
      </c>
      <c r="O137" s="268">
        <f t="shared" si="11"/>
        <v>4.8953260185684074E-3</v>
      </c>
      <c r="P137" s="268">
        <f t="shared" si="11"/>
        <v>4.855762041012365E-3</v>
      </c>
      <c r="Q137" s="268">
        <f t="shared" si="11"/>
        <v>4.8990846821418254E-3</v>
      </c>
      <c r="R137" s="268">
        <f t="shared" si="11"/>
        <v>4.9203098392545854E-3</v>
      </c>
      <c r="S137" s="268">
        <f t="shared" si="11"/>
        <v>4.9539545223483356E-3</v>
      </c>
      <c r="T137" s="268">
        <f t="shared" si="11"/>
        <v>4.9250205994753266E-3</v>
      </c>
      <c r="U137" s="268">
        <f t="shared" si="11"/>
        <v>4.9850576273462776E-3</v>
      </c>
      <c r="V137" s="268">
        <f t="shared" si="11"/>
        <v>4.8533090562205153E-3</v>
      </c>
      <c r="W137" s="268">
        <f t="shared" si="11"/>
        <v>4.9765266429309006E-3</v>
      </c>
      <c r="X137" s="268">
        <f t="shared" si="11"/>
        <v>4.9915741984161962E-3</v>
      </c>
      <c r="Y137" s="268">
        <f t="shared" si="11"/>
        <v>5.009963704788181E-3</v>
      </c>
      <c r="DA137" s="78"/>
    </row>
    <row r="138" spans="1:105" ht="12" customHeight="1" x14ac:dyDescent="0.25">
      <c r="A138" s="174" t="s">
        <v>1450</v>
      </c>
      <c r="B138" s="269">
        <f t="shared" ref="B138:Y138" si="12">IF(B$16=0,0,B$16/B$5)</f>
        <v>4.2949152082413893E-2</v>
      </c>
      <c r="C138" s="269">
        <f t="shared" si="12"/>
        <v>4.8781268233119318E-2</v>
      </c>
      <c r="D138" s="269">
        <f t="shared" si="12"/>
        <v>4.7670825079797405E-2</v>
      </c>
      <c r="E138" s="269">
        <f t="shared" si="12"/>
        <v>3.6873685206292181E-2</v>
      </c>
      <c r="F138" s="269">
        <f t="shared" si="12"/>
        <v>3.6532223233572268E-2</v>
      </c>
      <c r="G138" s="269">
        <f t="shared" si="12"/>
        <v>3.7232439546435001E-2</v>
      </c>
      <c r="H138" s="269">
        <f t="shared" si="12"/>
        <v>3.7554602103665846E-2</v>
      </c>
      <c r="I138" s="269">
        <f t="shared" si="12"/>
        <v>3.8572805654896215E-2</v>
      </c>
      <c r="J138" s="269">
        <f t="shared" si="12"/>
        <v>3.6442899208335509E-2</v>
      </c>
      <c r="K138" s="269">
        <f t="shared" si="12"/>
        <v>3.6650709125634701E-2</v>
      </c>
      <c r="L138" s="269">
        <f t="shared" si="12"/>
        <v>3.7512600827055563E-2</v>
      </c>
      <c r="M138" s="269">
        <f t="shared" si="12"/>
        <v>3.8733170499231272E-2</v>
      </c>
      <c r="N138" s="269">
        <f t="shared" si="12"/>
        <v>3.8328849894421584E-2</v>
      </c>
      <c r="O138" s="269">
        <f t="shared" si="12"/>
        <v>3.7639676454412262E-2</v>
      </c>
      <c r="P138" s="269">
        <f t="shared" si="12"/>
        <v>3.6808471974923214E-2</v>
      </c>
      <c r="Q138" s="269">
        <f t="shared" si="12"/>
        <v>3.7575079314911136E-2</v>
      </c>
      <c r="R138" s="269">
        <f t="shared" si="12"/>
        <v>3.8000016117156123E-2</v>
      </c>
      <c r="S138" s="269">
        <f t="shared" si="12"/>
        <v>3.8502862696468597E-2</v>
      </c>
      <c r="T138" s="269">
        <f t="shared" si="12"/>
        <v>3.6978481951136594E-2</v>
      </c>
      <c r="U138" s="269">
        <f t="shared" si="12"/>
        <v>3.7284595575829735E-2</v>
      </c>
      <c r="V138" s="269">
        <f t="shared" si="12"/>
        <v>3.3801521350485642E-2</v>
      </c>
      <c r="W138" s="269">
        <f t="shared" si="12"/>
        <v>3.7104207860914153E-2</v>
      </c>
      <c r="X138" s="269">
        <f t="shared" si="12"/>
        <v>3.7212214166631272E-2</v>
      </c>
      <c r="Y138" s="269">
        <f t="shared" si="12"/>
        <v>3.6734772131479784E-2</v>
      </c>
      <c r="DA138" s="79"/>
    </row>
    <row r="139" spans="1:105" ht="12" customHeight="1" x14ac:dyDescent="0.25">
      <c r="A139" s="174" t="s">
        <v>1452</v>
      </c>
      <c r="B139" s="269">
        <f t="shared" ref="B139:Y139" si="13">IF(B$17=0,0,B$17/B$5)</f>
        <v>0.22336434688689255</v>
      </c>
      <c r="C139" s="269">
        <f t="shared" si="13"/>
        <v>0.22011386768003482</v>
      </c>
      <c r="D139" s="269">
        <f t="shared" si="13"/>
        <v>0.22114872883495348</v>
      </c>
      <c r="E139" s="269">
        <f t="shared" si="13"/>
        <v>0.22662426570439534</v>
      </c>
      <c r="F139" s="269">
        <f t="shared" si="13"/>
        <v>0.22601314774520886</v>
      </c>
      <c r="G139" s="269">
        <f t="shared" si="13"/>
        <v>0.22664357135092114</v>
      </c>
      <c r="H139" s="269">
        <f t="shared" si="13"/>
        <v>0.22642029039107123</v>
      </c>
      <c r="I139" s="269">
        <f t="shared" si="13"/>
        <v>0.22404083534660629</v>
      </c>
      <c r="J139" s="269">
        <f t="shared" si="13"/>
        <v>0.22492146975748384</v>
      </c>
      <c r="K139" s="269">
        <f t="shared" si="13"/>
        <v>0.22429356133702555</v>
      </c>
      <c r="L139" s="269">
        <f t="shared" si="13"/>
        <v>0.22419733317600449</v>
      </c>
      <c r="M139" s="269">
        <f t="shared" si="13"/>
        <v>0.22258967395308193</v>
      </c>
      <c r="N139" s="269">
        <f t="shared" si="13"/>
        <v>0.22271853278653359</v>
      </c>
      <c r="O139" s="269">
        <f t="shared" si="13"/>
        <v>0.22290367184109752</v>
      </c>
      <c r="P139" s="269">
        <f t="shared" si="13"/>
        <v>0.22331590046133901</v>
      </c>
      <c r="Q139" s="269">
        <f t="shared" si="13"/>
        <v>0.22289014723753983</v>
      </c>
      <c r="R139" s="269">
        <f t="shared" si="13"/>
        <v>0.22304957274625817</v>
      </c>
      <c r="S139" s="269">
        <f t="shared" si="13"/>
        <v>0.22172680304283582</v>
      </c>
      <c r="T139" s="269">
        <f t="shared" si="13"/>
        <v>0.21932956159138539</v>
      </c>
      <c r="U139" s="269">
        <f t="shared" si="13"/>
        <v>0.22226852973540401</v>
      </c>
      <c r="V139" s="269">
        <f t="shared" si="13"/>
        <v>0.22371963093142111</v>
      </c>
      <c r="W139" s="269">
        <f t="shared" si="13"/>
        <v>0.22238819712535809</v>
      </c>
      <c r="X139" s="269">
        <f t="shared" si="13"/>
        <v>0.22194598361796744</v>
      </c>
      <c r="Y139" s="269">
        <f t="shared" si="13"/>
        <v>0.22140240350921264</v>
      </c>
      <c r="DA139" s="79"/>
    </row>
    <row r="140" spans="1:105" ht="12" customHeight="1" x14ac:dyDescent="0.25">
      <c r="A140" s="174" t="s">
        <v>1461</v>
      </c>
      <c r="B140" s="269">
        <f t="shared" ref="B140:Y140" si="14">IF(B$25=0,0,B$25/B$5)</f>
        <v>0.61096466946652905</v>
      </c>
      <c r="C140" s="269">
        <f t="shared" si="14"/>
        <v>0.59912151796115765</v>
      </c>
      <c r="D140" s="269">
        <f t="shared" si="14"/>
        <v>0.60103464870548828</v>
      </c>
      <c r="E140" s="269">
        <f t="shared" si="14"/>
        <v>0.62763188208707277</v>
      </c>
      <c r="F140" s="269">
        <f t="shared" si="14"/>
        <v>0.62692281748493339</v>
      </c>
      <c r="G140" s="269">
        <f t="shared" si="14"/>
        <v>0.62767051242631056</v>
      </c>
      <c r="H140" s="269">
        <f t="shared" si="14"/>
        <v>0.62741522497379143</v>
      </c>
      <c r="I140" s="269">
        <f t="shared" si="14"/>
        <v>0.62787586841341669</v>
      </c>
      <c r="J140" s="269">
        <f t="shared" si="14"/>
        <v>0.63211777379699108</v>
      </c>
      <c r="K140" s="269">
        <f t="shared" si="14"/>
        <v>0.63178856659775617</v>
      </c>
      <c r="L140" s="269">
        <f t="shared" si="14"/>
        <v>0.62932911612016218</v>
      </c>
      <c r="M140" s="269">
        <f t="shared" si="14"/>
        <v>0.62828777263195879</v>
      </c>
      <c r="N140" s="269">
        <f t="shared" si="14"/>
        <v>0.628873111617546</v>
      </c>
      <c r="O140" s="269">
        <f t="shared" si="14"/>
        <v>0.63034584025850571</v>
      </c>
      <c r="P140" s="269">
        <f t="shared" si="14"/>
        <v>0.63226711270735958</v>
      </c>
      <c r="Q140" s="269">
        <f t="shared" si="14"/>
        <v>0.6303602777263313</v>
      </c>
      <c r="R140" s="269">
        <f t="shared" si="14"/>
        <v>0.62882177592165334</v>
      </c>
      <c r="S140" s="269">
        <f t="shared" si="14"/>
        <v>0.62950720863652021</v>
      </c>
      <c r="T140" s="269">
        <f t="shared" si="14"/>
        <v>0.62189824708925523</v>
      </c>
      <c r="U140" s="269">
        <f t="shared" si="14"/>
        <v>0.63136865384310492</v>
      </c>
      <c r="V140" s="269">
        <f t="shared" si="14"/>
        <v>0.63859979149010904</v>
      </c>
      <c r="W140" s="269">
        <f t="shared" si="14"/>
        <v>0.63119377579968938</v>
      </c>
      <c r="X140" s="269">
        <f t="shared" si="14"/>
        <v>0.63212029658559976</v>
      </c>
      <c r="Y140" s="269">
        <f t="shared" si="14"/>
        <v>0.63367000293581521</v>
      </c>
      <c r="DA140" s="79"/>
    </row>
    <row r="141" spans="1:105" ht="12" customHeight="1" x14ac:dyDescent="0.25">
      <c r="A141" s="174" t="s">
        <v>1470</v>
      </c>
      <c r="B141" s="269">
        <f t="shared" ref="B141:Y141" si="15">IF(B$33=0,0,B$33/B$5)</f>
        <v>0.10138691290522979</v>
      </c>
      <c r="C141" s="269">
        <f t="shared" si="15"/>
        <v>0.10874160854755945</v>
      </c>
      <c r="D141" s="269">
        <f t="shared" si="15"/>
        <v>0.10720201911784605</v>
      </c>
      <c r="E141" s="269">
        <f t="shared" si="15"/>
        <v>8.9415189799651587E-2</v>
      </c>
      <c r="F141" s="269">
        <f t="shared" si="15"/>
        <v>9.1204818371169796E-2</v>
      </c>
      <c r="G141" s="269">
        <f t="shared" si="15"/>
        <v>8.893394023675015E-2</v>
      </c>
      <c r="H141" s="269">
        <f t="shared" si="15"/>
        <v>8.8981173955961113E-2</v>
      </c>
      <c r="I141" s="269">
        <f t="shared" si="15"/>
        <v>8.956201812400702E-2</v>
      </c>
      <c r="J141" s="269">
        <f t="shared" si="15"/>
        <v>8.7234741353471493E-2</v>
      </c>
      <c r="K141" s="269">
        <f t="shared" si="15"/>
        <v>8.7941504184835734E-2</v>
      </c>
      <c r="L141" s="269">
        <f t="shared" si="15"/>
        <v>8.9380345993218674E-2</v>
      </c>
      <c r="M141" s="269">
        <f t="shared" si="15"/>
        <v>9.0403443711132861E-2</v>
      </c>
      <c r="N141" s="269">
        <f t="shared" si="15"/>
        <v>9.0225648341350273E-2</v>
      </c>
      <c r="O141" s="269">
        <f t="shared" si="15"/>
        <v>8.9483695062542515E-2</v>
      </c>
      <c r="P141" s="269">
        <f t="shared" si="15"/>
        <v>8.8231144513865559E-2</v>
      </c>
      <c r="Q141" s="269">
        <f t="shared" si="15"/>
        <v>8.955803609766648E-2</v>
      </c>
      <c r="R141" s="269">
        <f t="shared" si="15"/>
        <v>9.038450296918929E-2</v>
      </c>
      <c r="S141" s="269">
        <f t="shared" si="15"/>
        <v>9.035861502971694E-2</v>
      </c>
      <c r="T141" s="269">
        <f t="shared" si="15"/>
        <v>0.10232298699552382</v>
      </c>
      <c r="U141" s="269">
        <f t="shared" si="15"/>
        <v>8.9473128432137589E-2</v>
      </c>
      <c r="V141" s="269">
        <f t="shared" si="15"/>
        <v>8.5306576797819972E-2</v>
      </c>
      <c r="W141" s="269">
        <f t="shared" si="15"/>
        <v>8.9738087237346498E-2</v>
      </c>
      <c r="X141" s="269">
        <f t="shared" si="15"/>
        <v>8.9100847781499154E-2</v>
      </c>
      <c r="Y141" s="269">
        <f t="shared" si="15"/>
        <v>8.8716066614226236E-2</v>
      </c>
      <c r="DA141" s="79"/>
    </row>
    <row r="142" spans="1:105" ht="12" customHeight="1" x14ac:dyDescent="0.25">
      <c r="A142" s="62" t="s">
        <v>1577</v>
      </c>
      <c r="B142" s="318">
        <f t="shared" ref="B142:Y142" si="16">IF(B$34=0,0,B$34/B$5)</f>
        <v>5.5044170209908629E-2</v>
      </c>
      <c r="C142" s="318">
        <f t="shared" si="16"/>
        <v>6.2518683175086229E-2</v>
      </c>
      <c r="D142" s="318">
        <f t="shared" si="16"/>
        <v>6.1095525348300948E-2</v>
      </c>
      <c r="E142" s="318">
        <f t="shared" si="16"/>
        <v>4.7257775912945624E-2</v>
      </c>
      <c r="F142" s="318">
        <f t="shared" si="16"/>
        <v>4.682015398014145E-2</v>
      </c>
      <c r="G142" s="318">
        <f t="shared" si="16"/>
        <v>4.771755996000835E-2</v>
      </c>
      <c r="H142" s="318">
        <f t="shared" si="16"/>
        <v>4.8130447520662534E-2</v>
      </c>
      <c r="I142" s="318">
        <f t="shared" si="16"/>
        <v>4.9435389920333472E-2</v>
      </c>
      <c r="J142" s="318">
        <f t="shared" si="16"/>
        <v>4.6705675192771426E-2</v>
      </c>
      <c r="K142" s="318">
        <f t="shared" si="16"/>
        <v>4.6972006980583514E-2</v>
      </c>
      <c r="L142" s="318">
        <f t="shared" si="16"/>
        <v>4.8076618159506979E-2</v>
      </c>
      <c r="M142" s="318">
        <f t="shared" si="16"/>
        <v>4.9640915509530849E-2</v>
      </c>
      <c r="N142" s="318">
        <f t="shared" si="16"/>
        <v>4.9122733168053816E-2</v>
      </c>
      <c r="O142" s="318">
        <f t="shared" si="16"/>
        <v>4.8239479872081194E-2</v>
      </c>
      <c r="P142" s="318">
        <f t="shared" si="16"/>
        <v>4.7174197820402039E-2</v>
      </c>
      <c r="Q142" s="318">
        <f t="shared" si="16"/>
        <v>4.8156691370577126E-2</v>
      </c>
      <c r="R142" s="318">
        <f t="shared" si="16"/>
        <v>4.8701295688407309E-2</v>
      </c>
      <c r="S142" s="318">
        <f t="shared" si="16"/>
        <v>4.9345750150465932E-2</v>
      </c>
      <c r="T142" s="318">
        <f t="shared" si="16"/>
        <v>4.7392084731187063E-2</v>
      </c>
      <c r="U142" s="318">
        <f t="shared" si="16"/>
        <v>4.7784403779275564E-2</v>
      </c>
      <c r="V142" s="318">
        <f t="shared" si="16"/>
        <v>4.3320452310671609E-2</v>
      </c>
      <c r="W142" s="318">
        <f t="shared" si="16"/>
        <v>4.7553216628839226E-2</v>
      </c>
      <c r="X142" s="318">
        <f t="shared" si="16"/>
        <v>4.7691638860417378E-2</v>
      </c>
      <c r="Y142" s="318">
        <f t="shared" si="16"/>
        <v>4.7079743179733985E-2</v>
      </c>
      <c r="DA142" s="141"/>
    </row>
    <row r="143" spans="1:105" ht="12" customHeight="1" x14ac:dyDescent="0.25">
      <c r="A143" s="63" t="s">
        <v>1578</v>
      </c>
      <c r="B143" s="326">
        <f t="shared" ref="B143:Y143" si="17">IF(B$35=0,0,B$35/B$5)</f>
        <v>4.6342742695321161E-2</v>
      </c>
      <c r="C143" s="326">
        <f t="shared" si="17"/>
        <v>4.6222925372473196E-2</v>
      </c>
      <c r="D143" s="326">
        <f t="shared" si="17"/>
        <v>4.61064937695451E-2</v>
      </c>
      <c r="E143" s="326">
        <f t="shared" si="17"/>
        <v>4.2157413886705977E-2</v>
      </c>
      <c r="F143" s="326">
        <f t="shared" si="17"/>
        <v>4.4384664391028332E-2</v>
      </c>
      <c r="G143" s="326">
        <f t="shared" si="17"/>
        <v>4.12163802767418E-2</v>
      </c>
      <c r="H143" s="326">
        <f t="shared" si="17"/>
        <v>4.0850726435298579E-2</v>
      </c>
      <c r="I143" s="326">
        <f t="shared" si="17"/>
        <v>4.0126628203673548E-2</v>
      </c>
      <c r="J143" s="326">
        <f t="shared" si="17"/>
        <v>4.0529066160700081E-2</v>
      </c>
      <c r="K143" s="326">
        <f t="shared" si="17"/>
        <v>4.096949720425222E-2</v>
      </c>
      <c r="L143" s="326">
        <f t="shared" si="17"/>
        <v>4.1303727833711702E-2</v>
      </c>
      <c r="M143" s="326">
        <f t="shared" si="17"/>
        <v>4.0762528201602005E-2</v>
      </c>
      <c r="N143" s="326">
        <f t="shared" si="17"/>
        <v>4.1102915173296457E-2</v>
      </c>
      <c r="O143" s="326">
        <f t="shared" si="17"/>
        <v>4.1244215190461321E-2</v>
      </c>
      <c r="P143" s="326">
        <f t="shared" si="17"/>
        <v>4.105694669346352E-2</v>
      </c>
      <c r="Q143" s="326">
        <f t="shared" si="17"/>
        <v>4.1401344727089347E-2</v>
      </c>
      <c r="R143" s="326">
        <f t="shared" si="17"/>
        <v>4.1683207280781981E-2</v>
      </c>
      <c r="S143" s="326">
        <f t="shared" si="17"/>
        <v>4.1012864879251001E-2</v>
      </c>
      <c r="T143" s="326">
        <f t="shared" si="17"/>
        <v>5.4930902264336771E-2</v>
      </c>
      <c r="U143" s="326">
        <f t="shared" si="17"/>
        <v>4.1688724652862025E-2</v>
      </c>
      <c r="V143" s="326">
        <f t="shared" si="17"/>
        <v>4.1986124487148356E-2</v>
      </c>
      <c r="W143" s="326">
        <f t="shared" si="17"/>
        <v>4.2184870608507265E-2</v>
      </c>
      <c r="X143" s="326">
        <f t="shared" si="17"/>
        <v>4.140920892108179E-2</v>
      </c>
      <c r="Y143" s="326">
        <f t="shared" si="17"/>
        <v>4.1636323434492258E-2</v>
      </c>
      <c r="DA143" s="149"/>
    </row>
    <row r="144" spans="1:105" ht="12" hidden="1" customHeight="1" x14ac:dyDescent="0.25">
      <c r="A144" s="98"/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X144" s="98"/>
      <c r="Y144" s="98"/>
      <c r="DA144" s="94"/>
    </row>
    <row r="145" spans="1:105" ht="12" customHeight="1" x14ac:dyDescent="0.25">
      <c r="A145" s="172"/>
      <c r="B145" s="172"/>
      <c r="C145" s="172"/>
      <c r="D145" s="172"/>
      <c r="E145" s="172"/>
      <c r="F145" s="172"/>
      <c r="G145" s="172"/>
      <c r="H145" s="172"/>
      <c r="I145" s="172"/>
      <c r="J145" s="172"/>
      <c r="K145" s="172"/>
      <c r="L145" s="172"/>
      <c r="M145" s="172"/>
      <c r="N145" s="172"/>
      <c r="O145" s="172"/>
      <c r="P145" s="172"/>
      <c r="Q145" s="172"/>
      <c r="R145" s="172"/>
      <c r="S145" s="172"/>
      <c r="T145" s="172"/>
      <c r="U145" s="172"/>
      <c r="V145" s="172"/>
      <c r="W145" s="172"/>
      <c r="X145" s="172"/>
      <c r="Y145" s="172"/>
      <c r="DA145" s="176"/>
    </row>
    <row r="146" spans="1:105" ht="12" customHeight="1" x14ac:dyDescent="0.25">
      <c r="A146" s="35" t="s">
        <v>52</v>
      </c>
      <c r="B146" s="232">
        <f t="shared" ref="B146:Y146" si="18">SUM(B147:B152,B154:B156,B158:B159,B161:B162)</f>
        <v>1</v>
      </c>
      <c r="C146" s="232">
        <f t="shared" si="18"/>
        <v>1</v>
      </c>
      <c r="D146" s="232">
        <f t="shared" si="18"/>
        <v>1.0000000000000004</v>
      </c>
      <c r="E146" s="232">
        <f t="shared" si="18"/>
        <v>0.99999999999999978</v>
      </c>
      <c r="F146" s="232">
        <f t="shared" si="18"/>
        <v>0.99999999999999989</v>
      </c>
      <c r="G146" s="232">
        <f t="shared" si="18"/>
        <v>1.0000000000000002</v>
      </c>
      <c r="H146" s="232">
        <f t="shared" si="18"/>
        <v>1</v>
      </c>
      <c r="I146" s="232">
        <f t="shared" si="18"/>
        <v>1</v>
      </c>
      <c r="J146" s="232">
        <f t="shared" si="18"/>
        <v>1</v>
      </c>
      <c r="K146" s="232">
        <f t="shared" si="18"/>
        <v>1.0000000000000002</v>
      </c>
      <c r="L146" s="232">
        <f t="shared" si="18"/>
        <v>0.99999999999999989</v>
      </c>
      <c r="M146" s="232">
        <f t="shared" si="18"/>
        <v>1.0000000000000002</v>
      </c>
      <c r="N146" s="232">
        <f t="shared" si="18"/>
        <v>1.0000000000000004</v>
      </c>
      <c r="O146" s="232">
        <f t="shared" si="18"/>
        <v>0.99999999999999967</v>
      </c>
      <c r="P146" s="232">
        <f t="shared" si="18"/>
        <v>1.0000000000000002</v>
      </c>
      <c r="Q146" s="232">
        <f t="shared" si="18"/>
        <v>1</v>
      </c>
      <c r="R146" s="232">
        <f t="shared" si="18"/>
        <v>1.0000000000000002</v>
      </c>
      <c r="S146" s="232">
        <f t="shared" si="18"/>
        <v>1</v>
      </c>
      <c r="T146" s="232">
        <f t="shared" si="18"/>
        <v>1</v>
      </c>
      <c r="U146" s="232">
        <f t="shared" si="18"/>
        <v>0.99999999999999978</v>
      </c>
      <c r="V146" s="232">
        <f t="shared" si="18"/>
        <v>1</v>
      </c>
      <c r="W146" s="232">
        <f t="shared" si="18"/>
        <v>0.99999999999999944</v>
      </c>
      <c r="X146" s="232">
        <f t="shared" si="18"/>
        <v>0.99999999999999989</v>
      </c>
      <c r="Y146" s="232">
        <f t="shared" si="18"/>
        <v>1.0000000000000002</v>
      </c>
      <c r="DA146" s="95"/>
    </row>
    <row r="147" spans="1:105" ht="12" customHeight="1" x14ac:dyDescent="0.25">
      <c r="A147" s="55" t="s">
        <v>91</v>
      </c>
      <c r="B147" s="266">
        <f t="shared" ref="B147:Y147" si="19">IF(B$49=0,0,B$49/B$48)</f>
        <v>6.3844213907271229E-3</v>
      </c>
      <c r="C147" s="266">
        <f t="shared" si="19"/>
        <v>6.3717894362114325E-3</v>
      </c>
      <c r="D147" s="266">
        <f t="shared" si="19"/>
        <v>6.3974726399062985E-3</v>
      </c>
      <c r="E147" s="266">
        <f t="shared" si="19"/>
        <v>6.3903957998155082E-3</v>
      </c>
      <c r="F147" s="266">
        <f t="shared" si="19"/>
        <v>6.3905115358799478E-3</v>
      </c>
      <c r="G147" s="266">
        <f t="shared" si="19"/>
        <v>6.3869163145297472E-3</v>
      </c>
      <c r="H147" s="266">
        <f t="shared" si="19"/>
        <v>6.3853681764746914E-3</v>
      </c>
      <c r="I147" s="266">
        <f t="shared" si="19"/>
        <v>6.3788921546243157E-3</v>
      </c>
      <c r="J147" s="266">
        <f t="shared" si="19"/>
        <v>6.3821210701706594E-3</v>
      </c>
      <c r="K147" s="266">
        <f t="shared" si="19"/>
        <v>6.3765987004245107E-3</v>
      </c>
      <c r="L147" s="266">
        <f t="shared" si="19"/>
        <v>6.3695903531437925E-3</v>
      </c>
      <c r="M147" s="266">
        <f t="shared" si="19"/>
        <v>6.3630483567864221E-3</v>
      </c>
      <c r="N147" s="266">
        <f t="shared" si="19"/>
        <v>6.3598519060189523E-3</v>
      </c>
      <c r="O147" s="266">
        <f t="shared" si="19"/>
        <v>6.3582321983202831E-3</v>
      </c>
      <c r="P147" s="266">
        <f t="shared" si="19"/>
        <v>6.3605073053368995E-3</v>
      </c>
      <c r="Q147" s="266">
        <f t="shared" si="19"/>
        <v>6.3603066578040842E-3</v>
      </c>
      <c r="R147" s="266">
        <f t="shared" si="19"/>
        <v>6.3610655149698332E-3</v>
      </c>
      <c r="S147" s="266">
        <f t="shared" si="19"/>
        <v>6.3512763668336384E-3</v>
      </c>
      <c r="T147" s="266">
        <f t="shared" si="19"/>
        <v>6.3474144812828278E-3</v>
      </c>
      <c r="U147" s="266">
        <f t="shared" si="19"/>
        <v>6.3367255981872555E-3</v>
      </c>
      <c r="V147" s="266">
        <f t="shared" si="19"/>
        <v>6.379552955664532E-3</v>
      </c>
      <c r="W147" s="266">
        <f t="shared" si="19"/>
        <v>6.3529276083589305E-3</v>
      </c>
      <c r="X147" s="266">
        <f t="shared" si="19"/>
        <v>6.3032940422126241E-3</v>
      </c>
      <c r="Y147" s="266">
        <f t="shared" si="19"/>
        <v>6.3511284863518695E-3</v>
      </c>
      <c r="DA147" s="76"/>
    </row>
    <row r="148" spans="1:105" ht="12" customHeight="1" x14ac:dyDescent="0.25">
      <c r="A148" s="173" t="s">
        <v>92</v>
      </c>
      <c r="B148" s="267">
        <f t="shared" ref="B148:Y148" si="20">IF(B$50=0,0,B$50/B$48)</f>
        <v>1.8556114411554568E-3</v>
      </c>
      <c r="C148" s="267">
        <f t="shared" si="20"/>
        <v>1.8519400044051328E-3</v>
      </c>
      <c r="D148" s="267">
        <f t="shared" si="20"/>
        <v>1.8594047445444565E-3</v>
      </c>
      <c r="E148" s="267">
        <f t="shared" si="20"/>
        <v>1.8573478838461988E-3</v>
      </c>
      <c r="F148" s="267">
        <f t="shared" si="20"/>
        <v>1.8573815221592409E-3</v>
      </c>
      <c r="G148" s="267">
        <f t="shared" si="20"/>
        <v>1.8563365826944663E-3</v>
      </c>
      <c r="H148" s="267">
        <f t="shared" si="20"/>
        <v>1.8558866213727364E-3</v>
      </c>
      <c r="I148" s="267">
        <f t="shared" si="20"/>
        <v>1.8540043865540601E-3</v>
      </c>
      <c r="J148" s="267">
        <f t="shared" si="20"/>
        <v>1.8549428604209368E-3</v>
      </c>
      <c r="K148" s="267">
        <f t="shared" si="20"/>
        <v>1.8533378015039091E-3</v>
      </c>
      <c r="L148" s="267">
        <f t="shared" si="20"/>
        <v>1.8513008480195131E-3</v>
      </c>
      <c r="M148" s="267">
        <f t="shared" si="20"/>
        <v>1.8493994379236254E-3</v>
      </c>
      <c r="N148" s="267">
        <f t="shared" si="20"/>
        <v>1.8484703998397944E-3</v>
      </c>
      <c r="O148" s="267">
        <f t="shared" si="20"/>
        <v>1.8479996370324809E-3</v>
      </c>
      <c r="P148" s="267">
        <f t="shared" si="20"/>
        <v>1.8486608895331397E-3</v>
      </c>
      <c r="Q148" s="267">
        <f t="shared" si="20"/>
        <v>1.8486025719762712E-3</v>
      </c>
      <c r="R148" s="267">
        <f t="shared" si="20"/>
        <v>1.8488231313586777E-3</v>
      </c>
      <c r="S148" s="267">
        <f t="shared" si="20"/>
        <v>1.8459779470938881E-3</v>
      </c>
      <c r="T148" s="267">
        <f t="shared" si="20"/>
        <v>1.8448555025411314E-3</v>
      </c>
      <c r="U148" s="267">
        <f t="shared" si="20"/>
        <v>1.847131003644364E-3</v>
      </c>
      <c r="V148" s="267">
        <f t="shared" si="20"/>
        <v>1.8541964462405246E-3</v>
      </c>
      <c r="W148" s="267">
        <f t="shared" si="20"/>
        <v>1.8464578751059835E-3</v>
      </c>
      <c r="X148" s="267">
        <f t="shared" si="20"/>
        <v>1.8471204628068131E-3</v>
      </c>
      <c r="Y148" s="267">
        <f t="shared" si="20"/>
        <v>1.8459349661098484E-3</v>
      </c>
      <c r="DA148" s="77"/>
    </row>
    <row r="149" spans="1:105" ht="12" customHeight="1" x14ac:dyDescent="0.25">
      <c r="A149" s="173" t="s">
        <v>93</v>
      </c>
      <c r="B149" s="267">
        <f t="shared" ref="B149:Y149" si="21">IF(B$51=0,0,B$51/B$48)</f>
        <v>1.4852029356478507E-2</v>
      </c>
      <c r="C149" s="267">
        <f t="shared" si="21"/>
        <v>1.6680805554435234E-2</v>
      </c>
      <c r="D149" s="267">
        <f t="shared" si="21"/>
        <v>1.6338886752601436E-2</v>
      </c>
      <c r="E149" s="267">
        <f t="shared" si="21"/>
        <v>1.2882267766097095E-2</v>
      </c>
      <c r="F149" s="267">
        <f t="shared" si="21"/>
        <v>1.2786325900313384E-2</v>
      </c>
      <c r="G149" s="267">
        <f t="shared" si="21"/>
        <v>1.3003795115932082E-2</v>
      </c>
      <c r="H149" s="267">
        <f t="shared" si="21"/>
        <v>1.3098754505232693E-2</v>
      </c>
      <c r="I149" s="267">
        <f t="shared" si="21"/>
        <v>1.340652705353412E-2</v>
      </c>
      <c r="J149" s="267">
        <f t="shared" si="21"/>
        <v>1.2732539511934315E-2</v>
      </c>
      <c r="K149" s="267">
        <f t="shared" si="21"/>
        <v>1.2801185824669478E-2</v>
      </c>
      <c r="L149" s="267">
        <f t="shared" si="21"/>
        <v>1.3080280516279146E-2</v>
      </c>
      <c r="M149" s="267">
        <f t="shared" si="21"/>
        <v>1.3464602643993061E-2</v>
      </c>
      <c r="N149" s="267">
        <f t="shared" si="21"/>
        <v>1.3338731859524779E-2</v>
      </c>
      <c r="O149" s="267">
        <f t="shared" si="21"/>
        <v>1.3124233584402647E-2</v>
      </c>
      <c r="P149" s="267">
        <f t="shared" si="21"/>
        <v>1.2856466489810094E-2</v>
      </c>
      <c r="Q149" s="267">
        <f t="shared" si="21"/>
        <v>1.3107260823611373E-2</v>
      </c>
      <c r="R149" s="267">
        <f t="shared" si="21"/>
        <v>1.324646154834905E-2</v>
      </c>
      <c r="S149" s="267">
        <f t="shared" si="21"/>
        <v>1.3393444452312232E-2</v>
      </c>
      <c r="T149" s="267">
        <f t="shared" si="21"/>
        <v>1.2975360445004165E-2</v>
      </c>
      <c r="U149" s="267">
        <f t="shared" si="21"/>
        <v>1.2966316939334924E-2</v>
      </c>
      <c r="V149" s="267">
        <f t="shared" si="21"/>
        <v>1.1902792219342951E-2</v>
      </c>
      <c r="W149" s="267">
        <f t="shared" si="21"/>
        <v>1.2958329134826746E-2</v>
      </c>
      <c r="X149" s="267">
        <f t="shared" si="21"/>
        <v>1.2865167310151878E-2</v>
      </c>
      <c r="Y149" s="267">
        <f t="shared" si="21"/>
        <v>1.2905978378384463E-2</v>
      </c>
      <c r="DA149" s="77"/>
    </row>
    <row r="150" spans="1:105" ht="12" customHeight="1" x14ac:dyDescent="0.25">
      <c r="A150" s="173" t="s">
        <v>94</v>
      </c>
      <c r="B150" s="267">
        <f t="shared" ref="B150:Y150" si="22">IF(B$52=0,0,B$52/B$48)</f>
        <v>5.2074255268998925E-3</v>
      </c>
      <c r="C150" s="267">
        <f t="shared" si="22"/>
        <v>5.1971223281644221E-3</v>
      </c>
      <c r="D150" s="267">
        <f t="shared" si="22"/>
        <v>5.2180707215031619E-3</v>
      </c>
      <c r="E150" s="267">
        <f t="shared" si="22"/>
        <v>5.2122985276764656E-3</v>
      </c>
      <c r="F150" s="267">
        <f t="shared" si="22"/>
        <v>5.2123929272938256E-3</v>
      </c>
      <c r="G150" s="267">
        <f t="shared" si="22"/>
        <v>5.2094605006433757E-3</v>
      </c>
      <c r="H150" s="267">
        <f t="shared" si="22"/>
        <v>5.2081977685751579E-3</v>
      </c>
      <c r="I150" s="267">
        <f t="shared" si="22"/>
        <v>5.2029156295319264E-3</v>
      </c>
      <c r="J150" s="267">
        <f t="shared" si="22"/>
        <v>5.2055492804473661E-3</v>
      </c>
      <c r="K150" s="267">
        <f t="shared" si="22"/>
        <v>5.2010449835933328E-3</v>
      </c>
      <c r="L150" s="267">
        <f t="shared" si="22"/>
        <v>5.1953286556291386E-3</v>
      </c>
      <c r="M150" s="267">
        <f t="shared" si="22"/>
        <v>5.189992704766353E-3</v>
      </c>
      <c r="N150" s="267">
        <f t="shared" si="22"/>
        <v>5.187385533606541E-3</v>
      </c>
      <c r="O150" s="267">
        <f t="shared" si="22"/>
        <v>5.1860644260699343E-3</v>
      </c>
      <c r="P150" s="267">
        <f t="shared" si="22"/>
        <v>5.1879201072083927E-3</v>
      </c>
      <c r="Q150" s="267">
        <f t="shared" si="22"/>
        <v>5.1877564499213293E-3</v>
      </c>
      <c r="R150" s="267">
        <f t="shared" si="22"/>
        <v>5.1883754084665655E-3</v>
      </c>
      <c r="S150" s="267">
        <f t="shared" si="22"/>
        <v>5.1803909323846677E-3</v>
      </c>
      <c r="T150" s="267">
        <f t="shared" si="22"/>
        <v>5.1772410022393163E-3</v>
      </c>
      <c r="U150" s="267">
        <f t="shared" si="22"/>
        <v>5.1836267693609502E-3</v>
      </c>
      <c r="V150" s="267">
        <f t="shared" si="22"/>
        <v>5.2034546090250497E-3</v>
      </c>
      <c r="W150" s="267">
        <f t="shared" si="22"/>
        <v>5.1817377603497429E-3</v>
      </c>
      <c r="X150" s="267">
        <f t="shared" si="22"/>
        <v>5.1835971884770888E-3</v>
      </c>
      <c r="Y150" s="267">
        <f t="shared" si="22"/>
        <v>5.1802703143131838E-3</v>
      </c>
      <c r="DA150" s="77"/>
    </row>
    <row r="151" spans="1:105" ht="12" customHeight="1" x14ac:dyDescent="0.25">
      <c r="A151" s="56" t="s">
        <v>95</v>
      </c>
      <c r="B151" s="268">
        <f t="shared" ref="B151:Y151" si="23">IF(B$53=0,0,B$53/B$48)</f>
        <v>1.1555741193829116E-2</v>
      </c>
      <c r="C151" s="268">
        <f t="shared" si="23"/>
        <v>1.2339829875366397E-2</v>
      </c>
      <c r="D151" s="268">
        <f t="shared" si="23"/>
        <v>1.2292142861942303E-2</v>
      </c>
      <c r="E151" s="268">
        <f t="shared" si="23"/>
        <v>1.089721683786796E-2</v>
      </c>
      <c r="F151" s="268">
        <f t="shared" si="23"/>
        <v>1.0820065100920422E-2</v>
      </c>
      <c r="G151" s="268">
        <f t="shared" si="23"/>
        <v>1.0806987765191319E-2</v>
      </c>
      <c r="H151" s="268">
        <f t="shared" si="23"/>
        <v>1.085717509800585E-2</v>
      </c>
      <c r="I151" s="268">
        <f t="shared" si="23"/>
        <v>1.0946717113617091E-2</v>
      </c>
      <c r="J151" s="268">
        <f t="shared" si="23"/>
        <v>1.0724115340484055E-2</v>
      </c>
      <c r="K151" s="268">
        <f t="shared" si="23"/>
        <v>1.0694620390664449E-2</v>
      </c>
      <c r="L151" s="268">
        <f t="shared" si="23"/>
        <v>1.0774981518878598E-2</v>
      </c>
      <c r="M151" s="268">
        <f t="shared" si="23"/>
        <v>1.0947740241950648E-2</v>
      </c>
      <c r="N151" s="268">
        <f t="shared" si="23"/>
        <v>1.0897923756109176E-2</v>
      </c>
      <c r="O151" s="268">
        <f t="shared" si="23"/>
        <v>1.0794974882120082E-2</v>
      </c>
      <c r="P151" s="268">
        <f t="shared" si="23"/>
        <v>1.0726132936488919E-2</v>
      </c>
      <c r="Q151" s="268">
        <f t="shared" si="23"/>
        <v>1.0807840536564552E-2</v>
      </c>
      <c r="R151" s="268">
        <f t="shared" si="23"/>
        <v>1.0847271249837531E-2</v>
      </c>
      <c r="S151" s="268">
        <f t="shared" si="23"/>
        <v>1.0898412002141521E-2</v>
      </c>
      <c r="T151" s="268">
        <f t="shared" si="23"/>
        <v>1.0929249744915742E-2</v>
      </c>
      <c r="U151" s="268">
        <f t="shared" si="23"/>
        <v>1.1004128261851716E-2</v>
      </c>
      <c r="V151" s="268">
        <f t="shared" si="23"/>
        <v>1.0777420873466942E-2</v>
      </c>
      <c r="W151" s="268">
        <f t="shared" si="23"/>
        <v>1.0991681158475283E-2</v>
      </c>
      <c r="X151" s="268">
        <f t="shared" si="23"/>
        <v>1.1025952689308912E-2</v>
      </c>
      <c r="Y151" s="268">
        <f t="shared" si="23"/>
        <v>1.1061884352829439E-2</v>
      </c>
      <c r="DA151" s="78"/>
    </row>
    <row r="152" spans="1:105" ht="12" customHeight="1" x14ac:dyDescent="0.25">
      <c r="A152" s="174" t="s">
        <v>1496</v>
      </c>
      <c r="B152" s="269">
        <f t="shared" ref="B152:Y152" si="24">IF(B$59=0,0,B$59/B$48)</f>
        <v>5.3789500633460795E-2</v>
      </c>
      <c r="C152" s="269">
        <f t="shared" si="24"/>
        <v>6.0412767804390699E-2</v>
      </c>
      <c r="D152" s="269">
        <f t="shared" si="24"/>
        <v>5.9174442645828558E-2</v>
      </c>
      <c r="E152" s="269">
        <f t="shared" si="24"/>
        <v>4.6655627559922142E-2</v>
      </c>
      <c r="F152" s="269">
        <f t="shared" si="24"/>
        <v>4.6308155512400431E-2</v>
      </c>
      <c r="G152" s="269">
        <f t="shared" si="24"/>
        <v>4.709576239294954E-2</v>
      </c>
      <c r="H152" s="269">
        <f t="shared" si="24"/>
        <v>4.7439676211616336E-2</v>
      </c>
      <c r="I152" s="269">
        <f t="shared" si="24"/>
        <v>4.8610750155590861E-2</v>
      </c>
      <c r="J152" s="269">
        <f t="shared" si="24"/>
        <v>4.6113357690342138E-2</v>
      </c>
      <c r="K152" s="269">
        <f t="shared" si="24"/>
        <v>4.6361973606303973E-2</v>
      </c>
      <c r="L152" s="269">
        <f t="shared" si="24"/>
        <v>4.7372769082855135E-2</v>
      </c>
      <c r="M152" s="269">
        <f t="shared" si="24"/>
        <v>4.8764666098134284E-2</v>
      </c>
      <c r="N152" s="269">
        <f t="shared" si="24"/>
        <v>4.8308800675410955E-2</v>
      </c>
      <c r="O152" s="269">
        <f t="shared" si="24"/>
        <v>4.7531953631237439E-2</v>
      </c>
      <c r="P152" s="269">
        <f t="shared" si="24"/>
        <v>4.6562183241043352E-2</v>
      </c>
      <c r="Q152" s="269">
        <f t="shared" si="24"/>
        <v>4.7470483491001324E-2</v>
      </c>
      <c r="R152" s="269">
        <f t="shared" si="24"/>
        <v>4.7974625873953805E-2</v>
      </c>
      <c r="S152" s="269">
        <f t="shared" si="24"/>
        <v>4.8506952926107592E-2</v>
      </c>
      <c r="T152" s="269">
        <f t="shared" si="24"/>
        <v>4.6992780725382197E-2</v>
      </c>
      <c r="U152" s="269">
        <f t="shared" si="24"/>
        <v>4.7095492420355274E-2</v>
      </c>
      <c r="V152" s="269">
        <f t="shared" si="24"/>
        <v>4.3108267177173518E-2</v>
      </c>
      <c r="W152" s="269">
        <f t="shared" si="24"/>
        <v>4.6931098537205146E-2</v>
      </c>
      <c r="X152" s="269">
        <f t="shared" si="24"/>
        <v>4.6725427905580701E-2</v>
      </c>
      <c r="Y152" s="269">
        <f t="shared" si="24"/>
        <v>4.6741500134237689E-2</v>
      </c>
      <c r="DA152" s="79"/>
    </row>
    <row r="153" spans="1:105" ht="12" customHeight="1" x14ac:dyDescent="0.25">
      <c r="A153" s="174" t="s">
        <v>1498</v>
      </c>
      <c r="B153" s="269">
        <f t="shared" ref="B153:Y153" si="25">IF(B$60=0,0,B$60/B$48)</f>
        <v>0.11537311246300756</v>
      </c>
      <c r="C153" s="269">
        <f t="shared" si="25"/>
        <v>0.11275070422906275</v>
      </c>
      <c r="D153" s="269">
        <f t="shared" si="25"/>
        <v>0.11324656504986669</v>
      </c>
      <c r="E153" s="269">
        <f t="shared" si="25"/>
        <v>0.1150739634494886</v>
      </c>
      <c r="F153" s="269">
        <f t="shared" si="25"/>
        <v>0.116063051476891</v>
      </c>
      <c r="G153" s="269">
        <f t="shared" si="25"/>
        <v>0.11408838949415209</v>
      </c>
      <c r="H153" s="269">
        <f t="shared" si="25"/>
        <v>0.1139608818752449</v>
      </c>
      <c r="I153" s="269">
        <f t="shared" si="25"/>
        <v>0.11191752063614085</v>
      </c>
      <c r="J153" s="269">
        <f t="shared" si="25"/>
        <v>0.11300625339245464</v>
      </c>
      <c r="K153" s="269">
        <f t="shared" si="25"/>
        <v>0.11293858072942425</v>
      </c>
      <c r="L153" s="269">
        <f t="shared" si="25"/>
        <v>0.11312187735918881</v>
      </c>
      <c r="M153" s="269">
        <f t="shared" si="25"/>
        <v>0.11186239242205545</v>
      </c>
      <c r="N153" s="269">
        <f t="shared" si="25"/>
        <v>0.11211066892391194</v>
      </c>
      <c r="O153" s="269">
        <f t="shared" si="25"/>
        <v>0.1121067259992513</v>
      </c>
      <c r="P153" s="269">
        <f t="shared" si="25"/>
        <v>0.11220529436382892</v>
      </c>
      <c r="Q153" s="269">
        <f t="shared" si="25"/>
        <v>0.11207731780363585</v>
      </c>
      <c r="R153" s="269">
        <f t="shared" si="25"/>
        <v>0.11232933947053811</v>
      </c>
      <c r="S153" s="269">
        <f t="shared" si="25"/>
        <v>0.11143621309963571</v>
      </c>
      <c r="T153" s="269">
        <f t="shared" si="25"/>
        <v>0.11913530076136175</v>
      </c>
      <c r="U153" s="269">
        <f t="shared" si="25"/>
        <v>0.11180933430390207</v>
      </c>
      <c r="V153" s="269">
        <f t="shared" si="25"/>
        <v>0.11334765391228978</v>
      </c>
      <c r="W153" s="269">
        <f t="shared" si="25"/>
        <v>0.11225156328590757</v>
      </c>
      <c r="X153" s="269">
        <f t="shared" si="25"/>
        <v>0.11143302513514332</v>
      </c>
      <c r="Y153" s="269">
        <f t="shared" si="25"/>
        <v>0.11100114681860382</v>
      </c>
      <c r="DA153" s="79"/>
    </row>
    <row r="154" spans="1:105" ht="12" customHeight="1" x14ac:dyDescent="0.25">
      <c r="A154" s="62" t="s">
        <v>1499</v>
      </c>
      <c r="B154" s="318">
        <f t="shared" ref="B154:Y154" si="26">IF(B$61=0,0,B$61/B$48)</f>
        <v>8.8600109099475508E-2</v>
      </c>
      <c r="C154" s="318">
        <f t="shared" si="26"/>
        <v>8.6344305568114149E-2</v>
      </c>
      <c r="D154" s="318">
        <f t="shared" si="26"/>
        <v>8.6845634987738479E-2</v>
      </c>
      <c r="E154" s="318">
        <f t="shared" si="26"/>
        <v>9.0468470589226344E-2</v>
      </c>
      <c r="F154" s="318">
        <f t="shared" si="26"/>
        <v>9.0109267476879543E-2</v>
      </c>
      <c r="G154" s="318">
        <f t="shared" si="26"/>
        <v>9.003961038491172E-2</v>
      </c>
      <c r="H154" s="318">
        <f t="shared" si="26"/>
        <v>9.0157479310133432E-2</v>
      </c>
      <c r="I154" s="318">
        <f t="shared" si="26"/>
        <v>8.8594749685318441E-2</v>
      </c>
      <c r="J154" s="318">
        <f t="shared" si="26"/>
        <v>8.9350328658861791E-2</v>
      </c>
      <c r="K154" s="318">
        <f t="shared" si="26"/>
        <v>8.9032773181090333E-2</v>
      </c>
      <c r="L154" s="318">
        <f t="shared" si="26"/>
        <v>8.9061409604965364E-2</v>
      </c>
      <c r="M154" s="318">
        <f t="shared" si="26"/>
        <v>8.8189780577701396E-2</v>
      </c>
      <c r="N154" s="318">
        <f t="shared" si="26"/>
        <v>8.821394570283965E-2</v>
      </c>
      <c r="O154" s="318">
        <f t="shared" si="26"/>
        <v>8.8081370232476877E-2</v>
      </c>
      <c r="P154" s="318">
        <f t="shared" si="26"/>
        <v>8.8248028537151135E-2</v>
      </c>
      <c r="Q154" s="318">
        <f t="shared" si="26"/>
        <v>8.7950139907800776E-2</v>
      </c>
      <c r="R154" s="318">
        <f t="shared" si="26"/>
        <v>8.8055910686608313E-2</v>
      </c>
      <c r="S154" s="318">
        <f t="shared" si="26"/>
        <v>8.7602181710232305E-2</v>
      </c>
      <c r="T154" s="318">
        <f t="shared" si="26"/>
        <v>8.6929086963048977E-2</v>
      </c>
      <c r="U154" s="318">
        <f t="shared" si="26"/>
        <v>8.7503878966301532E-2</v>
      </c>
      <c r="V154" s="318">
        <f t="shared" si="26"/>
        <v>8.8687190147373432E-2</v>
      </c>
      <c r="W154" s="318">
        <f t="shared" si="26"/>
        <v>8.7638346537769987E-2</v>
      </c>
      <c r="X154" s="318">
        <f t="shared" si="26"/>
        <v>8.7304534911969933E-2</v>
      </c>
      <c r="Y154" s="318">
        <f t="shared" si="26"/>
        <v>8.6683814379086288E-2</v>
      </c>
      <c r="DA154" s="141"/>
    </row>
    <row r="155" spans="1:105" ht="12" customHeight="1" x14ac:dyDescent="0.25">
      <c r="A155" s="62" t="s">
        <v>1506</v>
      </c>
      <c r="B155" s="318">
        <f t="shared" ref="B155:Y155" si="27">IF(B$67=0,0,B$67/B$48)</f>
        <v>2.6773003363532066E-2</v>
      </c>
      <c r="C155" s="318">
        <f t="shared" si="27"/>
        <v>2.6406398660948609E-2</v>
      </c>
      <c r="D155" s="318">
        <f t="shared" si="27"/>
        <v>2.6400930062128212E-2</v>
      </c>
      <c r="E155" s="318">
        <f t="shared" si="27"/>
        <v>2.4605492860262257E-2</v>
      </c>
      <c r="F155" s="318">
        <f t="shared" si="27"/>
        <v>2.5953784000011443E-2</v>
      </c>
      <c r="G155" s="318">
        <f t="shared" si="27"/>
        <v>2.4048779109240363E-2</v>
      </c>
      <c r="H155" s="318">
        <f t="shared" si="27"/>
        <v>2.3803402565111487E-2</v>
      </c>
      <c r="I155" s="318">
        <f t="shared" si="27"/>
        <v>2.3322770950822417E-2</v>
      </c>
      <c r="J155" s="318">
        <f t="shared" si="27"/>
        <v>2.3655924733592855E-2</v>
      </c>
      <c r="K155" s="318">
        <f t="shared" si="27"/>
        <v>2.3905807548333914E-2</v>
      </c>
      <c r="L155" s="318">
        <f t="shared" si="27"/>
        <v>2.4060467754223464E-2</v>
      </c>
      <c r="M155" s="318">
        <f t="shared" si="27"/>
        <v>2.3672611844354045E-2</v>
      </c>
      <c r="N155" s="318">
        <f t="shared" si="27"/>
        <v>2.389672322107228E-2</v>
      </c>
      <c r="O155" s="318">
        <f t="shared" si="27"/>
        <v>2.402535576677443E-2</v>
      </c>
      <c r="P155" s="318">
        <f t="shared" si="27"/>
        <v>2.3957265826677777E-2</v>
      </c>
      <c r="Q155" s="318">
        <f t="shared" si="27"/>
        <v>2.4127177895835069E-2</v>
      </c>
      <c r="R155" s="318">
        <f t="shared" si="27"/>
        <v>2.4273428783929799E-2</v>
      </c>
      <c r="S155" s="318">
        <f t="shared" si="27"/>
        <v>2.3834031389403411E-2</v>
      </c>
      <c r="T155" s="318">
        <f t="shared" si="27"/>
        <v>3.2206213798312788E-2</v>
      </c>
      <c r="U155" s="318">
        <f t="shared" si="27"/>
        <v>2.4305455337600531E-2</v>
      </c>
      <c r="V155" s="318">
        <f t="shared" si="27"/>
        <v>2.4660463764916353E-2</v>
      </c>
      <c r="W155" s="318">
        <f t="shared" si="27"/>
        <v>2.461321674813757E-2</v>
      </c>
      <c r="X155" s="318">
        <f t="shared" si="27"/>
        <v>2.4128490223173382E-2</v>
      </c>
      <c r="Y155" s="318">
        <f t="shared" si="27"/>
        <v>2.4317332439517534E-2</v>
      </c>
      <c r="DA155" s="141"/>
    </row>
    <row r="156" spans="1:105" ht="12" customHeight="1" x14ac:dyDescent="0.25">
      <c r="A156" s="62" t="s">
        <v>1518</v>
      </c>
      <c r="B156" s="318">
        <f t="shared" ref="B156:Y156" si="28">IF(B$78=0,0,B$78/B$48)</f>
        <v>0</v>
      </c>
      <c r="C156" s="318">
        <f t="shared" si="28"/>
        <v>0</v>
      </c>
      <c r="D156" s="318">
        <f t="shared" si="28"/>
        <v>0</v>
      </c>
      <c r="E156" s="318">
        <f t="shared" si="28"/>
        <v>0</v>
      </c>
      <c r="F156" s="318">
        <f t="shared" si="28"/>
        <v>0</v>
      </c>
      <c r="G156" s="318">
        <f t="shared" si="28"/>
        <v>0</v>
      </c>
      <c r="H156" s="318">
        <f t="shared" si="28"/>
        <v>0</v>
      </c>
      <c r="I156" s="318">
        <f t="shared" si="28"/>
        <v>0</v>
      </c>
      <c r="J156" s="318">
        <f t="shared" si="28"/>
        <v>0</v>
      </c>
      <c r="K156" s="318">
        <f t="shared" si="28"/>
        <v>0</v>
      </c>
      <c r="L156" s="318">
        <f t="shared" si="28"/>
        <v>0</v>
      </c>
      <c r="M156" s="318">
        <f t="shared" si="28"/>
        <v>0</v>
      </c>
      <c r="N156" s="318">
        <f t="shared" si="28"/>
        <v>0</v>
      </c>
      <c r="O156" s="318">
        <f t="shared" si="28"/>
        <v>0</v>
      </c>
      <c r="P156" s="318">
        <f t="shared" si="28"/>
        <v>0</v>
      </c>
      <c r="Q156" s="318">
        <f t="shared" si="28"/>
        <v>0</v>
      </c>
      <c r="R156" s="318">
        <f t="shared" si="28"/>
        <v>0</v>
      </c>
      <c r="S156" s="318">
        <f t="shared" si="28"/>
        <v>0</v>
      </c>
      <c r="T156" s="318">
        <f t="shared" si="28"/>
        <v>0</v>
      </c>
      <c r="U156" s="318">
        <f t="shared" si="28"/>
        <v>0</v>
      </c>
      <c r="V156" s="318">
        <f t="shared" si="28"/>
        <v>0</v>
      </c>
      <c r="W156" s="318">
        <f t="shared" si="28"/>
        <v>0</v>
      </c>
      <c r="X156" s="318">
        <f t="shared" si="28"/>
        <v>0</v>
      </c>
      <c r="Y156" s="318">
        <f t="shared" si="28"/>
        <v>0</v>
      </c>
      <c r="DA156" s="141"/>
    </row>
    <row r="157" spans="1:105" ht="12" customHeight="1" x14ac:dyDescent="0.25">
      <c r="A157" s="174" t="s">
        <v>1520</v>
      </c>
      <c r="B157" s="269">
        <f t="shared" ref="B157:Y157" si="29">IF(B$79=0,0,B$79/B$48)</f>
        <v>0.68700708774834063</v>
      </c>
      <c r="C157" s="269">
        <f t="shared" si="29"/>
        <v>0.67504400901406236</v>
      </c>
      <c r="D157" s="269">
        <f t="shared" si="29"/>
        <v>0.67708221708930449</v>
      </c>
      <c r="E157" s="269">
        <f t="shared" si="29"/>
        <v>0.70316288625063539</v>
      </c>
      <c r="F157" s="269">
        <f t="shared" si="29"/>
        <v>0.70324554766999936</v>
      </c>
      <c r="G157" s="269">
        <f t="shared" si="29"/>
        <v>0.70348447126229607</v>
      </c>
      <c r="H157" s="269">
        <f t="shared" si="29"/>
        <v>0.70271446371684942</v>
      </c>
      <c r="I157" s="269">
        <f t="shared" si="29"/>
        <v>0.7029091021670083</v>
      </c>
      <c r="J157" s="269">
        <f t="shared" si="29"/>
        <v>0.70728822138285974</v>
      </c>
      <c r="K157" s="269">
        <f t="shared" si="29"/>
        <v>0.70700933354238638</v>
      </c>
      <c r="L157" s="269">
        <f t="shared" si="29"/>
        <v>0.70443974742468918</v>
      </c>
      <c r="M157" s="269">
        <f t="shared" si="29"/>
        <v>0.7028585344996634</v>
      </c>
      <c r="N157" s="269">
        <f t="shared" si="29"/>
        <v>0.70369251323464233</v>
      </c>
      <c r="O157" s="269">
        <f t="shared" si="29"/>
        <v>0.70564875583216824</v>
      </c>
      <c r="P157" s="269">
        <f t="shared" si="29"/>
        <v>0.70773122456223991</v>
      </c>
      <c r="Q157" s="269">
        <f t="shared" si="29"/>
        <v>0.7058751051827612</v>
      </c>
      <c r="R157" s="269">
        <f t="shared" si="29"/>
        <v>0.70437298174453067</v>
      </c>
      <c r="S157" s="269">
        <f t="shared" si="29"/>
        <v>0.70427787704894618</v>
      </c>
      <c r="T157" s="269">
        <f t="shared" si="29"/>
        <v>0.70038798487706844</v>
      </c>
      <c r="U157" s="269">
        <f t="shared" si="29"/>
        <v>0.70702107069785736</v>
      </c>
      <c r="V157" s="269">
        <f t="shared" si="29"/>
        <v>0.71412438581893212</v>
      </c>
      <c r="W157" s="269">
        <f t="shared" si="29"/>
        <v>0.70693820505937066</v>
      </c>
      <c r="X157" s="269">
        <f t="shared" si="29"/>
        <v>0.70811515292199345</v>
      </c>
      <c r="Y157" s="269">
        <f t="shared" si="29"/>
        <v>0.70909294384563937</v>
      </c>
      <c r="DA157" s="79"/>
    </row>
    <row r="158" spans="1:105" ht="12" customHeight="1" x14ac:dyDescent="0.25">
      <c r="A158" s="62" t="s">
        <v>1521</v>
      </c>
      <c r="B158" s="318">
        <f t="shared" ref="B158:Y158" si="30">IF(B$80=0,0,B$80/B$48)</f>
        <v>0.6292525936858695</v>
      </c>
      <c r="C158" s="318">
        <f t="shared" si="30"/>
        <v>0.61017802590646553</v>
      </c>
      <c r="D158" s="318">
        <f t="shared" si="30"/>
        <v>0.61354583998613865</v>
      </c>
      <c r="E158" s="318">
        <f t="shared" si="30"/>
        <v>0.65306812550444293</v>
      </c>
      <c r="F158" s="318">
        <f t="shared" si="30"/>
        <v>0.65352387222984487</v>
      </c>
      <c r="G158" s="318">
        <f t="shared" si="30"/>
        <v>0.65291713195892398</v>
      </c>
      <c r="H158" s="318">
        <f t="shared" si="30"/>
        <v>0.65177785962454493</v>
      </c>
      <c r="I158" s="318">
        <f t="shared" si="30"/>
        <v>0.6507151005836046</v>
      </c>
      <c r="J158" s="318">
        <f t="shared" si="30"/>
        <v>0.65777570292547982</v>
      </c>
      <c r="K158" s="318">
        <f t="shared" si="30"/>
        <v>0.65722987290719936</v>
      </c>
      <c r="L158" s="318">
        <f t="shared" si="30"/>
        <v>0.65357498239624034</v>
      </c>
      <c r="M158" s="318">
        <f t="shared" si="30"/>
        <v>0.65049927134504126</v>
      </c>
      <c r="N158" s="318">
        <f t="shared" si="30"/>
        <v>0.65182271877818432</v>
      </c>
      <c r="O158" s="318">
        <f t="shared" si="30"/>
        <v>0.65461307226113941</v>
      </c>
      <c r="P158" s="318">
        <f t="shared" si="30"/>
        <v>0.65773679620984726</v>
      </c>
      <c r="Q158" s="318">
        <f t="shared" si="30"/>
        <v>0.65490542290952236</v>
      </c>
      <c r="R158" s="318">
        <f t="shared" si="30"/>
        <v>0.65286199516617704</v>
      </c>
      <c r="S158" s="318">
        <f t="shared" si="30"/>
        <v>0.65219532391558011</v>
      </c>
      <c r="T158" s="318">
        <f t="shared" si="30"/>
        <v>0.64993121834418166</v>
      </c>
      <c r="U158" s="318">
        <f t="shared" si="30"/>
        <v>0.6563481167476648</v>
      </c>
      <c r="V158" s="318">
        <f t="shared" si="30"/>
        <v>0.66783847255691664</v>
      </c>
      <c r="W158" s="318">
        <f t="shared" si="30"/>
        <v>0.65654766750293614</v>
      </c>
      <c r="X158" s="318">
        <f t="shared" si="30"/>
        <v>0.65757318546558419</v>
      </c>
      <c r="Y158" s="318">
        <f t="shared" si="30"/>
        <v>0.65890598058733874</v>
      </c>
      <c r="DA158" s="141"/>
    </row>
    <row r="159" spans="1:105" ht="12" customHeight="1" x14ac:dyDescent="0.25">
      <c r="A159" s="62" t="s">
        <v>1530</v>
      </c>
      <c r="B159" s="318">
        <f t="shared" ref="B159:Y159" si="31">IF(B$88=0,0,B$88/B$48)</f>
        <v>5.7754494062471219E-2</v>
      </c>
      <c r="C159" s="318">
        <f t="shared" si="31"/>
        <v>6.4865983107596822E-2</v>
      </c>
      <c r="D159" s="318">
        <f t="shared" si="31"/>
        <v>6.3536377103165981E-2</v>
      </c>
      <c r="E159" s="318">
        <f t="shared" si="31"/>
        <v>5.0094760746192568E-2</v>
      </c>
      <c r="F159" s="318">
        <f t="shared" si="31"/>
        <v>4.9721675440154538E-2</v>
      </c>
      <c r="G159" s="318">
        <f t="shared" si="31"/>
        <v>5.0567339303372101E-2</v>
      </c>
      <c r="H159" s="318">
        <f t="shared" si="31"/>
        <v>5.0936604092304473E-2</v>
      </c>
      <c r="I159" s="318">
        <f t="shared" si="31"/>
        <v>5.2194001583403656E-2</v>
      </c>
      <c r="J159" s="318">
        <f t="shared" si="31"/>
        <v>4.9512518457379924E-2</v>
      </c>
      <c r="K159" s="318">
        <f t="shared" si="31"/>
        <v>4.9779460635187026E-2</v>
      </c>
      <c r="L159" s="318">
        <f t="shared" si="31"/>
        <v>5.0864765028448736E-2</v>
      </c>
      <c r="M159" s="318">
        <f t="shared" si="31"/>
        <v>5.2359263154622145E-2</v>
      </c>
      <c r="N159" s="318">
        <f t="shared" si="31"/>
        <v>5.1869794456457965E-2</v>
      </c>
      <c r="O159" s="318">
        <f t="shared" si="31"/>
        <v>5.1035683571028848E-2</v>
      </c>
      <c r="P159" s="318">
        <f t="shared" si="31"/>
        <v>4.9994428352392685E-2</v>
      </c>
      <c r="Q159" s="318">
        <f t="shared" si="31"/>
        <v>5.0969682273238816E-2</v>
      </c>
      <c r="R159" s="318">
        <f t="shared" si="31"/>
        <v>5.1510986578353637E-2</v>
      </c>
      <c r="S159" s="318">
        <f t="shared" si="31"/>
        <v>5.2082553133366127E-2</v>
      </c>
      <c r="T159" s="318">
        <f t="shared" si="31"/>
        <v>5.0456766532886804E-2</v>
      </c>
      <c r="U159" s="318">
        <f t="shared" si="31"/>
        <v>5.0672953950192529E-2</v>
      </c>
      <c r="V159" s="318">
        <f t="shared" si="31"/>
        <v>4.6285913262015435E-2</v>
      </c>
      <c r="W159" s="318">
        <f t="shared" si="31"/>
        <v>5.0390537556434578E-2</v>
      </c>
      <c r="X159" s="318">
        <f t="shared" si="31"/>
        <v>5.0541967456409348E-2</v>
      </c>
      <c r="Y159" s="318">
        <f t="shared" si="31"/>
        <v>5.01869632583005E-2</v>
      </c>
      <c r="DA159" s="141"/>
    </row>
    <row r="160" spans="1:105" ht="12" customHeight="1" x14ac:dyDescent="0.25">
      <c r="A160" s="174" t="s">
        <v>1532</v>
      </c>
      <c r="B160" s="269">
        <f t="shared" ref="B160:Y160" si="32">IF(B$89=0,0,B$89/B$48)</f>
        <v>0.10397507024610095</v>
      </c>
      <c r="C160" s="269">
        <f t="shared" si="32"/>
        <v>0.10935103175390171</v>
      </c>
      <c r="D160" s="269">
        <f t="shared" si="32"/>
        <v>0.10839079749450288</v>
      </c>
      <c r="E160" s="269">
        <f t="shared" si="32"/>
        <v>9.7867995924650134E-2</v>
      </c>
      <c r="F160" s="269">
        <f t="shared" si="32"/>
        <v>9.7316568354142291E-2</v>
      </c>
      <c r="G160" s="269">
        <f t="shared" si="32"/>
        <v>9.8067880571611574E-2</v>
      </c>
      <c r="H160" s="269">
        <f t="shared" si="32"/>
        <v>9.8479596026628188E-2</v>
      </c>
      <c r="I160" s="269">
        <f t="shared" si="32"/>
        <v>9.8773570703398525E-2</v>
      </c>
      <c r="J160" s="269">
        <f t="shared" si="32"/>
        <v>9.6692899470886176E-2</v>
      </c>
      <c r="K160" s="269">
        <f t="shared" si="32"/>
        <v>9.6763324421029875E-2</v>
      </c>
      <c r="L160" s="269">
        <f t="shared" si="32"/>
        <v>9.779412424131681E-2</v>
      </c>
      <c r="M160" s="269">
        <f t="shared" si="32"/>
        <v>9.869962359472699E-2</v>
      </c>
      <c r="N160" s="269">
        <f t="shared" si="32"/>
        <v>9.8255653710935809E-2</v>
      </c>
      <c r="O160" s="269">
        <f t="shared" si="32"/>
        <v>9.7401059809397325E-2</v>
      </c>
      <c r="P160" s="269">
        <f t="shared" si="32"/>
        <v>9.6521610104510727E-2</v>
      </c>
      <c r="Q160" s="269">
        <f t="shared" si="32"/>
        <v>9.7265326482724054E-2</v>
      </c>
      <c r="R160" s="269">
        <f t="shared" si="32"/>
        <v>9.7831056057995955E-2</v>
      </c>
      <c r="S160" s="269">
        <f t="shared" si="32"/>
        <v>9.8109455224544603E-2</v>
      </c>
      <c r="T160" s="269">
        <f t="shared" si="32"/>
        <v>9.620981246020445E-2</v>
      </c>
      <c r="U160" s="269">
        <f t="shared" si="32"/>
        <v>9.6736174005505729E-2</v>
      </c>
      <c r="V160" s="269">
        <f t="shared" si="32"/>
        <v>9.3302275987864516E-2</v>
      </c>
      <c r="W160" s="269">
        <f t="shared" si="32"/>
        <v>9.6547999580399474E-2</v>
      </c>
      <c r="X160" s="269">
        <f t="shared" si="32"/>
        <v>9.6501262344325059E-2</v>
      </c>
      <c r="Y160" s="269">
        <f t="shared" si="32"/>
        <v>9.5819212703530762E-2</v>
      </c>
      <c r="DA160" s="79"/>
    </row>
    <row r="161" spans="1:105" ht="12" customHeight="1" x14ac:dyDescent="0.25">
      <c r="A161" s="62" t="s">
        <v>1533</v>
      </c>
      <c r="B161" s="318">
        <f t="shared" ref="B161:Y161" si="33">IF(B$90=0,0,B$90/B$48)</f>
        <v>4.9980686691015568E-2</v>
      </c>
      <c r="C161" s="318">
        <f t="shared" si="33"/>
        <v>4.8708153161616946E-2</v>
      </c>
      <c r="D161" s="318">
        <f t="shared" si="33"/>
        <v>4.899096081169671E-2</v>
      </c>
      <c r="E161" s="318">
        <f t="shared" si="33"/>
        <v>5.1034658195045546E-2</v>
      </c>
      <c r="F161" s="318">
        <f t="shared" si="33"/>
        <v>5.0832026184779194E-2</v>
      </c>
      <c r="G161" s="318">
        <f t="shared" si="33"/>
        <v>5.0792731545925687E-2</v>
      </c>
      <c r="H161" s="318">
        <f t="shared" si="33"/>
        <v>5.0859223222764337E-2</v>
      </c>
      <c r="I161" s="318">
        <f t="shared" si="33"/>
        <v>4.9977663362911873E-2</v>
      </c>
      <c r="J161" s="318">
        <f t="shared" si="33"/>
        <v>5.0403897103827318E-2</v>
      </c>
      <c r="K161" s="318">
        <f t="shared" si="33"/>
        <v>5.0224759165930562E-2</v>
      </c>
      <c r="L161" s="318">
        <f t="shared" si="33"/>
        <v>5.0240913413867661E-2</v>
      </c>
      <c r="M161" s="318">
        <f t="shared" si="33"/>
        <v>4.9749214049552432E-2</v>
      </c>
      <c r="N161" s="318">
        <f t="shared" si="33"/>
        <v>4.9762845968978474E-2</v>
      </c>
      <c r="O161" s="318">
        <f t="shared" si="33"/>
        <v>4.9688058103427704E-2</v>
      </c>
      <c r="P161" s="318">
        <f t="shared" si="33"/>
        <v>4.9782072620960939E-2</v>
      </c>
      <c r="Q161" s="318">
        <f t="shared" si="33"/>
        <v>4.9614029055284739E-2</v>
      </c>
      <c r="R161" s="318">
        <f t="shared" si="33"/>
        <v>4.9673695981323276E-2</v>
      </c>
      <c r="S161" s="318">
        <f t="shared" si="33"/>
        <v>4.94177404747062E-2</v>
      </c>
      <c r="T161" s="318">
        <f t="shared" si="33"/>
        <v>4.9038037356795038E-2</v>
      </c>
      <c r="U161" s="318">
        <f t="shared" si="33"/>
        <v>4.9362286382208916E-2</v>
      </c>
      <c r="V161" s="318">
        <f t="shared" si="33"/>
        <v>5.0029810451877127E-2</v>
      </c>
      <c r="W161" s="318">
        <f t="shared" si="33"/>
        <v>4.9438141611146839E-2</v>
      </c>
      <c r="X161" s="318">
        <f t="shared" si="33"/>
        <v>4.9249833329672858E-2</v>
      </c>
      <c r="Y161" s="318">
        <f t="shared" si="33"/>
        <v>4.8899675313028565E-2</v>
      </c>
      <c r="DA161" s="141"/>
    </row>
    <row r="162" spans="1:105" ht="12" customHeight="1" x14ac:dyDescent="0.25">
      <c r="A162" s="63" t="s">
        <v>1540</v>
      </c>
      <c r="B162" s="326">
        <f t="shared" ref="B162:Y162" si="34">IF(B$96=0,0,B$96/B$48)</f>
        <v>5.3994383555085387E-2</v>
      </c>
      <c r="C162" s="326">
        <f t="shared" si="34"/>
        <v>6.064287859228476E-2</v>
      </c>
      <c r="D162" s="326">
        <f t="shared" si="34"/>
        <v>5.9399836682806156E-2</v>
      </c>
      <c r="E162" s="326">
        <f t="shared" si="34"/>
        <v>4.6833337729604581E-2</v>
      </c>
      <c r="F162" s="326">
        <f t="shared" si="34"/>
        <v>4.648454216936309E-2</v>
      </c>
      <c r="G162" s="326">
        <f t="shared" si="34"/>
        <v>4.7275149025685879E-2</v>
      </c>
      <c r="H162" s="326">
        <f t="shared" si="34"/>
        <v>4.7620372803863852E-2</v>
      </c>
      <c r="I162" s="326">
        <f t="shared" si="34"/>
        <v>4.8795907340486659E-2</v>
      </c>
      <c r="J162" s="326">
        <f t="shared" si="34"/>
        <v>4.6289002367058865E-2</v>
      </c>
      <c r="K162" s="326">
        <f t="shared" si="34"/>
        <v>4.6538565255099314E-2</v>
      </c>
      <c r="L162" s="326">
        <f t="shared" si="34"/>
        <v>4.7553210827449156E-2</v>
      </c>
      <c r="M162" s="326">
        <f t="shared" si="34"/>
        <v>4.8950409545174565E-2</v>
      </c>
      <c r="N162" s="326">
        <f t="shared" si="34"/>
        <v>4.8492807741957349E-2</v>
      </c>
      <c r="O162" s="326">
        <f t="shared" si="34"/>
        <v>4.7713001705969628E-2</v>
      </c>
      <c r="P162" s="326">
        <f t="shared" si="34"/>
        <v>4.6739537483549781E-2</v>
      </c>
      <c r="Q162" s="326">
        <f t="shared" si="34"/>
        <v>4.7651297427439315E-2</v>
      </c>
      <c r="R162" s="326">
        <f t="shared" si="34"/>
        <v>4.8157360076672692E-2</v>
      </c>
      <c r="S162" s="326">
        <f t="shared" si="34"/>
        <v>4.8691714749838411E-2</v>
      </c>
      <c r="T162" s="326">
        <f t="shared" si="34"/>
        <v>4.7171775103409419E-2</v>
      </c>
      <c r="U162" s="326">
        <f t="shared" si="34"/>
        <v>4.7373887623296806E-2</v>
      </c>
      <c r="V162" s="326">
        <f t="shared" si="34"/>
        <v>4.3272465535987396E-2</v>
      </c>
      <c r="W162" s="326">
        <f t="shared" si="34"/>
        <v>4.7109857969252641E-2</v>
      </c>
      <c r="X162" s="326">
        <f t="shared" si="34"/>
        <v>4.7251429014652201E-2</v>
      </c>
      <c r="Y162" s="326">
        <f t="shared" si="34"/>
        <v>4.6919537390502197E-2</v>
      </c>
      <c r="DA162" s="149"/>
    </row>
    <row r="163" spans="1:105" ht="12" hidden="1" customHeight="1" x14ac:dyDescent="0.25">
      <c r="A163" s="98"/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X163" s="98"/>
      <c r="Y163" s="98"/>
      <c r="DA163" s="94"/>
    </row>
    <row r="164" spans="1:105" ht="12" customHeight="1" x14ac:dyDescent="0.25">
      <c r="A164" s="172"/>
      <c r="B164" s="172"/>
      <c r="C164" s="172"/>
      <c r="D164" s="172"/>
      <c r="E164" s="172"/>
      <c r="F164" s="172"/>
      <c r="G164" s="172"/>
      <c r="H164" s="172"/>
      <c r="I164" s="172"/>
      <c r="J164" s="172"/>
      <c r="K164" s="172"/>
      <c r="L164" s="172"/>
      <c r="M164" s="172"/>
      <c r="N164" s="172"/>
      <c r="O164" s="172"/>
      <c r="P164" s="172"/>
      <c r="Q164" s="172"/>
      <c r="R164" s="172"/>
      <c r="S164" s="172"/>
      <c r="T164" s="172"/>
      <c r="U164" s="172"/>
      <c r="V164" s="172"/>
      <c r="W164" s="172"/>
      <c r="X164" s="172"/>
      <c r="Y164" s="172"/>
      <c r="DA164" s="176"/>
    </row>
    <row r="165" spans="1:105" ht="12" customHeight="1" x14ac:dyDescent="0.25">
      <c r="A165" s="35" t="s">
        <v>53</v>
      </c>
      <c r="B165" s="232">
        <f t="shared" ref="B165:Y165" si="35">SUM(B166:B170,B172:B174,B176:B178)</f>
        <v>1.0000000000000002</v>
      </c>
      <c r="C165" s="232">
        <f t="shared" si="35"/>
        <v>1.0000000000000002</v>
      </c>
      <c r="D165" s="232">
        <f t="shared" si="35"/>
        <v>1</v>
      </c>
      <c r="E165" s="232">
        <f t="shared" si="35"/>
        <v>0.99999999999999978</v>
      </c>
      <c r="F165" s="232">
        <f t="shared" si="35"/>
        <v>1.0000000000000002</v>
      </c>
      <c r="G165" s="232">
        <f t="shared" si="35"/>
        <v>1</v>
      </c>
      <c r="H165" s="232">
        <f t="shared" si="35"/>
        <v>1</v>
      </c>
      <c r="I165" s="232">
        <f t="shared" si="35"/>
        <v>1.0000000000000002</v>
      </c>
      <c r="J165" s="232">
        <f t="shared" si="35"/>
        <v>0.99999999999999989</v>
      </c>
      <c r="K165" s="232">
        <f t="shared" si="35"/>
        <v>0.99999999999999989</v>
      </c>
      <c r="L165" s="232">
        <f t="shared" si="35"/>
        <v>1</v>
      </c>
      <c r="M165" s="232">
        <f t="shared" si="35"/>
        <v>1</v>
      </c>
      <c r="N165" s="232">
        <f t="shared" si="35"/>
        <v>0.99999999999999989</v>
      </c>
      <c r="O165" s="232">
        <f t="shared" si="35"/>
        <v>1</v>
      </c>
      <c r="P165" s="232">
        <f t="shared" si="35"/>
        <v>1</v>
      </c>
      <c r="Q165" s="232">
        <f t="shared" si="35"/>
        <v>1</v>
      </c>
      <c r="R165" s="232">
        <f t="shared" si="35"/>
        <v>0.99999999999999989</v>
      </c>
      <c r="S165" s="232">
        <f t="shared" si="35"/>
        <v>0.99999999999999989</v>
      </c>
      <c r="T165" s="232">
        <f t="shared" si="35"/>
        <v>0.99999999999999967</v>
      </c>
      <c r="U165" s="232">
        <f t="shared" si="35"/>
        <v>0.99999999999999989</v>
      </c>
      <c r="V165" s="232">
        <f t="shared" si="35"/>
        <v>1.0000000000000002</v>
      </c>
      <c r="W165" s="232">
        <f t="shared" si="35"/>
        <v>1</v>
      </c>
      <c r="X165" s="232">
        <f t="shared" si="35"/>
        <v>1</v>
      </c>
      <c r="Y165" s="232">
        <f t="shared" si="35"/>
        <v>0.99999999999999989</v>
      </c>
      <c r="DA165" s="95"/>
    </row>
    <row r="166" spans="1:105" ht="12" customHeight="1" x14ac:dyDescent="0.25">
      <c r="A166" s="55" t="s">
        <v>91</v>
      </c>
      <c r="B166" s="266">
        <f t="shared" ref="B166:Y166" si="36">IF(B$100=0,0,B$100/B$99)</f>
        <v>8.3511600759346282E-3</v>
      </c>
      <c r="C166" s="266">
        <f t="shared" si="36"/>
        <v>8.2542115071824861E-3</v>
      </c>
      <c r="D166" s="266">
        <f t="shared" si="36"/>
        <v>8.2880620451551562E-3</v>
      </c>
      <c r="E166" s="266">
        <f t="shared" si="36"/>
        <v>8.4154393544982973E-3</v>
      </c>
      <c r="F166" s="266">
        <f t="shared" si="36"/>
        <v>8.406743894730213E-3</v>
      </c>
      <c r="G166" s="266">
        <f t="shared" si="36"/>
        <v>8.3513473208469916E-3</v>
      </c>
      <c r="H166" s="266">
        <f t="shared" si="36"/>
        <v>8.3327393553264961E-3</v>
      </c>
      <c r="I166" s="266">
        <f t="shared" si="36"/>
        <v>8.3391582771367625E-3</v>
      </c>
      <c r="J166" s="266">
        <f t="shared" si="36"/>
        <v>8.3822858384818566E-3</v>
      </c>
      <c r="K166" s="266">
        <f t="shared" si="36"/>
        <v>8.387141601869973E-3</v>
      </c>
      <c r="L166" s="266">
        <f t="shared" si="36"/>
        <v>8.3385547861689821E-3</v>
      </c>
      <c r="M166" s="266">
        <f t="shared" si="36"/>
        <v>8.2401431430765421E-3</v>
      </c>
      <c r="N166" s="266">
        <f t="shared" si="36"/>
        <v>8.2554349301800709E-3</v>
      </c>
      <c r="O166" s="266">
        <f t="shared" si="36"/>
        <v>8.1912940499677348E-3</v>
      </c>
      <c r="P166" s="266">
        <f t="shared" si="36"/>
        <v>8.1020876364454007E-3</v>
      </c>
      <c r="Q166" s="266">
        <f t="shared" si="36"/>
        <v>8.0356601383891595E-3</v>
      </c>
      <c r="R166" s="266">
        <f t="shared" si="36"/>
        <v>7.9044626347189034E-3</v>
      </c>
      <c r="S166" s="266">
        <f t="shared" si="36"/>
        <v>7.9163212128363133E-3</v>
      </c>
      <c r="T166" s="266">
        <f t="shared" si="36"/>
        <v>7.7795540838699936E-3</v>
      </c>
      <c r="U166" s="266">
        <f t="shared" si="36"/>
        <v>7.7854958265158106E-3</v>
      </c>
      <c r="V166" s="266">
        <f t="shared" si="36"/>
        <v>7.7743283652289656E-3</v>
      </c>
      <c r="W166" s="266">
        <f t="shared" si="36"/>
        <v>7.6512254719413222E-3</v>
      </c>
      <c r="X166" s="266">
        <f t="shared" si="36"/>
        <v>7.5765535633571844E-3</v>
      </c>
      <c r="Y166" s="266">
        <f t="shared" si="36"/>
        <v>7.5150944257987981E-3</v>
      </c>
      <c r="DA166" s="76"/>
    </row>
    <row r="167" spans="1:105" ht="12" customHeight="1" x14ac:dyDescent="0.25">
      <c r="A167" s="173" t="s">
        <v>92</v>
      </c>
      <c r="B167" s="267">
        <f t="shared" ref="B167:Y167" si="37">IF(B$101=0,0,B$101/B$99)</f>
        <v>2.4303351210503729E-3</v>
      </c>
      <c r="C167" s="267">
        <f t="shared" si="37"/>
        <v>2.4021213747646465E-3</v>
      </c>
      <c r="D167" s="267">
        <f t="shared" si="37"/>
        <v>2.411972479348129E-3</v>
      </c>
      <c r="E167" s="267">
        <f t="shared" si="37"/>
        <v>2.4490415267267814E-3</v>
      </c>
      <c r="F167" s="267">
        <f t="shared" si="37"/>
        <v>2.4468957726794349E-3</v>
      </c>
      <c r="G167" s="267">
        <f t="shared" si="37"/>
        <v>2.4303896126279026E-3</v>
      </c>
      <c r="H167" s="267">
        <f t="shared" si="37"/>
        <v>2.431401190868755E-3</v>
      </c>
      <c r="I167" s="267">
        <f t="shared" si="37"/>
        <v>2.4334078409808759E-3</v>
      </c>
      <c r="J167" s="267">
        <f t="shared" si="37"/>
        <v>2.4474949967067546E-3</v>
      </c>
      <c r="K167" s="267">
        <f t="shared" si="37"/>
        <v>2.4408063807789034E-3</v>
      </c>
      <c r="L167" s="267">
        <f t="shared" si="37"/>
        <v>2.4342576725542167E-3</v>
      </c>
      <c r="M167" s="267">
        <f t="shared" si="37"/>
        <v>2.4340558010632193E-3</v>
      </c>
      <c r="N167" s="267">
        <f t="shared" si="37"/>
        <v>2.4316435426928818E-3</v>
      </c>
      <c r="O167" s="267">
        <f t="shared" si="37"/>
        <v>2.4280455565879279E-3</v>
      </c>
      <c r="P167" s="267">
        <f t="shared" si="37"/>
        <v>2.4343825697628334E-3</v>
      </c>
      <c r="Q167" s="267">
        <f t="shared" si="37"/>
        <v>2.4307190101065419E-3</v>
      </c>
      <c r="R167" s="267">
        <f t="shared" si="37"/>
        <v>2.4227580519774121E-3</v>
      </c>
      <c r="S167" s="267">
        <f t="shared" si="37"/>
        <v>2.4280490221394464E-3</v>
      </c>
      <c r="T167" s="267">
        <f t="shared" si="37"/>
        <v>2.4138967980634274E-3</v>
      </c>
      <c r="U167" s="267">
        <f t="shared" si="37"/>
        <v>2.4265875878100754E-3</v>
      </c>
      <c r="V167" s="267">
        <f t="shared" si="37"/>
        <v>2.4469109421864587E-3</v>
      </c>
      <c r="W167" s="267">
        <f t="shared" si="37"/>
        <v>2.4287941880148543E-3</v>
      </c>
      <c r="X167" s="267">
        <f t="shared" si="37"/>
        <v>2.4262944198016586E-3</v>
      </c>
      <c r="Y167" s="267">
        <f t="shared" si="37"/>
        <v>2.4255416945117669E-3</v>
      </c>
      <c r="DA167" s="77"/>
    </row>
    <row r="168" spans="1:105" ht="12" customHeight="1" x14ac:dyDescent="0.25">
      <c r="A168" s="173" t="s">
        <v>93</v>
      </c>
      <c r="B168" s="267">
        <f t="shared" ref="B168:Y168" si="38">IF(B$102=0,0,B$102/B$99)</f>
        <v>2.6872049431994414E-2</v>
      </c>
      <c r="C168" s="267">
        <f t="shared" si="38"/>
        <v>2.9327179795834706E-2</v>
      </c>
      <c r="D168" s="267">
        <f t="shared" si="38"/>
        <v>2.8858857039468701E-2</v>
      </c>
      <c r="E168" s="267">
        <f t="shared" si="38"/>
        <v>2.4159103552498808E-2</v>
      </c>
      <c r="F168" s="267">
        <f t="shared" si="38"/>
        <v>2.4055434109844991E-2</v>
      </c>
      <c r="G168" s="267">
        <f t="shared" si="38"/>
        <v>2.434944522748142E-2</v>
      </c>
      <c r="H168" s="267">
        <f t="shared" si="38"/>
        <v>2.4343945621633185E-2</v>
      </c>
      <c r="I168" s="267">
        <f t="shared" si="38"/>
        <v>2.4987111270791316E-2</v>
      </c>
      <c r="J168" s="267">
        <f t="shared" si="38"/>
        <v>2.3945144895520215E-2</v>
      </c>
      <c r="K168" s="267">
        <f t="shared" si="38"/>
        <v>2.415350666852004E-2</v>
      </c>
      <c r="L168" s="267">
        <f t="shared" si="38"/>
        <v>2.4398934929783317E-2</v>
      </c>
      <c r="M168" s="267">
        <f t="shared" si="38"/>
        <v>2.4720681240845366E-2</v>
      </c>
      <c r="N168" s="267">
        <f t="shared" si="38"/>
        <v>2.4611075570913538E-2</v>
      </c>
      <c r="O168" s="267">
        <f t="shared" si="38"/>
        <v>2.4207352659350014E-2</v>
      </c>
      <c r="P168" s="267">
        <f t="shared" si="38"/>
        <v>2.3519841779530523E-2</v>
      </c>
      <c r="Q168" s="267">
        <f t="shared" si="38"/>
        <v>2.3707185090869876E-2</v>
      </c>
      <c r="R168" s="267">
        <f t="shared" si="38"/>
        <v>2.3486145517591577E-2</v>
      </c>
      <c r="S168" s="267">
        <f t="shared" si="38"/>
        <v>2.3762786833308083E-2</v>
      </c>
      <c r="T168" s="267">
        <f t="shared" si="38"/>
        <v>2.2971429600458722E-2</v>
      </c>
      <c r="U168" s="267">
        <f t="shared" si="38"/>
        <v>2.2928004002623285E-2</v>
      </c>
      <c r="V168" s="267">
        <f t="shared" si="38"/>
        <v>2.0975898685247601E-2</v>
      </c>
      <c r="W168" s="267">
        <f t="shared" si="38"/>
        <v>2.2375655069375621E-2</v>
      </c>
      <c r="X168" s="267">
        <f t="shared" si="38"/>
        <v>2.2229569382925796E-2</v>
      </c>
      <c r="Y168" s="267">
        <f t="shared" si="38"/>
        <v>2.2003306812617109E-2</v>
      </c>
      <c r="DA168" s="77"/>
    </row>
    <row r="169" spans="1:105" ht="12" customHeight="1" x14ac:dyDescent="0.25">
      <c r="A169" s="173" t="s">
        <v>94</v>
      </c>
      <c r="B169" s="267">
        <f t="shared" ref="B169:Y169" si="39">IF(B$103=0,0,B$103/B$99)</f>
        <v>7.4260718503060558E-3</v>
      </c>
      <c r="C169" s="267">
        <f t="shared" si="39"/>
        <v>7.3398626253850284E-3</v>
      </c>
      <c r="D169" s="267">
        <f t="shared" si="39"/>
        <v>7.369963416756632E-3</v>
      </c>
      <c r="E169" s="267">
        <f t="shared" si="39"/>
        <v>7.4832306805475207E-3</v>
      </c>
      <c r="F169" s="267">
        <f t="shared" si="39"/>
        <v>7.4766741675832537E-3</v>
      </c>
      <c r="G169" s="267">
        <f t="shared" si="39"/>
        <v>7.4262383534218074E-3</v>
      </c>
      <c r="H169" s="267">
        <f t="shared" si="39"/>
        <v>7.4293293068601659E-3</v>
      </c>
      <c r="I169" s="267">
        <f t="shared" si="39"/>
        <v>7.4354607772824811E-3</v>
      </c>
      <c r="J169" s="267">
        <f t="shared" si="39"/>
        <v>7.478505141691621E-3</v>
      </c>
      <c r="K169" s="267">
        <f t="shared" si="39"/>
        <v>7.4580675723913605E-3</v>
      </c>
      <c r="L169" s="267">
        <f t="shared" si="39"/>
        <v>7.4380575016064791E-3</v>
      </c>
      <c r="M169" s="267">
        <f t="shared" si="39"/>
        <v>7.4374406680744708E-3</v>
      </c>
      <c r="N169" s="267">
        <f t="shared" si="39"/>
        <v>7.4300698310962813E-3</v>
      </c>
      <c r="O169" s="267">
        <f t="shared" si="39"/>
        <v>7.4190759137964159E-3</v>
      </c>
      <c r="P169" s="267">
        <f t="shared" si="39"/>
        <v>7.4384391344261835E-3</v>
      </c>
      <c r="Q169" s="267">
        <f t="shared" si="39"/>
        <v>7.4272448522056571E-3</v>
      </c>
      <c r="R169" s="267">
        <f t="shared" si="39"/>
        <v>7.417619700923828E-3</v>
      </c>
      <c r="S169" s="267">
        <f t="shared" si="39"/>
        <v>7.4190865030498649E-3</v>
      </c>
      <c r="T169" s="267">
        <f t="shared" si="39"/>
        <v>7.3902655992177414E-3</v>
      </c>
      <c r="U169" s="267">
        <f t="shared" si="39"/>
        <v>7.4146209804804054E-3</v>
      </c>
      <c r="V169" s="267">
        <f t="shared" si="39"/>
        <v>7.491096429989054E-3</v>
      </c>
      <c r="W169" s="267">
        <f t="shared" si="39"/>
        <v>7.4213634134575072E-3</v>
      </c>
      <c r="X169" s="267">
        <f t="shared" si="39"/>
        <v>7.4277249888078638E-3</v>
      </c>
      <c r="Y169" s="267">
        <f t="shared" si="39"/>
        <v>7.4378090351044776E-3</v>
      </c>
      <c r="DA169" s="77"/>
    </row>
    <row r="170" spans="1:105" ht="12" customHeight="1" x14ac:dyDescent="0.25">
      <c r="A170" s="56" t="s">
        <v>95</v>
      </c>
      <c r="B170" s="268">
        <f t="shared" ref="B170:Y170" si="40">IF(B$104=0,0,B$104/B$99)</f>
        <v>1.2258221263583356E-2</v>
      </c>
      <c r="C170" s="268">
        <f t="shared" si="40"/>
        <v>1.2719707160267997E-2</v>
      </c>
      <c r="D170" s="268">
        <f t="shared" si="40"/>
        <v>1.272913586596505E-2</v>
      </c>
      <c r="E170" s="268">
        <f t="shared" si="40"/>
        <v>1.1981708370923747E-2</v>
      </c>
      <c r="F170" s="268">
        <f t="shared" si="40"/>
        <v>1.1959116798368224E-2</v>
      </c>
      <c r="G170" s="268">
        <f t="shared" si="40"/>
        <v>1.1886943977364327E-2</v>
      </c>
      <c r="H170" s="268">
        <f t="shared" si="40"/>
        <v>1.1904167127020349E-2</v>
      </c>
      <c r="I170" s="268">
        <f t="shared" si="40"/>
        <v>1.2041245275978755E-2</v>
      </c>
      <c r="J170" s="268">
        <f t="shared" si="40"/>
        <v>1.1939893346928451E-2</v>
      </c>
      <c r="K170" s="268">
        <f t="shared" si="40"/>
        <v>1.191417814144495E-2</v>
      </c>
      <c r="L170" s="268">
        <f t="shared" si="40"/>
        <v>1.1917428909482379E-2</v>
      </c>
      <c r="M170" s="268">
        <f t="shared" si="40"/>
        <v>1.2071452558691567E-2</v>
      </c>
      <c r="N170" s="268">
        <f t="shared" si="40"/>
        <v>1.2052648528877153E-2</v>
      </c>
      <c r="O170" s="268">
        <f t="shared" si="40"/>
        <v>1.2020201079528215E-2</v>
      </c>
      <c r="P170" s="268">
        <f t="shared" si="40"/>
        <v>1.2016382340678481E-2</v>
      </c>
      <c r="Q170" s="268">
        <f t="shared" si="40"/>
        <v>1.2059440286125966E-2</v>
      </c>
      <c r="R170" s="268">
        <f t="shared" si="40"/>
        <v>1.2057222496345141E-2</v>
      </c>
      <c r="S170" s="268">
        <f t="shared" si="40"/>
        <v>1.2108427050697167E-2</v>
      </c>
      <c r="T170" s="268">
        <f t="shared" si="40"/>
        <v>1.2345709310568397E-2</v>
      </c>
      <c r="U170" s="268">
        <f t="shared" si="40"/>
        <v>1.2353862389853141E-2</v>
      </c>
      <c r="V170" s="268">
        <f t="shared" si="40"/>
        <v>1.2366300587312371E-2</v>
      </c>
      <c r="W170" s="268">
        <f t="shared" si="40"/>
        <v>1.2357883748729344E-2</v>
      </c>
      <c r="X170" s="268">
        <f t="shared" si="40"/>
        <v>1.2418722474636761E-2</v>
      </c>
      <c r="Y170" s="268">
        <f t="shared" si="40"/>
        <v>1.2550008914469226E-2</v>
      </c>
      <c r="DA170" s="78"/>
    </row>
    <row r="171" spans="1:105" ht="12" customHeight="1" x14ac:dyDescent="0.25">
      <c r="A171" s="174" t="s">
        <v>1553</v>
      </c>
      <c r="B171" s="269">
        <f t="shared" ref="B171:Y171" si="41">IF(B$110=0,0,B$110/B$99)</f>
        <v>0.68420908502960032</v>
      </c>
      <c r="C171" s="269">
        <f t="shared" si="41"/>
        <v>0.66492116715618466</v>
      </c>
      <c r="D171" s="269">
        <f t="shared" si="41"/>
        <v>0.66847981197802575</v>
      </c>
      <c r="E171" s="269">
        <f t="shared" si="41"/>
        <v>0.70539351559899588</v>
      </c>
      <c r="F171" s="269">
        <f t="shared" si="41"/>
        <v>0.70589853281125314</v>
      </c>
      <c r="G171" s="269">
        <f t="shared" si="41"/>
        <v>0.70381253292157131</v>
      </c>
      <c r="H171" s="269">
        <f t="shared" si="41"/>
        <v>0.70313095859196351</v>
      </c>
      <c r="I171" s="269">
        <f t="shared" si="41"/>
        <v>0.69770541146008502</v>
      </c>
      <c r="J171" s="269">
        <f t="shared" si="41"/>
        <v>0.70552884483279221</v>
      </c>
      <c r="K171" s="269">
        <f t="shared" si="41"/>
        <v>0.70438981043183513</v>
      </c>
      <c r="L171" s="269">
        <f t="shared" si="41"/>
        <v>0.70182397959351051</v>
      </c>
      <c r="M171" s="269">
        <f t="shared" si="41"/>
        <v>0.69704881831030219</v>
      </c>
      <c r="N171" s="269">
        <f t="shared" si="41"/>
        <v>0.69826558094472135</v>
      </c>
      <c r="O171" s="269">
        <f t="shared" si="41"/>
        <v>0.70035298815673852</v>
      </c>
      <c r="P171" s="269">
        <f t="shared" si="41"/>
        <v>0.70350857424846347</v>
      </c>
      <c r="Q171" s="269">
        <f t="shared" si="41"/>
        <v>0.70077873711828531</v>
      </c>
      <c r="R171" s="269">
        <f t="shared" si="41"/>
        <v>0.69996744279707468</v>
      </c>
      <c r="S171" s="269">
        <f t="shared" si="41"/>
        <v>0.69782281961117432</v>
      </c>
      <c r="T171" s="269">
        <f t="shared" si="41"/>
        <v>0.70137920369350759</v>
      </c>
      <c r="U171" s="269">
        <f t="shared" si="41"/>
        <v>0.70142250805427619</v>
      </c>
      <c r="V171" s="269">
        <f t="shared" si="41"/>
        <v>0.71525258089926991</v>
      </c>
      <c r="W171" s="269">
        <f t="shared" si="41"/>
        <v>0.70274670529805838</v>
      </c>
      <c r="X171" s="269">
        <f t="shared" si="41"/>
        <v>0.70207267221951375</v>
      </c>
      <c r="Y171" s="269">
        <f t="shared" si="41"/>
        <v>0.70217158951335723</v>
      </c>
      <c r="DA171" s="79"/>
    </row>
    <row r="172" spans="1:105" ht="12" customHeight="1" x14ac:dyDescent="0.25">
      <c r="A172" s="62" t="s">
        <v>1554</v>
      </c>
      <c r="B172" s="318">
        <f t="shared" ref="B172:Y172" si="42">IF(B$111=0,0,B$111/B$99)</f>
        <v>0.5665182390343142</v>
      </c>
      <c r="C172" s="318">
        <f t="shared" si="42"/>
        <v>0.53647764781976326</v>
      </c>
      <c r="D172" s="318">
        <f t="shared" si="42"/>
        <v>0.54208739416011875</v>
      </c>
      <c r="E172" s="318">
        <f t="shared" si="42"/>
        <v>0.59958449114118861</v>
      </c>
      <c r="F172" s="318">
        <f t="shared" si="42"/>
        <v>0.60032811521671758</v>
      </c>
      <c r="G172" s="318">
        <f t="shared" si="42"/>
        <v>0.59696539076750488</v>
      </c>
      <c r="H172" s="318">
        <f t="shared" si="42"/>
        <v>0.59584585806574952</v>
      </c>
      <c r="I172" s="318">
        <f t="shared" si="42"/>
        <v>0.58741561032939238</v>
      </c>
      <c r="J172" s="318">
        <f t="shared" si="42"/>
        <v>0.59963243418932322</v>
      </c>
      <c r="K172" s="318">
        <f t="shared" si="42"/>
        <v>0.5978587736242803</v>
      </c>
      <c r="L172" s="318">
        <f t="shared" si="42"/>
        <v>0.59375269094781213</v>
      </c>
      <c r="M172" s="318">
        <f t="shared" si="42"/>
        <v>0.58614261831668657</v>
      </c>
      <c r="N172" s="318">
        <f t="shared" si="42"/>
        <v>0.58806585729014738</v>
      </c>
      <c r="O172" s="318">
        <f t="shared" si="42"/>
        <v>0.59118601115946279</v>
      </c>
      <c r="P172" s="318">
        <f t="shared" si="42"/>
        <v>0.59591671273404079</v>
      </c>
      <c r="Q172" s="318">
        <f t="shared" si="42"/>
        <v>0.59152723901690563</v>
      </c>
      <c r="R172" s="318">
        <f t="shared" si="42"/>
        <v>0.58997726751275736</v>
      </c>
      <c r="S172" s="318">
        <f t="shared" si="42"/>
        <v>0.58666397481486454</v>
      </c>
      <c r="T172" s="318">
        <f t="shared" si="42"/>
        <v>0.59188973104437459</v>
      </c>
      <c r="U172" s="318">
        <f t="shared" si="42"/>
        <v>0.59214001624565582</v>
      </c>
      <c r="V172" s="318">
        <f t="shared" si="42"/>
        <v>0.61338879950621539</v>
      </c>
      <c r="W172" s="318">
        <f t="shared" si="42"/>
        <v>0.59391480154553011</v>
      </c>
      <c r="X172" s="318">
        <f t="shared" si="42"/>
        <v>0.59271728255628542</v>
      </c>
      <c r="Y172" s="318">
        <f t="shared" si="42"/>
        <v>0.59279280576018623</v>
      </c>
      <c r="DA172" s="141"/>
    </row>
    <row r="173" spans="1:105" ht="12" customHeight="1" x14ac:dyDescent="0.25">
      <c r="A173" s="62" t="s">
        <v>1561</v>
      </c>
      <c r="B173" s="318">
        <f t="shared" ref="B173:Y173" si="43">IF(B$117=0,0,B$117/B$99)</f>
        <v>0.11769084599528611</v>
      </c>
      <c r="C173" s="318">
        <f t="shared" si="43"/>
        <v>0.12844351933642137</v>
      </c>
      <c r="D173" s="318">
        <f t="shared" si="43"/>
        <v>0.12639241781790694</v>
      </c>
      <c r="E173" s="318">
        <f t="shared" si="43"/>
        <v>0.10580902445780732</v>
      </c>
      <c r="F173" s="318">
        <f t="shared" si="43"/>
        <v>0.10557041759453552</v>
      </c>
      <c r="G173" s="318">
        <f t="shared" si="43"/>
        <v>0.10684714215406643</v>
      </c>
      <c r="H173" s="318">
        <f t="shared" si="43"/>
        <v>0.10728510052621397</v>
      </c>
      <c r="I173" s="318">
        <f t="shared" si="43"/>
        <v>0.11028980113069273</v>
      </c>
      <c r="J173" s="318">
        <f t="shared" si="43"/>
        <v>0.10589641064346901</v>
      </c>
      <c r="K173" s="318">
        <f t="shared" si="43"/>
        <v>0.10653103680755473</v>
      </c>
      <c r="L173" s="318">
        <f t="shared" si="43"/>
        <v>0.1080712886456985</v>
      </c>
      <c r="M173" s="318">
        <f t="shared" si="43"/>
        <v>0.11090619999361569</v>
      </c>
      <c r="N173" s="318">
        <f t="shared" si="43"/>
        <v>0.11019972365457391</v>
      </c>
      <c r="O173" s="318">
        <f t="shared" si="43"/>
        <v>0.10916697699727577</v>
      </c>
      <c r="P173" s="318">
        <f t="shared" si="43"/>
        <v>0.10759186151442265</v>
      </c>
      <c r="Q173" s="318">
        <f t="shared" si="43"/>
        <v>0.10925149810137967</v>
      </c>
      <c r="R173" s="318">
        <f t="shared" si="43"/>
        <v>0.1099901752843173</v>
      </c>
      <c r="S173" s="318">
        <f t="shared" si="43"/>
        <v>0.11115884479630982</v>
      </c>
      <c r="T173" s="318">
        <f t="shared" si="43"/>
        <v>0.109489472649133</v>
      </c>
      <c r="U173" s="318">
        <f t="shared" si="43"/>
        <v>0.10928249180862043</v>
      </c>
      <c r="V173" s="318">
        <f t="shared" si="43"/>
        <v>0.10186378139305452</v>
      </c>
      <c r="W173" s="318">
        <f t="shared" si="43"/>
        <v>0.10883190375252827</v>
      </c>
      <c r="X173" s="318">
        <f t="shared" si="43"/>
        <v>0.1093553896632283</v>
      </c>
      <c r="Y173" s="318">
        <f t="shared" si="43"/>
        <v>0.10937878375317105</v>
      </c>
      <c r="DA173" s="141"/>
    </row>
    <row r="174" spans="1:105" ht="12" customHeight="1" x14ac:dyDescent="0.25">
      <c r="A174" s="174" t="s">
        <v>1563</v>
      </c>
      <c r="B174" s="269">
        <f t="shared" ref="B174:Y174" si="44">IF(B$118=0,0,B$118/B$99)</f>
        <v>9.4342629050531993E-2</v>
      </c>
      <c r="C174" s="269">
        <f t="shared" si="44"/>
        <v>0.10296212246775928</v>
      </c>
      <c r="D174" s="269">
        <f t="shared" si="44"/>
        <v>0.101317930788536</v>
      </c>
      <c r="E174" s="269">
        <f t="shared" si="44"/>
        <v>8.4817994638439517E-2</v>
      </c>
      <c r="F174" s="269">
        <f t="shared" si="44"/>
        <v>8.4626724037908135E-2</v>
      </c>
      <c r="G174" s="269">
        <f t="shared" si="44"/>
        <v>8.5650164310606666E-2</v>
      </c>
      <c r="H174" s="269">
        <f t="shared" si="44"/>
        <v>8.6001237870267741E-2</v>
      </c>
      <c r="I174" s="269">
        <f t="shared" si="44"/>
        <v>8.8409847920938936E-2</v>
      </c>
      <c r="J174" s="269">
        <f t="shared" si="44"/>
        <v>8.4888044627699943E-2</v>
      </c>
      <c r="K174" s="269">
        <f t="shared" si="44"/>
        <v>8.539676984143918E-2</v>
      </c>
      <c r="L174" s="269">
        <f t="shared" si="44"/>
        <v>8.6631457268328882E-2</v>
      </c>
      <c r="M174" s="269">
        <f t="shared" si="44"/>
        <v>8.8903961875003365E-2</v>
      </c>
      <c r="N174" s="269">
        <f t="shared" si="44"/>
        <v>8.8337640555587668E-2</v>
      </c>
      <c r="O174" s="269">
        <f t="shared" si="44"/>
        <v>8.7509776383411023E-2</v>
      </c>
      <c r="P174" s="269">
        <f t="shared" si="44"/>
        <v>8.624714177105966E-2</v>
      </c>
      <c r="Q174" s="269">
        <f t="shared" si="44"/>
        <v>8.7577529683202371E-2</v>
      </c>
      <c r="R174" s="269">
        <f t="shared" si="44"/>
        <v>8.8169663649685773E-2</v>
      </c>
      <c r="S174" s="269">
        <f t="shared" si="44"/>
        <v>8.9106485484214792E-2</v>
      </c>
      <c r="T174" s="269">
        <f t="shared" si="44"/>
        <v>8.7613698504642706E-2</v>
      </c>
      <c r="U174" s="269">
        <f t="shared" si="44"/>
        <v>8.760237467263543E-2</v>
      </c>
      <c r="V174" s="269">
        <f t="shared" si="44"/>
        <v>8.1352952529811715E-2</v>
      </c>
      <c r="W174" s="269">
        <f t="shared" si="44"/>
        <v>8.7241176981591506E-2</v>
      </c>
      <c r="X174" s="269">
        <f t="shared" si="44"/>
        <v>8.7660810612981394E-2</v>
      </c>
      <c r="Y174" s="269">
        <f t="shared" si="44"/>
        <v>8.7679563642843433E-2</v>
      </c>
      <c r="DA174" s="79"/>
    </row>
    <row r="175" spans="1:105" ht="12" customHeight="1" x14ac:dyDescent="0.25">
      <c r="A175" s="174" t="s">
        <v>1565</v>
      </c>
      <c r="B175" s="269">
        <f t="shared" ref="B175:Y175" si="45">IF(B$119=0,0,B$119/B$99)</f>
        <v>7.7589387517835839E-2</v>
      </c>
      <c r="C175" s="269">
        <f t="shared" si="45"/>
        <v>7.7647681410137767E-2</v>
      </c>
      <c r="D175" s="269">
        <f t="shared" si="45"/>
        <v>7.7626198236232444E-2</v>
      </c>
      <c r="E175" s="269">
        <f t="shared" si="45"/>
        <v>7.7513890852543746E-2</v>
      </c>
      <c r="F175" s="269">
        <f t="shared" si="45"/>
        <v>7.7519216106200731E-2</v>
      </c>
      <c r="G175" s="269">
        <f t="shared" si="45"/>
        <v>7.7543685023702694E-2</v>
      </c>
      <c r="H175" s="269">
        <f t="shared" si="45"/>
        <v>7.7555000222557763E-2</v>
      </c>
      <c r="I175" s="269">
        <f t="shared" si="45"/>
        <v>7.7568214596320781E-2</v>
      </c>
      <c r="J175" s="269">
        <f t="shared" si="45"/>
        <v>7.7539468469305192E-2</v>
      </c>
      <c r="K175" s="269">
        <f t="shared" si="45"/>
        <v>7.7542852660981709E-2</v>
      </c>
      <c r="L175" s="269">
        <f t="shared" si="45"/>
        <v>7.7568138185644564E-2</v>
      </c>
      <c r="M175" s="269">
        <f t="shared" si="45"/>
        <v>7.7610154871422879E-2</v>
      </c>
      <c r="N175" s="269">
        <f t="shared" si="45"/>
        <v>7.7601984458199616E-2</v>
      </c>
      <c r="O175" s="269">
        <f t="shared" si="45"/>
        <v>7.7616573842158532E-2</v>
      </c>
      <c r="P175" s="269">
        <f t="shared" si="45"/>
        <v>7.7636412809934927E-2</v>
      </c>
      <c r="Q175" s="269">
        <f t="shared" si="45"/>
        <v>7.7666655316476471E-2</v>
      </c>
      <c r="R175" s="269">
        <f t="shared" si="45"/>
        <v>7.7714814129363666E-2</v>
      </c>
      <c r="S175" s="269">
        <f t="shared" si="45"/>
        <v>7.7716999560731526E-2</v>
      </c>
      <c r="T175" s="269">
        <f t="shared" si="45"/>
        <v>7.7756243695584079E-2</v>
      </c>
      <c r="U175" s="269">
        <f t="shared" si="45"/>
        <v>7.7726932790302974E-2</v>
      </c>
      <c r="V175" s="269">
        <f t="shared" si="45"/>
        <v>7.7731625522930142E-2</v>
      </c>
      <c r="W175" s="269">
        <f t="shared" si="45"/>
        <v>7.7768834374773443E-2</v>
      </c>
      <c r="X175" s="269">
        <f t="shared" si="45"/>
        <v>7.7794447391198659E-2</v>
      </c>
      <c r="Y175" s="269">
        <f t="shared" si="45"/>
        <v>7.7806682723031831E-2</v>
      </c>
      <c r="DA175" s="79"/>
    </row>
    <row r="176" spans="1:105" ht="12" customHeight="1" x14ac:dyDescent="0.25">
      <c r="A176" s="62" t="s">
        <v>1566</v>
      </c>
      <c r="B176" s="318">
        <f t="shared" ref="B176:Y176" si="46">IF(B$120=0,0,B$120/B$99)</f>
        <v>4.8691327811034323E-2</v>
      </c>
      <c r="C176" s="318">
        <f t="shared" si="46"/>
        <v>4.6109387506767498E-2</v>
      </c>
      <c r="D176" s="318">
        <f t="shared" si="46"/>
        <v>4.659153614590153E-2</v>
      </c>
      <c r="E176" s="318">
        <f t="shared" si="46"/>
        <v>5.1533318783050695E-2</v>
      </c>
      <c r="F176" s="318">
        <f t="shared" si="46"/>
        <v>5.1597232071511644E-2</v>
      </c>
      <c r="G176" s="318">
        <f t="shared" si="46"/>
        <v>5.1308211335349796E-2</v>
      </c>
      <c r="H176" s="318">
        <f t="shared" si="46"/>
        <v>5.121198930749548E-2</v>
      </c>
      <c r="I176" s="318">
        <f t="shared" si="46"/>
        <v>5.0487423128021881E-2</v>
      </c>
      <c r="J176" s="318">
        <f t="shared" si="46"/>
        <v>5.1537439410617732E-2</v>
      </c>
      <c r="K176" s="318">
        <f t="shared" si="46"/>
        <v>5.138499614922299E-2</v>
      </c>
      <c r="L176" s="318">
        <f t="shared" si="46"/>
        <v>5.1032084973830084E-2</v>
      </c>
      <c r="M176" s="318">
        <f t="shared" si="46"/>
        <v>5.0378011520202957E-2</v>
      </c>
      <c r="N176" s="318">
        <f t="shared" si="46"/>
        <v>5.0543310804256662E-2</v>
      </c>
      <c r="O176" s="318">
        <f t="shared" si="46"/>
        <v>5.0811482990787978E-2</v>
      </c>
      <c r="P176" s="318">
        <f t="shared" si="46"/>
        <v>5.1218079151816434E-2</v>
      </c>
      <c r="Q176" s="318">
        <f t="shared" si="46"/>
        <v>5.084081097410819E-2</v>
      </c>
      <c r="R176" s="318">
        <f t="shared" si="46"/>
        <v>5.0707593426276225E-2</v>
      </c>
      <c r="S176" s="318">
        <f t="shared" si="46"/>
        <v>5.042282126931618E-2</v>
      </c>
      <c r="T176" s="318">
        <f t="shared" si="46"/>
        <v>5.0871966578504069E-2</v>
      </c>
      <c r="U176" s="318">
        <f t="shared" si="46"/>
        <v>5.0893478187384662E-2</v>
      </c>
      <c r="V176" s="318">
        <f t="shared" si="46"/>
        <v>5.2719776795332657E-2</v>
      </c>
      <c r="W176" s="318">
        <f t="shared" si="46"/>
        <v>5.1046018117921935E-2</v>
      </c>
      <c r="X176" s="318">
        <f t="shared" si="46"/>
        <v>5.0943093294592949E-2</v>
      </c>
      <c r="Y176" s="318">
        <f t="shared" si="46"/>
        <v>5.0949584392010652E-2</v>
      </c>
      <c r="DA176" s="141"/>
    </row>
    <row r="177" spans="1:105" ht="12" customHeight="1" x14ac:dyDescent="0.25">
      <c r="A177" s="62" t="s">
        <v>1573</v>
      </c>
      <c r="B177" s="318">
        <f t="shared" ref="B177:Y177" si="47">IF(B$126=0,0,B$126/B$99)</f>
        <v>2.8898059706801517E-2</v>
      </c>
      <c r="C177" s="318">
        <f t="shared" si="47"/>
        <v>3.1538293903370269E-2</v>
      </c>
      <c r="D177" s="318">
        <f t="shared" si="47"/>
        <v>3.1034662090330904E-2</v>
      </c>
      <c r="E177" s="318">
        <f t="shared" si="47"/>
        <v>2.5980572069493047E-2</v>
      </c>
      <c r="F177" s="318">
        <f t="shared" si="47"/>
        <v>2.5921984034689084E-2</v>
      </c>
      <c r="G177" s="318">
        <f t="shared" si="47"/>
        <v>2.6235473688352901E-2</v>
      </c>
      <c r="H177" s="318">
        <f t="shared" si="47"/>
        <v>2.6343010915062279E-2</v>
      </c>
      <c r="I177" s="318">
        <f t="shared" si="47"/>
        <v>2.7080791468298893E-2</v>
      </c>
      <c r="J177" s="318">
        <f t="shared" si="47"/>
        <v>2.6002029058687457E-2</v>
      </c>
      <c r="K177" s="318">
        <f t="shared" si="47"/>
        <v>2.6157856511758719E-2</v>
      </c>
      <c r="L177" s="318">
        <f t="shared" si="47"/>
        <v>2.6536053211814476E-2</v>
      </c>
      <c r="M177" s="318">
        <f t="shared" si="47"/>
        <v>2.7232143351219915E-2</v>
      </c>
      <c r="N177" s="318">
        <f t="shared" si="47"/>
        <v>2.705867365394295E-2</v>
      </c>
      <c r="O177" s="318">
        <f t="shared" si="47"/>
        <v>2.6805090851370554E-2</v>
      </c>
      <c r="P177" s="318">
        <f t="shared" si="47"/>
        <v>2.6418333658118499E-2</v>
      </c>
      <c r="Q177" s="318">
        <f t="shared" si="47"/>
        <v>2.6825844342368288E-2</v>
      </c>
      <c r="R177" s="318">
        <f t="shared" si="47"/>
        <v>2.7007220703087444E-2</v>
      </c>
      <c r="S177" s="318">
        <f t="shared" si="47"/>
        <v>2.7294178291415349E-2</v>
      </c>
      <c r="T177" s="318">
        <f t="shared" si="47"/>
        <v>2.6884277117080007E-2</v>
      </c>
      <c r="U177" s="318">
        <f t="shared" si="47"/>
        <v>2.6833454602918326E-2</v>
      </c>
      <c r="V177" s="318">
        <f t="shared" si="47"/>
        <v>2.5011848727597475E-2</v>
      </c>
      <c r="W177" s="318">
        <f t="shared" si="47"/>
        <v>2.6722816256851505E-2</v>
      </c>
      <c r="X177" s="318">
        <f t="shared" si="47"/>
        <v>2.6851354096605717E-2</v>
      </c>
      <c r="Y177" s="318">
        <f t="shared" si="47"/>
        <v>2.6857098331021175E-2</v>
      </c>
      <c r="DA177" s="141"/>
    </row>
    <row r="178" spans="1:105" ht="12" customHeight="1" x14ac:dyDescent="0.25">
      <c r="A178" s="41" t="s">
        <v>1575</v>
      </c>
      <c r="B178" s="319">
        <f t="shared" ref="B178:Y178" si="48">IF(B$127=0,0,B$127/B$99)</f>
        <v>8.6521060659163262E-2</v>
      </c>
      <c r="C178" s="319">
        <f t="shared" si="48"/>
        <v>9.4425946502483621E-2</v>
      </c>
      <c r="D178" s="319">
        <f t="shared" si="48"/>
        <v>9.2918068150512262E-2</v>
      </c>
      <c r="E178" s="319">
        <f t="shared" si="48"/>
        <v>7.7786075424825449E-2</v>
      </c>
      <c r="F178" s="319">
        <f t="shared" si="48"/>
        <v>7.7610662301432154E-2</v>
      </c>
      <c r="G178" s="319">
        <f t="shared" si="48"/>
        <v>7.8549253252376994E-2</v>
      </c>
      <c r="H178" s="319">
        <f t="shared" si="48"/>
        <v>7.8871220713502041E-2</v>
      </c>
      <c r="I178" s="319">
        <f t="shared" si="48"/>
        <v>8.1080142580485168E-2</v>
      </c>
      <c r="J178" s="319">
        <f t="shared" si="48"/>
        <v>7.7850317850873665E-2</v>
      </c>
      <c r="K178" s="319">
        <f t="shared" si="48"/>
        <v>7.8316866700738813E-2</v>
      </c>
      <c r="L178" s="319">
        <f t="shared" si="48"/>
        <v>7.9449191152920595E-2</v>
      </c>
      <c r="M178" s="319">
        <f t="shared" si="48"/>
        <v>8.1533291531520294E-2</v>
      </c>
      <c r="N178" s="319">
        <f t="shared" si="48"/>
        <v>8.1013921637731398E-2</v>
      </c>
      <c r="O178" s="319">
        <f t="shared" si="48"/>
        <v>8.0254692358461707E-2</v>
      </c>
      <c r="P178" s="319">
        <f t="shared" si="48"/>
        <v>7.9096737709698453E-2</v>
      </c>
      <c r="Q178" s="319">
        <f t="shared" si="48"/>
        <v>8.031682850433873E-2</v>
      </c>
      <c r="R178" s="319">
        <f t="shared" si="48"/>
        <v>8.0859871022318813E-2</v>
      </c>
      <c r="S178" s="319">
        <f t="shared" si="48"/>
        <v>8.1719024721848416E-2</v>
      </c>
      <c r="T178" s="319">
        <f t="shared" si="48"/>
        <v>8.0349998714087031E-2</v>
      </c>
      <c r="U178" s="319">
        <f t="shared" si="48"/>
        <v>8.0339613695502549E-2</v>
      </c>
      <c r="V178" s="319">
        <f t="shared" si="48"/>
        <v>7.4608306038024014E-2</v>
      </c>
      <c r="W178" s="319">
        <f t="shared" si="48"/>
        <v>8.0008361454057958E-2</v>
      </c>
      <c r="X178" s="319">
        <f t="shared" si="48"/>
        <v>8.0393204946777111E-2</v>
      </c>
      <c r="Y178" s="319">
        <f t="shared" si="48"/>
        <v>8.0410403238265982E-2</v>
      </c>
      <c r="DA178" s="82"/>
    </row>
    <row r="179" spans="1:105" ht="12" hidden="1" customHeight="1" x14ac:dyDescent="0.25">
      <c r="A179" s="98"/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X179" s="98"/>
      <c r="Y179" s="98"/>
      <c r="DA179" s="94"/>
    </row>
    <row r="180" spans="1:105" ht="12" customHeight="1" x14ac:dyDescent="0.25">
      <c r="A180" s="172"/>
      <c r="B180" s="172"/>
      <c r="C180" s="172"/>
      <c r="D180" s="172"/>
      <c r="E180" s="172"/>
      <c r="F180" s="172"/>
      <c r="G180" s="172"/>
      <c r="H180" s="172"/>
      <c r="I180" s="172"/>
      <c r="J180" s="172"/>
      <c r="K180" s="172"/>
      <c r="L180" s="172"/>
      <c r="M180" s="172"/>
      <c r="N180" s="172"/>
      <c r="O180" s="172"/>
      <c r="P180" s="172"/>
      <c r="Q180" s="172"/>
      <c r="R180" s="172"/>
      <c r="S180" s="172"/>
      <c r="T180" s="172"/>
      <c r="U180" s="172"/>
      <c r="V180" s="172"/>
      <c r="W180" s="172"/>
      <c r="X180" s="172"/>
      <c r="Y180" s="172"/>
      <c r="DA180" s="176"/>
    </row>
    <row r="181" spans="1:105" ht="15" customHeight="1" x14ac:dyDescent="0.25">
      <c r="A181" s="32" t="s">
        <v>341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DA181" s="88"/>
    </row>
    <row r="182" spans="1:105" ht="12" customHeight="1" x14ac:dyDescent="0.25">
      <c r="A182" s="172"/>
      <c r="B182" s="172"/>
      <c r="C182" s="172"/>
      <c r="D182" s="172"/>
      <c r="E182" s="172"/>
      <c r="F182" s="172"/>
      <c r="G182" s="172"/>
      <c r="H182" s="172"/>
      <c r="I182" s="172"/>
      <c r="J182" s="172"/>
      <c r="K182" s="172"/>
      <c r="L182" s="172"/>
      <c r="M182" s="172"/>
      <c r="N182" s="172"/>
      <c r="O182" s="172"/>
      <c r="P182" s="172"/>
      <c r="Q182" s="172"/>
      <c r="R182" s="172"/>
      <c r="S182" s="172"/>
      <c r="T182" s="172"/>
      <c r="U182" s="172"/>
      <c r="V182" s="172"/>
      <c r="W182" s="172"/>
      <c r="X182" s="172"/>
      <c r="Y182" s="172"/>
      <c r="DA182" s="176"/>
    </row>
    <row r="183" spans="1:105" ht="12" customHeight="1" x14ac:dyDescent="0.25">
      <c r="A183" s="35" t="s">
        <v>51</v>
      </c>
      <c r="B183" s="320">
        <f>IF(B$5=0,0,B$5/NMM_fec!B$5)</f>
        <v>0.53383626853055632</v>
      </c>
      <c r="C183" s="320">
        <f>IF(C$5=0,0,C$5/NMM_fec!C$5)</f>
        <v>0.53509871463893555</v>
      </c>
      <c r="D183" s="320">
        <f>IF(D$5=0,0,D$5/NMM_fec!D$5)</f>
        <v>0.53274299792390079</v>
      </c>
      <c r="E183" s="320">
        <f>IF(E$5=0,0,E$5/NMM_fec!E$5)</f>
        <v>0.53057501100862015</v>
      </c>
      <c r="F183" s="320">
        <f>IF(F$5=0,0,F$5/NMM_fec!F$5)</f>
        <v>0.53020830237918226</v>
      </c>
      <c r="G183" s="320">
        <f>IF(G$5=0,0,G$5/NMM_fec!G$5)</f>
        <v>0.52932980192239021</v>
      </c>
      <c r="H183" s="320">
        <f>IF(H$5=0,0,H$5/NMM_fec!H$5)</f>
        <v>0.5336350191185163</v>
      </c>
      <c r="I183" s="320">
        <f>IF(I$5=0,0,I$5/NMM_fec!I$5)</f>
        <v>0.53298976590025071</v>
      </c>
      <c r="J183" s="320">
        <f>IF(J$5=0,0,J$5/NMM_fec!J$5)</f>
        <v>0.53277082324742753</v>
      </c>
      <c r="K183" s="320">
        <f>IF(K$5=0,0,K$5/NMM_fec!K$5)</f>
        <v>0.53265870675097526</v>
      </c>
      <c r="L183" s="320">
        <f>IF(L$5=0,0,L$5/NMM_fec!L$5)</f>
        <v>0.53379227112881056</v>
      </c>
      <c r="M183" s="320">
        <f>IF(M$5=0,0,M$5/NMM_fec!M$5)</f>
        <v>0.54127214773827104</v>
      </c>
      <c r="N183" s="320">
        <f>IF(N$5=0,0,N$5/NMM_fec!N$5)</f>
        <v>0.54129507754475159</v>
      </c>
      <c r="O183" s="320">
        <f>IF(O$5=0,0,O$5/NMM_fec!O$5)</f>
        <v>0.54061734094052971</v>
      </c>
      <c r="P183" s="320">
        <f>IF(P$5=0,0,P$5/NMM_fec!P$5)</f>
        <v>0.54932999300473473</v>
      </c>
      <c r="Q183" s="320">
        <f>IF(Q$5=0,0,Q$5/NMM_fec!Q$5)</f>
        <v>0.5494329040949969</v>
      </c>
      <c r="R183" s="320">
        <f>IF(R$5=0,0,R$5/NMM_fec!R$5)</f>
        <v>0.55964392509984429</v>
      </c>
      <c r="S183" s="320">
        <f>IF(S$5=0,0,S$5/NMM_fec!S$5)</f>
        <v>0.55989786361566196</v>
      </c>
      <c r="T183" s="320">
        <f>IF(T$5=0,0,T$5/NMM_fec!T$5)</f>
        <v>0.56141325087557437</v>
      </c>
      <c r="U183" s="320">
        <f>IF(U$5=0,0,U$5/NMM_fec!U$5)</f>
        <v>0.57025819432982794</v>
      </c>
      <c r="V183" s="320">
        <f>IF(V$5=0,0,V$5/NMM_fec!V$5)</f>
        <v>0.57913700429273696</v>
      </c>
      <c r="W183" s="320">
        <f>IF(W$5=0,0,W$5/NMM_fec!W$5)</f>
        <v>0.58138219847196815</v>
      </c>
      <c r="X183" s="320">
        <f>IF(X$5=0,0,X$5/NMM_fec!X$5)</f>
        <v>0.58113465399001252</v>
      </c>
      <c r="Y183" s="320">
        <f>IF(Y$5=0,0,Y$5/NMM_fec!Y$5)</f>
        <v>0.59258956016827757</v>
      </c>
      <c r="DA183" s="95"/>
    </row>
    <row r="184" spans="1:105" ht="12" customHeight="1" x14ac:dyDescent="0.25">
      <c r="A184" s="55" t="s">
        <v>91</v>
      </c>
      <c r="B184" s="273">
        <f>IF(B$6=0,0,B$6/NMM_fec!B$6)</f>
        <v>0.43633916248001159</v>
      </c>
      <c r="C184" s="273">
        <f>IF(C$6=0,0,C$6/NMM_fec!C$6)</f>
        <v>0.43633916248001131</v>
      </c>
      <c r="D184" s="273">
        <f>IF(D$6=0,0,D$6/NMM_fec!D$6)</f>
        <v>0.43633916248001153</v>
      </c>
      <c r="E184" s="273">
        <f>IF(E$6=0,0,E$6/NMM_fec!E$6)</f>
        <v>0.43633916248001142</v>
      </c>
      <c r="F184" s="273">
        <f>IF(F$6=0,0,F$6/NMM_fec!F$6)</f>
        <v>0.43633916248001159</v>
      </c>
      <c r="G184" s="273">
        <f>IF(G$6=0,0,G$6/NMM_fec!G$6)</f>
        <v>0.43633916248001137</v>
      </c>
      <c r="H184" s="273">
        <f>IF(H$6=0,0,H$6/NMM_fec!H$6)</f>
        <v>0.43964458037536036</v>
      </c>
      <c r="I184" s="273">
        <f>IF(I$6=0,0,I$6/NMM_fec!I$6)</f>
        <v>0.43964458037536014</v>
      </c>
      <c r="J184" s="273">
        <f>IF(J$6=0,0,J$6/NMM_fec!J$6)</f>
        <v>0.43964458037536036</v>
      </c>
      <c r="K184" s="273">
        <f>IF(K$6=0,0,K$6/NMM_fec!K$6)</f>
        <v>0.43964458037536047</v>
      </c>
      <c r="L184" s="273">
        <f>IF(L$6=0,0,L$6/NMM_fec!L$6)</f>
        <v>0.43964458037536025</v>
      </c>
      <c r="M184" s="273">
        <f>IF(M$6=0,0,M$6/NMM_fec!M$6)</f>
        <v>0.4456791587306721</v>
      </c>
      <c r="N184" s="273">
        <f>IF(N$6=0,0,N$6/NMM_fec!N$6)</f>
        <v>0.44567915873067215</v>
      </c>
      <c r="O184" s="273">
        <f>IF(O$6=0,0,O$6/NMM_fec!O$6)</f>
        <v>0.44567915873067221</v>
      </c>
      <c r="P184" s="273">
        <f>IF(P$6=0,0,P$6/NMM_fec!P$6)</f>
        <v>0.45313952937360952</v>
      </c>
      <c r="Q184" s="273">
        <f>IF(Q$6=0,0,Q$6/NMM_fec!Q$6)</f>
        <v>0.45313952937360924</v>
      </c>
      <c r="R184" s="273">
        <f>IF(R$6=0,0,R$6/NMM_fec!R$6)</f>
        <v>0.46132500812730975</v>
      </c>
      <c r="S184" s="273">
        <f>IF(S$6=0,0,S$6/NMM_fec!S$6)</f>
        <v>0.46132500812731014</v>
      </c>
      <c r="T184" s="273">
        <f>IF(T$6=0,0,T$6/NMM_fec!T$6)</f>
        <v>0.46132500812730987</v>
      </c>
      <c r="U184" s="273">
        <f>IF(U$6=0,0,U$6/NMM_fec!U$6)</f>
        <v>0.47019250731457918</v>
      </c>
      <c r="V184" s="273">
        <f>IF(V$6=0,0,V$6/NMM_fec!V$6)</f>
        <v>0.47817325658312121</v>
      </c>
      <c r="W184" s="273">
        <f>IF(W$6=0,0,W$6/NMM_fec!W$6)</f>
        <v>0.47974067823191385</v>
      </c>
      <c r="X184" s="273">
        <f>IF(X$6=0,0,X$6/NMM_fec!X$6)</f>
        <v>0.47974067823191408</v>
      </c>
      <c r="Y184" s="273">
        <f>IF(Y$6=0,0,Y$6/NMM_fec!Y$6)</f>
        <v>0.48676661040872266</v>
      </c>
      <c r="DA184" s="76"/>
    </row>
    <row r="185" spans="1:105" ht="12" customHeight="1" x14ac:dyDescent="0.25">
      <c r="A185" s="173" t="s">
        <v>92</v>
      </c>
      <c r="B185" s="274">
        <f>IF(B$7=0,0,B$7/NMM_fec!B$7)</f>
        <v>0.11303035288717943</v>
      </c>
      <c r="C185" s="274">
        <f>IF(C$7=0,0,C$7/NMM_fec!C$7)</f>
        <v>0.11303035288717944</v>
      </c>
      <c r="D185" s="274">
        <f>IF(D$7=0,0,D$7/NMM_fec!D$7)</f>
        <v>0.11303035288717944</v>
      </c>
      <c r="E185" s="274">
        <f>IF(E$7=0,0,E$7/NMM_fec!E$7)</f>
        <v>0.11303035288717941</v>
      </c>
      <c r="F185" s="274">
        <f>IF(F$7=0,0,F$7/NMM_fec!F$7)</f>
        <v>0.11303035288717943</v>
      </c>
      <c r="G185" s="274">
        <f>IF(G$7=0,0,G$7/NMM_fec!G$7)</f>
        <v>0.11303035288717944</v>
      </c>
      <c r="H185" s="274">
        <f>IF(H$7=0,0,H$7/NMM_fec!H$7)</f>
        <v>0.11388659634015617</v>
      </c>
      <c r="I185" s="274">
        <f>IF(I$7=0,0,I$7/NMM_fec!I$7)</f>
        <v>0.1138865963401562</v>
      </c>
      <c r="J185" s="274">
        <f>IF(J$7=0,0,J$7/NMM_fec!J$7)</f>
        <v>0.11388659634015619</v>
      </c>
      <c r="K185" s="274">
        <f>IF(K$7=0,0,K$7/NMM_fec!K$7)</f>
        <v>0.11388659634015617</v>
      </c>
      <c r="L185" s="274">
        <f>IF(L$7=0,0,L$7/NMM_fec!L$7)</f>
        <v>0.11388659634015619</v>
      </c>
      <c r="M185" s="274">
        <f>IF(M$7=0,0,M$7/NMM_fec!M$7)</f>
        <v>0.11544980812511138</v>
      </c>
      <c r="N185" s="274">
        <f>IF(N$7=0,0,N$7/NMM_fec!N$7)</f>
        <v>0.11544980812511138</v>
      </c>
      <c r="O185" s="274">
        <f>IF(O$7=0,0,O$7/NMM_fec!O$7)</f>
        <v>0.11544980812511138</v>
      </c>
      <c r="P185" s="274">
        <f>IF(P$7=0,0,P$7/NMM_fec!P$7)</f>
        <v>0.1173823605956428</v>
      </c>
      <c r="Q185" s="274">
        <f>IF(Q$7=0,0,Q$7/NMM_fec!Q$7)</f>
        <v>0.1173823605956428</v>
      </c>
      <c r="R185" s="274">
        <f>IF(R$7=0,0,R$7/NMM_fec!R$7)</f>
        <v>0.1195027468264425</v>
      </c>
      <c r="S185" s="274">
        <f>IF(S$7=0,0,S$7/NMM_fec!S$7)</f>
        <v>0.11950274682644249</v>
      </c>
      <c r="T185" s="274">
        <f>IF(T$7=0,0,T$7/NMM_fec!T$7)</f>
        <v>0.11950274682644248</v>
      </c>
      <c r="U185" s="274">
        <f>IF(U$7=0,0,U$7/NMM_fec!U$7)</f>
        <v>0.12198679218831755</v>
      </c>
      <c r="V185" s="274">
        <f>IF(V$7=0,0,V$7/NMM_fec!V$7)</f>
        <v>0.12427318658882029</v>
      </c>
      <c r="W185" s="274">
        <f>IF(W$7=0,0,W$7/NMM_fec!W$7)</f>
        <v>0.12427318658882032</v>
      </c>
      <c r="X185" s="274">
        <f>IF(X$7=0,0,X$7/NMM_fec!X$7)</f>
        <v>0.12427318658882032</v>
      </c>
      <c r="Y185" s="274">
        <f>IF(Y$7=0,0,Y$7/NMM_fec!Y$7)</f>
        <v>0.12691484746186013</v>
      </c>
      <c r="DA185" s="77"/>
    </row>
    <row r="186" spans="1:105" ht="12" customHeight="1" x14ac:dyDescent="0.25">
      <c r="A186" s="173" t="s">
        <v>93</v>
      </c>
      <c r="B186" s="274">
        <f>IF(B$8=0,0,B$8/NMM_fec!B$8)</f>
        <v>0.61958556302630541</v>
      </c>
      <c r="C186" s="274">
        <f>IF(C$8=0,0,C$8/NMM_fec!C$8)</f>
        <v>0.61958556302630541</v>
      </c>
      <c r="D186" s="274">
        <f>IF(D$8=0,0,D$8/NMM_fec!D$8)</f>
        <v>0.61958556302630552</v>
      </c>
      <c r="E186" s="274">
        <f>IF(E$8=0,0,E$8/NMM_fec!E$8)</f>
        <v>0.61958556302630563</v>
      </c>
      <c r="F186" s="274">
        <f>IF(F$8=0,0,F$8/NMM_fec!F$8)</f>
        <v>0.61958556302630563</v>
      </c>
      <c r="G186" s="274">
        <f>IF(G$8=0,0,G$8/NMM_fec!G$8)</f>
        <v>0.6195855630263053</v>
      </c>
      <c r="H186" s="274">
        <f>IF(H$8=0,0,H$8/NMM_fec!H$8)</f>
        <v>0.62427913487093845</v>
      </c>
      <c r="I186" s="274">
        <f>IF(I$8=0,0,I$8/NMM_fec!I$8)</f>
        <v>0.62427913487093822</v>
      </c>
      <c r="J186" s="274">
        <f>IF(J$8=0,0,J$8/NMM_fec!J$8)</f>
        <v>0.62427913487093822</v>
      </c>
      <c r="K186" s="274">
        <f>IF(K$8=0,0,K$8/NMM_fec!K$8)</f>
        <v>0.62427913487093856</v>
      </c>
      <c r="L186" s="274">
        <f>IF(L$8=0,0,L$8/NMM_fec!L$8)</f>
        <v>0.62427913487093845</v>
      </c>
      <c r="M186" s="274">
        <f>IF(M$8=0,0,M$8/NMM_fec!M$8)</f>
        <v>0.63284801419557057</v>
      </c>
      <c r="N186" s="274">
        <f>IF(N$8=0,0,N$8/NMM_fec!N$8)</f>
        <v>0.63284801419557024</v>
      </c>
      <c r="O186" s="274">
        <f>IF(O$8=0,0,O$8/NMM_fec!O$8)</f>
        <v>0.63284801419557046</v>
      </c>
      <c r="P186" s="274">
        <f>IF(P$8=0,0,P$8/NMM_fec!P$8)</f>
        <v>0.64344146613079733</v>
      </c>
      <c r="Q186" s="274">
        <f>IF(Q$8=0,0,Q$8/NMM_fec!Q$8)</f>
        <v>0.64344146613079767</v>
      </c>
      <c r="R186" s="274">
        <f>IF(R$8=0,0,R$8/NMM_fec!R$8)</f>
        <v>0.65506454491525989</v>
      </c>
      <c r="S186" s="274">
        <f>IF(S$8=0,0,S$8/NMM_fec!S$8)</f>
        <v>0.65506454491525989</v>
      </c>
      <c r="T186" s="274">
        <f>IF(T$8=0,0,T$8/NMM_fec!T$8)</f>
        <v>0.65506454491525945</v>
      </c>
      <c r="U186" s="274">
        <f>IF(U$8=0,0,U$8/NMM_fec!U$8)</f>
        <v>0.66617409233946667</v>
      </c>
      <c r="V186" s="274">
        <f>IF(V$8=0,0,V$8/NMM_fec!V$8)</f>
        <v>0.67617268502125316</v>
      </c>
      <c r="W186" s="274">
        <f>IF(W$8=0,0,W$8/NMM_fec!W$8)</f>
        <v>0.68121411917170849</v>
      </c>
      <c r="X186" s="274">
        <f>IF(X$8=0,0,X$8/NMM_fec!X$8)</f>
        <v>0.68121411917170904</v>
      </c>
      <c r="Y186" s="274">
        <f>IF(Y$8=0,0,Y$8/NMM_fec!Y$8)</f>
        <v>0.68970870917027094</v>
      </c>
      <c r="DA186" s="77"/>
    </row>
    <row r="187" spans="1:105" ht="12" customHeight="1" x14ac:dyDescent="0.25">
      <c r="A187" s="173" t="s">
        <v>94</v>
      </c>
      <c r="B187" s="274">
        <f>IF(B$9=0,0,B$9/NMM_fec!B$9)</f>
        <v>0.43127752837587424</v>
      </c>
      <c r="C187" s="274">
        <f>IF(C$9=0,0,C$9/NMM_fec!C$9)</f>
        <v>0.43127752837587419</v>
      </c>
      <c r="D187" s="274">
        <f>IF(D$9=0,0,D$9/NMM_fec!D$9)</f>
        <v>0.43127752837587424</v>
      </c>
      <c r="E187" s="274">
        <f>IF(E$9=0,0,E$9/NMM_fec!E$9)</f>
        <v>0.43127752837587441</v>
      </c>
      <c r="F187" s="274">
        <f>IF(F$9=0,0,F$9/NMM_fec!F$9)</f>
        <v>0.43127752837587396</v>
      </c>
      <c r="G187" s="274">
        <f>IF(G$9=0,0,G$9/NMM_fec!G$9)</f>
        <v>0.43127752837587419</v>
      </c>
      <c r="H187" s="274">
        <f>IF(H$9=0,0,H$9/NMM_fec!H$9)</f>
        <v>0.43454460266747075</v>
      </c>
      <c r="I187" s="274">
        <f>IF(I$9=0,0,I$9/NMM_fec!I$9)</f>
        <v>0.43454460266747102</v>
      </c>
      <c r="J187" s="274">
        <f>IF(J$9=0,0,J$9/NMM_fec!J$9)</f>
        <v>0.43454460266747086</v>
      </c>
      <c r="K187" s="274">
        <f>IF(K$9=0,0,K$9/NMM_fec!K$9)</f>
        <v>0.43454460266747119</v>
      </c>
      <c r="L187" s="274">
        <f>IF(L$9=0,0,L$9/NMM_fec!L$9)</f>
        <v>0.43454460266747108</v>
      </c>
      <c r="M187" s="274">
        <f>IF(M$9=0,0,M$9/NMM_fec!M$9)</f>
        <v>0.44050917853335769</v>
      </c>
      <c r="N187" s="274">
        <f>IF(N$9=0,0,N$9/NMM_fec!N$9)</f>
        <v>0.44050917853335747</v>
      </c>
      <c r="O187" s="274">
        <f>IF(O$9=0,0,O$9/NMM_fec!O$9)</f>
        <v>0.44050917853335775</v>
      </c>
      <c r="P187" s="274">
        <f>IF(P$9=0,0,P$9/NMM_fec!P$9)</f>
        <v>0.44788300717016077</v>
      </c>
      <c r="Q187" s="274">
        <f>IF(Q$9=0,0,Q$9/NMM_fec!Q$9)</f>
        <v>0.44788300717016094</v>
      </c>
      <c r="R187" s="274">
        <f>IF(R$9=0,0,R$9/NMM_fec!R$9)</f>
        <v>0.4559735324977629</v>
      </c>
      <c r="S187" s="274">
        <f>IF(S$9=0,0,S$9/NMM_fec!S$9)</f>
        <v>0.45597353249776296</v>
      </c>
      <c r="T187" s="274">
        <f>IF(T$9=0,0,T$9/NMM_fec!T$9)</f>
        <v>0.45597353249776301</v>
      </c>
      <c r="U187" s="274">
        <f>IF(U$9=0,0,U$9/NMM_fec!U$9)</f>
        <v>0.46545163211152241</v>
      </c>
      <c r="V187" s="274">
        <f>IF(V$9=0,0,V$9/NMM_fec!V$9)</f>
        <v>0.47417557661628312</v>
      </c>
      <c r="W187" s="274">
        <f>IF(W$9=0,0,W$9/NMM_fec!W$9)</f>
        <v>0.47417557661628307</v>
      </c>
      <c r="X187" s="274">
        <f>IF(X$9=0,0,X$9/NMM_fec!X$9)</f>
        <v>0.47417557661628301</v>
      </c>
      <c r="Y187" s="274">
        <f>IF(Y$9=0,0,Y$9/NMM_fec!Y$9)</f>
        <v>0.48425507245992622</v>
      </c>
      <c r="DA187" s="77"/>
    </row>
    <row r="188" spans="1:105" ht="12" customHeight="1" x14ac:dyDescent="0.25">
      <c r="A188" s="56" t="s">
        <v>95</v>
      </c>
      <c r="B188" s="275">
        <f>IF(B$10=0,0,B$10/NMM_fec!B$10)</f>
        <v>0.67362272749679464</v>
      </c>
      <c r="C188" s="275">
        <f>IF(C$10=0,0,C$10/NMM_fec!C$10)</f>
        <v>0.68975692059195193</v>
      </c>
      <c r="D188" s="275">
        <f>IF(D$10=0,0,D$10/NMM_fec!D$10)</f>
        <v>0.6888399372904741</v>
      </c>
      <c r="E188" s="275">
        <f>IF(E$10=0,0,E$10/NMM_fec!E$10)</f>
        <v>0.66045430800589788</v>
      </c>
      <c r="F188" s="275">
        <f>IF(F$10=0,0,F$10/NMM_fec!F$10)</f>
        <v>0.65985300697893956</v>
      </c>
      <c r="G188" s="275">
        <f>IF(G$10=0,0,G$10/NMM_fec!G$10)</f>
        <v>0.6599460150727694</v>
      </c>
      <c r="H188" s="275">
        <f>IF(H$10=0,0,H$10/NMM_fec!H$10)</f>
        <v>0.6656013585753322</v>
      </c>
      <c r="I188" s="275">
        <f>IF(I$10=0,0,I$10/NMM_fec!I$10)</f>
        <v>0.67053400929756168</v>
      </c>
      <c r="J188" s="275">
        <f>IF(J$10=0,0,J$10/NMM_fec!J$10)</f>
        <v>0.66342657157526452</v>
      </c>
      <c r="K188" s="275">
        <f>IF(K$10=0,0,K$10/NMM_fec!K$10)</f>
        <v>0.66353690790684905</v>
      </c>
      <c r="L188" s="275">
        <f>IF(L$10=0,0,L$10/NMM_fec!L$10)</f>
        <v>0.66505699548673636</v>
      </c>
      <c r="M188" s="275">
        <f>IF(M$10=0,0,M$10/NMM_fec!M$10)</f>
        <v>0.68092985656350991</v>
      </c>
      <c r="N188" s="275">
        <f>IF(N$10=0,0,N$10/NMM_fec!N$10)</f>
        <v>0.68096014053293508</v>
      </c>
      <c r="O188" s="275">
        <f>IF(O$10=0,0,O$10/NMM_fec!O$10)</f>
        <v>0.68050540123161807</v>
      </c>
      <c r="P188" s="275">
        <f>IF(P$10=0,0,P$10/NMM_fec!P$10)</f>
        <v>0.69071642026732594</v>
      </c>
      <c r="Q188" s="275">
        <f>IF(Q$10=0,0,Q$10/NMM_fec!Q$10)</f>
        <v>0.69316955276449044</v>
      </c>
      <c r="R188" s="275">
        <f>IF(R$10=0,0,R$10/NMM_fec!R$10)</f>
        <v>0.70594596635235973</v>
      </c>
      <c r="S188" s="275">
        <f>IF(S$10=0,0,S$10/NMM_fec!S$10)</f>
        <v>0.70802662634087932</v>
      </c>
      <c r="T188" s="275">
        <f>IF(T$10=0,0,T$10/NMM_fec!T$10)</f>
        <v>0.7125935804290694</v>
      </c>
      <c r="U188" s="275">
        <f>IF(U$10=0,0,U$10/NMM_fec!U$10)</f>
        <v>0.72774896196082228</v>
      </c>
      <c r="V188" s="275">
        <f>IF(V$10=0,0,V$10/NMM_fec!V$10)</f>
        <v>0.73322369225455464</v>
      </c>
      <c r="W188" s="275">
        <f>IF(W$10=0,0,W$10/NMM_fec!W$10)</f>
        <v>0.74070751107657695</v>
      </c>
      <c r="X188" s="275">
        <f>IF(X$10=0,0,X$10/NMM_fec!X$10)</f>
        <v>0.74233009949455053</v>
      </c>
      <c r="Y188" s="275">
        <f>IF(Y$10=0,0,Y$10/NMM_fec!Y$10)</f>
        <v>0.76079788545830562</v>
      </c>
      <c r="DA188" s="78"/>
    </row>
    <row r="189" spans="1:105" ht="12" customHeight="1" x14ac:dyDescent="0.25">
      <c r="A189" s="174" t="s">
        <v>1450</v>
      </c>
      <c r="B189" s="276">
        <f>IF(B$16=0,0,B$16/NMM_fec!B$16)</f>
        <v>0.6093633170629571</v>
      </c>
      <c r="C189" s="276">
        <f>IF(C$16=0,0,C$16/NMM_fec!C$16)</f>
        <v>0.60936331706295699</v>
      </c>
      <c r="D189" s="276">
        <f>IF(D$16=0,0,D$16/NMM_fec!D$16)</f>
        <v>0.60936331706295677</v>
      </c>
      <c r="E189" s="276">
        <f>IF(E$16=0,0,E$16/NMM_fec!E$16)</f>
        <v>0.60936331706295677</v>
      </c>
      <c r="F189" s="276">
        <f>IF(F$16=0,0,F$16/NMM_fec!F$16)</f>
        <v>0.60936331706295688</v>
      </c>
      <c r="G189" s="276">
        <f>IF(G$16=0,0,G$16/NMM_fec!G$16)</f>
        <v>0.60936331706295677</v>
      </c>
      <c r="H189" s="276">
        <f>IF(H$16=0,0,H$16/NMM_fec!H$16)</f>
        <v>0.61397945190985181</v>
      </c>
      <c r="I189" s="276">
        <f>IF(I$16=0,0,I$16/NMM_fec!I$16)</f>
        <v>0.61397945190985181</v>
      </c>
      <c r="J189" s="276">
        <f>IF(J$16=0,0,J$16/NMM_fec!J$16)</f>
        <v>0.61397945190985181</v>
      </c>
      <c r="K189" s="276">
        <f>IF(K$16=0,0,K$16/NMM_fec!K$16)</f>
        <v>0.61397945190985193</v>
      </c>
      <c r="L189" s="276">
        <f>IF(L$16=0,0,L$16/NMM_fec!L$16)</f>
        <v>0.61397945190985193</v>
      </c>
      <c r="M189" s="276">
        <f>IF(M$16=0,0,M$16/NMM_fec!M$16)</f>
        <v>0.62240695739152552</v>
      </c>
      <c r="N189" s="276">
        <f>IF(N$16=0,0,N$16/NMM_fec!N$16)</f>
        <v>0.62240695739152563</v>
      </c>
      <c r="O189" s="276">
        <f>IF(O$16=0,0,O$16/NMM_fec!O$16)</f>
        <v>0.62240695739152552</v>
      </c>
      <c r="P189" s="276">
        <f>IF(P$16=0,0,P$16/NMM_fec!P$16)</f>
        <v>0.63282563302829598</v>
      </c>
      <c r="Q189" s="276">
        <f>IF(Q$16=0,0,Q$16/NMM_fec!Q$16)</f>
        <v>0.63282563302829598</v>
      </c>
      <c r="R189" s="276">
        <f>IF(R$16=0,0,R$16/NMM_fec!R$16)</f>
        <v>0.64425694819320933</v>
      </c>
      <c r="S189" s="276">
        <f>IF(S$16=0,0,S$16/NMM_fec!S$16)</f>
        <v>0.64425694819320933</v>
      </c>
      <c r="T189" s="276">
        <f>IF(T$16=0,0,T$16/NMM_fec!T$16)</f>
        <v>0.64425694819320933</v>
      </c>
      <c r="U189" s="276">
        <f>IF(U$16=0,0,U$16/NMM_fec!U$16)</f>
        <v>0.65678125337388849</v>
      </c>
      <c r="V189" s="276">
        <f>IF(V$16=0,0,V$16/NMM_fec!V$16)</f>
        <v>0.66805312803649952</v>
      </c>
      <c r="W189" s="276">
        <f>IF(W$16=0,0,W$16/NMM_fec!W$16)</f>
        <v>0.66997509312683712</v>
      </c>
      <c r="X189" s="276">
        <f>IF(X$16=0,0,X$16/NMM_fec!X$16)</f>
        <v>0.66997509312683701</v>
      </c>
      <c r="Y189" s="276">
        <f>IF(Y$16=0,0,Y$16/NMM_fec!Y$16)</f>
        <v>0.67992758381415319</v>
      </c>
      <c r="DA189" s="79"/>
    </row>
    <row r="190" spans="1:105" ht="12" customHeight="1" x14ac:dyDescent="0.25">
      <c r="A190" s="174" t="s">
        <v>1452</v>
      </c>
      <c r="B190" s="276">
        <f>IF(B$17=0,0,B$17/NMM_fec!B$17)</f>
        <v>0.40458263770623853</v>
      </c>
      <c r="C190" s="276">
        <f>IF(C$17=0,0,C$17/NMM_fec!C$17)</f>
        <v>0.40575755980331762</v>
      </c>
      <c r="D190" s="276">
        <f>IF(D$17=0,0,D$17/NMM_fec!D$17)</f>
        <v>0.40441121919629819</v>
      </c>
      <c r="E190" s="276">
        <f>IF(E$17=0,0,E$17/NMM_fec!E$17)</f>
        <v>0.39992305008094453</v>
      </c>
      <c r="F190" s="276">
        <f>IF(F$17=0,0,F$17/NMM_fec!F$17)</f>
        <v>0.3988927453101081</v>
      </c>
      <c r="G190" s="276">
        <f>IF(G$17=0,0,G$17/NMM_fec!G$17)</f>
        <v>0.39895240555123579</v>
      </c>
      <c r="H190" s="276">
        <f>IF(H$17=0,0,H$17/NMM_fec!H$17)</f>
        <v>0.40202628648828154</v>
      </c>
      <c r="I190" s="276">
        <f>IF(I$17=0,0,I$17/NMM_fec!I$17)</f>
        <v>0.39812256073188312</v>
      </c>
      <c r="J190" s="276">
        <f>IF(J$17=0,0,J$17/NMM_fec!J$17)</f>
        <v>0.39754888969793412</v>
      </c>
      <c r="K190" s="276">
        <f>IF(K$17=0,0,K$17/NMM_fec!K$17)</f>
        <v>0.39667484677449893</v>
      </c>
      <c r="L190" s="276">
        <f>IF(L$17=0,0,L$17/NMM_fec!L$17)</f>
        <v>0.3983812756377782</v>
      </c>
      <c r="M190" s="276">
        <f>IF(M$17=0,0,M$17/NMM_fec!M$17)</f>
        <v>0.40215709530456567</v>
      </c>
      <c r="N190" s="276">
        <f>IF(N$17=0,0,N$17/NMM_fec!N$17)</f>
        <v>0.40210861697138883</v>
      </c>
      <c r="O190" s="276">
        <f>IF(O$17=0,0,O$17/NMM_fec!O$17)</f>
        <v>0.40122598486618244</v>
      </c>
      <c r="P190" s="276">
        <f>IF(P$17=0,0,P$17/NMM_fec!P$17)</f>
        <v>0.40753552456470726</v>
      </c>
      <c r="Q190" s="276">
        <f>IF(Q$17=0,0,Q$17/NMM_fec!Q$17)</f>
        <v>0.40771584546242301</v>
      </c>
      <c r="R190" s="276">
        <f>IF(R$17=0,0,R$17/NMM_fec!R$17)</f>
        <v>0.41612226762207993</v>
      </c>
      <c r="S190" s="276">
        <f>IF(S$17=0,0,S$17/NMM_fec!S$17)</f>
        <v>0.41419416342193133</v>
      </c>
      <c r="T190" s="276">
        <f>IF(T$17=0,0,T$17/NMM_fec!T$17)</f>
        <v>0.41391150228547358</v>
      </c>
      <c r="U190" s="276">
        <f>IF(U$17=0,0,U$17/NMM_fec!U$17)</f>
        <v>0.4218147025644669</v>
      </c>
      <c r="V190" s="276">
        <f>IF(V$17=0,0,V$17/NMM_fec!V$17)</f>
        <v>0.42759965446015402</v>
      </c>
      <c r="W190" s="276">
        <f>IF(W$17=0,0,W$17/NMM_fec!W$17)</f>
        <v>0.43021502183238064</v>
      </c>
      <c r="X190" s="276">
        <f>IF(X$17=0,0,X$17/NMM_fec!X$17)</f>
        <v>0.42904145174552233</v>
      </c>
      <c r="Y190" s="276">
        <f>IF(Y$17=0,0,Y$17/NMM_fec!Y$17)</f>
        <v>0.43621783180065954</v>
      </c>
      <c r="DA190" s="79"/>
    </row>
    <row r="191" spans="1:105" ht="12" customHeight="1" x14ac:dyDescent="0.25">
      <c r="A191" s="174" t="s">
        <v>1461</v>
      </c>
      <c r="B191" s="276">
        <f>IF(B$25=0,0,B$25/NMM_fec!B$25)</f>
        <v>0.58281659013075726</v>
      </c>
      <c r="C191" s="276">
        <f>IF(C$25=0,0,C$25/NMM_fec!C$25)</f>
        <v>0.58164306348843997</v>
      </c>
      <c r="D191" s="276">
        <f>IF(D$25=0,0,D$25/NMM_fec!D$25)</f>
        <v>0.57884285540422487</v>
      </c>
      <c r="E191" s="276">
        <f>IF(E$25=0,0,E$25/NMM_fec!E$25)</f>
        <v>0.58330734182986166</v>
      </c>
      <c r="F191" s="276">
        <f>IF(F$25=0,0,F$25/NMM_fec!F$25)</f>
        <v>0.58271866727120025</v>
      </c>
      <c r="G191" s="276">
        <f>IF(G$25=0,0,G$25/NMM_fec!G$25)</f>
        <v>0.58187785537646353</v>
      </c>
      <c r="H191" s="276">
        <f>IF(H$25=0,0,H$25/NMM_fec!H$25)</f>
        <v>0.58670066521387187</v>
      </c>
      <c r="I191" s="276">
        <f>IF(I$25=0,0,I$25/NMM_fec!I$25)</f>
        <v>0.58760545315079771</v>
      </c>
      <c r="J191" s="276">
        <f>IF(J$25=0,0,J$25/NMM_fec!J$25)</f>
        <v>0.5884100125633055</v>
      </c>
      <c r="K191" s="276">
        <f>IF(K$25=0,0,K$25/NMM_fec!K$25)</f>
        <v>0.58845334834268082</v>
      </c>
      <c r="L191" s="276">
        <f>IF(L$25=0,0,L$25/NMM_fec!L$25)</f>
        <v>0.58893683856089274</v>
      </c>
      <c r="M191" s="276">
        <f>IF(M$25=0,0,M$25/NMM_fec!M$25)</f>
        <v>0.59782180305285559</v>
      </c>
      <c r="N191" s="276">
        <f>IF(N$25=0,0,N$25/NMM_fec!N$25)</f>
        <v>0.59796046285137006</v>
      </c>
      <c r="O191" s="276">
        <f>IF(O$25=0,0,O$25/NMM_fec!O$25)</f>
        <v>0.5975484725106317</v>
      </c>
      <c r="P191" s="276">
        <f>IF(P$25=0,0,P$25/NMM_fec!P$25)</f>
        <v>0.60767145763436625</v>
      </c>
      <c r="Q191" s="276">
        <f>IF(Q$25=0,0,Q$25/NMM_fec!Q$25)</f>
        <v>0.60726461738980297</v>
      </c>
      <c r="R191" s="276">
        <f>IF(R$25=0,0,R$25/NMM_fec!R$25)</f>
        <v>0.61783079838107458</v>
      </c>
      <c r="S191" s="276">
        <f>IF(S$25=0,0,S$25/NMM_fec!S$25)</f>
        <v>0.61931116194610458</v>
      </c>
      <c r="T191" s="276">
        <f>IF(T$25=0,0,T$25/NMM_fec!T$25)</f>
        <v>0.61809051286175754</v>
      </c>
      <c r="U191" s="276">
        <f>IF(U$25=0,0,U$25/NMM_fec!U$25)</f>
        <v>0.63102878855794386</v>
      </c>
      <c r="V191" s="276">
        <f>IF(V$25=0,0,V$25/NMM_fec!V$25)</f>
        <v>0.64281269327054535</v>
      </c>
      <c r="W191" s="276">
        <f>IF(W$25=0,0,W$25/NMM_fec!W$25)</f>
        <v>0.64307105817671395</v>
      </c>
      <c r="X191" s="276">
        <f>IF(X$25=0,0,X$25/NMM_fec!X$25)</f>
        <v>0.64353788446660509</v>
      </c>
      <c r="Y191" s="276">
        <f>IF(Y$25=0,0,Y$25/NMM_fec!Y$25)</f>
        <v>0.65751649514113431</v>
      </c>
      <c r="DA191" s="79"/>
    </row>
    <row r="192" spans="1:105" ht="12" customHeight="1" x14ac:dyDescent="0.25">
      <c r="A192" s="41" t="s">
        <v>1470</v>
      </c>
      <c r="B192" s="277">
        <f>IF(B$33=0,0,B$33/NMM_fec!B$33)</f>
        <v>0.6236753099989456</v>
      </c>
      <c r="C192" s="277">
        <f>IF(C$33=0,0,C$33/NMM_fec!C$33)</f>
        <v>0.62632382894063687</v>
      </c>
      <c r="D192" s="277">
        <f>IF(D$33=0,0,D$33/NMM_fec!D$33)</f>
        <v>0.62512381146205998</v>
      </c>
      <c r="E192" s="277">
        <f>IF(E$33=0,0,E$33/NMM_fec!E$33)</f>
        <v>0.61845712230155736</v>
      </c>
      <c r="F192" s="277">
        <f>IF(F$33=0,0,F$33/NMM_fec!F$33)</f>
        <v>0.62115429964502711</v>
      </c>
      <c r="G192" s="277">
        <f>IF(G$33=0,0,G$33/NMM_fec!G$33)</f>
        <v>0.61692068372359143</v>
      </c>
      <c r="H192" s="277">
        <f>IF(H$33=0,0,H$33/NMM_fec!H$33)</f>
        <v>0.62150629053621476</v>
      </c>
      <c r="I192" s="277">
        <f>IF(I$33=0,0,I$33/NMM_fec!I$33)</f>
        <v>0.6192142979865195</v>
      </c>
      <c r="J192" s="277">
        <f>IF(J$33=0,0,J$33/NMM_fec!J$33)</f>
        <v>0.6183556107531043</v>
      </c>
      <c r="K192" s="277">
        <f>IF(K$33=0,0,K$33/NMM_fec!K$33)</f>
        <v>0.61914287048456862</v>
      </c>
      <c r="L192" s="277">
        <f>IF(L$33=0,0,L$33/NMM_fec!L$33)</f>
        <v>0.62072485374138864</v>
      </c>
      <c r="M192" s="277">
        <f>IF(M$33=0,0,M$33/NMM_fec!M$33)</f>
        <v>0.62858870462522765</v>
      </c>
      <c r="N192" s="277">
        <f>IF(N$33=0,0,N$33/NMM_fec!N$33)</f>
        <v>0.62886046728297207</v>
      </c>
      <c r="O192" s="277">
        <f>IF(O$33=0,0,O$33/NMM_fec!O$33)</f>
        <v>0.62853706105730689</v>
      </c>
      <c r="P192" s="277">
        <f>IF(P$33=0,0,P$33/NMM_fec!P$33)</f>
        <v>0.63792808732862893</v>
      </c>
      <c r="Q192" s="277">
        <f>IF(Q$33=0,0,Q$33/NMM_fec!Q$33)</f>
        <v>0.63903685684879585</v>
      </c>
      <c r="R192" s="277">
        <f>IF(R$33=0,0,R$33/NMM_fec!R$33)</f>
        <v>0.65173309971580051</v>
      </c>
      <c r="S192" s="277">
        <f>IF(S$33=0,0,S$33/NMM_fec!S$33)</f>
        <v>0.65053472978163329</v>
      </c>
      <c r="T192" s="277">
        <f>IF(T$33=0,0,T$33/NMM_fec!T$33)</f>
        <v>0.66924849036868939</v>
      </c>
      <c r="U192" s="277">
        <f>IF(U$33=0,0,U$33/NMM_fec!U$33)</f>
        <v>0.66323020618147122</v>
      </c>
      <c r="V192" s="277">
        <f>IF(V$33=0,0,V$33/NMM_fec!V$33)</f>
        <v>0.67164351705601788</v>
      </c>
      <c r="W192" s="277">
        <f>IF(W$33=0,0,W$33/NMM_fec!W$33)</f>
        <v>0.67730043520845218</v>
      </c>
      <c r="X192" s="277">
        <f>IF(X$33=0,0,X$33/NMM_fec!X$33)</f>
        <v>0.67550563594874258</v>
      </c>
      <c r="Y192" s="277">
        <f>IF(Y$33=0,0,Y$33/NMM_fec!Y$33)</f>
        <v>0.68660386089399217</v>
      </c>
      <c r="DA192" s="82"/>
    </row>
    <row r="193" spans="1:105" ht="12" customHeight="1" x14ac:dyDescent="0.25">
      <c r="A193" s="172"/>
      <c r="B193" s="172"/>
      <c r="C193" s="172"/>
      <c r="D193" s="172"/>
      <c r="E193" s="172"/>
      <c r="F193" s="172"/>
      <c r="G193" s="172"/>
      <c r="H193" s="172"/>
      <c r="I193" s="172"/>
      <c r="J193" s="172"/>
      <c r="K193" s="172"/>
      <c r="L193" s="172"/>
      <c r="M193" s="172"/>
      <c r="N193" s="172"/>
      <c r="O193" s="172"/>
      <c r="P193" s="172"/>
      <c r="Q193" s="172"/>
      <c r="R193" s="172"/>
      <c r="S193" s="172"/>
      <c r="T193" s="172"/>
      <c r="U193" s="172"/>
      <c r="V193" s="172"/>
      <c r="W193" s="172"/>
      <c r="X193" s="172"/>
      <c r="Y193" s="172"/>
      <c r="DA193" s="176"/>
    </row>
    <row r="194" spans="1:105" ht="12" customHeight="1" x14ac:dyDescent="0.25">
      <c r="A194" s="35" t="s">
        <v>52</v>
      </c>
      <c r="B194" s="320">
        <f>IF(B$48=0,0,B$48/NMM_fec!B$48)</f>
        <v>0.48124757199546547</v>
      </c>
      <c r="C194" s="320">
        <f>IF(C$48=0,0,C$48/NMM_fec!C$48)</f>
        <v>0.48220163639151792</v>
      </c>
      <c r="D194" s="320">
        <f>IF(D$48=0,0,D$48/NMM_fec!D$48)</f>
        <v>0.48026579648308443</v>
      </c>
      <c r="E194" s="320">
        <f>IF(E$48=0,0,E$48/NMM_fec!E$48)</f>
        <v>0.4807976515276256</v>
      </c>
      <c r="F194" s="320">
        <f>IF(F$48=0,0,F$48/NMM_fec!F$48)</f>
        <v>0.48078894398869659</v>
      </c>
      <c r="G194" s="320">
        <f>IF(G$48=0,0,G$48/NMM_fec!G$48)</f>
        <v>0.48503026368694657</v>
      </c>
      <c r="H194" s="320">
        <f>IF(H$48=0,0,H$48/NMM_fec!H$48)</f>
        <v>0.48514785969524654</v>
      </c>
      <c r="I194" s="320">
        <f>IF(I$48=0,0,I$48/NMM_fec!I$48)</f>
        <v>0.49861388951725683</v>
      </c>
      <c r="J194" s="320">
        <f>IF(J$48=0,0,J$48/NMM_fec!J$48)</f>
        <v>0.49836162508638343</v>
      </c>
      <c r="K194" s="320">
        <f>IF(K$48=0,0,K$48/NMM_fec!K$48)</f>
        <v>0.49879322464130643</v>
      </c>
      <c r="L194" s="320">
        <f>IF(L$48=0,0,L$48/NMM_fec!L$48)</f>
        <v>0.49934203797870297</v>
      </c>
      <c r="M194" s="320">
        <f>IF(M$48=0,0,M$48/NMM_fec!M$48)</f>
        <v>0.49985542301216612</v>
      </c>
      <c r="N194" s="320">
        <f>IF(N$48=0,0,N$48/NMM_fec!N$48)</f>
        <v>0.50010664949890282</v>
      </c>
      <c r="O194" s="320">
        <f>IF(O$48=0,0,O$48/NMM_fec!O$48)</f>
        <v>0.508598246624127</v>
      </c>
      <c r="P194" s="320">
        <f>IF(P$48=0,0,P$48/NMM_fec!P$48)</f>
        <v>0.50841632474525278</v>
      </c>
      <c r="Q194" s="320">
        <f>IF(Q$48=0,0,Q$48/NMM_fec!Q$48)</f>
        <v>0.5084323636702115</v>
      </c>
      <c r="R194" s="320">
        <f>IF(R$48=0,0,R$48/NMM_fec!R$48)</f>
        <v>0.51853122130114671</v>
      </c>
      <c r="S194" s="320">
        <f>IF(S$48=0,0,S$48/NMM_fec!S$48)</f>
        <v>0.51933042742057367</v>
      </c>
      <c r="T194" s="320">
        <f>IF(T$48=0,0,T$48/NMM_fec!T$48)</f>
        <v>0.51964639775457899</v>
      </c>
      <c r="U194" s="320">
        <f>IF(U$48=0,0,U$48/NMM_fec!U$48)</f>
        <v>0.5309248717904741</v>
      </c>
      <c r="V194" s="320">
        <f>IF(V$48=0,0,V$48/NMM_fec!V$48)</f>
        <v>0.52890177482460776</v>
      </c>
      <c r="W194" s="320">
        <f>IF(W$48=0,0,W$48/NMM_fec!W$48)</f>
        <v>0.53111842111957364</v>
      </c>
      <c r="X194" s="320">
        <f>IF(X$48=0,0,X$48/NMM_fec!X$48)</f>
        <v>0.54455597856105731</v>
      </c>
      <c r="Y194" s="320">
        <f>IF(Y$48=0,0,Y$48/NMM_fec!Y$48)</f>
        <v>0.54490570340280298</v>
      </c>
      <c r="DA194" s="95"/>
    </row>
    <row r="195" spans="1:105" ht="12" customHeight="1" x14ac:dyDescent="0.25">
      <c r="A195" s="55" t="s">
        <v>91</v>
      </c>
      <c r="B195" s="273">
        <f>IF(B$49=0,0,B$49/NMM_fec!B$49)</f>
        <v>0.42699824132533748</v>
      </c>
      <c r="C195" s="273">
        <f>IF(C$49=0,0,C$49/NMM_fec!C$49)</f>
        <v>0.42699824132533737</v>
      </c>
      <c r="D195" s="273">
        <f>IF(D$49=0,0,D$49/NMM_fec!D$49)</f>
        <v>0.42699824132533737</v>
      </c>
      <c r="E195" s="273">
        <f>IF(E$49=0,0,E$49/NMM_fec!E$49)</f>
        <v>0.42699824132533742</v>
      </c>
      <c r="F195" s="273">
        <f>IF(F$49=0,0,F$49/NMM_fec!F$49)</f>
        <v>0.42699824132533742</v>
      </c>
      <c r="G195" s="273">
        <f>IF(G$49=0,0,G$49/NMM_fec!G$49)</f>
        <v>0.43052269887127015</v>
      </c>
      <c r="H195" s="273">
        <f>IF(H$49=0,0,H$49/NMM_fec!H$49)</f>
        <v>0.43052269887127015</v>
      </c>
      <c r="I195" s="273">
        <f>IF(I$49=0,0,I$49/NMM_fec!I$49)</f>
        <v>0.44202376845162777</v>
      </c>
      <c r="J195" s="273">
        <f>IF(J$49=0,0,J$49/NMM_fec!J$49)</f>
        <v>0.44202376845162783</v>
      </c>
      <c r="K195" s="273">
        <f>IF(K$49=0,0,K$49/NMM_fec!K$49)</f>
        <v>0.44202376845162783</v>
      </c>
      <c r="L195" s="273">
        <f>IF(L$49=0,0,L$49/NMM_fec!L$49)</f>
        <v>0.44202376845162772</v>
      </c>
      <c r="M195" s="273">
        <f>IF(M$49=0,0,M$49/NMM_fec!M$49)</f>
        <v>0.44202376845162772</v>
      </c>
      <c r="N195" s="273">
        <f>IF(N$49=0,0,N$49/NMM_fec!N$49)</f>
        <v>0.44202376845162789</v>
      </c>
      <c r="O195" s="273">
        <f>IF(O$49=0,0,O$49/NMM_fec!O$49)</f>
        <v>0.44941465837366695</v>
      </c>
      <c r="P195" s="273">
        <f>IF(P$49=0,0,P$49/NMM_fec!P$49)</f>
        <v>0.4494146583736669</v>
      </c>
      <c r="Q195" s="273">
        <f>IF(Q$49=0,0,Q$49/NMM_fec!Q$49)</f>
        <v>0.44941465837366695</v>
      </c>
      <c r="R195" s="273">
        <f>IF(R$49=0,0,R$49/NMM_fec!R$49)</f>
        <v>0.45839594826923719</v>
      </c>
      <c r="S195" s="273">
        <f>IF(S$49=0,0,S$49/NMM_fec!S$49)</f>
        <v>0.45839594826923713</v>
      </c>
      <c r="T195" s="273">
        <f>IF(T$49=0,0,T$49/NMM_fec!T$49)</f>
        <v>0.45839594826923702</v>
      </c>
      <c r="U195" s="273">
        <f>IF(U$49=0,0,U$49/NMM_fec!U$49)</f>
        <v>0.46755635344231339</v>
      </c>
      <c r="V195" s="273">
        <f>IF(V$49=0,0,V$49/NMM_fec!V$49)</f>
        <v>0.46892270552624321</v>
      </c>
      <c r="W195" s="273">
        <f>IF(W$49=0,0,W$49/NMM_fec!W$49)</f>
        <v>0.46892270552624343</v>
      </c>
      <c r="X195" s="273">
        <f>IF(X$49=0,0,X$49/NMM_fec!X$49)</f>
        <v>0.4770304349736188</v>
      </c>
      <c r="Y195" s="273">
        <f>IF(Y$49=0,0,Y$49/NMM_fec!Y$49)</f>
        <v>0.48095920748506621</v>
      </c>
      <c r="DA195" s="76"/>
    </row>
    <row r="196" spans="1:105" ht="12" customHeight="1" x14ac:dyDescent="0.25">
      <c r="A196" s="173" t="s">
        <v>92</v>
      </c>
      <c r="B196" s="274">
        <f>IF(B$50=0,0,B$50/NMM_fec!B$50)</f>
        <v>0.11084405404139334</v>
      </c>
      <c r="C196" s="274">
        <f>IF(C$50=0,0,C$50/NMM_fec!C$50)</f>
        <v>0.11084405404139337</v>
      </c>
      <c r="D196" s="274">
        <f>IF(D$50=0,0,D$50/NMM_fec!D$50)</f>
        <v>0.11084405404139329</v>
      </c>
      <c r="E196" s="274">
        <f>IF(E$50=0,0,E$50/NMM_fec!E$50)</f>
        <v>0.11084405404139332</v>
      </c>
      <c r="F196" s="274">
        <f>IF(F$50=0,0,F$50/NMM_fec!F$50)</f>
        <v>0.11084405404139332</v>
      </c>
      <c r="G196" s="274">
        <f>IF(G$50=0,0,G$50/NMM_fec!G$50)</f>
        <v>0.11175896451380038</v>
      </c>
      <c r="H196" s="274">
        <f>IF(H$50=0,0,H$50/NMM_fec!H$50)</f>
        <v>0.11175896451380037</v>
      </c>
      <c r="I196" s="274">
        <f>IF(I$50=0,0,I$50/NMM_fec!I$50)</f>
        <v>0.11474451586909905</v>
      </c>
      <c r="J196" s="274">
        <f>IF(J$50=0,0,J$50/NMM_fec!J$50)</f>
        <v>0.11474451586909906</v>
      </c>
      <c r="K196" s="274">
        <f>IF(K$50=0,0,K$50/NMM_fec!K$50)</f>
        <v>0.11474451586909902</v>
      </c>
      <c r="L196" s="274">
        <f>IF(L$50=0,0,L$50/NMM_fec!L$50)</f>
        <v>0.11474451586909901</v>
      </c>
      <c r="M196" s="274">
        <f>IF(M$50=0,0,M$50/NMM_fec!M$50)</f>
        <v>0.11474451586909905</v>
      </c>
      <c r="N196" s="274">
        <f>IF(N$50=0,0,N$50/NMM_fec!N$50)</f>
        <v>0.11474451586909899</v>
      </c>
      <c r="O196" s="274">
        <f>IF(O$50=0,0,O$50/NMM_fec!O$50)</f>
        <v>0.1166631097241691</v>
      </c>
      <c r="P196" s="274">
        <f>IF(P$50=0,0,P$50/NMM_fec!P$50)</f>
        <v>0.11666310972416906</v>
      </c>
      <c r="Q196" s="274">
        <f>IF(Q$50=0,0,Q$50/NMM_fec!Q$50)</f>
        <v>0.11666310972416902</v>
      </c>
      <c r="R196" s="274">
        <f>IF(R$50=0,0,R$50/NMM_fec!R$50)</f>
        <v>0.11899455394617812</v>
      </c>
      <c r="S196" s="274">
        <f>IF(S$50=0,0,S$50/NMM_fec!S$50)</f>
        <v>0.11899455394617814</v>
      </c>
      <c r="T196" s="274">
        <f>IF(T$50=0,0,T$50/NMM_fec!T$50)</f>
        <v>0.1189945539461781</v>
      </c>
      <c r="U196" s="274">
        <f>IF(U$50=0,0,U$50/NMM_fec!U$50)</f>
        <v>0.12172718452248818</v>
      </c>
      <c r="V196" s="274">
        <f>IF(V$50=0,0,V$50/NMM_fec!V$50)</f>
        <v>0.12172718452248815</v>
      </c>
      <c r="W196" s="274">
        <f>IF(W$50=0,0,W$50/NMM_fec!W$50)</f>
        <v>0.12172718452248818</v>
      </c>
      <c r="X196" s="274">
        <f>IF(X$50=0,0,X$50/NMM_fec!X$50)</f>
        <v>0.12485172824297759</v>
      </c>
      <c r="Y196" s="274">
        <f>IF(Y$50=0,0,Y$50/NMM_fec!Y$50)</f>
        <v>0.12485172824297758</v>
      </c>
      <c r="DA196" s="77"/>
    </row>
    <row r="197" spans="1:105" ht="12" customHeight="1" x14ac:dyDescent="0.25">
      <c r="A197" s="173" t="s">
        <v>93</v>
      </c>
      <c r="B197" s="274">
        <f>IF(B$51=0,0,B$51/NMM_fec!B$51)</f>
        <v>0.60537919328855927</v>
      </c>
      <c r="C197" s="274">
        <f>IF(C$51=0,0,C$51/NMM_fec!C$51)</f>
        <v>0.60537919328855938</v>
      </c>
      <c r="D197" s="274">
        <f>IF(D$51=0,0,D$51/NMM_fec!D$51)</f>
        <v>0.60537919328855927</v>
      </c>
      <c r="E197" s="274">
        <f>IF(E$51=0,0,E$51/NMM_fec!E$51)</f>
        <v>0.60537919328855938</v>
      </c>
      <c r="F197" s="274">
        <f>IF(F$51=0,0,F$51/NMM_fec!F$51)</f>
        <v>0.60537919328855938</v>
      </c>
      <c r="G197" s="274">
        <f>IF(G$51=0,0,G$51/NMM_fec!G$51)</f>
        <v>0.61037601308649114</v>
      </c>
      <c r="H197" s="274">
        <f>IF(H$51=0,0,H$51/NMM_fec!H$51)</f>
        <v>0.61037601308649136</v>
      </c>
      <c r="I197" s="274">
        <f>IF(I$51=0,0,I$51/NMM_fec!I$51)</f>
        <v>0.62595441369357518</v>
      </c>
      <c r="J197" s="274">
        <f>IF(J$51=0,0,J$51/NMM_fec!J$51)</f>
        <v>0.62668172011446877</v>
      </c>
      <c r="K197" s="274">
        <f>IF(K$51=0,0,K$51/NMM_fec!K$51)</f>
        <v>0.62668172011446865</v>
      </c>
      <c r="L197" s="274">
        <f>IF(L$51=0,0,L$51/NMM_fec!L$51)</f>
        <v>0.62668172011446865</v>
      </c>
      <c r="M197" s="274">
        <f>IF(M$51=0,0,M$51/NMM_fec!M$51)</f>
        <v>0.62668172011446877</v>
      </c>
      <c r="N197" s="274">
        <f>IF(N$51=0,0,N$51/NMM_fec!N$51)</f>
        <v>0.62668172011446843</v>
      </c>
      <c r="O197" s="274">
        <f>IF(O$51=0,0,O$51/NMM_fec!O$51)</f>
        <v>0.63716019647727784</v>
      </c>
      <c r="P197" s="274">
        <f>IF(P$51=0,0,P$51/NMM_fec!P$51)</f>
        <v>0.63716019647727784</v>
      </c>
      <c r="Q197" s="274">
        <f>IF(Q$51=0,0,Q$51/NMM_fec!Q$51)</f>
        <v>0.63716019647727751</v>
      </c>
      <c r="R197" s="274">
        <f>IF(R$51=0,0,R$51/NMM_fec!R$51)</f>
        <v>0.64989347147811871</v>
      </c>
      <c r="S197" s="274">
        <f>IF(S$51=0,0,S$51/NMM_fec!S$51)</f>
        <v>0.64989347147811871</v>
      </c>
      <c r="T197" s="274">
        <f>IF(T$51=0,0,T$51/NMM_fec!T$51)</f>
        <v>0.6498934714781186</v>
      </c>
      <c r="U197" s="274">
        <f>IF(U$51=0,0,U$51/NMM_fec!U$51)</f>
        <v>0.66152012624603995</v>
      </c>
      <c r="V197" s="274">
        <f>IF(V$51=0,0,V$51/NMM_fec!V$51)</f>
        <v>0.66481784164978741</v>
      </c>
      <c r="W197" s="274">
        <f>IF(W$51=0,0,W$51/NMM_fec!W$51)</f>
        <v>0.66481784164978763</v>
      </c>
      <c r="X197" s="274">
        <f>IF(X$51=0,0,X$51/NMM_fec!X$51)</f>
        <v>0.67495205940054193</v>
      </c>
      <c r="Y197" s="274">
        <f>IF(Y$51=0,0,Y$51/NMM_fec!Y$51)</f>
        <v>0.68188266098775896</v>
      </c>
      <c r="DA197" s="77"/>
    </row>
    <row r="198" spans="1:105" ht="12" customHeight="1" x14ac:dyDescent="0.25">
      <c r="A198" s="173" t="s">
        <v>94</v>
      </c>
      <c r="B198" s="274">
        <f>IF(B$52=0,0,B$52/NMM_fec!B$52)</f>
        <v>0.42291828070806692</v>
      </c>
      <c r="C198" s="274">
        <f>IF(C$52=0,0,C$52/NMM_fec!C$52)</f>
        <v>0.42291828070806681</v>
      </c>
      <c r="D198" s="274">
        <f>IF(D$52=0,0,D$52/NMM_fec!D$52)</f>
        <v>0.42291828070806692</v>
      </c>
      <c r="E198" s="274">
        <f>IF(E$52=0,0,E$52/NMM_fec!E$52)</f>
        <v>0.42291828070806681</v>
      </c>
      <c r="F198" s="274">
        <f>IF(F$52=0,0,F$52/NMM_fec!F$52)</f>
        <v>0.42291828070806692</v>
      </c>
      <c r="G198" s="274">
        <f>IF(G$52=0,0,G$52/NMM_fec!G$52)</f>
        <v>0.42640906212470225</v>
      </c>
      <c r="H198" s="274">
        <f>IF(H$52=0,0,H$52/NMM_fec!H$52)</f>
        <v>0.42640906212470214</v>
      </c>
      <c r="I198" s="274">
        <f>IF(I$52=0,0,I$52/NMM_fec!I$52)</f>
        <v>0.43780023918934657</v>
      </c>
      <c r="J198" s="274">
        <f>IF(J$52=0,0,J$52/NMM_fec!J$52)</f>
        <v>0.43780023918934657</v>
      </c>
      <c r="K198" s="274">
        <f>IF(K$52=0,0,K$52/NMM_fec!K$52)</f>
        <v>0.43780023918934663</v>
      </c>
      <c r="L198" s="274">
        <f>IF(L$52=0,0,L$52/NMM_fec!L$52)</f>
        <v>0.43780023918934674</v>
      </c>
      <c r="M198" s="274">
        <f>IF(M$52=0,0,M$52/NMM_fec!M$52)</f>
        <v>0.43780023918934663</v>
      </c>
      <c r="N198" s="274">
        <f>IF(N$52=0,0,N$52/NMM_fec!N$52)</f>
        <v>0.43780023918934668</v>
      </c>
      <c r="O198" s="274">
        <f>IF(O$52=0,0,O$52/NMM_fec!O$52)</f>
        <v>0.44512050928935837</v>
      </c>
      <c r="P198" s="274">
        <f>IF(P$52=0,0,P$52/NMM_fec!P$52)</f>
        <v>0.44512050928935842</v>
      </c>
      <c r="Q198" s="274">
        <f>IF(Q$52=0,0,Q$52/NMM_fec!Q$52)</f>
        <v>0.4451205092893582</v>
      </c>
      <c r="R198" s="274">
        <f>IF(R$52=0,0,R$52/NMM_fec!R$52)</f>
        <v>0.45401598311938107</v>
      </c>
      <c r="S198" s="274">
        <f>IF(S$52=0,0,S$52/NMM_fec!S$52)</f>
        <v>0.45401598311938085</v>
      </c>
      <c r="T198" s="274">
        <f>IF(T$52=0,0,T$52/NMM_fec!T$52)</f>
        <v>0.45401598311938068</v>
      </c>
      <c r="U198" s="274">
        <f>IF(U$52=0,0,U$52/NMM_fec!U$52)</f>
        <v>0.46444215739763067</v>
      </c>
      <c r="V198" s="274">
        <f>IF(V$52=0,0,V$52/NMM_fec!V$52)</f>
        <v>0.46444215739763101</v>
      </c>
      <c r="W198" s="274">
        <f>IF(W$52=0,0,W$52/NMM_fec!W$52)</f>
        <v>0.46444215739763084</v>
      </c>
      <c r="X198" s="274">
        <f>IF(X$52=0,0,X$52/NMM_fec!X$52)</f>
        <v>0.47636365079386767</v>
      </c>
      <c r="Y198" s="274">
        <f>IF(Y$52=0,0,Y$52/NMM_fec!Y$52)</f>
        <v>0.47636365079386767</v>
      </c>
      <c r="DA198" s="77"/>
    </row>
    <row r="199" spans="1:105" ht="12" customHeight="1" x14ac:dyDescent="0.25">
      <c r="A199" s="56" t="s">
        <v>95</v>
      </c>
      <c r="B199" s="275">
        <f>IF(B$53=0,0,B$53/NMM_fec!B$53)</f>
        <v>0.65829922939748808</v>
      </c>
      <c r="C199" s="275">
        <f>IF(C$53=0,0,C$53/NMM_fec!C$53)</f>
        <v>0.67406640358556935</v>
      </c>
      <c r="D199" s="275">
        <f>IF(D$53=0,0,D$53/NMM_fec!D$53)</f>
        <v>0.67317027972262256</v>
      </c>
      <c r="E199" s="275">
        <f>IF(E$53=0,0,E$53/NMM_fec!E$53)</f>
        <v>0.6454303637114186</v>
      </c>
      <c r="F199" s="275">
        <f>IF(F$53=0,0,F$53/NMM_fec!F$53)</f>
        <v>0.64484274101621408</v>
      </c>
      <c r="G199" s="275">
        <f>IF(G$53=0,0,G$53/NMM_fec!G$53)</f>
        <v>0.65025693682082408</v>
      </c>
      <c r="H199" s="275">
        <f>IF(H$53=0,0,H$53/NMM_fec!H$53)</f>
        <v>0.6508984728942282</v>
      </c>
      <c r="I199" s="275">
        <f>IF(I$53=0,0,I$53/NMM_fec!I$53)</f>
        <v>0.67323925636407334</v>
      </c>
      <c r="J199" s="275">
        <f>IF(J$53=0,0,J$53/NMM_fec!J$53)</f>
        <v>0.66610314392165426</v>
      </c>
      <c r="K199" s="275">
        <f>IF(K$53=0,0,K$53/NMM_fec!K$53)</f>
        <v>0.66621392540148361</v>
      </c>
      <c r="L199" s="275">
        <f>IF(L$53=0,0,L$53/NMM_fec!L$53)</f>
        <v>0.66774014572394524</v>
      </c>
      <c r="M199" s="275">
        <f>IF(M$53=0,0,M$53/NMM_fec!M$53)</f>
        <v>0.67441993150819224</v>
      </c>
      <c r="N199" s="275">
        <f>IF(N$53=0,0,N$53/NMM_fec!N$53)</f>
        <v>0.67444992595239062</v>
      </c>
      <c r="O199" s="275">
        <f>IF(O$53=0,0,O$53/NMM_fec!O$53)</f>
        <v>0.68526919136016629</v>
      </c>
      <c r="P199" s="275">
        <f>IF(P$53=0,0,P$53/NMM_fec!P$53)</f>
        <v>0.68410031026771745</v>
      </c>
      <c r="Q199" s="275">
        <f>IF(Q$53=0,0,Q$53/NMM_fec!Q$53)</f>
        <v>0.68652994514130061</v>
      </c>
      <c r="R199" s="275">
        <f>IF(R$53=0,0,R$53/NMM_fec!R$53)</f>
        <v>0.70050292961913607</v>
      </c>
      <c r="S199" s="275">
        <f>IF(S$53=0,0,S$53/NMM_fec!S$53)</f>
        <v>0.70256754714932812</v>
      </c>
      <c r="T199" s="275">
        <f>IF(T$53=0,0,T$53/NMM_fec!T$53)</f>
        <v>0.70709928877077721</v>
      </c>
      <c r="U199" s="275">
        <f>IF(U$53=0,0,U$53/NMM_fec!U$53)</f>
        <v>0.72367847968315802</v>
      </c>
      <c r="V199" s="275">
        <f>IF(V$53=0,0,V$53/NMM_fec!V$53)</f>
        <v>0.71570809534291491</v>
      </c>
      <c r="W199" s="275">
        <f>IF(W$53=0,0,W$53/NMM_fec!W$53)</f>
        <v>0.72301313713518323</v>
      </c>
      <c r="X199" s="275">
        <f>IF(X$53=0,0,X$53/NMM_fec!X$53)</f>
        <v>0.74319621897387544</v>
      </c>
      <c r="Y199" s="275">
        <f>IF(Y$53=0,0,Y$53/NMM_fec!Y$53)</f>
        <v>0.74583149777169178</v>
      </c>
      <c r="DA199" s="78"/>
    </row>
    <row r="200" spans="1:105" ht="12" customHeight="1" x14ac:dyDescent="0.25">
      <c r="A200" s="174" t="s">
        <v>1496</v>
      </c>
      <c r="B200" s="276">
        <f>IF(B$59=0,0,B$59/NMM_fec!B$59)</f>
        <v>0.51414341727203161</v>
      </c>
      <c r="C200" s="276">
        <f>IF(C$59=0,0,C$59/NMM_fec!C$59)</f>
        <v>0.51414341727203161</v>
      </c>
      <c r="D200" s="276">
        <f>IF(D$59=0,0,D$59/NMM_fec!D$59)</f>
        <v>0.5141434172720315</v>
      </c>
      <c r="E200" s="276">
        <f>IF(E$59=0,0,E$59/NMM_fec!E$59)</f>
        <v>0.51414341727203161</v>
      </c>
      <c r="F200" s="276">
        <f>IF(F$59=0,0,F$59/NMM_fec!F$59)</f>
        <v>0.51414341727203172</v>
      </c>
      <c r="G200" s="276">
        <f>IF(G$59=0,0,G$59/NMM_fec!G$59)</f>
        <v>0.51838717397011902</v>
      </c>
      <c r="H200" s="276">
        <f>IF(H$59=0,0,H$59/NMM_fec!H$59)</f>
        <v>0.51838717397011913</v>
      </c>
      <c r="I200" s="276">
        <f>IF(I$59=0,0,I$59/NMM_fec!I$59)</f>
        <v>0.53223547273119831</v>
      </c>
      <c r="J200" s="276">
        <f>IF(J$59=0,0,J$59/NMM_fec!J$59)</f>
        <v>0.53223547273119809</v>
      </c>
      <c r="K200" s="276">
        <f>IF(K$59=0,0,K$59/NMM_fec!K$59)</f>
        <v>0.5322354727311982</v>
      </c>
      <c r="L200" s="276">
        <f>IF(L$59=0,0,L$59/NMM_fec!L$59)</f>
        <v>0.5322354727311982</v>
      </c>
      <c r="M200" s="276">
        <f>IF(M$59=0,0,M$59/NMM_fec!M$59)</f>
        <v>0.53223547273119831</v>
      </c>
      <c r="N200" s="276">
        <f>IF(N$59=0,0,N$59/NMM_fec!N$59)</f>
        <v>0.53223547273119831</v>
      </c>
      <c r="O200" s="276">
        <f>IF(O$59=0,0,O$59/NMM_fec!O$59)</f>
        <v>0.54113475388374832</v>
      </c>
      <c r="P200" s="276">
        <f>IF(P$59=0,0,P$59/NMM_fec!P$59)</f>
        <v>0.5411347538837481</v>
      </c>
      <c r="Q200" s="276">
        <f>IF(Q$59=0,0,Q$59/NMM_fec!Q$59)</f>
        <v>0.54113475388374843</v>
      </c>
      <c r="R200" s="276">
        <f>IF(R$59=0,0,R$59/NMM_fec!R$59)</f>
        <v>0.55194901640643879</v>
      </c>
      <c r="S200" s="276">
        <f>IF(S$59=0,0,S$59/NMM_fec!S$59)</f>
        <v>0.55194901640643856</v>
      </c>
      <c r="T200" s="276">
        <f>IF(T$59=0,0,T$59/NMM_fec!T$59)</f>
        <v>0.55194901640643834</v>
      </c>
      <c r="U200" s="276">
        <f>IF(U$59=0,0,U$59/NMM_fec!U$59)</f>
        <v>0.5634441147657947</v>
      </c>
      <c r="V200" s="276">
        <f>IF(V$59=0,0,V$59/NMM_fec!V$59)</f>
        <v>0.56462415748456463</v>
      </c>
      <c r="W200" s="276">
        <f>IF(W$59=0,0,W$59/NMM_fec!W$59)</f>
        <v>0.5646241574845644</v>
      </c>
      <c r="X200" s="276">
        <f>IF(X$59=0,0,X$59/NMM_fec!X$59)</f>
        <v>0.57485174173610798</v>
      </c>
      <c r="Y200" s="276">
        <f>IF(Y$59=0,0,Y$59/NMM_fec!Y$59)</f>
        <v>0.57911716389579104</v>
      </c>
      <c r="DA200" s="79"/>
    </row>
    <row r="201" spans="1:105" ht="12" customHeight="1" x14ac:dyDescent="0.25">
      <c r="A201" s="174" t="s">
        <v>1498</v>
      </c>
      <c r="B201" s="276">
        <f>IF(B$60=0,0,B$60/NMM_fec!B$60)</f>
        <v>0.36673346622100306</v>
      </c>
      <c r="C201" s="276">
        <f>IF(C$60=0,0,C$60/NMM_fec!C$60)</f>
        <v>0.36816503554638241</v>
      </c>
      <c r="D201" s="276">
        <f>IF(D$60=0,0,D$60/NMM_fec!D$60)</f>
        <v>0.36676395176168386</v>
      </c>
      <c r="E201" s="276">
        <f>IF(E$60=0,0,E$60/NMM_fec!E$60)</f>
        <v>0.36533936048442484</v>
      </c>
      <c r="F201" s="276">
        <f>IF(F$60=0,0,F$60/NMM_fec!F$60)</f>
        <v>0.36736743132602984</v>
      </c>
      <c r="G201" s="276">
        <f>IF(G$60=0,0,G$60/NMM_fec!G$60)</f>
        <v>0.3706399878690278</v>
      </c>
      <c r="H201" s="276">
        <f>IF(H$60=0,0,H$60/NMM_fec!H$60)</f>
        <v>0.37014082550664135</v>
      </c>
      <c r="I201" s="276">
        <f>IF(I$60=0,0,I$60/NMM_fec!I$60)</f>
        <v>0.37782343473610541</v>
      </c>
      <c r="J201" s="276">
        <f>IF(J$60=0,0,J$60/NMM_fec!J$60)</f>
        <v>0.37708997729788413</v>
      </c>
      <c r="K201" s="276">
        <f>IF(K$60=0,0,K$60/NMM_fec!K$60)</f>
        <v>0.37838931303594736</v>
      </c>
      <c r="L201" s="276">
        <f>IF(L$60=0,0,L$60/NMM_fec!L$60)</f>
        <v>0.37945084497778675</v>
      </c>
      <c r="M201" s="276">
        <f>IF(M$60=0,0,M$60/NMM_fec!M$60)</f>
        <v>0.37820761268851705</v>
      </c>
      <c r="N201" s="276">
        <f>IF(N$60=0,0,N$60/NMM_fec!N$60)</f>
        <v>0.37912089467850285</v>
      </c>
      <c r="O201" s="276">
        <f>IF(O$60=0,0,O$60/NMM_fec!O$60)</f>
        <v>0.38672075562958275</v>
      </c>
      <c r="P201" s="276">
        <f>IF(P$60=0,0,P$60/NMM_fec!P$60)</f>
        <v>0.38609469073491265</v>
      </c>
      <c r="Q201" s="276">
        <f>IF(Q$60=0,0,Q$60/NMM_fec!Q$60)</f>
        <v>0.38660607817558923</v>
      </c>
      <c r="R201" s="276">
        <f>IF(R$60=0,0,R$60/NMM_fec!R$60)</f>
        <v>0.39505571460693312</v>
      </c>
      <c r="S201" s="276">
        <f>IF(S$60=0,0,S$60/NMM_fec!S$60)</f>
        <v>0.39410512907631517</v>
      </c>
      <c r="T201" s="276">
        <f>IF(T$60=0,0,T$60/NMM_fec!T$60)</f>
        <v>0.40557949672379984</v>
      </c>
      <c r="U201" s="276">
        <f>IF(U$60=0,0,U$60/NMM_fec!U$60)</f>
        <v>0.40472046906784687</v>
      </c>
      <c r="V201" s="276">
        <f>IF(V$60=0,0,V$60/NMM_fec!V$60)</f>
        <v>0.39989359714495665</v>
      </c>
      <c r="W201" s="276">
        <f>IF(W$60=0,0,W$60/NMM_fec!W$60)</f>
        <v>0.40526014854177167</v>
      </c>
      <c r="X201" s="276">
        <f>IF(X$60=0,0,X$60/NMM_fec!X$60)</f>
        <v>0.41405850300529634</v>
      </c>
      <c r="Y201" s="276">
        <f>IF(Y$60=0,0,Y$60/NMM_fec!Y$60)</f>
        <v>0.4133219357218525</v>
      </c>
      <c r="DA201" s="79"/>
    </row>
    <row r="202" spans="1:105" ht="12" customHeight="1" x14ac:dyDescent="0.25">
      <c r="A202" s="174" t="s">
        <v>1520</v>
      </c>
      <c r="B202" s="276">
        <f>IF(B$79=0,0,B$79/NMM_fec!B$79)</f>
        <v>0.51760932411231841</v>
      </c>
      <c r="C202" s="276">
        <f>IF(C$79=0,0,C$79/NMM_fec!C$79)</f>
        <v>0.51714949560418977</v>
      </c>
      <c r="D202" s="276">
        <f>IF(D$79=0,0,D$79/NMM_fec!D$79)</f>
        <v>0.51478180261712059</v>
      </c>
      <c r="E202" s="276">
        <f>IF(E$79=0,0,E$79/NMM_fec!E$79)</f>
        <v>0.51749388748038372</v>
      </c>
      <c r="F202" s="276">
        <f>IF(F$79=0,0,F$79/NMM_fec!F$79)</f>
        <v>0.51698416121621749</v>
      </c>
      <c r="G202" s="276">
        <f>IF(G$79=0,0,G$79/NMM_fec!G$79)</f>
        <v>0.52059761541310523</v>
      </c>
      <c r="H202" s="276">
        <f>IF(H$79=0,0,H$79/NMM_fec!H$79)</f>
        <v>0.52096651391411786</v>
      </c>
      <c r="I202" s="276">
        <f>IF(I$79=0,0,I$79/NMM_fec!I$79)</f>
        <v>0.53572710068690632</v>
      </c>
      <c r="J202" s="276">
        <f>IF(J$79=0,0,J$79/NMM_fec!J$79)</f>
        <v>0.53623498158757643</v>
      </c>
      <c r="K202" s="276">
        <f>IF(K$79=0,0,K$79/NMM_fec!K$79)</f>
        <v>0.53628857345321823</v>
      </c>
      <c r="L202" s="276">
        <f>IF(L$79=0,0,L$79/NMM_fec!L$79)</f>
        <v>0.53677363445384163</v>
      </c>
      <c r="M202" s="276">
        <f>IF(M$79=0,0,M$79/NMM_fec!M$79)</f>
        <v>0.5375374610347875</v>
      </c>
      <c r="N202" s="276">
        <f>IF(N$79=0,0,N$79/NMM_fec!N$79)</f>
        <v>0.53762210085264595</v>
      </c>
      <c r="O202" s="276">
        <f>IF(O$79=0,0,O$79/NMM_fec!O$79)</f>
        <v>0.54620377663334152</v>
      </c>
      <c r="P202" s="276">
        <f>IF(P$79=0,0,P$79/NMM_fec!P$79)</f>
        <v>0.54623582345015465</v>
      </c>
      <c r="Q202" s="276">
        <f>IF(Q$79=0,0,Q$79/NMM_fec!Q$79)</f>
        <v>0.54595878492310201</v>
      </c>
      <c r="R202" s="276">
        <f>IF(R$79=0,0,R$79/NMM_fec!R$79)</f>
        <v>0.55656958245165011</v>
      </c>
      <c r="S202" s="276">
        <f>IF(S$79=0,0,S$79/NMM_fec!S$79)</f>
        <v>0.55784619863787588</v>
      </c>
      <c r="T202" s="276">
        <f>IF(T$79=0,0,T$79/NMM_fec!T$79)</f>
        <v>0.55674168646885136</v>
      </c>
      <c r="U202" s="276">
        <f>IF(U$79=0,0,U$79/NMM_fec!U$79)</f>
        <v>0.56958701801575751</v>
      </c>
      <c r="V202" s="276">
        <f>IF(V$79=0,0,V$79/NMM_fec!V$79)</f>
        <v>0.56925562667562879</v>
      </c>
      <c r="W202" s="276">
        <f>IF(W$79=0,0,W$79/NMM_fec!W$79)</f>
        <v>0.5697479627156441</v>
      </c>
      <c r="X202" s="276">
        <f>IF(X$79=0,0,X$79/NMM_fec!X$79)</f>
        <v>0.58477272565320082</v>
      </c>
      <c r="Y202" s="276">
        <f>IF(Y$79=0,0,Y$79/NMM_fec!Y$79)</f>
        <v>0.58499507581133259</v>
      </c>
      <c r="DA202" s="79"/>
    </row>
    <row r="203" spans="1:105" ht="12" customHeight="1" x14ac:dyDescent="0.25">
      <c r="A203" s="41" t="s">
        <v>1532</v>
      </c>
      <c r="B203" s="277">
        <f>IF(B$89=0,0,B$89/NMM_fec!B$89)</f>
        <v>0.42377624500319661</v>
      </c>
      <c r="C203" s="277">
        <f>IF(C$89=0,0,C$89/NMM_fec!C$89)</f>
        <v>0.4288736785998834</v>
      </c>
      <c r="D203" s="277">
        <f>IF(D$89=0,0,D$89/NMM_fec!D$89)</f>
        <v>0.42725773707682857</v>
      </c>
      <c r="E203" s="277">
        <f>IF(E$89=0,0,E$89/NMM_fec!E$89)</f>
        <v>0.41974734784655848</v>
      </c>
      <c r="F203" s="277">
        <f>IF(F$89=0,0,F$89/NMM_fec!F$89)</f>
        <v>0.4200444047511126</v>
      </c>
      <c r="G203" s="277">
        <f>IF(G$89=0,0,G$89/NMM_fec!G$89)</f>
        <v>0.42606065972698087</v>
      </c>
      <c r="H203" s="277">
        <f>IF(H$89=0,0,H$89/NMM_fec!H$89)</f>
        <v>0.42600712083818598</v>
      </c>
      <c r="I203" s="277">
        <f>IF(I$89=0,0,I$89/NMM_fec!I$89)</f>
        <v>0.437449716864593</v>
      </c>
      <c r="J203" s="277">
        <f>IF(J$89=0,0,J$89/NMM_fec!J$89)</f>
        <v>0.43486149491949133</v>
      </c>
      <c r="K203" s="277">
        <f>IF(K$89=0,0,K$89/NMM_fec!K$89)</f>
        <v>0.435902505594015</v>
      </c>
      <c r="L203" s="277">
        <f>IF(L$89=0,0,L$89/NMM_fec!L$89)</f>
        <v>0.43710922243669548</v>
      </c>
      <c r="M203" s="277">
        <f>IF(M$89=0,0,M$89/NMM_fec!M$89)</f>
        <v>0.43759963167403404</v>
      </c>
      <c r="N203" s="277">
        <f>IF(N$89=0,0,N$89/NMM_fec!N$89)</f>
        <v>0.43784330104059199</v>
      </c>
      <c r="O203" s="277">
        <f>IF(O$89=0,0,O$89/NMM_fec!O$89)</f>
        <v>0.44565860979605132</v>
      </c>
      <c r="P203" s="277">
        <f>IF(P$89=0,0,P$89/NMM_fec!P$89)</f>
        <v>0.44466056766956752</v>
      </c>
      <c r="Q203" s="277">
        <f>IF(Q$89=0,0,Q$89/NMM_fec!Q$89)</f>
        <v>0.44549805061290515</v>
      </c>
      <c r="R203" s="277">
        <f>IF(R$89=0,0,R$89/NMM_fec!R$89)</f>
        <v>0.45503415552475163</v>
      </c>
      <c r="S203" s="277">
        <f>IF(S$89=0,0,S$89/NMM_fec!S$89)</f>
        <v>0.45521916977951005</v>
      </c>
      <c r="T203" s="277">
        <f>IF(T$89=0,0,T$89/NMM_fec!T$89)</f>
        <v>0.45528742200129291</v>
      </c>
      <c r="U203" s="277">
        <f>IF(U$89=0,0,U$89/NMM_fec!U$89)</f>
        <v>0.46580439099551557</v>
      </c>
      <c r="V203" s="277">
        <f>IF(V$89=0,0,V$89/NMM_fec!V$89)</f>
        <v>0.4586545431535447</v>
      </c>
      <c r="W203" s="277">
        <f>IF(W$89=0,0,W$89/NMM_fec!W$89)</f>
        <v>0.4656174919931732</v>
      </c>
      <c r="X203" s="277">
        <f>IF(X$89=0,0,X$89/NMM_fec!X$89)</f>
        <v>0.47715755493277806</v>
      </c>
      <c r="Y203" s="277">
        <f>IF(Y$89=0,0,Y$89/NMM_fec!Y$89)</f>
        <v>0.47635357263289346</v>
      </c>
      <c r="DA203" s="82"/>
    </row>
    <row r="204" spans="1:105" ht="12" customHeight="1" x14ac:dyDescent="0.25">
      <c r="A204" s="172"/>
      <c r="B204" s="172"/>
      <c r="C204" s="172"/>
      <c r="D204" s="172"/>
      <c r="E204" s="172"/>
      <c r="F204" s="172"/>
      <c r="G204" s="172"/>
      <c r="H204" s="172"/>
      <c r="I204" s="172"/>
      <c r="J204" s="172"/>
      <c r="K204" s="172"/>
      <c r="L204" s="172"/>
      <c r="M204" s="172"/>
      <c r="N204" s="172"/>
      <c r="O204" s="172"/>
      <c r="P204" s="172"/>
      <c r="Q204" s="172"/>
      <c r="R204" s="172"/>
      <c r="S204" s="172"/>
      <c r="T204" s="172"/>
      <c r="U204" s="172"/>
      <c r="V204" s="172"/>
      <c r="W204" s="172"/>
      <c r="X204" s="172"/>
      <c r="Y204" s="172"/>
      <c r="DA204" s="176"/>
    </row>
    <row r="205" spans="1:105" ht="12" customHeight="1" x14ac:dyDescent="0.25">
      <c r="A205" s="35" t="s">
        <v>53</v>
      </c>
      <c r="B205" s="320">
        <f>IF(B$99=0,0,B$99/NMM_fec!B$99)</f>
        <v>0.52481384200053427</v>
      </c>
      <c r="C205" s="320">
        <f>IF(C$99=0,0,C$99/NMM_fec!C$99)</f>
        <v>0.53097796207414738</v>
      </c>
      <c r="D205" s="320">
        <f>IF(D$99=0,0,D$99/NMM_fec!D$99)</f>
        <v>0.52880931401506326</v>
      </c>
      <c r="E205" s="320">
        <f>IF(E$99=0,0,E$99/NMM_fec!E$99)</f>
        <v>0.52080517962152861</v>
      </c>
      <c r="F205" s="320">
        <f>IF(F$99=0,0,F$99/NMM_fec!F$99)</f>
        <v>0.52475487748416849</v>
      </c>
      <c r="G205" s="320">
        <f>IF(G$99=0,0,G$99/NMM_fec!G$99)</f>
        <v>0.53045058834575987</v>
      </c>
      <c r="H205" s="320">
        <f>IF(H$99=0,0,H$99/NMM_fec!H$99)</f>
        <v>0.53451033307088214</v>
      </c>
      <c r="I205" s="320">
        <f>IF(I$99=0,0,I$99/NMM_fec!I$99)</f>
        <v>0.53668458002830377</v>
      </c>
      <c r="J205" s="320">
        <f>IF(J$99=0,0,J$99/NMM_fec!J$99)</f>
        <v>0.53623842910632813</v>
      </c>
      <c r="K205" s="320">
        <f>IF(K$99=0,0,K$99/NMM_fec!K$99)</f>
        <v>0.53770789957570675</v>
      </c>
      <c r="L205" s="320">
        <f>IF(L$99=0,0,L$99/NMM_fec!L$99)</f>
        <v>0.54275651826879712</v>
      </c>
      <c r="M205" s="320">
        <f>IF(M$99=0,0,M$99/NMM_fec!M$99)</f>
        <v>0.5509831912329074</v>
      </c>
      <c r="N205" s="320">
        <f>IF(N$99=0,0,N$99/NMM_fec!N$99)</f>
        <v>0.55152978196119629</v>
      </c>
      <c r="O205" s="320">
        <f>IF(O$99=0,0,O$99/NMM_fec!O$99)</f>
        <v>0.55726998382129256</v>
      </c>
      <c r="P205" s="320">
        <f>IF(P$99=0,0,P$99/NMM_fec!P$99)</f>
        <v>0.56469914620755046</v>
      </c>
      <c r="Q205" s="320">
        <f>IF(Q$99=0,0,Q$99/NMM_fec!Q$99)</f>
        <v>0.57054101257776613</v>
      </c>
      <c r="R205" s="320">
        <f>IF(R$99=0,0,R$99/NMM_fec!R$99)</f>
        <v>0.58108468791678292</v>
      </c>
      <c r="S205" s="320">
        <f>IF(S$99=0,0,S$99/NMM_fec!S$99)</f>
        <v>0.5811792823450127</v>
      </c>
      <c r="T205" s="320">
        <f>IF(T$99=0,0,T$99/NMM_fec!T$99)</f>
        <v>0.59228042402608161</v>
      </c>
      <c r="U205" s="320">
        <f>IF(U$99=0,0,U$99/NMM_fec!U$99)</f>
        <v>0.59262323602171241</v>
      </c>
      <c r="V205" s="320">
        <f>IF(V$99=0,0,V$99/NMM_fec!V$99)</f>
        <v>0.59419088556863164</v>
      </c>
      <c r="W205" s="320">
        <f>IF(W$99=0,0,W$99/NMM_fec!W$99)</f>
        <v>0.60419908036877057</v>
      </c>
      <c r="X205" s="320">
        <f>IF(X$99=0,0,X$99/NMM_fec!X$99)</f>
        <v>0.61015385889950957</v>
      </c>
      <c r="Y205" s="320">
        <f>IF(Y$99=0,0,Y$99/NMM_fec!Y$99)</f>
        <v>0.61514375361289475</v>
      </c>
      <c r="DA205" s="95"/>
    </row>
    <row r="206" spans="1:105" ht="12" customHeight="1" x14ac:dyDescent="0.25">
      <c r="A206" s="55" t="s">
        <v>91</v>
      </c>
      <c r="B206" s="273">
        <f>IF(B$100=0,0,B$100/NMM_fec!B$100)</f>
        <v>0.51622485784274497</v>
      </c>
      <c r="C206" s="273">
        <f>IF(C$100=0,0,C$100/NMM_fec!C$100)</f>
        <v>0.51622485784274486</v>
      </c>
      <c r="D206" s="273">
        <f>IF(D$100=0,0,D$100/NMM_fec!D$100)</f>
        <v>0.51622485784274497</v>
      </c>
      <c r="E206" s="273">
        <f>IF(E$100=0,0,E$100/NMM_fec!E$100)</f>
        <v>0.51622485784274486</v>
      </c>
      <c r="F206" s="273">
        <f>IF(F$100=0,0,F$100/NMM_fec!F$100)</f>
        <v>0.5196023720584706</v>
      </c>
      <c r="G206" s="273">
        <f>IF(G$100=0,0,G$100/NMM_fec!G$100)</f>
        <v>0.52178105328987257</v>
      </c>
      <c r="H206" s="273">
        <f>IF(H$100=0,0,H$100/NMM_fec!H$100)</f>
        <v>0.52460294796088536</v>
      </c>
      <c r="I206" s="273">
        <f>IF(I$100=0,0,I$100/NMM_fec!I$100)</f>
        <v>0.52714265316479669</v>
      </c>
      <c r="J206" s="273">
        <f>IF(J$100=0,0,J$100/NMM_fec!J$100)</f>
        <v>0.52942838784831681</v>
      </c>
      <c r="K206" s="273">
        <f>IF(K$100=0,0,K$100/NMM_fec!K$100)</f>
        <v>0.53118672886928486</v>
      </c>
      <c r="L206" s="273">
        <f>IF(L$100=0,0,L$100/NMM_fec!L$100)</f>
        <v>0.53306805598235607</v>
      </c>
      <c r="M206" s="273">
        <f>IF(M$100=0,0,M$100/NMM_fec!M$100)</f>
        <v>0.53476125038412081</v>
      </c>
      <c r="N206" s="273">
        <f>IF(N$100=0,0,N$100/NMM_fec!N$100)</f>
        <v>0.53628512534570871</v>
      </c>
      <c r="O206" s="273">
        <f>IF(O$100=0,0,O$100/NMM_fec!O$100)</f>
        <v>0.53765661281113786</v>
      </c>
      <c r="P206" s="273">
        <f>IF(P$100=0,0,P$100/NMM_fec!P$100)</f>
        <v>0.53889095153002387</v>
      </c>
      <c r="Q206" s="273">
        <f>IF(Q$100=0,0,Q$100/NMM_fec!Q$100)</f>
        <v>0.54000185637702169</v>
      </c>
      <c r="R206" s="273">
        <f>IF(R$100=0,0,R$100/NMM_fec!R$100)</f>
        <v>0.54100167073931948</v>
      </c>
      <c r="S206" s="273">
        <f>IF(S$100=0,0,S$100/NMM_fec!S$100)</f>
        <v>0.54190150366538758</v>
      </c>
      <c r="T206" s="273">
        <f>IF(T$100=0,0,T$100/NMM_fec!T$100)</f>
        <v>0.54271135329884879</v>
      </c>
      <c r="U206" s="273">
        <f>IF(U$100=0,0,U$100/NMM_fec!U$100)</f>
        <v>0.54344021796896391</v>
      </c>
      <c r="V206" s="273">
        <f>IF(V$100=0,0,V$100/NMM_fec!V$100)</f>
        <v>0.54409619617206739</v>
      </c>
      <c r="W206" s="273">
        <f>IF(W$100=0,0,W$100/NMM_fec!W$100)</f>
        <v>0.54449999999999976</v>
      </c>
      <c r="X206" s="273">
        <f>IF(X$100=0,0,X$100/NMM_fec!X$100)</f>
        <v>0.54449999999999998</v>
      </c>
      <c r="Y206" s="273">
        <f>IF(Y$100=0,0,Y$100/NMM_fec!Y$100)</f>
        <v>0.54449999999999998</v>
      </c>
      <c r="DA206" s="76"/>
    </row>
    <row r="207" spans="1:105" ht="12" customHeight="1" x14ac:dyDescent="0.25">
      <c r="A207" s="173" t="s">
        <v>92</v>
      </c>
      <c r="B207" s="274">
        <f>IF(B$101=0,0,B$101/NMM_fec!B$101)</f>
        <v>0.1339921257114553</v>
      </c>
      <c r="C207" s="274">
        <f>IF(C$101=0,0,C$101/NMM_fec!C$101)</f>
        <v>0.13399212571145522</v>
      </c>
      <c r="D207" s="274">
        <f>IF(D$101=0,0,D$101/NMM_fec!D$101)</f>
        <v>0.13399212571145527</v>
      </c>
      <c r="E207" s="274">
        <f>IF(E$101=0,0,E$101/NMM_fec!E$101)</f>
        <v>0.13399212571145527</v>
      </c>
      <c r="F207" s="274">
        <f>IF(F$101=0,0,F$101/NMM_fec!F$101)</f>
        <v>0.13489001022097385</v>
      </c>
      <c r="G207" s="274">
        <f>IF(G$101=0,0,G$101/NMM_fec!G$101)</f>
        <v>0.13543430042954221</v>
      </c>
      <c r="H207" s="274">
        <f>IF(H$101=0,0,H$101/NMM_fec!H$101)</f>
        <v>0.13652763379414712</v>
      </c>
      <c r="I207" s="274">
        <f>IF(I$101=0,0,I$101/NMM_fec!I$101)</f>
        <v>0.13719612759638575</v>
      </c>
      <c r="J207" s="274">
        <f>IF(J$101=0,0,J$101/NMM_fec!J$101)</f>
        <v>0.13787565218835618</v>
      </c>
      <c r="K207" s="274">
        <f>IF(K$101=0,0,K$101/NMM_fec!K$101)</f>
        <v>0.1378756521883561</v>
      </c>
      <c r="L207" s="274">
        <f>IF(L$101=0,0,L$101/NMM_fec!L$101)</f>
        <v>0.1387967919805051</v>
      </c>
      <c r="M207" s="274">
        <f>IF(M$101=0,0,M$101/NMM_fec!M$101)</f>
        <v>0.14088887890736598</v>
      </c>
      <c r="N207" s="274">
        <f>IF(N$101=0,0,N$101/NMM_fec!N$101)</f>
        <v>0.14088887890736604</v>
      </c>
      <c r="O207" s="274">
        <f>IF(O$101=0,0,O$101/NMM_fec!O$101)</f>
        <v>0.14214458349855272</v>
      </c>
      <c r="P207" s="274">
        <f>IF(P$101=0,0,P$101/NMM_fec!P$101)</f>
        <v>0.14441549523607136</v>
      </c>
      <c r="Q207" s="274">
        <f>IF(Q$101=0,0,Q$101/NMM_fec!Q$101)</f>
        <v>0.14568990464475295</v>
      </c>
      <c r="R207" s="274">
        <f>IF(R$101=0,0,R$101/NMM_fec!R$101)</f>
        <v>0.14789630033553511</v>
      </c>
      <c r="S207" s="274">
        <f>IF(S$101=0,0,S$101/NMM_fec!S$101)</f>
        <v>0.1482434140304506</v>
      </c>
      <c r="T207" s="274">
        <f>IF(T$101=0,0,T$101/NMM_fec!T$101)</f>
        <v>0.15019445878266288</v>
      </c>
      <c r="U207" s="274">
        <f>IF(U$101=0,0,U$101/NMM_fec!U$101)</f>
        <v>0.15107147879682747</v>
      </c>
      <c r="V207" s="274">
        <f>IF(V$101=0,0,V$101/NMM_fec!V$101)</f>
        <v>0.15273971707240214</v>
      </c>
      <c r="W207" s="274">
        <f>IF(W$101=0,0,W$101/NMM_fec!W$101)</f>
        <v>0.15416245149380742</v>
      </c>
      <c r="X207" s="274">
        <f>IF(X$101=0,0,X$101/NMM_fec!X$101)</f>
        <v>0.15552159249968417</v>
      </c>
      <c r="Y207" s="274">
        <f>IF(Y$101=0,0,Y$101/NMM_fec!Y$101)</f>
        <v>0.15674481940497317</v>
      </c>
      <c r="DA207" s="77"/>
    </row>
    <row r="208" spans="1:105" ht="12" customHeight="1" x14ac:dyDescent="0.25">
      <c r="A208" s="173" t="s">
        <v>93</v>
      </c>
      <c r="B208" s="274">
        <f>IF(B$102=0,0,B$102/NMM_fec!B$102)</f>
        <v>0.73213964052848257</v>
      </c>
      <c r="C208" s="274">
        <f>IF(C$102=0,0,C$102/NMM_fec!C$102)</f>
        <v>0.73213964052848246</v>
      </c>
      <c r="D208" s="274">
        <f>IF(D$102=0,0,D$102/NMM_fec!D$102)</f>
        <v>0.73213964052848268</v>
      </c>
      <c r="E208" s="274">
        <f>IF(E$102=0,0,E$102/NMM_fec!E$102)</f>
        <v>0.73213964052848246</v>
      </c>
      <c r="F208" s="274">
        <f>IF(F$102=0,0,F$102/NMM_fec!F$102)</f>
        <v>0.73554167839136719</v>
      </c>
      <c r="G208" s="274">
        <f>IF(G$102=0,0,G$102/NMM_fec!G$102)</f>
        <v>0.73860351246796374</v>
      </c>
      <c r="H208" s="274">
        <f>IF(H$102=0,0,H$102/NMM_fec!H$102)</f>
        <v>0.74135916313690042</v>
      </c>
      <c r="I208" s="274">
        <f>IF(I$102=0,0,I$102/NMM_fec!I$102)</f>
        <v>0.74383924873894336</v>
      </c>
      <c r="J208" s="274">
        <f>IF(J$102=0,0,J$102/NMM_fec!J$102)</f>
        <v>0.74607132578078206</v>
      </c>
      <c r="K208" s="274">
        <f>IF(K$102=0,0,K$102/NMM_fec!K$102)</f>
        <v>0.74808019511843704</v>
      </c>
      <c r="L208" s="274">
        <f>IF(L$102=0,0,L$102/NMM_fec!L$102)</f>
        <v>0.74988817752232628</v>
      </c>
      <c r="M208" s="274">
        <f>IF(M$102=0,0,M$102/NMM_fec!M$102)</f>
        <v>0.75151536168582678</v>
      </c>
      <c r="N208" s="274">
        <f>IF(N$102=0,0,N$102/NMM_fec!N$102)</f>
        <v>0.7529798274329772</v>
      </c>
      <c r="O208" s="274">
        <f>IF(O$102=0,0,O$102/NMM_fec!O$102)</f>
        <v>0.75429784660541255</v>
      </c>
      <c r="P208" s="274">
        <f>IF(P$102=0,0,P$102/NMM_fec!P$102)</f>
        <v>0.75548406386060407</v>
      </c>
      <c r="Q208" s="274">
        <f>IF(Q$102=0,0,Q$102/NMM_fec!Q$102)</f>
        <v>0.7565516593902768</v>
      </c>
      <c r="R208" s="274">
        <f>IF(R$102=0,0,R$102/NMM_fec!R$102)</f>
        <v>0.7575124953669824</v>
      </c>
      <c r="S208" s="274">
        <f>IF(S$102=0,0,S$102/NMM_fec!S$102)</f>
        <v>0.758377247746017</v>
      </c>
      <c r="T208" s="274">
        <f>IF(T$102=0,0,T$102/NMM_fec!T$102)</f>
        <v>0.75849841896575698</v>
      </c>
      <c r="U208" s="274">
        <f>IF(U$102=0,0,U$102/NMM_fec!U$102)</f>
        <v>0.7584984189657572</v>
      </c>
      <c r="V208" s="274">
        <f>IF(V$102=0,0,V$102/NMM_fec!V$102)</f>
        <v>0.75849841896575709</v>
      </c>
      <c r="W208" s="274">
        <f>IF(W$102=0,0,W$102/NMM_fec!W$102)</f>
        <v>0.75849841896575743</v>
      </c>
      <c r="X208" s="274">
        <f>IF(X$102=0,0,X$102/NMM_fec!X$102)</f>
        <v>0.75849841896575676</v>
      </c>
      <c r="Y208" s="274">
        <f>IF(Y$102=0,0,Y$102/NMM_fec!Y$102)</f>
        <v>0.75849841896575709</v>
      </c>
      <c r="DA208" s="77"/>
    </row>
    <row r="209" spans="1:105" ht="12" customHeight="1" x14ac:dyDescent="0.25">
      <c r="A209" s="173" t="s">
        <v>94</v>
      </c>
      <c r="B209" s="274">
        <f>IF(B$103=0,0,B$103/NMM_fec!B$103)</f>
        <v>0.51144470710859924</v>
      </c>
      <c r="C209" s="274">
        <f>IF(C$103=0,0,C$103/NMM_fec!C$103)</f>
        <v>0.51144470710859935</v>
      </c>
      <c r="D209" s="274">
        <f>IF(D$103=0,0,D$103/NMM_fec!D$103)</f>
        <v>0.51144470710859924</v>
      </c>
      <c r="E209" s="274">
        <f>IF(E$103=0,0,E$103/NMM_fec!E$103)</f>
        <v>0.51144470710859924</v>
      </c>
      <c r="F209" s="274">
        <f>IF(F$103=0,0,F$103/NMM_fec!F$103)</f>
        <v>0.51487191059201154</v>
      </c>
      <c r="G209" s="274">
        <f>IF(G$103=0,0,G$103/NMM_fec!G$103)</f>
        <v>0.51694945317016883</v>
      </c>
      <c r="H209" s="274">
        <f>IF(H$103=0,0,H$103/NMM_fec!H$103)</f>
        <v>0.5211226802121558</v>
      </c>
      <c r="I209" s="274">
        <f>IF(I$103=0,0,I$103/NMM_fec!I$103)</f>
        <v>0.52367430490707334</v>
      </c>
      <c r="J209" s="274">
        <f>IF(J$103=0,0,J$103/NMM_fec!J$103)</f>
        <v>0.52626803385993581</v>
      </c>
      <c r="K209" s="274">
        <f>IF(K$103=0,0,K$103/NMM_fec!K$103)</f>
        <v>0.5262680338599357</v>
      </c>
      <c r="L209" s="274">
        <f>IF(L$103=0,0,L$103/NMM_fec!L$103)</f>
        <v>0.52978400219539068</v>
      </c>
      <c r="M209" s="274">
        <f>IF(M$103=0,0,M$103/NMM_fec!M$103)</f>
        <v>0.53776944745848199</v>
      </c>
      <c r="N209" s="274">
        <f>IF(N$103=0,0,N$103/NMM_fec!N$103)</f>
        <v>0.53776944745848188</v>
      </c>
      <c r="O209" s="274">
        <f>IF(O$103=0,0,O$103/NMM_fec!O$103)</f>
        <v>0.54256244155007072</v>
      </c>
      <c r="P209" s="274">
        <f>IF(P$103=0,0,P$103/NMM_fec!P$103)</f>
        <v>0.5512304567957258</v>
      </c>
      <c r="Q209" s="274">
        <f>IF(Q$103=0,0,Q$103/NMM_fec!Q$103)</f>
        <v>0.55609484672385656</v>
      </c>
      <c r="R209" s="274">
        <f>IF(R$103=0,0,R$103/NMM_fec!R$103)</f>
        <v>0.56563757997669939</v>
      </c>
      <c r="S209" s="274">
        <f>IF(S$103=0,0,S$103/NMM_fec!S$103)</f>
        <v>0.56584153036614393</v>
      </c>
      <c r="T209" s="274">
        <f>IF(T$103=0,0,T$103/NMM_fec!T$103)</f>
        <v>0.5744095952547581</v>
      </c>
      <c r="U209" s="274">
        <f>IF(U$103=0,0,U$103/NMM_fec!U$103)</f>
        <v>0.5766361852642875</v>
      </c>
      <c r="V209" s="274">
        <f>IF(V$103=0,0,V$103/NMM_fec!V$103)</f>
        <v>0.58412478466308726</v>
      </c>
      <c r="W209" s="274">
        <f>IF(W$103=0,0,W$103/NMM_fec!W$103)</f>
        <v>0.58843435338270278</v>
      </c>
      <c r="X209" s="274">
        <f>IF(X$103=0,0,X$103/NMM_fec!X$103)</f>
        <v>0.59474313596966111</v>
      </c>
      <c r="Y209" s="274">
        <f>IF(Y$103=0,0,Y$103/NMM_fec!Y$103)</f>
        <v>0.60042104029792354</v>
      </c>
      <c r="DA209" s="77"/>
    </row>
    <row r="210" spans="1:105" ht="12" customHeight="1" x14ac:dyDescent="0.25">
      <c r="A210" s="56" t="s">
        <v>95</v>
      </c>
      <c r="B210" s="275">
        <f>IF(B$104=0,0,B$104/NMM_fec!B$104)</f>
        <v>0.79497434040601156</v>
      </c>
      <c r="C210" s="275">
        <f>IF(C$104=0,0,C$104/NMM_fec!C$104)</f>
        <v>0.81401507194645262</v>
      </c>
      <c r="D210" s="275">
        <f>IF(D$104=0,0,D$104/NMM_fec!D$104)</f>
        <v>0.81293289617431863</v>
      </c>
      <c r="E210" s="275">
        <f>IF(E$104=0,0,E$104/NMM_fec!E$104)</f>
        <v>0.7794336598861209</v>
      </c>
      <c r="F210" s="275">
        <f>IF(F$104=0,0,F$104/NMM_fec!F$104)</f>
        <v>0.78394228463550442</v>
      </c>
      <c r="G210" s="275">
        <f>IF(G$104=0,0,G$104/NMM_fec!G$104)</f>
        <v>0.78721648884862672</v>
      </c>
      <c r="H210" s="275">
        <f>IF(H$104=0,0,H$104/NMM_fec!H$104)</f>
        <v>0.79435445491929091</v>
      </c>
      <c r="I210" s="275">
        <f>IF(I$104=0,0,I$104/NMM_fec!I$104)</f>
        <v>0.80415957219551348</v>
      </c>
      <c r="J210" s="275">
        <f>IF(J$104=0,0,J$104/NMM_fec!J$104)</f>
        <v>0.79957648636454581</v>
      </c>
      <c r="K210" s="275">
        <f>IF(K$104=0,0,K$104/NMM_fec!K$104)</f>
        <v>0.79970946616985794</v>
      </c>
      <c r="L210" s="275">
        <f>IF(L$104=0,0,L$104/NMM_fec!L$104)</f>
        <v>0.8068965651637009</v>
      </c>
      <c r="M210" s="275">
        <f>IF(M$104=0,0,M$104/NMM_fec!M$104)</f>
        <v>0.82725244782670004</v>
      </c>
      <c r="N210" s="275">
        <f>IF(N$104=0,0,N$104/NMM_fec!N$104)</f>
        <v>0.82728923941043742</v>
      </c>
      <c r="O210" s="275">
        <f>IF(O$104=0,0,O$104/NMM_fec!O$104)</f>
        <v>0.83410526484054259</v>
      </c>
      <c r="P210" s="275">
        <f>IF(P$104=0,0,P$104/NMM_fec!P$104)</f>
        <v>0.84598550388285398</v>
      </c>
      <c r="Q210" s="275">
        <f>IF(Q$104=0,0,Q$104/NMM_fec!Q$104)</f>
        <v>0.8564820869155102</v>
      </c>
      <c r="R210" s="275">
        <f>IF(R$104=0,0,R$104/NMM_fec!R$104)</f>
        <v>0.87180863738526571</v>
      </c>
      <c r="S210" s="275">
        <f>IF(S$104=0,0,S$104/NMM_fec!S$104)</f>
        <v>0.87437815040171718</v>
      </c>
      <c r="T210" s="275">
        <f>IF(T$104=0,0,T$104/NMM_fec!T$104)</f>
        <v>0.8968063695755657</v>
      </c>
      <c r="U210" s="275">
        <f>IF(U$104=0,0,U$104/NMM_fec!U$104)</f>
        <v>0.89722930519595123</v>
      </c>
      <c r="V210" s="275">
        <f>IF(V$104=0,0,V$104/NMM_fec!V$104)</f>
        <v>0.90550290712108972</v>
      </c>
      <c r="W210" s="275">
        <f>IF(W$104=0,0,W$104/NMM_fec!W$104)</f>
        <v>0.914745133976678</v>
      </c>
      <c r="X210" s="275">
        <f>IF(X$104=0,0,X$104/NMM_fec!X$104)</f>
        <v>0.92721213021639259</v>
      </c>
      <c r="Y210" s="275">
        <f>IF(Y$104=0,0,Y$104/NMM_fec!Y$104)</f>
        <v>0.94026945114450811</v>
      </c>
      <c r="DA210" s="78"/>
    </row>
    <row r="211" spans="1:105" ht="12" customHeight="1" x14ac:dyDescent="0.25">
      <c r="A211" s="174" t="s">
        <v>1553</v>
      </c>
      <c r="B211" s="276">
        <f>IF(B$110=0,0,B$110/NMM_fec!B$110)</f>
        <v>0.49765150647822687</v>
      </c>
      <c r="C211" s="276">
        <f>IF(C$110=0,0,C$110/NMM_fec!C$110)</f>
        <v>0.50176149538690962</v>
      </c>
      <c r="D211" s="276">
        <f>IF(D$110=0,0,D$110/NMM_fec!D$110)</f>
        <v>0.49970866144614495</v>
      </c>
      <c r="E211" s="276">
        <f>IF(E$110=0,0,E$110/NMM_fec!E$110)</f>
        <v>0.49646243536931034</v>
      </c>
      <c r="F211" s="276">
        <f>IF(F$110=0,0,F$110/NMM_fec!F$110)</f>
        <v>0.50044346218120728</v>
      </c>
      <c r="G211" s="276">
        <f>IF(G$110=0,0,G$110/NMM_fec!G$110)</f>
        <v>0.50635029974037271</v>
      </c>
      <c r="H211" s="276">
        <f>IF(H$110=0,0,H$110/NMM_fec!H$110)</f>
        <v>0.51012515400487646</v>
      </c>
      <c r="I211" s="276">
        <f>IF(I$110=0,0,I$110/NMM_fec!I$110)</f>
        <v>0.51118622709786365</v>
      </c>
      <c r="J211" s="276">
        <f>IF(J$110=0,0,J$110/NMM_fec!J$110)</f>
        <v>0.51142637904404575</v>
      </c>
      <c r="K211" s="276">
        <f>IF(K$110=0,0,K$110/NMM_fec!K$110)</f>
        <v>0.51292436859723434</v>
      </c>
      <c r="L211" s="276">
        <f>IF(L$110=0,0,L$110/NMM_fec!L$110)</f>
        <v>0.51770581265254201</v>
      </c>
      <c r="M211" s="276">
        <f>IF(M$110=0,0,M$110/NMM_fec!M$110)</f>
        <v>0.5249214748448302</v>
      </c>
      <c r="N211" s="276">
        <f>IF(N$110=0,0,N$110/NMM_fec!N$110)</f>
        <v>0.52573673780696462</v>
      </c>
      <c r="O211" s="276">
        <f>IF(O$110=0,0,O$110/NMM_fec!O$110)</f>
        <v>0.53187971724047434</v>
      </c>
      <c r="P211" s="276">
        <f>IF(P$110=0,0,P$110/NMM_fec!P$110)</f>
        <v>0.53941862328920565</v>
      </c>
      <c r="Q211" s="276">
        <f>IF(Q$110=0,0,Q$110/NMM_fec!Q$110)</f>
        <v>0.5448405941881298</v>
      </c>
      <c r="R211" s="276">
        <f>IF(R$110=0,0,R$110/NMM_fec!R$110)</f>
        <v>0.55518962046628073</v>
      </c>
      <c r="S211" s="276">
        <f>IF(S$110=0,0,S$110/NMM_fec!S$110)</f>
        <v>0.55488744432402826</v>
      </c>
      <c r="T211" s="276">
        <f>IF(T$110=0,0,T$110/NMM_fec!T$110)</f>
        <v>0.56657384246225961</v>
      </c>
      <c r="U211" s="276">
        <f>IF(U$110=0,0,U$110/NMM_fec!U$110)</f>
        <v>0.56678045392584453</v>
      </c>
      <c r="V211" s="276">
        <f>IF(V$110=0,0,V$110/NMM_fec!V$110)</f>
        <v>0.5692915927730523</v>
      </c>
      <c r="W211" s="276">
        <f>IF(W$110=0,0,W$110/NMM_fec!W$110)</f>
        <v>0.57831703008312219</v>
      </c>
      <c r="X211" s="276">
        <f>IF(X$110=0,0,X$110/NMM_fec!X$110)</f>
        <v>0.58387215227672695</v>
      </c>
      <c r="Y211" s="276">
        <f>IF(Y$110=0,0,Y$110/NMM_fec!Y$110)</f>
        <v>0.58849440893783367</v>
      </c>
      <c r="DA211" s="79"/>
    </row>
    <row r="212" spans="1:105" ht="12" customHeight="1" x14ac:dyDescent="0.25">
      <c r="A212" s="174" t="s">
        <v>1563</v>
      </c>
      <c r="B212" s="276">
        <f>IF(B$118=0,0,B$118/NMM_fec!B$118)</f>
        <v>0.62424762424340574</v>
      </c>
      <c r="C212" s="276">
        <f>IF(C$118=0,0,C$118/NMM_fec!C$118)</f>
        <v>0.62424762424340552</v>
      </c>
      <c r="D212" s="276">
        <f>IF(D$118=0,0,D$118/NMM_fec!D$118)</f>
        <v>0.62424762424340541</v>
      </c>
      <c r="E212" s="276">
        <f>IF(E$118=0,0,E$118/NMM_fec!E$118)</f>
        <v>0.62424762424340541</v>
      </c>
      <c r="F212" s="276">
        <f>IF(F$118=0,0,F$118/NMM_fec!F$118)</f>
        <v>0.62843072283174317</v>
      </c>
      <c r="G212" s="276">
        <f>IF(G$118=0,0,G$118/NMM_fec!G$118)</f>
        <v>0.63096648280863532</v>
      </c>
      <c r="H212" s="276">
        <f>IF(H$118=0,0,H$118/NMM_fec!H$118)</f>
        <v>0.63606014597530791</v>
      </c>
      <c r="I212" s="276">
        <f>IF(I$118=0,0,I$118/NMM_fec!I$118)</f>
        <v>0.63917455039014293</v>
      </c>
      <c r="J212" s="276">
        <f>IF(J$118=0,0,J$118/NMM_fec!J$118)</f>
        <v>0.64234034546877283</v>
      </c>
      <c r="K212" s="276">
        <f>IF(K$118=0,0,K$118/NMM_fec!K$118)</f>
        <v>0.64234034546877283</v>
      </c>
      <c r="L212" s="276">
        <f>IF(L$118=0,0,L$118/NMM_fec!L$118)</f>
        <v>0.64663178665452881</v>
      </c>
      <c r="M212" s="276">
        <f>IF(M$118=0,0,M$118/NMM_fec!M$118)</f>
        <v>0.65637848099846297</v>
      </c>
      <c r="N212" s="276">
        <f>IF(N$118=0,0,N$118/NMM_fec!N$118)</f>
        <v>0.65637848099846297</v>
      </c>
      <c r="O212" s="276">
        <f>IF(O$118=0,0,O$118/NMM_fec!O$118)</f>
        <v>0.6622286054265798</v>
      </c>
      <c r="P212" s="276">
        <f>IF(P$118=0,0,P$118/NMM_fec!P$118)</f>
        <v>0.67280841561680782</v>
      </c>
      <c r="Q212" s="276">
        <f>IF(Q$118=0,0,Q$118/NMM_fec!Q$118)</f>
        <v>0.67874568276186475</v>
      </c>
      <c r="R212" s="276">
        <f>IF(R$118=0,0,R$118/NMM_fec!R$118)</f>
        <v>0.69064206965058084</v>
      </c>
      <c r="S212" s="276">
        <f>IF(S$118=0,0,S$118/NMM_fec!S$118)</f>
        <v>0.69064206965058073</v>
      </c>
      <c r="T212" s="276">
        <f>IF(T$118=0,0,T$118/NMM_fec!T$118)</f>
        <v>0.70257786268552269</v>
      </c>
      <c r="U212" s="276">
        <f>IF(U$118=0,0,U$118/NMM_fec!U$118)</f>
        <v>0.70381756561531406</v>
      </c>
      <c r="V212" s="276">
        <f>IF(V$118=0,0,V$118/NMM_fec!V$118)</f>
        <v>0.71443580905378279</v>
      </c>
      <c r="W212" s="276">
        <f>IF(W$118=0,0,W$118/NMM_fec!W$118)</f>
        <v>0.71821790707154343</v>
      </c>
      <c r="X212" s="276">
        <f>IF(X$118=0,0,X$118/NMM_fec!X$118)</f>
        <v>0.72641516802514039</v>
      </c>
      <c r="Y212" s="276">
        <f>IF(Y$118=0,0,Y$118/NMM_fec!Y$118)</f>
        <v>0.73404197786629077</v>
      </c>
      <c r="DA212" s="79"/>
    </row>
    <row r="213" spans="1:105" ht="12" customHeight="1" x14ac:dyDescent="0.25">
      <c r="A213" s="174" t="s">
        <v>1565</v>
      </c>
      <c r="B213" s="276">
        <f>IF(B$119=0,0,B$119/NMM_fec!B$119)</f>
        <v>0.54024559871904776</v>
      </c>
      <c r="C213" s="276">
        <f>IF(C$119=0,0,C$119/NMM_fec!C$119)</f>
        <v>0.54650909257000513</v>
      </c>
      <c r="D213" s="276">
        <f>IF(D$119=0,0,D$119/NMM_fec!D$119)</f>
        <v>0.54424503708543492</v>
      </c>
      <c r="E213" s="276">
        <f>IF(E$119=0,0,E$119/NMM_fec!E$119)</f>
        <v>0.53616627956982332</v>
      </c>
      <c r="F213" s="276">
        <f>IF(F$119=0,0,F$119/NMM_fec!F$119)</f>
        <v>0.54027624460785806</v>
      </c>
      <c r="G213" s="276">
        <f>IF(G$119=0,0,G$119/NMM_fec!G$119)</f>
        <v>0.54621687826703136</v>
      </c>
      <c r="H213" s="276">
        <f>IF(H$119=0,0,H$119/NMM_fec!H$119)</f>
        <v>0.55045817938460806</v>
      </c>
      <c r="I213" s="276">
        <f>IF(I$119=0,0,I$119/NMM_fec!I$119)</f>
        <v>0.55266026458212214</v>
      </c>
      <c r="J213" s="276">
        <f>IF(J$119=0,0,J$119/NMM_fec!J$119)</f>
        <v>0.55223009868710193</v>
      </c>
      <c r="K213" s="276">
        <f>IF(K$119=0,0,K$119/NMM_fec!K$119)</f>
        <v>0.55372324491357605</v>
      </c>
      <c r="L213" s="276">
        <f>IF(L$119=0,0,L$119/NMM_fec!L$119)</f>
        <v>0.55901516151157338</v>
      </c>
      <c r="M213" s="276">
        <f>IF(M$119=0,0,M$119/NMM_fec!M$119)</f>
        <v>0.5676634044245622</v>
      </c>
      <c r="N213" s="276">
        <f>IF(N$119=0,0,N$119/NMM_fec!N$119)</f>
        <v>0.5681945657001346</v>
      </c>
      <c r="O213" s="276">
        <f>IF(O$119=0,0,O$119/NMM_fec!O$119)</f>
        <v>0.57425887114055829</v>
      </c>
      <c r="P213" s="276">
        <f>IF(P$119=0,0,P$119/NMM_fec!P$119)</f>
        <v>0.58215542378432394</v>
      </c>
      <c r="Q213" s="276">
        <f>IF(Q$119=0,0,Q$119/NMM_fec!Q$119)</f>
        <v>0.58831729388402654</v>
      </c>
      <c r="R213" s="276">
        <f>IF(R$119=0,0,R$119/NMM_fec!R$119)</f>
        <v>0.59951721122895385</v>
      </c>
      <c r="S213" s="276">
        <f>IF(S$119=0,0,S$119/NMM_fec!S$119)</f>
        <v>0.59957432193221416</v>
      </c>
      <c r="T213" s="276">
        <f>IF(T$119=0,0,T$119/NMM_fec!T$119)</f>
        <v>0.61149381060798547</v>
      </c>
      <c r="U213" s="276">
        <f>IF(U$119=0,0,U$119/NMM_fec!U$119)</f>
        <v>0.61162900158925415</v>
      </c>
      <c r="V213" s="276">
        <f>IF(V$119=0,0,V$119/NMM_fec!V$119)</f>
        <v>0.61375942663988325</v>
      </c>
      <c r="W213" s="276">
        <f>IF(W$119=0,0,W$119/NMM_fec!W$119)</f>
        <v>0.62394513565543774</v>
      </c>
      <c r="X213" s="276">
        <f>IF(X$119=0,0,X$119/NMM_fec!X$119)</f>
        <v>0.63028797476405307</v>
      </c>
      <c r="Y213" s="276">
        <f>IF(Y$119=0,0,Y$119/NMM_fec!Y$119)</f>
        <v>0.63558053782425239</v>
      </c>
      <c r="DA213" s="79"/>
    </row>
    <row r="214" spans="1:105" ht="12" customHeight="1" x14ac:dyDescent="0.25">
      <c r="A214" s="41" t="s">
        <v>1575</v>
      </c>
      <c r="B214" s="277">
        <f>IF(B$127=0,0,B$127/NMM_fec!B$127)</f>
        <v>0.64158783602794456</v>
      </c>
      <c r="C214" s="277">
        <f>IF(C$127=0,0,C$127/NMM_fec!C$127)</f>
        <v>0.64158783602794434</v>
      </c>
      <c r="D214" s="277">
        <f>IF(D$127=0,0,D$127/NMM_fec!D$127)</f>
        <v>0.64158783602794445</v>
      </c>
      <c r="E214" s="277">
        <f>IF(E$127=0,0,E$127/NMM_fec!E$127)</f>
        <v>0.64158783602794456</v>
      </c>
      <c r="F214" s="277">
        <f>IF(F$127=0,0,F$127/NMM_fec!F$127)</f>
        <v>0.6458871317992918</v>
      </c>
      <c r="G214" s="277">
        <f>IF(G$127=0,0,G$127/NMM_fec!G$127)</f>
        <v>0.64849332955331962</v>
      </c>
      <c r="H214" s="277">
        <f>IF(H$127=0,0,H$127/NMM_fec!H$127)</f>
        <v>0.65372848336351075</v>
      </c>
      <c r="I214" s="277">
        <f>IF(I$127=0,0,I$127/NMM_fec!I$127)</f>
        <v>0.65692939901209146</v>
      </c>
      <c r="J214" s="277">
        <f>IF(J$127=0,0,J$127/NMM_fec!J$127)</f>
        <v>0.66018313284290542</v>
      </c>
      <c r="K214" s="277">
        <f>IF(K$127=0,0,K$127/NMM_fec!K$127)</f>
        <v>0.66018313284290553</v>
      </c>
      <c r="L214" s="277">
        <f>IF(L$127=0,0,L$127/NMM_fec!L$127)</f>
        <v>0.6645937807282658</v>
      </c>
      <c r="M214" s="277">
        <f>IF(M$127=0,0,M$127/NMM_fec!M$127)</f>
        <v>0.6746112165817536</v>
      </c>
      <c r="N214" s="277">
        <f>IF(N$127=0,0,N$127/NMM_fec!N$127)</f>
        <v>0.67461121658175371</v>
      </c>
      <c r="O214" s="277">
        <f>IF(O$127=0,0,O$127/NMM_fec!O$127)</f>
        <v>0.68062384446620683</v>
      </c>
      <c r="P214" s="277">
        <f>IF(P$127=0,0,P$127/NMM_fec!P$127)</f>
        <v>0.69149753827283023</v>
      </c>
      <c r="Q214" s="277">
        <f>IF(Q$127=0,0,Q$127/NMM_fec!Q$127)</f>
        <v>0.69759972950524995</v>
      </c>
      <c r="R214" s="277">
        <f>IF(R$127=0,0,R$127/NMM_fec!R$127)</f>
        <v>0.70982657158531925</v>
      </c>
      <c r="S214" s="277">
        <f>IF(S$127=0,0,S$127/NMM_fec!S$127)</f>
        <v>0.70982657158531925</v>
      </c>
      <c r="T214" s="277">
        <f>IF(T$127=0,0,T$127/NMM_fec!T$127)</f>
        <v>0.72209391442678728</v>
      </c>
      <c r="U214" s="277">
        <f>IF(U$127=0,0,U$127/NMM_fec!U$127)</f>
        <v>0.72336805354907285</v>
      </c>
      <c r="V214" s="277">
        <f>IF(V$127=0,0,V$127/NMM_fec!V$127)</f>
        <v>0.73428124819416551</v>
      </c>
      <c r="W214" s="277">
        <f>IF(W$127=0,0,W$127/NMM_fec!W$127)</f>
        <v>0.73816840449019749</v>
      </c>
      <c r="X214" s="277">
        <f>IF(X$127=0,0,X$127/NMM_fec!X$127)</f>
        <v>0.74659336713695001</v>
      </c>
      <c r="Y214" s="277">
        <f>IF(Y$127=0,0,Y$127/NMM_fec!Y$127)</f>
        <v>0.75443203280702109</v>
      </c>
      <c r="DA214" s="82"/>
    </row>
  </sheetData>
  <conditionalFormatting sqref="B16:V16">
    <cfRule type="cellIs" dxfId="79" priority="428" operator="lessThan">
      <formula>0</formula>
    </cfRule>
  </conditionalFormatting>
  <conditionalFormatting sqref="B6:Y16">
    <cfRule type="cellIs" dxfId="78" priority="334" operator="lessThan">
      <formula>0</formula>
    </cfRule>
  </conditionalFormatting>
  <conditionalFormatting sqref="B20:Y25">
    <cfRule type="cellIs" dxfId="77" priority="336" operator="lessThan">
      <formula>0</formula>
    </cfRule>
  </conditionalFormatting>
  <conditionalFormatting sqref="B27:Y46">
    <cfRule type="cellIs" dxfId="76" priority="299" operator="lessThan">
      <formula>0</formula>
    </cfRule>
  </conditionalFormatting>
  <conditionalFormatting sqref="B49:Y59 B100:Y110 B147:Y152 B166:Y171">
    <cfRule type="cellIs" dxfId="75" priority="338" operator="lessThan">
      <formula>0</formula>
    </cfRule>
  </conditionalFormatting>
  <conditionalFormatting sqref="B63:Y97">
    <cfRule type="cellIs" dxfId="74" priority="315" operator="lessThan">
      <formula>0</formula>
    </cfRule>
  </conditionalFormatting>
  <conditionalFormatting sqref="B113:Y117">
    <cfRule type="cellIs" dxfId="73" priority="310" operator="lessThan">
      <formula>0</formula>
    </cfRule>
  </conditionalFormatting>
  <conditionalFormatting sqref="B122:Y128">
    <cfRule type="cellIs" dxfId="72" priority="309" operator="lessThan">
      <formula>0</formula>
    </cfRule>
  </conditionalFormatting>
  <conditionalFormatting sqref="B133:Y139">
    <cfRule type="cellIs" dxfId="71" priority="307" operator="lessThan">
      <formula>0</formula>
    </cfRule>
  </conditionalFormatting>
  <conditionalFormatting sqref="B142:Y144">
    <cfRule type="cellIs" dxfId="70" priority="300" operator="lessThan">
      <formula>0</formula>
    </cfRule>
  </conditionalFormatting>
  <conditionalFormatting sqref="B156:Y163">
    <cfRule type="cellIs" dxfId="69" priority="303" operator="lessThan">
      <formula>0</formula>
    </cfRule>
  </conditionalFormatting>
  <conditionalFormatting sqref="B177:Y179">
    <cfRule type="cellIs" dxfId="68" priority="302" operator="lessThan">
      <formula>0</formula>
    </cfRule>
  </conditionalFormatting>
  <conditionalFormatting sqref="B184:Y190">
    <cfRule type="cellIs" dxfId="67" priority="296" operator="lessThan">
      <formula>0</formula>
    </cfRule>
  </conditionalFormatting>
  <conditionalFormatting sqref="B192:Y193">
    <cfRule type="cellIs" dxfId="66" priority="297" operator="lessThan">
      <formula>0</formula>
    </cfRule>
  </conditionalFormatting>
  <conditionalFormatting sqref="B195:Y200 B206:Y211 B214:Y214">
    <cfRule type="cellIs" dxfId="65" priority="298" operator="lessThan">
      <formula>0</formula>
    </cfRule>
  </conditionalFormatting>
  <conditionalFormatting sqref="DA6:DA16">
    <cfRule type="cellIs" dxfId="64" priority="42" operator="lessThan">
      <formula>0</formula>
    </cfRule>
  </conditionalFormatting>
  <conditionalFormatting sqref="DA20:DA25">
    <cfRule type="cellIs" dxfId="63" priority="44" operator="lessThan">
      <formula>0</formula>
    </cfRule>
  </conditionalFormatting>
  <conditionalFormatting sqref="DA27:DA46">
    <cfRule type="cellIs" dxfId="62" priority="9" operator="lessThan">
      <formula>0</formula>
    </cfRule>
  </conditionalFormatting>
  <conditionalFormatting sqref="DA49:DA59 DA100:DA110">
    <cfRule type="cellIs" dxfId="61" priority="45" operator="lessThan">
      <formula>0</formula>
    </cfRule>
  </conditionalFormatting>
  <conditionalFormatting sqref="DA63:DA97">
    <cfRule type="cellIs" dxfId="60" priority="32" operator="lessThan">
      <formula>0</formula>
    </cfRule>
  </conditionalFormatting>
  <conditionalFormatting sqref="DA113:DA117">
    <cfRule type="cellIs" dxfId="59" priority="30" operator="lessThan">
      <formula>0</formula>
    </cfRule>
  </conditionalFormatting>
  <conditionalFormatting sqref="DA122:DA128">
    <cfRule type="cellIs" dxfId="58" priority="29" operator="lessThan">
      <formula>0</formula>
    </cfRule>
  </conditionalFormatting>
  <conditionalFormatting sqref="DA133:DA139">
    <cfRule type="cellIs" dxfId="57" priority="24" operator="lessThan">
      <formula>0</formula>
    </cfRule>
  </conditionalFormatting>
  <conditionalFormatting sqref="DA142:DA144">
    <cfRule type="cellIs" dxfId="56" priority="10" operator="lessThan">
      <formula>0</formula>
    </cfRule>
  </conditionalFormatting>
  <conditionalFormatting sqref="DA147:DA152">
    <cfRule type="cellIs" dxfId="55" priority="15" operator="lessThan">
      <formula>0</formula>
    </cfRule>
  </conditionalFormatting>
  <conditionalFormatting sqref="DA156:DA163">
    <cfRule type="cellIs" dxfId="54" priority="16" operator="lessThan">
      <formula>0</formula>
    </cfRule>
  </conditionalFormatting>
  <conditionalFormatting sqref="DA166:DA171">
    <cfRule type="cellIs" dxfId="53" priority="12" operator="lessThan">
      <formula>0</formula>
    </cfRule>
  </conditionalFormatting>
  <conditionalFormatting sqref="DA177:DA179">
    <cfRule type="cellIs" dxfId="52" priority="13" operator="lessThan">
      <formula>0</formula>
    </cfRule>
  </conditionalFormatting>
  <conditionalFormatting sqref="DA184:DA190">
    <cfRule type="cellIs" dxfId="51" priority="3" operator="lessThan">
      <formula>0</formula>
    </cfRule>
  </conditionalFormatting>
  <conditionalFormatting sqref="DA192:DA193">
    <cfRule type="cellIs" dxfId="50" priority="5" operator="lessThan">
      <formula>0</formula>
    </cfRule>
  </conditionalFormatting>
  <conditionalFormatting sqref="DA195:DA200">
    <cfRule type="cellIs" dxfId="49" priority="2" operator="lessThan">
      <formula>0</formula>
    </cfRule>
  </conditionalFormatting>
  <conditionalFormatting sqref="DA206:DA211">
    <cfRule type="cellIs" dxfId="48" priority="1" operator="lessThan">
      <formula>0</formula>
    </cfRule>
  </conditionalFormatting>
  <conditionalFormatting sqref="DA214">
    <cfRule type="cellIs" dxfId="47" priority="8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5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4" tint="0.79998168889431442"/>
    <pageSetUpPr fitToPage="1"/>
  </sheetPr>
  <dimension ref="A1:DA214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CO2 emissions"</f>
        <v>DE: Non-metallic mineral products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51</v>
      </c>
      <c r="B5" s="223">
        <f t="shared" ref="B5:Y5" si="0">SUM(B6:B10)+B16+B17+B25+B33+B46</f>
        <v>28727.834712574833</v>
      </c>
      <c r="C5" s="223">
        <f t="shared" si="0"/>
        <v>26121.895822843151</v>
      </c>
      <c r="D5" s="223">
        <f t="shared" si="0"/>
        <v>25154.90877433994</v>
      </c>
      <c r="E5" s="223">
        <f t="shared" si="0"/>
        <v>25731.512930002857</v>
      </c>
      <c r="F5" s="223">
        <f t="shared" si="0"/>
        <v>26171.57999927974</v>
      </c>
      <c r="G5" s="223">
        <f t="shared" si="0"/>
        <v>24704.136002501684</v>
      </c>
      <c r="H5" s="223">
        <f t="shared" si="0"/>
        <v>25586.703111650564</v>
      </c>
      <c r="I5" s="223">
        <f t="shared" si="0"/>
        <v>26905.044257954076</v>
      </c>
      <c r="J5" s="223">
        <f t="shared" si="0"/>
        <v>27768.15477892703</v>
      </c>
      <c r="K5" s="223">
        <f t="shared" si="0"/>
        <v>25088.487985637053</v>
      </c>
      <c r="L5" s="223">
        <f t="shared" si="0"/>
        <v>24983.741329494162</v>
      </c>
      <c r="M5" s="223">
        <f t="shared" si="0"/>
        <v>26219.580297029708</v>
      </c>
      <c r="N5" s="223">
        <f t="shared" si="0"/>
        <v>25486.037908227943</v>
      </c>
      <c r="O5" s="223">
        <f t="shared" si="0"/>
        <v>24467.291096267676</v>
      </c>
      <c r="P5" s="223">
        <f t="shared" si="0"/>
        <v>25194.542518688759</v>
      </c>
      <c r="Q5" s="223">
        <f t="shared" si="0"/>
        <v>24533.174355147345</v>
      </c>
      <c r="R5" s="223">
        <f t="shared" si="0"/>
        <v>24600.556600316941</v>
      </c>
      <c r="S5" s="223">
        <f t="shared" si="0"/>
        <v>25444.323733162506</v>
      </c>
      <c r="T5" s="223">
        <f t="shared" si="0"/>
        <v>25506.153924809296</v>
      </c>
      <c r="U5" s="223">
        <f t="shared" si="0"/>
        <v>25144.697039409744</v>
      </c>
      <c r="V5" s="223">
        <f t="shared" si="0"/>
        <v>25647.422417531849</v>
      </c>
      <c r="W5" s="223">
        <f t="shared" si="0"/>
        <v>25464.86397193266</v>
      </c>
      <c r="X5" s="223">
        <f t="shared" si="0"/>
        <v>23810.718035140064</v>
      </c>
      <c r="Y5" s="223">
        <f t="shared" si="0"/>
        <v>20871.13738568074</v>
      </c>
      <c r="DA5" s="89"/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1692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1693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1694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1695</v>
      </c>
    </row>
    <row r="10" spans="1:105" ht="12" customHeight="1" x14ac:dyDescent="0.25">
      <c r="A10" s="56" t="s">
        <v>95</v>
      </c>
      <c r="B10" s="260">
        <v>17.46490483627132</v>
      </c>
      <c r="C10" s="260">
        <v>14.60645741517364</v>
      </c>
      <c r="D10" s="260">
        <v>14.054146566199799</v>
      </c>
      <c r="E10" s="260">
        <v>17.606904458382999</v>
      </c>
      <c r="F10" s="260">
        <v>17.877836911012491</v>
      </c>
      <c r="G10" s="260">
        <v>17.765724639106359</v>
      </c>
      <c r="H10" s="260">
        <v>19.072593695693289</v>
      </c>
      <c r="I10" s="260">
        <v>18.274694685951701</v>
      </c>
      <c r="J10" s="260">
        <v>18.658657114390579</v>
      </c>
      <c r="K10" s="260">
        <v>17.275522547723639</v>
      </c>
      <c r="L10" s="260">
        <v>16.429353548137339</v>
      </c>
      <c r="M10" s="260">
        <v>16.653506151734462</v>
      </c>
      <c r="N10" s="260">
        <v>16.42092334270902</v>
      </c>
      <c r="O10" s="260">
        <v>15.924245176163449</v>
      </c>
      <c r="P10" s="260">
        <v>16.2652583798112</v>
      </c>
      <c r="Q10" s="260">
        <v>15.572331239296471</v>
      </c>
      <c r="R10" s="260">
        <v>15.663963665044459</v>
      </c>
      <c r="S10" s="260">
        <v>16.037621134361459</v>
      </c>
      <c r="T10" s="260">
        <v>16.188585671868289</v>
      </c>
      <c r="U10" s="260">
        <v>15.735476235615799</v>
      </c>
      <c r="V10" s="260">
        <v>17.870655883902451</v>
      </c>
      <c r="W10" s="260">
        <v>15.56580210851568</v>
      </c>
      <c r="X10" s="260">
        <v>14.584440358593699</v>
      </c>
      <c r="Y10" s="260">
        <v>12.5598444665917</v>
      </c>
      <c r="DA10" s="68" t="s">
        <v>1696</v>
      </c>
    </row>
    <row r="11" spans="1:105" ht="12" customHeight="1" x14ac:dyDescent="0.25">
      <c r="A11" s="37" t="s">
        <v>159</v>
      </c>
      <c r="B11" s="226">
        <v>1.696950831293742</v>
      </c>
      <c r="C11" s="226">
        <v>1.2722930265457979</v>
      </c>
      <c r="D11" s="226">
        <v>1.1930506812375781</v>
      </c>
      <c r="E11" s="226">
        <v>1.498594775080146</v>
      </c>
      <c r="F11" s="226">
        <v>1.458835948852917</v>
      </c>
      <c r="G11" s="226">
        <v>1.7049846428948039</v>
      </c>
      <c r="H11" s="226">
        <v>1.5703023558611431</v>
      </c>
      <c r="I11" s="226">
        <v>2.1337859047165781</v>
      </c>
      <c r="J11" s="226">
        <v>2.6405740995378069</v>
      </c>
      <c r="K11" s="226">
        <v>2.707527800515904</v>
      </c>
      <c r="L11" s="226">
        <v>2.2629666231404042</v>
      </c>
      <c r="M11" s="226">
        <v>1.4983415831427771</v>
      </c>
      <c r="N11" s="226">
        <v>1.1737377654428169</v>
      </c>
      <c r="O11" s="226">
        <v>0.9398289823454159</v>
      </c>
      <c r="P11" s="226">
        <v>0.68414323435493218</v>
      </c>
      <c r="Q11" s="226">
        <v>0.6335255937391161</v>
      </c>
      <c r="R11" s="226">
        <v>0.66693804621182229</v>
      </c>
      <c r="S11" s="226">
        <v>0.65664665837775871</v>
      </c>
      <c r="T11" s="226">
        <v>0.64235400039262325</v>
      </c>
      <c r="U11" s="226">
        <v>0.60422812140002924</v>
      </c>
      <c r="V11" s="226">
        <v>0.67894684473229183</v>
      </c>
      <c r="W11" s="226">
        <v>0.68965110667154572</v>
      </c>
      <c r="X11" s="226">
        <v>0.68640414736275379</v>
      </c>
      <c r="Y11" s="226">
        <v>0.79100695145759392</v>
      </c>
      <c r="DA11" s="69" t="s">
        <v>1697</v>
      </c>
    </row>
    <row r="12" spans="1:105" ht="12" customHeight="1" x14ac:dyDescent="0.25">
      <c r="A12" s="37" t="s">
        <v>35</v>
      </c>
      <c r="B12" s="226">
        <v>15.767954004977581</v>
      </c>
      <c r="C12" s="226">
        <v>13.334164388627849</v>
      </c>
      <c r="D12" s="226">
        <v>12.86109588496223</v>
      </c>
      <c r="E12" s="226">
        <v>16.10830968330286</v>
      </c>
      <c r="F12" s="226">
        <v>16.419000962159569</v>
      </c>
      <c r="G12" s="226">
        <v>16.060739996211549</v>
      </c>
      <c r="H12" s="226">
        <v>17.502291339832141</v>
      </c>
      <c r="I12" s="226">
        <v>16.14090878123513</v>
      </c>
      <c r="J12" s="226">
        <v>16.01808301485277</v>
      </c>
      <c r="K12" s="226">
        <v>14.56799474720774</v>
      </c>
      <c r="L12" s="226">
        <v>14.166386924996941</v>
      </c>
      <c r="M12" s="226">
        <v>15.15516456859169</v>
      </c>
      <c r="N12" s="226">
        <v>15.24718557726621</v>
      </c>
      <c r="O12" s="226">
        <v>14.98441619381803</v>
      </c>
      <c r="P12" s="226">
        <v>15.581115145456261</v>
      </c>
      <c r="Q12" s="226">
        <v>14.938805645557361</v>
      </c>
      <c r="R12" s="226">
        <v>14.997025618832639</v>
      </c>
      <c r="S12" s="226">
        <v>15.380974475983701</v>
      </c>
      <c r="T12" s="226">
        <v>15.54623167147566</v>
      </c>
      <c r="U12" s="226">
        <v>15.13124811421577</v>
      </c>
      <c r="V12" s="226">
        <v>17.19170903917016</v>
      </c>
      <c r="W12" s="226">
        <v>14.876151001844139</v>
      </c>
      <c r="X12" s="226">
        <v>13.89803621123094</v>
      </c>
      <c r="Y12" s="226">
        <v>11.768837515134109</v>
      </c>
      <c r="DA12" s="69" t="s">
        <v>1698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1699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1700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1701</v>
      </c>
    </row>
    <row r="16" spans="1:105" ht="12" customHeight="1" x14ac:dyDescent="0.25">
      <c r="A16" s="57" t="s">
        <v>1450</v>
      </c>
      <c r="B16" s="261">
        <v>0</v>
      </c>
      <c r="C16" s="261">
        <v>0</v>
      </c>
      <c r="D16" s="261">
        <v>0</v>
      </c>
      <c r="E16" s="261">
        <v>0</v>
      </c>
      <c r="F16" s="261">
        <v>0</v>
      </c>
      <c r="G16" s="261">
        <v>0</v>
      </c>
      <c r="H16" s="261">
        <v>0</v>
      </c>
      <c r="I16" s="261">
        <v>0</v>
      </c>
      <c r="J16" s="261">
        <v>0</v>
      </c>
      <c r="K16" s="261">
        <v>0</v>
      </c>
      <c r="L16" s="261">
        <v>0</v>
      </c>
      <c r="M16" s="261">
        <v>0</v>
      </c>
      <c r="N16" s="261">
        <v>0</v>
      </c>
      <c r="O16" s="261">
        <v>0</v>
      </c>
      <c r="P16" s="261">
        <v>0</v>
      </c>
      <c r="Q16" s="261">
        <v>0</v>
      </c>
      <c r="R16" s="261">
        <v>0</v>
      </c>
      <c r="S16" s="261">
        <v>0</v>
      </c>
      <c r="T16" s="261">
        <v>0</v>
      </c>
      <c r="U16" s="261">
        <v>0</v>
      </c>
      <c r="V16" s="261">
        <v>0</v>
      </c>
      <c r="W16" s="261">
        <v>0</v>
      </c>
      <c r="X16" s="261">
        <v>0</v>
      </c>
      <c r="Y16" s="261">
        <v>0</v>
      </c>
      <c r="DA16" s="70" t="s">
        <v>1702</v>
      </c>
    </row>
    <row r="17" spans="1:105" ht="12" customHeight="1" x14ac:dyDescent="0.25">
      <c r="A17" s="57" t="s">
        <v>1452</v>
      </c>
      <c r="B17" s="261">
        <v>2582.4667226464371</v>
      </c>
      <c r="C17" s="261">
        <v>2384.6967573837392</v>
      </c>
      <c r="D17" s="261">
        <v>2307.2285265446048</v>
      </c>
      <c r="E17" s="261">
        <v>2259.260796440004</v>
      </c>
      <c r="F17" s="261">
        <v>2225.3093381831832</v>
      </c>
      <c r="G17" s="261">
        <v>2108.857241084836</v>
      </c>
      <c r="H17" s="261">
        <v>2277.7594189450169</v>
      </c>
      <c r="I17" s="261">
        <v>2291.5560385536901</v>
      </c>
      <c r="J17" s="261">
        <v>2869.8772275889519</v>
      </c>
      <c r="K17" s="261">
        <v>2694.0327329479651</v>
      </c>
      <c r="L17" s="261">
        <v>2547.3599158099742</v>
      </c>
      <c r="M17" s="261">
        <v>2584.6033059942351</v>
      </c>
      <c r="N17" s="261">
        <v>2480.662096820754</v>
      </c>
      <c r="O17" s="261">
        <v>2372.273468148303</v>
      </c>
      <c r="P17" s="261">
        <v>2426.0783514602008</v>
      </c>
      <c r="Q17" s="261">
        <v>2331.2586913470709</v>
      </c>
      <c r="R17" s="261">
        <v>2355.122661501649</v>
      </c>
      <c r="S17" s="261">
        <v>2406.7538416541602</v>
      </c>
      <c r="T17" s="261">
        <v>2488.860422305484</v>
      </c>
      <c r="U17" s="261">
        <v>2423.6214079874821</v>
      </c>
      <c r="V17" s="261">
        <v>2689.015946170498</v>
      </c>
      <c r="W17" s="261">
        <v>2388.0860316881758</v>
      </c>
      <c r="X17" s="261">
        <v>2266.4077781936139</v>
      </c>
      <c r="Y17" s="261">
        <v>2081.3447648655069</v>
      </c>
      <c r="DA17" s="70" t="s">
        <v>1703</v>
      </c>
    </row>
    <row r="18" spans="1:105" ht="12" customHeight="1" x14ac:dyDescent="0.25">
      <c r="A18" s="18" t="s">
        <v>28</v>
      </c>
      <c r="B18" s="230">
        <v>1122.6294929129799</v>
      </c>
      <c r="C18" s="230">
        <v>965.43170429433917</v>
      </c>
      <c r="D18" s="230">
        <v>853.07966816546639</v>
      </c>
      <c r="E18" s="230">
        <v>920.21615533886848</v>
      </c>
      <c r="F18" s="230">
        <v>875.83647356393033</v>
      </c>
      <c r="G18" s="230">
        <v>712.35989210604305</v>
      </c>
      <c r="H18" s="230">
        <v>787.60609042048679</v>
      </c>
      <c r="I18" s="230">
        <v>814.14724664146581</v>
      </c>
      <c r="J18" s="230">
        <v>849.88415622714831</v>
      </c>
      <c r="K18" s="230">
        <v>713.85697476061137</v>
      </c>
      <c r="L18" s="230">
        <v>708.02613726704942</v>
      </c>
      <c r="M18" s="230">
        <v>815.23031549362952</v>
      </c>
      <c r="N18" s="230">
        <v>793.54396994055503</v>
      </c>
      <c r="O18" s="230">
        <v>703.87251211390799</v>
      </c>
      <c r="P18" s="230">
        <v>740.05418677784201</v>
      </c>
      <c r="Q18" s="230">
        <v>701.48147304685108</v>
      </c>
      <c r="R18" s="230">
        <v>693.42880810899862</v>
      </c>
      <c r="S18" s="230">
        <v>738.42464820939347</v>
      </c>
      <c r="T18" s="230">
        <v>677.15242660091235</v>
      </c>
      <c r="U18" s="230">
        <v>648.82173017628043</v>
      </c>
      <c r="V18" s="230">
        <v>835.45486939299542</v>
      </c>
      <c r="W18" s="230">
        <v>652.98890403004157</v>
      </c>
      <c r="X18" s="230">
        <v>632.84774906224038</v>
      </c>
      <c r="Y18" s="230">
        <v>563.56939216942703</v>
      </c>
      <c r="DA18" s="71" t="s">
        <v>1704</v>
      </c>
    </row>
    <row r="19" spans="1:105" ht="12" customHeight="1" x14ac:dyDescent="0.25">
      <c r="A19" s="18" t="s">
        <v>31</v>
      </c>
      <c r="B19" s="230">
        <v>45.976501650446309</v>
      </c>
      <c r="C19" s="230">
        <v>53.229166483165201</v>
      </c>
      <c r="D19" s="230">
        <v>46.889098377114053</v>
      </c>
      <c r="E19" s="230">
        <v>75.789221819428562</v>
      </c>
      <c r="F19" s="230">
        <v>30.135745280678819</v>
      </c>
      <c r="G19" s="230">
        <v>20.997842990331449</v>
      </c>
      <c r="H19" s="230">
        <v>21.31849769192684</v>
      </c>
      <c r="I19" s="230">
        <v>15.64494741587904</v>
      </c>
      <c r="J19" s="230">
        <v>12.90184164866062</v>
      </c>
      <c r="K19" s="230">
        <v>13.860084438957861</v>
      </c>
      <c r="L19" s="230">
        <v>9.964917767529391</v>
      </c>
      <c r="M19" s="230">
        <v>8.6733075337492487</v>
      </c>
      <c r="N19" s="230">
        <v>7.6184988412511796</v>
      </c>
      <c r="O19" s="230">
        <v>5.1017527925724888</v>
      </c>
      <c r="P19" s="230">
        <v>3.6613809123198822</v>
      </c>
      <c r="Q19" s="230">
        <v>3.531666408561327</v>
      </c>
      <c r="R19" s="230">
        <v>4.0839511838421476</v>
      </c>
      <c r="S19" s="230">
        <v>4.1200052435720931</v>
      </c>
      <c r="T19" s="230">
        <v>3.7295623256582311</v>
      </c>
      <c r="U19" s="230">
        <v>3.9883051238975118</v>
      </c>
      <c r="V19" s="230">
        <v>4.392826889046944</v>
      </c>
      <c r="W19" s="230">
        <v>3.2223303788961442</v>
      </c>
      <c r="X19" s="230">
        <v>5.4335160119602746</v>
      </c>
      <c r="Y19" s="230">
        <v>6.5967830320198653</v>
      </c>
      <c r="DA19" s="71" t="s">
        <v>1705</v>
      </c>
    </row>
    <row r="20" spans="1:105" ht="12" customHeight="1" x14ac:dyDescent="0.25">
      <c r="A20" s="18" t="s">
        <v>159</v>
      </c>
      <c r="B20" s="295">
        <v>100.34063688422749</v>
      </c>
      <c r="C20" s="295">
        <v>85.218136244368495</v>
      </c>
      <c r="D20" s="295">
        <v>75.2918697223122</v>
      </c>
      <c r="E20" s="295">
        <v>74.073800860141702</v>
      </c>
      <c r="F20" s="295">
        <v>72.146347687634545</v>
      </c>
      <c r="G20" s="295">
        <v>87.248731303160994</v>
      </c>
      <c r="H20" s="295">
        <v>81.110631818758876</v>
      </c>
      <c r="I20" s="295">
        <v>106.4347966562046</v>
      </c>
      <c r="J20" s="295">
        <v>126.8450749020146</v>
      </c>
      <c r="K20" s="295">
        <v>130.43428569543121</v>
      </c>
      <c r="L20" s="295">
        <v>115.4941871330457</v>
      </c>
      <c r="M20" s="295">
        <v>74.724920500458111</v>
      </c>
      <c r="N20" s="295">
        <v>57.74088613096621</v>
      </c>
      <c r="O20" s="295">
        <v>45.368894344079258</v>
      </c>
      <c r="P20" s="295">
        <v>32.176081526366502</v>
      </c>
      <c r="Q20" s="295">
        <v>30.195596549752601</v>
      </c>
      <c r="R20" s="295">
        <v>32.479624476621787</v>
      </c>
      <c r="S20" s="295">
        <v>31.81450552762464</v>
      </c>
      <c r="T20" s="295">
        <v>30.62001701129882</v>
      </c>
      <c r="U20" s="295">
        <v>28.47239350748098</v>
      </c>
      <c r="V20" s="295">
        <v>28.119073274793159</v>
      </c>
      <c r="W20" s="295">
        <v>32.856049307073867</v>
      </c>
      <c r="X20" s="295">
        <v>32.241172490503892</v>
      </c>
      <c r="Y20" s="295">
        <v>36.115839861535001</v>
      </c>
      <c r="DA20" s="122" t="s">
        <v>1706</v>
      </c>
    </row>
    <row r="21" spans="1:105" ht="12" customHeight="1" x14ac:dyDescent="0.25">
      <c r="A21" s="18" t="s">
        <v>32</v>
      </c>
      <c r="B21" s="295">
        <v>216.98149656460561</v>
      </c>
      <c r="C21" s="295">
        <v>235.05319050847939</v>
      </c>
      <c r="D21" s="295">
        <v>352.20950960302798</v>
      </c>
      <c r="E21" s="295">
        <v>143.13158860286089</v>
      </c>
      <c r="F21" s="295">
        <v>134.86717080385111</v>
      </c>
      <c r="G21" s="295">
        <v>118.49012542100949</v>
      </c>
      <c r="H21" s="295">
        <v>152.84025460677921</v>
      </c>
      <c r="I21" s="295">
        <v>129.09312274068631</v>
      </c>
      <c r="J21" s="295">
        <v>114.44741711332991</v>
      </c>
      <c r="K21" s="295">
        <v>97.277965268886391</v>
      </c>
      <c r="L21" s="295">
        <v>76.189248734116461</v>
      </c>
      <c r="M21" s="295">
        <v>70.143306454980532</v>
      </c>
      <c r="N21" s="295">
        <v>38.908625331751317</v>
      </c>
      <c r="O21" s="295">
        <v>27.818511270905741</v>
      </c>
      <c r="P21" s="295">
        <v>26.40098090591043</v>
      </c>
      <c r="Q21" s="295">
        <v>33.063320027596397</v>
      </c>
      <c r="R21" s="295">
        <v>36.361916338927038</v>
      </c>
      <c r="S21" s="295">
        <v>29.188578611647031</v>
      </c>
      <c r="T21" s="295">
        <v>26.09783869464842</v>
      </c>
      <c r="U21" s="295">
        <v>22.146240347695169</v>
      </c>
      <c r="V21" s="295">
        <v>113.3569716545001</v>
      </c>
      <c r="W21" s="295">
        <v>14.06755030630371</v>
      </c>
      <c r="X21" s="295">
        <v>13.953412748034831</v>
      </c>
      <c r="Y21" s="295">
        <v>15.87925314479015</v>
      </c>
      <c r="DA21" s="122" t="s">
        <v>1707</v>
      </c>
    </row>
    <row r="22" spans="1:105" ht="12" customHeight="1" x14ac:dyDescent="0.25">
      <c r="A22" s="18" t="s">
        <v>33</v>
      </c>
      <c r="B22" s="295">
        <v>164.18008545190281</v>
      </c>
      <c r="C22" s="295">
        <v>152.64276018439261</v>
      </c>
      <c r="D22" s="295">
        <v>168.11142293615941</v>
      </c>
      <c r="E22" s="295">
        <v>162.7249911647325</v>
      </c>
      <c r="F22" s="295">
        <v>194.30873222338249</v>
      </c>
      <c r="G22" s="295">
        <v>205.8513955836319</v>
      </c>
      <c r="H22" s="295">
        <v>176.0313638553001</v>
      </c>
      <c r="I22" s="295">
        <v>181.98423890589771</v>
      </c>
      <c r="J22" s="295">
        <v>164.0263668482055</v>
      </c>
      <c r="K22" s="295">
        <v>141.13953712811951</v>
      </c>
      <c r="L22" s="295">
        <v>111.86872144802329</v>
      </c>
      <c r="M22" s="295">
        <v>106.8039372732714</v>
      </c>
      <c r="N22" s="295">
        <v>125.1147864946676</v>
      </c>
      <c r="O22" s="295">
        <v>141.79554255133041</v>
      </c>
      <c r="P22" s="295">
        <v>148.72567813623749</v>
      </c>
      <c r="Q22" s="295">
        <v>149.74647557998591</v>
      </c>
      <c r="R22" s="295">
        <v>155.83863779139691</v>
      </c>
      <c r="S22" s="295">
        <v>110.78037543449651</v>
      </c>
      <c r="T22" s="295">
        <v>159.8950266941373</v>
      </c>
      <c r="U22" s="295">
        <v>155.47552713268399</v>
      </c>
      <c r="V22" s="295">
        <v>141.5988912540387</v>
      </c>
      <c r="W22" s="295">
        <v>148.6117140141757</v>
      </c>
      <c r="X22" s="295">
        <v>132.01910482385611</v>
      </c>
      <c r="Y22" s="295">
        <v>109.7463891230381</v>
      </c>
      <c r="DA22" s="122" t="s">
        <v>1708</v>
      </c>
    </row>
    <row r="23" spans="1:105" ht="12" customHeight="1" x14ac:dyDescent="0.25">
      <c r="A23" s="18" t="s">
        <v>35</v>
      </c>
      <c r="B23" s="295">
        <v>932.35850918227482</v>
      </c>
      <c r="C23" s="295">
        <v>893.1217996689935</v>
      </c>
      <c r="D23" s="295">
        <v>811.64695774052541</v>
      </c>
      <c r="E23" s="295">
        <v>796.215056609052</v>
      </c>
      <c r="F23" s="295">
        <v>811.99736888236009</v>
      </c>
      <c r="G23" s="295">
        <v>821.87202934580932</v>
      </c>
      <c r="H23" s="295">
        <v>904.04367257748038</v>
      </c>
      <c r="I23" s="295">
        <v>805.12029823596413</v>
      </c>
      <c r="J23" s="295">
        <v>769.45954296882871</v>
      </c>
      <c r="K23" s="295">
        <v>701.80848688045546</v>
      </c>
      <c r="L23" s="295">
        <v>723.00462843071102</v>
      </c>
      <c r="M23" s="295">
        <v>755.81461550577558</v>
      </c>
      <c r="N23" s="295">
        <v>750.0704434627221</v>
      </c>
      <c r="O23" s="295">
        <v>723.35117119763765</v>
      </c>
      <c r="P23" s="295">
        <v>732.79863925660163</v>
      </c>
      <c r="Q23" s="295">
        <v>712.02513784182202</v>
      </c>
      <c r="R23" s="295">
        <v>730.34933774231945</v>
      </c>
      <c r="S23" s="295">
        <v>745.20762611560906</v>
      </c>
      <c r="T23" s="295">
        <v>741.06470567820566</v>
      </c>
      <c r="U23" s="295">
        <v>713.013571048367</v>
      </c>
      <c r="V23" s="295">
        <v>712.00702962536025</v>
      </c>
      <c r="W23" s="295">
        <v>708.7229268361782</v>
      </c>
      <c r="X23" s="295">
        <v>652.80634519353771</v>
      </c>
      <c r="Y23" s="295">
        <v>537.34224493195961</v>
      </c>
      <c r="DA23" s="122" t="s">
        <v>1709</v>
      </c>
    </row>
    <row r="24" spans="1:105" ht="12" customHeight="1" x14ac:dyDescent="0.25">
      <c r="A24" s="18" t="s">
        <v>38</v>
      </c>
      <c r="B24" s="295">
        <v>0</v>
      </c>
      <c r="C24" s="295">
        <v>0</v>
      </c>
      <c r="D24" s="295">
        <v>0</v>
      </c>
      <c r="E24" s="295">
        <v>87.109982044919548</v>
      </c>
      <c r="F24" s="295">
        <v>106.0174997413455</v>
      </c>
      <c r="G24" s="295">
        <v>142.03722433484961</v>
      </c>
      <c r="H24" s="295">
        <v>154.80890797428489</v>
      </c>
      <c r="I24" s="295">
        <v>239.13138795759241</v>
      </c>
      <c r="J24" s="295">
        <v>832.31282788076498</v>
      </c>
      <c r="K24" s="295">
        <v>895.65539877550304</v>
      </c>
      <c r="L24" s="295">
        <v>802.81207502949871</v>
      </c>
      <c r="M24" s="295">
        <v>753.21290323236997</v>
      </c>
      <c r="N24" s="295">
        <v>707.66488661884068</v>
      </c>
      <c r="O24" s="295">
        <v>724.96508387786923</v>
      </c>
      <c r="P24" s="295">
        <v>742.26140394492302</v>
      </c>
      <c r="Q24" s="295">
        <v>701.21502189250191</v>
      </c>
      <c r="R24" s="295">
        <v>702.58038585954318</v>
      </c>
      <c r="S24" s="295">
        <v>747.21810251181716</v>
      </c>
      <c r="T24" s="295">
        <v>850.30084530062311</v>
      </c>
      <c r="U24" s="295">
        <v>851.7036406510764</v>
      </c>
      <c r="V24" s="295">
        <v>854.08628407976369</v>
      </c>
      <c r="W24" s="295">
        <v>827.61655681550667</v>
      </c>
      <c r="X24" s="295">
        <v>797.10647786348125</v>
      </c>
      <c r="Y24" s="295">
        <v>812.09486260273695</v>
      </c>
      <c r="DA24" s="122" t="s">
        <v>1710</v>
      </c>
    </row>
    <row r="25" spans="1:105" ht="12" customHeight="1" x14ac:dyDescent="0.25">
      <c r="A25" s="57" t="s">
        <v>1461</v>
      </c>
      <c r="B25" s="261">
        <v>4903.5692595870896</v>
      </c>
      <c r="C25" s="261">
        <v>4528.0450703971628</v>
      </c>
      <c r="D25" s="261">
        <v>4380.9489502395754</v>
      </c>
      <c r="E25" s="261">
        <v>4289.8681689344594</v>
      </c>
      <c r="F25" s="261">
        <v>4225.4013839159516</v>
      </c>
      <c r="G25" s="261">
        <v>4004.2829785795479</v>
      </c>
      <c r="H25" s="261">
        <v>4324.9932204461929</v>
      </c>
      <c r="I25" s="261">
        <v>4351.1901426392405</v>
      </c>
      <c r="J25" s="261">
        <v>5449.3022615110322</v>
      </c>
      <c r="K25" s="261">
        <v>5115.4099984171035</v>
      </c>
      <c r="L25" s="261">
        <v>4836.9087069859979</v>
      </c>
      <c r="M25" s="261">
        <v>4907.6261886979009</v>
      </c>
      <c r="N25" s="261">
        <v>4710.2633674704985</v>
      </c>
      <c r="O25" s="261">
        <v>4504.4558180503136</v>
      </c>
      <c r="P25" s="261">
        <v>4606.6201439292254</v>
      </c>
      <c r="Q25" s="261">
        <v>4426.5772545251111</v>
      </c>
      <c r="R25" s="261">
        <v>4471.8899896072398</v>
      </c>
      <c r="S25" s="261">
        <v>4569.9269035437774</v>
      </c>
      <c r="T25" s="261">
        <v>4725.8302890011691</v>
      </c>
      <c r="U25" s="261">
        <v>4601.9549173147952</v>
      </c>
      <c r="V25" s="261">
        <v>5105.8841597264618</v>
      </c>
      <c r="W25" s="261">
        <v>4534.4806000966564</v>
      </c>
      <c r="X25" s="261">
        <v>4303.438806541717</v>
      </c>
      <c r="Y25" s="261">
        <v>3952.0424863938561</v>
      </c>
      <c r="DA25" s="70" t="s">
        <v>1711</v>
      </c>
    </row>
    <row r="26" spans="1:105" ht="12" customHeight="1" x14ac:dyDescent="0.25">
      <c r="A26" s="18" t="s">
        <v>28</v>
      </c>
      <c r="B26" s="230">
        <v>2131.640815767289</v>
      </c>
      <c r="C26" s="230">
        <v>1833.154784103923</v>
      </c>
      <c r="D26" s="230">
        <v>1619.821545080039</v>
      </c>
      <c r="E26" s="230">
        <v>1747.2998245921151</v>
      </c>
      <c r="F26" s="230">
        <v>1663.0320036775311</v>
      </c>
      <c r="G26" s="230">
        <v>1352.6238452801181</v>
      </c>
      <c r="H26" s="230">
        <v>1495.500786043709</v>
      </c>
      <c r="I26" s="230">
        <v>1545.8969427948491</v>
      </c>
      <c r="J26" s="230">
        <v>1613.7539299692739</v>
      </c>
      <c r="K26" s="230">
        <v>1355.4664950690301</v>
      </c>
      <c r="L26" s="230">
        <v>1344.3949427270979</v>
      </c>
      <c r="M26" s="230">
        <v>1547.95346615018</v>
      </c>
      <c r="N26" s="230">
        <v>1506.7755890165431</v>
      </c>
      <c r="O26" s="230">
        <v>1336.5080691274561</v>
      </c>
      <c r="P26" s="230">
        <v>1405.209573037112</v>
      </c>
      <c r="Q26" s="230">
        <v>1331.967981325017</v>
      </c>
      <c r="R26" s="230">
        <v>1316.6776389942779</v>
      </c>
      <c r="S26" s="230">
        <v>1402.1154169105359</v>
      </c>
      <c r="T26" s="230">
        <v>1285.772162722129</v>
      </c>
      <c r="U26" s="230">
        <v>1231.9780398889959</v>
      </c>
      <c r="V26" s="230">
        <v>1586.355703793794</v>
      </c>
      <c r="W26" s="230">
        <v>1239.890639664035</v>
      </c>
      <c r="X26" s="230">
        <v>1201.6467593125089</v>
      </c>
      <c r="Y26" s="230">
        <v>1070.1015129651801</v>
      </c>
      <c r="DA26" s="71" t="s">
        <v>1712</v>
      </c>
    </row>
    <row r="27" spans="1:105" ht="12" customHeight="1" x14ac:dyDescent="0.25">
      <c r="A27" s="18" t="s">
        <v>31</v>
      </c>
      <c r="B27" s="295">
        <v>87.299851022068566</v>
      </c>
      <c r="C27" s="295">
        <v>101.0711589006708</v>
      </c>
      <c r="D27" s="295">
        <v>89.032683130240684</v>
      </c>
      <c r="E27" s="295">
        <v>143.9080298935792</v>
      </c>
      <c r="F27" s="295">
        <v>57.221536632870993</v>
      </c>
      <c r="G27" s="295">
        <v>39.870553413950908</v>
      </c>
      <c r="H27" s="295">
        <v>40.479410257641028</v>
      </c>
      <c r="I27" s="295">
        <v>29.706513754316472</v>
      </c>
      <c r="J27" s="295">
        <v>24.497924230985038</v>
      </c>
      <c r="K27" s="295">
        <v>26.317428756839</v>
      </c>
      <c r="L27" s="295">
        <v>18.921314265415301</v>
      </c>
      <c r="M27" s="295">
        <v>16.468814032908139</v>
      </c>
      <c r="N27" s="295">
        <v>14.465950865719551</v>
      </c>
      <c r="O27" s="295">
        <v>9.6871715497013486</v>
      </c>
      <c r="P27" s="295">
        <v>6.9522037716296854</v>
      </c>
      <c r="Q27" s="295">
        <v>6.7059028038088018</v>
      </c>
      <c r="R27" s="295">
        <v>7.7545771672986614</v>
      </c>
      <c r="S27" s="295">
        <v>7.8230363568884904</v>
      </c>
      <c r="T27" s="295">
        <v>7.0816661494366322</v>
      </c>
      <c r="U27" s="295">
        <v>7.5729651158316349</v>
      </c>
      <c r="V27" s="295">
        <v>8.341068137266868</v>
      </c>
      <c r="W27" s="295">
        <v>6.1185377730623483</v>
      </c>
      <c r="X27" s="295">
        <v>10.31712116716804</v>
      </c>
      <c r="Y27" s="295">
        <v>12.525924227526639</v>
      </c>
      <c r="DA27" s="122" t="s">
        <v>1713</v>
      </c>
    </row>
    <row r="28" spans="1:105" ht="12" customHeight="1" x14ac:dyDescent="0.25">
      <c r="A28" s="18" t="s">
        <v>159</v>
      </c>
      <c r="B28" s="295">
        <v>190.52608043238331</v>
      </c>
      <c r="C28" s="295">
        <v>161.8115848629273</v>
      </c>
      <c r="D28" s="295">
        <v>142.96366130473189</v>
      </c>
      <c r="E28" s="295">
        <v>140.65080090028931</v>
      </c>
      <c r="F28" s="295">
        <v>136.9909666638527</v>
      </c>
      <c r="G28" s="295">
        <v>165.6672641720339</v>
      </c>
      <c r="H28" s="295">
        <v>154.0122849693756</v>
      </c>
      <c r="I28" s="295">
        <v>202.09762722476779</v>
      </c>
      <c r="J28" s="295">
        <v>240.85251692309879</v>
      </c>
      <c r="K28" s="295">
        <v>247.66768459145101</v>
      </c>
      <c r="L28" s="295">
        <v>219.2995327762595</v>
      </c>
      <c r="M28" s="295">
        <v>141.88714219544329</v>
      </c>
      <c r="N28" s="295">
        <v>109.63797975409121</v>
      </c>
      <c r="O28" s="295">
        <v>86.146130634009225</v>
      </c>
      <c r="P28" s="295">
        <v>61.095712437670009</v>
      </c>
      <c r="Q28" s="295">
        <v>57.335181792595137</v>
      </c>
      <c r="R28" s="295">
        <v>61.672077610852533</v>
      </c>
      <c r="S28" s="295">
        <v>60.409154528951582</v>
      </c>
      <c r="T28" s="295">
        <v>58.14106831578917</v>
      </c>
      <c r="U28" s="295">
        <v>54.063176236043027</v>
      </c>
      <c r="V28" s="295">
        <v>53.392294316595631</v>
      </c>
      <c r="W28" s="295">
        <v>62.38683037454296</v>
      </c>
      <c r="X28" s="295">
        <v>61.219306692737078</v>
      </c>
      <c r="Y28" s="295">
        <v>68.576497259840664</v>
      </c>
      <c r="DA28" s="122" t="s">
        <v>1714</v>
      </c>
    </row>
    <row r="29" spans="1:105" ht="12" customHeight="1" x14ac:dyDescent="0.25">
      <c r="A29" s="18" t="s">
        <v>32</v>
      </c>
      <c r="B29" s="295">
        <v>412.00290680340783</v>
      </c>
      <c r="C29" s="295">
        <v>446.31730943045687</v>
      </c>
      <c r="D29" s="295">
        <v>668.77288643386157</v>
      </c>
      <c r="E29" s="295">
        <v>271.77723213006732</v>
      </c>
      <c r="F29" s="295">
        <v>256.0848149878708</v>
      </c>
      <c r="G29" s="295">
        <v>224.98819887354199</v>
      </c>
      <c r="H29" s="295">
        <v>290.21197738774299</v>
      </c>
      <c r="I29" s="295">
        <v>245.12109400838091</v>
      </c>
      <c r="J29" s="295">
        <v>217.31193338319721</v>
      </c>
      <c r="K29" s="295">
        <v>184.71070157251299</v>
      </c>
      <c r="L29" s="295">
        <v>144.66759812525069</v>
      </c>
      <c r="M29" s="295">
        <v>133.1876063618611</v>
      </c>
      <c r="N29" s="295">
        <v>73.879418246307594</v>
      </c>
      <c r="O29" s="295">
        <v>52.821589342960202</v>
      </c>
      <c r="P29" s="295">
        <v>50.129992869957377</v>
      </c>
      <c r="Q29" s="295">
        <v>62.780394529563402</v>
      </c>
      <c r="R29" s="295">
        <v>69.043745507210346</v>
      </c>
      <c r="S29" s="295">
        <v>55.423063366500983</v>
      </c>
      <c r="T29" s="295">
        <v>49.554388617096237</v>
      </c>
      <c r="U29" s="295">
        <v>42.051122065611622</v>
      </c>
      <c r="V29" s="295">
        <v>215.24140338012529</v>
      </c>
      <c r="W29" s="295">
        <v>26.711363455245561</v>
      </c>
      <c r="X29" s="295">
        <v>26.494639879610059</v>
      </c>
      <c r="Y29" s="295">
        <v>30.151411789035851</v>
      </c>
      <c r="DA29" s="122" t="s">
        <v>1715</v>
      </c>
    </row>
    <row r="30" spans="1:105" ht="12" customHeight="1" x14ac:dyDescent="0.25">
      <c r="A30" s="18" t="s">
        <v>33</v>
      </c>
      <c r="B30" s="295">
        <v>311.74396672702181</v>
      </c>
      <c r="C30" s="295">
        <v>289.83697639738671</v>
      </c>
      <c r="D30" s="295">
        <v>319.20876209797939</v>
      </c>
      <c r="E30" s="295">
        <v>308.98104414846603</v>
      </c>
      <c r="F30" s="295">
        <v>368.95202476162387</v>
      </c>
      <c r="G30" s="295">
        <v>390.86915102340151</v>
      </c>
      <c r="H30" s="295">
        <v>334.24708901552691</v>
      </c>
      <c r="I30" s="295">
        <v>345.5503653939964</v>
      </c>
      <c r="J30" s="295">
        <v>311.45208694669151</v>
      </c>
      <c r="K30" s="295">
        <v>267.99473910144548</v>
      </c>
      <c r="L30" s="295">
        <v>212.41552458019419</v>
      </c>
      <c r="M30" s="295">
        <v>202.7985487764148</v>
      </c>
      <c r="N30" s="295">
        <v>237.56705772624551</v>
      </c>
      <c r="O30" s="295">
        <v>269.24035748605849</v>
      </c>
      <c r="P30" s="295">
        <v>282.39924914608252</v>
      </c>
      <c r="Q30" s="295">
        <v>284.33753199849423</v>
      </c>
      <c r="R30" s="295">
        <v>295.90528583722698</v>
      </c>
      <c r="S30" s="295">
        <v>210.3489809887806</v>
      </c>
      <c r="T30" s="295">
        <v>303.60752794318699</v>
      </c>
      <c r="U30" s="295">
        <v>295.21581392718099</v>
      </c>
      <c r="V30" s="295">
        <v>268.86695741557531</v>
      </c>
      <c r="W30" s="295">
        <v>282.18285488987078</v>
      </c>
      <c r="X30" s="295">
        <v>250.67692776659129</v>
      </c>
      <c r="Y30" s="295">
        <v>208.38565520911459</v>
      </c>
      <c r="DA30" s="122" t="s">
        <v>1716</v>
      </c>
    </row>
    <row r="31" spans="1:105" ht="12" customHeight="1" x14ac:dyDescent="0.25">
      <c r="A31" s="18" t="s">
        <v>35</v>
      </c>
      <c r="B31" s="295">
        <v>1770.355638834918</v>
      </c>
      <c r="C31" s="295">
        <v>1695.8532567017969</v>
      </c>
      <c r="D31" s="295">
        <v>1541.1494121927219</v>
      </c>
      <c r="E31" s="295">
        <v>1511.8474291926329</v>
      </c>
      <c r="F31" s="295">
        <v>1541.814770351358</v>
      </c>
      <c r="G31" s="295">
        <v>1560.564704696226</v>
      </c>
      <c r="H31" s="295">
        <v>1716.5916305137509</v>
      </c>
      <c r="I31" s="295">
        <v>1528.756638015341</v>
      </c>
      <c r="J31" s="295">
        <v>1461.0442521138541</v>
      </c>
      <c r="K31" s="295">
        <v>1332.5889128428801</v>
      </c>
      <c r="L31" s="295">
        <v>1372.835994137766</v>
      </c>
      <c r="M31" s="295">
        <v>1435.1353618770979</v>
      </c>
      <c r="N31" s="295">
        <v>1424.228369269955</v>
      </c>
      <c r="O31" s="295">
        <v>1373.494007053918</v>
      </c>
      <c r="P31" s="295">
        <v>1391.4327915302549</v>
      </c>
      <c r="Q31" s="295">
        <v>1351.9882162882111</v>
      </c>
      <c r="R31" s="295">
        <v>1386.782075411603</v>
      </c>
      <c r="S31" s="295">
        <v>1414.994886627494</v>
      </c>
      <c r="T31" s="295">
        <v>1407.1283390651899</v>
      </c>
      <c r="U31" s="295">
        <v>1353.865046159538</v>
      </c>
      <c r="V31" s="295">
        <v>1351.9538325368901</v>
      </c>
      <c r="W31" s="295">
        <v>1345.718001754972</v>
      </c>
      <c r="X31" s="295">
        <v>1239.543998256851</v>
      </c>
      <c r="Y31" s="295">
        <v>1020.301594215979</v>
      </c>
      <c r="DA31" s="122" t="s">
        <v>1717</v>
      </c>
    </row>
    <row r="32" spans="1:105" ht="12" customHeight="1" x14ac:dyDescent="0.25">
      <c r="A32" s="18" t="s">
        <v>38</v>
      </c>
      <c r="B32" s="295">
        <v>0</v>
      </c>
      <c r="C32" s="295">
        <v>0</v>
      </c>
      <c r="D32" s="295">
        <v>0</v>
      </c>
      <c r="E32" s="295">
        <v>165.40380807730989</v>
      </c>
      <c r="F32" s="295">
        <v>201.30526684084521</v>
      </c>
      <c r="G32" s="295">
        <v>269.69926112027548</v>
      </c>
      <c r="H32" s="295">
        <v>293.95004225844582</v>
      </c>
      <c r="I32" s="295">
        <v>454.0609614475888</v>
      </c>
      <c r="J32" s="295">
        <v>1580.3896179439321</v>
      </c>
      <c r="K32" s="295">
        <v>1700.664036482945</v>
      </c>
      <c r="L32" s="295">
        <v>1524.3738003740141</v>
      </c>
      <c r="M32" s="295">
        <v>1430.195249303996</v>
      </c>
      <c r="N32" s="295">
        <v>1343.709002591635</v>
      </c>
      <c r="O32" s="295">
        <v>1376.55849285621</v>
      </c>
      <c r="P32" s="295">
        <v>1409.400621136519</v>
      </c>
      <c r="Q32" s="295">
        <v>1331.4620457874209</v>
      </c>
      <c r="R32" s="295">
        <v>1334.054589078771</v>
      </c>
      <c r="S32" s="295">
        <v>1418.812364764625</v>
      </c>
      <c r="T32" s="295">
        <v>1614.545136188342</v>
      </c>
      <c r="U32" s="295">
        <v>1617.2087539215941</v>
      </c>
      <c r="V32" s="295">
        <v>1621.732900146214</v>
      </c>
      <c r="W32" s="295">
        <v>1571.4723721849271</v>
      </c>
      <c r="X32" s="295">
        <v>1513.540053466251</v>
      </c>
      <c r="Y32" s="295">
        <v>1541.999890727179</v>
      </c>
      <c r="DA32" s="122" t="s">
        <v>1718</v>
      </c>
    </row>
    <row r="33" spans="1:105" ht="12" customHeight="1" x14ac:dyDescent="0.25">
      <c r="A33" s="57" t="s">
        <v>1470</v>
      </c>
      <c r="B33" s="261">
        <f t="shared" ref="B33:Y33" si="1">B34+B35</f>
        <v>289.484655505033</v>
      </c>
      <c r="C33" s="261">
        <f t="shared" si="1"/>
        <v>265.0916876470784</v>
      </c>
      <c r="D33" s="261">
        <f t="shared" si="1"/>
        <v>256.37357098956022</v>
      </c>
      <c r="E33" s="261">
        <f t="shared" si="1"/>
        <v>249.25386017000861</v>
      </c>
      <c r="F33" s="261">
        <f t="shared" si="1"/>
        <v>235.197330269595</v>
      </c>
      <c r="G33" s="261">
        <f t="shared" si="1"/>
        <v>237.32612819819519</v>
      </c>
      <c r="H33" s="261">
        <f t="shared" si="1"/>
        <v>257.49085856366332</v>
      </c>
      <c r="I33" s="261">
        <f t="shared" si="1"/>
        <v>261.01885207519388</v>
      </c>
      <c r="J33" s="261">
        <f t="shared" si="1"/>
        <v>325.48104271265578</v>
      </c>
      <c r="K33" s="261">
        <f t="shared" si="1"/>
        <v>302.77765172426189</v>
      </c>
      <c r="L33" s="261">
        <f t="shared" si="1"/>
        <v>286.44026315005192</v>
      </c>
      <c r="M33" s="261">
        <f t="shared" si="1"/>
        <v>290.87925618583819</v>
      </c>
      <c r="N33" s="261">
        <f t="shared" si="1"/>
        <v>277.56405059398242</v>
      </c>
      <c r="O33" s="261">
        <f t="shared" si="1"/>
        <v>264.16091489289369</v>
      </c>
      <c r="P33" s="261">
        <f t="shared" si="1"/>
        <v>271.48449491952152</v>
      </c>
      <c r="Q33" s="261">
        <f t="shared" si="1"/>
        <v>258.74002803586552</v>
      </c>
      <c r="R33" s="261">
        <f t="shared" si="1"/>
        <v>259.9676755430072</v>
      </c>
      <c r="S33" s="261">
        <f t="shared" si="1"/>
        <v>268.40161683020682</v>
      </c>
      <c r="T33" s="261">
        <f t="shared" si="1"/>
        <v>215.87125783077599</v>
      </c>
      <c r="U33" s="261">
        <f t="shared" si="1"/>
        <v>267.32059787185142</v>
      </c>
      <c r="V33" s="261">
        <f t="shared" si="1"/>
        <v>296.27008575098472</v>
      </c>
      <c r="W33" s="261">
        <f t="shared" si="1"/>
        <v>261.15118803931051</v>
      </c>
      <c r="X33" s="261">
        <f t="shared" si="1"/>
        <v>251.258380046139</v>
      </c>
      <c r="Y33" s="261">
        <f t="shared" si="1"/>
        <v>229.34969995478491</v>
      </c>
      <c r="DA33" s="70"/>
    </row>
    <row r="34" spans="1:105" ht="12" customHeight="1" x14ac:dyDescent="0.25">
      <c r="A34" s="60" t="s">
        <v>1471</v>
      </c>
      <c r="B34" s="262">
        <v>0</v>
      </c>
      <c r="C34" s="262">
        <v>0</v>
      </c>
      <c r="D34" s="262">
        <v>0</v>
      </c>
      <c r="E34" s="262">
        <v>0</v>
      </c>
      <c r="F34" s="262">
        <v>0</v>
      </c>
      <c r="G34" s="262">
        <v>0</v>
      </c>
      <c r="H34" s="262">
        <v>0</v>
      </c>
      <c r="I34" s="262">
        <v>0</v>
      </c>
      <c r="J34" s="262">
        <v>0</v>
      </c>
      <c r="K34" s="262">
        <v>0</v>
      </c>
      <c r="L34" s="262">
        <v>0</v>
      </c>
      <c r="M34" s="262">
        <v>0</v>
      </c>
      <c r="N34" s="262">
        <v>0</v>
      </c>
      <c r="O34" s="262">
        <v>0</v>
      </c>
      <c r="P34" s="262">
        <v>0</v>
      </c>
      <c r="Q34" s="262">
        <v>0</v>
      </c>
      <c r="R34" s="262">
        <v>0</v>
      </c>
      <c r="S34" s="262">
        <v>0</v>
      </c>
      <c r="T34" s="262">
        <v>0</v>
      </c>
      <c r="U34" s="262">
        <v>0</v>
      </c>
      <c r="V34" s="262">
        <v>0</v>
      </c>
      <c r="W34" s="262">
        <v>0</v>
      </c>
      <c r="X34" s="262">
        <v>0</v>
      </c>
      <c r="Y34" s="262">
        <v>0</v>
      </c>
      <c r="DA34" s="72" t="s">
        <v>1719</v>
      </c>
    </row>
    <row r="35" spans="1:105" ht="12" customHeight="1" x14ac:dyDescent="0.25">
      <c r="A35" s="60" t="s">
        <v>1473</v>
      </c>
      <c r="B35" s="262">
        <v>289.484655505033</v>
      </c>
      <c r="C35" s="262">
        <v>265.0916876470784</v>
      </c>
      <c r="D35" s="262">
        <v>256.37357098956022</v>
      </c>
      <c r="E35" s="262">
        <v>249.25386017000861</v>
      </c>
      <c r="F35" s="262">
        <v>235.197330269595</v>
      </c>
      <c r="G35" s="262">
        <v>237.32612819819519</v>
      </c>
      <c r="H35" s="262">
        <v>257.49085856366332</v>
      </c>
      <c r="I35" s="262">
        <v>261.01885207519388</v>
      </c>
      <c r="J35" s="262">
        <v>325.48104271265578</v>
      </c>
      <c r="K35" s="262">
        <v>302.77765172426189</v>
      </c>
      <c r="L35" s="262">
        <v>286.44026315005192</v>
      </c>
      <c r="M35" s="262">
        <v>290.87925618583819</v>
      </c>
      <c r="N35" s="262">
        <v>277.56405059398242</v>
      </c>
      <c r="O35" s="262">
        <v>264.16091489289369</v>
      </c>
      <c r="P35" s="262">
        <v>271.48449491952152</v>
      </c>
      <c r="Q35" s="262">
        <v>258.74002803586552</v>
      </c>
      <c r="R35" s="262">
        <v>259.9676755430072</v>
      </c>
      <c r="S35" s="262">
        <v>268.40161683020682</v>
      </c>
      <c r="T35" s="262">
        <v>215.87125783077599</v>
      </c>
      <c r="U35" s="262">
        <v>267.32059787185142</v>
      </c>
      <c r="V35" s="262">
        <v>296.27008575098472</v>
      </c>
      <c r="W35" s="262">
        <v>261.15118803931051</v>
      </c>
      <c r="X35" s="262">
        <v>251.258380046139</v>
      </c>
      <c r="Y35" s="262">
        <v>229.34969995478491</v>
      </c>
      <c r="DA35" s="72" t="s">
        <v>1720</v>
      </c>
    </row>
    <row r="36" spans="1:105" ht="12" customHeight="1" x14ac:dyDescent="0.25">
      <c r="A36" s="64" t="s">
        <v>28</v>
      </c>
      <c r="B36" s="229">
        <v>110.4700129880171</v>
      </c>
      <c r="C36" s="229">
        <v>93.986480340632113</v>
      </c>
      <c r="D36" s="229">
        <v>83.661571034576156</v>
      </c>
      <c r="E36" s="229">
        <v>101.275498685187</v>
      </c>
      <c r="F36" s="229">
        <v>92.333813164159892</v>
      </c>
      <c r="G36" s="229">
        <v>79.959100555089393</v>
      </c>
      <c r="H36" s="229">
        <v>89.035464740289498</v>
      </c>
      <c r="I36" s="229">
        <v>92.735144226566234</v>
      </c>
      <c r="J36" s="229">
        <v>96.387810145513939</v>
      </c>
      <c r="K36" s="229">
        <v>80.229143410774725</v>
      </c>
      <c r="L36" s="229">
        <v>78.875925487658151</v>
      </c>
      <c r="M36" s="229">
        <v>91.378161170558613</v>
      </c>
      <c r="N36" s="229">
        <v>88.402464110821455</v>
      </c>
      <c r="O36" s="229">
        <v>78.378656282449128</v>
      </c>
      <c r="P36" s="229">
        <v>82.813993616296329</v>
      </c>
      <c r="Q36" s="229">
        <v>77.855510706066468</v>
      </c>
      <c r="R36" s="229">
        <v>76.543391282946189</v>
      </c>
      <c r="S36" s="229">
        <v>82.34924820997027</v>
      </c>
      <c r="T36" s="229">
        <v>58.732801873274049</v>
      </c>
      <c r="U36" s="229">
        <v>71.563740215925762</v>
      </c>
      <c r="V36" s="229">
        <v>92.048649301853686</v>
      </c>
      <c r="W36" s="229">
        <v>71.408159421871034</v>
      </c>
      <c r="X36" s="229">
        <v>70.158733911493073</v>
      </c>
      <c r="Y36" s="229">
        <v>62.101422685784968</v>
      </c>
      <c r="DA36" s="73" t="s">
        <v>1721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1722</v>
      </c>
    </row>
    <row r="38" spans="1:105" ht="12" customHeight="1" x14ac:dyDescent="0.25">
      <c r="A38" s="64" t="s">
        <v>31</v>
      </c>
      <c r="B38" s="229">
        <v>4.5242217192151504</v>
      </c>
      <c r="C38" s="229">
        <v>5.1819533033410607</v>
      </c>
      <c r="D38" s="229">
        <v>4.5984165149078136</v>
      </c>
      <c r="E38" s="229">
        <v>8.3410742032651672</v>
      </c>
      <c r="F38" s="229">
        <v>3.1770180373811572</v>
      </c>
      <c r="G38" s="229">
        <v>2.3569106819589982</v>
      </c>
      <c r="H38" s="229">
        <v>2.409964032340246</v>
      </c>
      <c r="I38" s="229">
        <v>1.7820320108108241</v>
      </c>
      <c r="J38" s="229">
        <v>1.463235023557979</v>
      </c>
      <c r="K38" s="229">
        <v>1.5577107760437521</v>
      </c>
      <c r="L38" s="229">
        <v>1.1101173670737421</v>
      </c>
      <c r="M38" s="229">
        <v>0.97218035031101824</v>
      </c>
      <c r="N38" s="229">
        <v>0.84871676416682285</v>
      </c>
      <c r="O38" s="229">
        <v>0.56809794626893062</v>
      </c>
      <c r="P38" s="229">
        <v>0.40971807323983128</v>
      </c>
      <c r="Q38" s="229">
        <v>0.39196999842023988</v>
      </c>
      <c r="R38" s="229">
        <v>0.45080254784589779</v>
      </c>
      <c r="S38" s="229">
        <v>0.45946371813565001</v>
      </c>
      <c r="T38" s="229">
        <v>0.32348351204537629</v>
      </c>
      <c r="U38" s="229">
        <v>0.43990208483137738</v>
      </c>
      <c r="V38" s="229">
        <v>0.48399236938725448</v>
      </c>
      <c r="W38" s="229">
        <v>0.35238069128900218</v>
      </c>
      <c r="X38" s="229">
        <v>0.60237016668201204</v>
      </c>
      <c r="Y38" s="229">
        <v>0.72691955441526224</v>
      </c>
      <c r="DA38" s="73" t="s">
        <v>1723</v>
      </c>
    </row>
    <row r="39" spans="1:105" ht="12" customHeight="1" x14ac:dyDescent="0.25">
      <c r="A39" s="64" t="s">
        <v>159</v>
      </c>
      <c r="B39" s="229">
        <v>9.8738110211805505</v>
      </c>
      <c r="C39" s="229">
        <v>8.2961359681583122</v>
      </c>
      <c r="D39" s="229">
        <v>7.3838778981161868</v>
      </c>
      <c r="E39" s="229">
        <v>8.152281480926117</v>
      </c>
      <c r="F39" s="229">
        <v>7.6059259792636604</v>
      </c>
      <c r="G39" s="229">
        <v>9.7932662364642482</v>
      </c>
      <c r="H39" s="229">
        <v>9.1692063928888317</v>
      </c>
      <c r="I39" s="229">
        <v>12.123416567893941</v>
      </c>
      <c r="J39" s="229">
        <v>14.38586530642554</v>
      </c>
      <c r="K39" s="229">
        <v>14.65928243714362</v>
      </c>
      <c r="L39" s="229">
        <v>12.866348315511139</v>
      </c>
      <c r="M39" s="229">
        <v>8.375824229271311</v>
      </c>
      <c r="N39" s="229">
        <v>6.4324559284372684</v>
      </c>
      <c r="O39" s="229">
        <v>5.0519844354056511</v>
      </c>
      <c r="P39" s="229">
        <v>3.600587440392176</v>
      </c>
      <c r="Q39" s="229">
        <v>3.3513267003964251</v>
      </c>
      <c r="R39" s="229">
        <v>3.5852283262024982</v>
      </c>
      <c r="S39" s="229">
        <v>3.547959319511925</v>
      </c>
      <c r="T39" s="229">
        <v>2.6558265492871111</v>
      </c>
      <c r="U39" s="229">
        <v>3.140448103890388</v>
      </c>
      <c r="V39" s="229">
        <v>3.0980999804874232</v>
      </c>
      <c r="W39" s="229">
        <v>3.5930013395517788</v>
      </c>
      <c r="X39" s="229">
        <v>3.5743191709343431</v>
      </c>
      <c r="Y39" s="229">
        <v>3.9797140654846568</v>
      </c>
      <c r="DA39" s="73" t="s">
        <v>1724</v>
      </c>
    </row>
    <row r="40" spans="1:105" ht="12" customHeight="1" x14ac:dyDescent="0.25">
      <c r="A40" s="64" t="s">
        <v>32</v>
      </c>
      <c r="B40" s="229">
        <v>21.351611457716611</v>
      </c>
      <c r="C40" s="229">
        <v>22.882842950424521</v>
      </c>
      <c r="D40" s="229">
        <v>34.5412064151921</v>
      </c>
      <c r="E40" s="229">
        <v>15.752519589291211</v>
      </c>
      <c r="F40" s="229">
        <v>14.21817945113547</v>
      </c>
      <c r="G40" s="229">
        <v>13.29996811767904</v>
      </c>
      <c r="H40" s="229">
        <v>17.277930256574852</v>
      </c>
      <c r="I40" s="229">
        <v>14.704304909708</v>
      </c>
      <c r="J40" s="229">
        <v>12.979811226667641</v>
      </c>
      <c r="K40" s="229">
        <v>10.932901270430349</v>
      </c>
      <c r="L40" s="229">
        <v>8.4876774878809211</v>
      </c>
      <c r="M40" s="229">
        <v>7.8622767584373294</v>
      </c>
      <c r="N40" s="229">
        <v>4.3345025414901821</v>
      </c>
      <c r="O40" s="229">
        <v>3.0976881404894359</v>
      </c>
      <c r="P40" s="229">
        <v>2.9543386190751399</v>
      </c>
      <c r="Q40" s="229">
        <v>3.669607488286021</v>
      </c>
      <c r="R40" s="229">
        <v>4.0137709272827786</v>
      </c>
      <c r="S40" s="229">
        <v>3.2551154824197441</v>
      </c>
      <c r="T40" s="229">
        <v>2.2635955054722472</v>
      </c>
      <c r="U40" s="229">
        <v>2.4426860527179208</v>
      </c>
      <c r="V40" s="229">
        <v>12.48943122125362</v>
      </c>
      <c r="W40" s="229">
        <v>1.5383689810776799</v>
      </c>
      <c r="X40" s="229">
        <v>1.5469025110656289</v>
      </c>
      <c r="Y40" s="229">
        <v>1.7497831237483761</v>
      </c>
      <c r="DA40" s="73" t="s">
        <v>1725</v>
      </c>
    </row>
    <row r="41" spans="1:105" ht="12" customHeight="1" x14ac:dyDescent="0.25">
      <c r="A41" s="64" t="s">
        <v>33</v>
      </c>
      <c r="B41" s="229">
        <v>16.155798762407301</v>
      </c>
      <c r="C41" s="229">
        <v>14.860042109033889</v>
      </c>
      <c r="D41" s="229">
        <v>16.486696702012111</v>
      </c>
      <c r="E41" s="229">
        <v>17.908895136363029</v>
      </c>
      <c r="F41" s="229">
        <v>20.484721427816829</v>
      </c>
      <c r="G41" s="229">
        <v>23.105866320203909</v>
      </c>
      <c r="H41" s="229">
        <v>19.899584932559531</v>
      </c>
      <c r="I41" s="229">
        <v>20.728848143279791</v>
      </c>
      <c r="J41" s="229">
        <v>18.6027027222257</v>
      </c>
      <c r="K41" s="229">
        <v>15.862427020453991</v>
      </c>
      <c r="L41" s="229">
        <v>12.46246215061093</v>
      </c>
      <c r="M41" s="229">
        <v>11.97152167715663</v>
      </c>
      <c r="N41" s="229">
        <v>13.938049864655261</v>
      </c>
      <c r="O41" s="229">
        <v>15.78942763176916</v>
      </c>
      <c r="P41" s="229">
        <v>16.642791270973561</v>
      </c>
      <c r="Q41" s="229">
        <v>16.619951888500768</v>
      </c>
      <c r="R41" s="229">
        <v>17.202079997220441</v>
      </c>
      <c r="S41" s="229">
        <v>12.35424718767262</v>
      </c>
      <c r="T41" s="229">
        <v>13.86849187041808</v>
      </c>
      <c r="U41" s="229">
        <v>17.148639936326649</v>
      </c>
      <c r="V41" s="229">
        <v>15.601066149802021</v>
      </c>
      <c r="W41" s="229">
        <v>16.251560938918409</v>
      </c>
      <c r="X41" s="229">
        <v>14.635895063694839</v>
      </c>
      <c r="Y41" s="229">
        <v>12.09328787877021</v>
      </c>
      <c r="DA41" s="73" t="s">
        <v>1726</v>
      </c>
    </row>
    <row r="42" spans="1:105" ht="12" customHeight="1" x14ac:dyDescent="0.25">
      <c r="A42" s="64" t="s">
        <v>35</v>
      </c>
      <c r="B42" s="229">
        <v>91.746793816718267</v>
      </c>
      <c r="C42" s="229">
        <v>86.946983502820544</v>
      </c>
      <c r="D42" s="229">
        <v>79.598262793007706</v>
      </c>
      <c r="E42" s="229">
        <v>87.628408228761927</v>
      </c>
      <c r="F42" s="229">
        <v>85.603666450527868</v>
      </c>
      <c r="G42" s="229">
        <v>92.251331056261023</v>
      </c>
      <c r="H42" s="229">
        <v>102.1982301971295</v>
      </c>
      <c r="I42" s="229">
        <v>91.706932971460603</v>
      </c>
      <c r="J42" s="229">
        <v>87.266623102585442</v>
      </c>
      <c r="K42" s="229">
        <v>78.875034820122991</v>
      </c>
      <c r="L42" s="229">
        <v>80.544567774654524</v>
      </c>
      <c r="M42" s="229">
        <v>84.718328597644316</v>
      </c>
      <c r="N42" s="229">
        <v>83.559421998718548</v>
      </c>
      <c r="O42" s="229">
        <v>80.547672828615347</v>
      </c>
      <c r="P42" s="229">
        <v>82.002078925666837</v>
      </c>
      <c r="Q42" s="229">
        <v>79.025723233220731</v>
      </c>
      <c r="R42" s="229">
        <v>80.618824136397322</v>
      </c>
      <c r="S42" s="229">
        <v>83.105687113460533</v>
      </c>
      <c r="T42" s="229">
        <v>64.276232092019143</v>
      </c>
      <c r="U42" s="229">
        <v>78.643971981443158</v>
      </c>
      <c r="V42" s="229">
        <v>78.447427588826287</v>
      </c>
      <c r="W42" s="229">
        <v>77.503001097128219</v>
      </c>
      <c r="X42" s="229">
        <v>72.371382747326919</v>
      </c>
      <c r="Y42" s="229">
        <v>59.211373689038517</v>
      </c>
      <c r="DA42" s="73" t="s">
        <v>1727</v>
      </c>
    </row>
    <row r="43" spans="1:105" ht="12" customHeight="1" x14ac:dyDescent="0.25">
      <c r="A43" s="64" t="s">
        <v>36</v>
      </c>
      <c r="B43" s="229">
        <v>35.362405739778019</v>
      </c>
      <c r="C43" s="229">
        <v>32.937249472667943</v>
      </c>
      <c r="D43" s="229">
        <v>30.103539631748099</v>
      </c>
      <c r="E43" s="229">
        <v>0.60818872437306437</v>
      </c>
      <c r="F43" s="229">
        <v>0.59726180228399939</v>
      </c>
      <c r="G43" s="229">
        <v>0.6166642533477934</v>
      </c>
      <c r="H43" s="229">
        <v>0</v>
      </c>
      <c r="I43" s="229">
        <v>0</v>
      </c>
      <c r="J43" s="229">
        <v>0</v>
      </c>
      <c r="K43" s="229">
        <v>0</v>
      </c>
      <c r="L43" s="229">
        <v>2.657842793032418</v>
      </c>
      <c r="M43" s="229">
        <v>1.1742575265417361</v>
      </c>
      <c r="N43" s="229">
        <v>1.213085439903302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1728</v>
      </c>
    </row>
    <row r="44" spans="1:105" ht="12" customHeight="1" x14ac:dyDescent="0.25">
      <c r="A44" s="64" t="s">
        <v>38</v>
      </c>
      <c r="B44" s="229">
        <v>0</v>
      </c>
      <c r="C44" s="229">
        <v>0</v>
      </c>
      <c r="D44" s="229">
        <v>0</v>
      </c>
      <c r="E44" s="229">
        <v>9.5869941218410677</v>
      </c>
      <c r="F44" s="229">
        <v>11.17674395702616</v>
      </c>
      <c r="G44" s="229">
        <v>15.943020977190811</v>
      </c>
      <c r="H44" s="229">
        <v>17.500478011880841</v>
      </c>
      <c r="I44" s="229">
        <v>27.238173245474488</v>
      </c>
      <c r="J44" s="229">
        <v>94.394995185679534</v>
      </c>
      <c r="K44" s="229">
        <v>100.66115198929251</v>
      </c>
      <c r="L44" s="229">
        <v>89.435321773630093</v>
      </c>
      <c r="M44" s="229">
        <v>84.42670587591725</v>
      </c>
      <c r="N44" s="229">
        <v>78.835353945789535</v>
      </c>
      <c r="O44" s="229">
        <v>80.72738762789605</v>
      </c>
      <c r="P44" s="229">
        <v>83.060986973877661</v>
      </c>
      <c r="Q44" s="229">
        <v>77.825938020974789</v>
      </c>
      <c r="R44" s="229">
        <v>77.553578325112056</v>
      </c>
      <c r="S44" s="229">
        <v>83.32989579903608</v>
      </c>
      <c r="T44" s="229">
        <v>73.750826428259984</v>
      </c>
      <c r="U44" s="229">
        <v>93.941209496716198</v>
      </c>
      <c r="V44" s="229">
        <v>94.1014191393744</v>
      </c>
      <c r="W44" s="229">
        <v>90.504715569474342</v>
      </c>
      <c r="X44" s="229">
        <v>88.36877647494218</v>
      </c>
      <c r="Y44" s="229">
        <v>89.487198957542944</v>
      </c>
      <c r="DA44" s="73" t="s">
        <v>1729</v>
      </c>
    </row>
    <row r="45" spans="1:105" ht="12" customHeight="1" x14ac:dyDescent="0.25">
      <c r="A45" s="146" t="s">
        <v>39</v>
      </c>
      <c r="B45" s="325">
        <v>0</v>
      </c>
      <c r="C45" s="325">
        <v>0</v>
      </c>
      <c r="D45" s="325">
        <v>0</v>
      </c>
      <c r="E45" s="325">
        <v>0</v>
      </c>
      <c r="F45" s="325">
        <v>0</v>
      </c>
      <c r="G45" s="325">
        <v>0</v>
      </c>
      <c r="H45" s="325">
        <v>0</v>
      </c>
      <c r="I45" s="325">
        <v>0</v>
      </c>
      <c r="J45" s="325">
        <v>0</v>
      </c>
      <c r="K45" s="325">
        <v>0</v>
      </c>
      <c r="L45" s="325">
        <v>0</v>
      </c>
      <c r="M45" s="325">
        <v>0</v>
      </c>
      <c r="N45" s="325">
        <v>0</v>
      </c>
      <c r="O45" s="325">
        <v>0</v>
      </c>
      <c r="P45" s="325">
        <v>0</v>
      </c>
      <c r="Q45" s="325">
        <v>0</v>
      </c>
      <c r="R45" s="325">
        <v>0</v>
      </c>
      <c r="S45" s="325">
        <v>0</v>
      </c>
      <c r="T45" s="325">
        <v>0</v>
      </c>
      <c r="U45" s="325">
        <v>0</v>
      </c>
      <c r="V45" s="325">
        <v>0</v>
      </c>
      <c r="W45" s="325">
        <v>0</v>
      </c>
      <c r="X45" s="325">
        <v>0</v>
      </c>
      <c r="Y45" s="325">
        <v>0</v>
      </c>
      <c r="DA45" s="148" t="s">
        <v>1730</v>
      </c>
    </row>
    <row r="46" spans="1:105" ht="12" customHeight="1" x14ac:dyDescent="0.25">
      <c r="A46" s="100" t="s">
        <v>105</v>
      </c>
      <c r="B46" s="279">
        <v>20934.849170000001</v>
      </c>
      <c r="C46" s="279">
        <v>18929.455849999998</v>
      </c>
      <c r="D46" s="279">
        <v>18196.30358</v>
      </c>
      <c r="E46" s="279">
        <v>18915.5232</v>
      </c>
      <c r="F46" s="279">
        <v>19467.794109999999</v>
      </c>
      <c r="G46" s="279">
        <v>18335.90393</v>
      </c>
      <c r="H46" s="279">
        <v>18707.387019999998</v>
      </c>
      <c r="I46" s="279">
        <v>19983.004529999998</v>
      </c>
      <c r="J46" s="279">
        <v>19104.835589999999</v>
      </c>
      <c r="K46" s="279">
        <v>16958.99208</v>
      </c>
      <c r="L46" s="279">
        <v>17296.603090000001</v>
      </c>
      <c r="M46" s="279">
        <v>18419.818039999998</v>
      </c>
      <c r="N46" s="279">
        <v>18001.127469999999</v>
      </c>
      <c r="O46" s="279">
        <v>17310.476650000001</v>
      </c>
      <c r="P46" s="279">
        <v>17874.094270000001</v>
      </c>
      <c r="Q46" s="279">
        <v>17501.02605</v>
      </c>
      <c r="R46" s="279">
        <v>17497.91231</v>
      </c>
      <c r="S46" s="279">
        <v>18183.203750000001</v>
      </c>
      <c r="T46" s="279">
        <v>18059.40337</v>
      </c>
      <c r="U46" s="279">
        <v>17836.064640000001</v>
      </c>
      <c r="V46" s="279">
        <v>17538.381570000001</v>
      </c>
      <c r="W46" s="279">
        <v>18265.58035</v>
      </c>
      <c r="X46" s="279">
        <v>16975.028630000001</v>
      </c>
      <c r="Y46" s="279">
        <v>14595.84059</v>
      </c>
      <c r="DA46" s="105" t="s">
        <v>1731</v>
      </c>
    </row>
    <row r="47" spans="1:105" ht="12" customHeight="1" x14ac:dyDescent="0.25">
      <c r="A47" s="172"/>
      <c r="B47" s="172"/>
      <c r="C47" s="172"/>
      <c r="D47" s="172"/>
      <c r="E47" s="172"/>
      <c r="F47" s="172"/>
      <c r="G47" s="172"/>
      <c r="H47" s="172"/>
      <c r="I47" s="172"/>
      <c r="J47" s="172"/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V47" s="172"/>
      <c r="W47" s="172"/>
      <c r="X47" s="172"/>
      <c r="Y47" s="172"/>
      <c r="DA47" s="176"/>
    </row>
    <row r="48" spans="1:105" ht="15" customHeight="1" x14ac:dyDescent="0.25">
      <c r="A48" s="34" t="s">
        <v>52</v>
      </c>
      <c r="B48" s="223">
        <f t="shared" ref="B48:Y48" si="2">SUM(B49:B53)+B59+B60+B79+B89+B97</f>
        <v>9069.5387991193656</v>
      </c>
      <c r="C48" s="223">
        <f t="shared" si="2"/>
        <v>7501.0279537020015</v>
      </c>
      <c r="D48" s="223">
        <f t="shared" si="2"/>
        <v>7889.6614420106444</v>
      </c>
      <c r="E48" s="223">
        <f t="shared" si="2"/>
        <v>8095.8191206096535</v>
      </c>
      <c r="F48" s="223">
        <f t="shared" si="2"/>
        <v>8271.0609668916368</v>
      </c>
      <c r="G48" s="223">
        <f t="shared" si="2"/>
        <v>7302.2196699689575</v>
      </c>
      <c r="H48" s="223">
        <f t="shared" si="2"/>
        <v>7209.3355084040468</v>
      </c>
      <c r="I48" s="223">
        <f t="shared" si="2"/>
        <v>8262.1346054194837</v>
      </c>
      <c r="J48" s="223">
        <f t="shared" si="2"/>
        <v>9045.3938081434408</v>
      </c>
      <c r="K48" s="223">
        <f t="shared" si="2"/>
        <v>7967.1803133376916</v>
      </c>
      <c r="L48" s="223">
        <f t="shared" si="2"/>
        <v>8388.0437780726006</v>
      </c>
      <c r="M48" s="223">
        <f t="shared" si="2"/>
        <v>8464.2198141625959</v>
      </c>
      <c r="N48" s="223">
        <f t="shared" si="2"/>
        <v>7932.2266252173049</v>
      </c>
      <c r="O48" s="223">
        <f t="shared" si="2"/>
        <v>7995.5415244933538</v>
      </c>
      <c r="P48" s="223">
        <f t="shared" si="2"/>
        <v>7901.9594790056935</v>
      </c>
      <c r="Q48" s="223">
        <f t="shared" si="2"/>
        <v>8015.8273128382598</v>
      </c>
      <c r="R48" s="223">
        <f t="shared" si="2"/>
        <v>7948.0170138268477</v>
      </c>
      <c r="S48" s="223">
        <f t="shared" si="2"/>
        <v>8061.8022682833425</v>
      </c>
      <c r="T48" s="223">
        <f t="shared" si="2"/>
        <v>8270.3665521607418</v>
      </c>
      <c r="U48" s="223">
        <f t="shared" si="2"/>
        <v>8213.8783729510687</v>
      </c>
      <c r="V48" s="223">
        <f t="shared" si="2"/>
        <v>9039.8614365208232</v>
      </c>
      <c r="W48" s="223">
        <f t="shared" si="2"/>
        <v>8560.5833556248053</v>
      </c>
      <c r="X48" s="223">
        <f t="shared" si="2"/>
        <v>8152.0398315086877</v>
      </c>
      <c r="Y48" s="223">
        <f t="shared" si="2"/>
        <v>7276.872624509143</v>
      </c>
      <c r="DA48" s="89"/>
    </row>
    <row r="49" spans="1:105" ht="12" customHeight="1" x14ac:dyDescent="0.25">
      <c r="A49" s="55" t="s">
        <v>91</v>
      </c>
      <c r="B49" s="259">
        <v>0</v>
      </c>
      <c r="C49" s="259">
        <v>0</v>
      </c>
      <c r="D49" s="259">
        <v>0</v>
      </c>
      <c r="E49" s="259">
        <v>0</v>
      </c>
      <c r="F49" s="259">
        <v>0</v>
      </c>
      <c r="G49" s="259">
        <v>0</v>
      </c>
      <c r="H49" s="259">
        <v>0</v>
      </c>
      <c r="I49" s="259">
        <v>0</v>
      </c>
      <c r="J49" s="259">
        <v>0</v>
      </c>
      <c r="K49" s="259">
        <v>0</v>
      </c>
      <c r="L49" s="259">
        <v>0</v>
      </c>
      <c r="M49" s="259">
        <v>0</v>
      </c>
      <c r="N49" s="259">
        <v>0</v>
      </c>
      <c r="O49" s="259">
        <v>0</v>
      </c>
      <c r="P49" s="259">
        <v>0</v>
      </c>
      <c r="Q49" s="259">
        <v>0</v>
      </c>
      <c r="R49" s="259">
        <v>0</v>
      </c>
      <c r="S49" s="259">
        <v>0</v>
      </c>
      <c r="T49" s="259">
        <v>0</v>
      </c>
      <c r="U49" s="259">
        <v>0</v>
      </c>
      <c r="V49" s="259">
        <v>0</v>
      </c>
      <c r="W49" s="259">
        <v>0</v>
      </c>
      <c r="X49" s="259">
        <v>0</v>
      </c>
      <c r="Y49" s="259">
        <v>0</v>
      </c>
      <c r="DA49" s="67" t="s">
        <v>1732</v>
      </c>
    </row>
    <row r="50" spans="1:105" ht="12" customHeight="1" x14ac:dyDescent="0.25">
      <c r="A50" s="173" t="s">
        <v>92</v>
      </c>
      <c r="B50" s="224">
        <v>0</v>
      </c>
      <c r="C50" s="224">
        <v>0</v>
      </c>
      <c r="D50" s="224">
        <v>0</v>
      </c>
      <c r="E50" s="224">
        <v>0</v>
      </c>
      <c r="F50" s="224">
        <v>0</v>
      </c>
      <c r="G50" s="224">
        <v>0</v>
      </c>
      <c r="H50" s="224">
        <v>0</v>
      </c>
      <c r="I50" s="224">
        <v>0</v>
      </c>
      <c r="J50" s="224">
        <v>0</v>
      </c>
      <c r="K50" s="224">
        <v>0</v>
      </c>
      <c r="L50" s="224">
        <v>0</v>
      </c>
      <c r="M50" s="224">
        <v>0</v>
      </c>
      <c r="N50" s="224">
        <v>0</v>
      </c>
      <c r="O50" s="224">
        <v>0</v>
      </c>
      <c r="P50" s="224">
        <v>0</v>
      </c>
      <c r="Q50" s="224">
        <v>0</v>
      </c>
      <c r="R50" s="224">
        <v>0</v>
      </c>
      <c r="S50" s="224">
        <v>0</v>
      </c>
      <c r="T50" s="224">
        <v>0</v>
      </c>
      <c r="U50" s="224">
        <v>0</v>
      </c>
      <c r="V50" s="224">
        <v>0</v>
      </c>
      <c r="W50" s="224">
        <v>0</v>
      </c>
      <c r="X50" s="224">
        <v>0</v>
      </c>
      <c r="Y50" s="224">
        <v>0</v>
      </c>
      <c r="DA50" s="177" t="s">
        <v>1733</v>
      </c>
    </row>
    <row r="51" spans="1:105" ht="12" customHeight="1" x14ac:dyDescent="0.25">
      <c r="A51" s="173" t="s">
        <v>93</v>
      </c>
      <c r="B51" s="224">
        <v>0</v>
      </c>
      <c r="C51" s="224">
        <v>0</v>
      </c>
      <c r="D51" s="224">
        <v>0</v>
      </c>
      <c r="E51" s="224">
        <v>0</v>
      </c>
      <c r="F51" s="224">
        <v>0</v>
      </c>
      <c r="G51" s="224">
        <v>0</v>
      </c>
      <c r="H51" s="224">
        <v>0</v>
      </c>
      <c r="I51" s="224">
        <v>0</v>
      </c>
      <c r="J51" s="224">
        <v>0</v>
      </c>
      <c r="K51" s="224">
        <v>0</v>
      </c>
      <c r="L51" s="224">
        <v>0</v>
      </c>
      <c r="M51" s="224">
        <v>0</v>
      </c>
      <c r="N51" s="224">
        <v>0</v>
      </c>
      <c r="O51" s="224">
        <v>0</v>
      </c>
      <c r="P51" s="224">
        <v>0</v>
      </c>
      <c r="Q51" s="224">
        <v>0</v>
      </c>
      <c r="R51" s="224">
        <v>0</v>
      </c>
      <c r="S51" s="224">
        <v>0</v>
      </c>
      <c r="T51" s="224">
        <v>0</v>
      </c>
      <c r="U51" s="224">
        <v>0</v>
      </c>
      <c r="V51" s="224">
        <v>0</v>
      </c>
      <c r="W51" s="224">
        <v>0</v>
      </c>
      <c r="X51" s="224">
        <v>0</v>
      </c>
      <c r="Y51" s="224">
        <v>0</v>
      </c>
      <c r="DA51" s="177" t="s">
        <v>1734</v>
      </c>
    </row>
    <row r="52" spans="1:105" ht="12" customHeight="1" x14ac:dyDescent="0.25">
      <c r="A52" s="173" t="s">
        <v>94</v>
      </c>
      <c r="B52" s="224">
        <v>0</v>
      </c>
      <c r="C52" s="224">
        <v>0</v>
      </c>
      <c r="D52" s="224">
        <v>0</v>
      </c>
      <c r="E52" s="224">
        <v>0</v>
      </c>
      <c r="F52" s="224">
        <v>0</v>
      </c>
      <c r="G52" s="224">
        <v>0</v>
      </c>
      <c r="H52" s="224">
        <v>0</v>
      </c>
      <c r="I52" s="224">
        <v>0</v>
      </c>
      <c r="J52" s="224">
        <v>0</v>
      </c>
      <c r="K52" s="224">
        <v>0</v>
      </c>
      <c r="L52" s="224">
        <v>0</v>
      </c>
      <c r="M52" s="224">
        <v>0</v>
      </c>
      <c r="N52" s="224">
        <v>0</v>
      </c>
      <c r="O52" s="224">
        <v>0</v>
      </c>
      <c r="P52" s="224">
        <v>0</v>
      </c>
      <c r="Q52" s="224">
        <v>0</v>
      </c>
      <c r="R52" s="224">
        <v>0</v>
      </c>
      <c r="S52" s="224">
        <v>0</v>
      </c>
      <c r="T52" s="224">
        <v>0</v>
      </c>
      <c r="U52" s="224">
        <v>0</v>
      </c>
      <c r="V52" s="224">
        <v>0</v>
      </c>
      <c r="W52" s="224">
        <v>0</v>
      </c>
      <c r="X52" s="224">
        <v>0</v>
      </c>
      <c r="Y52" s="224">
        <v>0</v>
      </c>
      <c r="DA52" s="177" t="s">
        <v>1735</v>
      </c>
    </row>
    <row r="53" spans="1:105" ht="12" customHeight="1" x14ac:dyDescent="0.25">
      <c r="A53" s="56" t="s">
        <v>95</v>
      </c>
      <c r="B53" s="260">
        <v>38.070189328673273</v>
      </c>
      <c r="C53" s="260">
        <v>28.325724921994802</v>
      </c>
      <c r="D53" s="260">
        <v>30.51687132389975</v>
      </c>
      <c r="E53" s="260">
        <v>39.40862185657938</v>
      </c>
      <c r="F53" s="260">
        <v>41.692960779018293</v>
      </c>
      <c r="G53" s="260">
        <v>38.511463377325732</v>
      </c>
      <c r="H53" s="260">
        <v>37.335061251159402</v>
      </c>
      <c r="I53" s="260">
        <v>41.681800099552412</v>
      </c>
      <c r="J53" s="260">
        <v>40.500553820571</v>
      </c>
      <c r="K53" s="260">
        <v>35.633482372490057</v>
      </c>
      <c r="L53" s="260">
        <v>37.492588161959397</v>
      </c>
      <c r="M53" s="260">
        <v>37.061426136001629</v>
      </c>
      <c r="N53" s="260">
        <v>35.418463301999253</v>
      </c>
      <c r="O53" s="260">
        <v>35.921899758552613</v>
      </c>
      <c r="P53" s="260">
        <v>35.571034204226287</v>
      </c>
      <c r="Q53" s="260">
        <v>36.056968728071944</v>
      </c>
      <c r="R53" s="260">
        <v>35.610220563489008</v>
      </c>
      <c r="S53" s="260">
        <v>36.018994149199848</v>
      </c>
      <c r="T53" s="260">
        <v>36.757119690650882</v>
      </c>
      <c r="U53" s="260">
        <v>36.098806858555882</v>
      </c>
      <c r="V53" s="260">
        <v>41.174846356992092</v>
      </c>
      <c r="W53" s="260">
        <v>38.192186951796721</v>
      </c>
      <c r="X53" s="260">
        <v>35.602436016063344</v>
      </c>
      <c r="Y53" s="260">
        <v>30.746490586478789</v>
      </c>
      <c r="DA53" s="68" t="s">
        <v>1736</v>
      </c>
    </row>
    <row r="54" spans="1:105" ht="12" customHeight="1" x14ac:dyDescent="0.25">
      <c r="A54" s="37" t="s">
        <v>159</v>
      </c>
      <c r="B54" s="226">
        <v>3.6990318604332439</v>
      </c>
      <c r="C54" s="226">
        <v>2.4673075247301561</v>
      </c>
      <c r="D54" s="226">
        <v>2.5905645675974149</v>
      </c>
      <c r="E54" s="226">
        <v>3.3542270276397508</v>
      </c>
      <c r="F54" s="226">
        <v>3.402155993552018</v>
      </c>
      <c r="G54" s="226">
        <v>3.6959625890637988</v>
      </c>
      <c r="H54" s="226">
        <v>3.073904659970506</v>
      </c>
      <c r="I54" s="226">
        <v>4.8668412284890223</v>
      </c>
      <c r="J54" s="226">
        <v>5.7316404272767913</v>
      </c>
      <c r="K54" s="226">
        <v>5.5847019322389766</v>
      </c>
      <c r="L54" s="226">
        <v>5.1642004889037327</v>
      </c>
      <c r="M54" s="226">
        <v>3.3344735579517741</v>
      </c>
      <c r="N54" s="226">
        <v>2.531647405196932</v>
      </c>
      <c r="O54" s="226">
        <v>2.1200654800599028</v>
      </c>
      <c r="P54" s="226">
        <v>1.4961755799732821</v>
      </c>
      <c r="Q54" s="226">
        <v>1.466897420229581</v>
      </c>
      <c r="R54" s="226">
        <v>1.5162069726186389</v>
      </c>
      <c r="S54" s="226">
        <v>1.4747668590028591</v>
      </c>
      <c r="T54" s="226">
        <v>1.458501894778258</v>
      </c>
      <c r="U54" s="226">
        <v>1.3861616849929499</v>
      </c>
      <c r="V54" s="226">
        <v>1.5643260212737069</v>
      </c>
      <c r="W54" s="226">
        <v>1.692125070965895</v>
      </c>
      <c r="X54" s="226">
        <v>1.675598043996483</v>
      </c>
      <c r="Y54" s="226">
        <v>1.936384471282387</v>
      </c>
      <c r="DA54" s="69" t="s">
        <v>1737</v>
      </c>
    </row>
    <row r="55" spans="1:105" ht="12" customHeight="1" x14ac:dyDescent="0.25">
      <c r="A55" s="37" t="s">
        <v>35</v>
      </c>
      <c r="B55" s="226">
        <v>34.371157468240021</v>
      </c>
      <c r="C55" s="226">
        <v>25.858417397264638</v>
      </c>
      <c r="D55" s="226">
        <v>27.926306756302331</v>
      </c>
      <c r="E55" s="226">
        <v>36.054394828939628</v>
      </c>
      <c r="F55" s="226">
        <v>38.290804785466271</v>
      </c>
      <c r="G55" s="226">
        <v>34.815500788261943</v>
      </c>
      <c r="H55" s="226">
        <v>34.2611565911889</v>
      </c>
      <c r="I55" s="226">
        <v>36.814958871063389</v>
      </c>
      <c r="J55" s="226">
        <v>34.768913393294213</v>
      </c>
      <c r="K55" s="226">
        <v>30.048780440251079</v>
      </c>
      <c r="L55" s="226">
        <v>32.328387673055673</v>
      </c>
      <c r="M55" s="226">
        <v>33.726952578049847</v>
      </c>
      <c r="N55" s="226">
        <v>32.886815896802318</v>
      </c>
      <c r="O55" s="226">
        <v>33.801834278492713</v>
      </c>
      <c r="P55" s="226">
        <v>34.074858624253011</v>
      </c>
      <c r="Q55" s="226">
        <v>34.590071307842358</v>
      </c>
      <c r="R55" s="226">
        <v>34.094013590870368</v>
      </c>
      <c r="S55" s="226">
        <v>34.544227290196993</v>
      </c>
      <c r="T55" s="226">
        <v>35.298617795872623</v>
      </c>
      <c r="U55" s="226">
        <v>34.712645173562933</v>
      </c>
      <c r="V55" s="226">
        <v>39.610520335718377</v>
      </c>
      <c r="W55" s="226">
        <v>36.500061880830827</v>
      </c>
      <c r="X55" s="226">
        <v>33.926837972066863</v>
      </c>
      <c r="Y55" s="226">
        <v>28.810106115196401</v>
      </c>
      <c r="DA55" s="69" t="s">
        <v>1738</v>
      </c>
    </row>
    <row r="56" spans="1:105" ht="12" customHeight="1" x14ac:dyDescent="0.25">
      <c r="A56" s="37" t="s">
        <v>96</v>
      </c>
      <c r="B56" s="226">
        <v>0</v>
      </c>
      <c r="C56" s="226">
        <v>0</v>
      </c>
      <c r="D56" s="226">
        <v>0</v>
      </c>
      <c r="E56" s="226">
        <v>0</v>
      </c>
      <c r="F56" s="226">
        <v>0</v>
      </c>
      <c r="G56" s="226">
        <v>0</v>
      </c>
      <c r="H56" s="226">
        <v>0</v>
      </c>
      <c r="I56" s="226">
        <v>0</v>
      </c>
      <c r="J56" s="226">
        <v>0</v>
      </c>
      <c r="K56" s="226">
        <v>0</v>
      </c>
      <c r="L56" s="226">
        <v>0</v>
      </c>
      <c r="M56" s="226">
        <v>0</v>
      </c>
      <c r="N56" s="226">
        <v>0</v>
      </c>
      <c r="O56" s="226">
        <v>0</v>
      </c>
      <c r="P56" s="226">
        <v>0</v>
      </c>
      <c r="Q56" s="226">
        <v>0</v>
      </c>
      <c r="R56" s="226">
        <v>0</v>
      </c>
      <c r="S56" s="226">
        <v>0</v>
      </c>
      <c r="T56" s="226">
        <v>0</v>
      </c>
      <c r="U56" s="226">
        <v>0</v>
      </c>
      <c r="V56" s="226">
        <v>0</v>
      </c>
      <c r="W56" s="226">
        <v>0</v>
      </c>
      <c r="X56" s="226">
        <v>0</v>
      </c>
      <c r="Y56" s="226">
        <v>0</v>
      </c>
      <c r="DA56" s="69" t="s">
        <v>1739</v>
      </c>
    </row>
    <row r="57" spans="1:105" ht="12" customHeight="1" x14ac:dyDescent="0.25">
      <c r="A57" s="37" t="s">
        <v>78</v>
      </c>
      <c r="B57" s="226">
        <v>0</v>
      </c>
      <c r="C57" s="226">
        <v>0</v>
      </c>
      <c r="D57" s="226">
        <v>0</v>
      </c>
      <c r="E57" s="226">
        <v>0</v>
      </c>
      <c r="F57" s="226">
        <v>0</v>
      </c>
      <c r="G57" s="226">
        <v>0</v>
      </c>
      <c r="H57" s="226">
        <v>0</v>
      </c>
      <c r="I57" s="226">
        <v>0</v>
      </c>
      <c r="J57" s="226">
        <v>0</v>
      </c>
      <c r="K57" s="226">
        <v>0</v>
      </c>
      <c r="L57" s="226">
        <v>0</v>
      </c>
      <c r="M57" s="226">
        <v>0</v>
      </c>
      <c r="N57" s="226">
        <v>0</v>
      </c>
      <c r="O57" s="226">
        <v>0</v>
      </c>
      <c r="P57" s="226">
        <v>0</v>
      </c>
      <c r="Q57" s="226">
        <v>0</v>
      </c>
      <c r="R57" s="226">
        <v>0</v>
      </c>
      <c r="S57" s="226">
        <v>0</v>
      </c>
      <c r="T57" s="226">
        <v>0</v>
      </c>
      <c r="U57" s="226">
        <v>0</v>
      </c>
      <c r="V57" s="226">
        <v>0</v>
      </c>
      <c r="W57" s="226">
        <v>0</v>
      </c>
      <c r="X57" s="226">
        <v>0</v>
      </c>
      <c r="Y57" s="226">
        <v>0</v>
      </c>
      <c r="DA57" s="69" t="s">
        <v>1740</v>
      </c>
    </row>
    <row r="58" spans="1:105" ht="12" customHeight="1" x14ac:dyDescent="0.25">
      <c r="A58" s="37" t="s">
        <v>40</v>
      </c>
      <c r="B58" s="226">
        <v>0</v>
      </c>
      <c r="C58" s="226">
        <v>0</v>
      </c>
      <c r="D58" s="226">
        <v>0</v>
      </c>
      <c r="E58" s="226">
        <v>0</v>
      </c>
      <c r="F58" s="226">
        <v>0</v>
      </c>
      <c r="G58" s="226">
        <v>0</v>
      </c>
      <c r="H58" s="226">
        <v>0</v>
      </c>
      <c r="I58" s="226">
        <v>0</v>
      </c>
      <c r="J58" s="226">
        <v>0</v>
      </c>
      <c r="K58" s="226">
        <v>0</v>
      </c>
      <c r="L58" s="226">
        <v>0</v>
      </c>
      <c r="M58" s="226">
        <v>0</v>
      </c>
      <c r="N58" s="226">
        <v>0</v>
      </c>
      <c r="O58" s="226">
        <v>0</v>
      </c>
      <c r="P58" s="226">
        <v>0</v>
      </c>
      <c r="Q58" s="226">
        <v>0</v>
      </c>
      <c r="R58" s="226">
        <v>0</v>
      </c>
      <c r="S58" s="226">
        <v>0</v>
      </c>
      <c r="T58" s="226">
        <v>0</v>
      </c>
      <c r="U58" s="226">
        <v>0</v>
      </c>
      <c r="V58" s="226">
        <v>0</v>
      </c>
      <c r="W58" s="226">
        <v>0</v>
      </c>
      <c r="X58" s="226">
        <v>0</v>
      </c>
      <c r="Y58" s="226">
        <v>0</v>
      </c>
      <c r="DA58" s="69" t="s">
        <v>1741</v>
      </c>
    </row>
    <row r="59" spans="1:105" ht="12" customHeight="1" x14ac:dyDescent="0.25">
      <c r="A59" s="57" t="s">
        <v>1496</v>
      </c>
      <c r="B59" s="261">
        <v>0</v>
      </c>
      <c r="C59" s="261">
        <v>0</v>
      </c>
      <c r="D59" s="261">
        <v>0</v>
      </c>
      <c r="E59" s="261">
        <v>0</v>
      </c>
      <c r="F59" s="261">
        <v>0</v>
      </c>
      <c r="G59" s="261">
        <v>0</v>
      </c>
      <c r="H59" s="261">
        <v>0</v>
      </c>
      <c r="I59" s="261">
        <v>0</v>
      </c>
      <c r="J59" s="261">
        <v>0</v>
      </c>
      <c r="K59" s="261">
        <v>0</v>
      </c>
      <c r="L59" s="261">
        <v>0</v>
      </c>
      <c r="M59" s="261">
        <v>0</v>
      </c>
      <c r="N59" s="261">
        <v>0</v>
      </c>
      <c r="O59" s="261">
        <v>0</v>
      </c>
      <c r="P59" s="261">
        <v>0</v>
      </c>
      <c r="Q59" s="261">
        <v>0</v>
      </c>
      <c r="R59" s="261">
        <v>0</v>
      </c>
      <c r="S59" s="261">
        <v>0</v>
      </c>
      <c r="T59" s="261">
        <v>0</v>
      </c>
      <c r="U59" s="261">
        <v>0</v>
      </c>
      <c r="V59" s="261">
        <v>0</v>
      </c>
      <c r="W59" s="261">
        <v>0</v>
      </c>
      <c r="X59" s="261">
        <v>0</v>
      </c>
      <c r="Y59" s="261">
        <v>0</v>
      </c>
      <c r="DA59" s="70" t="s">
        <v>1742</v>
      </c>
    </row>
    <row r="60" spans="1:105" ht="12" customHeight="1" x14ac:dyDescent="0.25">
      <c r="A60" s="57" t="s">
        <v>1498</v>
      </c>
      <c r="B60" s="261">
        <f t="shared" ref="B60:Y60" si="3">B61+B67+B78</f>
        <v>1361.8420483045973</v>
      </c>
      <c r="C60" s="261">
        <f t="shared" si="3"/>
        <v>1116.5267573455901</v>
      </c>
      <c r="D60" s="261">
        <f t="shared" si="3"/>
        <v>1206.2114232456936</v>
      </c>
      <c r="E60" s="261">
        <f t="shared" si="3"/>
        <v>1289.1970045388996</v>
      </c>
      <c r="F60" s="261">
        <f t="shared" si="3"/>
        <v>1332.730067149427</v>
      </c>
      <c r="G60" s="261">
        <f t="shared" si="3"/>
        <v>1202.8437891558322</v>
      </c>
      <c r="H60" s="261">
        <f t="shared" si="3"/>
        <v>1173.282694881254</v>
      </c>
      <c r="I60" s="261">
        <f t="shared" si="3"/>
        <v>1383.865678881876</v>
      </c>
      <c r="J60" s="261">
        <f t="shared" si="3"/>
        <v>1354.0855296439388</v>
      </c>
      <c r="K60" s="261">
        <f t="shared" si="3"/>
        <v>1179.9169380761693</v>
      </c>
      <c r="L60" s="261">
        <f t="shared" si="3"/>
        <v>1244.9125978562201</v>
      </c>
      <c r="M60" s="261">
        <f t="shared" si="3"/>
        <v>1290.3680575305561</v>
      </c>
      <c r="N60" s="261">
        <f t="shared" si="3"/>
        <v>1217.5576417397583</v>
      </c>
      <c r="O60" s="261">
        <f t="shared" si="3"/>
        <v>1218.0304927080822</v>
      </c>
      <c r="P60" s="261">
        <f t="shared" si="3"/>
        <v>1208.5074375954764</v>
      </c>
      <c r="Q60" s="261">
        <f t="shared" si="3"/>
        <v>1235.3101356608227</v>
      </c>
      <c r="R60" s="261">
        <f t="shared" si="3"/>
        <v>1215.0048579959523</v>
      </c>
      <c r="S60" s="261">
        <f t="shared" si="3"/>
        <v>1249.5861229549821</v>
      </c>
      <c r="T60" s="261">
        <f t="shared" si="3"/>
        <v>1224.5456320469225</v>
      </c>
      <c r="U60" s="261">
        <f t="shared" si="3"/>
        <v>1250.4537761618249</v>
      </c>
      <c r="V60" s="261">
        <f t="shared" si="3"/>
        <v>1422.8701344312249</v>
      </c>
      <c r="W60" s="261">
        <f t="shared" si="3"/>
        <v>1315.8133355592597</v>
      </c>
      <c r="X60" s="261">
        <f t="shared" si="3"/>
        <v>1248.3489771074294</v>
      </c>
      <c r="Y60" s="261">
        <f t="shared" si="3"/>
        <v>1114.0793708900833</v>
      </c>
      <c r="DA60" s="70"/>
    </row>
    <row r="61" spans="1:105" ht="12" customHeight="1" x14ac:dyDescent="0.25">
      <c r="A61" s="60" t="s">
        <v>1499</v>
      </c>
      <c r="B61" s="262">
        <v>1143.633976723848</v>
      </c>
      <c r="C61" s="262">
        <v>938.75666573109424</v>
      </c>
      <c r="D61" s="262">
        <v>1013.709430062231</v>
      </c>
      <c r="E61" s="262">
        <v>1096.277302396014</v>
      </c>
      <c r="F61" s="262">
        <v>1143.0565910087921</v>
      </c>
      <c r="G61" s="262">
        <v>1024.9424984701709</v>
      </c>
      <c r="H61" s="262">
        <v>998.98350192560656</v>
      </c>
      <c r="I61" s="262">
        <v>1177.9949217785991</v>
      </c>
      <c r="J61" s="262">
        <v>1109.780320863423</v>
      </c>
      <c r="K61" s="262">
        <v>963.95493825362951</v>
      </c>
      <c r="L61" s="262">
        <v>1018.8725139698651</v>
      </c>
      <c r="M61" s="262">
        <v>1066.5188062536099</v>
      </c>
      <c r="N61" s="262">
        <v>1010.533111731412</v>
      </c>
      <c r="O61" s="262">
        <v>1011.969659792035</v>
      </c>
      <c r="P61" s="262">
        <v>1003.198901429</v>
      </c>
      <c r="Q61" s="262">
        <v>1028.140715318613</v>
      </c>
      <c r="R61" s="262">
        <v>1010.634080367043</v>
      </c>
      <c r="S61" s="262">
        <v>1041.1354946348581</v>
      </c>
      <c r="T61" s="262">
        <v>1055.0518242929249</v>
      </c>
      <c r="U61" s="262">
        <v>1038.387392747821</v>
      </c>
      <c r="V61" s="262">
        <v>1186.81918686431</v>
      </c>
      <c r="W61" s="262">
        <v>1094.2379680066049</v>
      </c>
      <c r="X61" s="262">
        <v>1036.2507926522001</v>
      </c>
      <c r="Y61" s="262">
        <v>919.93003149722176</v>
      </c>
      <c r="DA61" s="72" t="s">
        <v>1743</v>
      </c>
    </row>
    <row r="62" spans="1:105" ht="12" customHeight="1" x14ac:dyDescent="0.25">
      <c r="A62" s="59" t="s">
        <v>28</v>
      </c>
      <c r="B62" s="230">
        <v>530.90366196497735</v>
      </c>
      <c r="C62" s="230">
        <v>406.04100476584432</v>
      </c>
      <c r="D62" s="230">
        <v>404.26721040887162</v>
      </c>
      <c r="E62" s="230">
        <v>502.03997218188431</v>
      </c>
      <c r="F62" s="230">
        <v>520.07243623027193</v>
      </c>
      <c r="G62" s="230">
        <v>414.6172276150603</v>
      </c>
      <c r="H62" s="230">
        <v>404.12848757069838</v>
      </c>
      <c r="I62" s="230">
        <v>512.74625811630744</v>
      </c>
      <c r="J62" s="230">
        <v>503.42437412637929</v>
      </c>
      <c r="K62" s="230">
        <v>415.22463297334258</v>
      </c>
      <c r="L62" s="230">
        <v>441.84332480996198</v>
      </c>
      <c r="M62" s="230">
        <v>504.15475263265108</v>
      </c>
      <c r="N62" s="230">
        <v>486.62601512290212</v>
      </c>
      <c r="O62" s="230">
        <v>473.12623770616523</v>
      </c>
      <c r="P62" s="230">
        <v>483.63348941055489</v>
      </c>
      <c r="Q62" s="230">
        <v>487.21409894278872</v>
      </c>
      <c r="R62" s="230">
        <v>468.23082944437601</v>
      </c>
      <c r="S62" s="230">
        <v>496.39867559424482</v>
      </c>
      <c r="T62" s="230">
        <v>483.15955289490398</v>
      </c>
      <c r="U62" s="230">
        <v>475.6482725755049</v>
      </c>
      <c r="V62" s="230">
        <v>585.55238340403753</v>
      </c>
      <c r="W62" s="230">
        <v>506.08869482873331</v>
      </c>
      <c r="X62" s="230">
        <v>490.38937615230429</v>
      </c>
      <c r="Y62" s="230">
        <v>447.12620773820231</v>
      </c>
      <c r="DA62" s="71" t="s">
        <v>1744</v>
      </c>
    </row>
    <row r="63" spans="1:105" ht="12" customHeight="1" x14ac:dyDescent="0.25">
      <c r="A63" s="59" t="s">
        <v>31</v>
      </c>
      <c r="B63" s="295">
        <v>21.742786239496059</v>
      </c>
      <c r="C63" s="295">
        <v>22.387108425728059</v>
      </c>
      <c r="D63" s="295">
        <v>22.220345539669271</v>
      </c>
      <c r="E63" s="295">
        <v>41.348131733137187</v>
      </c>
      <c r="F63" s="295">
        <v>17.89463094858603</v>
      </c>
      <c r="G63" s="295">
        <v>12.22144528773042</v>
      </c>
      <c r="H63" s="295">
        <v>10.938732361653299</v>
      </c>
      <c r="I63" s="295">
        <v>9.8531172082327885</v>
      </c>
      <c r="J63" s="295">
        <v>7.642337499134042</v>
      </c>
      <c r="K63" s="295">
        <v>8.0619069051972794</v>
      </c>
      <c r="L63" s="295">
        <v>6.2186014980438156</v>
      </c>
      <c r="M63" s="295">
        <v>5.3637470676449963</v>
      </c>
      <c r="N63" s="295">
        <v>4.6719020908371727</v>
      </c>
      <c r="O63" s="295">
        <v>3.4292759880728561</v>
      </c>
      <c r="P63" s="295">
        <v>2.3927523934379611</v>
      </c>
      <c r="Q63" s="295">
        <v>2.4529196181618902</v>
      </c>
      <c r="R63" s="295">
        <v>2.7576469680217999</v>
      </c>
      <c r="S63" s="295">
        <v>2.769632827546932</v>
      </c>
      <c r="T63" s="295">
        <v>2.661104937338906</v>
      </c>
      <c r="U63" s="295">
        <v>2.9238084275791381</v>
      </c>
      <c r="V63" s="295">
        <v>3.0788380665393111</v>
      </c>
      <c r="W63" s="295">
        <v>2.4974160597490052</v>
      </c>
      <c r="X63" s="295">
        <v>4.2103942557543927</v>
      </c>
      <c r="Y63" s="295">
        <v>5.2337735536425667</v>
      </c>
      <c r="DA63" s="122" t="s">
        <v>1745</v>
      </c>
    </row>
    <row r="64" spans="1:105" ht="12" customHeight="1" x14ac:dyDescent="0.25">
      <c r="A64" s="59" t="s">
        <v>159</v>
      </c>
      <c r="B64" s="295">
        <v>47.452175363313494</v>
      </c>
      <c r="C64" s="295">
        <v>35.841020665700633</v>
      </c>
      <c r="D64" s="295">
        <v>35.680177684417018</v>
      </c>
      <c r="E64" s="295">
        <v>40.412253911731788</v>
      </c>
      <c r="F64" s="295">
        <v>42.840562067875041</v>
      </c>
      <c r="G64" s="295">
        <v>50.781672981194319</v>
      </c>
      <c r="H64" s="295">
        <v>41.618668724766593</v>
      </c>
      <c r="I64" s="295">
        <v>67.032154126871717</v>
      </c>
      <c r="J64" s="295">
        <v>75.13600762607156</v>
      </c>
      <c r="K64" s="295">
        <v>75.868878949018693</v>
      </c>
      <c r="L64" s="295">
        <v>72.074084490812368</v>
      </c>
      <c r="M64" s="295">
        <v>46.211387253909542</v>
      </c>
      <c r="N64" s="295">
        <v>35.408519744258399</v>
      </c>
      <c r="O64" s="295">
        <v>30.495883729622079</v>
      </c>
      <c r="P64" s="295">
        <v>21.027420508096569</v>
      </c>
      <c r="Q64" s="295">
        <v>20.97235768911764</v>
      </c>
      <c r="R64" s="295">
        <v>21.931539807529852</v>
      </c>
      <c r="S64" s="295">
        <v>21.386987077008239</v>
      </c>
      <c r="T64" s="295">
        <v>21.84789295236877</v>
      </c>
      <c r="U64" s="295">
        <v>20.87298275944589</v>
      </c>
      <c r="V64" s="295">
        <v>19.708054831412731</v>
      </c>
      <c r="W64" s="295">
        <v>25.46455997708734</v>
      </c>
      <c r="X64" s="295">
        <v>24.983463222339839</v>
      </c>
      <c r="Y64" s="295">
        <v>28.653682653712391</v>
      </c>
      <c r="DA64" s="122" t="s">
        <v>1746</v>
      </c>
    </row>
    <row r="65" spans="1:105" ht="12" customHeight="1" x14ac:dyDescent="0.25">
      <c r="A65" s="59" t="s">
        <v>32</v>
      </c>
      <c r="B65" s="295">
        <v>102.61290286065881</v>
      </c>
      <c r="C65" s="295">
        <v>98.85860721472892</v>
      </c>
      <c r="D65" s="295">
        <v>166.90909564506811</v>
      </c>
      <c r="E65" s="295">
        <v>78.087934387619697</v>
      </c>
      <c r="F65" s="295">
        <v>80.084239700624039</v>
      </c>
      <c r="G65" s="295">
        <v>68.965206837482199</v>
      </c>
      <c r="H65" s="295">
        <v>78.423848781034636</v>
      </c>
      <c r="I65" s="295">
        <v>81.302265538442271</v>
      </c>
      <c r="J65" s="295">
        <v>67.792320763372246</v>
      </c>
      <c r="K65" s="295">
        <v>56.583053543340768</v>
      </c>
      <c r="L65" s="295">
        <v>47.545859119545632</v>
      </c>
      <c r="M65" s="295">
        <v>43.37802537830585</v>
      </c>
      <c r="N65" s="295">
        <v>23.85998762049508</v>
      </c>
      <c r="O65" s="295">
        <v>18.698936738788621</v>
      </c>
      <c r="P65" s="295">
        <v>17.253329212256531</v>
      </c>
      <c r="Q65" s="295">
        <v>22.964135610501781</v>
      </c>
      <c r="R65" s="295">
        <v>24.553018346602322</v>
      </c>
      <c r="S65" s="295">
        <v>19.62173364666916</v>
      </c>
      <c r="T65" s="295">
        <v>18.621243282734561</v>
      </c>
      <c r="U65" s="295">
        <v>16.23530852235972</v>
      </c>
      <c r="V65" s="295">
        <v>79.449468019717997</v>
      </c>
      <c r="W65" s="295">
        <v>10.90283177863502</v>
      </c>
      <c r="X65" s="295">
        <v>10.81240374615196</v>
      </c>
      <c r="Y65" s="295">
        <v>12.598324783064941</v>
      </c>
      <c r="DA65" s="122" t="s">
        <v>1747</v>
      </c>
    </row>
    <row r="66" spans="1:105" ht="12" customHeight="1" x14ac:dyDescent="0.25">
      <c r="A66" s="59" t="s">
        <v>35</v>
      </c>
      <c r="B66" s="295">
        <v>440.92245029540283</v>
      </c>
      <c r="C66" s="295">
        <v>375.62892465909221</v>
      </c>
      <c r="D66" s="295">
        <v>384.63260078420478</v>
      </c>
      <c r="E66" s="295">
        <v>434.38901018164051</v>
      </c>
      <c r="F66" s="295">
        <v>482.16472206143521</v>
      </c>
      <c r="G66" s="295">
        <v>478.35694574870382</v>
      </c>
      <c r="H66" s="295">
        <v>463.87376448745363</v>
      </c>
      <c r="I66" s="295">
        <v>507.06112678874513</v>
      </c>
      <c r="J66" s="295">
        <v>455.78528084846619</v>
      </c>
      <c r="K66" s="295">
        <v>408.21646588273018</v>
      </c>
      <c r="L66" s="295">
        <v>451.19064405150101</v>
      </c>
      <c r="M66" s="295">
        <v>467.41089392109859</v>
      </c>
      <c r="N66" s="295">
        <v>459.96668715291912</v>
      </c>
      <c r="O66" s="295">
        <v>486.21932562938662</v>
      </c>
      <c r="P66" s="295">
        <v>478.89190990465443</v>
      </c>
      <c r="Q66" s="295">
        <v>494.53720345804322</v>
      </c>
      <c r="R66" s="295">
        <v>493.1610458005128</v>
      </c>
      <c r="S66" s="295">
        <v>500.9584654893888</v>
      </c>
      <c r="T66" s="295">
        <v>528.76203022557854</v>
      </c>
      <c r="U66" s="295">
        <v>522.70702046293161</v>
      </c>
      <c r="V66" s="295">
        <v>499.03044254260283</v>
      </c>
      <c r="W66" s="295">
        <v>549.28446536240062</v>
      </c>
      <c r="X66" s="295">
        <v>505.85515527564922</v>
      </c>
      <c r="Y66" s="295">
        <v>426.31804276859958</v>
      </c>
      <c r="DA66" s="122" t="s">
        <v>1748</v>
      </c>
    </row>
    <row r="67" spans="1:105" ht="12" customHeight="1" x14ac:dyDescent="0.25">
      <c r="A67" s="60" t="s">
        <v>1506</v>
      </c>
      <c r="B67" s="262">
        <v>218.20807158074919</v>
      </c>
      <c r="C67" s="262">
        <v>177.77009161449581</v>
      </c>
      <c r="D67" s="262">
        <v>192.50199318346259</v>
      </c>
      <c r="E67" s="262">
        <v>192.9197021428856</v>
      </c>
      <c r="F67" s="262">
        <v>189.67347614063479</v>
      </c>
      <c r="G67" s="262">
        <v>177.90129068566131</v>
      </c>
      <c r="H67" s="262">
        <v>174.29919295564741</v>
      </c>
      <c r="I67" s="262">
        <v>205.87075710327699</v>
      </c>
      <c r="J67" s="262">
        <v>244.30520878051581</v>
      </c>
      <c r="K67" s="262">
        <v>215.96199982253989</v>
      </c>
      <c r="L67" s="262">
        <v>226.04008388635509</v>
      </c>
      <c r="M67" s="262">
        <v>223.84925127694621</v>
      </c>
      <c r="N67" s="262">
        <v>207.02453000834629</v>
      </c>
      <c r="O67" s="262">
        <v>206.06083291604719</v>
      </c>
      <c r="P67" s="262">
        <v>205.30853616647639</v>
      </c>
      <c r="Q67" s="262">
        <v>207.16942034220969</v>
      </c>
      <c r="R67" s="262">
        <v>204.37077762890939</v>
      </c>
      <c r="S67" s="262">
        <v>208.45062832012391</v>
      </c>
      <c r="T67" s="262">
        <v>169.4938077539976</v>
      </c>
      <c r="U67" s="262">
        <v>212.06638341400389</v>
      </c>
      <c r="V67" s="262">
        <v>236.0509475669148</v>
      </c>
      <c r="W67" s="262">
        <v>221.5753675526548</v>
      </c>
      <c r="X67" s="262">
        <v>212.09818445522939</v>
      </c>
      <c r="Y67" s="262">
        <v>194.14933939286149</v>
      </c>
      <c r="DA67" s="72" t="s">
        <v>1749</v>
      </c>
    </row>
    <row r="68" spans="1:105" ht="12" customHeight="1" x14ac:dyDescent="0.25">
      <c r="A68" s="147" t="s">
        <v>28</v>
      </c>
      <c r="B68" s="229">
        <v>83.270211540440116</v>
      </c>
      <c r="C68" s="229">
        <v>63.027193983244928</v>
      </c>
      <c r="D68" s="229">
        <v>62.818562439384849</v>
      </c>
      <c r="E68" s="229">
        <v>78.386104140542386</v>
      </c>
      <c r="F68" s="229">
        <v>74.46204975239948</v>
      </c>
      <c r="G68" s="229">
        <v>59.937889261546367</v>
      </c>
      <c r="H68" s="229">
        <v>60.269361542505067</v>
      </c>
      <c r="I68" s="229">
        <v>73.14205161895714</v>
      </c>
      <c r="J68" s="229">
        <v>72.348435058583149</v>
      </c>
      <c r="K68" s="229">
        <v>57.224983932497651</v>
      </c>
      <c r="L68" s="229">
        <v>62.243766353839497</v>
      </c>
      <c r="M68" s="229">
        <v>70.321043959302926</v>
      </c>
      <c r="N68" s="229">
        <v>65.936055281502249</v>
      </c>
      <c r="O68" s="229">
        <v>61.139897259026789</v>
      </c>
      <c r="P68" s="229">
        <v>62.627590605135268</v>
      </c>
      <c r="Q68" s="229">
        <v>62.337788033271458</v>
      </c>
      <c r="R68" s="229">
        <v>60.173759549816381</v>
      </c>
      <c r="S68" s="229">
        <v>63.95547364350395</v>
      </c>
      <c r="T68" s="229">
        <v>46.114736762992621</v>
      </c>
      <c r="U68" s="229">
        <v>56.77177027131259</v>
      </c>
      <c r="V68" s="229">
        <v>73.339064370541081</v>
      </c>
      <c r="W68" s="229">
        <v>60.58670186014222</v>
      </c>
      <c r="X68" s="229">
        <v>59.224054869623359</v>
      </c>
      <c r="Y68" s="229">
        <v>52.570158985073768</v>
      </c>
      <c r="DA68" s="73" t="s">
        <v>1750</v>
      </c>
    </row>
    <row r="69" spans="1:105" ht="12" customHeight="1" x14ac:dyDescent="0.25">
      <c r="A69" s="147" t="s">
        <v>30</v>
      </c>
      <c r="B69" s="229">
        <v>0</v>
      </c>
      <c r="C69" s="229">
        <v>0</v>
      </c>
      <c r="D69" s="229">
        <v>0</v>
      </c>
      <c r="E69" s="229">
        <v>0</v>
      </c>
      <c r="F69" s="229">
        <v>0</v>
      </c>
      <c r="G69" s="229">
        <v>0</v>
      </c>
      <c r="H69" s="229">
        <v>0</v>
      </c>
      <c r="I69" s="229">
        <v>0</v>
      </c>
      <c r="J69" s="229">
        <v>0</v>
      </c>
      <c r="K69" s="229">
        <v>0</v>
      </c>
      <c r="L69" s="229">
        <v>0</v>
      </c>
      <c r="M69" s="229">
        <v>0</v>
      </c>
      <c r="N69" s="229">
        <v>0</v>
      </c>
      <c r="O69" s="229">
        <v>0</v>
      </c>
      <c r="P69" s="229">
        <v>0</v>
      </c>
      <c r="Q69" s="229">
        <v>0</v>
      </c>
      <c r="R69" s="229">
        <v>0</v>
      </c>
      <c r="S69" s="229">
        <v>0</v>
      </c>
      <c r="T69" s="229">
        <v>0</v>
      </c>
      <c r="U69" s="229">
        <v>0</v>
      </c>
      <c r="V69" s="229">
        <v>0</v>
      </c>
      <c r="W69" s="229">
        <v>0</v>
      </c>
      <c r="X69" s="229">
        <v>0</v>
      </c>
      <c r="Y69" s="229">
        <v>0</v>
      </c>
      <c r="DA69" s="73" t="s">
        <v>1751</v>
      </c>
    </row>
    <row r="70" spans="1:105" ht="12" customHeight="1" x14ac:dyDescent="0.25">
      <c r="A70" s="147" t="s">
        <v>31</v>
      </c>
      <c r="B70" s="229">
        <v>3.4102729729538841</v>
      </c>
      <c r="C70" s="229">
        <v>3.4750101810185221</v>
      </c>
      <c r="D70" s="229">
        <v>3.4527909456140962</v>
      </c>
      <c r="E70" s="229">
        <v>6.4558982145675294</v>
      </c>
      <c r="F70" s="229">
        <v>2.562087138577871</v>
      </c>
      <c r="G70" s="229">
        <v>1.766756385125726</v>
      </c>
      <c r="H70" s="229">
        <v>1.631338635601258</v>
      </c>
      <c r="I70" s="229">
        <v>1.405524069741187</v>
      </c>
      <c r="J70" s="229">
        <v>1.0983003340101909</v>
      </c>
      <c r="K70" s="229">
        <v>1.111067254877492</v>
      </c>
      <c r="L70" s="229">
        <v>0.87603264994068919</v>
      </c>
      <c r="M70" s="229">
        <v>0.74815181521313268</v>
      </c>
      <c r="N70" s="229">
        <v>0.63302574247578092</v>
      </c>
      <c r="O70" s="229">
        <v>0.44314934339751122</v>
      </c>
      <c r="P70" s="229">
        <v>0.30984685840992487</v>
      </c>
      <c r="Q70" s="229">
        <v>0.31384474207833729</v>
      </c>
      <c r="R70" s="229">
        <v>0.35439354938232831</v>
      </c>
      <c r="S70" s="229">
        <v>0.35683652679434108</v>
      </c>
      <c r="T70" s="229">
        <v>0.25398681025515518</v>
      </c>
      <c r="U70" s="229">
        <v>0.34897589235226573</v>
      </c>
      <c r="V70" s="229">
        <v>0.38561725568555139</v>
      </c>
      <c r="W70" s="229">
        <v>0.29897961321572158</v>
      </c>
      <c r="X70" s="229">
        <v>0.5084869953383746</v>
      </c>
      <c r="Y70" s="229">
        <v>0.61535267458078025</v>
      </c>
      <c r="DA70" s="73" t="s">
        <v>1752</v>
      </c>
    </row>
    <row r="71" spans="1:105" ht="12" customHeight="1" x14ac:dyDescent="0.25">
      <c r="A71" s="147" t="s">
        <v>159</v>
      </c>
      <c r="B71" s="229">
        <v>7.4426924574836324</v>
      </c>
      <c r="C71" s="229">
        <v>5.5633764460742086</v>
      </c>
      <c r="D71" s="229">
        <v>5.5442969699422084</v>
      </c>
      <c r="E71" s="229">
        <v>6.3097747573999978</v>
      </c>
      <c r="F71" s="229">
        <v>6.1337533810510134</v>
      </c>
      <c r="G71" s="229">
        <v>7.3410994260199116</v>
      </c>
      <c r="H71" s="229">
        <v>6.2067650993098979</v>
      </c>
      <c r="I71" s="229">
        <v>9.5619796335313492</v>
      </c>
      <c r="J71" s="229">
        <v>10.79799240497522</v>
      </c>
      <c r="K71" s="229">
        <v>10.45601593466381</v>
      </c>
      <c r="L71" s="229">
        <v>10.153287881269961</v>
      </c>
      <c r="M71" s="229">
        <v>6.4457053663250221</v>
      </c>
      <c r="N71" s="229">
        <v>4.7977256511942441</v>
      </c>
      <c r="O71" s="229">
        <v>3.9408408358241931</v>
      </c>
      <c r="P71" s="229">
        <v>2.7229228576956279</v>
      </c>
      <c r="Q71" s="229">
        <v>2.6833591043835621</v>
      </c>
      <c r="R71" s="229">
        <v>2.818488488896699</v>
      </c>
      <c r="S71" s="229">
        <v>2.7554765062177751</v>
      </c>
      <c r="T71" s="229">
        <v>2.08525284512729</v>
      </c>
      <c r="U71" s="229">
        <v>2.49132867797438</v>
      </c>
      <c r="V71" s="229">
        <v>2.4683877017059448</v>
      </c>
      <c r="W71" s="229">
        <v>3.0485045785375799</v>
      </c>
      <c r="X71" s="229">
        <v>3.0172390933965358</v>
      </c>
      <c r="Y71" s="229">
        <v>3.3689115657820818</v>
      </c>
      <c r="DA71" s="73" t="s">
        <v>1753</v>
      </c>
    </row>
    <row r="72" spans="1:105" ht="12" customHeight="1" x14ac:dyDescent="0.25">
      <c r="A72" s="147" t="s">
        <v>32</v>
      </c>
      <c r="B72" s="229">
        <v>16.094441873616919</v>
      </c>
      <c r="C72" s="229">
        <v>15.345200461784151</v>
      </c>
      <c r="D72" s="229">
        <v>25.935789934277771</v>
      </c>
      <c r="E72" s="229">
        <v>12.19227411400265</v>
      </c>
      <c r="F72" s="229">
        <v>11.4661655291622</v>
      </c>
      <c r="G72" s="229">
        <v>9.9697471668070659</v>
      </c>
      <c r="H72" s="229">
        <v>11.695674621087081</v>
      </c>
      <c r="I72" s="229">
        <v>11.59757757101373</v>
      </c>
      <c r="J72" s="229">
        <v>9.7426119359652041</v>
      </c>
      <c r="K72" s="229">
        <v>7.7981026960825996</v>
      </c>
      <c r="L72" s="229">
        <v>6.6979247619106346</v>
      </c>
      <c r="M72" s="229">
        <v>6.0504994023496739</v>
      </c>
      <c r="N72" s="229">
        <v>3.2329415482721089</v>
      </c>
      <c r="O72" s="229">
        <v>2.4163763916483392</v>
      </c>
      <c r="P72" s="229">
        <v>2.2342010264792882</v>
      </c>
      <c r="Q72" s="229">
        <v>2.9382019550769591</v>
      </c>
      <c r="R72" s="229">
        <v>3.1553826217805518</v>
      </c>
      <c r="S72" s="229">
        <v>2.5280431451134051</v>
      </c>
      <c r="T72" s="229">
        <v>1.777288117430093</v>
      </c>
      <c r="U72" s="229">
        <v>1.937791554933016</v>
      </c>
      <c r="V72" s="229">
        <v>9.9508597598565665</v>
      </c>
      <c r="W72" s="229">
        <v>1.3052388349180339</v>
      </c>
      <c r="X72" s="229">
        <v>1.3058080453515879</v>
      </c>
      <c r="Y72" s="229">
        <v>1.481228175242866</v>
      </c>
      <c r="DA72" s="73" t="s">
        <v>1754</v>
      </c>
    </row>
    <row r="73" spans="1:105" ht="12" customHeight="1" x14ac:dyDescent="0.25">
      <c r="A73" s="147" t="s">
        <v>33</v>
      </c>
      <c r="B73" s="229">
        <v>12.177936293864329</v>
      </c>
      <c r="C73" s="229">
        <v>9.9651221453428906</v>
      </c>
      <c r="D73" s="229">
        <v>12.37928685042885</v>
      </c>
      <c r="E73" s="229">
        <v>13.861284688063771</v>
      </c>
      <c r="F73" s="229">
        <v>16.51978071576287</v>
      </c>
      <c r="G73" s="229">
        <v>17.320315601077962</v>
      </c>
      <c r="H73" s="229">
        <v>13.47030963835139</v>
      </c>
      <c r="I73" s="229">
        <v>16.34925457379034</v>
      </c>
      <c r="J73" s="229">
        <v>13.963139403014161</v>
      </c>
      <c r="K73" s="229">
        <v>11.31418201398856</v>
      </c>
      <c r="L73" s="229">
        <v>9.8345671065066878</v>
      </c>
      <c r="M73" s="229">
        <v>9.2128129011893201</v>
      </c>
      <c r="N73" s="229">
        <v>10.395864364596889</v>
      </c>
      <c r="O73" s="229">
        <v>12.31666921803779</v>
      </c>
      <c r="P73" s="229">
        <v>12.58601200993337</v>
      </c>
      <c r="Q73" s="229">
        <v>13.30735651918088</v>
      </c>
      <c r="R73" s="229">
        <v>13.52322921887669</v>
      </c>
      <c r="S73" s="229">
        <v>9.5947655573237736</v>
      </c>
      <c r="T73" s="229">
        <v>10.88900633897822</v>
      </c>
      <c r="U73" s="229">
        <v>13.604077204365259</v>
      </c>
      <c r="V73" s="229">
        <v>12.43003132894812</v>
      </c>
      <c r="W73" s="229">
        <v>13.78873906483309</v>
      </c>
      <c r="X73" s="229">
        <v>12.354798953638451</v>
      </c>
      <c r="Y73" s="229">
        <v>10.237222255855629</v>
      </c>
      <c r="DA73" s="73" t="s">
        <v>1755</v>
      </c>
    </row>
    <row r="74" spans="1:105" ht="12" customHeight="1" x14ac:dyDescent="0.25">
      <c r="A74" s="147" t="s">
        <v>35</v>
      </c>
      <c r="B74" s="229">
        <v>69.157002182157598</v>
      </c>
      <c r="C74" s="229">
        <v>58.306517869689287</v>
      </c>
      <c r="D74" s="229">
        <v>59.767565675554764</v>
      </c>
      <c r="E74" s="229">
        <v>67.823408645376148</v>
      </c>
      <c r="F74" s="229">
        <v>69.034563306665461</v>
      </c>
      <c r="G74" s="229">
        <v>69.152229410970818</v>
      </c>
      <c r="H74" s="229">
        <v>69.179423084066315</v>
      </c>
      <c r="I74" s="229">
        <v>72.331080963512989</v>
      </c>
      <c r="J74" s="229">
        <v>65.502096217226892</v>
      </c>
      <c r="K74" s="229">
        <v>56.259139863265119</v>
      </c>
      <c r="L74" s="229">
        <v>63.560550657767493</v>
      </c>
      <c r="M74" s="229">
        <v>65.195898376132718</v>
      </c>
      <c r="N74" s="229">
        <v>62.323813296550952</v>
      </c>
      <c r="O74" s="229">
        <v>62.831855951299332</v>
      </c>
      <c r="P74" s="229">
        <v>62.013584944610862</v>
      </c>
      <c r="Q74" s="229">
        <v>63.27476037871056</v>
      </c>
      <c r="R74" s="229">
        <v>63.377617028229793</v>
      </c>
      <c r="S74" s="229">
        <v>64.542952089351331</v>
      </c>
      <c r="T74" s="229">
        <v>50.467224932261672</v>
      </c>
      <c r="U74" s="229">
        <v>62.388543375216827</v>
      </c>
      <c r="V74" s="229">
        <v>62.502393954458938</v>
      </c>
      <c r="W74" s="229">
        <v>65.757908602525745</v>
      </c>
      <c r="X74" s="229">
        <v>61.091848496371867</v>
      </c>
      <c r="Y74" s="229">
        <v>50.123671792625103</v>
      </c>
      <c r="DA74" s="73" t="s">
        <v>1756</v>
      </c>
    </row>
    <row r="75" spans="1:105" ht="12" customHeight="1" x14ac:dyDescent="0.25">
      <c r="A75" s="147" t="s">
        <v>36</v>
      </c>
      <c r="B75" s="229">
        <v>26.655514260232771</v>
      </c>
      <c r="C75" s="229">
        <v>22.087670527341849</v>
      </c>
      <c r="D75" s="229">
        <v>22.603700368260061</v>
      </c>
      <c r="E75" s="229">
        <v>0.47073127562672351</v>
      </c>
      <c r="F75" s="229">
        <v>0.48165819771582458</v>
      </c>
      <c r="G75" s="229">
        <v>0.46225574665198782</v>
      </c>
      <c r="H75" s="229">
        <v>0</v>
      </c>
      <c r="I75" s="229">
        <v>0</v>
      </c>
      <c r="J75" s="229">
        <v>0</v>
      </c>
      <c r="K75" s="229">
        <v>0</v>
      </c>
      <c r="L75" s="229">
        <v>2.097397206966932</v>
      </c>
      <c r="M75" s="229">
        <v>0.90366247345857975</v>
      </c>
      <c r="N75" s="229">
        <v>0.90479456009709103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DA75" s="73" t="s">
        <v>1757</v>
      </c>
    </row>
    <row r="76" spans="1:105" ht="12" customHeight="1" x14ac:dyDescent="0.25">
      <c r="A76" s="147" t="s">
        <v>38</v>
      </c>
      <c r="B76" s="229">
        <v>0</v>
      </c>
      <c r="C76" s="229">
        <v>0</v>
      </c>
      <c r="D76" s="229">
        <v>0</v>
      </c>
      <c r="E76" s="229">
        <v>7.4202263073064207</v>
      </c>
      <c r="F76" s="229">
        <v>9.0134181193001321</v>
      </c>
      <c r="G76" s="229">
        <v>11.950997687461481</v>
      </c>
      <c r="H76" s="229">
        <v>11.8463203347264</v>
      </c>
      <c r="I76" s="229">
        <v>21.483288672730211</v>
      </c>
      <c r="J76" s="229">
        <v>70.852633426740965</v>
      </c>
      <c r="K76" s="229">
        <v>71.798508127164666</v>
      </c>
      <c r="L76" s="229">
        <v>70.576557268153181</v>
      </c>
      <c r="M76" s="229">
        <v>64.971476982974849</v>
      </c>
      <c r="N76" s="229">
        <v>58.80030956365696</v>
      </c>
      <c r="O76" s="229">
        <v>62.97204391681322</v>
      </c>
      <c r="P76" s="229">
        <v>62.814377864212062</v>
      </c>
      <c r="Q76" s="229">
        <v>62.314109609507973</v>
      </c>
      <c r="R76" s="229">
        <v>60.967907171926932</v>
      </c>
      <c r="S76" s="229">
        <v>64.717080851819304</v>
      </c>
      <c r="T76" s="229">
        <v>57.906311946952577</v>
      </c>
      <c r="U76" s="229">
        <v>74.523896437849558</v>
      </c>
      <c r="V76" s="229">
        <v>74.974593195718583</v>
      </c>
      <c r="W76" s="229">
        <v>76.78929499848239</v>
      </c>
      <c r="X76" s="229">
        <v>74.595948001509186</v>
      </c>
      <c r="Y76" s="229">
        <v>75.752793943701221</v>
      </c>
      <c r="DA76" s="73" t="s">
        <v>1758</v>
      </c>
    </row>
    <row r="77" spans="1:105" ht="12" customHeight="1" x14ac:dyDescent="0.25">
      <c r="A77" s="147" t="s">
        <v>39</v>
      </c>
      <c r="B77" s="229">
        <v>0</v>
      </c>
      <c r="C77" s="229">
        <v>0</v>
      </c>
      <c r="D77" s="229">
        <v>0</v>
      </c>
      <c r="E77" s="229">
        <v>0</v>
      </c>
      <c r="F77" s="229">
        <v>0</v>
      </c>
      <c r="G77" s="229">
        <v>0</v>
      </c>
      <c r="H77" s="229">
        <v>0</v>
      </c>
      <c r="I77" s="229">
        <v>0</v>
      </c>
      <c r="J77" s="229">
        <v>0</v>
      </c>
      <c r="K77" s="229">
        <v>0</v>
      </c>
      <c r="L77" s="229">
        <v>0</v>
      </c>
      <c r="M77" s="229">
        <v>0</v>
      </c>
      <c r="N77" s="229">
        <v>0</v>
      </c>
      <c r="O77" s="229">
        <v>0</v>
      </c>
      <c r="P77" s="229">
        <v>0</v>
      </c>
      <c r="Q77" s="229">
        <v>0</v>
      </c>
      <c r="R77" s="229">
        <v>0</v>
      </c>
      <c r="S77" s="229">
        <v>0</v>
      </c>
      <c r="T77" s="229">
        <v>0</v>
      </c>
      <c r="U77" s="229">
        <v>0</v>
      </c>
      <c r="V77" s="229">
        <v>0</v>
      </c>
      <c r="W77" s="229">
        <v>0</v>
      </c>
      <c r="X77" s="229">
        <v>0</v>
      </c>
      <c r="Y77" s="229">
        <v>0</v>
      </c>
      <c r="DA77" s="73" t="s">
        <v>1759</v>
      </c>
    </row>
    <row r="78" spans="1:105" ht="12" customHeight="1" x14ac:dyDescent="0.25">
      <c r="A78" s="60" t="s">
        <v>1518</v>
      </c>
      <c r="B78" s="262">
        <v>0</v>
      </c>
      <c r="C78" s="262">
        <v>0</v>
      </c>
      <c r="D78" s="262">
        <v>0</v>
      </c>
      <c r="E78" s="262">
        <v>0</v>
      </c>
      <c r="F78" s="262">
        <v>0</v>
      </c>
      <c r="G78" s="262">
        <v>0</v>
      </c>
      <c r="H78" s="262">
        <v>0</v>
      </c>
      <c r="I78" s="262">
        <v>0</v>
      </c>
      <c r="J78" s="262">
        <v>0</v>
      </c>
      <c r="K78" s="262">
        <v>0</v>
      </c>
      <c r="L78" s="262">
        <v>0</v>
      </c>
      <c r="M78" s="262">
        <v>0</v>
      </c>
      <c r="N78" s="262">
        <v>0</v>
      </c>
      <c r="O78" s="262">
        <v>0</v>
      </c>
      <c r="P78" s="262">
        <v>0</v>
      </c>
      <c r="Q78" s="262">
        <v>0</v>
      </c>
      <c r="R78" s="262">
        <v>0</v>
      </c>
      <c r="S78" s="262">
        <v>0</v>
      </c>
      <c r="T78" s="262">
        <v>0</v>
      </c>
      <c r="U78" s="262">
        <v>0</v>
      </c>
      <c r="V78" s="262">
        <v>0</v>
      </c>
      <c r="W78" s="262">
        <v>0</v>
      </c>
      <c r="X78" s="262">
        <v>0</v>
      </c>
      <c r="Y78" s="262">
        <v>0</v>
      </c>
      <c r="DA78" s="72" t="s">
        <v>1760</v>
      </c>
    </row>
    <row r="79" spans="1:105" ht="12" customHeight="1" x14ac:dyDescent="0.25">
      <c r="A79" s="57" t="s">
        <v>1520</v>
      </c>
      <c r="B79" s="261">
        <f t="shared" ref="B79:Y79" si="4">B80+B88</f>
        <v>5575.6830712108786</v>
      </c>
      <c r="C79" s="261">
        <f t="shared" si="4"/>
        <v>4580.5099463743682</v>
      </c>
      <c r="D79" s="261">
        <f t="shared" si="4"/>
        <v>4962.1589736644564</v>
      </c>
      <c r="E79" s="261">
        <f t="shared" si="4"/>
        <v>5008.6321775054575</v>
      </c>
      <c r="F79" s="261">
        <f t="shared" si="4"/>
        <v>5140.2316257451666</v>
      </c>
      <c r="G79" s="261">
        <f t="shared" si="4"/>
        <v>4527.920668189684</v>
      </c>
      <c r="H79" s="261">
        <f t="shared" si="4"/>
        <v>4416.3094346225616</v>
      </c>
      <c r="I79" s="261">
        <f t="shared" si="4"/>
        <v>5176.9187808770776</v>
      </c>
      <c r="J79" s="261">
        <f t="shared" si="4"/>
        <v>6170.0463883525917</v>
      </c>
      <c r="K79" s="261">
        <f t="shared" si="4"/>
        <v>5503.9499414772044</v>
      </c>
      <c r="L79" s="261">
        <f t="shared" si="4"/>
        <v>5757.8426128253714</v>
      </c>
      <c r="M79" s="261">
        <f t="shared" si="4"/>
        <v>5697.1135263019887</v>
      </c>
      <c r="N79" s="261">
        <f t="shared" si="4"/>
        <v>5299.6145615038185</v>
      </c>
      <c r="O79" s="261">
        <f t="shared" si="4"/>
        <v>5300.4131855094392</v>
      </c>
      <c r="P79" s="261">
        <f t="shared" si="4"/>
        <v>5255.1471472913336</v>
      </c>
      <c r="Q79" s="261">
        <f t="shared" si="4"/>
        <v>5346.5124371011334</v>
      </c>
      <c r="R79" s="261">
        <f t="shared" si="4"/>
        <v>5303.11519296388</v>
      </c>
      <c r="S79" s="261">
        <f t="shared" si="4"/>
        <v>5353.8701976640768</v>
      </c>
      <c r="T79" s="261">
        <f t="shared" si="4"/>
        <v>5597.287815146803</v>
      </c>
      <c r="U79" s="261">
        <f t="shared" si="4"/>
        <v>5507.0912082206942</v>
      </c>
      <c r="V79" s="261">
        <f t="shared" si="4"/>
        <v>6136.6224664893534</v>
      </c>
      <c r="W79" s="261">
        <f t="shared" si="4"/>
        <v>5803.6006941365958</v>
      </c>
      <c r="X79" s="261">
        <f t="shared" si="4"/>
        <v>5479.8987052078955</v>
      </c>
      <c r="Y79" s="261">
        <f t="shared" si="4"/>
        <v>5046.6112205101399</v>
      </c>
      <c r="DA79" s="70"/>
    </row>
    <row r="80" spans="1:105" ht="12" customHeight="1" x14ac:dyDescent="0.25">
      <c r="A80" s="60" t="s">
        <v>1521</v>
      </c>
      <c r="B80" s="262">
        <v>5575.6830712108786</v>
      </c>
      <c r="C80" s="262">
        <v>4580.5099463743682</v>
      </c>
      <c r="D80" s="262">
        <v>4962.1589736644564</v>
      </c>
      <c r="E80" s="262">
        <v>5008.6321775054575</v>
      </c>
      <c r="F80" s="262">
        <v>5140.2316257451666</v>
      </c>
      <c r="G80" s="262">
        <v>4527.920668189684</v>
      </c>
      <c r="H80" s="262">
        <v>4416.3094346225616</v>
      </c>
      <c r="I80" s="262">
        <v>5176.9187808770776</v>
      </c>
      <c r="J80" s="262">
        <v>6170.0463883525917</v>
      </c>
      <c r="K80" s="262">
        <v>5503.9499414772044</v>
      </c>
      <c r="L80" s="262">
        <v>5757.8426128253714</v>
      </c>
      <c r="M80" s="262">
        <v>5697.1135263019887</v>
      </c>
      <c r="N80" s="262">
        <v>5299.6145615038185</v>
      </c>
      <c r="O80" s="262">
        <v>5300.4131855094392</v>
      </c>
      <c r="P80" s="262">
        <v>5255.1471472913336</v>
      </c>
      <c r="Q80" s="262">
        <v>5346.5124371011334</v>
      </c>
      <c r="R80" s="262">
        <v>5303.11519296388</v>
      </c>
      <c r="S80" s="262">
        <v>5353.8701976640768</v>
      </c>
      <c r="T80" s="262">
        <v>5597.287815146803</v>
      </c>
      <c r="U80" s="262">
        <v>5507.0912082206942</v>
      </c>
      <c r="V80" s="262">
        <v>6136.6224664893534</v>
      </c>
      <c r="W80" s="262">
        <v>5803.6006941365958</v>
      </c>
      <c r="X80" s="262">
        <v>5479.8987052078955</v>
      </c>
      <c r="Y80" s="262">
        <v>5046.6112205101399</v>
      </c>
      <c r="DA80" s="72" t="s">
        <v>1761</v>
      </c>
    </row>
    <row r="81" spans="1:105" ht="12" customHeight="1" x14ac:dyDescent="0.25">
      <c r="A81" s="59" t="s">
        <v>28</v>
      </c>
      <c r="B81" s="230">
        <v>2423.8168120371661</v>
      </c>
      <c r="C81" s="230">
        <v>1854.39490802049</v>
      </c>
      <c r="D81" s="230">
        <v>1834.719396859073</v>
      </c>
      <c r="E81" s="230">
        <v>2040.0585240770861</v>
      </c>
      <c r="F81" s="230">
        <v>2023.0905713405321</v>
      </c>
      <c r="G81" s="230">
        <v>1529.5056563416611</v>
      </c>
      <c r="H81" s="230">
        <v>1527.0762043434879</v>
      </c>
      <c r="I81" s="230">
        <v>1839.262972681965</v>
      </c>
      <c r="J81" s="230">
        <v>1827.194772736972</v>
      </c>
      <c r="K81" s="230">
        <v>1458.4206815324731</v>
      </c>
      <c r="L81" s="230">
        <v>1600.363984236641</v>
      </c>
      <c r="M81" s="230">
        <v>1796.971955688025</v>
      </c>
      <c r="N81" s="230">
        <v>1695.3043236643571</v>
      </c>
      <c r="O81" s="230">
        <v>1572.6749863447781</v>
      </c>
      <c r="P81" s="230">
        <v>1603.0371179668739</v>
      </c>
      <c r="Q81" s="230">
        <v>1608.7787399835379</v>
      </c>
      <c r="R81" s="230">
        <v>1561.418820188738</v>
      </c>
      <c r="S81" s="230">
        <v>1642.6398283223109</v>
      </c>
      <c r="T81" s="230">
        <v>1522.872473057135</v>
      </c>
      <c r="U81" s="230">
        <v>1474.2898516164571</v>
      </c>
      <c r="V81" s="230">
        <v>1906.5975151825719</v>
      </c>
      <c r="W81" s="230">
        <v>1586.913874293404</v>
      </c>
      <c r="X81" s="230">
        <v>1530.148984682686</v>
      </c>
      <c r="Y81" s="230">
        <v>1366.4798192346061</v>
      </c>
      <c r="DA81" s="71" t="s">
        <v>1762</v>
      </c>
    </row>
    <row r="82" spans="1:105" ht="12" customHeight="1" x14ac:dyDescent="0.25">
      <c r="A82" s="59" t="s">
        <v>31</v>
      </c>
      <c r="B82" s="295">
        <v>99.265713543519382</v>
      </c>
      <c r="C82" s="295">
        <v>102.24223510114039</v>
      </c>
      <c r="D82" s="295">
        <v>100.8444363452325</v>
      </c>
      <c r="E82" s="295">
        <v>168.01970614062711</v>
      </c>
      <c r="F82" s="295">
        <v>69.610416987516587</v>
      </c>
      <c r="G82" s="295">
        <v>45.084401831967739</v>
      </c>
      <c r="H82" s="295">
        <v>41.334076683323538</v>
      </c>
      <c r="I82" s="295">
        <v>35.343941295983683</v>
      </c>
      <c r="J82" s="295">
        <v>27.738106948321771</v>
      </c>
      <c r="K82" s="295">
        <v>28.316363793098951</v>
      </c>
      <c r="L82" s="295">
        <v>22.523879644599671</v>
      </c>
      <c r="M82" s="295">
        <v>19.11814379936029</v>
      </c>
      <c r="N82" s="295">
        <v>16.275939978943491</v>
      </c>
      <c r="O82" s="295">
        <v>11.398937826534899</v>
      </c>
      <c r="P82" s="295">
        <v>7.9309456122651589</v>
      </c>
      <c r="Q82" s="295">
        <v>8.0995294289518682</v>
      </c>
      <c r="R82" s="295">
        <v>9.1959811369429829</v>
      </c>
      <c r="S82" s="295">
        <v>9.1650308835156675</v>
      </c>
      <c r="T82" s="295">
        <v>8.3875469970710679</v>
      </c>
      <c r="U82" s="295">
        <v>9.0624550563596049</v>
      </c>
      <c r="V82" s="295">
        <v>10.024901569332229</v>
      </c>
      <c r="W82" s="295">
        <v>7.831007164544646</v>
      </c>
      <c r="X82" s="295">
        <v>13.13758170314745</v>
      </c>
      <c r="Y82" s="295">
        <v>15.995139215109131</v>
      </c>
      <c r="DA82" s="122" t="s">
        <v>1763</v>
      </c>
    </row>
    <row r="83" spans="1:105" ht="12" customHeight="1" x14ac:dyDescent="0.25">
      <c r="A83" s="59" t="s">
        <v>159</v>
      </c>
      <c r="B83" s="295">
        <v>216.64077431231291</v>
      </c>
      <c r="C83" s="295">
        <v>163.6864391542438</v>
      </c>
      <c r="D83" s="295">
        <v>161.93030845803551</v>
      </c>
      <c r="E83" s="295">
        <v>164.21673101345721</v>
      </c>
      <c r="F83" s="295">
        <v>166.6505108762808</v>
      </c>
      <c r="G83" s="295">
        <v>187.33147320000049</v>
      </c>
      <c r="H83" s="295">
        <v>157.26404007816271</v>
      </c>
      <c r="I83" s="295">
        <v>240.44984651394489</v>
      </c>
      <c r="J83" s="295">
        <v>272.70852869793401</v>
      </c>
      <c r="K83" s="295">
        <v>266.47923402712991</v>
      </c>
      <c r="L83" s="295">
        <v>261.05355120060909</v>
      </c>
      <c r="M83" s="295">
        <v>164.7124548466202</v>
      </c>
      <c r="N83" s="295">
        <v>123.35595457599049</v>
      </c>
      <c r="O83" s="295">
        <v>101.3685348768184</v>
      </c>
      <c r="P83" s="295">
        <v>69.696859931389653</v>
      </c>
      <c r="Q83" s="295">
        <v>69.250629755574167</v>
      </c>
      <c r="R83" s="295">
        <v>73.135549514822557</v>
      </c>
      <c r="S83" s="295">
        <v>70.771979273418523</v>
      </c>
      <c r="T83" s="295">
        <v>68.862458730477712</v>
      </c>
      <c r="U83" s="295">
        <v>64.696601311279707</v>
      </c>
      <c r="V83" s="295">
        <v>64.170737641291424</v>
      </c>
      <c r="W83" s="295">
        <v>79.847789415828956</v>
      </c>
      <c r="X83" s="295">
        <v>77.955238719624376</v>
      </c>
      <c r="Y83" s="295">
        <v>87.569635631772641</v>
      </c>
      <c r="DA83" s="122" t="s">
        <v>1764</v>
      </c>
    </row>
    <row r="84" spans="1:105" ht="12" customHeight="1" x14ac:dyDescent="0.25">
      <c r="A84" s="59" t="s">
        <v>32</v>
      </c>
      <c r="B84" s="295">
        <v>468.47459700138347</v>
      </c>
      <c r="C84" s="295">
        <v>451.48863213632728</v>
      </c>
      <c r="D84" s="295">
        <v>757.49738640067676</v>
      </c>
      <c r="E84" s="295">
        <v>317.31329177375039</v>
      </c>
      <c r="F84" s="295">
        <v>311.52904665682212</v>
      </c>
      <c r="G84" s="295">
        <v>254.40977104461749</v>
      </c>
      <c r="H84" s="295">
        <v>296.33939949754063</v>
      </c>
      <c r="I84" s="295">
        <v>291.63790906903921</v>
      </c>
      <c r="J84" s="295">
        <v>246.05438373042631</v>
      </c>
      <c r="K84" s="295">
        <v>198.74036595792549</v>
      </c>
      <c r="L84" s="295">
        <v>172.21190467738049</v>
      </c>
      <c r="M84" s="295">
        <v>154.61342909274549</v>
      </c>
      <c r="N84" s="295">
        <v>83.123258762454967</v>
      </c>
      <c r="O84" s="295">
        <v>62.155398996492913</v>
      </c>
      <c r="P84" s="295">
        <v>57.187369653532883</v>
      </c>
      <c r="Q84" s="295">
        <v>75.827471397974335</v>
      </c>
      <c r="R84" s="295">
        <v>81.87744703679013</v>
      </c>
      <c r="S84" s="295">
        <v>64.930554357676471</v>
      </c>
      <c r="T84" s="295">
        <v>58.692369093124157</v>
      </c>
      <c r="U84" s="295">
        <v>50.321954209510118</v>
      </c>
      <c r="V84" s="295">
        <v>258.69275337651538</v>
      </c>
      <c r="W84" s="295">
        <v>34.187396785178358</v>
      </c>
      <c r="X84" s="295">
        <v>33.737657091933649</v>
      </c>
      <c r="Y84" s="295">
        <v>38.502231079912988</v>
      </c>
      <c r="DA84" s="122" t="s">
        <v>1765</v>
      </c>
    </row>
    <row r="85" spans="1:105" ht="12" customHeight="1" x14ac:dyDescent="0.25">
      <c r="A85" s="59" t="s">
        <v>33</v>
      </c>
      <c r="B85" s="295">
        <v>354.47354076494662</v>
      </c>
      <c r="C85" s="295">
        <v>293.19521616397168</v>
      </c>
      <c r="D85" s="295">
        <v>361.55742541354903</v>
      </c>
      <c r="E85" s="295">
        <v>360.75057298220781</v>
      </c>
      <c r="F85" s="295">
        <v>448.83283119124769</v>
      </c>
      <c r="G85" s="295">
        <v>441.98287607146841</v>
      </c>
      <c r="H85" s="295">
        <v>341.30425123813518</v>
      </c>
      <c r="I85" s="295">
        <v>411.12571910315489</v>
      </c>
      <c r="J85" s="295">
        <v>352.64584931969853</v>
      </c>
      <c r="K85" s="295">
        <v>288.35022589587709</v>
      </c>
      <c r="L85" s="295">
        <v>252.85884707458419</v>
      </c>
      <c r="M85" s="295">
        <v>235.42264853205319</v>
      </c>
      <c r="N85" s="295">
        <v>267.29160138995451</v>
      </c>
      <c r="O85" s="295">
        <v>316.81632555296591</v>
      </c>
      <c r="P85" s="295">
        <v>322.1558457566739</v>
      </c>
      <c r="Q85" s="295">
        <v>343.42880825372168</v>
      </c>
      <c r="R85" s="295">
        <v>350.90751799543722</v>
      </c>
      <c r="S85" s="295">
        <v>246.43307523180209</v>
      </c>
      <c r="T85" s="295">
        <v>359.59368255317042</v>
      </c>
      <c r="U85" s="295">
        <v>353.28038683932277</v>
      </c>
      <c r="V85" s="295">
        <v>323.14383949154222</v>
      </c>
      <c r="W85" s="295">
        <v>361.1607936920916</v>
      </c>
      <c r="X85" s="295">
        <v>319.20615899207871</v>
      </c>
      <c r="Y85" s="295">
        <v>266.10072877310409</v>
      </c>
      <c r="DA85" s="122" t="s">
        <v>1766</v>
      </c>
    </row>
    <row r="86" spans="1:105" ht="12" customHeight="1" x14ac:dyDescent="0.25">
      <c r="A86" s="59" t="s">
        <v>35</v>
      </c>
      <c r="B86" s="295">
        <v>2013.0116335515499</v>
      </c>
      <c r="C86" s="295">
        <v>1715.502515798195</v>
      </c>
      <c r="D86" s="295">
        <v>1745.6100201878901</v>
      </c>
      <c r="E86" s="295">
        <v>1765.156266611795</v>
      </c>
      <c r="F86" s="295">
        <v>1875.628922205776</v>
      </c>
      <c r="G86" s="295">
        <v>1764.638817546296</v>
      </c>
      <c r="H86" s="295">
        <v>1752.8350743749611</v>
      </c>
      <c r="I86" s="295">
        <v>1818.86993932462</v>
      </c>
      <c r="J86" s="295">
        <v>1654.2871689555941</v>
      </c>
      <c r="K86" s="295">
        <v>1433.805437125138</v>
      </c>
      <c r="L86" s="295">
        <v>1634.2201323854331</v>
      </c>
      <c r="M86" s="295">
        <v>1666.004860161042</v>
      </c>
      <c r="N86" s="295">
        <v>1602.428742480962</v>
      </c>
      <c r="O86" s="295">
        <v>1616.1965039226111</v>
      </c>
      <c r="P86" s="295">
        <v>1587.3208201666259</v>
      </c>
      <c r="Q86" s="295">
        <v>1632.9595978043251</v>
      </c>
      <c r="R86" s="295">
        <v>1644.554117059389</v>
      </c>
      <c r="S86" s="295">
        <v>1657.7286930973401</v>
      </c>
      <c r="T86" s="295">
        <v>1666.6070986357829</v>
      </c>
      <c r="U86" s="295">
        <v>1620.1502245860611</v>
      </c>
      <c r="V86" s="295">
        <v>1624.876319725736</v>
      </c>
      <c r="W86" s="295">
        <v>1722.360424020954</v>
      </c>
      <c r="X86" s="295">
        <v>1578.4064457406589</v>
      </c>
      <c r="Y86" s="295">
        <v>1302.887175783665</v>
      </c>
      <c r="DA86" s="122" t="s">
        <v>1767</v>
      </c>
    </row>
    <row r="87" spans="1:105" ht="12" customHeight="1" x14ac:dyDescent="0.25">
      <c r="A87" s="59" t="s">
        <v>38</v>
      </c>
      <c r="B87" s="295">
        <v>0</v>
      </c>
      <c r="C87" s="295">
        <v>0</v>
      </c>
      <c r="D87" s="295">
        <v>0</v>
      </c>
      <c r="E87" s="295">
        <v>193.11708490653351</v>
      </c>
      <c r="F87" s="295">
        <v>244.8893264869923</v>
      </c>
      <c r="G87" s="295">
        <v>304.96767215367328</v>
      </c>
      <c r="H87" s="295">
        <v>300.1563884069505</v>
      </c>
      <c r="I87" s="295">
        <v>540.2284528883705</v>
      </c>
      <c r="J87" s="295">
        <v>1789.417577963646</v>
      </c>
      <c r="K87" s="295">
        <v>1829.8376331455611</v>
      </c>
      <c r="L87" s="295">
        <v>1814.610313606124</v>
      </c>
      <c r="M87" s="295">
        <v>1660.270034182143</v>
      </c>
      <c r="N87" s="295">
        <v>1511.834740651155</v>
      </c>
      <c r="O87" s="295">
        <v>1619.802497989238</v>
      </c>
      <c r="P87" s="295">
        <v>1607.818188203973</v>
      </c>
      <c r="Q87" s="295">
        <v>1608.167660477048</v>
      </c>
      <c r="R87" s="295">
        <v>1582.02576003176</v>
      </c>
      <c r="S87" s="295">
        <v>1662.2010364980131</v>
      </c>
      <c r="T87" s="295">
        <v>1912.272186080042</v>
      </c>
      <c r="U87" s="295">
        <v>1935.289734601703</v>
      </c>
      <c r="V87" s="295">
        <v>1949.1163995023639</v>
      </c>
      <c r="W87" s="295">
        <v>2011.2994087645941</v>
      </c>
      <c r="X87" s="295">
        <v>1927.3066382777661</v>
      </c>
      <c r="Y87" s="295">
        <v>1969.076490791972</v>
      </c>
      <c r="DA87" s="122" t="s">
        <v>1768</v>
      </c>
    </row>
    <row r="88" spans="1:105" ht="12" customHeight="1" x14ac:dyDescent="0.25">
      <c r="A88" s="60" t="s">
        <v>1530</v>
      </c>
      <c r="B88" s="262">
        <v>0</v>
      </c>
      <c r="C88" s="262">
        <v>0</v>
      </c>
      <c r="D88" s="262">
        <v>0</v>
      </c>
      <c r="E88" s="262">
        <v>0</v>
      </c>
      <c r="F88" s="262">
        <v>0</v>
      </c>
      <c r="G88" s="262">
        <v>0</v>
      </c>
      <c r="H88" s="262">
        <v>0</v>
      </c>
      <c r="I88" s="262">
        <v>0</v>
      </c>
      <c r="J88" s="262">
        <v>0</v>
      </c>
      <c r="K88" s="262">
        <v>0</v>
      </c>
      <c r="L88" s="262">
        <v>0</v>
      </c>
      <c r="M88" s="262">
        <v>0</v>
      </c>
      <c r="N88" s="262">
        <v>0</v>
      </c>
      <c r="O88" s="262">
        <v>0</v>
      </c>
      <c r="P88" s="262">
        <v>0</v>
      </c>
      <c r="Q88" s="262">
        <v>0</v>
      </c>
      <c r="R88" s="262">
        <v>0</v>
      </c>
      <c r="S88" s="262">
        <v>0</v>
      </c>
      <c r="T88" s="262">
        <v>0</v>
      </c>
      <c r="U88" s="262">
        <v>0</v>
      </c>
      <c r="V88" s="262">
        <v>0</v>
      </c>
      <c r="W88" s="262">
        <v>0</v>
      </c>
      <c r="X88" s="262">
        <v>0</v>
      </c>
      <c r="Y88" s="262">
        <v>0</v>
      </c>
      <c r="DA88" s="72" t="s">
        <v>1769</v>
      </c>
    </row>
    <row r="89" spans="1:105" ht="12" customHeight="1" x14ac:dyDescent="0.25">
      <c r="A89" s="57" t="s">
        <v>1532</v>
      </c>
      <c r="B89" s="261">
        <f t="shared" ref="B89:Y89" si="5">B90+B96</f>
        <v>609.30035027521751</v>
      </c>
      <c r="C89" s="261">
        <f t="shared" si="5"/>
        <v>500.14670506004683</v>
      </c>
      <c r="D89" s="261">
        <f t="shared" si="5"/>
        <v>540.07971377659783</v>
      </c>
      <c r="E89" s="261">
        <f t="shared" si="5"/>
        <v>584.06986670872016</v>
      </c>
      <c r="F89" s="261">
        <f t="shared" si="5"/>
        <v>608.99273321802275</v>
      </c>
      <c r="G89" s="261">
        <f t="shared" si="5"/>
        <v>546.06441924611386</v>
      </c>
      <c r="H89" s="261">
        <f t="shared" si="5"/>
        <v>532.23409764907046</v>
      </c>
      <c r="I89" s="261">
        <f t="shared" si="5"/>
        <v>627.60702556097885</v>
      </c>
      <c r="J89" s="261">
        <f t="shared" si="5"/>
        <v>591.2639463263389</v>
      </c>
      <c r="K89" s="261">
        <f t="shared" si="5"/>
        <v>513.57173141182898</v>
      </c>
      <c r="L89" s="261">
        <f t="shared" si="5"/>
        <v>542.83047922904916</v>
      </c>
      <c r="M89" s="261">
        <f t="shared" si="5"/>
        <v>568.21526419404825</v>
      </c>
      <c r="N89" s="261">
        <f t="shared" si="5"/>
        <v>538.38744867172784</v>
      </c>
      <c r="O89" s="261">
        <f t="shared" si="5"/>
        <v>539.15280651727937</v>
      </c>
      <c r="P89" s="261">
        <f t="shared" si="5"/>
        <v>534.47995991465791</v>
      </c>
      <c r="Q89" s="261">
        <f t="shared" si="5"/>
        <v>547.76835134823114</v>
      </c>
      <c r="R89" s="261">
        <f t="shared" si="5"/>
        <v>538.44124230352668</v>
      </c>
      <c r="S89" s="261">
        <f t="shared" si="5"/>
        <v>554.69165351508263</v>
      </c>
      <c r="T89" s="261">
        <f t="shared" si="5"/>
        <v>562.10593527636388</v>
      </c>
      <c r="U89" s="261">
        <f t="shared" si="5"/>
        <v>553.22753170999215</v>
      </c>
      <c r="V89" s="261">
        <f t="shared" si="5"/>
        <v>632.30837924325328</v>
      </c>
      <c r="W89" s="261">
        <f t="shared" si="5"/>
        <v>582.98335897715174</v>
      </c>
      <c r="X89" s="261">
        <f t="shared" si="5"/>
        <v>552.08920317730065</v>
      </c>
      <c r="Y89" s="261">
        <f t="shared" si="5"/>
        <v>490.11633252244258</v>
      </c>
      <c r="DA89" s="70"/>
    </row>
    <row r="90" spans="1:105" ht="12" customHeight="1" x14ac:dyDescent="0.25">
      <c r="A90" s="60" t="s">
        <v>1533</v>
      </c>
      <c r="B90" s="262">
        <v>609.30035027521751</v>
      </c>
      <c r="C90" s="262">
        <v>500.14670506004683</v>
      </c>
      <c r="D90" s="262">
        <v>540.07971377659783</v>
      </c>
      <c r="E90" s="262">
        <v>584.06986670872016</v>
      </c>
      <c r="F90" s="262">
        <v>608.99273321802275</v>
      </c>
      <c r="G90" s="262">
        <v>546.06441924611386</v>
      </c>
      <c r="H90" s="262">
        <v>532.23409764907046</v>
      </c>
      <c r="I90" s="262">
        <v>627.60702556097885</v>
      </c>
      <c r="J90" s="262">
        <v>591.2639463263389</v>
      </c>
      <c r="K90" s="262">
        <v>513.57173141182898</v>
      </c>
      <c r="L90" s="262">
        <v>542.83047922904916</v>
      </c>
      <c r="M90" s="262">
        <v>568.21526419404825</v>
      </c>
      <c r="N90" s="262">
        <v>538.38744867172784</v>
      </c>
      <c r="O90" s="262">
        <v>539.15280651727937</v>
      </c>
      <c r="P90" s="262">
        <v>534.47995991465791</v>
      </c>
      <c r="Q90" s="262">
        <v>547.76835134823114</v>
      </c>
      <c r="R90" s="262">
        <v>538.44124230352668</v>
      </c>
      <c r="S90" s="262">
        <v>554.69165351508263</v>
      </c>
      <c r="T90" s="262">
        <v>562.10593527636388</v>
      </c>
      <c r="U90" s="262">
        <v>553.22753170999215</v>
      </c>
      <c r="V90" s="262">
        <v>632.30837924325328</v>
      </c>
      <c r="W90" s="262">
        <v>582.98335897715174</v>
      </c>
      <c r="X90" s="262">
        <v>552.08920317730065</v>
      </c>
      <c r="Y90" s="262">
        <v>490.11633252244258</v>
      </c>
      <c r="DA90" s="72" t="s">
        <v>1770</v>
      </c>
    </row>
    <row r="91" spans="1:105" ht="12" customHeight="1" x14ac:dyDescent="0.25">
      <c r="A91" s="59" t="s">
        <v>28</v>
      </c>
      <c r="B91" s="230">
        <v>282.85255053747539</v>
      </c>
      <c r="C91" s="230">
        <v>216.32876555369239</v>
      </c>
      <c r="D91" s="230">
        <v>215.38373108898031</v>
      </c>
      <c r="E91" s="230">
        <v>267.47467907421759</v>
      </c>
      <c r="F91" s="230">
        <v>277.08193706464789</v>
      </c>
      <c r="G91" s="230">
        <v>220.89796836894541</v>
      </c>
      <c r="H91" s="230">
        <v>215.3098229368876</v>
      </c>
      <c r="I91" s="230">
        <v>273.17872766210411</v>
      </c>
      <c r="J91" s="230">
        <v>268.21225473817162</v>
      </c>
      <c r="K91" s="230">
        <v>221.22157916146531</v>
      </c>
      <c r="L91" s="230">
        <v>235.40337035516691</v>
      </c>
      <c r="M91" s="230">
        <v>268.6013826311534</v>
      </c>
      <c r="N91" s="230">
        <v>259.26249788135959</v>
      </c>
      <c r="O91" s="230">
        <v>252.070145016662</v>
      </c>
      <c r="P91" s="230">
        <v>257.66815301066578</v>
      </c>
      <c r="Q91" s="230">
        <v>259.57581462844911</v>
      </c>
      <c r="R91" s="230">
        <v>249.461990633917</v>
      </c>
      <c r="S91" s="230">
        <v>264.46913354408071</v>
      </c>
      <c r="T91" s="230">
        <v>257.41565116927978</v>
      </c>
      <c r="U91" s="230">
        <v>253.41382381649711</v>
      </c>
      <c r="V91" s="230">
        <v>311.96805933890062</v>
      </c>
      <c r="W91" s="230">
        <v>269.63173996703853</v>
      </c>
      <c r="X91" s="230">
        <v>261.26752504922632</v>
      </c>
      <c r="Y91" s="230">
        <v>238.21796181025891</v>
      </c>
      <c r="DA91" s="71" t="s">
        <v>1771</v>
      </c>
    </row>
    <row r="92" spans="1:105" ht="12" customHeight="1" x14ac:dyDescent="0.25">
      <c r="A92" s="59" t="s">
        <v>31</v>
      </c>
      <c r="B92" s="295">
        <v>11.584027356055961</v>
      </c>
      <c r="C92" s="295">
        <v>11.92730653606589</v>
      </c>
      <c r="D92" s="295">
        <v>11.838459328868</v>
      </c>
      <c r="E92" s="295">
        <v>22.029278301434861</v>
      </c>
      <c r="F92" s="295">
        <v>9.533823869288554</v>
      </c>
      <c r="G92" s="295">
        <v>6.5112886170237116</v>
      </c>
      <c r="H92" s="295">
        <v>5.8278903872856853</v>
      </c>
      <c r="I92" s="295">
        <v>5.2495010540672942</v>
      </c>
      <c r="J92" s="295">
        <v>4.0716514286180514</v>
      </c>
      <c r="K92" s="295">
        <v>4.2951877971434387</v>
      </c>
      <c r="L92" s="295">
        <v>3.3131195365796762</v>
      </c>
      <c r="M92" s="295">
        <v>2.85767390058307</v>
      </c>
      <c r="N92" s="295">
        <v>2.4890757343124759</v>
      </c>
      <c r="O92" s="295">
        <v>1.827034788445886</v>
      </c>
      <c r="P92" s="295">
        <v>1.2748002430113641</v>
      </c>
      <c r="Q92" s="295">
        <v>1.3068558760596201</v>
      </c>
      <c r="R92" s="295">
        <v>1.469207191941271</v>
      </c>
      <c r="S92" s="295">
        <v>1.475592966197413</v>
      </c>
      <c r="T92" s="295">
        <v>1.417771947528651</v>
      </c>
      <c r="U92" s="295">
        <v>1.55773397373605</v>
      </c>
      <c r="V92" s="295">
        <v>1.6403299924308341</v>
      </c>
      <c r="W92" s="295">
        <v>1.3305624972311041</v>
      </c>
      <c r="X92" s="295">
        <v>2.2431955914574728</v>
      </c>
      <c r="Y92" s="295">
        <v>2.7884271754769778</v>
      </c>
      <c r="DA92" s="122" t="s">
        <v>1772</v>
      </c>
    </row>
    <row r="93" spans="1:105" ht="12" customHeight="1" x14ac:dyDescent="0.25">
      <c r="A93" s="59" t="s">
        <v>159</v>
      </c>
      <c r="B93" s="295">
        <v>25.281364193999849</v>
      </c>
      <c r="C93" s="295">
        <v>19.09522355080037</v>
      </c>
      <c r="D93" s="295">
        <v>19.009530324794479</v>
      </c>
      <c r="E93" s="295">
        <v>21.530665374569349</v>
      </c>
      <c r="F93" s="295">
        <v>22.824408862632509</v>
      </c>
      <c r="G93" s="295">
        <v>27.05523949510518</v>
      </c>
      <c r="H93" s="295">
        <v>22.173413826539139</v>
      </c>
      <c r="I93" s="295">
        <v>35.713100362938533</v>
      </c>
      <c r="J93" s="295">
        <v>40.030636284515808</v>
      </c>
      <c r="K93" s="295">
        <v>40.421092289554721</v>
      </c>
      <c r="L93" s="295">
        <v>38.399318155813788</v>
      </c>
      <c r="M93" s="295">
        <v>24.620302486264571</v>
      </c>
      <c r="N93" s="295">
        <v>18.86479758559425</v>
      </c>
      <c r="O93" s="295">
        <v>16.2474646754027</v>
      </c>
      <c r="P93" s="295">
        <v>11.202897904161549</v>
      </c>
      <c r="Q93" s="295">
        <v>11.173561774268739</v>
      </c>
      <c r="R93" s="295">
        <v>11.68459066342476</v>
      </c>
      <c r="S93" s="295">
        <v>11.39446622133654</v>
      </c>
      <c r="T93" s="295">
        <v>11.64002565470137</v>
      </c>
      <c r="U93" s="295">
        <v>11.120617230218871</v>
      </c>
      <c r="V93" s="295">
        <v>10.49997198091514</v>
      </c>
      <c r="W93" s="295">
        <v>13.5668978269523</v>
      </c>
      <c r="X93" s="295">
        <v>13.31058118443382</v>
      </c>
      <c r="Y93" s="295">
        <v>15.26598477564961</v>
      </c>
      <c r="DA93" s="122" t="s">
        <v>1773</v>
      </c>
    </row>
    <row r="94" spans="1:105" ht="12" customHeight="1" x14ac:dyDescent="0.25">
      <c r="A94" s="59" t="s">
        <v>32</v>
      </c>
      <c r="B94" s="295">
        <v>54.669657362631312</v>
      </c>
      <c r="C94" s="295">
        <v>52.669460010455111</v>
      </c>
      <c r="D94" s="295">
        <v>88.925104107165424</v>
      </c>
      <c r="E94" s="295">
        <v>41.603351022277053</v>
      </c>
      <c r="F94" s="295">
        <v>42.66693390913241</v>
      </c>
      <c r="G94" s="295">
        <v>36.742983802611683</v>
      </c>
      <c r="H94" s="295">
        <v>41.782318035968387</v>
      </c>
      <c r="I94" s="295">
        <v>43.315868432530287</v>
      </c>
      <c r="J94" s="295">
        <v>36.118098646754937</v>
      </c>
      <c r="K94" s="295">
        <v>30.146073870909309</v>
      </c>
      <c r="L94" s="295">
        <v>25.331276619346681</v>
      </c>
      <c r="M94" s="295">
        <v>23.110756234230969</v>
      </c>
      <c r="N94" s="295">
        <v>12.712020725701519</v>
      </c>
      <c r="O94" s="295">
        <v>9.9623384199865903</v>
      </c>
      <c r="P94" s="295">
        <v>9.1921539114782469</v>
      </c>
      <c r="Q94" s="295">
        <v>12.2347325770516</v>
      </c>
      <c r="R94" s="295">
        <v>13.08125063034135</v>
      </c>
      <c r="S94" s="295">
        <v>10.453982154475129</v>
      </c>
      <c r="T94" s="295">
        <v>9.9209452374200424</v>
      </c>
      <c r="U94" s="295">
        <v>8.6497772633845535</v>
      </c>
      <c r="V94" s="295">
        <v>42.328743005930313</v>
      </c>
      <c r="W94" s="295">
        <v>5.8087634303629923</v>
      </c>
      <c r="X94" s="295">
        <v>5.7605855753953872</v>
      </c>
      <c r="Y94" s="295">
        <v>6.7120808400535799</v>
      </c>
      <c r="DA94" s="122" t="s">
        <v>1774</v>
      </c>
    </row>
    <row r="95" spans="1:105" ht="12" customHeight="1" x14ac:dyDescent="0.25">
      <c r="A95" s="59" t="s">
        <v>35</v>
      </c>
      <c r="B95" s="295">
        <v>234.9127508250549</v>
      </c>
      <c r="C95" s="295">
        <v>200.1259494090331</v>
      </c>
      <c r="D95" s="295">
        <v>204.92288892678971</v>
      </c>
      <c r="E95" s="295">
        <v>231.43189293622129</v>
      </c>
      <c r="F95" s="295">
        <v>256.88562951232137</v>
      </c>
      <c r="G95" s="295">
        <v>254.8569389624279</v>
      </c>
      <c r="H95" s="295">
        <v>247.1406524623896</v>
      </c>
      <c r="I95" s="295">
        <v>270.14982804933862</v>
      </c>
      <c r="J95" s="295">
        <v>242.8313052282785</v>
      </c>
      <c r="K95" s="295">
        <v>217.48779829275611</v>
      </c>
      <c r="L95" s="295">
        <v>240.38339456214209</v>
      </c>
      <c r="M95" s="295">
        <v>249.0251489418163</v>
      </c>
      <c r="N95" s="295">
        <v>245.05905674475991</v>
      </c>
      <c r="O95" s="295">
        <v>259.04582361678217</v>
      </c>
      <c r="P95" s="295">
        <v>255.1419548453409</v>
      </c>
      <c r="Q95" s="295">
        <v>263.47738649240222</v>
      </c>
      <c r="R95" s="295">
        <v>262.74420318390219</v>
      </c>
      <c r="S95" s="295">
        <v>266.89847862899279</v>
      </c>
      <c r="T95" s="295">
        <v>281.71154126743397</v>
      </c>
      <c r="U95" s="295">
        <v>278.4855794261556</v>
      </c>
      <c r="V95" s="295">
        <v>265.87127492507631</v>
      </c>
      <c r="W95" s="295">
        <v>292.64539525556683</v>
      </c>
      <c r="X95" s="295">
        <v>269.50731577678761</v>
      </c>
      <c r="Y95" s="295">
        <v>227.13187792100351</v>
      </c>
      <c r="DA95" s="122" t="s">
        <v>1775</v>
      </c>
    </row>
    <row r="96" spans="1:105" ht="12" customHeight="1" x14ac:dyDescent="0.25">
      <c r="A96" s="60" t="s">
        <v>1540</v>
      </c>
      <c r="B96" s="262">
        <v>0</v>
      </c>
      <c r="C96" s="262">
        <v>0</v>
      </c>
      <c r="D96" s="262">
        <v>0</v>
      </c>
      <c r="E96" s="262">
        <v>0</v>
      </c>
      <c r="F96" s="262">
        <v>0</v>
      </c>
      <c r="G96" s="262">
        <v>0</v>
      </c>
      <c r="H96" s="262">
        <v>0</v>
      </c>
      <c r="I96" s="262">
        <v>0</v>
      </c>
      <c r="J96" s="262">
        <v>0</v>
      </c>
      <c r="K96" s="262">
        <v>0</v>
      </c>
      <c r="L96" s="262">
        <v>0</v>
      </c>
      <c r="M96" s="262">
        <v>0</v>
      </c>
      <c r="N96" s="262">
        <v>0</v>
      </c>
      <c r="O96" s="262">
        <v>0</v>
      </c>
      <c r="P96" s="262">
        <v>0</v>
      </c>
      <c r="Q96" s="262">
        <v>0</v>
      </c>
      <c r="R96" s="262">
        <v>0</v>
      </c>
      <c r="S96" s="262">
        <v>0</v>
      </c>
      <c r="T96" s="262">
        <v>0</v>
      </c>
      <c r="U96" s="262">
        <v>0</v>
      </c>
      <c r="V96" s="262">
        <v>0</v>
      </c>
      <c r="W96" s="262">
        <v>0</v>
      </c>
      <c r="X96" s="262">
        <v>0</v>
      </c>
      <c r="Y96" s="262">
        <v>0</v>
      </c>
      <c r="DA96" s="72" t="s">
        <v>1776</v>
      </c>
    </row>
    <row r="97" spans="1:105" ht="12" customHeight="1" x14ac:dyDescent="0.25">
      <c r="A97" s="100" t="s">
        <v>105</v>
      </c>
      <c r="B97" s="279">
        <v>1484.6431399999999</v>
      </c>
      <c r="C97" s="279">
        <v>1275.5188200000021</v>
      </c>
      <c r="D97" s="279">
        <v>1150.694459999997</v>
      </c>
      <c r="E97" s="279">
        <v>1174.511449999997</v>
      </c>
      <c r="F97" s="279">
        <v>1147.413580000002</v>
      </c>
      <c r="G97" s="279">
        <v>986.87933000000135</v>
      </c>
      <c r="H97" s="279">
        <v>1050.174220000001</v>
      </c>
      <c r="I97" s="279">
        <v>1032.0613199999989</v>
      </c>
      <c r="J97" s="279">
        <v>889.49739000000102</v>
      </c>
      <c r="K97" s="279">
        <v>734.10821999999791</v>
      </c>
      <c r="L97" s="279">
        <v>804.96549999999945</v>
      </c>
      <c r="M97" s="279">
        <v>871.46154000000081</v>
      </c>
      <c r="N97" s="279">
        <v>841.24851000000126</v>
      </c>
      <c r="O97" s="279">
        <v>902.02314000000024</v>
      </c>
      <c r="P97" s="279">
        <v>868.2538999999997</v>
      </c>
      <c r="Q97" s="279">
        <v>850.17942000000164</v>
      </c>
      <c r="R97" s="279">
        <v>855.8454999999999</v>
      </c>
      <c r="S97" s="279">
        <v>867.63530000000048</v>
      </c>
      <c r="T97" s="279">
        <v>849.67005000000222</v>
      </c>
      <c r="U97" s="279">
        <v>867.00705000000153</v>
      </c>
      <c r="V97" s="279">
        <v>806.8856099999997</v>
      </c>
      <c r="W97" s="279">
        <v>819.99378000000149</v>
      </c>
      <c r="X97" s="279">
        <v>836.10050999999885</v>
      </c>
      <c r="Y97" s="279">
        <v>595.31920999999886</v>
      </c>
      <c r="DA97" s="105" t="s">
        <v>1777</v>
      </c>
    </row>
    <row r="98" spans="1:105" ht="12" customHeight="1" x14ac:dyDescent="0.25">
      <c r="A98" s="172"/>
      <c r="B98" s="172"/>
      <c r="C98" s="172"/>
      <c r="D98" s="172"/>
      <c r="E98" s="172"/>
      <c r="F98" s="172"/>
      <c r="G98" s="172"/>
      <c r="H98" s="172"/>
      <c r="I98" s="172"/>
      <c r="J98" s="172"/>
      <c r="K98" s="172"/>
      <c r="L98" s="172"/>
      <c r="M98" s="172"/>
      <c r="N98" s="172"/>
      <c r="O98" s="172"/>
      <c r="P98" s="172"/>
      <c r="Q98" s="172"/>
      <c r="R98" s="172"/>
      <c r="S98" s="172"/>
      <c r="T98" s="172"/>
      <c r="U98" s="172"/>
      <c r="V98" s="172"/>
      <c r="W98" s="172"/>
      <c r="X98" s="172"/>
      <c r="Y98" s="172"/>
      <c r="DA98" s="176"/>
    </row>
    <row r="99" spans="1:105" ht="15" customHeight="1" x14ac:dyDescent="0.25">
      <c r="A99" s="34" t="s">
        <v>53</v>
      </c>
      <c r="B99" s="223">
        <f t="shared" ref="B99:Y99" si="6">SUM(B100:B104)+B110+B118+B119+B127+B128</f>
        <v>3571.9009318970852</v>
      </c>
      <c r="C99" s="223">
        <f t="shared" si="6"/>
        <v>3444.0035624680968</v>
      </c>
      <c r="D99" s="223">
        <f t="shared" si="6"/>
        <v>3341.2159983123938</v>
      </c>
      <c r="E99" s="223">
        <f t="shared" si="6"/>
        <v>3538.1572272289786</v>
      </c>
      <c r="F99" s="223">
        <f t="shared" si="6"/>
        <v>3501.17248096411</v>
      </c>
      <c r="G99" s="223">
        <f t="shared" si="6"/>
        <v>3406.0522233738093</v>
      </c>
      <c r="H99" s="223">
        <f t="shared" si="6"/>
        <v>3580.8583451840254</v>
      </c>
      <c r="I99" s="223">
        <f t="shared" si="6"/>
        <v>3726.1326240322942</v>
      </c>
      <c r="J99" s="223">
        <f t="shared" si="6"/>
        <v>3719.2412761614974</v>
      </c>
      <c r="K99" s="223">
        <f t="shared" si="6"/>
        <v>3341.1587071789831</v>
      </c>
      <c r="L99" s="223">
        <f t="shared" si="6"/>
        <v>3430.603603829124</v>
      </c>
      <c r="M99" s="223">
        <f t="shared" si="6"/>
        <v>3408.7486808581134</v>
      </c>
      <c r="N99" s="223">
        <f t="shared" si="6"/>
        <v>3236.2882717204279</v>
      </c>
      <c r="O99" s="223">
        <f t="shared" si="6"/>
        <v>3298.0377302533725</v>
      </c>
      <c r="P99" s="223">
        <f t="shared" si="6"/>
        <v>3460.989095972875</v>
      </c>
      <c r="Q99" s="223">
        <f t="shared" si="6"/>
        <v>3325.8209652098635</v>
      </c>
      <c r="R99" s="223">
        <f t="shared" si="6"/>
        <v>3289.320936045533</v>
      </c>
      <c r="S99" s="223">
        <f t="shared" si="6"/>
        <v>3320.4066967119402</v>
      </c>
      <c r="T99" s="223">
        <f t="shared" si="6"/>
        <v>3308.5976634004173</v>
      </c>
      <c r="U99" s="223">
        <f t="shared" si="6"/>
        <v>3267.7110218476205</v>
      </c>
      <c r="V99" s="223">
        <f t="shared" si="6"/>
        <v>3565.6027145225894</v>
      </c>
      <c r="W99" s="223">
        <f t="shared" si="6"/>
        <v>3346.27145609125</v>
      </c>
      <c r="X99" s="223">
        <f t="shared" si="6"/>
        <v>3330.7712368745938</v>
      </c>
      <c r="Y99" s="223">
        <f t="shared" si="6"/>
        <v>3014.1003375213886</v>
      </c>
      <c r="DA99" s="89"/>
    </row>
    <row r="100" spans="1:105" ht="12" customHeight="1" x14ac:dyDescent="0.25">
      <c r="A100" s="55" t="s">
        <v>91</v>
      </c>
      <c r="B100" s="259">
        <v>0</v>
      </c>
      <c r="C100" s="259">
        <v>0</v>
      </c>
      <c r="D100" s="259">
        <v>0</v>
      </c>
      <c r="E100" s="259">
        <v>0</v>
      </c>
      <c r="F100" s="259">
        <v>0</v>
      </c>
      <c r="G100" s="259">
        <v>0</v>
      </c>
      <c r="H100" s="259">
        <v>0</v>
      </c>
      <c r="I100" s="259">
        <v>0</v>
      </c>
      <c r="J100" s="259">
        <v>0</v>
      </c>
      <c r="K100" s="259">
        <v>0</v>
      </c>
      <c r="L100" s="259">
        <v>0</v>
      </c>
      <c r="M100" s="259">
        <v>0</v>
      </c>
      <c r="N100" s="259">
        <v>0</v>
      </c>
      <c r="O100" s="259">
        <v>0</v>
      </c>
      <c r="P100" s="259">
        <v>0</v>
      </c>
      <c r="Q100" s="259">
        <v>0</v>
      </c>
      <c r="R100" s="259">
        <v>0</v>
      </c>
      <c r="S100" s="259">
        <v>0</v>
      </c>
      <c r="T100" s="259">
        <v>0</v>
      </c>
      <c r="U100" s="259">
        <v>0</v>
      </c>
      <c r="V100" s="259">
        <v>0</v>
      </c>
      <c r="W100" s="259">
        <v>0</v>
      </c>
      <c r="X100" s="259">
        <v>0</v>
      </c>
      <c r="Y100" s="259">
        <v>0</v>
      </c>
      <c r="DA100" s="67" t="s">
        <v>1778</v>
      </c>
    </row>
    <row r="101" spans="1:105" ht="12" customHeight="1" x14ac:dyDescent="0.25">
      <c r="A101" s="173" t="s">
        <v>92</v>
      </c>
      <c r="B101" s="224">
        <v>0</v>
      </c>
      <c r="C101" s="224">
        <v>0</v>
      </c>
      <c r="D101" s="224">
        <v>0</v>
      </c>
      <c r="E101" s="224">
        <v>0</v>
      </c>
      <c r="F101" s="224">
        <v>0</v>
      </c>
      <c r="G101" s="224">
        <v>0</v>
      </c>
      <c r="H101" s="224">
        <v>0</v>
      </c>
      <c r="I101" s="224">
        <v>0</v>
      </c>
      <c r="J101" s="224">
        <v>0</v>
      </c>
      <c r="K101" s="224">
        <v>0</v>
      </c>
      <c r="L101" s="224">
        <v>0</v>
      </c>
      <c r="M101" s="224">
        <v>0</v>
      </c>
      <c r="N101" s="224">
        <v>0</v>
      </c>
      <c r="O101" s="224">
        <v>0</v>
      </c>
      <c r="P101" s="224">
        <v>0</v>
      </c>
      <c r="Q101" s="224">
        <v>0</v>
      </c>
      <c r="R101" s="224">
        <v>0</v>
      </c>
      <c r="S101" s="224">
        <v>0</v>
      </c>
      <c r="T101" s="224">
        <v>0</v>
      </c>
      <c r="U101" s="224">
        <v>0</v>
      </c>
      <c r="V101" s="224">
        <v>0</v>
      </c>
      <c r="W101" s="224">
        <v>0</v>
      </c>
      <c r="X101" s="224">
        <v>0</v>
      </c>
      <c r="Y101" s="224">
        <v>0</v>
      </c>
      <c r="DA101" s="177" t="s">
        <v>1779</v>
      </c>
    </row>
    <row r="102" spans="1:105" ht="12" customHeight="1" x14ac:dyDescent="0.25">
      <c r="A102" s="173" t="s">
        <v>93</v>
      </c>
      <c r="B102" s="224">
        <v>0</v>
      </c>
      <c r="C102" s="224">
        <v>0</v>
      </c>
      <c r="D102" s="224">
        <v>0</v>
      </c>
      <c r="E102" s="224">
        <v>0</v>
      </c>
      <c r="F102" s="224">
        <v>0</v>
      </c>
      <c r="G102" s="224">
        <v>0</v>
      </c>
      <c r="H102" s="224">
        <v>0</v>
      </c>
      <c r="I102" s="224">
        <v>0</v>
      </c>
      <c r="J102" s="224">
        <v>0</v>
      </c>
      <c r="K102" s="224">
        <v>0</v>
      </c>
      <c r="L102" s="224">
        <v>0</v>
      </c>
      <c r="M102" s="224">
        <v>0</v>
      </c>
      <c r="N102" s="224">
        <v>0</v>
      </c>
      <c r="O102" s="224">
        <v>0</v>
      </c>
      <c r="P102" s="224">
        <v>0</v>
      </c>
      <c r="Q102" s="224">
        <v>0</v>
      </c>
      <c r="R102" s="224">
        <v>0</v>
      </c>
      <c r="S102" s="224">
        <v>0</v>
      </c>
      <c r="T102" s="224">
        <v>0</v>
      </c>
      <c r="U102" s="224">
        <v>0</v>
      </c>
      <c r="V102" s="224">
        <v>0</v>
      </c>
      <c r="W102" s="224">
        <v>0</v>
      </c>
      <c r="X102" s="224">
        <v>0</v>
      </c>
      <c r="Y102" s="224">
        <v>0</v>
      </c>
      <c r="DA102" s="177" t="s">
        <v>1780</v>
      </c>
    </row>
    <row r="103" spans="1:105" ht="12" customHeight="1" x14ac:dyDescent="0.25">
      <c r="A103" s="173" t="s">
        <v>94</v>
      </c>
      <c r="B103" s="224">
        <v>0</v>
      </c>
      <c r="C103" s="224">
        <v>0</v>
      </c>
      <c r="D103" s="224">
        <v>0</v>
      </c>
      <c r="E103" s="224">
        <v>0</v>
      </c>
      <c r="F103" s="224">
        <v>0</v>
      </c>
      <c r="G103" s="224">
        <v>0</v>
      </c>
      <c r="H103" s="224">
        <v>0</v>
      </c>
      <c r="I103" s="224">
        <v>0</v>
      </c>
      <c r="J103" s="224">
        <v>0</v>
      </c>
      <c r="K103" s="224">
        <v>0</v>
      </c>
      <c r="L103" s="224">
        <v>0</v>
      </c>
      <c r="M103" s="224">
        <v>0</v>
      </c>
      <c r="N103" s="224">
        <v>0</v>
      </c>
      <c r="O103" s="224">
        <v>0</v>
      </c>
      <c r="P103" s="224">
        <v>0</v>
      </c>
      <c r="Q103" s="224">
        <v>0</v>
      </c>
      <c r="R103" s="224">
        <v>0</v>
      </c>
      <c r="S103" s="224">
        <v>0</v>
      </c>
      <c r="T103" s="224">
        <v>0</v>
      </c>
      <c r="U103" s="224">
        <v>0</v>
      </c>
      <c r="V103" s="224">
        <v>0</v>
      </c>
      <c r="W103" s="224">
        <v>0</v>
      </c>
      <c r="X103" s="224">
        <v>0</v>
      </c>
      <c r="Y103" s="224">
        <v>0</v>
      </c>
      <c r="DA103" s="177" t="s">
        <v>1781</v>
      </c>
    </row>
    <row r="104" spans="1:105" ht="12" customHeight="1" x14ac:dyDescent="0.25">
      <c r="A104" s="56" t="s">
        <v>95</v>
      </c>
      <c r="B104" s="260">
        <v>15.66585924031704</v>
      </c>
      <c r="C104" s="260">
        <v>13.54088859500076</v>
      </c>
      <c r="D104" s="260">
        <v>13.21342518710086</v>
      </c>
      <c r="E104" s="260">
        <v>17.057223610015061</v>
      </c>
      <c r="F104" s="260">
        <v>17.057804068482088</v>
      </c>
      <c r="G104" s="260">
        <v>16.876741355850349</v>
      </c>
      <c r="H104" s="260">
        <v>17.659556272378978</v>
      </c>
      <c r="I104" s="260">
        <v>17.268542041682569</v>
      </c>
      <c r="J104" s="260">
        <v>17.80988256473206</v>
      </c>
      <c r="K104" s="260">
        <v>16.152946061547159</v>
      </c>
      <c r="L104" s="260">
        <v>16.223544574250159</v>
      </c>
      <c r="M104" s="260">
        <v>15.12229606516318</v>
      </c>
      <c r="N104" s="260">
        <v>14.597854738703271</v>
      </c>
      <c r="O104" s="260">
        <v>14.93157352299375</v>
      </c>
      <c r="P104" s="260">
        <v>15.698969325925869</v>
      </c>
      <c r="Q104" s="260">
        <v>14.865341901726</v>
      </c>
      <c r="R104" s="260">
        <v>14.686327999200101</v>
      </c>
      <c r="S104" s="260">
        <v>14.557921903692421</v>
      </c>
      <c r="T104" s="260">
        <v>14.494273420056119</v>
      </c>
      <c r="U104" s="260">
        <v>14.411417416442999</v>
      </c>
      <c r="V104" s="260">
        <v>16.22455704903112</v>
      </c>
      <c r="W104" s="260">
        <v>14.68205167579764</v>
      </c>
      <c r="X104" s="260">
        <v>14.32136059087823</v>
      </c>
      <c r="Y104" s="260">
        <v>12.849241660609071</v>
      </c>
      <c r="DA104" s="68" t="s">
        <v>1782</v>
      </c>
    </row>
    <row r="105" spans="1:105" ht="12" customHeight="1" x14ac:dyDescent="0.25">
      <c r="A105" s="37" t="s">
        <v>159</v>
      </c>
      <c r="B105" s="226">
        <v>1.5221493108611961</v>
      </c>
      <c r="C105" s="226">
        <v>1.1794768329489691</v>
      </c>
      <c r="D105" s="226">
        <v>1.1216821915651241</v>
      </c>
      <c r="E105" s="226">
        <v>1.4518092172171551</v>
      </c>
      <c r="F105" s="226">
        <v>1.391921064469646</v>
      </c>
      <c r="G105" s="226">
        <v>1.619668514420918</v>
      </c>
      <c r="H105" s="226">
        <v>1.4539628568840599</v>
      </c>
      <c r="I105" s="226">
        <v>2.016305729686064</v>
      </c>
      <c r="J105" s="226">
        <v>2.520455482295703</v>
      </c>
      <c r="K105" s="226">
        <v>2.5315906017346852</v>
      </c>
      <c r="L105" s="226">
        <v>2.2346186520966942</v>
      </c>
      <c r="M105" s="226">
        <v>1.360576254668781</v>
      </c>
      <c r="N105" s="226">
        <v>1.0434281339527729</v>
      </c>
      <c r="O105" s="226">
        <v>0.88124274612003373</v>
      </c>
      <c r="P105" s="226">
        <v>0.6603241952804727</v>
      </c>
      <c r="Q105" s="226">
        <v>0.60476330805633394</v>
      </c>
      <c r="R105" s="226">
        <v>0.62531241206021337</v>
      </c>
      <c r="S105" s="226">
        <v>0.59606164099377923</v>
      </c>
      <c r="T105" s="226">
        <v>0.57512464046422285</v>
      </c>
      <c r="U105" s="226">
        <v>0.55338545474332423</v>
      </c>
      <c r="V105" s="226">
        <v>0.6164078077034314</v>
      </c>
      <c r="W105" s="226">
        <v>0.65049607568139711</v>
      </c>
      <c r="X105" s="226">
        <v>0.67402252426257636</v>
      </c>
      <c r="Y105" s="226">
        <v>0.80923290901693745</v>
      </c>
      <c r="DA105" s="69" t="s">
        <v>1783</v>
      </c>
    </row>
    <row r="106" spans="1:105" ht="12" customHeight="1" x14ac:dyDescent="0.25">
      <c r="A106" s="37" t="s">
        <v>35</v>
      </c>
      <c r="B106" s="226">
        <v>14.14370992945585</v>
      </c>
      <c r="C106" s="226">
        <v>12.361411762051789</v>
      </c>
      <c r="D106" s="226">
        <v>12.091742995535739</v>
      </c>
      <c r="E106" s="226">
        <v>15.605414392797909</v>
      </c>
      <c r="F106" s="226">
        <v>15.66588300401245</v>
      </c>
      <c r="G106" s="226">
        <v>15.257072841429441</v>
      </c>
      <c r="H106" s="226">
        <v>16.205593415494921</v>
      </c>
      <c r="I106" s="226">
        <v>15.2522363119965</v>
      </c>
      <c r="J106" s="226">
        <v>15.28942708243636</v>
      </c>
      <c r="K106" s="226">
        <v>13.621355459812481</v>
      </c>
      <c r="L106" s="226">
        <v>13.988925922153459</v>
      </c>
      <c r="M106" s="226">
        <v>13.7617198104944</v>
      </c>
      <c r="N106" s="226">
        <v>13.554426604750491</v>
      </c>
      <c r="O106" s="226">
        <v>14.05033077687372</v>
      </c>
      <c r="P106" s="226">
        <v>15.03864513064539</v>
      </c>
      <c r="Q106" s="226">
        <v>14.260578593669671</v>
      </c>
      <c r="R106" s="226">
        <v>14.061015587139879</v>
      </c>
      <c r="S106" s="226">
        <v>13.961860262698639</v>
      </c>
      <c r="T106" s="226">
        <v>13.9191487795919</v>
      </c>
      <c r="U106" s="226">
        <v>13.85803196169968</v>
      </c>
      <c r="V106" s="226">
        <v>15.608149241327689</v>
      </c>
      <c r="W106" s="226">
        <v>14.031555600116249</v>
      </c>
      <c r="X106" s="226">
        <v>13.647338066615649</v>
      </c>
      <c r="Y106" s="226">
        <v>12.040008751592129</v>
      </c>
      <c r="DA106" s="69" t="s">
        <v>1784</v>
      </c>
    </row>
    <row r="107" spans="1:105" ht="12" customHeight="1" x14ac:dyDescent="0.25">
      <c r="A107" s="37" t="s">
        <v>96</v>
      </c>
      <c r="B107" s="226">
        <v>0</v>
      </c>
      <c r="C107" s="226">
        <v>0</v>
      </c>
      <c r="D107" s="226">
        <v>0</v>
      </c>
      <c r="E107" s="226">
        <v>0</v>
      </c>
      <c r="F107" s="226">
        <v>0</v>
      </c>
      <c r="G107" s="226">
        <v>0</v>
      </c>
      <c r="H107" s="226">
        <v>0</v>
      </c>
      <c r="I107" s="226">
        <v>0</v>
      </c>
      <c r="J107" s="226">
        <v>0</v>
      </c>
      <c r="K107" s="226">
        <v>0</v>
      </c>
      <c r="L107" s="226">
        <v>0</v>
      </c>
      <c r="M107" s="226">
        <v>0</v>
      </c>
      <c r="N107" s="226">
        <v>0</v>
      </c>
      <c r="O107" s="226">
        <v>0</v>
      </c>
      <c r="P107" s="226">
        <v>0</v>
      </c>
      <c r="Q107" s="226">
        <v>0</v>
      </c>
      <c r="R107" s="226">
        <v>0</v>
      </c>
      <c r="S107" s="226">
        <v>0</v>
      </c>
      <c r="T107" s="226">
        <v>0</v>
      </c>
      <c r="U107" s="226">
        <v>0</v>
      </c>
      <c r="V107" s="226">
        <v>0</v>
      </c>
      <c r="W107" s="226">
        <v>0</v>
      </c>
      <c r="X107" s="226">
        <v>0</v>
      </c>
      <c r="Y107" s="226">
        <v>0</v>
      </c>
      <c r="DA107" s="69" t="s">
        <v>1785</v>
      </c>
    </row>
    <row r="108" spans="1:105" ht="12" customHeight="1" x14ac:dyDescent="0.25">
      <c r="A108" s="37" t="s">
        <v>78</v>
      </c>
      <c r="B108" s="226">
        <v>0</v>
      </c>
      <c r="C108" s="226">
        <v>0</v>
      </c>
      <c r="D108" s="226">
        <v>0</v>
      </c>
      <c r="E108" s="226">
        <v>0</v>
      </c>
      <c r="F108" s="226">
        <v>0</v>
      </c>
      <c r="G108" s="226">
        <v>0</v>
      </c>
      <c r="H108" s="226">
        <v>0</v>
      </c>
      <c r="I108" s="226">
        <v>0</v>
      </c>
      <c r="J108" s="226">
        <v>0</v>
      </c>
      <c r="K108" s="226">
        <v>0</v>
      </c>
      <c r="L108" s="226">
        <v>0</v>
      </c>
      <c r="M108" s="226">
        <v>0</v>
      </c>
      <c r="N108" s="226">
        <v>0</v>
      </c>
      <c r="O108" s="226">
        <v>0</v>
      </c>
      <c r="P108" s="226">
        <v>0</v>
      </c>
      <c r="Q108" s="226">
        <v>0</v>
      </c>
      <c r="R108" s="226">
        <v>0</v>
      </c>
      <c r="S108" s="226">
        <v>0</v>
      </c>
      <c r="T108" s="226">
        <v>0</v>
      </c>
      <c r="U108" s="226">
        <v>0</v>
      </c>
      <c r="V108" s="226">
        <v>0</v>
      </c>
      <c r="W108" s="226">
        <v>0</v>
      </c>
      <c r="X108" s="226">
        <v>0</v>
      </c>
      <c r="Y108" s="226">
        <v>0</v>
      </c>
      <c r="DA108" s="69" t="s">
        <v>1786</v>
      </c>
    </row>
    <row r="109" spans="1:105" ht="12" customHeight="1" x14ac:dyDescent="0.25">
      <c r="A109" s="37" t="s">
        <v>40</v>
      </c>
      <c r="B109" s="226">
        <v>0</v>
      </c>
      <c r="C109" s="226">
        <v>0</v>
      </c>
      <c r="D109" s="226">
        <v>0</v>
      </c>
      <c r="E109" s="226">
        <v>0</v>
      </c>
      <c r="F109" s="226">
        <v>0</v>
      </c>
      <c r="G109" s="226">
        <v>0</v>
      </c>
      <c r="H109" s="226">
        <v>0</v>
      </c>
      <c r="I109" s="226">
        <v>0</v>
      </c>
      <c r="J109" s="226">
        <v>0</v>
      </c>
      <c r="K109" s="226">
        <v>0</v>
      </c>
      <c r="L109" s="226">
        <v>0</v>
      </c>
      <c r="M109" s="226">
        <v>0</v>
      </c>
      <c r="N109" s="226">
        <v>0</v>
      </c>
      <c r="O109" s="226">
        <v>0</v>
      </c>
      <c r="P109" s="226">
        <v>0</v>
      </c>
      <c r="Q109" s="226">
        <v>0</v>
      </c>
      <c r="R109" s="226">
        <v>0</v>
      </c>
      <c r="S109" s="226">
        <v>0</v>
      </c>
      <c r="T109" s="226">
        <v>0</v>
      </c>
      <c r="U109" s="226">
        <v>0</v>
      </c>
      <c r="V109" s="226">
        <v>0</v>
      </c>
      <c r="W109" s="226">
        <v>0</v>
      </c>
      <c r="X109" s="226">
        <v>0</v>
      </c>
      <c r="Y109" s="226">
        <v>0</v>
      </c>
      <c r="DA109" s="69" t="s">
        <v>1787</v>
      </c>
    </row>
    <row r="110" spans="1:105" ht="12" customHeight="1" x14ac:dyDescent="0.25">
      <c r="A110" s="57" t="s">
        <v>1553</v>
      </c>
      <c r="B110" s="261">
        <f t="shared" ref="B110:Y110" si="7">B111+B117</f>
        <v>2500.8039245143391</v>
      </c>
      <c r="C110" s="261">
        <f t="shared" si="7"/>
        <v>2384.7484478674551</v>
      </c>
      <c r="D110" s="261">
        <f t="shared" si="7"/>
        <v>2332.4497680582831</v>
      </c>
      <c r="E110" s="261">
        <f t="shared" si="7"/>
        <v>2521.5113477677878</v>
      </c>
      <c r="F110" s="261">
        <f t="shared" si="7"/>
        <v>2485.143812738856</v>
      </c>
      <c r="G110" s="261">
        <f t="shared" si="7"/>
        <v>2386.829977175129</v>
      </c>
      <c r="H110" s="261">
        <f t="shared" si="7"/>
        <v>2510.9880395103919</v>
      </c>
      <c r="I110" s="261">
        <f t="shared" si="7"/>
        <v>2593.438975484471</v>
      </c>
      <c r="J110" s="261">
        <f t="shared" si="7"/>
        <v>2593.346352712178</v>
      </c>
      <c r="K110" s="261">
        <f t="shared" si="7"/>
        <v>2322.0609644848391</v>
      </c>
      <c r="L110" s="261">
        <f t="shared" si="7"/>
        <v>2342.845127514744</v>
      </c>
      <c r="M110" s="261">
        <f t="shared" si="7"/>
        <v>2312.5308576856</v>
      </c>
      <c r="N110" s="261">
        <f t="shared" si="7"/>
        <v>2213.2643101603762</v>
      </c>
      <c r="O110" s="261">
        <f t="shared" si="7"/>
        <v>2235.3070183858299</v>
      </c>
      <c r="P110" s="261">
        <f t="shared" si="7"/>
        <v>2352.8005113920631</v>
      </c>
      <c r="Q110" s="261">
        <f t="shared" si="7"/>
        <v>2252.48369735505</v>
      </c>
      <c r="R110" s="261">
        <f t="shared" si="7"/>
        <v>2214.909104544829</v>
      </c>
      <c r="S110" s="261">
        <f t="shared" si="7"/>
        <v>2236.137303493128</v>
      </c>
      <c r="T110" s="261">
        <f t="shared" si="7"/>
        <v>2210.8138629259888</v>
      </c>
      <c r="U110" s="261">
        <f t="shared" si="7"/>
        <v>2202.9095492140332</v>
      </c>
      <c r="V110" s="261">
        <f t="shared" si="7"/>
        <v>2485.1283835866711</v>
      </c>
      <c r="W110" s="261">
        <f t="shared" si="7"/>
        <v>2235.359663591576</v>
      </c>
      <c r="X110" s="261">
        <f t="shared" si="7"/>
        <v>2215.0975167275469</v>
      </c>
      <c r="Y110" s="261">
        <f t="shared" si="7"/>
        <v>2042.961351580765</v>
      </c>
      <c r="DA110" s="70"/>
    </row>
    <row r="111" spans="1:105" ht="12" customHeight="1" x14ac:dyDescent="0.25">
      <c r="A111" s="60" t="s">
        <v>1554</v>
      </c>
      <c r="B111" s="262">
        <v>2500.8039245143391</v>
      </c>
      <c r="C111" s="262">
        <v>2384.7484478674551</v>
      </c>
      <c r="D111" s="262">
        <v>2332.4497680582831</v>
      </c>
      <c r="E111" s="262">
        <v>2521.5113477677878</v>
      </c>
      <c r="F111" s="262">
        <v>2485.143812738856</v>
      </c>
      <c r="G111" s="262">
        <v>2386.829977175129</v>
      </c>
      <c r="H111" s="262">
        <v>2510.9880395103919</v>
      </c>
      <c r="I111" s="262">
        <v>2593.438975484471</v>
      </c>
      <c r="J111" s="262">
        <v>2593.346352712178</v>
      </c>
      <c r="K111" s="262">
        <v>2322.0609644848391</v>
      </c>
      <c r="L111" s="262">
        <v>2342.845127514744</v>
      </c>
      <c r="M111" s="262">
        <v>2312.5308576856</v>
      </c>
      <c r="N111" s="262">
        <v>2213.2643101603762</v>
      </c>
      <c r="O111" s="262">
        <v>2235.3070183858299</v>
      </c>
      <c r="P111" s="262">
        <v>2352.8005113920631</v>
      </c>
      <c r="Q111" s="262">
        <v>2252.48369735505</v>
      </c>
      <c r="R111" s="262">
        <v>2214.909104544829</v>
      </c>
      <c r="S111" s="262">
        <v>2236.137303493128</v>
      </c>
      <c r="T111" s="262">
        <v>2210.8138629259888</v>
      </c>
      <c r="U111" s="262">
        <v>2202.9095492140332</v>
      </c>
      <c r="V111" s="262">
        <v>2485.1283835866711</v>
      </c>
      <c r="W111" s="262">
        <v>2235.359663591576</v>
      </c>
      <c r="X111" s="262">
        <v>2215.0975167275469</v>
      </c>
      <c r="Y111" s="262">
        <v>2042.961351580765</v>
      </c>
      <c r="DA111" s="72" t="s">
        <v>1788</v>
      </c>
    </row>
    <row r="112" spans="1:105" ht="12" customHeight="1" x14ac:dyDescent="0.25">
      <c r="A112" s="59" t="s">
        <v>28</v>
      </c>
      <c r="B112" s="230">
        <v>1160.936093543191</v>
      </c>
      <c r="C112" s="230">
        <v>1031.476730055261</v>
      </c>
      <c r="D112" s="230">
        <v>930.18071371187307</v>
      </c>
      <c r="E112" s="230">
        <v>1154.7256192597511</v>
      </c>
      <c r="F112" s="230">
        <v>1130.700620809195</v>
      </c>
      <c r="G112" s="230">
        <v>965.53790032316704</v>
      </c>
      <c r="H112" s="230">
        <v>1015.794351717949</v>
      </c>
      <c r="I112" s="230">
        <v>1128.847082230953</v>
      </c>
      <c r="J112" s="230">
        <v>1176.4073843833521</v>
      </c>
      <c r="K112" s="230">
        <v>1000.230273695901</v>
      </c>
      <c r="L112" s="230">
        <v>1015.996080434604</v>
      </c>
      <c r="M112" s="230">
        <v>1093.1578662051461</v>
      </c>
      <c r="N112" s="230">
        <v>1065.80574071614</v>
      </c>
      <c r="O112" s="230">
        <v>1045.073228721513</v>
      </c>
      <c r="P112" s="230">
        <v>1134.264720177242</v>
      </c>
      <c r="Q112" s="230">
        <v>1067.404294605795</v>
      </c>
      <c r="R112" s="230">
        <v>1026.1762860681231</v>
      </c>
      <c r="S112" s="230">
        <v>1066.158633166352</v>
      </c>
      <c r="T112" s="230">
        <v>1012.4392119420741</v>
      </c>
      <c r="U112" s="230">
        <v>1009.074386921227</v>
      </c>
      <c r="V112" s="230">
        <v>1226.1116640007349</v>
      </c>
      <c r="W112" s="230">
        <v>1033.8612693916571</v>
      </c>
      <c r="X112" s="230">
        <v>1048.260032269163</v>
      </c>
      <c r="Y112" s="230">
        <v>992.96851979201722</v>
      </c>
      <c r="DA112" s="71" t="s">
        <v>1789</v>
      </c>
    </row>
    <row r="113" spans="1:105" ht="12" customHeight="1" x14ac:dyDescent="0.25">
      <c r="A113" s="59" t="s">
        <v>31</v>
      </c>
      <c r="B113" s="295">
        <v>47.545321548922303</v>
      </c>
      <c r="C113" s="295">
        <v>56.870565098909488</v>
      </c>
      <c r="D113" s="295">
        <v>51.126918881473593</v>
      </c>
      <c r="E113" s="295">
        <v>95.103477146004565</v>
      </c>
      <c r="F113" s="295">
        <v>38.905100353672474</v>
      </c>
      <c r="G113" s="295">
        <v>28.460632689834409</v>
      </c>
      <c r="H113" s="295">
        <v>27.494974716371409</v>
      </c>
      <c r="I113" s="295">
        <v>21.69233306987919</v>
      </c>
      <c r="J113" s="295">
        <v>17.858694830842879</v>
      </c>
      <c r="K113" s="295">
        <v>19.420243188736929</v>
      </c>
      <c r="L113" s="295">
        <v>14.299355434451099</v>
      </c>
      <c r="M113" s="295">
        <v>11.630203362583909</v>
      </c>
      <c r="N113" s="295">
        <v>10.232375404797081</v>
      </c>
      <c r="O113" s="295">
        <v>7.5748167051733031</v>
      </c>
      <c r="P113" s="295">
        <v>5.6117177230719344</v>
      </c>
      <c r="Q113" s="295">
        <v>5.3739350737800731</v>
      </c>
      <c r="R113" s="295">
        <v>6.0436685198401783</v>
      </c>
      <c r="S113" s="295">
        <v>5.9485814426381829</v>
      </c>
      <c r="T113" s="295">
        <v>5.5762262579968151</v>
      </c>
      <c r="U113" s="295">
        <v>6.2027770658332297</v>
      </c>
      <c r="V113" s="295">
        <v>6.4469027399526926</v>
      </c>
      <c r="W113" s="295">
        <v>5.1018364253423849</v>
      </c>
      <c r="X113" s="295">
        <v>9.0001705441355924</v>
      </c>
      <c r="Y113" s="295">
        <v>11.62305471821046</v>
      </c>
      <c r="DA113" s="122" t="s">
        <v>1790</v>
      </c>
    </row>
    <row r="114" spans="1:105" ht="12" customHeight="1" x14ac:dyDescent="0.25">
      <c r="A114" s="59" t="s">
        <v>159</v>
      </c>
      <c r="B114" s="295">
        <v>103.7644812855816</v>
      </c>
      <c r="C114" s="295">
        <v>91.04789507507823</v>
      </c>
      <c r="D114" s="295">
        <v>82.096722883585954</v>
      </c>
      <c r="E114" s="295">
        <v>92.950895366157184</v>
      </c>
      <c r="F114" s="295">
        <v>93.140583410026181</v>
      </c>
      <c r="G114" s="295">
        <v>118.2575798579264</v>
      </c>
      <c r="H114" s="295">
        <v>104.6103155725753</v>
      </c>
      <c r="I114" s="295">
        <v>147.57601914007631</v>
      </c>
      <c r="J114" s="295">
        <v>175.57861467828911</v>
      </c>
      <c r="K114" s="295">
        <v>182.75974865164139</v>
      </c>
      <c r="L114" s="295">
        <v>165.73066340896511</v>
      </c>
      <c r="M114" s="295">
        <v>100.2000699608039</v>
      </c>
      <c r="N114" s="295">
        <v>77.551553843992764</v>
      </c>
      <c r="O114" s="295">
        <v>67.361370247712031</v>
      </c>
      <c r="P114" s="295">
        <v>49.315570077113911</v>
      </c>
      <c r="Q114" s="295">
        <v>45.946914742304521</v>
      </c>
      <c r="R114" s="295">
        <v>48.06523759691855</v>
      </c>
      <c r="S114" s="295">
        <v>45.93469328312186</v>
      </c>
      <c r="T114" s="295">
        <v>45.781281547179653</v>
      </c>
      <c r="U114" s="295">
        <v>44.281443864303597</v>
      </c>
      <c r="V114" s="295">
        <v>41.267487911303682</v>
      </c>
      <c r="W114" s="295">
        <v>52.020174667843243</v>
      </c>
      <c r="X114" s="295">
        <v>53.404839576931657</v>
      </c>
      <c r="Y114" s="295">
        <v>63.633498459356908</v>
      </c>
      <c r="DA114" s="122" t="s">
        <v>1791</v>
      </c>
    </row>
    <row r="115" spans="1:105" ht="12" customHeight="1" x14ac:dyDescent="0.25">
      <c r="A115" s="59" t="s">
        <v>32</v>
      </c>
      <c r="B115" s="295">
        <v>224.385385011789</v>
      </c>
      <c r="C115" s="295">
        <v>251.13314101483499</v>
      </c>
      <c r="D115" s="295">
        <v>384.04208334163161</v>
      </c>
      <c r="E115" s="295">
        <v>179.60748822564099</v>
      </c>
      <c r="F115" s="295">
        <v>174.11286051398179</v>
      </c>
      <c r="G115" s="295">
        <v>160.6023979954777</v>
      </c>
      <c r="H115" s="295">
        <v>197.12172015050379</v>
      </c>
      <c r="I115" s="295">
        <v>178.99267674620179</v>
      </c>
      <c r="J115" s="295">
        <v>158.41780980293811</v>
      </c>
      <c r="K115" s="295">
        <v>136.3023256277742</v>
      </c>
      <c r="L115" s="295">
        <v>109.3292662667947</v>
      </c>
      <c r="M115" s="295">
        <v>94.056496373630466</v>
      </c>
      <c r="N115" s="295">
        <v>52.258019483230989</v>
      </c>
      <c r="O115" s="295">
        <v>41.303475972942223</v>
      </c>
      <c r="P115" s="295">
        <v>40.464200804037382</v>
      </c>
      <c r="Q115" s="295">
        <v>50.310565777444381</v>
      </c>
      <c r="R115" s="295">
        <v>53.810478922494802</v>
      </c>
      <c r="S115" s="295">
        <v>42.143304874944661</v>
      </c>
      <c r="T115" s="295">
        <v>39.019981622208071</v>
      </c>
      <c r="U115" s="295">
        <v>34.442748850888577</v>
      </c>
      <c r="V115" s="295">
        <v>166.3624334877191</v>
      </c>
      <c r="W115" s="295">
        <v>22.27280636339426</v>
      </c>
      <c r="X115" s="295">
        <v>23.11267586744848</v>
      </c>
      <c r="Y115" s="295">
        <v>27.97809588254708</v>
      </c>
      <c r="DA115" s="122" t="s">
        <v>1792</v>
      </c>
    </row>
    <row r="116" spans="1:105" ht="12" customHeight="1" x14ac:dyDescent="0.25">
      <c r="A116" s="59" t="s">
        <v>35</v>
      </c>
      <c r="B116" s="295">
        <v>964.17264312485486</v>
      </c>
      <c r="C116" s="295">
        <v>954.22011662337047</v>
      </c>
      <c r="D116" s="295">
        <v>885.00332923971916</v>
      </c>
      <c r="E116" s="295">
        <v>999.12386777023448</v>
      </c>
      <c r="F116" s="295">
        <v>1048.284647651981</v>
      </c>
      <c r="G116" s="295">
        <v>1113.9714663087241</v>
      </c>
      <c r="H116" s="295">
        <v>1165.966677352993</v>
      </c>
      <c r="I116" s="295">
        <v>1116.33086429736</v>
      </c>
      <c r="J116" s="295">
        <v>1065.0838490167559</v>
      </c>
      <c r="K116" s="295">
        <v>983.34837332078553</v>
      </c>
      <c r="L116" s="295">
        <v>1037.4897619699291</v>
      </c>
      <c r="M116" s="295">
        <v>1013.486221783435</v>
      </c>
      <c r="N116" s="295">
        <v>1007.4166207122159</v>
      </c>
      <c r="O116" s="295">
        <v>1073.9941267384891</v>
      </c>
      <c r="P116" s="295">
        <v>1123.1443026105981</v>
      </c>
      <c r="Q116" s="295">
        <v>1083.447987155726</v>
      </c>
      <c r="R116" s="295">
        <v>1080.813433437452</v>
      </c>
      <c r="S116" s="295">
        <v>1075.952090726071</v>
      </c>
      <c r="T116" s="295">
        <v>1107.997161556531</v>
      </c>
      <c r="U116" s="295">
        <v>1108.90819251178</v>
      </c>
      <c r="V116" s="295">
        <v>1044.9398954469609</v>
      </c>
      <c r="W116" s="295">
        <v>1122.103576743338</v>
      </c>
      <c r="X116" s="295">
        <v>1081.3197984698691</v>
      </c>
      <c r="Y116" s="295">
        <v>946.7581827286341</v>
      </c>
      <c r="DA116" s="122" t="s">
        <v>1793</v>
      </c>
    </row>
    <row r="117" spans="1:105" ht="12" customHeight="1" x14ac:dyDescent="0.25">
      <c r="A117" s="60" t="s">
        <v>1561</v>
      </c>
      <c r="B117" s="262">
        <v>0</v>
      </c>
      <c r="C117" s="262">
        <v>0</v>
      </c>
      <c r="D117" s="262">
        <v>0</v>
      </c>
      <c r="E117" s="262">
        <v>0</v>
      </c>
      <c r="F117" s="262">
        <v>0</v>
      </c>
      <c r="G117" s="262">
        <v>0</v>
      </c>
      <c r="H117" s="262">
        <v>0</v>
      </c>
      <c r="I117" s="262">
        <v>0</v>
      </c>
      <c r="J117" s="262">
        <v>0</v>
      </c>
      <c r="K117" s="262">
        <v>0</v>
      </c>
      <c r="L117" s="262">
        <v>0</v>
      </c>
      <c r="M117" s="262">
        <v>0</v>
      </c>
      <c r="N117" s="262">
        <v>0</v>
      </c>
      <c r="O117" s="262">
        <v>0</v>
      </c>
      <c r="P117" s="262">
        <v>0</v>
      </c>
      <c r="Q117" s="262">
        <v>0</v>
      </c>
      <c r="R117" s="262">
        <v>0</v>
      </c>
      <c r="S117" s="262">
        <v>0</v>
      </c>
      <c r="T117" s="262">
        <v>0</v>
      </c>
      <c r="U117" s="262">
        <v>0</v>
      </c>
      <c r="V117" s="262">
        <v>0</v>
      </c>
      <c r="W117" s="262">
        <v>0</v>
      </c>
      <c r="X117" s="262">
        <v>0</v>
      </c>
      <c r="Y117" s="262">
        <v>0</v>
      </c>
      <c r="DA117" s="72" t="s">
        <v>1794</v>
      </c>
    </row>
    <row r="118" spans="1:105" ht="12" customHeight="1" x14ac:dyDescent="0.25">
      <c r="A118" s="57" t="s">
        <v>1563</v>
      </c>
      <c r="B118" s="261">
        <v>0</v>
      </c>
      <c r="C118" s="261">
        <v>0</v>
      </c>
      <c r="D118" s="261">
        <v>0</v>
      </c>
      <c r="E118" s="261">
        <v>0</v>
      </c>
      <c r="F118" s="261">
        <v>0</v>
      </c>
      <c r="G118" s="261">
        <v>0</v>
      </c>
      <c r="H118" s="261">
        <v>0</v>
      </c>
      <c r="I118" s="261">
        <v>0</v>
      </c>
      <c r="J118" s="261">
        <v>0</v>
      </c>
      <c r="K118" s="261">
        <v>0</v>
      </c>
      <c r="L118" s="261">
        <v>0</v>
      </c>
      <c r="M118" s="261">
        <v>0</v>
      </c>
      <c r="N118" s="261">
        <v>0</v>
      </c>
      <c r="O118" s="261">
        <v>0</v>
      </c>
      <c r="P118" s="261">
        <v>0</v>
      </c>
      <c r="Q118" s="261">
        <v>0</v>
      </c>
      <c r="R118" s="261">
        <v>0</v>
      </c>
      <c r="S118" s="261">
        <v>0</v>
      </c>
      <c r="T118" s="261">
        <v>0</v>
      </c>
      <c r="U118" s="261">
        <v>0</v>
      </c>
      <c r="V118" s="261">
        <v>0</v>
      </c>
      <c r="W118" s="261">
        <v>0</v>
      </c>
      <c r="X118" s="261">
        <v>0</v>
      </c>
      <c r="Y118" s="261">
        <v>0</v>
      </c>
      <c r="DA118" s="70" t="s">
        <v>1795</v>
      </c>
    </row>
    <row r="119" spans="1:105" ht="12" customHeight="1" x14ac:dyDescent="0.25">
      <c r="A119" s="57" t="s">
        <v>1565</v>
      </c>
      <c r="B119" s="261">
        <f t="shared" ref="B119:Y119" si="8">B120+B126</f>
        <v>209.13086814242931</v>
      </c>
      <c r="C119" s="261">
        <f t="shared" si="8"/>
        <v>199.42567600564101</v>
      </c>
      <c r="D119" s="261">
        <f t="shared" si="8"/>
        <v>195.05217506701021</v>
      </c>
      <c r="E119" s="261">
        <f t="shared" si="8"/>
        <v>210.86253585117541</v>
      </c>
      <c r="F119" s="261">
        <f t="shared" si="8"/>
        <v>207.82128415677181</v>
      </c>
      <c r="G119" s="261">
        <f t="shared" si="8"/>
        <v>199.59974484283001</v>
      </c>
      <c r="H119" s="261">
        <f t="shared" si="8"/>
        <v>209.98251940125439</v>
      </c>
      <c r="I119" s="261">
        <f t="shared" si="8"/>
        <v>216.87751650614081</v>
      </c>
      <c r="J119" s="261">
        <f t="shared" si="8"/>
        <v>216.86977088458701</v>
      </c>
      <c r="K119" s="261">
        <f t="shared" si="8"/>
        <v>194.1834066325967</v>
      </c>
      <c r="L119" s="261">
        <f t="shared" si="8"/>
        <v>195.92149174012951</v>
      </c>
      <c r="M119" s="261">
        <f t="shared" si="8"/>
        <v>193.38644710735039</v>
      </c>
      <c r="N119" s="261">
        <f t="shared" si="8"/>
        <v>185.0852368213487</v>
      </c>
      <c r="O119" s="261">
        <f t="shared" si="8"/>
        <v>186.92856834454861</v>
      </c>
      <c r="P119" s="261">
        <f t="shared" si="8"/>
        <v>196.7540152548863</v>
      </c>
      <c r="Q119" s="261">
        <f t="shared" si="8"/>
        <v>188.36497595308771</v>
      </c>
      <c r="R119" s="261">
        <f t="shared" si="8"/>
        <v>185.22278350150401</v>
      </c>
      <c r="S119" s="261">
        <f t="shared" si="8"/>
        <v>186.99800131511969</v>
      </c>
      <c r="T119" s="261">
        <f t="shared" si="8"/>
        <v>184.88031705437251</v>
      </c>
      <c r="U119" s="261">
        <f t="shared" si="8"/>
        <v>184.21931521714441</v>
      </c>
      <c r="V119" s="261">
        <f t="shared" si="8"/>
        <v>207.81999388688689</v>
      </c>
      <c r="W119" s="261">
        <f t="shared" si="8"/>
        <v>186.9329708238767</v>
      </c>
      <c r="X119" s="261">
        <f t="shared" si="8"/>
        <v>185.2385395561688</v>
      </c>
      <c r="Y119" s="261">
        <f t="shared" si="8"/>
        <v>170.84357428001431</v>
      </c>
      <c r="DA119" s="70"/>
    </row>
    <row r="120" spans="1:105" ht="12" customHeight="1" x14ac:dyDescent="0.25">
      <c r="A120" s="60" t="s">
        <v>1566</v>
      </c>
      <c r="B120" s="262">
        <v>209.13086814242931</v>
      </c>
      <c r="C120" s="262">
        <v>199.42567600564101</v>
      </c>
      <c r="D120" s="262">
        <v>195.05217506701021</v>
      </c>
      <c r="E120" s="262">
        <v>210.86253585117541</v>
      </c>
      <c r="F120" s="262">
        <v>207.82128415677181</v>
      </c>
      <c r="G120" s="262">
        <v>199.59974484283001</v>
      </c>
      <c r="H120" s="262">
        <v>209.98251940125439</v>
      </c>
      <c r="I120" s="262">
        <v>216.87751650614081</v>
      </c>
      <c r="J120" s="262">
        <v>216.86977088458701</v>
      </c>
      <c r="K120" s="262">
        <v>194.1834066325967</v>
      </c>
      <c r="L120" s="262">
        <v>195.92149174012951</v>
      </c>
      <c r="M120" s="262">
        <v>193.38644710735039</v>
      </c>
      <c r="N120" s="262">
        <v>185.0852368213487</v>
      </c>
      <c r="O120" s="262">
        <v>186.92856834454861</v>
      </c>
      <c r="P120" s="262">
        <v>196.7540152548863</v>
      </c>
      <c r="Q120" s="262">
        <v>188.36497595308771</v>
      </c>
      <c r="R120" s="262">
        <v>185.22278350150401</v>
      </c>
      <c r="S120" s="262">
        <v>186.99800131511969</v>
      </c>
      <c r="T120" s="262">
        <v>184.88031705437251</v>
      </c>
      <c r="U120" s="262">
        <v>184.21931521714441</v>
      </c>
      <c r="V120" s="262">
        <v>207.81999388688689</v>
      </c>
      <c r="W120" s="262">
        <v>186.9329708238767</v>
      </c>
      <c r="X120" s="262">
        <v>185.2385395561688</v>
      </c>
      <c r="Y120" s="262">
        <v>170.84357428001431</v>
      </c>
      <c r="DA120" s="72" t="s">
        <v>1796</v>
      </c>
    </row>
    <row r="121" spans="1:105" ht="12" customHeight="1" x14ac:dyDescent="0.25">
      <c r="A121" s="59" t="s">
        <v>28</v>
      </c>
      <c r="B121" s="230">
        <v>97.083810018299559</v>
      </c>
      <c r="C121" s="230">
        <v>86.257711734462816</v>
      </c>
      <c r="D121" s="230">
        <v>77.786786193438417</v>
      </c>
      <c r="E121" s="230">
        <v>96.564456275393027</v>
      </c>
      <c r="F121" s="230">
        <v>94.555354828520962</v>
      </c>
      <c r="G121" s="230">
        <v>80.743547040864655</v>
      </c>
      <c r="H121" s="230">
        <v>84.946265697422149</v>
      </c>
      <c r="I121" s="230">
        <v>94.400351820006975</v>
      </c>
      <c r="J121" s="230">
        <v>98.377603767169845</v>
      </c>
      <c r="K121" s="230">
        <v>83.644712578170882</v>
      </c>
      <c r="L121" s="230">
        <v>84.963135353307507</v>
      </c>
      <c r="M121" s="230">
        <v>91.415824861441337</v>
      </c>
      <c r="N121" s="230">
        <v>89.128490899356521</v>
      </c>
      <c r="O121" s="230">
        <v>87.394725133193305</v>
      </c>
      <c r="P121" s="230">
        <v>94.853404262816355</v>
      </c>
      <c r="Q121" s="230">
        <v>89.262170697056362</v>
      </c>
      <c r="R121" s="230">
        <v>85.814459689908432</v>
      </c>
      <c r="S121" s="230">
        <v>89.158001691366422</v>
      </c>
      <c r="T121" s="230">
        <v>84.665690604273152</v>
      </c>
      <c r="U121" s="230">
        <v>84.38430557809852</v>
      </c>
      <c r="V121" s="230">
        <v>102.5341468071429</v>
      </c>
      <c r="W121" s="230">
        <v>86.457119923426347</v>
      </c>
      <c r="X121" s="230">
        <v>87.661223032523338</v>
      </c>
      <c r="Y121" s="230">
        <v>83.03744509779419</v>
      </c>
      <c r="DA121" s="71" t="s">
        <v>1797</v>
      </c>
    </row>
    <row r="122" spans="1:105" ht="12" customHeight="1" x14ac:dyDescent="0.25">
      <c r="A122" s="59" t="s">
        <v>31</v>
      </c>
      <c r="B122" s="295">
        <v>3.9759991873685432</v>
      </c>
      <c r="C122" s="295">
        <v>4.7558269300122014</v>
      </c>
      <c r="D122" s="295">
        <v>4.2755118969219428</v>
      </c>
      <c r="E122" s="295">
        <v>7.9530716278646789</v>
      </c>
      <c r="F122" s="295">
        <v>3.253456751397231</v>
      </c>
      <c r="G122" s="295">
        <v>2.3800333820508399</v>
      </c>
      <c r="H122" s="295">
        <v>2.2992797938389238</v>
      </c>
      <c r="I122" s="295">
        <v>1.8140312411016259</v>
      </c>
      <c r="J122" s="295">
        <v>1.4934414958542559</v>
      </c>
      <c r="K122" s="295">
        <v>1.624026689092142</v>
      </c>
      <c r="L122" s="295">
        <v>1.195790116358153</v>
      </c>
      <c r="M122" s="295">
        <v>0.97258105765429748</v>
      </c>
      <c r="N122" s="295">
        <v>0.8556870575049299</v>
      </c>
      <c r="O122" s="295">
        <v>0.6334474998396008</v>
      </c>
      <c r="P122" s="295">
        <v>0.4692824526113949</v>
      </c>
      <c r="Q122" s="295">
        <v>0.44939777017461768</v>
      </c>
      <c r="R122" s="295">
        <v>0.5054045348895968</v>
      </c>
      <c r="S122" s="295">
        <v>0.49745283471452562</v>
      </c>
      <c r="T122" s="295">
        <v>0.46631446266622262</v>
      </c>
      <c r="U122" s="295">
        <v>0.51871005957557126</v>
      </c>
      <c r="V122" s="295">
        <v>0.53912518035493162</v>
      </c>
      <c r="W122" s="295">
        <v>0.42664339666682433</v>
      </c>
      <c r="X122" s="295">
        <v>0.75264336434953716</v>
      </c>
      <c r="Y122" s="295">
        <v>0.97198324900996369</v>
      </c>
      <c r="DA122" s="122" t="s">
        <v>1798</v>
      </c>
    </row>
    <row r="123" spans="1:105" ht="12" customHeight="1" x14ac:dyDescent="0.25">
      <c r="A123" s="59" t="s">
        <v>159</v>
      </c>
      <c r="B123" s="295">
        <v>8.677352047028954</v>
      </c>
      <c r="C123" s="295">
        <v>7.6139217285056526</v>
      </c>
      <c r="D123" s="295">
        <v>6.8653758737310966</v>
      </c>
      <c r="E123" s="295">
        <v>7.7730609953019991</v>
      </c>
      <c r="F123" s="295">
        <v>7.7889237444370716</v>
      </c>
      <c r="G123" s="295">
        <v>9.8893440216084549</v>
      </c>
      <c r="H123" s="295">
        <v>8.7480853248400106</v>
      </c>
      <c r="I123" s="295">
        <v>12.341111870960271</v>
      </c>
      <c r="J123" s="295">
        <v>14.682841687417209</v>
      </c>
      <c r="K123" s="295">
        <v>15.283367289353761</v>
      </c>
      <c r="L123" s="295">
        <v>13.85930227347535</v>
      </c>
      <c r="M123" s="295">
        <v>8.3792765252096224</v>
      </c>
      <c r="N123" s="295">
        <v>6.4852840409462411</v>
      </c>
      <c r="O123" s="295">
        <v>5.6331252926610071</v>
      </c>
      <c r="P123" s="295">
        <v>4.1240370274804841</v>
      </c>
      <c r="Q123" s="295">
        <v>3.8423316895547521</v>
      </c>
      <c r="R123" s="295">
        <v>4.0194774038783612</v>
      </c>
      <c r="S123" s="295">
        <v>3.841309664459629</v>
      </c>
      <c r="T123" s="295">
        <v>3.8284805381109641</v>
      </c>
      <c r="U123" s="295">
        <v>3.7030559282013682</v>
      </c>
      <c r="V123" s="295">
        <v>3.451012487763979</v>
      </c>
      <c r="W123" s="295">
        <v>4.3502108192346993</v>
      </c>
      <c r="X123" s="295">
        <v>4.4660040534364791</v>
      </c>
      <c r="Y123" s="295">
        <v>5.3213803150639434</v>
      </c>
      <c r="DA123" s="122" t="s">
        <v>1799</v>
      </c>
    </row>
    <row r="124" spans="1:105" ht="12" customHeight="1" x14ac:dyDescent="0.25">
      <c r="A124" s="59" t="s">
        <v>32</v>
      </c>
      <c r="B124" s="295">
        <v>18.764330104409051</v>
      </c>
      <c r="C124" s="295">
        <v>21.001123392737409</v>
      </c>
      <c r="D124" s="295">
        <v>32.115694279414562</v>
      </c>
      <c r="E124" s="295">
        <v>15.01975807431764</v>
      </c>
      <c r="F124" s="295">
        <v>14.5602673272844</v>
      </c>
      <c r="G124" s="295">
        <v>13.43044874062762</v>
      </c>
      <c r="H124" s="295">
        <v>16.484393702640929</v>
      </c>
      <c r="I124" s="295">
        <v>14.968344184096701</v>
      </c>
      <c r="J124" s="295">
        <v>13.2477615572139</v>
      </c>
      <c r="K124" s="295">
        <v>11.39834411204559</v>
      </c>
      <c r="L124" s="295">
        <v>9.1427097277088123</v>
      </c>
      <c r="M124" s="295">
        <v>7.8655173835240122</v>
      </c>
      <c r="N124" s="295">
        <v>4.3701007003395818</v>
      </c>
      <c r="O124" s="295">
        <v>3.4540220058231341</v>
      </c>
      <c r="P124" s="295">
        <v>3.3838372372521461</v>
      </c>
      <c r="Q124" s="295">
        <v>4.2072439964748689</v>
      </c>
      <c r="R124" s="295">
        <v>4.4999258286139634</v>
      </c>
      <c r="S124" s="295">
        <v>3.524253080576818</v>
      </c>
      <c r="T124" s="295">
        <v>3.2630637498454651</v>
      </c>
      <c r="U124" s="295">
        <v>2.8802905728792152</v>
      </c>
      <c r="V124" s="295">
        <v>13.912134334294301</v>
      </c>
      <c r="W124" s="295">
        <v>1.8625735848720919</v>
      </c>
      <c r="X124" s="295">
        <v>1.9328080549908639</v>
      </c>
      <c r="Y124" s="295">
        <v>2.3396810215840871</v>
      </c>
      <c r="DA124" s="122" t="s">
        <v>1800</v>
      </c>
    </row>
    <row r="125" spans="1:105" ht="12" customHeight="1" x14ac:dyDescent="0.25">
      <c r="A125" s="59" t="s">
        <v>35</v>
      </c>
      <c r="B125" s="295">
        <v>80.629376785323203</v>
      </c>
      <c r="C125" s="295">
        <v>79.797092219922874</v>
      </c>
      <c r="D125" s="295">
        <v>74.008806823504159</v>
      </c>
      <c r="E125" s="295">
        <v>83.552188878298011</v>
      </c>
      <c r="F125" s="295">
        <v>87.66328150513209</v>
      </c>
      <c r="G125" s="295">
        <v>93.156371657678406</v>
      </c>
      <c r="H125" s="295">
        <v>97.504494882512418</v>
      </c>
      <c r="I125" s="295">
        <v>93.353677389975161</v>
      </c>
      <c r="J125" s="295">
        <v>89.068122376931768</v>
      </c>
      <c r="K125" s="295">
        <v>82.232955963934302</v>
      </c>
      <c r="L125" s="295">
        <v>86.760554269279638</v>
      </c>
      <c r="M125" s="295">
        <v>84.753247279521148</v>
      </c>
      <c r="N125" s="295">
        <v>84.245674123201468</v>
      </c>
      <c r="O125" s="295">
        <v>89.813248413031587</v>
      </c>
      <c r="P125" s="295">
        <v>93.923454274725955</v>
      </c>
      <c r="Q125" s="295">
        <v>90.603831799827063</v>
      </c>
      <c r="R125" s="295">
        <v>90.383516044213607</v>
      </c>
      <c r="S125" s="295">
        <v>89.976984044002336</v>
      </c>
      <c r="T125" s="295">
        <v>92.656767699476745</v>
      </c>
      <c r="U125" s="295">
        <v>92.732953078389698</v>
      </c>
      <c r="V125" s="295">
        <v>87.38357507733086</v>
      </c>
      <c r="W125" s="295">
        <v>93.836423099676765</v>
      </c>
      <c r="X125" s="295">
        <v>90.425861050868619</v>
      </c>
      <c r="Y125" s="295">
        <v>79.173084596562063</v>
      </c>
      <c r="DA125" s="122" t="s">
        <v>1801</v>
      </c>
    </row>
    <row r="126" spans="1:105" ht="12" customHeight="1" x14ac:dyDescent="0.25">
      <c r="A126" s="60" t="s">
        <v>1573</v>
      </c>
      <c r="B126" s="262">
        <v>0</v>
      </c>
      <c r="C126" s="262">
        <v>0</v>
      </c>
      <c r="D126" s="262">
        <v>0</v>
      </c>
      <c r="E126" s="262">
        <v>0</v>
      </c>
      <c r="F126" s="262">
        <v>0</v>
      </c>
      <c r="G126" s="262">
        <v>0</v>
      </c>
      <c r="H126" s="262">
        <v>0</v>
      </c>
      <c r="I126" s="262">
        <v>0</v>
      </c>
      <c r="J126" s="262">
        <v>0</v>
      </c>
      <c r="K126" s="262">
        <v>0</v>
      </c>
      <c r="L126" s="262">
        <v>0</v>
      </c>
      <c r="M126" s="262">
        <v>0</v>
      </c>
      <c r="N126" s="262">
        <v>0</v>
      </c>
      <c r="O126" s="262">
        <v>0</v>
      </c>
      <c r="P126" s="262">
        <v>0</v>
      </c>
      <c r="Q126" s="262">
        <v>0</v>
      </c>
      <c r="R126" s="262">
        <v>0</v>
      </c>
      <c r="S126" s="262">
        <v>0</v>
      </c>
      <c r="T126" s="262">
        <v>0</v>
      </c>
      <c r="U126" s="262">
        <v>0</v>
      </c>
      <c r="V126" s="262">
        <v>0</v>
      </c>
      <c r="W126" s="262">
        <v>0</v>
      </c>
      <c r="X126" s="262">
        <v>0</v>
      </c>
      <c r="Y126" s="262">
        <v>0</v>
      </c>
      <c r="DA126" s="72" t="s">
        <v>1802</v>
      </c>
    </row>
    <row r="127" spans="1:105" ht="12" customHeight="1" x14ac:dyDescent="0.25">
      <c r="A127" s="133" t="s">
        <v>1575</v>
      </c>
      <c r="B127" s="261">
        <v>0</v>
      </c>
      <c r="C127" s="261">
        <v>0</v>
      </c>
      <c r="D127" s="261">
        <v>0</v>
      </c>
      <c r="E127" s="261">
        <v>0</v>
      </c>
      <c r="F127" s="261">
        <v>0</v>
      </c>
      <c r="G127" s="261">
        <v>0</v>
      </c>
      <c r="H127" s="261">
        <v>0</v>
      </c>
      <c r="I127" s="261">
        <v>0</v>
      </c>
      <c r="J127" s="261">
        <v>0</v>
      </c>
      <c r="K127" s="261">
        <v>0</v>
      </c>
      <c r="L127" s="261">
        <v>0</v>
      </c>
      <c r="M127" s="261">
        <v>0</v>
      </c>
      <c r="N127" s="261">
        <v>0</v>
      </c>
      <c r="O127" s="261">
        <v>0</v>
      </c>
      <c r="P127" s="261">
        <v>0</v>
      </c>
      <c r="Q127" s="261">
        <v>0</v>
      </c>
      <c r="R127" s="261">
        <v>0</v>
      </c>
      <c r="S127" s="261">
        <v>0</v>
      </c>
      <c r="T127" s="261">
        <v>0</v>
      </c>
      <c r="U127" s="261">
        <v>0</v>
      </c>
      <c r="V127" s="261">
        <v>0</v>
      </c>
      <c r="W127" s="261">
        <v>0</v>
      </c>
      <c r="X127" s="261">
        <v>0</v>
      </c>
      <c r="Y127" s="261">
        <v>0</v>
      </c>
      <c r="DA127" s="70" t="s">
        <v>1803</v>
      </c>
    </row>
    <row r="128" spans="1:105" ht="12" customHeight="1" x14ac:dyDescent="0.25">
      <c r="A128" s="100" t="s">
        <v>105</v>
      </c>
      <c r="B128" s="279">
        <v>846.30028000000004</v>
      </c>
      <c r="C128" s="279">
        <v>846.28854999999999</v>
      </c>
      <c r="D128" s="279">
        <v>800.50063</v>
      </c>
      <c r="E128" s="279">
        <v>788.72612000000004</v>
      </c>
      <c r="F128" s="279">
        <v>791.14958000000001</v>
      </c>
      <c r="G128" s="279">
        <v>802.74576000000002</v>
      </c>
      <c r="H128" s="279">
        <v>842.22823000000005</v>
      </c>
      <c r="I128" s="279">
        <v>898.54759000000001</v>
      </c>
      <c r="J128" s="279">
        <v>891.21527000000003</v>
      </c>
      <c r="K128" s="279">
        <v>808.76139000000001</v>
      </c>
      <c r="L128" s="279">
        <v>875.61343999999997</v>
      </c>
      <c r="M128" s="279">
        <v>887.70907999999997</v>
      </c>
      <c r="N128" s="279">
        <v>823.34087</v>
      </c>
      <c r="O128" s="279">
        <v>860.87057000000004</v>
      </c>
      <c r="P128" s="279">
        <v>895.73559999999998</v>
      </c>
      <c r="Q128" s="279">
        <v>870.10694999999998</v>
      </c>
      <c r="R128" s="279">
        <v>874.50271999999995</v>
      </c>
      <c r="S128" s="279">
        <v>882.71347000000003</v>
      </c>
      <c r="T128" s="279">
        <v>898.40921000000003</v>
      </c>
      <c r="U128" s="279">
        <v>866.17074000000002</v>
      </c>
      <c r="V128" s="279">
        <v>856.42978000000005</v>
      </c>
      <c r="W128" s="279">
        <v>909.29677000000004</v>
      </c>
      <c r="X128" s="279">
        <v>916.11382000000003</v>
      </c>
      <c r="Y128" s="279">
        <v>787.44617000000005</v>
      </c>
      <c r="DA128" s="105" t="s">
        <v>1804</v>
      </c>
    </row>
    <row r="129" spans="1:105" ht="12" customHeight="1" x14ac:dyDescent="0.25">
      <c r="A129" s="172"/>
      <c r="B129" s="172"/>
      <c r="C129" s="172"/>
      <c r="D129" s="172"/>
      <c r="E129" s="172"/>
      <c r="F129" s="172"/>
      <c r="G129" s="172"/>
      <c r="H129" s="172"/>
      <c r="I129" s="172"/>
      <c r="J129" s="172"/>
      <c r="K129" s="172"/>
      <c r="L129" s="172"/>
      <c r="M129" s="172"/>
      <c r="N129" s="172"/>
      <c r="O129" s="172"/>
      <c r="P129" s="172"/>
      <c r="Q129" s="172"/>
      <c r="R129" s="172"/>
      <c r="S129" s="172"/>
      <c r="T129" s="172"/>
      <c r="U129" s="172"/>
      <c r="V129" s="172"/>
      <c r="W129" s="172"/>
      <c r="X129" s="172"/>
      <c r="Y129" s="172"/>
      <c r="DA129" s="176"/>
    </row>
    <row r="130" spans="1:105" ht="15" customHeight="1" x14ac:dyDescent="0.25">
      <c r="A130" s="32" t="s">
        <v>429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DA130" s="88"/>
    </row>
    <row r="131" spans="1:105" ht="12" customHeight="1" x14ac:dyDescent="0.25">
      <c r="A131" s="172"/>
      <c r="B131" s="172"/>
      <c r="C131" s="172"/>
      <c r="D131" s="172"/>
      <c r="E131" s="172"/>
      <c r="F131" s="172"/>
      <c r="G131" s="172"/>
      <c r="H131" s="172"/>
      <c r="I131" s="172"/>
      <c r="J131" s="172"/>
      <c r="K131" s="172"/>
      <c r="L131" s="172"/>
      <c r="M131" s="172"/>
      <c r="N131" s="172"/>
      <c r="O131" s="172"/>
      <c r="P131" s="172"/>
      <c r="Q131" s="172"/>
      <c r="R131" s="172"/>
      <c r="S131" s="172"/>
      <c r="T131" s="172"/>
      <c r="U131" s="172"/>
      <c r="V131" s="172"/>
      <c r="W131" s="172"/>
      <c r="X131" s="172"/>
      <c r="Y131" s="172"/>
      <c r="DA131" s="176"/>
    </row>
    <row r="132" spans="1:105" ht="12" customHeight="1" x14ac:dyDescent="0.25">
      <c r="A132" s="35" t="s">
        <v>51</v>
      </c>
      <c r="B132" s="232">
        <f t="shared" ref="B132:Y132" si="9">SUM(B133:B138,B140:B141,B139,B144)</f>
        <v>1</v>
      </c>
      <c r="C132" s="232">
        <f t="shared" si="9"/>
        <v>1</v>
      </c>
      <c r="D132" s="232">
        <f t="shared" si="9"/>
        <v>1</v>
      </c>
      <c r="E132" s="232">
        <f t="shared" si="9"/>
        <v>0.99999999999999989</v>
      </c>
      <c r="F132" s="232">
        <f t="shared" si="9"/>
        <v>1</v>
      </c>
      <c r="G132" s="232">
        <f t="shared" si="9"/>
        <v>1</v>
      </c>
      <c r="H132" s="232">
        <f t="shared" si="9"/>
        <v>1</v>
      </c>
      <c r="I132" s="232">
        <f t="shared" si="9"/>
        <v>1</v>
      </c>
      <c r="J132" s="232">
        <f t="shared" si="9"/>
        <v>0.99999999999999989</v>
      </c>
      <c r="K132" s="232">
        <f t="shared" si="9"/>
        <v>1</v>
      </c>
      <c r="L132" s="232">
        <f t="shared" si="9"/>
        <v>1</v>
      </c>
      <c r="M132" s="232">
        <f t="shared" si="9"/>
        <v>1</v>
      </c>
      <c r="N132" s="232">
        <f t="shared" si="9"/>
        <v>1</v>
      </c>
      <c r="O132" s="232">
        <f t="shared" si="9"/>
        <v>1</v>
      </c>
      <c r="P132" s="232">
        <f t="shared" si="9"/>
        <v>1</v>
      </c>
      <c r="Q132" s="232">
        <f t="shared" si="9"/>
        <v>1</v>
      </c>
      <c r="R132" s="232">
        <f t="shared" si="9"/>
        <v>1</v>
      </c>
      <c r="S132" s="232">
        <f t="shared" si="9"/>
        <v>1</v>
      </c>
      <c r="T132" s="232">
        <f t="shared" si="9"/>
        <v>1</v>
      </c>
      <c r="U132" s="232">
        <f t="shared" si="9"/>
        <v>1</v>
      </c>
      <c r="V132" s="232">
        <f t="shared" si="9"/>
        <v>1</v>
      </c>
      <c r="W132" s="232">
        <f t="shared" si="9"/>
        <v>1</v>
      </c>
      <c r="X132" s="232">
        <f t="shared" si="9"/>
        <v>1</v>
      </c>
      <c r="Y132" s="232">
        <f t="shared" si="9"/>
        <v>0.99999999999999989</v>
      </c>
      <c r="DA132" s="95"/>
    </row>
    <row r="133" spans="1:105" ht="12" customHeight="1" x14ac:dyDescent="0.25">
      <c r="A133" s="55" t="s">
        <v>91</v>
      </c>
      <c r="B133" s="266">
        <f t="shared" ref="B133:Y133" si="10">IF(B$6=0,0,B$6/B$5)</f>
        <v>0</v>
      </c>
      <c r="C133" s="266">
        <f t="shared" si="10"/>
        <v>0</v>
      </c>
      <c r="D133" s="266">
        <f t="shared" si="10"/>
        <v>0</v>
      </c>
      <c r="E133" s="266">
        <f t="shared" si="10"/>
        <v>0</v>
      </c>
      <c r="F133" s="266">
        <f t="shared" si="10"/>
        <v>0</v>
      </c>
      <c r="G133" s="266">
        <f t="shared" si="10"/>
        <v>0</v>
      </c>
      <c r="H133" s="266">
        <f t="shared" si="10"/>
        <v>0</v>
      </c>
      <c r="I133" s="266">
        <f t="shared" si="10"/>
        <v>0</v>
      </c>
      <c r="J133" s="266">
        <f t="shared" si="10"/>
        <v>0</v>
      </c>
      <c r="K133" s="266">
        <f t="shared" si="10"/>
        <v>0</v>
      </c>
      <c r="L133" s="266">
        <f t="shared" si="10"/>
        <v>0</v>
      </c>
      <c r="M133" s="266">
        <f t="shared" si="10"/>
        <v>0</v>
      </c>
      <c r="N133" s="266">
        <f t="shared" si="10"/>
        <v>0</v>
      </c>
      <c r="O133" s="266">
        <f t="shared" si="10"/>
        <v>0</v>
      </c>
      <c r="P133" s="266">
        <f t="shared" si="10"/>
        <v>0</v>
      </c>
      <c r="Q133" s="266">
        <f t="shared" si="10"/>
        <v>0</v>
      </c>
      <c r="R133" s="266">
        <f t="shared" si="10"/>
        <v>0</v>
      </c>
      <c r="S133" s="266">
        <f t="shared" si="10"/>
        <v>0</v>
      </c>
      <c r="T133" s="266">
        <f t="shared" si="10"/>
        <v>0</v>
      </c>
      <c r="U133" s="266">
        <f t="shared" si="10"/>
        <v>0</v>
      </c>
      <c r="V133" s="266">
        <f t="shared" si="10"/>
        <v>0</v>
      </c>
      <c r="W133" s="266">
        <f t="shared" si="10"/>
        <v>0</v>
      </c>
      <c r="X133" s="266">
        <f t="shared" si="10"/>
        <v>0</v>
      </c>
      <c r="Y133" s="266">
        <f t="shared" si="10"/>
        <v>0</v>
      </c>
      <c r="DA133" s="76"/>
    </row>
    <row r="134" spans="1:105" ht="12" customHeight="1" x14ac:dyDescent="0.25">
      <c r="A134" s="173" t="s">
        <v>92</v>
      </c>
      <c r="B134" s="267">
        <f t="shared" ref="B134:Y134" si="11">IF(B$7=0,0,B$7/B$5)</f>
        <v>0</v>
      </c>
      <c r="C134" s="267">
        <f t="shared" si="11"/>
        <v>0</v>
      </c>
      <c r="D134" s="267">
        <f t="shared" si="11"/>
        <v>0</v>
      </c>
      <c r="E134" s="267">
        <f t="shared" si="11"/>
        <v>0</v>
      </c>
      <c r="F134" s="267">
        <f t="shared" si="11"/>
        <v>0</v>
      </c>
      <c r="G134" s="267">
        <f t="shared" si="11"/>
        <v>0</v>
      </c>
      <c r="H134" s="267">
        <f t="shared" si="11"/>
        <v>0</v>
      </c>
      <c r="I134" s="267">
        <f t="shared" si="11"/>
        <v>0</v>
      </c>
      <c r="J134" s="267">
        <f t="shared" si="11"/>
        <v>0</v>
      </c>
      <c r="K134" s="267">
        <f t="shared" si="11"/>
        <v>0</v>
      </c>
      <c r="L134" s="267">
        <f t="shared" si="11"/>
        <v>0</v>
      </c>
      <c r="M134" s="267">
        <f t="shared" si="11"/>
        <v>0</v>
      </c>
      <c r="N134" s="267">
        <f t="shared" si="11"/>
        <v>0</v>
      </c>
      <c r="O134" s="267">
        <f t="shared" si="11"/>
        <v>0</v>
      </c>
      <c r="P134" s="267">
        <f t="shared" si="11"/>
        <v>0</v>
      </c>
      <c r="Q134" s="267">
        <f t="shared" si="11"/>
        <v>0</v>
      </c>
      <c r="R134" s="267">
        <f t="shared" si="11"/>
        <v>0</v>
      </c>
      <c r="S134" s="267">
        <f t="shared" si="11"/>
        <v>0</v>
      </c>
      <c r="T134" s="267">
        <f t="shared" si="11"/>
        <v>0</v>
      </c>
      <c r="U134" s="267">
        <f t="shared" si="11"/>
        <v>0</v>
      </c>
      <c r="V134" s="267">
        <f t="shared" si="11"/>
        <v>0</v>
      </c>
      <c r="W134" s="267">
        <f t="shared" si="11"/>
        <v>0</v>
      </c>
      <c r="X134" s="267">
        <f t="shared" si="11"/>
        <v>0</v>
      </c>
      <c r="Y134" s="267">
        <f t="shared" si="11"/>
        <v>0</v>
      </c>
      <c r="DA134" s="77"/>
    </row>
    <row r="135" spans="1:105" ht="12" customHeight="1" x14ac:dyDescent="0.25">
      <c r="A135" s="173" t="s">
        <v>93</v>
      </c>
      <c r="B135" s="267">
        <f t="shared" ref="B135:Y135" si="12">IF(B$8=0,0,B$8/B$5)</f>
        <v>0</v>
      </c>
      <c r="C135" s="267">
        <f t="shared" si="12"/>
        <v>0</v>
      </c>
      <c r="D135" s="267">
        <f t="shared" si="12"/>
        <v>0</v>
      </c>
      <c r="E135" s="267">
        <f t="shared" si="12"/>
        <v>0</v>
      </c>
      <c r="F135" s="267">
        <f t="shared" si="12"/>
        <v>0</v>
      </c>
      <c r="G135" s="267">
        <f t="shared" si="12"/>
        <v>0</v>
      </c>
      <c r="H135" s="267">
        <f t="shared" si="12"/>
        <v>0</v>
      </c>
      <c r="I135" s="267">
        <f t="shared" si="12"/>
        <v>0</v>
      </c>
      <c r="J135" s="267">
        <f t="shared" si="12"/>
        <v>0</v>
      </c>
      <c r="K135" s="267">
        <f t="shared" si="12"/>
        <v>0</v>
      </c>
      <c r="L135" s="267">
        <f t="shared" si="12"/>
        <v>0</v>
      </c>
      <c r="M135" s="267">
        <f t="shared" si="12"/>
        <v>0</v>
      </c>
      <c r="N135" s="267">
        <f t="shared" si="12"/>
        <v>0</v>
      </c>
      <c r="O135" s="267">
        <f t="shared" si="12"/>
        <v>0</v>
      </c>
      <c r="P135" s="267">
        <f t="shared" si="12"/>
        <v>0</v>
      </c>
      <c r="Q135" s="267">
        <f t="shared" si="12"/>
        <v>0</v>
      </c>
      <c r="R135" s="267">
        <f t="shared" si="12"/>
        <v>0</v>
      </c>
      <c r="S135" s="267">
        <f t="shared" si="12"/>
        <v>0</v>
      </c>
      <c r="T135" s="267">
        <f t="shared" si="12"/>
        <v>0</v>
      </c>
      <c r="U135" s="267">
        <f t="shared" si="12"/>
        <v>0</v>
      </c>
      <c r="V135" s="267">
        <f t="shared" si="12"/>
        <v>0</v>
      </c>
      <c r="W135" s="267">
        <f t="shared" si="12"/>
        <v>0</v>
      </c>
      <c r="X135" s="267">
        <f t="shared" si="12"/>
        <v>0</v>
      </c>
      <c r="Y135" s="267">
        <f t="shared" si="12"/>
        <v>0</v>
      </c>
      <c r="DA135" s="77"/>
    </row>
    <row r="136" spans="1:105" ht="12" customHeight="1" x14ac:dyDescent="0.25">
      <c r="A136" s="173" t="s">
        <v>94</v>
      </c>
      <c r="B136" s="267">
        <f t="shared" ref="B136:Y136" si="13">IF(B$9=0,0,B$9/B$5)</f>
        <v>0</v>
      </c>
      <c r="C136" s="267">
        <f t="shared" si="13"/>
        <v>0</v>
      </c>
      <c r="D136" s="267">
        <f t="shared" si="13"/>
        <v>0</v>
      </c>
      <c r="E136" s="267">
        <f t="shared" si="13"/>
        <v>0</v>
      </c>
      <c r="F136" s="267">
        <f t="shared" si="13"/>
        <v>0</v>
      </c>
      <c r="G136" s="267">
        <f t="shared" si="13"/>
        <v>0</v>
      </c>
      <c r="H136" s="267">
        <f t="shared" si="13"/>
        <v>0</v>
      </c>
      <c r="I136" s="267">
        <f t="shared" si="13"/>
        <v>0</v>
      </c>
      <c r="J136" s="267">
        <f t="shared" si="13"/>
        <v>0</v>
      </c>
      <c r="K136" s="267">
        <f t="shared" si="13"/>
        <v>0</v>
      </c>
      <c r="L136" s="267">
        <f t="shared" si="13"/>
        <v>0</v>
      </c>
      <c r="M136" s="267">
        <f t="shared" si="13"/>
        <v>0</v>
      </c>
      <c r="N136" s="267">
        <f t="shared" si="13"/>
        <v>0</v>
      </c>
      <c r="O136" s="267">
        <f t="shared" si="13"/>
        <v>0</v>
      </c>
      <c r="P136" s="267">
        <f t="shared" si="13"/>
        <v>0</v>
      </c>
      <c r="Q136" s="267">
        <f t="shared" si="13"/>
        <v>0</v>
      </c>
      <c r="R136" s="267">
        <f t="shared" si="13"/>
        <v>0</v>
      </c>
      <c r="S136" s="267">
        <f t="shared" si="13"/>
        <v>0</v>
      </c>
      <c r="T136" s="267">
        <f t="shared" si="13"/>
        <v>0</v>
      </c>
      <c r="U136" s="267">
        <f t="shared" si="13"/>
        <v>0</v>
      </c>
      <c r="V136" s="267">
        <f t="shared" si="13"/>
        <v>0</v>
      </c>
      <c r="W136" s="267">
        <f t="shared" si="13"/>
        <v>0</v>
      </c>
      <c r="X136" s="267">
        <f t="shared" si="13"/>
        <v>0</v>
      </c>
      <c r="Y136" s="267">
        <f t="shared" si="13"/>
        <v>0</v>
      </c>
      <c r="DA136" s="77"/>
    </row>
    <row r="137" spans="1:105" ht="12" customHeight="1" x14ac:dyDescent="0.25">
      <c r="A137" s="56" t="s">
        <v>95</v>
      </c>
      <c r="B137" s="268">
        <f t="shared" ref="B137:Y137" si="14">IF(B$10=0,0,B$10/B$5)</f>
        <v>6.0794365503037825E-4</v>
      </c>
      <c r="C137" s="268">
        <f t="shared" si="14"/>
        <v>5.5916528854695698E-4</v>
      </c>
      <c r="D137" s="268">
        <f t="shared" si="14"/>
        <v>5.5870393696423083E-4</v>
      </c>
      <c r="E137" s="268">
        <f t="shared" si="14"/>
        <v>6.8425453669509692E-4</v>
      </c>
      <c r="F137" s="268">
        <f t="shared" si="14"/>
        <v>6.8310116972320747E-4</v>
      </c>
      <c r="G137" s="268">
        <f t="shared" si="14"/>
        <v>7.1913968726966602E-4</v>
      </c>
      <c r="H137" s="268">
        <f t="shared" si="14"/>
        <v>7.4541036461273655E-4</v>
      </c>
      <c r="I137" s="268">
        <f t="shared" si="14"/>
        <v>6.7922931145333681E-4</v>
      </c>
      <c r="J137" s="268">
        <f t="shared" si="14"/>
        <v>6.7194443645749347E-4</v>
      </c>
      <c r="K137" s="268">
        <f t="shared" si="14"/>
        <v>6.8858364671532733E-4</v>
      </c>
      <c r="L137" s="268">
        <f t="shared" si="14"/>
        <v>6.5760181117236935E-4</v>
      </c>
      <c r="M137" s="268">
        <f t="shared" si="14"/>
        <v>6.3515532907370978E-4</v>
      </c>
      <c r="N137" s="268">
        <f t="shared" si="14"/>
        <v>6.4431055944587097E-4</v>
      </c>
      <c r="O137" s="268">
        <f t="shared" si="14"/>
        <v>6.5083809701322378E-4</v>
      </c>
      <c r="P137" s="268">
        <f t="shared" si="14"/>
        <v>6.4558657366951551E-4</v>
      </c>
      <c r="Q137" s="268">
        <f t="shared" si="14"/>
        <v>6.3474587568115555E-4</v>
      </c>
      <c r="R137" s="268">
        <f t="shared" si="14"/>
        <v>6.3673208373027845E-4</v>
      </c>
      <c r="S137" s="268">
        <f t="shared" si="14"/>
        <v>6.3030251078982494E-4</v>
      </c>
      <c r="T137" s="268">
        <f t="shared" si="14"/>
        <v>6.3469332615145846E-4</v>
      </c>
      <c r="U137" s="268">
        <f t="shared" si="14"/>
        <v>6.2579701043736179E-4</v>
      </c>
      <c r="V137" s="268">
        <f t="shared" si="14"/>
        <v>6.9678175034410396E-4</v>
      </c>
      <c r="W137" s="268">
        <f t="shared" si="14"/>
        <v>6.1126586522010427E-4</v>
      </c>
      <c r="X137" s="268">
        <f t="shared" si="14"/>
        <v>6.125157728158326E-4</v>
      </c>
      <c r="Y137" s="268">
        <f t="shared" si="14"/>
        <v>6.0178054671849134E-4</v>
      </c>
      <c r="DA137" s="78"/>
    </row>
    <row r="138" spans="1:105" ht="12" customHeight="1" x14ac:dyDescent="0.25">
      <c r="A138" s="174" t="s">
        <v>1450</v>
      </c>
      <c r="B138" s="269">
        <f t="shared" ref="B138:Y138" si="15">IF(B$16=0,0,B$16/B$5)</f>
        <v>0</v>
      </c>
      <c r="C138" s="269">
        <f t="shared" si="15"/>
        <v>0</v>
      </c>
      <c r="D138" s="269">
        <f t="shared" si="15"/>
        <v>0</v>
      </c>
      <c r="E138" s="269">
        <f t="shared" si="15"/>
        <v>0</v>
      </c>
      <c r="F138" s="269">
        <f t="shared" si="15"/>
        <v>0</v>
      </c>
      <c r="G138" s="269">
        <f t="shared" si="15"/>
        <v>0</v>
      </c>
      <c r="H138" s="269">
        <f t="shared" si="15"/>
        <v>0</v>
      </c>
      <c r="I138" s="269">
        <f t="shared" si="15"/>
        <v>0</v>
      </c>
      <c r="J138" s="269">
        <f t="shared" si="15"/>
        <v>0</v>
      </c>
      <c r="K138" s="269">
        <f t="shared" si="15"/>
        <v>0</v>
      </c>
      <c r="L138" s="269">
        <f t="shared" si="15"/>
        <v>0</v>
      </c>
      <c r="M138" s="269">
        <f t="shared" si="15"/>
        <v>0</v>
      </c>
      <c r="N138" s="269">
        <f t="shared" si="15"/>
        <v>0</v>
      </c>
      <c r="O138" s="269">
        <f t="shared" si="15"/>
        <v>0</v>
      </c>
      <c r="P138" s="269">
        <f t="shared" si="15"/>
        <v>0</v>
      </c>
      <c r="Q138" s="269">
        <f t="shared" si="15"/>
        <v>0</v>
      </c>
      <c r="R138" s="269">
        <f t="shared" si="15"/>
        <v>0</v>
      </c>
      <c r="S138" s="269">
        <f t="shared" si="15"/>
        <v>0</v>
      </c>
      <c r="T138" s="269">
        <f t="shared" si="15"/>
        <v>0</v>
      </c>
      <c r="U138" s="269">
        <f t="shared" si="15"/>
        <v>0</v>
      </c>
      <c r="V138" s="269">
        <f t="shared" si="15"/>
        <v>0</v>
      </c>
      <c r="W138" s="269">
        <f t="shared" si="15"/>
        <v>0</v>
      </c>
      <c r="X138" s="269">
        <f t="shared" si="15"/>
        <v>0</v>
      </c>
      <c r="Y138" s="269">
        <f t="shared" si="15"/>
        <v>0</v>
      </c>
      <c r="DA138" s="79"/>
    </row>
    <row r="139" spans="1:105" ht="12" customHeight="1" x14ac:dyDescent="0.25">
      <c r="A139" s="174" t="s">
        <v>1452</v>
      </c>
      <c r="B139" s="269">
        <f t="shared" ref="B139:Y139" si="16">IF(B$17=0,0,B$17/B$5)</f>
        <v>8.9894234928747763E-2</v>
      </c>
      <c r="C139" s="269">
        <f t="shared" si="16"/>
        <v>9.1291105881310605E-2</v>
      </c>
      <c r="D139" s="269">
        <f t="shared" si="16"/>
        <v>9.1720806751569947E-2</v>
      </c>
      <c r="E139" s="269">
        <f t="shared" si="16"/>
        <v>8.7801319828563734E-2</v>
      </c>
      <c r="F139" s="269">
        <f t="shared" si="16"/>
        <v>8.5027703266078142E-2</v>
      </c>
      <c r="G139" s="269">
        <f t="shared" si="16"/>
        <v>8.5364541422184567E-2</v>
      </c>
      <c r="H139" s="269">
        <f t="shared" si="16"/>
        <v>8.9021215785626925E-2</v>
      </c>
      <c r="I139" s="269">
        <f t="shared" si="16"/>
        <v>8.5171985467975053E-2</v>
      </c>
      <c r="J139" s="269">
        <f t="shared" si="16"/>
        <v>0.10335138400218341</v>
      </c>
      <c r="K139" s="269">
        <f t="shared" si="16"/>
        <v>0.10738123136357504</v>
      </c>
      <c r="L139" s="269">
        <f t="shared" si="16"/>
        <v>0.10196070645362985</v>
      </c>
      <c r="M139" s="269">
        <f t="shared" si="16"/>
        <v>9.8575311912488264E-2</v>
      </c>
      <c r="N139" s="269">
        <f t="shared" si="16"/>
        <v>9.7334160207769846E-2</v>
      </c>
      <c r="O139" s="269">
        <f t="shared" si="16"/>
        <v>9.6956931554641038E-2</v>
      </c>
      <c r="P139" s="269">
        <f t="shared" si="16"/>
        <v>9.6293804488038995E-2</v>
      </c>
      <c r="Q139" s="269">
        <f t="shared" si="16"/>
        <v>9.5024747209606242E-2</v>
      </c>
      <c r="R139" s="269">
        <f t="shared" si="16"/>
        <v>9.5734527464769098E-2</v>
      </c>
      <c r="S139" s="269">
        <f t="shared" si="16"/>
        <v>9.4589027670535064E-2</v>
      </c>
      <c r="T139" s="269">
        <f t="shared" si="16"/>
        <v>9.7578820767823496E-2</v>
      </c>
      <c r="U139" s="269">
        <f t="shared" si="16"/>
        <v>9.6386979894364844E-2</v>
      </c>
      <c r="V139" s="269">
        <f t="shared" si="16"/>
        <v>0.10484546565320198</v>
      </c>
      <c r="W139" s="269">
        <f t="shared" si="16"/>
        <v>9.3779650043303631E-2</v>
      </c>
      <c r="X139" s="269">
        <f t="shared" si="16"/>
        <v>9.5184352477268003E-2</v>
      </c>
      <c r="Y139" s="269">
        <f t="shared" si="16"/>
        <v>9.9723590832834774E-2</v>
      </c>
      <c r="DA139" s="79"/>
    </row>
    <row r="140" spans="1:105" ht="12" customHeight="1" x14ac:dyDescent="0.25">
      <c r="A140" s="174" t="s">
        <v>1461</v>
      </c>
      <c r="B140" s="269">
        <f t="shared" ref="B140:Y140" si="17">IF(B$25=0,0,B$25/B$5)</f>
        <v>0.17069052745004429</v>
      </c>
      <c r="C140" s="269">
        <f t="shared" si="17"/>
        <v>0.17334289597914501</v>
      </c>
      <c r="D140" s="269">
        <f t="shared" si="17"/>
        <v>0.17415880890446722</v>
      </c>
      <c r="E140" s="269">
        <f t="shared" si="17"/>
        <v>0.16671651529407303</v>
      </c>
      <c r="F140" s="269">
        <f t="shared" si="17"/>
        <v>0.1614499920918889</v>
      </c>
      <c r="G140" s="269">
        <f t="shared" si="17"/>
        <v>0.16208957796273674</v>
      </c>
      <c r="H140" s="269">
        <f t="shared" si="17"/>
        <v>0.16903284497317142</v>
      </c>
      <c r="I140" s="269">
        <f t="shared" si="17"/>
        <v>0.16172395410027529</v>
      </c>
      <c r="J140" s="269">
        <f t="shared" si="17"/>
        <v>0.19624286542966304</v>
      </c>
      <c r="K140" s="269">
        <f t="shared" si="17"/>
        <v>0.20389471064759393</v>
      </c>
      <c r="L140" s="269">
        <f t="shared" si="17"/>
        <v>0.19360225689159941</v>
      </c>
      <c r="M140" s="269">
        <f t="shared" si="17"/>
        <v>0.18717409405877725</v>
      </c>
      <c r="N140" s="269">
        <f t="shared" si="17"/>
        <v>0.18481740411874029</v>
      </c>
      <c r="O140" s="269">
        <f t="shared" si="17"/>
        <v>0.18410112506232612</v>
      </c>
      <c r="P140" s="269">
        <f t="shared" si="17"/>
        <v>0.18284198415240666</v>
      </c>
      <c r="Q140" s="269">
        <f t="shared" si="17"/>
        <v>0.18043230730948456</v>
      </c>
      <c r="R140" s="269">
        <f t="shared" si="17"/>
        <v>0.18178003295866998</v>
      </c>
      <c r="S140" s="269">
        <f t="shared" si="17"/>
        <v>0.17960496617906282</v>
      </c>
      <c r="T140" s="269">
        <f t="shared" si="17"/>
        <v>0.18528196383244022</v>
      </c>
      <c r="U140" s="269">
        <f t="shared" si="17"/>
        <v>0.18301890494453232</v>
      </c>
      <c r="V140" s="269">
        <f t="shared" si="17"/>
        <v>0.19907981693459476</v>
      </c>
      <c r="W140" s="269">
        <f t="shared" si="17"/>
        <v>0.17806812575533704</v>
      </c>
      <c r="X140" s="269">
        <f t="shared" si="17"/>
        <v>0.18073536464505879</v>
      </c>
      <c r="Y140" s="269">
        <f t="shared" si="17"/>
        <v>0.18935443782308056</v>
      </c>
      <c r="DA140" s="79"/>
    </row>
    <row r="141" spans="1:105" ht="12" customHeight="1" x14ac:dyDescent="0.25">
      <c r="A141" s="174" t="s">
        <v>1470</v>
      </c>
      <c r="B141" s="269">
        <f t="shared" ref="B141:Y141" si="18">IF(B$33=0,0,B$33/B$5)</f>
        <v>1.0076800371533707E-2</v>
      </c>
      <c r="C141" s="269">
        <f t="shared" si="18"/>
        <v>1.014825606245854E-2</v>
      </c>
      <c r="D141" s="269">
        <f t="shared" si="18"/>
        <v>1.019179092595566E-2</v>
      </c>
      <c r="E141" s="269">
        <f t="shared" si="18"/>
        <v>9.6867160842058157E-3</v>
      </c>
      <c r="F141" s="269">
        <f t="shared" si="18"/>
        <v>8.9867455566713123E-3</v>
      </c>
      <c r="G141" s="269">
        <f t="shared" si="18"/>
        <v>9.6067366279946886E-3</v>
      </c>
      <c r="H141" s="269">
        <f t="shared" si="18"/>
        <v>1.0063463723328165E-2</v>
      </c>
      <c r="I141" s="269">
        <f t="shared" si="18"/>
        <v>9.7014838397088878E-3</v>
      </c>
      <c r="J141" s="269">
        <f t="shared" si="18"/>
        <v>1.1721378150760671E-2</v>
      </c>
      <c r="K141" s="269">
        <f t="shared" si="18"/>
        <v>1.206838976894899E-2</v>
      </c>
      <c r="L141" s="269">
        <f t="shared" si="18"/>
        <v>1.1465066795736448E-2</v>
      </c>
      <c r="M141" s="269">
        <f t="shared" si="18"/>
        <v>1.1093970723047407E-2</v>
      </c>
      <c r="N141" s="269">
        <f t="shared" si="18"/>
        <v>1.0890827816919055E-2</v>
      </c>
      <c r="O141" s="269">
        <f t="shared" si="18"/>
        <v>1.079649209442682E-2</v>
      </c>
      <c r="P141" s="269">
        <f t="shared" si="18"/>
        <v>1.0775527863549825E-2</v>
      </c>
      <c r="Q141" s="269">
        <f t="shared" si="18"/>
        <v>1.0546536876569292E-2</v>
      </c>
      <c r="R141" s="269">
        <f t="shared" si="18"/>
        <v>1.0567552586987317E-2</v>
      </c>
      <c r="S141" s="269">
        <f t="shared" si="18"/>
        <v>1.0548585202930323E-2</v>
      </c>
      <c r="T141" s="269">
        <f t="shared" si="18"/>
        <v>8.4634970237830558E-3</v>
      </c>
      <c r="U141" s="269">
        <f t="shared" si="18"/>
        <v>1.0631291260056741E-2</v>
      </c>
      <c r="V141" s="269">
        <f t="shared" si="18"/>
        <v>1.155165150430333E-2</v>
      </c>
      <c r="W141" s="269">
        <f t="shared" si="18"/>
        <v>1.0255353742598075E-2</v>
      </c>
      <c r="X141" s="269">
        <f t="shared" si="18"/>
        <v>1.0552322684067306E-2</v>
      </c>
      <c r="Y141" s="269">
        <f t="shared" si="18"/>
        <v>1.0988845299448656E-2</v>
      </c>
      <c r="DA141" s="79"/>
    </row>
    <row r="142" spans="1:105" ht="12" customHeight="1" x14ac:dyDescent="0.25">
      <c r="A142" s="62" t="s">
        <v>1577</v>
      </c>
      <c r="B142" s="318">
        <f t="shared" ref="B142:Y142" si="19">IF(B$34=0,0,B$34/B$5)</f>
        <v>0</v>
      </c>
      <c r="C142" s="318">
        <f t="shared" si="19"/>
        <v>0</v>
      </c>
      <c r="D142" s="318">
        <f t="shared" si="19"/>
        <v>0</v>
      </c>
      <c r="E142" s="318">
        <f t="shared" si="19"/>
        <v>0</v>
      </c>
      <c r="F142" s="318">
        <f t="shared" si="19"/>
        <v>0</v>
      </c>
      <c r="G142" s="318">
        <f t="shared" si="19"/>
        <v>0</v>
      </c>
      <c r="H142" s="318">
        <f t="shared" si="19"/>
        <v>0</v>
      </c>
      <c r="I142" s="318">
        <f t="shared" si="19"/>
        <v>0</v>
      </c>
      <c r="J142" s="318">
        <f t="shared" si="19"/>
        <v>0</v>
      </c>
      <c r="K142" s="318">
        <f t="shared" si="19"/>
        <v>0</v>
      </c>
      <c r="L142" s="318">
        <f t="shared" si="19"/>
        <v>0</v>
      </c>
      <c r="M142" s="318">
        <f t="shared" si="19"/>
        <v>0</v>
      </c>
      <c r="N142" s="318">
        <f t="shared" si="19"/>
        <v>0</v>
      </c>
      <c r="O142" s="318">
        <f t="shared" si="19"/>
        <v>0</v>
      </c>
      <c r="P142" s="318">
        <f t="shared" si="19"/>
        <v>0</v>
      </c>
      <c r="Q142" s="318">
        <f t="shared" si="19"/>
        <v>0</v>
      </c>
      <c r="R142" s="318">
        <f t="shared" si="19"/>
        <v>0</v>
      </c>
      <c r="S142" s="318">
        <f t="shared" si="19"/>
        <v>0</v>
      </c>
      <c r="T142" s="318">
        <f t="shared" si="19"/>
        <v>0</v>
      </c>
      <c r="U142" s="318">
        <f t="shared" si="19"/>
        <v>0</v>
      </c>
      <c r="V142" s="318">
        <f t="shared" si="19"/>
        <v>0</v>
      </c>
      <c r="W142" s="318">
        <f t="shared" si="19"/>
        <v>0</v>
      </c>
      <c r="X142" s="318">
        <f t="shared" si="19"/>
        <v>0</v>
      </c>
      <c r="Y142" s="318">
        <f t="shared" si="19"/>
        <v>0</v>
      </c>
      <c r="DA142" s="141"/>
    </row>
    <row r="143" spans="1:105" ht="12" customHeight="1" x14ac:dyDescent="0.25">
      <c r="A143" s="62" t="s">
        <v>1578</v>
      </c>
      <c r="B143" s="327">
        <f t="shared" ref="B143:Y143" si="20">IF(B$35=0,0,B$35/B$5)</f>
        <v>1.0076800371533707E-2</v>
      </c>
      <c r="C143" s="327">
        <f t="shared" si="20"/>
        <v>1.014825606245854E-2</v>
      </c>
      <c r="D143" s="327">
        <f t="shared" si="20"/>
        <v>1.019179092595566E-2</v>
      </c>
      <c r="E143" s="327">
        <f t="shared" si="20"/>
        <v>9.6867160842058157E-3</v>
      </c>
      <c r="F143" s="327">
        <f t="shared" si="20"/>
        <v>8.9867455566713123E-3</v>
      </c>
      <c r="G143" s="327">
        <f t="shared" si="20"/>
        <v>9.6067366279946886E-3</v>
      </c>
      <c r="H143" s="327">
        <f t="shared" si="20"/>
        <v>1.0063463723328165E-2</v>
      </c>
      <c r="I143" s="327">
        <f t="shared" si="20"/>
        <v>9.7014838397088878E-3</v>
      </c>
      <c r="J143" s="327">
        <f t="shared" si="20"/>
        <v>1.1721378150760671E-2</v>
      </c>
      <c r="K143" s="327">
        <f t="shared" si="20"/>
        <v>1.206838976894899E-2</v>
      </c>
      <c r="L143" s="327">
        <f t="shared" si="20"/>
        <v>1.1465066795736448E-2</v>
      </c>
      <c r="M143" s="327">
        <f t="shared" si="20"/>
        <v>1.1093970723047407E-2</v>
      </c>
      <c r="N143" s="327">
        <f t="shared" si="20"/>
        <v>1.0890827816919055E-2</v>
      </c>
      <c r="O143" s="327">
        <f t="shared" si="20"/>
        <v>1.079649209442682E-2</v>
      </c>
      <c r="P143" s="327">
        <f t="shared" si="20"/>
        <v>1.0775527863549825E-2</v>
      </c>
      <c r="Q143" s="327">
        <f t="shared" si="20"/>
        <v>1.0546536876569292E-2</v>
      </c>
      <c r="R143" s="327">
        <f t="shared" si="20"/>
        <v>1.0567552586987317E-2</v>
      </c>
      <c r="S143" s="327">
        <f t="shared" si="20"/>
        <v>1.0548585202930323E-2</v>
      </c>
      <c r="T143" s="327">
        <f t="shared" si="20"/>
        <v>8.4634970237830558E-3</v>
      </c>
      <c r="U143" s="327">
        <f t="shared" si="20"/>
        <v>1.0631291260056741E-2</v>
      </c>
      <c r="V143" s="327">
        <f t="shared" si="20"/>
        <v>1.155165150430333E-2</v>
      </c>
      <c r="W143" s="327">
        <f t="shared" si="20"/>
        <v>1.0255353742598075E-2</v>
      </c>
      <c r="X143" s="327">
        <f t="shared" si="20"/>
        <v>1.0552322684067306E-2</v>
      </c>
      <c r="Y143" s="327">
        <f t="shared" si="20"/>
        <v>1.0988845299448656E-2</v>
      </c>
      <c r="DA143" s="151"/>
    </row>
    <row r="144" spans="1:105" ht="12" customHeight="1" x14ac:dyDescent="0.25">
      <c r="A144" s="100" t="s">
        <v>105</v>
      </c>
      <c r="B144" s="310">
        <f t="shared" ref="B144:Y144" si="21">IF(B$5=0,0,B$46/B$5)</f>
        <v>0.72873049359464381</v>
      </c>
      <c r="C144" s="310">
        <f t="shared" si="21"/>
        <v>0.72465857678853896</v>
      </c>
      <c r="D144" s="310">
        <f t="shared" si="21"/>
        <v>0.72336988948104297</v>
      </c>
      <c r="E144" s="310">
        <f t="shared" si="21"/>
        <v>0.73511119425646221</v>
      </c>
      <c r="F144" s="310">
        <f t="shared" si="21"/>
        <v>0.74385245791563848</v>
      </c>
      <c r="G144" s="310">
        <f t="shared" si="21"/>
        <v>0.74222000429981438</v>
      </c>
      <c r="H144" s="310">
        <f t="shared" si="21"/>
        <v>0.73113706515326071</v>
      </c>
      <c r="I144" s="310">
        <f t="shared" si="21"/>
        <v>0.74272334728058742</v>
      </c>
      <c r="J144" s="310">
        <f t="shared" si="21"/>
        <v>0.68801242798093531</v>
      </c>
      <c r="K144" s="310">
        <f t="shared" si="21"/>
        <v>0.67596708457316679</v>
      </c>
      <c r="L144" s="310">
        <f t="shared" si="21"/>
        <v>0.69231436804786195</v>
      </c>
      <c r="M144" s="310">
        <f t="shared" si="21"/>
        <v>0.7025214679766133</v>
      </c>
      <c r="N144" s="310">
        <f t="shared" si="21"/>
        <v>0.70631329729712489</v>
      </c>
      <c r="O144" s="310">
        <f t="shared" si="21"/>
        <v>0.70749461319159279</v>
      </c>
      <c r="P144" s="310">
        <f t="shared" si="21"/>
        <v>0.70944309692233509</v>
      </c>
      <c r="Q144" s="310">
        <f t="shared" si="21"/>
        <v>0.71336166272865875</v>
      </c>
      <c r="R144" s="310">
        <f t="shared" si="21"/>
        <v>0.71128115490584332</v>
      </c>
      <c r="S144" s="310">
        <f t="shared" si="21"/>
        <v>0.71462711843668203</v>
      </c>
      <c r="T144" s="310">
        <f t="shared" si="21"/>
        <v>0.70804102504980182</v>
      </c>
      <c r="U144" s="310">
        <f t="shared" si="21"/>
        <v>0.70933702689060874</v>
      </c>
      <c r="V144" s="310">
        <f t="shared" si="21"/>
        <v>0.68382628415755586</v>
      </c>
      <c r="W144" s="310">
        <f t="shared" si="21"/>
        <v>0.71728560459354107</v>
      </c>
      <c r="X144" s="310">
        <f t="shared" si="21"/>
        <v>0.71291544442079013</v>
      </c>
      <c r="Y144" s="310">
        <f t="shared" si="21"/>
        <v>0.69933134549791742</v>
      </c>
      <c r="DA144" s="127"/>
    </row>
    <row r="145" spans="1:105" ht="12" customHeight="1" x14ac:dyDescent="0.25">
      <c r="A145" s="172"/>
      <c r="B145" s="172"/>
      <c r="C145" s="172"/>
      <c r="D145" s="172"/>
      <c r="E145" s="172"/>
      <c r="F145" s="172"/>
      <c r="G145" s="172"/>
      <c r="H145" s="172"/>
      <c r="I145" s="172"/>
      <c r="J145" s="172"/>
      <c r="K145" s="172"/>
      <c r="L145" s="172"/>
      <c r="M145" s="172"/>
      <c r="N145" s="172"/>
      <c r="O145" s="172"/>
      <c r="P145" s="172"/>
      <c r="Q145" s="172"/>
      <c r="R145" s="172"/>
      <c r="S145" s="172"/>
      <c r="T145" s="172"/>
      <c r="U145" s="172"/>
      <c r="V145" s="172"/>
      <c r="W145" s="172"/>
      <c r="X145" s="172"/>
      <c r="Y145" s="172"/>
      <c r="DA145" s="176"/>
    </row>
    <row r="146" spans="1:105" ht="12" customHeight="1" x14ac:dyDescent="0.25">
      <c r="A146" s="35" t="s">
        <v>52</v>
      </c>
      <c r="B146" s="232">
        <f t="shared" ref="B146:Y146" si="22">SUM(B147:B152,B154:B156,B158:B159,B161:B162,B163)</f>
        <v>1</v>
      </c>
      <c r="C146" s="232">
        <f t="shared" si="22"/>
        <v>1</v>
      </c>
      <c r="D146" s="232">
        <f t="shared" si="22"/>
        <v>1</v>
      </c>
      <c r="E146" s="232">
        <f t="shared" si="22"/>
        <v>1</v>
      </c>
      <c r="F146" s="232">
        <f t="shared" si="22"/>
        <v>1</v>
      </c>
      <c r="G146" s="232">
        <f t="shared" si="22"/>
        <v>1</v>
      </c>
      <c r="H146" s="232">
        <f t="shared" si="22"/>
        <v>1</v>
      </c>
      <c r="I146" s="232">
        <f t="shared" si="22"/>
        <v>1</v>
      </c>
      <c r="J146" s="232">
        <f t="shared" si="22"/>
        <v>1</v>
      </c>
      <c r="K146" s="232">
        <f t="shared" si="22"/>
        <v>1</v>
      </c>
      <c r="L146" s="232">
        <f t="shared" si="22"/>
        <v>0.99999999999999978</v>
      </c>
      <c r="M146" s="232">
        <f t="shared" si="22"/>
        <v>0.99999999999999989</v>
      </c>
      <c r="N146" s="232">
        <f t="shared" si="22"/>
        <v>1</v>
      </c>
      <c r="O146" s="232">
        <f t="shared" si="22"/>
        <v>0.99999999999999989</v>
      </c>
      <c r="P146" s="232">
        <f t="shared" si="22"/>
        <v>1</v>
      </c>
      <c r="Q146" s="232">
        <f t="shared" si="22"/>
        <v>1</v>
      </c>
      <c r="R146" s="232">
        <f t="shared" si="22"/>
        <v>1</v>
      </c>
      <c r="S146" s="232">
        <f t="shared" si="22"/>
        <v>1</v>
      </c>
      <c r="T146" s="232">
        <f t="shared" si="22"/>
        <v>1</v>
      </c>
      <c r="U146" s="232">
        <f t="shared" si="22"/>
        <v>0.99999999999999989</v>
      </c>
      <c r="V146" s="232">
        <f t="shared" si="22"/>
        <v>1</v>
      </c>
      <c r="W146" s="232">
        <f t="shared" si="22"/>
        <v>1</v>
      </c>
      <c r="X146" s="232">
        <f t="shared" si="22"/>
        <v>1</v>
      </c>
      <c r="Y146" s="232">
        <f t="shared" si="22"/>
        <v>1.0000000000000002</v>
      </c>
      <c r="DA146" s="95"/>
    </row>
    <row r="147" spans="1:105" ht="12" customHeight="1" x14ac:dyDescent="0.25">
      <c r="A147" s="55" t="s">
        <v>91</v>
      </c>
      <c r="B147" s="266">
        <f t="shared" ref="B147:Y147" si="23">IF(B$49=0,0,B$49/B$48)</f>
        <v>0</v>
      </c>
      <c r="C147" s="266">
        <f t="shared" si="23"/>
        <v>0</v>
      </c>
      <c r="D147" s="266">
        <f t="shared" si="23"/>
        <v>0</v>
      </c>
      <c r="E147" s="266">
        <f t="shared" si="23"/>
        <v>0</v>
      </c>
      <c r="F147" s="266">
        <f t="shared" si="23"/>
        <v>0</v>
      </c>
      <c r="G147" s="266">
        <f t="shared" si="23"/>
        <v>0</v>
      </c>
      <c r="H147" s="266">
        <f t="shared" si="23"/>
        <v>0</v>
      </c>
      <c r="I147" s="266">
        <f t="shared" si="23"/>
        <v>0</v>
      </c>
      <c r="J147" s="266">
        <f t="shared" si="23"/>
        <v>0</v>
      </c>
      <c r="K147" s="266">
        <f t="shared" si="23"/>
        <v>0</v>
      </c>
      <c r="L147" s="266">
        <f t="shared" si="23"/>
        <v>0</v>
      </c>
      <c r="M147" s="266">
        <f t="shared" si="23"/>
        <v>0</v>
      </c>
      <c r="N147" s="266">
        <f t="shared" si="23"/>
        <v>0</v>
      </c>
      <c r="O147" s="266">
        <f t="shared" si="23"/>
        <v>0</v>
      </c>
      <c r="P147" s="266">
        <f t="shared" si="23"/>
        <v>0</v>
      </c>
      <c r="Q147" s="266">
        <f t="shared" si="23"/>
        <v>0</v>
      </c>
      <c r="R147" s="266">
        <f t="shared" si="23"/>
        <v>0</v>
      </c>
      <c r="S147" s="266">
        <f t="shared" si="23"/>
        <v>0</v>
      </c>
      <c r="T147" s="266">
        <f t="shared" si="23"/>
        <v>0</v>
      </c>
      <c r="U147" s="266">
        <f t="shared" si="23"/>
        <v>0</v>
      </c>
      <c r="V147" s="266">
        <f t="shared" si="23"/>
        <v>0</v>
      </c>
      <c r="W147" s="266">
        <f t="shared" si="23"/>
        <v>0</v>
      </c>
      <c r="X147" s="266">
        <f t="shared" si="23"/>
        <v>0</v>
      </c>
      <c r="Y147" s="266">
        <f t="shared" si="23"/>
        <v>0</v>
      </c>
      <c r="DA147" s="76"/>
    </row>
    <row r="148" spans="1:105" ht="12" customHeight="1" x14ac:dyDescent="0.25">
      <c r="A148" s="173" t="s">
        <v>92</v>
      </c>
      <c r="B148" s="267">
        <f t="shared" ref="B148:Y148" si="24">IF(B$50=0,0,B$50/B$48)</f>
        <v>0</v>
      </c>
      <c r="C148" s="267">
        <f t="shared" si="24"/>
        <v>0</v>
      </c>
      <c r="D148" s="267">
        <f t="shared" si="24"/>
        <v>0</v>
      </c>
      <c r="E148" s="267">
        <f t="shared" si="24"/>
        <v>0</v>
      </c>
      <c r="F148" s="267">
        <f t="shared" si="24"/>
        <v>0</v>
      </c>
      <c r="G148" s="267">
        <f t="shared" si="24"/>
        <v>0</v>
      </c>
      <c r="H148" s="267">
        <f t="shared" si="24"/>
        <v>0</v>
      </c>
      <c r="I148" s="267">
        <f t="shared" si="24"/>
        <v>0</v>
      </c>
      <c r="J148" s="267">
        <f t="shared" si="24"/>
        <v>0</v>
      </c>
      <c r="K148" s="267">
        <f t="shared" si="24"/>
        <v>0</v>
      </c>
      <c r="L148" s="267">
        <f t="shared" si="24"/>
        <v>0</v>
      </c>
      <c r="M148" s="267">
        <f t="shared" si="24"/>
        <v>0</v>
      </c>
      <c r="N148" s="267">
        <f t="shared" si="24"/>
        <v>0</v>
      </c>
      <c r="O148" s="267">
        <f t="shared" si="24"/>
        <v>0</v>
      </c>
      <c r="P148" s="267">
        <f t="shared" si="24"/>
        <v>0</v>
      </c>
      <c r="Q148" s="267">
        <f t="shared" si="24"/>
        <v>0</v>
      </c>
      <c r="R148" s="267">
        <f t="shared" si="24"/>
        <v>0</v>
      </c>
      <c r="S148" s="267">
        <f t="shared" si="24"/>
        <v>0</v>
      </c>
      <c r="T148" s="267">
        <f t="shared" si="24"/>
        <v>0</v>
      </c>
      <c r="U148" s="267">
        <f t="shared" si="24"/>
        <v>0</v>
      </c>
      <c r="V148" s="267">
        <f t="shared" si="24"/>
        <v>0</v>
      </c>
      <c r="W148" s="267">
        <f t="shared" si="24"/>
        <v>0</v>
      </c>
      <c r="X148" s="267">
        <f t="shared" si="24"/>
        <v>0</v>
      </c>
      <c r="Y148" s="267">
        <f t="shared" si="24"/>
        <v>0</v>
      </c>
      <c r="DA148" s="77"/>
    </row>
    <row r="149" spans="1:105" ht="12" customHeight="1" x14ac:dyDescent="0.25">
      <c r="A149" s="173" t="s">
        <v>93</v>
      </c>
      <c r="B149" s="267">
        <f t="shared" ref="B149:Y149" si="25">IF(B$51=0,0,B$51/B$48)</f>
        <v>0</v>
      </c>
      <c r="C149" s="267">
        <f t="shared" si="25"/>
        <v>0</v>
      </c>
      <c r="D149" s="267">
        <f t="shared" si="25"/>
        <v>0</v>
      </c>
      <c r="E149" s="267">
        <f t="shared" si="25"/>
        <v>0</v>
      </c>
      <c r="F149" s="267">
        <f t="shared" si="25"/>
        <v>0</v>
      </c>
      <c r="G149" s="267">
        <f t="shared" si="25"/>
        <v>0</v>
      </c>
      <c r="H149" s="267">
        <f t="shared" si="25"/>
        <v>0</v>
      </c>
      <c r="I149" s="267">
        <f t="shared" si="25"/>
        <v>0</v>
      </c>
      <c r="J149" s="267">
        <f t="shared" si="25"/>
        <v>0</v>
      </c>
      <c r="K149" s="267">
        <f t="shared" si="25"/>
        <v>0</v>
      </c>
      <c r="L149" s="267">
        <f t="shared" si="25"/>
        <v>0</v>
      </c>
      <c r="M149" s="267">
        <f t="shared" si="25"/>
        <v>0</v>
      </c>
      <c r="N149" s="267">
        <f t="shared" si="25"/>
        <v>0</v>
      </c>
      <c r="O149" s="267">
        <f t="shared" si="25"/>
        <v>0</v>
      </c>
      <c r="P149" s="267">
        <f t="shared" si="25"/>
        <v>0</v>
      </c>
      <c r="Q149" s="267">
        <f t="shared" si="25"/>
        <v>0</v>
      </c>
      <c r="R149" s="267">
        <f t="shared" si="25"/>
        <v>0</v>
      </c>
      <c r="S149" s="267">
        <f t="shared" si="25"/>
        <v>0</v>
      </c>
      <c r="T149" s="267">
        <f t="shared" si="25"/>
        <v>0</v>
      </c>
      <c r="U149" s="267">
        <f t="shared" si="25"/>
        <v>0</v>
      </c>
      <c r="V149" s="267">
        <f t="shared" si="25"/>
        <v>0</v>
      </c>
      <c r="W149" s="267">
        <f t="shared" si="25"/>
        <v>0</v>
      </c>
      <c r="X149" s="267">
        <f t="shared" si="25"/>
        <v>0</v>
      </c>
      <c r="Y149" s="267">
        <f t="shared" si="25"/>
        <v>0</v>
      </c>
      <c r="DA149" s="77"/>
    </row>
    <row r="150" spans="1:105" ht="12" customHeight="1" x14ac:dyDescent="0.25">
      <c r="A150" s="173" t="s">
        <v>94</v>
      </c>
      <c r="B150" s="267">
        <f t="shared" ref="B150:Y150" si="26">IF(B$52=0,0,B$52/B$48)</f>
        <v>0</v>
      </c>
      <c r="C150" s="267">
        <f t="shared" si="26"/>
        <v>0</v>
      </c>
      <c r="D150" s="267">
        <f t="shared" si="26"/>
        <v>0</v>
      </c>
      <c r="E150" s="267">
        <f t="shared" si="26"/>
        <v>0</v>
      </c>
      <c r="F150" s="267">
        <f t="shared" si="26"/>
        <v>0</v>
      </c>
      <c r="G150" s="267">
        <f t="shared" si="26"/>
        <v>0</v>
      </c>
      <c r="H150" s="267">
        <f t="shared" si="26"/>
        <v>0</v>
      </c>
      <c r="I150" s="267">
        <f t="shared" si="26"/>
        <v>0</v>
      </c>
      <c r="J150" s="267">
        <f t="shared" si="26"/>
        <v>0</v>
      </c>
      <c r="K150" s="267">
        <f t="shared" si="26"/>
        <v>0</v>
      </c>
      <c r="L150" s="267">
        <f t="shared" si="26"/>
        <v>0</v>
      </c>
      <c r="M150" s="267">
        <f t="shared" si="26"/>
        <v>0</v>
      </c>
      <c r="N150" s="267">
        <f t="shared" si="26"/>
        <v>0</v>
      </c>
      <c r="O150" s="267">
        <f t="shared" si="26"/>
        <v>0</v>
      </c>
      <c r="P150" s="267">
        <f t="shared" si="26"/>
        <v>0</v>
      </c>
      <c r="Q150" s="267">
        <f t="shared" si="26"/>
        <v>0</v>
      </c>
      <c r="R150" s="267">
        <f t="shared" si="26"/>
        <v>0</v>
      </c>
      <c r="S150" s="267">
        <f t="shared" si="26"/>
        <v>0</v>
      </c>
      <c r="T150" s="267">
        <f t="shared" si="26"/>
        <v>0</v>
      </c>
      <c r="U150" s="267">
        <f t="shared" si="26"/>
        <v>0</v>
      </c>
      <c r="V150" s="267">
        <f t="shared" si="26"/>
        <v>0</v>
      </c>
      <c r="W150" s="267">
        <f t="shared" si="26"/>
        <v>0</v>
      </c>
      <c r="X150" s="267">
        <f t="shared" si="26"/>
        <v>0</v>
      </c>
      <c r="Y150" s="267">
        <f t="shared" si="26"/>
        <v>0</v>
      </c>
      <c r="DA150" s="77"/>
    </row>
    <row r="151" spans="1:105" ht="12" customHeight="1" x14ac:dyDescent="0.25">
      <c r="A151" s="56" t="s">
        <v>95</v>
      </c>
      <c r="B151" s="268">
        <f t="shared" ref="B151:Y151" si="27">IF(B$53=0,0,B$53/B$48)</f>
        <v>4.1975882315393826E-3</v>
      </c>
      <c r="C151" s="268">
        <f t="shared" si="27"/>
        <v>3.7762457488263504E-3</v>
      </c>
      <c r="D151" s="268">
        <f t="shared" si="27"/>
        <v>3.8679570154182262E-3</v>
      </c>
      <c r="E151" s="268">
        <f t="shared" si="27"/>
        <v>4.8677744981056002E-3</v>
      </c>
      <c r="F151" s="268">
        <f t="shared" si="27"/>
        <v>5.0408237765277898E-3</v>
      </c>
      <c r="G151" s="268">
        <f t="shared" si="27"/>
        <v>5.2739393113175751E-3</v>
      </c>
      <c r="H151" s="268">
        <f t="shared" si="27"/>
        <v>5.1787104661223321E-3</v>
      </c>
      <c r="I151" s="268">
        <f t="shared" si="27"/>
        <v>5.0449190300302727E-3</v>
      </c>
      <c r="J151" s="268">
        <f t="shared" si="27"/>
        <v>4.4774782258909414E-3</v>
      </c>
      <c r="K151" s="268">
        <f t="shared" si="27"/>
        <v>4.4725336908513023E-3</v>
      </c>
      <c r="L151" s="268">
        <f t="shared" si="27"/>
        <v>4.4697654368435376E-3</v>
      </c>
      <c r="M151" s="268">
        <f t="shared" si="27"/>
        <v>4.3785992034362457E-3</v>
      </c>
      <c r="N151" s="268">
        <f t="shared" si="27"/>
        <v>4.465135071834758E-3</v>
      </c>
      <c r="O151" s="268">
        <f t="shared" si="27"/>
        <v>4.4927413169589961E-3</v>
      </c>
      <c r="P151" s="268">
        <f t="shared" si="27"/>
        <v>4.5015460151033582E-3</v>
      </c>
      <c r="Q151" s="268">
        <f t="shared" si="27"/>
        <v>4.4982217456609377E-3</v>
      </c>
      <c r="R151" s="268">
        <f t="shared" si="27"/>
        <v>4.48039058063657E-3</v>
      </c>
      <c r="S151" s="268">
        <f t="shared" si="27"/>
        <v>4.4678587926803163E-3</v>
      </c>
      <c r="T151" s="268">
        <f t="shared" si="27"/>
        <v>4.4444365867976673E-3</v>
      </c>
      <c r="U151" s="268">
        <f t="shared" si="27"/>
        <v>4.3948552948424487E-3</v>
      </c>
      <c r="V151" s="268">
        <f t="shared" si="27"/>
        <v>4.5548094565528077E-3</v>
      </c>
      <c r="W151" s="268">
        <f t="shared" si="27"/>
        <v>4.4614000431059658E-3</v>
      </c>
      <c r="X151" s="268">
        <f t="shared" si="27"/>
        <v>4.3673039818151191E-3</v>
      </c>
      <c r="Y151" s="268">
        <f t="shared" si="27"/>
        <v>4.2252341318881849E-3</v>
      </c>
      <c r="DA151" s="78"/>
    </row>
    <row r="152" spans="1:105" ht="12" customHeight="1" x14ac:dyDescent="0.25">
      <c r="A152" s="174" t="s">
        <v>1496</v>
      </c>
      <c r="B152" s="269">
        <f t="shared" ref="B152:Y152" si="28">IF(B$59=0,0,B$59/B$48)</f>
        <v>0</v>
      </c>
      <c r="C152" s="269">
        <f t="shared" si="28"/>
        <v>0</v>
      </c>
      <c r="D152" s="269">
        <f t="shared" si="28"/>
        <v>0</v>
      </c>
      <c r="E152" s="269">
        <f t="shared" si="28"/>
        <v>0</v>
      </c>
      <c r="F152" s="269">
        <f t="shared" si="28"/>
        <v>0</v>
      </c>
      <c r="G152" s="269">
        <f t="shared" si="28"/>
        <v>0</v>
      </c>
      <c r="H152" s="269">
        <f t="shared" si="28"/>
        <v>0</v>
      </c>
      <c r="I152" s="269">
        <f t="shared" si="28"/>
        <v>0</v>
      </c>
      <c r="J152" s="269">
        <f t="shared" si="28"/>
        <v>0</v>
      </c>
      <c r="K152" s="269">
        <f t="shared" si="28"/>
        <v>0</v>
      </c>
      <c r="L152" s="269">
        <f t="shared" si="28"/>
        <v>0</v>
      </c>
      <c r="M152" s="269">
        <f t="shared" si="28"/>
        <v>0</v>
      </c>
      <c r="N152" s="269">
        <f t="shared" si="28"/>
        <v>0</v>
      </c>
      <c r="O152" s="269">
        <f t="shared" si="28"/>
        <v>0</v>
      </c>
      <c r="P152" s="269">
        <f t="shared" si="28"/>
        <v>0</v>
      </c>
      <c r="Q152" s="269">
        <f t="shared" si="28"/>
        <v>0</v>
      </c>
      <c r="R152" s="269">
        <f t="shared" si="28"/>
        <v>0</v>
      </c>
      <c r="S152" s="269">
        <f t="shared" si="28"/>
        <v>0</v>
      </c>
      <c r="T152" s="269">
        <f t="shared" si="28"/>
        <v>0</v>
      </c>
      <c r="U152" s="269">
        <f t="shared" si="28"/>
        <v>0</v>
      </c>
      <c r="V152" s="269">
        <f t="shared" si="28"/>
        <v>0</v>
      </c>
      <c r="W152" s="269">
        <f t="shared" si="28"/>
        <v>0</v>
      </c>
      <c r="X152" s="269">
        <f t="shared" si="28"/>
        <v>0</v>
      </c>
      <c r="Y152" s="269">
        <f t="shared" si="28"/>
        <v>0</v>
      </c>
      <c r="DA152" s="79"/>
    </row>
    <row r="153" spans="1:105" ht="12" customHeight="1" x14ac:dyDescent="0.25">
      <c r="A153" s="174" t="s">
        <v>1498</v>
      </c>
      <c r="B153" s="269">
        <f t="shared" ref="B153:Y153" si="29">IF(B$60=0,0,B$60/B$48)</f>
        <v>0.15015560090407568</v>
      </c>
      <c r="C153" s="269">
        <f t="shared" si="29"/>
        <v>0.14884983288117834</v>
      </c>
      <c r="D153" s="269">
        <f t="shared" si="29"/>
        <v>0.15288506764344709</v>
      </c>
      <c r="E153" s="269">
        <f t="shared" si="29"/>
        <v>0.15924231820557486</v>
      </c>
      <c r="F153" s="269">
        <f t="shared" si="29"/>
        <v>0.16113169428737542</v>
      </c>
      <c r="G153" s="269">
        <f t="shared" si="29"/>
        <v>0.16472303539465358</v>
      </c>
      <c r="H153" s="269">
        <f t="shared" si="29"/>
        <v>0.16274491504987362</v>
      </c>
      <c r="I153" s="269">
        <f t="shared" si="29"/>
        <v>0.16749493260181697</v>
      </c>
      <c r="J153" s="269">
        <f t="shared" si="29"/>
        <v>0.14969890292945284</v>
      </c>
      <c r="K153" s="269">
        <f t="shared" si="29"/>
        <v>0.14809718014049397</v>
      </c>
      <c r="L153" s="269">
        <f t="shared" si="29"/>
        <v>0.14841512881830421</v>
      </c>
      <c r="M153" s="269">
        <f t="shared" si="29"/>
        <v>0.15244973380434571</v>
      </c>
      <c r="N153" s="269">
        <f t="shared" si="29"/>
        <v>0.15349506503874039</v>
      </c>
      <c r="O153" s="269">
        <f t="shared" si="29"/>
        <v>0.15233871139019117</v>
      </c>
      <c r="P153" s="269">
        <f t="shared" si="29"/>
        <v>0.15293769106337449</v>
      </c>
      <c r="Q153" s="269">
        <f t="shared" si="29"/>
        <v>0.15410887578407945</v>
      </c>
      <c r="R153" s="269">
        <f t="shared" si="29"/>
        <v>0.15286893018500802</v>
      </c>
      <c r="S153" s="269">
        <f t="shared" si="29"/>
        <v>0.155000839932665</v>
      </c>
      <c r="T153" s="269">
        <f t="shared" si="29"/>
        <v>0.14806425136344095</v>
      </c>
      <c r="U153" s="269">
        <f t="shared" si="29"/>
        <v>0.1522367046826095</v>
      </c>
      <c r="V153" s="269">
        <f t="shared" si="29"/>
        <v>0.1573995513562701</v>
      </c>
      <c r="W153" s="269">
        <f t="shared" si="29"/>
        <v>0.15370603624748228</v>
      </c>
      <c r="X153" s="269">
        <f t="shared" si="29"/>
        <v>0.1531333264936218</v>
      </c>
      <c r="Y153" s="269">
        <f t="shared" si="29"/>
        <v>0.15309864943049389</v>
      </c>
      <c r="DA153" s="79"/>
    </row>
    <row r="154" spans="1:105" ht="12" customHeight="1" x14ac:dyDescent="0.25">
      <c r="A154" s="62" t="s">
        <v>1499</v>
      </c>
      <c r="B154" s="318">
        <f t="shared" ref="B154:Y154" si="30">IF(B$61=0,0,B$61/B$48)</f>
        <v>0.12609615572016658</v>
      </c>
      <c r="C154" s="318">
        <f t="shared" si="30"/>
        <v>0.12515040225490526</v>
      </c>
      <c r="D154" s="318">
        <f t="shared" si="30"/>
        <v>0.12848579593852533</v>
      </c>
      <c r="E154" s="318">
        <f t="shared" si="30"/>
        <v>0.13541277121733164</v>
      </c>
      <c r="F154" s="318">
        <f t="shared" si="30"/>
        <v>0.13819951220095605</v>
      </c>
      <c r="G154" s="318">
        <f t="shared" si="30"/>
        <v>0.14036040338328085</v>
      </c>
      <c r="H154" s="318">
        <f t="shared" si="30"/>
        <v>0.1385680415013387</v>
      </c>
      <c r="I154" s="318">
        <f t="shared" si="30"/>
        <v>0.1425775514484964</v>
      </c>
      <c r="J154" s="318">
        <f t="shared" si="30"/>
        <v>0.1226901055279985</v>
      </c>
      <c r="K154" s="318">
        <f t="shared" si="30"/>
        <v>0.12099072700035325</v>
      </c>
      <c r="L154" s="318">
        <f t="shared" si="30"/>
        <v>0.12146723847976637</v>
      </c>
      <c r="M154" s="318">
        <f t="shared" si="30"/>
        <v>0.12600320285504371</v>
      </c>
      <c r="N154" s="318">
        <f t="shared" si="30"/>
        <v>0.12739589518519689</v>
      </c>
      <c r="O154" s="318">
        <f t="shared" si="30"/>
        <v>0.12656674431519002</v>
      </c>
      <c r="P154" s="318">
        <f t="shared" si="30"/>
        <v>0.12695571321193777</v>
      </c>
      <c r="Q154" s="318">
        <f t="shared" si="30"/>
        <v>0.1282638304435437</v>
      </c>
      <c r="R154" s="318">
        <f t="shared" si="30"/>
        <v>0.12715550037309725</v>
      </c>
      <c r="S154" s="318">
        <f t="shared" si="30"/>
        <v>0.1291442607977229</v>
      </c>
      <c r="T154" s="318">
        <f t="shared" si="30"/>
        <v>0.12757014065081296</v>
      </c>
      <c r="U154" s="318">
        <f t="shared" si="30"/>
        <v>0.12641864726988292</v>
      </c>
      <c r="V154" s="318">
        <f t="shared" si="30"/>
        <v>0.13128732062967127</v>
      </c>
      <c r="W154" s="318">
        <f t="shared" si="30"/>
        <v>0.12782282731791009</v>
      </c>
      <c r="X154" s="318">
        <f t="shared" si="30"/>
        <v>0.12711552127689033</v>
      </c>
      <c r="Y154" s="318">
        <f t="shared" si="30"/>
        <v>0.12641832267323425</v>
      </c>
      <c r="DA154" s="141"/>
    </row>
    <row r="155" spans="1:105" ht="12" customHeight="1" x14ac:dyDescent="0.25">
      <c r="A155" s="62" t="s">
        <v>1506</v>
      </c>
      <c r="B155" s="318">
        <f t="shared" ref="B155:Y155" si="31">IF(B$67=0,0,B$67/B$48)</f>
        <v>2.4059445183909105E-2</v>
      </c>
      <c r="C155" s="318">
        <f t="shared" si="31"/>
        <v>2.3699430626273093E-2</v>
      </c>
      <c r="D155" s="318">
        <f t="shared" si="31"/>
        <v>2.4399271704921767E-2</v>
      </c>
      <c r="E155" s="318">
        <f t="shared" si="31"/>
        <v>2.3829546988243213E-2</v>
      </c>
      <c r="F155" s="318">
        <f t="shared" si="31"/>
        <v>2.293218208641936E-2</v>
      </c>
      <c r="G155" s="318">
        <f t="shared" si="31"/>
        <v>2.4362632011372728E-2</v>
      </c>
      <c r="H155" s="318">
        <f t="shared" si="31"/>
        <v>2.4176873548534931E-2</v>
      </c>
      <c r="I155" s="318">
        <f t="shared" si="31"/>
        <v>2.4917381153320553E-2</v>
      </c>
      <c r="J155" s="318">
        <f t="shared" si="31"/>
        <v>2.7008797401454347E-2</v>
      </c>
      <c r="K155" s="318">
        <f t="shared" si="31"/>
        <v>2.7106453140140731E-2</v>
      </c>
      <c r="L155" s="318">
        <f t="shared" si="31"/>
        <v>2.6947890338537842E-2</v>
      </c>
      <c r="M155" s="318">
        <f t="shared" si="31"/>
        <v>2.6446530949301987E-2</v>
      </c>
      <c r="N155" s="318">
        <f t="shared" si="31"/>
        <v>2.6099169853543464E-2</v>
      </c>
      <c r="O155" s="318">
        <f t="shared" si="31"/>
        <v>2.5771967075001147E-2</v>
      </c>
      <c r="P155" s="318">
        <f t="shared" si="31"/>
        <v>2.5981977851436723E-2</v>
      </c>
      <c r="Q155" s="318">
        <f t="shared" si="31"/>
        <v>2.5845045340535753E-2</v>
      </c>
      <c r="R155" s="318">
        <f t="shared" si="31"/>
        <v>2.5713429811910785E-2</v>
      </c>
      <c r="S155" s="318">
        <f t="shared" si="31"/>
        <v>2.5856579134942093E-2</v>
      </c>
      <c r="T155" s="318">
        <f t="shared" si="31"/>
        <v>2.049411071262798E-2</v>
      </c>
      <c r="U155" s="318">
        <f t="shared" si="31"/>
        <v>2.5818057412726581E-2</v>
      </c>
      <c r="V155" s="318">
        <f t="shared" si="31"/>
        <v>2.6112230726598823E-2</v>
      </c>
      <c r="W155" s="318">
        <f t="shared" si="31"/>
        <v>2.5883208929572164E-2</v>
      </c>
      <c r="X155" s="318">
        <f t="shared" si="31"/>
        <v>2.6017805216731461E-2</v>
      </c>
      <c r="Y155" s="318">
        <f t="shared" si="31"/>
        <v>2.6680326757259645E-2</v>
      </c>
      <c r="DA155" s="141"/>
    </row>
    <row r="156" spans="1:105" ht="12" customHeight="1" x14ac:dyDescent="0.25">
      <c r="A156" s="62" t="s">
        <v>1518</v>
      </c>
      <c r="B156" s="318">
        <f t="shared" ref="B156:Y156" si="32">IF(B$78=0,0,B$78/B$48)</f>
        <v>0</v>
      </c>
      <c r="C156" s="318">
        <f t="shared" si="32"/>
        <v>0</v>
      </c>
      <c r="D156" s="318">
        <f t="shared" si="32"/>
        <v>0</v>
      </c>
      <c r="E156" s="318">
        <f t="shared" si="32"/>
        <v>0</v>
      </c>
      <c r="F156" s="318">
        <f t="shared" si="32"/>
        <v>0</v>
      </c>
      <c r="G156" s="318">
        <f t="shared" si="32"/>
        <v>0</v>
      </c>
      <c r="H156" s="318">
        <f t="shared" si="32"/>
        <v>0</v>
      </c>
      <c r="I156" s="318">
        <f t="shared" si="32"/>
        <v>0</v>
      </c>
      <c r="J156" s="318">
        <f t="shared" si="32"/>
        <v>0</v>
      </c>
      <c r="K156" s="318">
        <f t="shared" si="32"/>
        <v>0</v>
      </c>
      <c r="L156" s="318">
        <f t="shared" si="32"/>
        <v>0</v>
      </c>
      <c r="M156" s="318">
        <f t="shared" si="32"/>
        <v>0</v>
      </c>
      <c r="N156" s="318">
        <f t="shared" si="32"/>
        <v>0</v>
      </c>
      <c r="O156" s="318">
        <f t="shared" si="32"/>
        <v>0</v>
      </c>
      <c r="P156" s="318">
        <f t="shared" si="32"/>
        <v>0</v>
      </c>
      <c r="Q156" s="318">
        <f t="shared" si="32"/>
        <v>0</v>
      </c>
      <c r="R156" s="318">
        <f t="shared" si="32"/>
        <v>0</v>
      </c>
      <c r="S156" s="318">
        <f t="shared" si="32"/>
        <v>0</v>
      </c>
      <c r="T156" s="318">
        <f t="shared" si="32"/>
        <v>0</v>
      </c>
      <c r="U156" s="318">
        <f t="shared" si="32"/>
        <v>0</v>
      </c>
      <c r="V156" s="318">
        <f t="shared" si="32"/>
        <v>0</v>
      </c>
      <c r="W156" s="318">
        <f t="shared" si="32"/>
        <v>0</v>
      </c>
      <c r="X156" s="318">
        <f t="shared" si="32"/>
        <v>0</v>
      </c>
      <c r="Y156" s="318">
        <f t="shared" si="32"/>
        <v>0</v>
      </c>
      <c r="DA156" s="141"/>
    </row>
    <row r="157" spans="1:105" ht="12" customHeight="1" x14ac:dyDescent="0.25">
      <c r="A157" s="174" t="s">
        <v>1520</v>
      </c>
      <c r="B157" s="269">
        <f t="shared" ref="B157:Y157" si="33">IF(B$79=0,0,B$79/B$48)</f>
        <v>0.6147702981051546</v>
      </c>
      <c r="C157" s="269">
        <f t="shared" si="33"/>
        <v>0.61065096339412217</v>
      </c>
      <c r="D157" s="269">
        <f t="shared" si="33"/>
        <v>0.6289444750115758</v>
      </c>
      <c r="E157" s="269">
        <f t="shared" si="33"/>
        <v>0.61866898245724189</v>
      </c>
      <c r="F157" s="269">
        <f t="shared" si="33"/>
        <v>0.62147185788148374</v>
      </c>
      <c r="G157" s="269">
        <f t="shared" si="33"/>
        <v>0.6200745626444476</v>
      </c>
      <c r="H157" s="269">
        <f t="shared" si="33"/>
        <v>0.61258203748104023</v>
      </c>
      <c r="I157" s="269">
        <f t="shared" si="33"/>
        <v>0.62658368909667939</v>
      </c>
      <c r="J157" s="269">
        <f t="shared" si="33"/>
        <v>0.68212026134205295</v>
      </c>
      <c r="K157" s="269">
        <f t="shared" si="33"/>
        <v>0.6908278368274352</v>
      </c>
      <c r="L157" s="269">
        <f t="shared" si="33"/>
        <v>0.68643449714426796</v>
      </c>
      <c r="M157" s="269">
        <f t="shared" si="33"/>
        <v>0.67308194392227394</v>
      </c>
      <c r="N157" s="269">
        <f t="shared" si="33"/>
        <v>0.66811184449216798</v>
      </c>
      <c r="O157" s="269">
        <f t="shared" si="33"/>
        <v>0.66292110037478735</v>
      </c>
      <c r="P157" s="269">
        <f t="shared" si="33"/>
        <v>0.66504354537041876</v>
      </c>
      <c r="Q157" s="269">
        <f t="shared" si="33"/>
        <v>0.66699446338347201</v>
      </c>
      <c r="R157" s="269">
        <f t="shared" si="33"/>
        <v>0.667224942238833</v>
      </c>
      <c r="S157" s="269">
        <f t="shared" si="33"/>
        <v>0.66410338774087985</v>
      </c>
      <c r="T157" s="269">
        <f t="shared" si="33"/>
        <v>0.6767883599650657</v>
      </c>
      <c r="U157" s="269">
        <f t="shared" si="33"/>
        <v>0.67046174269587044</v>
      </c>
      <c r="V157" s="269">
        <f t="shared" si="33"/>
        <v>0.67884032400071381</v>
      </c>
      <c r="W157" s="269">
        <f t="shared" si="33"/>
        <v>0.67794453403964461</v>
      </c>
      <c r="X157" s="269">
        <f t="shared" si="33"/>
        <v>0.67221196393415283</v>
      </c>
      <c r="Y157" s="269">
        <f t="shared" si="33"/>
        <v>0.69351374978211278</v>
      </c>
      <c r="DA157" s="79"/>
    </row>
    <row r="158" spans="1:105" ht="12" customHeight="1" x14ac:dyDescent="0.25">
      <c r="A158" s="62" t="s">
        <v>1521</v>
      </c>
      <c r="B158" s="318">
        <f t="shared" ref="B158:Y158" si="34">IF(B$80=0,0,B$80/B$48)</f>
        <v>0.6147702981051546</v>
      </c>
      <c r="C158" s="318">
        <f t="shared" si="34"/>
        <v>0.61065096339412217</v>
      </c>
      <c r="D158" s="318">
        <f t="shared" si="34"/>
        <v>0.6289444750115758</v>
      </c>
      <c r="E158" s="318">
        <f t="shared" si="34"/>
        <v>0.61866898245724189</v>
      </c>
      <c r="F158" s="318">
        <f t="shared" si="34"/>
        <v>0.62147185788148374</v>
      </c>
      <c r="G158" s="318">
        <f t="shared" si="34"/>
        <v>0.6200745626444476</v>
      </c>
      <c r="H158" s="318">
        <f t="shared" si="34"/>
        <v>0.61258203748104023</v>
      </c>
      <c r="I158" s="318">
        <f t="shared" si="34"/>
        <v>0.62658368909667939</v>
      </c>
      <c r="J158" s="318">
        <f t="shared" si="34"/>
        <v>0.68212026134205295</v>
      </c>
      <c r="K158" s="318">
        <f t="shared" si="34"/>
        <v>0.6908278368274352</v>
      </c>
      <c r="L158" s="318">
        <f t="shared" si="34"/>
        <v>0.68643449714426796</v>
      </c>
      <c r="M158" s="318">
        <f t="shared" si="34"/>
        <v>0.67308194392227394</v>
      </c>
      <c r="N158" s="318">
        <f t="shared" si="34"/>
        <v>0.66811184449216798</v>
      </c>
      <c r="O158" s="318">
        <f t="shared" si="34"/>
        <v>0.66292110037478735</v>
      </c>
      <c r="P158" s="318">
        <f t="shared" si="34"/>
        <v>0.66504354537041876</v>
      </c>
      <c r="Q158" s="318">
        <f t="shared" si="34"/>
        <v>0.66699446338347201</v>
      </c>
      <c r="R158" s="318">
        <f t="shared" si="34"/>
        <v>0.667224942238833</v>
      </c>
      <c r="S158" s="318">
        <f t="shared" si="34"/>
        <v>0.66410338774087985</v>
      </c>
      <c r="T158" s="318">
        <f t="shared" si="34"/>
        <v>0.6767883599650657</v>
      </c>
      <c r="U158" s="318">
        <f t="shared" si="34"/>
        <v>0.67046174269587044</v>
      </c>
      <c r="V158" s="318">
        <f t="shared" si="34"/>
        <v>0.67884032400071381</v>
      </c>
      <c r="W158" s="318">
        <f t="shared" si="34"/>
        <v>0.67794453403964461</v>
      </c>
      <c r="X158" s="318">
        <f t="shared" si="34"/>
        <v>0.67221196393415283</v>
      </c>
      <c r="Y158" s="318">
        <f t="shared" si="34"/>
        <v>0.69351374978211278</v>
      </c>
      <c r="DA158" s="141"/>
    </row>
    <row r="159" spans="1:105" ht="12" customHeight="1" x14ac:dyDescent="0.25">
      <c r="A159" s="62" t="s">
        <v>1530</v>
      </c>
      <c r="B159" s="318">
        <f t="shared" ref="B159:Y159" si="35">IF(B$88=0,0,B$88/B$48)</f>
        <v>0</v>
      </c>
      <c r="C159" s="318">
        <f t="shared" si="35"/>
        <v>0</v>
      </c>
      <c r="D159" s="318">
        <f t="shared" si="35"/>
        <v>0</v>
      </c>
      <c r="E159" s="318">
        <f t="shared" si="35"/>
        <v>0</v>
      </c>
      <c r="F159" s="318">
        <f t="shared" si="35"/>
        <v>0</v>
      </c>
      <c r="G159" s="318">
        <f t="shared" si="35"/>
        <v>0</v>
      </c>
      <c r="H159" s="318">
        <f t="shared" si="35"/>
        <v>0</v>
      </c>
      <c r="I159" s="318">
        <f t="shared" si="35"/>
        <v>0</v>
      </c>
      <c r="J159" s="318">
        <f t="shared" si="35"/>
        <v>0</v>
      </c>
      <c r="K159" s="318">
        <f t="shared" si="35"/>
        <v>0</v>
      </c>
      <c r="L159" s="318">
        <f t="shared" si="35"/>
        <v>0</v>
      </c>
      <c r="M159" s="318">
        <f t="shared" si="35"/>
        <v>0</v>
      </c>
      <c r="N159" s="318">
        <f t="shared" si="35"/>
        <v>0</v>
      </c>
      <c r="O159" s="318">
        <f t="shared" si="35"/>
        <v>0</v>
      </c>
      <c r="P159" s="318">
        <f t="shared" si="35"/>
        <v>0</v>
      </c>
      <c r="Q159" s="318">
        <f t="shared" si="35"/>
        <v>0</v>
      </c>
      <c r="R159" s="318">
        <f t="shared" si="35"/>
        <v>0</v>
      </c>
      <c r="S159" s="318">
        <f t="shared" si="35"/>
        <v>0</v>
      </c>
      <c r="T159" s="318">
        <f t="shared" si="35"/>
        <v>0</v>
      </c>
      <c r="U159" s="318">
        <f t="shared" si="35"/>
        <v>0</v>
      </c>
      <c r="V159" s="318">
        <f t="shared" si="35"/>
        <v>0</v>
      </c>
      <c r="W159" s="318">
        <f t="shared" si="35"/>
        <v>0</v>
      </c>
      <c r="X159" s="318">
        <f t="shared" si="35"/>
        <v>0</v>
      </c>
      <c r="Y159" s="318">
        <f t="shared" si="35"/>
        <v>0</v>
      </c>
      <c r="DA159" s="141"/>
    </row>
    <row r="160" spans="1:105" ht="12" customHeight="1" x14ac:dyDescent="0.25">
      <c r="A160" s="174" t="s">
        <v>1532</v>
      </c>
      <c r="B160" s="269">
        <f t="shared" ref="B160:Y160" si="36">IF(B$89=0,0,B$89/B$48)</f>
        <v>6.7180962976240793E-2</v>
      </c>
      <c r="C160" s="269">
        <f t="shared" si="36"/>
        <v>6.6677088546671551E-2</v>
      </c>
      <c r="D160" s="269">
        <f t="shared" si="36"/>
        <v>6.8454105128110662E-2</v>
      </c>
      <c r="E160" s="269">
        <f t="shared" si="36"/>
        <v>7.2144628975447878E-2</v>
      </c>
      <c r="F160" s="269">
        <f t="shared" si="36"/>
        <v>7.3629336750843641E-2</v>
      </c>
      <c r="G160" s="269">
        <f t="shared" si="36"/>
        <v>7.4780606983360615E-2</v>
      </c>
      <c r="H160" s="269">
        <f t="shared" si="36"/>
        <v>7.3825680193221138E-2</v>
      </c>
      <c r="I160" s="269">
        <f t="shared" si="36"/>
        <v>7.5961849513962759E-2</v>
      </c>
      <c r="J160" s="269">
        <f t="shared" si="36"/>
        <v>6.5366302326608741E-2</v>
      </c>
      <c r="K160" s="269">
        <f t="shared" si="36"/>
        <v>6.4460914804710667E-2</v>
      </c>
      <c r="L160" s="269">
        <f t="shared" si="36"/>
        <v>6.4714788524122421E-2</v>
      </c>
      <c r="M160" s="269">
        <f t="shared" si="36"/>
        <v>6.7131439951889332E-2</v>
      </c>
      <c r="N160" s="269">
        <f t="shared" si="36"/>
        <v>6.7873432531559655E-2</v>
      </c>
      <c r="O160" s="269">
        <f t="shared" si="36"/>
        <v>6.7431681126994505E-2</v>
      </c>
      <c r="P160" s="269">
        <f t="shared" si="36"/>
        <v>6.7638914288878596E-2</v>
      </c>
      <c r="Q160" s="269">
        <f t="shared" si="36"/>
        <v>6.8335847314339934E-2</v>
      </c>
      <c r="R160" s="269">
        <f t="shared" si="36"/>
        <v>6.774535602614111E-2</v>
      </c>
      <c r="S160" s="269">
        <f t="shared" si="36"/>
        <v>6.8804919180087645E-2</v>
      </c>
      <c r="T160" s="269">
        <f t="shared" si="36"/>
        <v>6.7966266275042708E-2</v>
      </c>
      <c r="U160" s="269">
        <f t="shared" si="36"/>
        <v>6.7352778625480114E-2</v>
      </c>
      <c r="V160" s="269">
        <f t="shared" si="36"/>
        <v>6.9946689303084078E-2</v>
      </c>
      <c r="W160" s="269">
        <f t="shared" si="36"/>
        <v>6.8100891581658093E-2</v>
      </c>
      <c r="X160" s="269">
        <f t="shared" si="36"/>
        <v>6.7724056136649932E-2</v>
      </c>
      <c r="Y160" s="269">
        <f t="shared" si="36"/>
        <v>6.7352605688285369E-2</v>
      </c>
      <c r="DA160" s="79"/>
    </row>
    <row r="161" spans="1:105" ht="12" customHeight="1" x14ac:dyDescent="0.25">
      <c r="A161" s="62" t="s">
        <v>1533</v>
      </c>
      <c r="B161" s="318">
        <f t="shared" ref="B161:Y161" si="37">IF(B$90=0,0,B$90/B$48)</f>
        <v>6.7180962976240793E-2</v>
      </c>
      <c r="C161" s="318">
        <f t="shared" si="37"/>
        <v>6.6677088546671551E-2</v>
      </c>
      <c r="D161" s="318">
        <f t="shared" si="37"/>
        <v>6.8454105128110662E-2</v>
      </c>
      <c r="E161" s="318">
        <f t="shared" si="37"/>
        <v>7.2144628975447878E-2</v>
      </c>
      <c r="F161" s="318">
        <f t="shared" si="37"/>
        <v>7.3629336750843641E-2</v>
      </c>
      <c r="G161" s="318">
        <f t="shared" si="37"/>
        <v>7.4780606983360615E-2</v>
      </c>
      <c r="H161" s="318">
        <f t="shared" si="37"/>
        <v>7.3825680193221138E-2</v>
      </c>
      <c r="I161" s="318">
        <f t="shared" si="37"/>
        <v>7.5961849513962759E-2</v>
      </c>
      <c r="J161" s="318">
        <f t="shared" si="37"/>
        <v>6.5366302326608741E-2</v>
      </c>
      <c r="K161" s="318">
        <f t="shared" si="37"/>
        <v>6.4460914804710667E-2</v>
      </c>
      <c r="L161" s="318">
        <f t="shared" si="37"/>
        <v>6.4714788524122421E-2</v>
      </c>
      <c r="M161" s="318">
        <f t="shared" si="37"/>
        <v>6.7131439951889332E-2</v>
      </c>
      <c r="N161" s="318">
        <f t="shared" si="37"/>
        <v>6.7873432531559655E-2</v>
      </c>
      <c r="O161" s="318">
        <f t="shared" si="37"/>
        <v>6.7431681126994505E-2</v>
      </c>
      <c r="P161" s="318">
        <f t="shared" si="37"/>
        <v>6.7638914288878596E-2</v>
      </c>
      <c r="Q161" s="318">
        <f t="shared" si="37"/>
        <v>6.8335847314339934E-2</v>
      </c>
      <c r="R161" s="318">
        <f t="shared" si="37"/>
        <v>6.774535602614111E-2</v>
      </c>
      <c r="S161" s="318">
        <f t="shared" si="37"/>
        <v>6.8804919180087645E-2</v>
      </c>
      <c r="T161" s="318">
        <f t="shared" si="37"/>
        <v>6.7966266275042708E-2</v>
      </c>
      <c r="U161" s="318">
        <f t="shared" si="37"/>
        <v>6.7352778625480114E-2</v>
      </c>
      <c r="V161" s="318">
        <f t="shared" si="37"/>
        <v>6.9946689303084078E-2</v>
      </c>
      <c r="W161" s="318">
        <f t="shared" si="37"/>
        <v>6.8100891581658093E-2</v>
      </c>
      <c r="X161" s="318">
        <f t="shared" si="37"/>
        <v>6.7724056136649932E-2</v>
      </c>
      <c r="Y161" s="318">
        <f t="shared" si="37"/>
        <v>6.7352605688285369E-2</v>
      </c>
      <c r="DA161" s="141"/>
    </row>
    <row r="162" spans="1:105" ht="12" customHeight="1" x14ac:dyDescent="0.25">
      <c r="A162" s="62" t="s">
        <v>1540</v>
      </c>
      <c r="B162" s="327">
        <f t="shared" ref="B162:Y162" si="38">IF(B$96=0,0,B$96/B$48)</f>
        <v>0</v>
      </c>
      <c r="C162" s="327">
        <f t="shared" si="38"/>
        <v>0</v>
      </c>
      <c r="D162" s="327">
        <f t="shared" si="38"/>
        <v>0</v>
      </c>
      <c r="E162" s="327">
        <f t="shared" si="38"/>
        <v>0</v>
      </c>
      <c r="F162" s="327">
        <f t="shared" si="38"/>
        <v>0</v>
      </c>
      <c r="G162" s="327">
        <f t="shared" si="38"/>
        <v>0</v>
      </c>
      <c r="H162" s="327">
        <f t="shared" si="38"/>
        <v>0</v>
      </c>
      <c r="I162" s="327">
        <f t="shared" si="38"/>
        <v>0</v>
      </c>
      <c r="J162" s="327">
        <f t="shared" si="38"/>
        <v>0</v>
      </c>
      <c r="K162" s="327">
        <f t="shared" si="38"/>
        <v>0</v>
      </c>
      <c r="L162" s="327">
        <f t="shared" si="38"/>
        <v>0</v>
      </c>
      <c r="M162" s="327">
        <f t="shared" si="38"/>
        <v>0</v>
      </c>
      <c r="N162" s="327">
        <f t="shared" si="38"/>
        <v>0</v>
      </c>
      <c r="O162" s="327">
        <f t="shared" si="38"/>
        <v>0</v>
      </c>
      <c r="P162" s="327">
        <f t="shared" si="38"/>
        <v>0</v>
      </c>
      <c r="Q162" s="327">
        <f t="shared" si="38"/>
        <v>0</v>
      </c>
      <c r="R162" s="327">
        <f t="shared" si="38"/>
        <v>0</v>
      </c>
      <c r="S162" s="327">
        <f t="shared" si="38"/>
        <v>0</v>
      </c>
      <c r="T162" s="327">
        <f t="shared" si="38"/>
        <v>0</v>
      </c>
      <c r="U162" s="327">
        <f t="shared" si="38"/>
        <v>0</v>
      </c>
      <c r="V162" s="327">
        <f t="shared" si="38"/>
        <v>0</v>
      </c>
      <c r="W162" s="327">
        <f t="shared" si="38"/>
        <v>0</v>
      </c>
      <c r="X162" s="327">
        <f t="shared" si="38"/>
        <v>0</v>
      </c>
      <c r="Y162" s="327">
        <f t="shared" si="38"/>
        <v>0</v>
      </c>
      <c r="DA162" s="151"/>
    </row>
    <row r="163" spans="1:105" ht="12" customHeight="1" x14ac:dyDescent="0.25">
      <c r="A163" s="100" t="s">
        <v>105</v>
      </c>
      <c r="B163" s="310">
        <f t="shared" ref="B163:Y163" si="39">IF(B$48=0,0,B$97/B$48)</f>
        <v>0.16369554978298961</v>
      </c>
      <c r="C163" s="310">
        <f t="shared" si="39"/>
        <v>0.17004586942920163</v>
      </c>
      <c r="D163" s="310">
        <f t="shared" si="39"/>
        <v>0.14584839520144829</v>
      </c>
      <c r="E163" s="310">
        <f t="shared" si="39"/>
        <v>0.14507629586362977</v>
      </c>
      <c r="F163" s="310">
        <f t="shared" si="39"/>
        <v>0.1387262873037694</v>
      </c>
      <c r="G163" s="310">
        <f t="shared" si="39"/>
        <v>0.13514785566622056</v>
      </c>
      <c r="H163" s="310">
        <f t="shared" si="39"/>
        <v>0.1456686568097427</v>
      </c>
      <c r="I163" s="310">
        <f t="shared" si="39"/>
        <v>0.12491460975751063</v>
      </c>
      <c r="J163" s="310">
        <f t="shared" si="39"/>
        <v>9.8337055175994559E-2</v>
      </c>
      <c r="K163" s="310">
        <f t="shared" si="39"/>
        <v>9.2141534536508807E-2</v>
      </c>
      <c r="L163" s="310">
        <f t="shared" si="39"/>
        <v>9.5965820076461733E-2</v>
      </c>
      <c r="M163" s="310">
        <f t="shared" si="39"/>
        <v>0.10295828311805469</v>
      </c>
      <c r="N163" s="310">
        <f t="shared" si="39"/>
        <v>0.10605452286569726</v>
      </c>
      <c r="O163" s="310">
        <f t="shared" si="39"/>
        <v>0.1128157657910679</v>
      </c>
      <c r="P163" s="310">
        <f t="shared" si="39"/>
        <v>0.10987830326222482</v>
      </c>
      <c r="Q163" s="310">
        <f t="shared" si="39"/>
        <v>0.10606259177244781</v>
      </c>
      <c r="R163" s="310">
        <f t="shared" si="39"/>
        <v>0.10768038096938137</v>
      </c>
      <c r="S163" s="310">
        <f t="shared" si="39"/>
        <v>0.10762299435368716</v>
      </c>
      <c r="T163" s="310">
        <f t="shared" si="39"/>
        <v>0.10273668580965312</v>
      </c>
      <c r="U163" s="310">
        <f t="shared" si="39"/>
        <v>0.1055539187011975</v>
      </c>
      <c r="V163" s="310">
        <f t="shared" si="39"/>
        <v>8.9258625883379281E-2</v>
      </c>
      <c r="W163" s="310">
        <f t="shared" si="39"/>
        <v>9.5787138088109083E-2</v>
      </c>
      <c r="X163" s="310">
        <f t="shared" si="39"/>
        <v>0.10256334945376031</v>
      </c>
      <c r="Y163" s="310">
        <f t="shared" si="39"/>
        <v>8.1809760967219869E-2</v>
      </c>
      <c r="DA163" s="127"/>
    </row>
    <row r="164" spans="1:105" ht="12" customHeight="1" x14ac:dyDescent="0.25">
      <c r="A164" s="172"/>
      <c r="B164" s="172"/>
      <c r="C164" s="172"/>
      <c r="D164" s="172"/>
      <c r="E164" s="172"/>
      <c r="F164" s="172"/>
      <c r="G164" s="172"/>
      <c r="H164" s="172"/>
      <c r="I164" s="172"/>
      <c r="J164" s="172"/>
      <c r="K164" s="172"/>
      <c r="L164" s="172"/>
      <c r="M164" s="172"/>
      <c r="N164" s="172"/>
      <c r="O164" s="172"/>
      <c r="P164" s="172"/>
      <c r="Q164" s="172"/>
      <c r="R164" s="172"/>
      <c r="S164" s="172"/>
      <c r="T164" s="172"/>
      <c r="U164" s="172"/>
      <c r="V164" s="172"/>
      <c r="W164" s="172"/>
      <c r="X164" s="172"/>
      <c r="Y164" s="172"/>
      <c r="DA164" s="176"/>
    </row>
    <row r="165" spans="1:105" ht="12" customHeight="1" x14ac:dyDescent="0.25">
      <c r="A165" s="35" t="s">
        <v>53</v>
      </c>
      <c r="B165" s="232">
        <f t="shared" ref="B165:Y165" si="40">SUM(B166:B170,B172:B174,B176:B178,B179)</f>
        <v>1</v>
      </c>
      <c r="C165" s="232">
        <f t="shared" si="40"/>
        <v>1</v>
      </c>
      <c r="D165" s="232">
        <f t="shared" si="40"/>
        <v>1.0000000000000002</v>
      </c>
      <c r="E165" s="232">
        <f t="shared" si="40"/>
        <v>0.99999999999999989</v>
      </c>
      <c r="F165" s="232">
        <f t="shared" si="40"/>
        <v>0.99999999999999989</v>
      </c>
      <c r="G165" s="232">
        <f t="shared" si="40"/>
        <v>1</v>
      </c>
      <c r="H165" s="232">
        <f t="shared" si="40"/>
        <v>1</v>
      </c>
      <c r="I165" s="232">
        <f t="shared" si="40"/>
        <v>1</v>
      </c>
      <c r="J165" s="232">
        <f t="shared" si="40"/>
        <v>1</v>
      </c>
      <c r="K165" s="232">
        <f t="shared" si="40"/>
        <v>0.99999999999999989</v>
      </c>
      <c r="L165" s="232">
        <f t="shared" si="40"/>
        <v>1</v>
      </c>
      <c r="M165" s="232">
        <f t="shared" si="40"/>
        <v>1</v>
      </c>
      <c r="N165" s="232">
        <f t="shared" si="40"/>
        <v>1</v>
      </c>
      <c r="O165" s="232">
        <f t="shared" si="40"/>
        <v>1</v>
      </c>
      <c r="P165" s="232">
        <f t="shared" si="40"/>
        <v>1</v>
      </c>
      <c r="Q165" s="232">
        <f t="shared" si="40"/>
        <v>1</v>
      </c>
      <c r="R165" s="232">
        <f t="shared" si="40"/>
        <v>1</v>
      </c>
      <c r="S165" s="232">
        <f t="shared" si="40"/>
        <v>1</v>
      </c>
      <c r="T165" s="232">
        <f t="shared" si="40"/>
        <v>1</v>
      </c>
      <c r="U165" s="232">
        <f t="shared" si="40"/>
        <v>1</v>
      </c>
      <c r="V165" s="232">
        <f t="shared" si="40"/>
        <v>0.99999999999999989</v>
      </c>
      <c r="W165" s="232">
        <f t="shared" si="40"/>
        <v>1</v>
      </c>
      <c r="X165" s="232">
        <f t="shared" si="40"/>
        <v>1</v>
      </c>
      <c r="Y165" s="232">
        <f t="shared" si="40"/>
        <v>1</v>
      </c>
      <c r="DA165" s="95"/>
    </row>
    <row r="166" spans="1:105" ht="12" customHeight="1" x14ac:dyDescent="0.25">
      <c r="A166" s="55" t="s">
        <v>91</v>
      </c>
      <c r="B166" s="266">
        <f t="shared" ref="B166:Y166" si="41">IF(B$100=0,0,B$100/B$99)</f>
        <v>0</v>
      </c>
      <c r="C166" s="266">
        <f t="shared" si="41"/>
        <v>0</v>
      </c>
      <c r="D166" s="266">
        <f t="shared" si="41"/>
        <v>0</v>
      </c>
      <c r="E166" s="266">
        <f t="shared" si="41"/>
        <v>0</v>
      </c>
      <c r="F166" s="266">
        <f t="shared" si="41"/>
        <v>0</v>
      </c>
      <c r="G166" s="266">
        <f t="shared" si="41"/>
        <v>0</v>
      </c>
      <c r="H166" s="266">
        <f t="shared" si="41"/>
        <v>0</v>
      </c>
      <c r="I166" s="266">
        <f t="shared" si="41"/>
        <v>0</v>
      </c>
      <c r="J166" s="266">
        <f t="shared" si="41"/>
        <v>0</v>
      </c>
      <c r="K166" s="266">
        <f t="shared" si="41"/>
        <v>0</v>
      </c>
      <c r="L166" s="266">
        <f t="shared" si="41"/>
        <v>0</v>
      </c>
      <c r="M166" s="266">
        <f t="shared" si="41"/>
        <v>0</v>
      </c>
      <c r="N166" s="266">
        <f t="shared" si="41"/>
        <v>0</v>
      </c>
      <c r="O166" s="266">
        <f t="shared" si="41"/>
        <v>0</v>
      </c>
      <c r="P166" s="266">
        <f t="shared" si="41"/>
        <v>0</v>
      </c>
      <c r="Q166" s="266">
        <f t="shared" si="41"/>
        <v>0</v>
      </c>
      <c r="R166" s="266">
        <f t="shared" si="41"/>
        <v>0</v>
      </c>
      <c r="S166" s="266">
        <f t="shared" si="41"/>
        <v>0</v>
      </c>
      <c r="T166" s="266">
        <f t="shared" si="41"/>
        <v>0</v>
      </c>
      <c r="U166" s="266">
        <f t="shared" si="41"/>
        <v>0</v>
      </c>
      <c r="V166" s="266">
        <f t="shared" si="41"/>
        <v>0</v>
      </c>
      <c r="W166" s="266">
        <f t="shared" si="41"/>
        <v>0</v>
      </c>
      <c r="X166" s="266">
        <f t="shared" si="41"/>
        <v>0</v>
      </c>
      <c r="Y166" s="266">
        <f t="shared" si="41"/>
        <v>0</v>
      </c>
      <c r="DA166" s="76"/>
    </row>
    <row r="167" spans="1:105" ht="12" customHeight="1" x14ac:dyDescent="0.25">
      <c r="A167" s="173" t="s">
        <v>92</v>
      </c>
      <c r="B167" s="267">
        <f t="shared" ref="B167:Y167" si="42">IF(B$101=0,0,B$101/B$99)</f>
        <v>0</v>
      </c>
      <c r="C167" s="267">
        <f t="shared" si="42"/>
        <v>0</v>
      </c>
      <c r="D167" s="267">
        <f t="shared" si="42"/>
        <v>0</v>
      </c>
      <c r="E167" s="267">
        <f t="shared" si="42"/>
        <v>0</v>
      </c>
      <c r="F167" s="267">
        <f t="shared" si="42"/>
        <v>0</v>
      </c>
      <c r="G167" s="267">
        <f t="shared" si="42"/>
        <v>0</v>
      </c>
      <c r="H167" s="267">
        <f t="shared" si="42"/>
        <v>0</v>
      </c>
      <c r="I167" s="267">
        <f t="shared" si="42"/>
        <v>0</v>
      </c>
      <c r="J167" s="267">
        <f t="shared" si="42"/>
        <v>0</v>
      </c>
      <c r="K167" s="267">
        <f t="shared" si="42"/>
        <v>0</v>
      </c>
      <c r="L167" s="267">
        <f t="shared" si="42"/>
        <v>0</v>
      </c>
      <c r="M167" s="267">
        <f t="shared" si="42"/>
        <v>0</v>
      </c>
      <c r="N167" s="267">
        <f t="shared" si="42"/>
        <v>0</v>
      </c>
      <c r="O167" s="267">
        <f t="shared" si="42"/>
        <v>0</v>
      </c>
      <c r="P167" s="267">
        <f t="shared" si="42"/>
        <v>0</v>
      </c>
      <c r="Q167" s="267">
        <f t="shared" si="42"/>
        <v>0</v>
      </c>
      <c r="R167" s="267">
        <f t="shared" si="42"/>
        <v>0</v>
      </c>
      <c r="S167" s="267">
        <f t="shared" si="42"/>
        <v>0</v>
      </c>
      <c r="T167" s="267">
        <f t="shared" si="42"/>
        <v>0</v>
      </c>
      <c r="U167" s="267">
        <f t="shared" si="42"/>
        <v>0</v>
      </c>
      <c r="V167" s="267">
        <f t="shared" si="42"/>
        <v>0</v>
      </c>
      <c r="W167" s="267">
        <f t="shared" si="42"/>
        <v>0</v>
      </c>
      <c r="X167" s="267">
        <f t="shared" si="42"/>
        <v>0</v>
      </c>
      <c r="Y167" s="267">
        <f t="shared" si="42"/>
        <v>0</v>
      </c>
      <c r="DA167" s="77"/>
    </row>
    <row r="168" spans="1:105" ht="12" customHeight="1" x14ac:dyDescent="0.25">
      <c r="A168" s="173" t="s">
        <v>93</v>
      </c>
      <c r="B168" s="267">
        <f t="shared" ref="B168:Y168" si="43">IF(B$102=0,0,B$102/B$99)</f>
        <v>0</v>
      </c>
      <c r="C168" s="267">
        <f t="shared" si="43"/>
        <v>0</v>
      </c>
      <c r="D168" s="267">
        <f t="shared" si="43"/>
        <v>0</v>
      </c>
      <c r="E168" s="267">
        <f t="shared" si="43"/>
        <v>0</v>
      </c>
      <c r="F168" s="267">
        <f t="shared" si="43"/>
        <v>0</v>
      </c>
      <c r="G168" s="267">
        <f t="shared" si="43"/>
        <v>0</v>
      </c>
      <c r="H168" s="267">
        <f t="shared" si="43"/>
        <v>0</v>
      </c>
      <c r="I168" s="267">
        <f t="shared" si="43"/>
        <v>0</v>
      </c>
      <c r="J168" s="267">
        <f t="shared" si="43"/>
        <v>0</v>
      </c>
      <c r="K168" s="267">
        <f t="shared" si="43"/>
        <v>0</v>
      </c>
      <c r="L168" s="267">
        <f t="shared" si="43"/>
        <v>0</v>
      </c>
      <c r="M168" s="267">
        <f t="shared" si="43"/>
        <v>0</v>
      </c>
      <c r="N168" s="267">
        <f t="shared" si="43"/>
        <v>0</v>
      </c>
      <c r="O168" s="267">
        <f t="shared" si="43"/>
        <v>0</v>
      </c>
      <c r="P168" s="267">
        <f t="shared" si="43"/>
        <v>0</v>
      </c>
      <c r="Q168" s="267">
        <f t="shared" si="43"/>
        <v>0</v>
      </c>
      <c r="R168" s="267">
        <f t="shared" si="43"/>
        <v>0</v>
      </c>
      <c r="S168" s="267">
        <f t="shared" si="43"/>
        <v>0</v>
      </c>
      <c r="T168" s="267">
        <f t="shared" si="43"/>
        <v>0</v>
      </c>
      <c r="U168" s="267">
        <f t="shared" si="43"/>
        <v>0</v>
      </c>
      <c r="V168" s="267">
        <f t="shared" si="43"/>
        <v>0</v>
      </c>
      <c r="W168" s="267">
        <f t="shared" si="43"/>
        <v>0</v>
      </c>
      <c r="X168" s="267">
        <f t="shared" si="43"/>
        <v>0</v>
      </c>
      <c r="Y168" s="267">
        <f t="shared" si="43"/>
        <v>0</v>
      </c>
      <c r="DA168" s="77"/>
    </row>
    <row r="169" spans="1:105" ht="12" customHeight="1" x14ac:dyDescent="0.25">
      <c r="A169" s="173" t="s">
        <v>94</v>
      </c>
      <c r="B169" s="267">
        <f t="shared" ref="B169:Y169" si="44">IF(B$103=0,0,B$103/B$99)</f>
        <v>0</v>
      </c>
      <c r="C169" s="267">
        <f t="shared" si="44"/>
        <v>0</v>
      </c>
      <c r="D169" s="267">
        <f t="shared" si="44"/>
        <v>0</v>
      </c>
      <c r="E169" s="267">
        <f t="shared" si="44"/>
        <v>0</v>
      </c>
      <c r="F169" s="267">
        <f t="shared" si="44"/>
        <v>0</v>
      </c>
      <c r="G169" s="267">
        <f t="shared" si="44"/>
        <v>0</v>
      </c>
      <c r="H169" s="267">
        <f t="shared" si="44"/>
        <v>0</v>
      </c>
      <c r="I169" s="267">
        <f t="shared" si="44"/>
        <v>0</v>
      </c>
      <c r="J169" s="267">
        <f t="shared" si="44"/>
        <v>0</v>
      </c>
      <c r="K169" s="267">
        <f t="shared" si="44"/>
        <v>0</v>
      </c>
      <c r="L169" s="267">
        <f t="shared" si="44"/>
        <v>0</v>
      </c>
      <c r="M169" s="267">
        <f t="shared" si="44"/>
        <v>0</v>
      </c>
      <c r="N169" s="267">
        <f t="shared" si="44"/>
        <v>0</v>
      </c>
      <c r="O169" s="267">
        <f t="shared" si="44"/>
        <v>0</v>
      </c>
      <c r="P169" s="267">
        <f t="shared" si="44"/>
        <v>0</v>
      </c>
      <c r="Q169" s="267">
        <f t="shared" si="44"/>
        <v>0</v>
      </c>
      <c r="R169" s="267">
        <f t="shared" si="44"/>
        <v>0</v>
      </c>
      <c r="S169" s="267">
        <f t="shared" si="44"/>
        <v>0</v>
      </c>
      <c r="T169" s="267">
        <f t="shared" si="44"/>
        <v>0</v>
      </c>
      <c r="U169" s="267">
        <f t="shared" si="44"/>
        <v>0</v>
      </c>
      <c r="V169" s="267">
        <f t="shared" si="44"/>
        <v>0</v>
      </c>
      <c r="W169" s="267">
        <f t="shared" si="44"/>
        <v>0</v>
      </c>
      <c r="X169" s="267">
        <f t="shared" si="44"/>
        <v>0</v>
      </c>
      <c r="Y169" s="267">
        <f t="shared" si="44"/>
        <v>0</v>
      </c>
      <c r="DA169" s="77"/>
    </row>
    <row r="170" spans="1:105" ht="12" customHeight="1" x14ac:dyDescent="0.25">
      <c r="A170" s="56" t="s">
        <v>95</v>
      </c>
      <c r="B170" s="268">
        <f t="shared" ref="B170:Y170" si="45">IF(B$104=0,0,B$104/B$99)</f>
        <v>4.3858605092937696E-3</v>
      </c>
      <c r="C170" s="268">
        <f t="shared" si="45"/>
        <v>3.9317289745475388E-3</v>
      </c>
      <c r="D170" s="268">
        <f t="shared" si="45"/>
        <v>3.9546755414121074E-3</v>
      </c>
      <c r="E170" s="268">
        <f t="shared" si="45"/>
        <v>4.8209343210488054E-3</v>
      </c>
      <c r="F170" s="268">
        <f t="shared" si="45"/>
        <v>4.8720262030006924E-3</v>
      </c>
      <c r="G170" s="268">
        <f t="shared" si="45"/>
        <v>4.9549273613700992E-3</v>
      </c>
      <c r="H170" s="268">
        <f t="shared" si="45"/>
        <v>4.9316545280629993E-3</v>
      </c>
      <c r="I170" s="268">
        <f t="shared" si="45"/>
        <v>4.6344410637201468E-3</v>
      </c>
      <c r="J170" s="268">
        <f t="shared" si="45"/>
        <v>4.7885795091823233E-3</v>
      </c>
      <c r="K170" s="268">
        <f t="shared" si="45"/>
        <v>4.8345342072018665E-3</v>
      </c>
      <c r="L170" s="268">
        <f t="shared" si="45"/>
        <v>4.7290641670585274E-3</v>
      </c>
      <c r="M170" s="268">
        <f t="shared" si="45"/>
        <v>4.4363188609599447E-3</v>
      </c>
      <c r="N170" s="268">
        <f t="shared" si="45"/>
        <v>4.5106781328052006E-3</v>
      </c>
      <c r="O170" s="268">
        <f t="shared" si="45"/>
        <v>4.5274113713206759E-3</v>
      </c>
      <c r="P170" s="268">
        <f t="shared" si="45"/>
        <v>4.5359776903639536E-3</v>
      </c>
      <c r="Q170" s="268">
        <f t="shared" si="45"/>
        <v>4.46967592580197E-3</v>
      </c>
      <c r="R170" s="268">
        <f t="shared" si="45"/>
        <v>4.464851039089E-3</v>
      </c>
      <c r="S170" s="268">
        <f t="shared" si="45"/>
        <v>4.3843791539477745E-3</v>
      </c>
      <c r="T170" s="268">
        <f t="shared" si="45"/>
        <v>4.3807905628391224E-3</v>
      </c>
      <c r="U170" s="268">
        <f t="shared" si="45"/>
        <v>4.4102484338699368E-3</v>
      </c>
      <c r="V170" s="268">
        <f t="shared" si="45"/>
        <v>4.5502986025192883E-3</v>
      </c>
      <c r="W170" s="268">
        <f t="shared" si="45"/>
        <v>4.3875853673113578E-3</v>
      </c>
      <c r="X170" s="268">
        <f t="shared" si="45"/>
        <v>4.2997130611457362E-3</v>
      </c>
      <c r="Y170" s="268">
        <f t="shared" si="45"/>
        <v>4.2630437682029858E-3</v>
      </c>
      <c r="DA170" s="78"/>
    </row>
    <row r="171" spans="1:105" ht="12" customHeight="1" x14ac:dyDescent="0.25">
      <c r="A171" s="174" t="s">
        <v>1553</v>
      </c>
      <c r="B171" s="269">
        <f t="shared" ref="B171:Y171" si="46">IF(B$110=0,0,B$110/B$99)</f>
        <v>0.70013249868778638</v>
      </c>
      <c r="C171" s="269">
        <f t="shared" si="46"/>
        <v>0.69243495385889164</v>
      </c>
      <c r="D171" s="269">
        <f t="shared" si="46"/>
        <v>0.69808410148771405</v>
      </c>
      <c r="E171" s="269">
        <f t="shared" si="46"/>
        <v>0.71266232273758801</v>
      </c>
      <c r="F171" s="269">
        <f t="shared" si="46"/>
        <v>0.70980330910590483</v>
      </c>
      <c r="G171" s="269">
        <f t="shared" si="46"/>
        <v>0.70076141545795023</v>
      </c>
      <c r="H171" s="269">
        <f t="shared" si="46"/>
        <v>0.70122518051781479</v>
      </c>
      <c r="I171" s="269">
        <f t="shared" si="46"/>
        <v>0.69601359832381371</v>
      </c>
      <c r="J171" s="269">
        <f t="shared" si="46"/>
        <v>0.69727833182919574</v>
      </c>
      <c r="K171" s="269">
        <f t="shared" si="46"/>
        <v>0.6949867300513265</v>
      </c>
      <c r="L171" s="269">
        <f t="shared" si="46"/>
        <v>0.6829250470382936</v>
      </c>
      <c r="M171" s="269">
        <f t="shared" si="46"/>
        <v>0.67841048847973351</v>
      </c>
      <c r="N171" s="269">
        <f t="shared" si="46"/>
        <v>0.68388972932370862</v>
      </c>
      <c r="O171" s="269">
        <f t="shared" si="46"/>
        <v>0.67776878289809683</v>
      </c>
      <c r="P171" s="269">
        <f t="shared" si="46"/>
        <v>0.67980581450826472</v>
      </c>
      <c r="Q171" s="269">
        <f t="shared" si="46"/>
        <v>0.67727148301649953</v>
      </c>
      <c r="R171" s="269">
        <f t="shared" si="46"/>
        <v>0.67336363571978575</v>
      </c>
      <c r="S171" s="269">
        <f t="shared" si="46"/>
        <v>0.67345283507212572</v>
      </c>
      <c r="T171" s="269">
        <f t="shared" si="46"/>
        <v>0.66820269124346199</v>
      </c>
      <c r="U171" s="269">
        <f t="shared" si="46"/>
        <v>0.67414454169465388</v>
      </c>
      <c r="V171" s="269">
        <f t="shared" si="46"/>
        <v>0.69697287739456226</v>
      </c>
      <c r="W171" s="269">
        <f t="shared" si="46"/>
        <v>0.66801504089649677</v>
      </c>
      <c r="X171" s="269">
        <f t="shared" si="46"/>
        <v>0.66504042433309485</v>
      </c>
      <c r="Y171" s="269">
        <f t="shared" si="46"/>
        <v>0.67780137447606381</v>
      </c>
      <c r="DA171" s="79"/>
    </row>
    <row r="172" spans="1:105" ht="12" customHeight="1" x14ac:dyDescent="0.25">
      <c r="A172" s="62" t="s">
        <v>1554</v>
      </c>
      <c r="B172" s="318">
        <f t="shared" ref="B172:Y172" si="47">IF(B$111=0,0,B$111/B$99)</f>
        <v>0.70013249868778638</v>
      </c>
      <c r="C172" s="318">
        <f t="shared" si="47"/>
        <v>0.69243495385889164</v>
      </c>
      <c r="D172" s="318">
        <f t="shared" si="47"/>
        <v>0.69808410148771405</v>
      </c>
      <c r="E172" s="318">
        <f t="shared" si="47"/>
        <v>0.71266232273758801</v>
      </c>
      <c r="F172" s="318">
        <f t="shared" si="47"/>
        <v>0.70980330910590483</v>
      </c>
      <c r="G172" s="318">
        <f t="shared" si="47"/>
        <v>0.70076141545795023</v>
      </c>
      <c r="H172" s="318">
        <f t="shared" si="47"/>
        <v>0.70122518051781479</v>
      </c>
      <c r="I172" s="318">
        <f t="shared" si="47"/>
        <v>0.69601359832381371</v>
      </c>
      <c r="J172" s="318">
        <f t="shared" si="47"/>
        <v>0.69727833182919574</v>
      </c>
      <c r="K172" s="318">
        <f t="shared" si="47"/>
        <v>0.6949867300513265</v>
      </c>
      <c r="L172" s="318">
        <f t="shared" si="47"/>
        <v>0.6829250470382936</v>
      </c>
      <c r="M172" s="318">
        <f t="shared" si="47"/>
        <v>0.67841048847973351</v>
      </c>
      <c r="N172" s="318">
        <f t="shared" si="47"/>
        <v>0.68388972932370862</v>
      </c>
      <c r="O172" s="318">
        <f t="shared" si="47"/>
        <v>0.67776878289809683</v>
      </c>
      <c r="P172" s="318">
        <f t="shared" si="47"/>
        <v>0.67980581450826472</v>
      </c>
      <c r="Q172" s="318">
        <f t="shared" si="47"/>
        <v>0.67727148301649953</v>
      </c>
      <c r="R172" s="318">
        <f t="shared" si="47"/>
        <v>0.67336363571978575</v>
      </c>
      <c r="S172" s="318">
        <f t="shared" si="47"/>
        <v>0.67345283507212572</v>
      </c>
      <c r="T172" s="318">
        <f t="shared" si="47"/>
        <v>0.66820269124346199</v>
      </c>
      <c r="U172" s="318">
        <f t="shared" si="47"/>
        <v>0.67414454169465388</v>
      </c>
      <c r="V172" s="318">
        <f t="shared" si="47"/>
        <v>0.69697287739456226</v>
      </c>
      <c r="W172" s="318">
        <f t="shared" si="47"/>
        <v>0.66801504089649677</v>
      </c>
      <c r="X172" s="318">
        <f t="shared" si="47"/>
        <v>0.66504042433309485</v>
      </c>
      <c r="Y172" s="318">
        <f t="shared" si="47"/>
        <v>0.67780137447606381</v>
      </c>
      <c r="DA172" s="141"/>
    </row>
    <row r="173" spans="1:105" ht="12" customHeight="1" x14ac:dyDescent="0.25">
      <c r="A173" s="62" t="s">
        <v>1561</v>
      </c>
      <c r="B173" s="318">
        <f t="shared" ref="B173:Y173" si="48">IF(B$117=0,0,B$117/B$99)</f>
        <v>0</v>
      </c>
      <c r="C173" s="318">
        <f t="shared" si="48"/>
        <v>0</v>
      </c>
      <c r="D173" s="318">
        <f t="shared" si="48"/>
        <v>0</v>
      </c>
      <c r="E173" s="318">
        <f t="shared" si="48"/>
        <v>0</v>
      </c>
      <c r="F173" s="318">
        <f t="shared" si="48"/>
        <v>0</v>
      </c>
      <c r="G173" s="318">
        <f t="shared" si="48"/>
        <v>0</v>
      </c>
      <c r="H173" s="318">
        <f t="shared" si="48"/>
        <v>0</v>
      </c>
      <c r="I173" s="318">
        <f t="shared" si="48"/>
        <v>0</v>
      </c>
      <c r="J173" s="318">
        <f t="shared" si="48"/>
        <v>0</v>
      </c>
      <c r="K173" s="318">
        <f t="shared" si="48"/>
        <v>0</v>
      </c>
      <c r="L173" s="318">
        <f t="shared" si="48"/>
        <v>0</v>
      </c>
      <c r="M173" s="318">
        <f t="shared" si="48"/>
        <v>0</v>
      </c>
      <c r="N173" s="318">
        <f t="shared" si="48"/>
        <v>0</v>
      </c>
      <c r="O173" s="318">
        <f t="shared" si="48"/>
        <v>0</v>
      </c>
      <c r="P173" s="318">
        <f t="shared" si="48"/>
        <v>0</v>
      </c>
      <c r="Q173" s="318">
        <f t="shared" si="48"/>
        <v>0</v>
      </c>
      <c r="R173" s="318">
        <f t="shared" si="48"/>
        <v>0</v>
      </c>
      <c r="S173" s="318">
        <f t="shared" si="48"/>
        <v>0</v>
      </c>
      <c r="T173" s="318">
        <f t="shared" si="48"/>
        <v>0</v>
      </c>
      <c r="U173" s="318">
        <f t="shared" si="48"/>
        <v>0</v>
      </c>
      <c r="V173" s="318">
        <f t="shared" si="48"/>
        <v>0</v>
      </c>
      <c r="W173" s="318">
        <f t="shared" si="48"/>
        <v>0</v>
      </c>
      <c r="X173" s="318">
        <f t="shared" si="48"/>
        <v>0</v>
      </c>
      <c r="Y173" s="318">
        <f t="shared" si="48"/>
        <v>0</v>
      </c>
      <c r="DA173" s="141"/>
    </row>
    <row r="174" spans="1:105" ht="12" customHeight="1" x14ac:dyDescent="0.25">
      <c r="A174" s="174" t="s">
        <v>1563</v>
      </c>
      <c r="B174" s="269">
        <f t="shared" ref="B174:Y174" si="49">IF(B$118=0,0,B$118/B$99)</f>
        <v>0</v>
      </c>
      <c r="C174" s="269">
        <f t="shared" si="49"/>
        <v>0</v>
      </c>
      <c r="D174" s="269">
        <f t="shared" si="49"/>
        <v>0</v>
      </c>
      <c r="E174" s="269">
        <f t="shared" si="49"/>
        <v>0</v>
      </c>
      <c r="F174" s="269">
        <f t="shared" si="49"/>
        <v>0</v>
      </c>
      <c r="G174" s="269">
        <f t="shared" si="49"/>
        <v>0</v>
      </c>
      <c r="H174" s="269">
        <f t="shared" si="49"/>
        <v>0</v>
      </c>
      <c r="I174" s="269">
        <f t="shared" si="49"/>
        <v>0</v>
      </c>
      <c r="J174" s="269">
        <f t="shared" si="49"/>
        <v>0</v>
      </c>
      <c r="K174" s="269">
        <f t="shared" si="49"/>
        <v>0</v>
      </c>
      <c r="L174" s="269">
        <f t="shared" si="49"/>
        <v>0</v>
      </c>
      <c r="M174" s="269">
        <f t="shared" si="49"/>
        <v>0</v>
      </c>
      <c r="N174" s="269">
        <f t="shared" si="49"/>
        <v>0</v>
      </c>
      <c r="O174" s="269">
        <f t="shared" si="49"/>
        <v>0</v>
      </c>
      <c r="P174" s="269">
        <f t="shared" si="49"/>
        <v>0</v>
      </c>
      <c r="Q174" s="269">
        <f t="shared" si="49"/>
        <v>0</v>
      </c>
      <c r="R174" s="269">
        <f t="shared" si="49"/>
        <v>0</v>
      </c>
      <c r="S174" s="269">
        <f t="shared" si="49"/>
        <v>0</v>
      </c>
      <c r="T174" s="269">
        <f t="shared" si="49"/>
        <v>0</v>
      </c>
      <c r="U174" s="269">
        <f t="shared" si="49"/>
        <v>0</v>
      </c>
      <c r="V174" s="269">
        <f t="shared" si="49"/>
        <v>0</v>
      </c>
      <c r="W174" s="269">
        <f t="shared" si="49"/>
        <v>0</v>
      </c>
      <c r="X174" s="269">
        <f t="shared" si="49"/>
        <v>0</v>
      </c>
      <c r="Y174" s="269">
        <f t="shared" si="49"/>
        <v>0</v>
      </c>
      <c r="DA174" s="79"/>
    </row>
    <row r="175" spans="1:105" ht="12" customHeight="1" x14ac:dyDescent="0.25">
      <c r="A175" s="174" t="s">
        <v>1565</v>
      </c>
      <c r="B175" s="269">
        <f t="shared" ref="B175:Y175" si="50">IF(B$119=0,0,B$119/B$99)</f>
        <v>5.8548899347932656E-2</v>
      </c>
      <c r="C175" s="269">
        <f t="shared" si="50"/>
        <v>5.7905188652803079E-2</v>
      </c>
      <c r="D175" s="269">
        <f t="shared" si="50"/>
        <v>5.8377601198344738E-2</v>
      </c>
      <c r="E175" s="269">
        <f t="shared" si="50"/>
        <v>5.9596711595634538E-2</v>
      </c>
      <c r="F175" s="269">
        <f t="shared" si="50"/>
        <v>5.9357625277445494E-2</v>
      </c>
      <c r="G175" s="269">
        <f t="shared" si="50"/>
        <v>5.8601492799520184E-2</v>
      </c>
      <c r="H175" s="269">
        <f t="shared" si="50"/>
        <v>5.8640275364051878E-2</v>
      </c>
      <c r="I175" s="269">
        <f t="shared" si="50"/>
        <v>5.8204454427454956E-2</v>
      </c>
      <c r="J175" s="269">
        <f t="shared" si="50"/>
        <v>5.8310218343352795E-2</v>
      </c>
      <c r="K175" s="269">
        <f t="shared" si="50"/>
        <v>5.8118582100085331E-2</v>
      </c>
      <c r="L175" s="269">
        <f t="shared" si="50"/>
        <v>5.7109918359978563E-2</v>
      </c>
      <c r="M175" s="269">
        <f t="shared" si="50"/>
        <v>5.6732386342623412E-2</v>
      </c>
      <c r="N175" s="269">
        <f t="shared" si="50"/>
        <v>5.7190590355832675E-2</v>
      </c>
      <c r="O175" s="269">
        <f t="shared" si="50"/>
        <v>5.6678723420846913E-2</v>
      </c>
      <c r="P175" s="269">
        <f t="shared" si="50"/>
        <v>5.6849071117798265E-2</v>
      </c>
      <c r="Q175" s="269">
        <f t="shared" si="50"/>
        <v>5.6637136491561456E-2</v>
      </c>
      <c r="R175" s="269">
        <f t="shared" si="50"/>
        <v>5.6310340980038696E-2</v>
      </c>
      <c r="S175" s="269">
        <f t="shared" si="50"/>
        <v>5.6317800316538331E-2</v>
      </c>
      <c r="T175" s="269">
        <f t="shared" si="50"/>
        <v>5.5878754645665024E-2</v>
      </c>
      <c r="U175" s="269">
        <f t="shared" si="50"/>
        <v>5.6375644598151649E-2</v>
      </c>
      <c r="V175" s="269">
        <f t="shared" si="50"/>
        <v>5.8284674577019614E-2</v>
      </c>
      <c r="W175" s="269">
        <f t="shared" si="50"/>
        <v>5.5863062299862383E-2</v>
      </c>
      <c r="X175" s="269">
        <f t="shared" si="50"/>
        <v>5.561430863381242E-2</v>
      </c>
      <c r="Y175" s="269">
        <f t="shared" si="50"/>
        <v>5.6681448906410858E-2</v>
      </c>
      <c r="DA175" s="79"/>
    </row>
    <row r="176" spans="1:105" ht="12" customHeight="1" x14ac:dyDescent="0.25">
      <c r="A176" s="62" t="s">
        <v>1566</v>
      </c>
      <c r="B176" s="318">
        <f t="shared" ref="B176:Y176" si="51">IF(B$120=0,0,B$120/B$99)</f>
        <v>5.8548899347932656E-2</v>
      </c>
      <c r="C176" s="318">
        <f t="shared" si="51"/>
        <v>5.7905188652803079E-2</v>
      </c>
      <c r="D176" s="318">
        <f t="shared" si="51"/>
        <v>5.8377601198344738E-2</v>
      </c>
      <c r="E176" s="318">
        <f t="shared" si="51"/>
        <v>5.9596711595634538E-2</v>
      </c>
      <c r="F176" s="318">
        <f t="shared" si="51"/>
        <v>5.9357625277445494E-2</v>
      </c>
      <c r="G176" s="318">
        <f t="shared" si="51"/>
        <v>5.8601492799520184E-2</v>
      </c>
      <c r="H176" s="318">
        <f t="shared" si="51"/>
        <v>5.8640275364051878E-2</v>
      </c>
      <c r="I176" s="318">
        <f t="shared" si="51"/>
        <v>5.8204454427454956E-2</v>
      </c>
      <c r="J176" s="318">
        <f t="shared" si="51"/>
        <v>5.8310218343352795E-2</v>
      </c>
      <c r="K176" s="318">
        <f t="shared" si="51"/>
        <v>5.8118582100085331E-2</v>
      </c>
      <c r="L176" s="318">
        <f t="shared" si="51"/>
        <v>5.7109918359978563E-2</v>
      </c>
      <c r="M176" s="318">
        <f t="shared" si="51"/>
        <v>5.6732386342623412E-2</v>
      </c>
      <c r="N176" s="318">
        <f t="shared" si="51"/>
        <v>5.7190590355832675E-2</v>
      </c>
      <c r="O176" s="318">
        <f t="shared" si="51"/>
        <v>5.6678723420846913E-2</v>
      </c>
      <c r="P176" s="318">
        <f t="shared" si="51"/>
        <v>5.6849071117798265E-2</v>
      </c>
      <c r="Q176" s="318">
        <f t="shared" si="51"/>
        <v>5.6637136491561456E-2</v>
      </c>
      <c r="R176" s="318">
        <f t="shared" si="51"/>
        <v>5.6310340980038696E-2</v>
      </c>
      <c r="S176" s="318">
        <f t="shared" si="51"/>
        <v>5.6317800316538331E-2</v>
      </c>
      <c r="T176" s="318">
        <f t="shared" si="51"/>
        <v>5.5878754645665024E-2</v>
      </c>
      <c r="U176" s="318">
        <f t="shared" si="51"/>
        <v>5.6375644598151649E-2</v>
      </c>
      <c r="V176" s="318">
        <f t="shared" si="51"/>
        <v>5.8284674577019614E-2</v>
      </c>
      <c r="W176" s="318">
        <f t="shared" si="51"/>
        <v>5.5863062299862383E-2</v>
      </c>
      <c r="X176" s="318">
        <f t="shared" si="51"/>
        <v>5.561430863381242E-2</v>
      </c>
      <c r="Y176" s="318">
        <f t="shared" si="51"/>
        <v>5.6681448906410858E-2</v>
      </c>
      <c r="DA176" s="141"/>
    </row>
    <row r="177" spans="1:105" ht="12" customHeight="1" x14ac:dyDescent="0.25">
      <c r="A177" s="62" t="s">
        <v>1573</v>
      </c>
      <c r="B177" s="318">
        <f t="shared" ref="B177:Y177" si="52">IF(B$126=0,0,B$126/B$99)</f>
        <v>0</v>
      </c>
      <c r="C177" s="318">
        <f t="shared" si="52"/>
        <v>0</v>
      </c>
      <c r="D177" s="318">
        <f t="shared" si="52"/>
        <v>0</v>
      </c>
      <c r="E177" s="318">
        <f t="shared" si="52"/>
        <v>0</v>
      </c>
      <c r="F177" s="318">
        <f t="shared" si="52"/>
        <v>0</v>
      </c>
      <c r="G177" s="318">
        <f t="shared" si="52"/>
        <v>0</v>
      </c>
      <c r="H177" s="318">
        <f t="shared" si="52"/>
        <v>0</v>
      </c>
      <c r="I177" s="318">
        <f t="shared" si="52"/>
        <v>0</v>
      </c>
      <c r="J177" s="318">
        <f t="shared" si="52"/>
        <v>0</v>
      </c>
      <c r="K177" s="318">
        <f t="shared" si="52"/>
        <v>0</v>
      </c>
      <c r="L177" s="318">
        <f t="shared" si="52"/>
        <v>0</v>
      </c>
      <c r="M177" s="318">
        <f t="shared" si="52"/>
        <v>0</v>
      </c>
      <c r="N177" s="318">
        <f t="shared" si="52"/>
        <v>0</v>
      </c>
      <c r="O177" s="318">
        <f t="shared" si="52"/>
        <v>0</v>
      </c>
      <c r="P177" s="318">
        <f t="shared" si="52"/>
        <v>0</v>
      </c>
      <c r="Q177" s="318">
        <f t="shared" si="52"/>
        <v>0</v>
      </c>
      <c r="R177" s="318">
        <f t="shared" si="52"/>
        <v>0</v>
      </c>
      <c r="S177" s="318">
        <f t="shared" si="52"/>
        <v>0</v>
      </c>
      <c r="T177" s="318">
        <f t="shared" si="52"/>
        <v>0</v>
      </c>
      <c r="U177" s="318">
        <f t="shared" si="52"/>
        <v>0</v>
      </c>
      <c r="V177" s="318">
        <f t="shared" si="52"/>
        <v>0</v>
      </c>
      <c r="W177" s="318">
        <f t="shared" si="52"/>
        <v>0</v>
      </c>
      <c r="X177" s="318">
        <f t="shared" si="52"/>
        <v>0</v>
      </c>
      <c r="Y177" s="318">
        <f t="shared" si="52"/>
        <v>0</v>
      </c>
      <c r="DA177" s="141"/>
    </row>
    <row r="178" spans="1:105" ht="12" customHeight="1" x14ac:dyDescent="0.25">
      <c r="A178" s="174" t="s">
        <v>1575</v>
      </c>
      <c r="B178" s="269">
        <f t="shared" ref="B178:Y178" si="53">IF(B$127=0,0,B$127/B$99)</f>
        <v>0</v>
      </c>
      <c r="C178" s="269">
        <f t="shared" si="53"/>
        <v>0</v>
      </c>
      <c r="D178" s="269">
        <f t="shared" si="53"/>
        <v>0</v>
      </c>
      <c r="E178" s="269">
        <f t="shared" si="53"/>
        <v>0</v>
      </c>
      <c r="F178" s="269">
        <f t="shared" si="53"/>
        <v>0</v>
      </c>
      <c r="G178" s="269">
        <f t="shared" si="53"/>
        <v>0</v>
      </c>
      <c r="H178" s="269">
        <f t="shared" si="53"/>
        <v>0</v>
      </c>
      <c r="I178" s="269">
        <f t="shared" si="53"/>
        <v>0</v>
      </c>
      <c r="J178" s="269">
        <f t="shared" si="53"/>
        <v>0</v>
      </c>
      <c r="K178" s="269">
        <f t="shared" si="53"/>
        <v>0</v>
      </c>
      <c r="L178" s="269">
        <f t="shared" si="53"/>
        <v>0</v>
      </c>
      <c r="M178" s="269">
        <f t="shared" si="53"/>
        <v>0</v>
      </c>
      <c r="N178" s="269">
        <f t="shared" si="53"/>
        <v>0</v>
      </c>
      <c r="O178" s="269">
        <f t="shared" si="53"/>
        <v>0</v>
      </c>
      <c r="P178" s="269">
        <f t="shared" si="53"/>
        <v>0</v>
      </c>
      <c r="Q178" s="269">
        <f t="shared" si="53"/>
        <v>0</v>
      </c>
      <c r="R178" s="269">
        <f t="shared" si="53"/>
        <v>0</v>
      </c>
      <c r="S178" s="269">
        <f t="shared" si="53"/>
        <v>0</v>
      </c>
      <c r="T178" s="269">
        <f t="shared" si="53"/>
        <v>0</v>
      </c>
      <c r="U178" s="269">
        <f t="shared" si="53"/>
        <v>0</v>
      </c>
      <c r="V178" s="269">
        <f t="shared" si="53"/>
        <v>0</v>
      </c>
      <c r="W178" s="269">
        <f t="shared" si="53"/>
        <v>0</v>
      </c>
      <c r="X178" s="269">
        <f t="shared" si="53"/>
        <v>0</v>
      </c>
      <c r="Y178" s="269">
        <f t="shared" si="53"/>
        <v>0</v>
      </c>
      <c r="DA178" s="79"/>
    </row>
    <row r="179" spans="1:105" ht="12" customHeight="1" x14ac:dyDescent="0.25">
      <c r="A179" s="100" t="s">
        <v>105</v>
      </c>
      <c r="B179" s="310">
        <f t="shared" ref="B179:Y179" si="54">IF(B$99=0,0,B$128/B$99)</f>
        <v>0.23693274145498722</v>
      </c>
      <c r="C179" s="310">
        <f t="shared" si="54"/>
        <v>0.24572812851375775</v>
      </c>
      <c r="D179" s="310">
        <f t="shared" si="54"/>
        <v>0.23958362177252918</v>
      </c>
      <c r="E179" s="310">
        <f t="shared" si="54"/>
        <v>0.22292003134572858</v>
      </c>
      <c r="F179" s="310">
        <f t="shared" si="54"/>
        <v>0.22596703941364893</v>
      </c>
      <c r="G179" s="310">
        <f t="shared" si="54"/>
        <v>0.23568216438115952</v>
      </c>
      <c r="H179" s="310">
        <f t="shared" si="54"/>
        <v>0.23520288959007027</v>
      </c>
      <c r="I179" s="310">
        <f t="shared" si="54"/>
        <v>0.2411475061850113</v>
      </c>
      <c r="J179" s="310">
        <f t="shared" si="54"/>
        <v>0.23962287031826907</v>
      </c>
      <c r="K179" s="310">
        <f t="shared" si="54"/>
        <v>0.24206015364138622</v>
      </c>
      <c r="L179" s="310">
        <f t="shared" si="54"/>
        <v>0.25523597043466922</v>
      </c>
      <c r="M179" s="310">
        <f t="shared" si="54"/>
        <v>0.26042080631668318</v>
      </c>
      <c r="N179" s="310">
        <f t="shared" si="54"/>
        <v>0.25440900218765361</v>
      </c>
      <c r="O179" s="310">
        <f t="shared" si="54"/>
        <v>0.26102508230973559</v>
      </c>
      <c r="P179" s="310">
        <f t="shared" si="54"/>
        <v>0.25880913668357314</v>
      </c>
      <c r="Q179" s="310">
        <f t="shared" si="54"/>
        <v>0.26162170456613715</v>
      </c>
      <c r="R179" s="310">
        <f t="shared" si="54"/>
        <v>0.26586117226108658</v>
      </c>
      <c r="S179" s="310">
        <f t="shared" si="54"/>
        <v>0.26584498545738816</v>
      </c>
      <c r="T179" s="310">
        <f t="shared" si="54"/>
        <v>0.27153776354803394</v>
      </c>
      <c r="U179" s="310">
        <f t="shared" si="54"/>
        <v>0.26506956527332459</v>
      </c>
      <c r="V179" s="310">
        <f t="shared" si="54"/>
        <v>0.24019214942589875</v>
      </c>
      <c r="W179" s="310">
        <f t="shared" si="54"/>
        <v>0.27173431143632965</v>
      </c>
      <c r="X179" s="310">
        <f t="shared" si="54"/>
        <v>0.27504555397194708</v>
      </c>
      <c r="Y179" s="310">
        <f t="shared" si="54"/>
        <v>0.26125413284932231</v>
      </c>
      <c r="DA179" s="127"/>
    </row>
    <row r="180" spans="1:105" ht="12" customHeight="1" x14ac:dyDescent="0.25">
      <c r="A180" s="172"/>
      <c r="B180" s="172"/>
      <c r="C180" s="172"/>
      <c r="D180" s="172"/>
      <c r="E180" s="172"/>
      <c r="F180" s="172"/>
      <c r="G180" s="172"/>
      <c r="H180" s="172"/>
      <c r="I180" s="172"/>
      <c r="J180" s="172"/>
      <c r="K180" s="172"/>
      <c r="L180" s="172"/>
      <c r="M180" s="172"/>
      <c r="N180" s="172"/>
      <c r="O180" s="172"/>
      <c r="P180" s="172"/>
      <c r="Q180" s="172"/>
      <c r="R180" s="172"/>
      <c r="S180" s="172"/>
      <c r="T180" s="172"/>
      <c r="U180" s="172"/>
      <c r="V180" s="172"/>
      <c r="W180" s="172"/>
      <c r="X180" s="172"/>
      <c r="Y180" s="172"/>
      <c r="DA180" s="176"/>
    </row>
    <row r="181" spans="1:105" ht="15" customHeight="1" x14ac:dyDescent="0.25">
      <c r="A181" s="32" t="s">
        <v>430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DA181" s="88"/>
    </row>
    <row r="182" spans="1:105" ht="12" customHeight="1" x14ac:dyDescent="0.25">
      <c r="A182" s="172"/>
      <c r="B182" s="172"/>
      <c r="C182" s="172"/>
      <c r="D182" s="172"/>
      <c r="E182" s="172"/>
      <c r="F182" s="172"/>
      <c r="G182" s="172"/>
      <c r="H182" s="172"/>
      <c r="I182" s="172"/>
      <c r="J182" s="172"/>
      <c r="K182" s="172"/>
      <c r="L182" s="172"/>
      <c r="M182" s="172"/>
      <c r="N182" s="172"/>
      <c r="O182" s="172"/>
      <c r="P182" s="172"/>
      <c r="Q182" s="172"/>
      <c r="R182" s="172"/>
      <c r="S182" s="172"/>
      <c r="T182" s="172"/>
      <c r="U182" s="172"/>
      <c r="V182" s="172"/>
      <c r="W182" s="172"/>
      <c r="X182" s="172"/>
      <c r="Y182" s="172"/>
      <c r="DA182" s="176"/>
    </row>
    <row r="183" spans="1:105" ht="12" customHeight="1" x14ac:dyDescent="0.25">
      <c r="A183" s="35" t="s">
        <v>1805</v>
      </c>
      <c r="B183" s="320">
        <f t="shared" ref="B183:Y183" si="55">SUM(B184:B190,B191:B192)</f>
        <v>220.05380760645031</v>
      </c>
      <c r="C183" s="320">
        <f t="shared" si="55"/>
        <v>223.9379778579972</v>
      </c>
      <c r="D183" s="320">
        <f t="shared" si="55"/>
        <v>224.40598517655974</v>
      </c>
      <c r="E183" s="320">
        <f t="shared" si="55"/>
        <v>208.12817887577808</v>
      </c>
      <c r="F183" s="320">
        <f t="shared" si="55"/>
        <v>210.45350314810517</v>
      </c>
      <c r="G183" s="320">
        <f t="shared" si="55"/>
        <v>205.3672183076425</v>
      </c>
      <c r="H183" s="320">
        <f t="shared" si="55"/>
        <v>204.55890846418575</v>
      </c>
      <c r="I183" s="320">
        <f t="shared" si="55"/>
        <v>207.3584485038067</v>
      </c>
      <c r="J183" s="320">
        <f t="shared" si="55"/>
        <v>266.88392806527929</v>
      </c>
      <c r="K183" s="320">
        <f t="shared" si="55"/>
        <v>271.21825267355223</v>
      </c>
      <c r="L183" s="320">
        <f t="shared" si="55"/>
        <v>263.23111459419107</v>
      </c>
      <c r="M183" s="320">
        <f t="shared" si="55"/>
        <v>237.94997580858808</v>
      </c>
      <c r="N183" s="320">
        <f t="shared" si="55"/>
        <v>230.78781568290407</v>
      </c>
      <c r="O183" s="320">
        <f t="shared" si="55"/>
        <v>228.59379220223821</v>
      </c>
      <c r="P183" s="320">
        <f t="shared" si="55"/>
        <v>228.05845193584719</v>
      </c>
      <c r="Q183" s="320">
        <f t="shared" si="55"/>
        <v>225.67870042193013</v>
      </c>
      <c r="R183" s="320">
        <f t="shared" si="55"/>
        <v>217.37908705138463</v>
      </c>
      <c r="S183" s="320">
        <f t="shared" si="55"/>
        <v>213.61795594331187</v>
      </c>
      <c r="T183" s="320">
        <f t="shared" si="55"/>
        <v>221.2673859402789</v>
      </c>
      <c r="U183" s="320">
        <f t="shared" si="55"/>
        <v>213.79432698422082</v>
      </c>
      <c r="V183" s="320">
        <f t="shared" si="55"/>
        <v>228.5202436954163</v>
      </c>
      <c r="W183" s="320">
        <f t="shared" si="55"/>
        <v>205.89382891759593</v>
      </c>
      <c r="X183" s="320">
        <f t="shared" si="55"/>
        <v>207.76539938421516</v>
      </c>
      <c r="Y183" s="320">
        <f t="shared" si="55"/>
        <v>209.17020209912198</v>
      </c>
      <c r="DA183" s="95"/>
    </row>
    <row r="184" spans="1:105" ht="12" customHeight="1" x14ac:dyDescent="0.25">
      <c r="A184" s="55" t="s">
        <v>91</v>
      </c>
      <c r="B184" s="273">
        <f>IF(B$6=0,0,B$6/NMM!B$9*1000)</f>
        <v>0</v>
      </c>
      <c r="C184" s="273">
        <f>IF(C$6=0,0,C$6/NMM!C$9*1000)</f>
        <v>0</v>
      </c>
      <c r="D184" s="273">
        <f>IF(D$6=0,0,D$6/NMM!D$9*1000)</f>
        <v>0</v>
      </c>
      <c r="E184" s="273">
        <f>IF(E$6=0,0,E$6/NMM!E$9*1000)</f>
        <v>0</v>
      </c>
      <c r="F184" s="273">
        <f>IF(F$6=0,0,F$6/NMM!F$9*1000)</f>
        <v>0</v>
      </c>
      <c r="G184" s="273">
        <f>IF(G$6=0,0,G$6/NMM!G$9*1000)</f>
        <v>0</v>
      </c>
      <c r="H184" s="273">
        <f>IF(H$6=0,0,H$6/NMM!H$9*1000)</f>
        <v>0</v>
      </c>
      <c r="I184" s="273">
        <f>IF(I$6=0,0,I$6/NMM!I$9*1000)</f>
        <v>0</v>
      </c>
      <c r="J184" s="273">
        <f>IF(J$6=0,0,J$6/NMM!J$9*1000)</f>
        <v>0</v>
      </c>
      <c r="K184" s="273">
        <f>IF(K$6=0,0,K$6/NMM!K$9*1000)</f>
        <v>0</v>
      </c>
      <c r="L184" s="273">
        <f>IF(L$6=0,0,L$6/NMM!L$9*1000)</f>
        <v>0</v>
      </c>
      <c r="M184" s="273">
        <f>IF(M$6=0,0,M$6/NMM!M$9*1000)</f>
        <v>0</v>
      </c>
      <c r="N184" s="273">
        <f>IF(N$6=0,0,N$6/NMM!N$9*1000)</f>
        <v>0</v>
      </c>
      <c r="O184" s="273">
        <f>IF(O$6=0,0,O$6/NMM!O$9*1000)</f>
        <v>0</v>
      </c>
      <c r="P184" s="273">
        <f>IF(P$6=0,0,P$6/NMM!P$9*1000)</f>
        <v>0</v>
      </c>
      <c r="Q184" s="273">
        <f>IF(Q$6=0,0,Q$6/NMM!Q$9*1000)</f>
        <v>0</v>
      </c>
      <c r="R184" s="273">
        <f>IF(R$6=0,0,R$6/NMM!R$9*1000)</f>
        <v>0</v>
      </c>
      <c r="S184" s="273">
        <f>IF(S$6=0,0,S$6/NMM!S$9*1000)</f>
        <v>0</v>
      </c>
      <c r="T184" s="273">
        <f>IF(T$6=0,0,T$6/NMM!T$9*1000)</f>
        <v>0</v>
      </c>
      <c r="U184" s="273">
        <f>IF(U$6=0,0,U$6/NMM!U$9*1000)</f>
        <v>0</v>
      </c>
      <c r="V184" s="273">
        <f>IF(V$6=0,0,V$6/NMM!V$9*1000)</f>
        <v>0</v>
      </c>
      <c r="W184" s="273">
        <f>IF(W$6=0,0,W$6/NMM!W$9*1000)</f>
        <v>0</v>
      </c>
      <c r="X184" s="273">
        <f>IF(X$6=0,0,X$6/NMM!X$9*1000)</f>
        <v>0</v>
      </c>
      <c r="Y184" s="273">
        <f>IF(Y$6=0,0,Y$6/NMM!Y$9*1000)</f>
        <v>0</v>
      </c>
      <c r="DA184" s="76"/>
    </row>
    <row r="185" spans="1:105" ht="12" customHeight="1" x14ac:dyDescent="0.25">
      <c r="A185" s="173" t="s">
        <v>92</v>
      </c>
      <c r="B185" s="274">
        <f>IF(B$7=0,0,B$7/NMM!B$9*1000)</f>
        <v>0</v>
      </c>
      <c r="C185" s="274">
        <f>IF(C$7=0,0,C$7/NMM!C$9*1000)</f>
        <v>0</v>
      </c>
      <c r="D185" s="274">
        <f>IF(D$7=0,0,D$7/NMM!D$9*1000)</f>
        <v>0</v>
      </c>
      <c r="E185" s="274">
        <f>IF(E$7=0,0,E$7/NMM!E$9*1000)</f>
        <v>0</v>
      </c>
      <c r="F185" s="274">
        <f>IF(F$7=0,0,F$7/NMM!F$9*1000)</f>
        <v>0</v>
      </c>
      <c r="G185" s="274">
        <f>IF(G$7=0,0,G$7/NMM!G$9*1000)</f>
        <v>0</v>
      </c>
      <c r="H185" s="274">
        <f>IF(H$7=0,0,H$7/NMM!H$9*1000)</f>
        <v>0</v>
      </c>
      <c r="I185" s="274">
        <f>IF(I$7=0,0,I$7/NMM!I$9*1000)</f>
        <v>0</v>
      </c>
      <c r="J185" s="274">
        <f>IF(J$7=0,0,J$7/NMM!J$9*1000)</f>
        <v>0</v>
      </c>
      <c r="K185" s="274">
        <f>IF(K$7=0,0,K$7/NMM!K$9*1000)</f>
        <v>0</v>
      </c>
      <c r="L185" s="274">
        <f>IF(L$7=0,0,L$7/NMM!L$9*1000)</f>
        <v>0</v>
      </c>
      <c r="M185" s="274">
        <f>IF(M$7=0,0,M$7/NMM!M$9*1000)</f>
        <v>0</v>
      </c>
      <c r="N185" s="274">
        <f>IF(N$7=0,0,N$7/NMM!N$9*1000)</f>
        <v>0</v>
      </c>
      <c r="O185" s="274">
        <f>IF(O$7=0,0,O$7/NMM!O$9*1000)</f>
        <v>0</v>
      </c>
      <c r="P185" s="274">
        <f>IF(P$7=0,0,P$7/NMM!P$9*1000)</f>
        <v>0</v>
      </c>
      <c r="Q185" s="274">
        <f>IF(Q$7=0,0,Q$7/NMM!Q$9*1000)</f>
        <v>0</v>
      </c>
      <c r="R185" s="274">
        <f>IF(R$7=0,0,R$7/NMM!R$9*1000)</f>
        <v>0</v>
      </c>
      <c r="S185" s="274">
        <f>IF(S$7=0,0,S$7/NMM!S$9*1000)</f>
        <v>0</v>
      </c>
      <c r="T185" s="274">
        <f>IF(T$7=0,0,T$7/NMM!T$9*1000)</f>
        <v>0</v>
      </c>
      <c r="U185" s="274">
        <f>IF(U$7=0,0,U$7/NMM!U$9*1000)</f>
        <v>0</v>
      </c>
      <c r="V185" s="274">
        <f>IF(V$7=0,0,V$7/NMM!V$9*1000)</f>
        <v>0</v>
      </c>
      <c r="W185" s="274">
        <f>IF(W$7=0,0,W$7/NMM!W$9*1000)</f>
        <v>0</v>
      </c>
      <c r="X185" s="274">
        <f>IF(X$7=0,0,X$7/NMM!X$9*1000)</f>
        <v>0</v>
      </c>
      <c r="Y185" s="274">
        <f>IF(Y$7=0,0,Y$7/NMM!Y$9*1000)</f>
        <v>0</v>
      </c>
      <c r="DA185" s="77"/>
    </row>
    <row r="186" spans="1:105" ht="12" customHeight="1" x14ac:dyDescent="0.25">
      <c r="A186" s="173" t="s">
        <v>93</v>
      </c>
      <c r="B186" s="274">
        <f>IF(B$8=0,0,B$8/NMM!B$9*1000)</f>
        <v>0</v>
      </c>
      <c r="C186" s="274">
        <f>IF(C$8=0,0,C$8/NMM!C$9*1000)</f>
        <v>0</v>
      </c>
      <c r="D186" s="274">
        <f>IF(D$8=0,0,D$8/NMM!D$9*1000)</f>
        <v>0</v>
      </c>
      <c r="E186" s="274">
        <f>IF(E$8=0,0,E$8/NMM!E$9*1000)</f>
        <v>0</v>
      </c>
      <c r="F186" s="274">
        <f>IF(F$8=0,0,F$8/NMM!F$9*1000)</f>
        <v>0</v>
      </c>
      <c r="G186" s="274">
        <f>IF(G$8=0,0,G$8/NMM!G$9*1000)</f>
        <v>0</v>
      </c>
      <c r="H186" s="274">
        <f>IF(H$8=0,0,H$8/NMM!H$9*1000)</f>
        <v>0</v>
      </c>
      <c r="I186" s="274">
        <f>IF(I$8=0,0,I$8/NMM!I$9*1000)</f>
        <v>0</v>
      </c>
      <c r="J186" s="274">
        <f>IF(J$8=0,0,J$8/NMM!J$9*1000)</f>
        <v>0</v>
      </c>
      <c r="K186" s="274">
        <f>IF(K$8=0,0,K$8/NMM!K$9*1000)</f>
        <v>0</v>
      </c>
      <c r="L186" s="274">
        <f>IF(L$8=0,0,L$8/NMM!L$9*1000)</f>
        <v>0</v>
      </c>
      <c r="M186" s="274">
        <f>IF(M$8=0,0,M$8/NMM!M$9*1000)</f>
        <v>0</v>
      </c>
      <c r="N186" s="274">
        <f>IF(N$8=0,0,N$8/NMM!N$9*1000)</f>
        <v>0</v>
      </c>
      <c r="O186" s="274">
        <f>IF(O$8=0,0,O$8/NMM!O$9*1000)</f>
        <v>0</v>
      </c>
      <c r="P186" s="274">
        <f>IF(P$8=0,0,P$8/NMM!P$9*1000)</f>
        <v>0</v>
      </c>
      <c r="Q186" s="274">
        <f>IF(Q$8=0,0,Q$8/NMM!Q$9*1000)</f>
        <v>0</v>
      </c>
      <c r="R186" s="274">
        <f>IF(R$8=0,0,R$8/NMM!R$9*1000)</f>
        <v>0</v>
      </c>
      <c r="S186" s="274">
        <f>IF(S$8=0,0,S$8/NMM!S$9*1000)</f>
        <v>0</v>
      </c>
      <c r="T186" s="274">
        <f>IF(T$8=0,0,T$8/NMM!T$9*1000)</f>
        <v>0</v>
      </c>
      <c r="U186" s="274">
        <f>IF(U$8=0,0,U$8/NMM!U$9*1000)</f>
        <v>0</v>
      </c>
      <c r="V186" s="274">
        <f>IF(V$8=0,0,V$8/NMM!V$9*1000)</f>
        <v>0</v>
      </c>
      <c r="W186" s="274">
        <f>IF(W$8=0,0,W$8/NMM!W$9*1000)</f>
        <v>0</v>
      </c>
      <c r="X186" s="274">
        <f>IF(X$8=0,0,X$8/NMM!X$9*1000)</f>
        <v>0</v>
      </c>
      <c r="Y186" s="274">
        <f>IF(Y$8=0,0,Y$8/NMM!Y$9*1000)</f>
        <v>0</v>
      </c>
      <c r="DA186" s="77"/>
    </row>
    <row r="187" spans="1:105" ht="12" customHeight="1" x14ac:dyDescent="0.25">
      <c r="A187" s="173" t="s">
        <v>94</v>
      </c>
      <c r="B187" s="274">
        <f>IF(B$9=0,0,B$9/NMM!B$9*1000)</f>
        <v>0</v>
      </c>
      <c r="C187" s="274">
        <f>IF(C$9=0,0,C$9/NMM!C$9*1000)</f>
        <v>0</v>
      </c>
      <c r="D187" s="274">
        <f>IF(D$9=0,0,D$9/NMM!D$9*1000)</f>
        <v>0</v>
      </c>
      <c r="E187" s="274">
        <f>IF(E$9=0,0,E$9/NMM!E$9*1000)</f>
        <v>0</v>
      </c>
      <c r="F187" s="274">
        <f>IF(F$9=0,0,F$9/NMM!F$9*1000)</f>
        <v>0</v>
      </c>
      <c r="G187" s="274">
        <f>IF(G$9=0,0,G$9/NMM!G$9*1000)</f>
        <v>0</v>
      </c>
      <c r="H187" s="274">
        <f>IF(H$9=0,0,H$9/NMM!H$9*1000)</f>
        <v>0</v>
      </c>
      <c r="I187" s="274">
        <f>IF(I$9=0,0,I$9/NMM!I$9*1000)</f>
        <v>0</v>
      </c>
      <c r="J187" s="274">
        <f>IF(J$9=0,0,J$9/NMM!J$9*1000)</f>
        <v>0</v>
      </c>
      <c r="K187" s="274">
        <f>IF(K$9=0,0,K$9/NMM!K$9*1000)</f>
        <v>0</v>
      </c>
      <c r="L187" s="274">
        <f>IF(L$9=0,0,L$9/NMM!L$9*1000)</f>
        <v>0</v>
      </c>
      <c r="M187" s="274">
        <f>IF(M$9=0,0,M$9/NMM!M$9*1000)</f>
        <v>0</v>
      </c>
      <c r="N187" s="274">
        <f>IF(N$9=0,0,N$9/NMM!N$9*1000)</f>
        <v>0</v>
      </c>
      <c r="O187" s="274">
        <f>IF(O$9=0,0,O$9/NMM!O$9*1000)</f>
        <v>0</v>
      </c>
      <c r="P187" s="274">
        <f>IF(P$9=0,0,P$9/NMM!P$9*1000)</f>
        <v>0</v>
      </c>
      <c r="Q187" s="274">
        <f>IF(Q$9=0,0,Q$9/NMM!Q$9*1000)</f>
        <v>0</v>
      </c>
      <c r="R187" s="274">
        <f>IF(R$9=0,0,R$9/NMM!R$9*1000)</f>
        <v>0</v>
      </c>
      <c r="S187" s="274">
        <f>IF(S$9=0,0,S$9/NMM!S$9*1000)</f>
        <v>0</v>
      </c>
      <c r="T187" s="274">
        <f>IF(T$9=0,0,T$9/NMM!T$9*1000)</f>
        <v>0</v>
      </c>
      <c r="U187" s="274">
        <f>IF(U$9=0,0,U$9/NMM!U$9*1000)</f>
        <v>0</v>
      </c>
      <c r="V187" s="274">
        <f>IF(V$9=0,0,V$9/NMM!V$9*1000)</f>
        <v>0</v>
      </c>
      <c r="W187" s="274">
        <f>IF(W$9=0,0,W$9/NMM!W$9*1000)</f>
        <v>0</v>
      </c>
      <c r="X187" s="274">
        <f>IF(X$9=0,0,X$9/NMM!X$9*1000)</f>
        <v>0</v>
      </c>
      <c r="Y187" s="274">
        <f>IF(Y$9=0,0,Y$9/NMM!Y$9*1000)</f>
        <v>0</v>
      </c>
      <c r="DA187" s="77"/>
    </row>
    <row r="188" spans="1:105" ht="12" customHeight="1" x14ac:dyDescent="0.25">
      <c r="A188" s="56" t="s">
        <v>95</v>
      </c>
      <c r="B188" s="275">
        <f>IF(B$10=0,0,B$10/NMM!B$9*1000)</f>
        <v>0.49316385712631505</v>
      </c>
      <c r="C188" s="275">
        <f>IF(C$10=0,0,C$10/NMM!C$9*1000)</f>
        <v>0.45477481210454074</v>
      </c>
      <c r="D188" s="275">
        <f>IF(D$10=0,0,D$10/NMM!D$9*1000)</f>
        <v>0.45322798433357414</v>
      </c>
      <c r="E188" s="275">
        <f>IF(E$10=0,0,E$10/NMM!E$9*1000)</f>
        <v>0.5376318195481693</v>
      </c>
      <c r="F188" s="275">
        <f>IF(F$10=0,0,F$10/NMM!F$9*1000)</f>
        <v>0.56124307499882253</v>
      </c>
      <c r="G188" s="275">
        <f>IF(G$10=0,0,G$10/NMM!G$9*1000)</f>
        <v>0.57292155951840951</v>
      </c>
      <c r="H188" s="275">
        <f>IF(H$10=0,0,H$10/NMM!H$9*1000)</f>
        <v>0.56713035074913143</v>
      </c>
      <c r="I188" s="275">
        <f>IF(I$10=0,0,I$10/NMM!I$9*1000)</f>
        <v>0.54744157587776943</v>
      </c>
      <c r="J188" s="275">
        <f>IF(J$10=0,0,J$10/NMM!J$9*1000)</f>
        <v>0.57480228934384581</v>
      </c>
      <c r="K188" s="275">
        <f>IF(K$10=0,0,K$10/NMM!K$9*1000)</f>
        <v>0.57635025514524718</v>
      </c>
      <c r="L188" s="275">
        <f>IF(L$10=0,0,L$10/NMM!L$9*1000)</f>
        <v>0.56259129363891858</v>
      </c>
      <c r="M188" s="275">
        <f>IF(M$10=0,0,M$10/NMM!M$9*1000)</f>
        <v>0.5080541246448782</v>
      </c>
      <c r="N188" s="275">
        <f>IF(N$10=0,0,N$10/NMM!N$9*1000)</f>
        <v>0.50631855398091463</v>
      </c>
      <c r="O188" s="275">
        <f>IF(O$10=0,0,O$10/NMM!O$9*1000)</f>
        <v>0.50863182497008586</v>
      </c>
      <c r="P188" s="275">
        <f>IF(P$10=0,0,P$10/NMM!P$9*1000)</f>
        <v>0.50672165425126015</v>
      </c>
      <c r="Q188" s="275">
        <f>IF(Q$10=0,0,Q$10/NMM!Q$9*1000)</f>
        <v>0.49975389086317296</v>
      </c>
      <c r="R188" s="275">
        <f>IF(R$10=0,0,R$10/NMM!R$9*1000)</f>
        <v>0.47940147104867659</v>
      </c>
      <c r="S188" s="275">
        <f>IF(S$10=0,0,S$10/NMM!S$9*1000)</f>
        <v>0.47181755057894359</v>
      </c>
      <c r="T188" s="275">
        <f>IF(T$10=0,0,T$10/NMM!T$9*1000)</f>
        <v>0.48101598238324245</v>
      </c>
      <c r="U188" s="275">
        <f>IF(U$10=0,0,U$10/NMM!U$9*1000)</f>
        <v>0.4602989133563995</v>
      </c>
      <c r="V188" s="275">
        <f>IF(V$10=0,0,V$10/NMM!V$9*1000)</f>
        <v>0.50361155090608567</v>
      </c>
      <c r="W188" s="275">
        <f>IF(W$10=0,0,W$10/NMM!W$9*1000)</f>
        <v>0.4451696536211085</v>
      </c>
      <c r="X188" s="275">
        <f>IF(X$10=0,0,X$10/NMM!X$9*1000)</f>
        <v>0.44328258589689368</v>
      </c>
      <c r="Y188" s="275">
        <f>IF(Y$10=0,0,Y$10/NMM!Y$9*1000)</f>
        <v>0.41864875733348228</v>
      </c>
      <c r="DA188" s="78"/>
    </row>
    <row r="189" spans="1:105" ht="12" customHeight="1" x14ac:dyDescent="0.25">
      <c r="A189" s="174" t="s">
        <v>1450</v>
      </c>
      <c r="B189" s="276">
        <f>IF(B$16=0,0,B$16/NMM!B$9*1000)</f>
        <v>0</v>
      </c>
      <c r="C189" s="276">
        <f>IF(C$16=0,0,C$16/NMM!C$9*1000)</f>
        <v>0</v>
      </c>
      <c r="D189" s="276">
        <f>IF(D$16=0,0,D$16/NMM!D$9*1000)</f>
        <v>0</v>
      </c>
      <c r="E189" s="276">
        <f>IF(E$16=0,0,E$16/NMM!E$9*1000)</f>
        <v>0</v>
      </c>
      <c r="F189" s="276">
        <f>IF(F$16=0,0,F$16/NMM!F$9*1000)</f>
        <v>0</v>
      </c>
      <c r="G189" s="276">
        <f>IF(G$16=0,0,G$16/NMM!G$9*1000)</f>
        <v>0</v>
      </c>
      <c r="H189" s="276">
        <f>IF(H$16=0,0,H$16/NMM!H$9*1000)</f>
        <v>0</v>
      </c>
      <c r="I189" s="276">
        <f>IF(I$16=0,0,I$16/NMM!I$9*1000)</f>
        <v>0</v>
      </c>
      <c r="J189" s="276">
        <f>IF(J$16=0,0,J$16/NMM!J$9*1000)</f>
        <v>0</v>
      </c>
      <c r="K189" s="276">
        <f>IF(K$16=0,0,K$16/NMM!K$9*1000)</f>
        <v>0</v>
      </c>
      <c r="L189" s="276">
        <f>IF(L$16=0,0,L$16/NMM!L$9*1000)</f>
        <v>0</v>
      </c>
      <c r="M189" s="276">
        <f>IF(M$16=0,0,M$16/NMM!M$9*1000)</f>
        <v>0</v>
      </c>
      <c r="N189" s="276">
        <f>IF(N$16=0,0,N$16/NMM!N$9*1000)</f>
        <v>0</v>
      </c>
      <c r="O189" s="276">
        <f>IF(O$16=0,0,O$16/NMM!O$9*1000)</f>
        <v>0</v>
      </c>
      <c r="P189" s="276">
        <f>IF(P$16=0,0,P$16/NMM!P$9*1000)</f>
        <v>0</v>
      </c>
      <c r="Q189" s="276">
        <f>IF(Q$16=0,0,Q$16/NMM!Q$9*1000)</f>
        <v>0</v>
      </c>
      <c r="R189" s="276">
        <f>IF(R$16=0,0,R$16/NMM!R$9*1000)</f>
        <v>0</v>
      </c>
      <c r="S189" s="276">
        <f>IF(S$16=0,0,S$16/NMM!S$9*1000)</f>
        <v>0</v>
      </c>
      <c r="T189" s="276">
        <f>IF(T$16=0,0,T$16/NMM!T$9*1000)</f>
        <v>0</v>
      </c>
      <c r="U189" s="276">
        <f>IF(U$16=0,0,U$16/NMM!U$9*1000)</f>
        <v>0</v>
      </c>
      <c r="V189" s="276">
        <f>IF(V$16=0,0,V$16/NMM!V$9*1000)</f>
        <v>0</v>
      </c>
      <c r="W189" s="276">
        <f>IF(W$16=0,0,W$16/NMM!W$9*1000)</f>
        <v>0</v>
      </c>
      <c r="X189" s="276">
        <f>IF(X$16=0,0,X$16/NMM!X$9*1000)</f>
        <v>0</v>
      </c>
      <c r="Y189" s="276">
        <f>IF(Y$16=0,0,Y$16/NMM!Y$9*1000)</f>
        <v>0</v>
      </c>
      <c r="DA189" s="79"/>
    </row>
    <row r="190" spans="1:105" ht="12" customHeight="1" x14ac:dyDescent="0.25">
      <c r="A190" s="174" t="s">
        <v>1452</v>
      </c>
      <c r="B190" s="276">
        <f>IF(B$17=0,0,B$17/NMM!B$9*1000)</f>
        <v>72.922198075519205</v>
      </c>
      <c r="C190" s="276">
        <f>IF(C$17=0,0,C$17/NMM!C$9*1000)</f>
        <v>74.247984226406984</v>
      </c>
      <c r="D190" s="276">
        <f>IF(D$17=0,0,D$17/NMM!D$9*1000)</f>
        <v>74.405125174775222</v>
      </c>
      <c r="E190" s="276">
        <f>IF(E$17=0,0,E$17/NMM!E$9*1000)</f>
        <v>68.98716896515937</v>
      </c>
      <c r="F190" s="276">
        <f>IF(F$17=0,0,F$17/NMM!F$9*1000)</f>
        <v>69.859651478093269</v>
      </c>
      <c r="G190" s="276">
        <f>IF(G$17=0,0,G$17/NMM!G$9*1000)</f>
        <v>68.007908706660515</v>
      </c>
      <c r="H190" s="276">
        <f>IF(H$17=0,0,H$17/NMM!H$9*1000)</f>
        <v>67.729985695659153</v>
      </c>
      <c r="I190" s="276">
        <f>IF(I$17=0,0,I$17/NMM!I$9*1000)</f>
        <v>68.646457328910486</v>
      </c>
      <c r="J190" s="276">
        <f>IF(J$17=0,0,J$17/NMM!J$9*1000)</f>
        <v>88.410006703088385</v>
      </c>
      <c r="K190" s="276">
        <f>IF(K$17=0,0,K$17/NMM!K$9*1000)</f>
        <v>89.878986219655872</v>
      </c>
      <c r="L190" s="276">
        <f>IF(L$17=0,0,L$17/NMM!L$9*1000)</f>
        <v>87.229391357393908</v>
      </c>
      <c r="M190" s="276">
        <f>IF(M$17=0,0,M$17/NMM!M$9*1000)</f>
        <v>78.849364104891393</v>
      </c>
      <c r="N190" s="276">
        <f>IF(N$17=0,0,N$17/NMM!N$9*1000)</f>
        <v>76.488101159988716</v>
      </c>
      <c r="O190" s="276">
        <f>IF(O$17=0,0,O$17/NMM!O$9*1000)</f>
        <v>75.772117929867861</v>
      </c>
      <c r="P190" s="276">
        <f>IF(P$17=0,0,P$17/NMM!P$9*1000)</f>
        <v>75.581119395002986</v>
      </c>
      <c r="Q190" s="276">
        <f>IF(Q$17=0,0,Q$17/NMM!Q$9*1000)</f>
        <v>74.815747475836673</v>
      </c>
      <c r="R190" s="276">
        <f>IF(R$17=0,0,R$17/NMM!R$9*1000)</f>
        <v>72.079410586449441</v>
      </c>
      <c r="S190" s="276">
        <f>IF(S$17=0,0,S$17/NMM!S$9*1000)</f>
        <v>70.805307900855368</v>
      </c>
      <c r="T190" s="276">
        <f>IF(T$17=0,0,T$17/NMM!T$9*1000)</f>
        <v>73.95220714867304</v>
      </c>
      <c r="U190" s="276">
        <f>IF(U$17=0,0,U$17/NMM!U$9*1000)</f>
        <v>70.896506961696488</v>
      </c>
      <c r="V190" s="276">
        <f>IF(V$17=0,0,V$17/NMM!V$9*1000)</f>
        <v>75.778947334662476</v>
      </c>
      <c r="W190" s="276">
        <f>IF(W$17=0,0,W$17/NMM!W$9*1000)</f>
        <v>68.297375498718054</v>
      </c>
      <c r="X190" s="276">
        <f>IF(X$17=0,0,X$17/NMM!X$9*1000)</f>
        <v>68.885680623495148</v>
      </c>
      <c r="Y190" s="276">
        <f>IF(Y$17=0,0,Y$17/NMM!Y$9*1000)</f>
        <v>69.376050134317282</v>
      </c>
      <c r="DA190" s="79"/>
    </row>
    <row r="191" spans="1:105" ht="12" customHeight="1" x14ac:dyDescent="0.25">
      <c r="A191" s="174" t="s">
        <v>1461</v>
      </c>
      <c r="B191" s="276">
        <f>IF(B$25=0,0,B$25/NMM!B$9*1000)</f>
        <v>138.46414580637853</v>
      </c>
      <c r="C191" s="276">
        <f>IF(C$25=0,0,C$25/NMM!C$9*1000)</f>
        <v>140.98153902475755</v>
      </c>
      <c r="D191" s="276">
        <f>IF(D$25=0,0,D$25/NMM!D$9*1000)</f>
        <v>141.27991712856189</v>
      </c>
      <c r="E191" s="276">
        <f>IF(E$25=0,0,E$25/NMM!E$9*1000)</f>
        <v>130.99234080229809</v>
      </c>
      <c r="F191" s="276">
        <f>IF(F$25=0,0,F$25/NMM!F$9*1000)</f>
        <v>132.64900432962742</v>
      </c>
      <c r="G191" s="276">
        <f>IF(G$25=0,0,G$25/NMM!G$9*1000)</f>
        <v>129.13292845881998</v>
      </c>
      <c r="H191" s="276">
        <f>IF(H$25=0,0,H$25/NMM!H$9*1000)</f>
        <v>128.60521024222993</v>
      </c>
      <c r="I191" s="276">
        <f>IF(I$25=0,0,I$25/NMM!I$9*1000)</f>
        <v>130.34539999518424</v>
      </c>
      <c r="J191" s="276">
        <f>IF(J$25=0,0,J$25/NMM!J$9*1000)</f>
        <v>167.87228555839414</v>
      </c>
      <c r="K191" s="276">
        <f>IF(K$25=0,0,K$25/NMM!K$9*1000)</f>
        <v>170.66157331077278</v>
      </c>
      <c r="L191" s="276">
        <f>IF(L$25=0,0,L$25/NMM!L$9*1000)</f>
        <v>165.63054162195658</v>
      </c>
      <c r="M191" s="276">
        <f>IF(M$25=0,0,M$25/NMM!M$9*1000)</f>
        <v>149.71860608004823</v>
      </c>
      <c r="N191" s="276">
        <f>IF(N$25=0,0,N$25/NMM!N$9*1000)</f>
        <v>145.23505696443323</v>
      </c>
      <c r="O191" s="276">
        <f>IF(O$25=0,0,O$25/NMM!O$9*1000)</f>
        <v>143.87555315096185</v>
      </c>
      <c r="P191" s="276">
        <f>IF(P$25=0,0,P$25/NMM!P$9*1000)</f>
        <v>143.51288650516295</v>
      </c>
      <c r="Q191" s="276">
        <f>IF(Q$25=0,0,Q$25/NMM!Q$9*1000)</f>
        <v>142.05960380375836</v>
      </c>
      <c r="R191" s="276">
        <f>IF(R$25=0,0,R$25/NMM!R$9*1000)</f>
        <v>136.86386697702272</v>
      </c>
      <c r="S191" s="276">
        <f>IF(S$25=0,0,S$25/NMM!S$9*1000)</f>
        <v>134.44460995123075</v>
      </c>
      <c r="T191" s="276">
        <f>IF(T$25=0,0,T$25/NMM!T$9*1000)</f>
        <v>140.41991963452574</v>
      </c>
      <c r="U191" s="276">
        <f>IF(U$25=0,0,U$25/NMM!U$9*1000)</f>
        <v>134.61777807274873</v>
      </c>
      <c r="V191" s="276">
        <f>IF(V$25=0,0,V$25/NMM!V$9*1000)</f>
        <v>143.88852077572108</v>
      </c>
      <c r="W191" s="276">
        <f>IF(W$25=0,0,W$25/NMM!W$9*1000)</f>
        <v>129.68256592394488</v>
      </c>
      <c r="X191" s="276">
        <f>IF(X$25=0,0,X$25/NMM!X$9*1000)</f>
        <v>130.79963546827503</v>
      </c>
      <c r="Y191" s="276">
        <f>IF(Y$25=0,0,Y$25/NMM!Y$9*1000)</f>
        <v>131.73074557243234</v>
      </c>
      <c r="DA191" s="79"/>
    </row>
    <row r="192" spans="1:105" ht="12" customHeight="1" x14ac:dyDescent="0.25">
      <c r="A192" s="41" t="s">
        <v>1806</v>
      </c>
      <c r="B192" s="277">
        <f>IF(B$33=0,0,B$33/NMM!B$9*1000)</f>
        <v>8.1742998674262424</v>
      </c>
      <c r="C192" s="277">
        <f>IF(C$33=0,0,C$33/NMM!C$9*1000)</f>
        <v>8.2536797947281411</v>
      </c>
      <c r="D192" s="277">
        <f>IF(D$33=0,0,D$33/NMM!D$9*1000)</f>
        <v>8.2677148888890386</v>
      </c>
      <c r="E192" s="277">
        <f>IF(E$33=0,0,E$33/NMM!E$9*1000)</f>
        <v>7.6110372887724393</v>
      </c>
      <c r="F192" s="277">
        <f>IF(F$33=0,0,F$33/NMM!F$9*1000)</f>
        <v>7.3836042653856655</v>
      </c>
      <c r="G192" s="277">
        <f>IF(G$33=0,0,G$33/NMM!G$9*1000)</f>
        <v>7.6534595826435936</v>
      </c>
      <c r="H192" s="277">
        <f>IF(H$33=0,0,H$33/NMM!H$9*1000)</f>
        <v>7.6565821755475261</v>
      </c>
      <c r="I192" s="277">
        <f>IF(I$33=0,0,I$33/NMM!I$9*1000)</f>
        <v>7.8191496038342176</v>
      </c>
      <c r="J192" s="277">
        <f>IF(J$33=0,0,J$33/NMM!J$9*1000)</f>
        <v>10.026833514452907</v>
      </c>
      <c r="K192" s="277">
        <f>IF(K$33=0,0,K$33/NMM!K$9*1000)</f>
        <v>10.10134288797831</v>
      </c>
      <c r="L192" s="277">
        <f>IF(L$33=0,0,L$33/NMM!L$9*1000)</f>
        <v>9.8085903212016543</v>
      </c>
      <c r="M192" s="277">
        <f>IF(M$33=0,0,M$33/NMM!M$9*1000)</f>
        <v>8.8739514990035744</v>
      </c>
      <c r="N192" s="277">
        <f>IF(N$33=0,0,N$33/NMM!N$9*1000)</f>
        <v>8.5583390045011836</v>
      </c>
      <c r="O192" s="277">
        <f>IF(O$33=0,0,O$33/NMM!O$9*1000)</f>
        <v>8.4374892964384074</v>
      </c>
      <c r="P192" s="277">
        <f>IF(P$33=0,0,P$33/NMM!P$9*1000)</f>
        <v>8.4577243814299976</v>
      </c>
      <c r="Q192" s="277">
        <f>IF(Q$33=0,0,Q$33/NMM!Q$9*1000)</f>
        <v>8.3035952514719362</v>
      </c>
      <c r="R192" s="277">
        <f>IF(R$33=0,0,R$33/NMM!R$9*1000)</f>
        <v>7.9564080168637812</v>
      </c>
      <c r="S192" s="277">
        <f>IF(S$33=0,0,S$33/NMM!S$9*1000)</f>
        <v>7.8962205406468096</v>
      </c>
      <c r="T192" s="277">
        <f>IF(T$33=0,0,T$33/NMM!T$9*1000)</f>
        <v>6.4142431746968827</v>
      </c>
      <c r="U192" s="277">
        <f>IF(U$33=0,0,U$33/NMM!U$9*1000)</f>
        <v>7.8197430364191876</v>
      </c>
      <c r="V192" s="277">
        <f>IF(V$33=0,0,V$33/NMM!V$9*1000)</f>
        <v>8.349164034126666</v>
      </c>
      <c r="W192" s="277">
        <f>IF(W$33=0,0,W$33/NMM!W$9*1000)</f>
        <v>7.46871784131186</v>
      </c>
      <c r="X192" s="277">
        <f>IF(X$33=0,0,X$33/NMM!X$9*1000)</f>
        <v>7.6368007065480983</v>
      </c>
      <c r="Y192" s="277">
        <f>IF(Y$33=0,0,Y$33/NMM!Y$9*1000)</f>
        <v>7.6447576350388795</v>
      </c>
      <c r="DA192" s="82"/>
    </row>
    <row r="193" spans="1:105" ht="12" customHeight="1" x14ac:dyDescent="0.25">
      <c r="A193" s="172"/>
      <c r="B193" s="172"/>
      <c r="C193" s="172"/>
      <c r="D193" s="172"/>
      <c r="E193" s="172"/>
      <c r="F193" s="172"/>
      <c r="G193" s="172"/>
      <c r="H193" s="172"/>
      <c r="I193" s="172"/>
      <c r="J193" s="172"/>
      <c r="K193" s="172"/>
      <c r="L193" s="172"/>
      <c r="M193" s="172"/>
      <c r="N193" s="172"/>
      <c r="O193" s="172"/>
      <c r="P193" s="172"/>
      <c r="Q193" s="172"/>
      <c r="R193" s="172"/>
      <c r="S193" s="172"/>
      <c r="T193" s="172"/>
      <c r="U193" s="172"/>
      <c r="V193" s="172"/>
      <c r="W193" s="172"/>
      <c r="X193" s="172"/>
      <c r="Y193" s="172"/>
      <c r="DA193" s="176"/>
    </row>
    <row r="194" spans="1:105" ht="12" customHeight="1" x14ac:dyDescent="0.25">
      <c r="A194" s="35" t="s">
        <v>1807</v>
      </c>
      <c r="B194" s="320">
        <f t="shared" ref="B194:Y194" si="56">SUM(B195:B201,B202,B203)</f>
        <v>153.88669942761928</v>
      </c>
      <c r="C194" s="320">
        <f t="shared" si="56"/>
        <v>154.73998112194806</v>
      </c>
      <c r="D194" s="320">
        <f t="shared" si="56"/>
        <v>155.36648177441884</v>
      </c>
      <c r="E194" s="320">
        <f t="shared" si="56"/>
        <v>150.18507866251593</v>
      </c>
      <c r="F194" s="320">
        <f t="shared" si="56"/>
        <v>152.9050671475145</v>
      </c>
      <c r="G194" s="320">
        <f t="shared" si="56"/>
        <v>144.41125733324509</v>
      </c>
      <c r="H194" s="320">
        <f t="shared" si="56"/>
        <v>151.1235069706442</v>
      </c>
      <c r="I194" s="320">
        <f t="shared" si="56"/>
        <v>137.60166335034131</v>
      </c>
      <c r="J194" s="320">
        <f t="shared" si="56"/>
        <v>168.39930418849374</v>
      </c>
      <c r="K194" s="320">
        <f t="shared" si="56"/>
        <v>170.33156745111424</v>
      </c>
      <c r="L194" s="320">
        <f t="shared" si="56"/>
        <v>165.22039115669381</v>
      </c>
      <c r="M194" s="320">
        <f t="shared" si="56"/>
        <v>161.21561708921766</v>
      </c>
      <c r="N194" s="320">
        <f t="shared" si="56"/>
        <v>157.25267374656536</v>
      </c>
      <c r="O194" s="320">
        <f t="shared" si="56"/>
        <v>150.12280069729073</v>
      </c>
      <c r="P194" s="320">
        <f t="shared" si="56"/>
        <v>161.47831116265621</v>
      </c>
      <c r="Q194" s="320">
        <f t="shared" si="56"/>
        <v>159.8269553453747</v>
      </c>
      <c r="R194" s="320">
        <f t="shared" si="56"/>
        <v>157.42427045510783</v>
      </c>
      <c r="S194" s="320">
        <f t="shared" si="56"/>
        <v>155.21932264075025</v>
      </c>
      <c r="T194" s="320">
        <f t="shared" si="56"/>
        <v>161.00777934723308</v>
      </c>
      <c r="U194" s="320">
        <f t="shared" si="56"/>
        <v>158.51187773003477</v>
      </c>
      <c r="V194" s="320">
        <f t="shared" si="56"/>
        <v>184.18054484029872</v>
      </c>
      <c r="W194" s="320">
        <f t="shared" si="56"/>
        <v>164.18939468759501</v>
      </c>
      <c r="X194" s="320">
        <f t="shared" si="56"/>
        <v>156.65067914529678</v>
      </c>
      <c r="Y194" s="320">
        <f t="shared" si="56"/>
        <v>171.31484360062453</v>
      </c>
      <c r="DA194" s="95"/>
    </row>
    <row r="195" spans="1:105" ht="12" customHeight="1" x14ac:dyDescent="0.25">
      <c r="A195" s="55" t="s">
        <v>91</v>
      </c>
      <c r="B195" s="273">
        <f>IF(B$49=0,0,B$49/NMM!B$10*1000)</f>
        <v>0</v>
      </c>
      <c r="C195" s="273">
        <f>IF(C$49=0,0,C$49/NMM!C$10*1000)</f>
        <v>0</v>
      </c>
      <c r="D195" s="273">
        <f>IF(D$49=0,0,D$49/NMM!D$10*1000)</f>
        <v>0</v>
      </c>
      <c r="E195" s="273">
        <f>IF(E$49=0,0,E$49/NMM!E$10*1000)</f>
        <v>0</v>
      </c>
      <c r="F195" s="273">
        <f>IF(F$49=0,0,F$49/NMM!F$10*1000)</f>
        <v>0</v>
      </c>
      <c r="G195" s="273">
        <f>IF(G$49=0,0,G$49/NMM!G$10*1000)</f>
        <v>0</v>
      </c>
      <c r="H195" s="273">
        <f>IF(H$49=0,0,H$49/NMM!H$10*1000)</f>
        <v>0</v>
      </c>
      <c r="I195" s="273">
        <f>IF(I$49=0,0,I$49/NMM!I$10*1000)</f>
        <v>0</v>
      </c>
      <c r="J195" s="273">
        <f>IF(J$49=0,0,J$49/NMM!J$10*1000)</f>
        <v>0</v>
      </c>
      <c r="K195" s="273">
        <f>IF(K$49=0,0,K$49/NMM!K$10*1000)</f>
        <v>0</v>
      </c>
      <c r="L195" s="273">
        <f>IF(L$49=0,0,L$49/NMM!L$10*1000)</f>
        <v>0</v>
      </c>
      <c r="M195" s="273">
        <f>IF(M$49=0,0,M$49/NMM!M$10*1000)</f>
        <v>0</v>
      </c>
      <c r="N195" s="273">
        <f>IF(N$49=0,0,N$49/NMM!N$10*1000)</f>
        <v>0</v>
      </c>
      <c r="O195" s="273">
        <f>IF(O$49=0,0,O$49/NMM!O$10*1000)</f>
        <v>0</v>
      </c>
      <c r="P195" s="273">
        <f>IF(P$49=0,0,P$49/NMM!P$10*1000)</f>
        <v>0</v>
      </c>
      <c r="Q195" s="273">
        <f>IF(Q$49=0,0,Q$49/NMM!Q$10*1000)</f>
        <v>0</v>
      </c>
      <c r="R195" s="273">
        <f>IF(R$49=0,0,R$49/NMM!R$10*1000)</f>
        <v>0</v>
      </c>
      <c r="S195" s="273">
        <f>IF(S$49=0,0,S$49/NMM!S$10*1000)</f>
        <v>0</v>
      </c>
      <c r="T195" s="273">
        <f>IF(T$49=0,0,T$49/NMM!T$10*1000)</f>
        <v>0</v>
      </c>
      <c r="U195" s="273">
        <f>IF(U$49=0,0,U$49/NMM!U$10*1000)</f>
        <v>0</v>
      </c>
      <c r="V195" s="273">
        <f>IF(V$49=0,0,V$49/NMM!V$10*1000)</f>
        <v>0</v>
      </c>
      <c r="W195" s="273">
        <f>IF(W$49=0,0,W$49/NMM!W$10*1000)</f>
        <v>0</v>
      </c>
      <c r="X195" s="273">
        <f>IF(X$49=0,0,X$49/NMM!X$10*1000)</f>
        <v>0</v>
      </c>
      <c r="Y195" s="273">
        <f>IF(Y$49=0,0,Y$49/NMM!Y$10*1000)</f>
        <v>0</v>
      </c>
      <c r="DA195" s="76"/>
    </row>
    <row r="196" spans="1:105" ht="12" customHeight="1" x14ac:dyDescent="0.25">
      <c r="A196" s="173" t="s">
        <v>92</v>
      </c>
      <c r="B196" s="274">
        <f>IF(B$50=0,0,B$50/NMM!B$10*1000)</f>
        <v>0</v>
      </c>
      <c r="C196" s="274">
        <f>IF(C$50=0,0,C$50/NMM!C$10*1000)</f>
        <v>0</v>
      </c>
      <c r="D196" s="274">
        <f>IF(D$50=0,0,D$50/NMM!D$10*1000)</f>
        <v>0</v>
      </c>
      <c r="E196" s="274">
        <f>IF(E$50=0,0,E$50/NMM!E$10*1000)</f>
        <v>0</v>
      </c>
      <c r="F196" s="274">
        <f>IF(F$50=0,0,F$50/NMM!F$10*1000)</f>
        <v>0</v>
      </c>
      <c r="G196" s="274">
        <f>IF(G$50=0,0,G$50/NMM!G$10*1000)</f>
        <v>0</v>
      </c>
      <c r="H196" s="274">
        <f>IF(H$50=0,0,H$50/NMM!H$10*1000)</f>
        <v>0</v>
      </c>
      <c r="I196" s="274">
        <f>IF(I$50=0,0,I$50/NMM!I$10*1000)</f>
        <v>0</v>
      </c>
      <c r="J196" s="274">
        <f>IF(J$50=0,0,J$50/NMM!J$10*1000)</f>
        <v>0</v>
      </c>
      <c r="K196" s="274">
        <f>IF(K$50=0,0,K$50/NMM!K$10*1000)</f>
        <v>0</v>
      </c>
      <c r="L196" s="274">
        <f>IF(L$50=0,0,L$50/NMM!L$10*1000)</f>
        <v>0</v>
      </c>
      <c r="M196" s="274">
        <f>IF(M$50=0,0,M$50/NMM!M$10*1000)</f>
        <v>0</v>
      </c>
      <c r="N196" s="274">
        <f>IF(N$50=0,0,N$50/NMM!N$10*1000)</f>
        <v>0</v>
      </c>
      <c r="O196" s="274">
        <f>IF(O$50=0,0,O$50/NMM!O$10*1000)</f>
        <v>0</v>
      </c>
      <c r="P196" s="274">
        <f>IF(P$50=0,0,P$50/NMM!P$10*1000)</f>
        <v>0</v>
      </c>
      <c r="Q196" s="274">
        <f>IF(Q$50=0,0,Q$50/NMM!Q$10*1000)</f>
        <v>0</v>
      </c>
      <c r="R196" s="274">
        <f>IF(R$50=0,0,R$50/NMM!R$10*1000)</f>
        <v>0</v>
      </c>
      <c r="S196" s="274">
        <f>IF(S$50=0,0,S$50/NMM!S$10*1000)</f>
        <v>0</v>
      </c>
      <c r="T196" s="274">
        <f>IF(T$50=0,0,T$50/NMM!T$10*1000)</f>
        <v>0</v>
      </c>
      <c r="U196" s="274">
        <f>IF(U$50=0,0,U$50/NMM!U$10*1000)</f>
        <v>0</v>
      </c>
      <c r="V196" s="274">
        <f>IF(V$50=0,0,V$50/NMM!V$10*1000)</f>
        <v>0</v>
      </c>
      <c r="W196" s="274">
        <f>IF(W$50=0,0,W$50/NMM!W$10*1000)</f>
        <v>0</v>
      </c>
      <c r="X196" s="274">
        <f>IF(X$50=0,0,X$50/NMM!X$10*1000)</f>
        <v>0</v>
      </c>
      <c r="Y196" s="274">
        <f>IF(Y$50=0,0,Y$50/NMM!Y$10*1000)</f>
        <v>0</v>
      </c>
      <c r="DA196" s="77"/>
    </row>
    <row r="197" spans="1:105" ht="12" customHeight="1" x14ac:dyDescent="0.25">
      <c r="A197" s="173" t="s">
        <v>93</v>
      </c>
      <c r="B197" s="274">
        <f>IF(B$51=0,0,B$51/NMM!B$10*1000)</f>
        <v>0</v>
      </c>
      <c r="C197" s="274">
        <f>IF(C$51=0,0,C$51/NMM!C$10*1000)</f>
        <v>0</v>
      </c>
      <c r="D197" s="274">
        <f>IF(D$51=0,0,D$51/NMM!D$10*1000)</f>
        <v>0</v>
      </c>
      <c r="E197" s="274">
        <f>IF(E$51=0,0,E$51/NMM!E$10*1000)</f>
        <v>0</v>
      </c>
      <c r="F197" s="274">
        <f>IF(F$51=0,0,F$51/NMM!F$10*1000)</f>
        <v>0</v>
      </c>
      <c r="G197" s="274">
        <f>IF(G$51=0,0,G$51/NMM!G$10*1000)</f>
        <v>0</v>
      </c>
      <c r="H197" s="274">
        <f>IF(H$51=0,0,H$51/NMM!H$10*1000)</f>
        <v>0</v>
      </c>
      <c r="I197" s="274">
        <f>IF(I$51=0,0,I$51/NMM!I$10*1000)</f>
        <v>0</v>
      </c>
      <c r="J197" s="274">
        <f>IF(J$51=0,0,J$51/NMM!J$10*1000)</f>
        <v>0</v>
      </c>
      <c r="K197" s="274">
        <f>IF(K$51=0,0,K$51/NMM!K$10*1000)</f>
        <v>0</v>
      </c>
      <c r="L197" s="274">
        <f>IF(L$51=0,0,L$51/NMM!L$10*1000)</f>
        <v>0</v>
      </c>
      <c r="M197" s="274">
        <f>IF(M$51=0,0,M$51/NMM!M$10*1000)</f>
        <v>0</v>
      </c>
      <c r="N197" s="274">
        <f>IF(N$51=0,0,N$51/NMM!N$10*1000)</f>
        <v>0</v>
      </c>
      <c r="O197" s="274">
        <f>IF(O$51=0,0,O$51/NMM!O$10*1000)</f>
        <v>0</v>
      </c>
      <c r="P197" s="274">
        <f>IF(P$51=0,0,P$51/NMM!P$10*1000)</f>
        <v>0</v>
      </c>
      <c r="Q197" s="274">
        <f>IF(Q$51=0,0,Q$51/NMM!Q$10*1000)</f>
        <v>0</v>
      </c>
      <c r="R197" s="274">
        <f>IF(R$51=0,0,R$51/NMM!R$10*1000)</f>
        <v>0</v>
      </c>
      <c r="S197" s="274">
        <f>IF(S$51=0,0,S$51/NMM!S$10*1000)</f>
        <v>0</v>
      </c>
      <c r="T197" s="274">
        <f>IF(T$51=0,0,T$51/NMM!T$10*1000)</f>
        <v>0</v>
      </c>
      <c r="U197" s="274">
        <f>IF(U$51=0,0,U$51/NMM!U$10*1000)</f>
        <v>0</v>
      </c>
      <c r="V197" s="274">
        <f>IF(V$51=0,0,V$51/NMM!V$10*1000)</f>
        <v>0</v>
      </c>
      <c r="W197" s="274">
        <f>IF(W$51=0,0,W$51/NMM!W$10*1000)</f>
        <v>0</v>
      </c>
      <c r="X197" s="274">
        <f>IF(X$51=0,0,X$51/NMM!X$10*1000)</f>
        <v>0</v>
      </c>
      <c r="Y197" s="274">
        <f>IF(Y$51=0,0,Y$51/NMM!Y$10*1000)</f>
        <v>0</v>
      </c>
      <c r="DA197" s="77"/>
    </row>
    <row r="198" spans="1:105" ht="12" customHeight="1" x14ac:dyDescent="0.25">
      <c r="A198" s="173" t="s">
        <v>94</v>
      </c>
      <c r="B198" s="274">
        <f>IF(B$52=0,0,B$52/NMM!B$10*1000)</f>
        <v>0</v>
      </c>
      <c r="C198" s="274">
        <f>IF(C$52=0,0,C$52/NMM!C$10*1000)</f>
        <v>0</v>
      </c>
      <c r="D198" s="274">
        <f>IF(D$52=0,0,D$52/NMM!D$10*1000)</f>
        <v>0</v>
      </c>
      <c r="E198" s="274">
        <f>IF(E$52=0,0,E$52/NMM!E$10*1000)</f>
        <v>0</v>
      </c>
      <c r="F198" s="274">
        <f>IF(F$52=0,0,F$52/NMM!F$10*1000)</f>
        <v>0</v>
      </c>
      <c r="G198" s="274">
        <f>IF(G$52=0,0,G$52/NMM!G$10*1000)</f>
        <v>0</v>
      </c>
      <c r="H198" s="274">
        <f>IF(H$52=0,0,H$52/NMM!H$10*1000)</f>
        <v>0</v>
      </c>
      <c r="I198" s="274">
        <f>IF(I$52=0,0,I$52/NMM!I$10*1000)</f>
        <v>0</v>
      </c>
      <c r="J198" s="274">
        <f>IF(J$52=0,0,J$52/NMM!J$10*1000)</f>
        <v>0</v>
      </c>
      <c r="K198" s="274">
        <f>IF(K$52=0,0,K$52/NMM!K$10*1000)</f>
        <v>0</v>
      </c>
      <c r="L198" s="274">
        <f>IF(L$52=0,0,L$52/NMM!L$10*1000)</f>
        <v>0</v>
      </c>
      <c r="M198" s="274">
        <f>IF(M$52=0,0,M$52/NMM!M$10*1000)</f>
        <v>0</v>
      </c>
      <c r="N198" s="274">
        <f>IF(N$52=0,0,N$52/NMM!N$10*1000)</f>
        <v>0</v>
      </c>
      <c r="O198" s="274">
        <f>IF(O$52=0,0,O$52/NMM!O$10*1000)</f>
        <v>0</v>
      </c>
      <c r="P198" s="274">
        <f>IF(P$52=0,0,P$52/NMM!P$10*1000)</f>
        <v>0</v>
      </c>
      <c r="Q198" s="274">
        <f>IF(Q$52=0,0,Q$52/NMM!Q$10*1000)</f>
        <v>0</v>
      </c>
      <c r="R198" s="274">
        <f>IF(R$52=0,0,R$52/NMM!R$10*1000)</f>
        <v>0</v>
      </c>
      <c r="S198" s="274">
        <f>IF(S$52=0,0,S$52/NMM!S$10*1000)</f>
        <v>0</v>
      </c>
      <c r="T198" s="274">
        <f>IF(T$52=0,0,T$52/NMM!T$10*1000)</f>
        <v>0</v>
      </c>
      <c r="U198" s="274">
        <f>IF(U$52=0,0,U$52/NMM!U$10*1000)</f>
        <v>0</v>
      </c>
      <c r="V198" s="274">
        <f>IF(V$52=0,0,V$52/NMM!V$10*1000)</f>
        <v>0</v>
      </c>
      <c r="W198" s="274">
        <f>IF(W$52=0,0,W$52/NMM!W$10*1000)</f>
        <v>0</v>
      </c>
      <c r="X198" s="274">
        <f>IF(X$52=0,0,X$52/NMM!X$10*1000)</f>
        <v>0</v>
      </c>
      <c r="Y198" s="274">
        <f>IF(Y$52=0,0,Y$52/NMM!Y$10*1000)</f>
        <v>0</v>
      </c>
      <c r="DA198" s="77"/>
    </row>
    <row r="199" spans="1:105" ht="12" customHeight="1" x14ac:dyDescent="0.25">
      <c r="A199" s="56" t="s">
        <v>95</v>
      </c>
      <c r="B199" s="275">
        <f>IF(B$53=0,0,B$53/NMM!B$10*1000)</f>
        <v>0.77238976588035158</v>
      </c>
      <c r="C199" s="275">
        <f>IF(C$53=0,0,C$53/NMM!C$10*1000)</f>
        <v>0.70405842246167338</v>
      </c>
      <c r="D199" s="275">
        <f>IF(D$53=0,0,D$53/NMM!D$10*1000)</f>
        <v>0.70356464796661389</v>
      </c>
      <c r="E199" s="275">
        <f>IF(E$53=0,0,E$53/NMM!E$10*1000)</f>
        <v>0.85512554204809477</v>
      </c>
      <c r="F199" s="275">
        <f>IF(F$53=0,0,F$53/NMM!F$10*1000)</f>
        <v>0.89491585156578135</v>
      </c>
      <c r="G199" s="275">
        <f>IF(G$53=0,0,G$53/NMM!G$10*1000)</f>
        <v>0.8806316918290058</v>
      </c>
      <c r="H199" s="275">
        <f>IF(H$53=0,0,H$53/NMM!H$10*1000)</f>
        <v>0.91606715996570653</v>
      </c>
      <c r="I199" s="275">
        <f>IF(I$53=0,0,I$53/NMM!I$10*1000)</f>
        <v>0.79328172740673197</v>
      </c>
      <c r="J199" s="275">
        <f>IF(J$53=0,0,J$53/NMM!J$10*1000)</f>
        <v>0.83623733467979988</v>
      </c>
      <c r="K199" s="275">
        <f>IF(K$53=0,0,K$53/NMM!K$10*1000)</f>
        <v>0.83913264349161409</v>
      </c>
      <c r="L199" s="275">
        <f>IF(L$53=0,0,L$53/NMM!L$10*1000)</f>
        <v>0.81688990334018197</v>
      </c>
      <c r="M199" s="275">
        <f>IF(M$53=0,0,M$53/NMM!M$10*1000)</f>
        <v>0.78691833309824832</v>
      </c>
      <c r="N199" s="275">
        <f>IF(N$53=0,0,N$53/NMM!N$10*1000)</f>
        <v>0.78545554135634266</v>
      </c>
      <c r="O199" s="275">
        <f>IF(O$53=0,0,O$53/NMM!O$10*1000)</f>
        <v>0.76022869129511916</v>
      </c>
      <c r="P199" s="275">
        <f>IF(P$53=0,0,P$53/NMM!P$10*1000)</f>
        <v>0.8166322097348182</v>
      </c>
      <c r="Q199" s="275">
        <f>IF(Q$53=0,0,Q$53/NMM!Q$10*1000)</f>
        <v>0.80423649291376142</v>
      </c>
      <c r="R199" s="275">
        <f>IF(R$53=0,0,R$53/NMM!R$10*1000)</f>
        <v>0.79043674874803682</v>
      </c>
      <c r="S199" s="275">
        <f>IF(S$53=0,0,S$53/NMM!S$10*1000)</f>
        <v>0.77713568488027784</v>
      </c>
      <c r="T199" s="275">
        <f>IF(T$53=0,0,T$53/NMM!T$10*1000)</f>
        <v>0.79752381934349592</v>
      </c>
      <c r="U199" s="275">
        <f>IF(U$53=0,0,U$53/NMM!U$10*1000)</f>
        <v>0.7788471319877589</v>
      </c>
      <c r="V199" s="275">
        <f>IF(V$53=0,0,V$53/NMM!V$10*1000)</f>
        <v>0.92112570175626907</v>
      </c>
      <c r="W199" s="275">
        <f>IF(W$53=0,0,W$53/NMM!W$10*1000)</f>
        <v>0.81011297603965859</v>
      </c>
      <c r="X199" s="275">
        <f>IF(X$53=0,0,X$53/NMM!X$10*1000)</f>
        <v>0.76232805331594533</v>
      </c>
      <c r="Y199" s="275">
        <f>IF(Y$53=0,0,Y$53/NMM!Y$10*1000)</f>
        <v>0.78833916296359485</v>
      </c>
      <c r="DA199" s="78"/>
    </row>
    <row r="200" spans="1:105" ht="12" customHeight="1" x14ac:dyDescent="0.25">
      <c r="A200" s="174" t="s">
        <v>1496</v>
      </c>
      <c r="B200" s="276">
        <f>IF(B$59=0,0,B$59/NMM!B$10*1000)</f>
        <v>0</v>
      </c>
      <c r="C200" s="276">
        <f>IF(C$59=0,0,C$59/NMM!C$10*1000)</f>
        <v>0</v>
      </c>
      <c r="D200" s="276">
        <f>IF(D$59=0,0,D$59/NMM!D$10*1000)</f>
        <v>0</v>
      </c>
      <c r="E200" s="276">
        <f>IF(E$59=0,0,E$59/NMM!E$10*1000)</f>
        <v>0</v>
      </c>
      <c r="F200" s="276">
        <f>IF(F$59=0,0,F$59/NMM!F$10*1000)</f>
        <v>0</v>
      </c>
      <c r="G200" s="276">
        <f>IF(G$59=0,0,G$59/NMM!G$10*1000)</f>
        <v>0</v>
      </c>
      <c r="H200" s="276">
        <f>IF(H$59=0,0,H$59/NMM!H$10*1000)</f>
        <v>0</v>
      </c>
      <c r="I200" s="276">
        <f>IF(I$59=0,0,I$59/NMM!I$10*1000)</f>
        <v>0</v>
      </c>
      <c r="J200" s="276">
        <f>IF(J$59=0,0,J$59/NMM!J$10*1000)</f>
        <v>0</v>
      </c>
      <c r="K200" s="276">
        <f>IF(K$59=0,0,K$59/NMM!K$10*1000)</f>
        <v>0</v>
      </c>
      <c r="L200" s="276">
        <f>IF(L$59=0,0,L$59/NMM!L$10*1000)</f>
        <v>0</v>
      </c>
      <c r="M200" s="276">
        <f>IF(M$59=0,0,M$59/NMM!M$10*1000)</f>
        <v>0</v>
      </c>
      <c r="N200" s="276">
        <f>IF(N$59=0,0,N$59/NMM!N$10*1000)</f>
        <v>0</v>
      </c>
      <c r="O200" s="276">
        <f>IF(O$59=0,0,O$59/NMM!O$10*1000)</f>
        <v>0</v>
      </c>
      <c r="P200" s="276">
        <f>IF(P$59=0,0,P$59/NMM!P$10*1000)</f>
        <v>0</v>
      </c>
      <c r="Q200" s="276">
        <f>IF(Q$59=0,0,Q$59/NMM!Q$10*1000)</f>
        <v>0</v>
      </c>
      <c r="R200" s="276">
        <f>IF(R$59=0,0,R$59/NMM!R$10*1000)</f>
        <v>0</v>
      </c>
      <c r="S200" s="276">
        <f>IF(S$59=0,0,S$59/NMM!S$10*1000)</f>
        <v>0</v>
      </c>
      <c r="T200" s="276">
        <f>IF(T$59=0,0,T$59/NMM!T$10*1000)</f>
        <v>0</v>
      </c>
      <c r="U200" s="276">
        <f>IF(U$59=0,0,U$59/NMM!U$10*1000)</f>
        <v>0</v>
      </c>
      <c r="V200" s="276">
        <f>IF(V$59=0,0,V$59/NMM!V$10*1000)</f>
        <v>0</v>
      </c>
      <c r="W200" s="276">
        <f>IF(W$59=0,0,W$59/NMM!W$10*1000)</f>
        <v>0</v>
      </c>
      <c r="X200" s="276">
        <f>IF(X$59=0,0,X$59/NMM!X$10*1000)</f>
        <v>0</v>
      </c>
      <c r="Y200" s="276">
        <f>IF(Y$59=0,0,Y$59/NMM!Y$10*1000)</f>
        <v>0</v>
      </c>
      <c r="DA200" s="79"/>
    </row>
    <row r="201" spans="1:105" ht="12" customHeight="1" x14ac:dyDescent="0.25">
      <c r="A201" s="174" t="s">
        <v>1498</v>
      </c>
      <c r="B201" s="276">
        <f>IF(B$60=0,0,B$60/NMM!B$10*1000)</f>
        <v>27.629830042998204</v>
      </c>
      <c r="C201" s="276">
        <f>IF(C$60=0,0,C$60/NMM!C$10*1000)</f>
        <v>27.752160609403521</v>
      </c>
      <c r="D201" s="276">
        <f>IF(D$60=0,0,D$60/NMM!D$10*1000)</f>
        <v>27.809132409472575</v>
      </c>
      <c r="E201" s="276">
        <f>IF(E$60=0,0,E$60/NMM!E$10*1000)</f>
        <v>27.974215676081901</v>
      </c>
      <c r="F201" s="276">
        <f>IF(F$60=0,0,F$60/NMM!F$10*1000)</f>
        <v>28.606298057646207</v>
      </c>
      <c r="G201" s="276">
        <f>IF(G$60=0,0,G$60/NMM!G$10*1000)</f>
        <v>27.505118428555242</v>
      </c>
      <c r="H201" s="276">
        <f>IF(H$60=0,0,H$60/NMM!H$10*1000)</f>
        <v>28.788107213923588</v>
      </c>
      <c r="I201" s="276">
        <f>IF(I$60=0,0,I$60/NMM!I$10*1000)</f>
        <v>26.337522698644023</v>
      </c>
      <c r="J201" s="276">
        <f>IF(J$60=0,0,J$60/NMM!J$10*1000)</f>
        <v>27.958552844845226</v>
      </c>
      <c r="K201" s="276">
        <f>IF(K$60=0,0,K$60/NMM!K$10*1000)</f>
        <v>27.785856262894317</v>
      </c>
      <c r="L201" s="276">
        <f>IF(L$60=0,0,L$60/NMM!L$10*1000)</f>
        <v>27.124201917902361</v>
      </c>
      <c r="M201" s="276">
        <f>IF(M$60=0,0,M$60/NMM!M$10*1000)</f>
        <v>27.398143751645652</v>
      </c>
      <c r="N201" s="276">
        <f>IF(N$60=0,0,N$60/NMM!N$10*1000)</f>
        <v>27.001097943491857</v>
      </c>
      <c r="O201" s="276">
        <f>IF(O$60=0,0,O$60/NMM!O$10*1000)</f>
        <v>25.777637977193798</v>
      </c>
      <c r="P201" s="276">
        <f>IF(P$60=0,0,P$60/NMM!P$10*1000)</f>
        <v>27.744655766216098</v>
      </c>
      <c r="Q201" s="276">
        <f>IF(Q$60=0,0,Q$60/NMM!Q$10*1000)</f>
        <v>27.553106270722463</v>
      </c>
      <c r="R201" s="276">
        <f>IF(R$60=0,0,R$60/NMM!R$10*1000)</f>
        <v>26.969349654971481</v>
      </c>
      <c r="S201" s="276">
        <f>IF(S$60=0,0,S$60/NMM!S$10*1000)</f>
        <v>26.960718654634714</v>
      </c>
      <c r="T201" s="276">
        <f>IF(T$60=0,0,T$60/NMM!T$10*1000)</f>
        <v>26.569119605931874</v>
      </c>
      <c r="U201" s="276">
        <f>IF(U$60=0,0,U$60/NMM!U$10*1000)</f>
        <v>26.979072772763143</v>
      </c>
      <c r="V201" s="276">
        <f>IF(V$60=0,0,V$60/NMM!V$10*1000)</f>
        <v>31.831138839536496</v>
      </c>
      <c r="W201" s="276">
        <f>IF(W$60=0,0,W$60/NMM!W$10*1000)</f>
        <v>27.910353982293614</v>
      </c>
      <c r="X201" s="276">
        <f>IF(X$60=0,0,X$60/NMM!X$10*1000)</f>
        <v>26.729953117474487</v>
      </c>
      <c r="Y201" s="276">
        <f>IF(Y$60=0,0,Y$60/NMM!Y$10*1000)</f>
        <v>28.564964064833127</v>
      </c>
      <c r="DA201" s="79"/>
    </row>
    <row r="202" spans="1:105" ht="12" customHeight="1" x14ac:dyDescent="0.25">
      <c r="A202" s="174" t="s">
        <v>1520</v>
      </c>
      <c r="B202" s="276">
        <f>IF(B$79=0,0,B$79/NMM!B$10*1000)</f>
        <v>113.12264577449879</v>
      </c>
      <c r="C202" s="276">
        <f>IF(C$79=0,0,C$79/NMM!C$10*1000)</f>
        <v>113.8522179324768</v>
      </c>
      <c r="D202" s="276">
        <f>IF(D$79=0,0,D$79/NMM!D$10*1000)</f>
        <v>114.40227913293397</v>
      </c>
      <c r="E202" s="276">
        <f>IF(E$79=0,0,E$79/NMM!E$10*1000)</f>
        <v>108.68203717694388</v>
      </c>
      <c r="F202" s="276">
        <f>IF(F$79=0,0,F$79/NMM!F$10*1000)</f>
        <v>110.33216822812099</v>
      </c>
      <c r="G202" s="276">
        <f>IF(G$79=0,0,G$79/NMM!G$10*1000)</f>
        <v>103.53879309720206</v>
      </c>
      <c r="H202" s="276">
        <f>IF(H$79=0,0,H$79/NMM!H$10*1000)</f>
        <v>108.36023581396461</v>
      </c>
      <c r="I202" s="276">
        <f>IF(I$79=0,0,I$79/NMM!I$10*1000)</f>
        <v>98.526336754410465</v>
      </c>
      <c r="J202" s="276">
        <f>IF(J$79=0,0,J$79/NMM!J$10*1000)</f>
        <v>127.39636029436285</v>
      </c>
      <c r="K202" s="276">
        <f>IF(K$79=0,0,K$79/NMM!K$10*1000)</f>
        <v>129.61248119838302</v>
      </c>
      <c r="L202" s="276">
        <f>IF(L$79=0,0,L$79/NMM!L$10*1000)</f>
        <v>125.45208869339064</v>
      </c>
      <c r="M202" s="276">
        <f>IF(M$79=0,0,M$79/NMM!M$10*1000)</f>
        <v>120.96574651869861</v>
      </c>
      <c r="N202" s="276">
        <f>IF(N$79=0,0,N$79/NMM!N$10*1000)</f>
        <v>117.52660156068865</v>
      </c>
      <c r="O202" s="276">
        <f>IF(O$79=0,0,O$79/NMM!O$10*1000)</f>
        <v>112.17464016178178</v>
      </c>
      <c r="P202" s="276">
        <f>IF(P$79=0,0,P$79/NMM!P$10*1000)</f>
        <v>120.64654636508324</v>
      </c>
      <c r="Q202" s="276">
        <f>IF(Q$79=0,0,Q$79/NMM!Q$10*1000)</f>
        <v>119.25185514517175</v>
      </c>
      <c r="R202" s="276">
        <f>IF(R$79=0,0,R$79/NMM!R$10*1000)</f>
        <v>117.71275395189481</v>
      </c>
      <c r="S202" s="276">
        <f>IF(S$79=0,0,S$79/NMM!S$10*1000)</f>
        <v>115.51359723114894</v>
      </c>
      <c r="T202" s="276">
        <f>IF(T$79=0,0,T$79/NMM!T$10*1000)</f>
        <v>121.44505319975042</v>
      </c>
      <c r="U202" s="276">
        <f>IF(U$79=0,0,U$79/NMM!U$10*1000)</f>
        <v>118.8178382161985</v>
      </c>
      <c r="V202" s="276">
        <f>IF(V$79=0,0,V$79/NMM!V$10*1000)</f>
        <v>137.28286019210361</v>
      </c>
      <c r="W202" s="276">
        <f>IF(W$79=0,0,W$79/NMM!W$10*1000)</f>
        <v>123.10298533065922</v>
      </c>
      <c r="X202" s="276">
        <f>IF(X$79=0,0,X$79/NMM!X$10*1000)</f>
        <v>117.33692914790664</v>
      </c>
      <c r="Y202" s="276">
        <f>IF(Y$79=0,0,Y$79/NMM!Y$10*1000)</f>
        <v>129.39497124687219</v>
      </c>
      <c r="DA202" s="79"/>
    </row>
    <row r="203" spans="1:105" ht="12" customHeight="1" x14ac:dyDescent="0.25">
      <c r="A203" s="41" t="s">
        <v>1532</v>
      </c>
      <c r="B203" s="277">
        <f>IF(B$89=0,0,B$89/NMM!B$10*1000)</f>
        <v>12.361833844241938</v>
      </c>
      <c r="C203" s="277">
        <f>IF(C$89=0,0,C$89/NMM!C$10*1000)</f>
        <v>12.431544157606044</v>
      </c>
      <c r="D203" s="277">
        <f>IF(D$89=0,0,D$89/NMM!D$10*1000)</f>
        <v>12.451505584045693</v>
      </c>
      <c r="E203" s="277">
        <f>IF(E$89=0,0,E$89/NMM!E$10*1000)</f>
        <v>12.673700267442053</v>
      </c>
      <c r="F203" s="277">
        <f>IF(F$89=0,0,F$89/NMM!F$10*1000)</f>
        <v>13.071685010181522</v>
      </c>
      <c r="G203" s="277">
        <f>IF(G$89=0,0,G$89/NMM!G$10*1000)</f>
        <v>12.486714115658764</v>
      </c>
      <c r="H203" s="277">
        <f>IF(H$89=0,0,H$89/NMM!H$10*1000)</f>
        <v>13.059096782790299</v>
      </c>
      <c r="I203" s="277">
        <f>IF(I$89=0,0,I$89/NMM!I$10*1000)</f>
        <v>11.944522169880099</v>
      </c>
      <c r="J203" s="277">
        <f>IF(J$89=0,0,J$89/NMM!J$10*1000)</f>
        <v>12.208153714605848</v>
      </c>
      <c r="K203" s="277">
        <f>IF(K$89=0,0,K$89/NMM!K$10*1000)</f>
        <v>12.094097346345279</v>
      </c>
      <c r="L203" s="277">
        <f>IF(L$89=0,0,L$89/NMM!L$10*1000)</f>
        <v>11.827210642060631</v>
      </c>
      <c r="M203" s="277">
        <f>IF(M$89=0,0,M$89/NMM!M$10*1000)</f>
        <v>12.064808485775147</v>
      </c>
      <c r="N203" s="277">
        <f>IF(N$89=0,0,N$89/NMM!N$10*1000)</f>
        <v>11.939518701028513</v>
      </c>
      <c r="O203" s="277">
        <f>IF(O$89=0,0,O$89/NMM!O$10*1000)</f>
        <v>11.410293867020052</v>
      </c>
      <c r="P203" s="277">
        <f>IF(P$89=0,0,P$89/NMM!P$10*1000)</f>
        <v>12.270476821622061</v>
      </c>
      <c r="Q203" s="277">
        <f>IF(Q$89=0,0,Q$89/NMM!Q$10*1000)</f>
        <v>12.217757436566714</v>
      </c>
      <c r="R203" s="277">
        <f>IF(R$89=0,0,R$89/NMM!R$10*1000)</f>
        <v>11.951730099493487</v>
      </c>
      <c r="S203" s="277">
        <f>IF(S$89=0,0,S$89/NMM!S$10*1000)</f>
        <v>11.967871070086327</v>
      </c>
      <c r="T203" s="277">
        <f>IF(T$89=0,0,T$89/NMM!T$10*1000)</f>
        <v>12.196082722207318</v>
      </c>
      <c r="U203" s="277">
        <f>IF(U$89=0,0,U$89/NMM!U$10*1000)</f>
        <v>11.936119609085369</v>
      </c>
      <c r="V203" s="277">
        <f>IF(V$89=0,0,V$89/NMM!V$10*1000)</f>
        <v>14.145420106902348</v>
      </c>
      <c r="W203" s="277">
        <f>IF(W$89=0,0,W$89/NMM!W$10*1000)</f>
        <v>12.36594239860252</v>
      </c>
      <c r="X203" s="277">
        <f>IF(X$89=0,0,X$89/NMM!X$10*1000)</f>
        <v>11.821468826599695</v>
      </c>
      <c r="Y203" s="277">
        <f>IF(Y$89=0,0,Y$89/NMM!Y$10*1000)</f>
        <v>12.566569125955615</v>
      </c>
      <c r="DA203" s="82"/>
    </row>
    <row r="204" spans="1:105" ht="12" customHeight="1" x14ac:dyDescent="0.25">
      <c r="A204" s="172"/>
      <c r="B204" s="172"/>
      <c r="C204" s="172"/>
      <c r="D204" s="172"/>
      <c r="E204" s="172"/>
      <c r="F204" s="172"/>
      <c r="G204" s="172"/>
      <c r="H204" s="172"/>
      <c r="I204" s="172"/>
      <c r="J204" s="172"/>
      <c r="K204" s="172"/>
      <c r="L204" s="172"/>
      <c r="M204" s="172"/>
      <c r="N204" s="172"/>
      <c r="O204" s="172"/>
      <c r="P204" s="172"/>
      <c r="Q204" s="172"/>
      <c r="R204" s="172"/>
      <c r="S204" s="172"/>
      <c r="T204" s="172"/>
      <c r="U204" s="172"/>
      <c r="V204" s="172"/>
      <c r="W204" s="172"/>
      <c r="X204" s="172"/>
      <c r="Y204" s="172"/>
      <c r="DA204" s="176"/>
    </row>
    <row r="205" spans="1:105" ht="12" customHeight="1" x14ac:dyDescent="0.25">
      <c r="A205" s="35" t="s">
        <v>1808</v>
      </c>
      <c r="B205" s="320">
        <f t="shared" ref="B205:Y205" si="57">SUM(B206:B211,B212:B213,B214)</f>
        <v>363.17130604891213</v>
      </c>
      <c r="C205" s="320">
        <f t="shared" si="57"/>
        <v>356.19292643193432</v>
      </c>
      <c r="D205" s="320">
        <f t="shared" si="57"/>
        <v>358.65547265844071</v>
      </c>
      <c r="E205" s="320">
        <f t="shared" si="57"/>
        <v>381.56230150893708</v>
      </c>
      <c r="F205" s="320">
        <f t="shared" si="57"/>
        <v>382.29103259519951</v>
      </c>
      <c r="G205" s="320">
        <f t="shared" si="57"/>
        <v>374.66272283889947</v>
      </c>
      <c r="H205" s="320">
        <f t="shared" si="57"/>
        <v>375.89630437905254</v>
      </c>
      <c r="I205" s="320">
        <f t="shared" si="57"/>
        <v>375.245183872214</v>
      </c>
      <c r="J205" s="320">
        <f t="shared" si="57"/>
        <v>376.3725902875334</v>
      </c>
      <c r="K205" s="320">
        <f t="shared" si="57"/>
        <v>373.28419645627025</v>
      </c>
      <c r="L205" s="320">
        <f t="shared" si="57"/>
        <v>356.66287395012614</v>
      </c>
      <c r="M205" s="320">
        <f t="shared" si="57"/>
        <v>343.39103204452891</v>
      </c>
      <c r="N205" s="320">
        <f t="shared" si="57"/>
        <v>340.82622169307001</v>
      </c>
      <c r="O205" s="320">
        <f t="shared" si="57"/>
        <v>335.88764457246822</v>
      </c>
      <c r="P205" s="320">
        <f t="shared" si="57"/>
        <v>343.91847269340997</v>
      </c>
      <c r="Q205" s="320">
        <f t="shared" si="57"/>
        <v>331.94744660104402</v>
      </c>
      <c r="R205" s="320">
        <f t="shared" si="57"/>
        <v>322.97409642132232</v>
      </c>
      <c r="S205" s="320">
        <f t="shared" si="57"/>
        <v>322.77912040416032</v>
      </c>
      <c r="T205" s="320">
        <f t="shared" si="57"/>
        <v>316.80804095842285</v>
      </c>
      <c r="U205" s="320">
        <f t="shared" si="57"/>
        <v>325.51751290731812</v>
      </c>
      <c r="V205" s="320">
        <f t="shared" si="57"/>
        <v>366.36684848913268</v>
      </c>
      <c r="W205" s="320">
        <f t="shared" si="57"/>
        <v>317.78691339261468</v>
      </c>
      <c r="X205" s="320">
        <f t="shared" si="57"/>
        <v>313.12060547762513</v>
      </c>
      <c r="Y205" s="320">
        <f t="shared" si="57"/>
        <v>321.97090208097353</v>
      </c>
      <c r="DA205" s="95"/>
    </row>
    <row r="206" spans="1:105" ht="12" customHeight="1" x14ac:dyDescent="0.25">
      <c r="A206" s="55" t="s">
        <v>91</v>
      </c>
      <c r="B206" s="273">
        <f>IF(B$100=0,0,B$100/NMM!B$11*1000)</f>
        <v>0</v>
      </c>
      <c r="C206" s="273">
        <f>IF(C$100=0,0,C$100/NMM!C$11*1000)</f>
        <v>0</v>
      </c>
      <c r="D206" s="273">
        <f>IF(D$100=0,0,D$100/NMM!D$11*1000)</f>
        <v>0</v>
      </c>
      <c r="E206" s="273">
        <f>IF(E$100=0,0,E$100/NMM!E$11*1000)</f>
        <v>0</v>
      </c>
      <c r="F206" s="273">
        <f>IF(F$100=0,0,F$100/NMM!F$11*1000)</f>
        <v>0</v>
      </c>
      <c r="G206" s="273">
        <f>IF(G$100=0,0,G$100/NMM!G$11*1000)</f>
        <v>0</v>
      </c>
      <c r="H206" s="273">
        <f>IF(H$100=0,0,H$100/NMM!H$11*1000)</f>
        <v>0</v>
      </c>
      <c r="I206" s="273">
        <f>IF(I$100=0,0,I$100/NMM!I$11*1000)</f>
        <v>0</v>
      </c>
      <c r="J206" s="273">
        <f>IF(J$100=0,0,J$100/NMM!J$11*1000)</f>
        <v>0</v>
      </c>
      <c r="K206" s="273">
        <f>IF(K$100=0,0,K$100/NMM!K$11*1000)</f>
        <v>0</v>
      </c>
      <c r="L206" s="273">
        <f>IF(L$100=0,0,L$100/NMM!L$11*1000)</f>
        <v>0</v>
      </c>
      <c r="M206" s="273">
        <f>IF(M$100=0,0,M$100/NMM!M$11*1000)</f>
        <v>0</v>
      </c>
      <c r="N206" s="273">
        <f>IF(N$100=0,0,N$100/NMM!N$11*1000)</f>
        <v>0</v>
      </c>
      <c r="O206" s="273">
        <f>IF(O$100=0,0,O$100/NMM!O$11*1000)</f>
        <v>0</v>
      </c>
      <c r="P206" s="273">
        <f>IF(P$100=0,0,P$100/NMM!P$11*1000)</f>
        <v>0</v>
      </c>
      <c r="Q206" s="273">
        <f>IF(Q$100=0,0,Q$100/NMM!Q$11*1000)</f>
        <v>0</v>
      </c>
      <c r="R206" s="273">
        <f>IF(R$100=0,0,R$100/NMM!R$11*1000)</f>
        <v>0</v>
      </c>
      <c r="S206" s="273">
        <f>IF(S$100=0,0,S$100/NMM!S$11*1000)</f>
        <v>0</v>
      </c>
      <c r="T206" s="273">
        <f>IF(T$100=0,0,T$100/NMM!T$11*1000)</f>
        <v>0</v>
      </c>
      <c r="U206" s="273">
        <f>IF(U$100=0,0,U$100/NMM!U$11*1000)</f>
        <v>0</v>
      </c>
      <c r="V206" s="273">
        <f>IF(V$100=0,0,V$100/NMM!V$11*1000)</f>
        <v>0</v>
      </c>
      <c r="W206" s="273">
        <f>IF(W$100=0,0,W$100/NMM!W$11*1000)</f>
        <v>0</v>
      </c>
      <c r="X206" s="273">
        <f>IF(X$100=0,0,X$100/NMM!X$11*1000)</f>
        <v>0</v>
      </c>
      <c r="Y206" s="273">
        <f>IF(Y$100=0,0,Y$100/NMM!Y$11*1000)</f>
        <v>0</v>
      </c>
      <c r="DA206" s="76"/>
    </row>
    <row r="207" spans="1:105" ht="12" customHeight="1" x14ac:dyDescent="0.25">
      <c r="A207" s="173" t="s">
        <v>92</v>
      </c>
      <c r="B207" s="274">
        <f>IF(B$101=0,0,B$101/NMM!B$11*1000)</f>
        <v>0</v>
      </c>
      <c r="C207" s="274">
        <f>IF(C$101=0,0,C$101/NMM!C$11*1000)</f>
        <v>0</v>
      </c>
      <c r="D207" s="274">
        <f>IF(D$101=0,0,D$101/NMM!D$11*1000)</f>
        <v>0</v>
      </c>
      <c r="E207" s="274">
        <f>IF(E$101=0,0,E$101/NMM!E$11*1000)</f>
        <v>0</v>
      </c>
      <c r="F207" s="274">
        <f>IF(F$101=0,0,F$101/NMM!F$11*1000)</f>
        <v>0</v>
      </c>
      <c r="G207" s="274">
        <f>IF(G$101=0,0,G$101/NMM!G$11*1000)</f>
        <v>0</v>
      </c>
      <c r="H207" s="274">
        <f>IF(H$101=0,0,H$101/NMM!H$11*1000)</f>
        <v>0</v>
      </c>
      <c r="I207" s="274">
        <f>IF(I$101=0,0,I$101/NMM!I$11*1000)</f>
        <v>0</v>
      </c>
      <c r="J207" s="274">
        <f>IF(J$101=0,0,J$101/NMM!J$11*1000)</f>
        <v>0</v>
      </c>
      <c r="K207" s="274">
        <f>IF(K$101=0,0,K$101/NMM!K$11*1000)</f>
        <v>0</v>
      </c>
      <c r="L207" s="274">
        <f>IF(L$101=0,0,L$101/NMM!L$11*1000)</f>
        <v>0</v>
      </c>
      <c r="M207" s="274">
        <f>IF(M$101=0,0,M$101/NMM!M$11*1000)</f>
        <v>0</v>
      </c>
      <c r="N207" s="274">
        <f>IF(N$101=0,0,N$101/NMM!N$11*1000)</f>
        <v>0</v>
      </c>
      <c r="O207" s="274">
        <f>IF(O$101=0,0,O$101/NMM!O$11*1000)</f>
        <v>0</v>
      </c>
      <c r="P207" s="274">
        <f>IF(P$101=0,0,P$101/NMM!P$11*1000)</f>
        <v>0</v>
      </c>
      <c r="Q207" s="274">
        <f>IF(Q$101=0,0,Q$101/NMM!Q$11*1000)</f>
        <v>0</v>
      </c>
      <c r="R207" s="274">
        <f>IF(R$101=0,0,R$101/NMM!R$11*1000)</f>
        <v>0</v>
      </c>
      <c r="S207" s="274">
        <f>IF(S$101=0,0,S$101/NMM!S$11*1000)</f>
        <v>0</v>
      </c>
      <c r="T207" s="274">
        <f>IF(T$101=0,0,T$101/NMM!T$11*1000)</f>
        <v>0</v>
      </c>
      <c r="U207" s="274">
        <f>IF(U$101=0,0,U$101/NMM!U$11*1000)</f>
        <v>0</v>
      </c>
      <c r="V207" s="274">
        <f>IF(V$101=0,0,V$101/NMM!V$11*1000)</f>
        <v>0</v>
      </c>
      <c r="W207" s="274">
        <f>IF(W$101=0,0,W$101/NMM!W$11*1000)</f>
        <v>0</v>
      </c>
      <c r="X207" s="274">
        <f>IF(X$101=0,0,X$101/NMM!X$11*1000)</f>
        <v>0</v>
      </c>
      <c r="Y207" s="274">
        <f>IF(Y$101=0,0,Y$101/NMM!Y$11*1000)</f>
        <v>0</v>
      </c>
      <c r="DA207" s="77"/>
    </row>
    <row r="208" spans="1:105" ht="12" customHeight="1" x14ac:dyDescent="0.25">
      <c r="A208" s="173" t="s">
        <v>93</v>
      </c>
      <c r="B208" s="274">
        <f>IF(B$102=0,0,B$102/NMM!B$11*1000)</f>
        <v>0</v>
      </c>
      <c r="C208" s="274">
        <f>IF(C$102=0,0,C$102/NMM!C$11*1000)</f>
        <v>0</v>
      </c>
      <c r="D208" s="274">
        <f>IF(D$102=0,0,D$102/NMM!D$11*1000)</f>
        <v>0</v>
      </c>
      <c r="E208" s="274">
        <f>IF(E$102=0,0,E$102/NMM!E$11*1000)</f>
        <v>0</v>
      </c>
      <c r="F208" s="274">
        <f>IF(F$102=0,0,F$102/NMM!F$11*1000)</f>
        <v>0</v>
      </c>
      <c r="G208" s="274">
        <f>IF(G$102=0,0,G$102/NMM!G$11*1000)</f>
        <v>0</v>
      </c>
      <c r="H208" s="274">
        <f>IF(H$102=0,0,H$102/NMM!H$11*1000)</f>
        <v>0</v>
      </c>
      <c r="I208" s="274">
        <f>IF(I$102=0,0,I$102/NMM!I$11*1000)</f>
        <v>0</v>
      </c>
      <c r="J208" s="274">
        <f>IF(J$102=0,0,J$102/NMM!J$11*1000)</f>
        <v>0</v>
      </c>
      <c r="K208" s="274">
        <f>IF(K$102=0,0,K$102/NMM!K$11*1000)</f>
        <v>0</v>
      </c>
      <c r="L208" s="274">
        <f>IF(L$102=0,0,L$102/NMM!L$11*1000)</f>
        <v>0</v>
      </c>
      <c r="M208" s="274">
        <f>IF(M$102=0,0,M$102/NMM!M$11*1000)</f>
        <v>0</v>
      </c>
      <c r="N208" s="274">
        <f>IF(N$102=0,0,N$102/NMM!N$11*1000)</f>
        <v>0</v>
      </c>
      <c r="O208" s="274">
        <f>IF(O$102=0,0,O$102/NMM!O$11*1000)</f>
        <v>0</v>
      </c>
      <c r="P208" s="274">
        <f>IF(P$102=0,0,P$102/NMM!P$11*1000)</f>
        <v>0</v>
      </c>
      <c r="Q208" s="274">
        <f>IF(Q$102=0,0,Q$102/NMM!Q$11*1000)</f>
        <v>0</v>
      </c>
      <c r="R208" s="274">
        <f>IF(R$102=0,0,R$102/NMM!R$11*1000)</f>
        <v>0</v>
      </c>
      <c r="S208" s="274">
        <f>IF(S$102=0,0,S$102/NMM!S$11*1000)</f>
        <v>0</v>
      </c>
      <c r="T208" s="274">
        <f>IF(T$102=0,0,T$102/NMM!T$11*1000)</f>
        <v>0</v>
      </c>
      <c r="U208" s="274">
        <f>IF(U$102=0,0,U$102/NMM!U$11*1000)</f>
        <v>0</v>
      </c>
      <c r="V208" s="274">
        <f>IF(V$102=0,0,V$102/NMM!V$11*1000)</f>
        <v>0</v>
      </c>
      <c r="W208" s="274">
        <f>IF(W$102=0,0,W$102/NMM!W$11*1000)</f>
        <v>0</v>
      </c>
      <c r="X208" s="274">
        <f>IF(X$102=0,0,X$102/NMM!X$11*1000)</f>
        <v>0</v>
      </c>
      <c r="Y208" s="274">
        <f>IF(Y$102=0,0,Y$102/NMM!Y$11*1000)</f>
        <v>0</v>
      </c>
      <c r="DA208" s="77"/>
    </row>
    <row r="209" spans="1:105" ht="12" customHeight="1" x14ac:dyDescent="0.25">
      <c r="A209" s="173" t="s">
        <v>94</v>
      </c>
      <c r="B209" s="274">
        <f>IF(B$103=0,0,B$103/NMM!B$11*1000)</f>
        <v>0</v>
      </c>
      <c r="C209" s="274">
        <f>IF(C$103=0,0,C$103/NMM!C$11*1000)</f>
        <v>0</v>
      </c>
      <c r="D209" s="274">
        <f>IF(D$103=0,0,D$103/NMM!D$11*1000)</f>
        <v>0</v>
      </c>
      <c r="E209" s="274">
        <f>IF(E$103=0,0,E$103/NMM!E$11*1000)</f>
        <v>0</v>
      </c>
      <c r="F209" s="274">
        <f>IF(F$103=0,0,F$103/NMM!F$11*1000)</f>
        <v>0</v>
      </c>
      <c r="G209" s="274">
        <f>IF(G$103=0,0,G$103/NMM!G$11*1000)</f>
        <v>0</v>
      </c>
      <c r="H209" s="274">
        <f>IF(H$103=0,0,H$103/NMM!H$11*1000)</f>
        <v>0</v>
      </c>
      <c r="I209" s="274">
        <f>IF(I$103=0,0,I$103/NMM!I$11*1000)</f>
        <v>0</v>
      </c>
      <c r="J209" s="274">
        <f>IF(J$103=0,0,J$103/NMM!J$11*1000)</f>
        <v>0</v>
      </c>
      <c r="K209" s="274">
        <f>IF(K$103=0,0,K$103/NMM!K$11*1000)</f>
        <v>0</v>
      </c>
      <c r="L209" s="274">
        <f>IF(L$103=0,0,L$103/NMM!L$11*1000)</f>
        <v>0</v>
      </c>
      <c r="M209" s="274">
        <f>IF(M$103=0,0,M$103/NMM!M$11*1000)</f>
        <v>0</v>
      </c>
      <c r="N209" s="274">
        <f>IF(N$103=0,0,N$103/NMM!N$11*1000)</f>
        <v>0</v>
      </c>
      <c r="O209" s="274">
        <f>IF(O$103=0,0,O$103/NMM!O$11*1000)</f>
        <v>0</v>
      </c>
      <c r="P209" s="274">
        <f>IF(P$103=0,0,P$103/NMM!P$11*1000)</f>
        <v>0</v>
      </c>
      <c r="Q209" s="274">
        <f>IF(Q$103=0,0,Q$103/NMM!Q$11*1000)</f>
        <v>0</v>
      </c>
      <c r="R209" s="274">
        <f>IF(R$103=0,0,R$103/NMM!R$11*1000)</f>
        <v>0</v>
      </c>
      <c r="S209" s="274">
        <f>IF(S$103=0,0,S$103/NMM!S$11*1000)</f>
        <v>0</v>
      </c>
      <c r="T209" s="274">
        <f>IF(T$103=0,0,T$103/NMM!T$11*1000)</f>
        <v>0</v>
      </c>
      <c r="U209" s="274">
        <f>IF(U$103=0,0,U$103/NMM!U$11*1000)</f>
        <v>0</v>
      </c>
      <c r="V209" s="274">
        <f>IF(V$103=0,0,V$103/NMM!V$11*1000)</f>
        <v>0</v>
      </c>
      <c r="W209" s="274">
        <f>IF(W$103=0,0,W$103/NMM!W$11*1000)</f>
        <v>0</v>
      </c>
      <c r="X209" s="274">
        <f>IF(X$103=0,0,X$103/NMM!X$11*1000)</f>
        <v>0</v>
      </c>
      <c r="Y209" s="274">
        <f>IF(Y$103=0,0,Y$103/NMM!Y$11*1000)</f>
        <v>0</v>
      </c>
      <c r="DA209" s="77"/>
    </row>
    <row r="210" spans="1:105" ht="12" customHeight="1" x14ac:dyDescent="0.25">
      <c r="A210" s="56" t="s">
        <v>95</v>
      </c>
      <c r="B210" s="275">
        <f>IF(B$104=0,0,B$104/NMM!B$11*1000)</f>
        <v>2.0873896389496389</v>
      </c>
      <c r="C210" s="275">
        <f>IF(C$104=0,0,C$104/NMM!C$11*1000)</f>
        <v>1.856696639928803</v>
      </c>
      <c r="D210" s="275">
        <f>IF(D$104=0,0,D$104/NMM!D$11*1000)</f>
        <v>1.8652491794326453</v>
      </c>
      <c r="E210" s="275">
        <f>IF(E$104=0,0,E$104/NMM!E$11*1000)</f>
        <v>2.3671782431200579</v>
      </c>
      <c r="F210" s="275">
        <f>IF(F$104=0,0,F$104/NMM!F$11*1000)</f>
        <v>2.4062695296141983</v>
      </c>
      <c r="G210" s="275">
        <f>IF(G$104=0,0,G$104/NMM!G$11*1000)</f>
        <v>2.4288672724440663</v>
      </c>
      <c r="H210" s="275">
        <f>IF(H$104=0,0,H$104/NMM!H$11*1000)</f>
        <v>2.4238986867765147</v>
      </c>
      <c r="I210" s="275">
        <f>IF(I$104=0,0,I$104/NMM!I$11*1000)</f>
        <v>2.291686069789201</v>
      </c>
      <c r="J210" s="275">
        <f>IF(J$104=0,0,J$104/NMM!J$11*1000)</f>
        <v>2.3702581302295829</v>
      </c>
      <c r="K210" s="275">
        <f>IF(K$104=0,0,K$104/NMM!K$11*1000)</f>
        <v>2.3810005839458674</v>
      </c>
      <c r="L210" s="275">
        <f>IF(L$104=0,0,L$104/NMM!L$11*1000)</f>
        <v>2.2647194949815956</v>
      </c>
      <c r="M210" s="275">
        <f>IF(M$104=0,0,M$104/NMM!M$11*1000)</f>
        <v>2.0598093147492613</v>
      </c>
      <c r="N210" s="275">
        <f>IF(N$104=0,0,N$104/NMM!N$11*1000)</f>
        <v>2.0619312596159824</v>
      </c>
      <c r="O210" s="275">
        <f>IF(O$104=0,0,O$104/NMM!O$11*1000)</f>
        <v>2.0578527161335951</v>
      </c>
      <c r="P210" s="275">
        <f>IF(P$104=0,0,P$104/NMM!P$11*1000)</f>
        <v>2.1047298295896004</v>
      </c>
      <c r="Q210" s="275">
        <f>IF(Q$104=0,0,Q$104/NMM!Q$11*1000)</f>
        <v>2.0094002219178413</v>
      </c>
      <c r="R210" s="275">
        <f>IF(R$104=0,0,R$104/NMM!R$11*1000)</f>
        <v>1.9642486891027255</v>
      </c>
      <c r="S210" s="275">
        <f>IF(S$104=0,0,S$104/NMM!S$11*1000)</f>
        <v>1.9276392843428016</v>
      </c>
      <c r="T210" s="275">
        <f>IF(T$104=0,0,T$104/NMM!T$11*1000)</f>
        <v>1.9052046991782852</v>
      </c>
      <c r="U210" s="275">
        <f>IF(U$104=0,0,U$104/NMM!U$11*1000)</f>
        <v>1.9533999868037153</v>
      </c>
      <c r="V210" s="275">
        <f>IF(V$104=0,0,V$104/NMM!V$11*1000)</f>
        <v>2.1940791443914045</v>
      </c>
      <c r="W210" s="275">
        <f>IF(W$104=0,0,W$104/NMM!W$11*1000)</f>
        <v>1.9145721582386153</v>
      </c>
      <c r="X210" s="275">
        <f>IF(X$104=0,0,X$104/NMM!X$11*1000)</f>
        <v>1.8571218708463626</v>
      </c>
      <c r="Y210" s="275">
        <f>IF(Y$104=0,0,Y$104/NMM!Y$11*1000)</f>
        <v>1.8579813555546179</v>
      </c>
      <c r="DA210" s="78"/>
    </row>
    <row r="211" spans="1:105" ht="12" customHeight="1" x14ac:dyDescent="0.25">
      <c r="A211" s="174" t="s">
        <v>1553</v>
      </c>
      <c r="B211" s="276">
        <f>IF(B$110=0,0,B$110/NMM!B$11*1000)</f>
        <v>333.21837768345625</v>
      </c>
      <c r="C211" s="276">
        <f>IF(C$110=0,0,C$110/NMM!C$11*1000)</f>
        <v>326.9914229901899</v>
      </c>
      <c r="D211" s="276">
        <f>IF(D$110=0,0,D$110/NMM!D$11*1000)</f>
        <v>329.25603727530819</v>
      </c>
      <c r="E211" s="276">
        <f>IF(E$110=0,0,E$110/NMM!E$11*1000)</f>
        <v>349.93190795198643</v>
      </c>
      <c r="F211" s="276">
        <f>IF(F$110=0,0,F$110/NMM!F$11*1000)</f>
        <v>350.56832692503156</v>
      </c>
      <c r="G211" s="276">
        <f>IF(G$110=0,0,G$110/NMM!G$11*1000)</f>
        <v>343.50785463921608</v>
      </c>
      <c r="H211" s="276">
        <f>IF(H$110=0,0,H$110/NMM!H$11*1000)</f>
        <v>344.65082347512788</v>
      </c>
      <c r="I211" s="276">
        <f>IF(I$110=0,0,I$110/NMM!I$11*1000)</f>
        <v>344.17196070288787</v>
      </c>
      <c r="J211" s="276">
        <f>IF(J$110=0,0,J$110/NMM!J$11*1000)</f>
        <v>345.13985449795422</v>
      </c>
      <c r="K211" s="276">
        <f>IF(K$110=0,0,K$110/NMM!K$11*1000)</f>
        <v>342.27988450713269</v>
      </c>
      <c r="L211" s="276">
        <f>IF(L$110=0,0,L$110/NMM!L$11*1000)</f>
        <v>327.04856880824502</v>
      </c>
      <c r="M211" s="276">
        <f>IF(M$110=0,0,M$110/NMM!M$11*1000)</f>
        <v>314.99003727874032</v>
      </c>
      <c r="N211" s="276">
        <f>IF(N$110=0,0,N$110/NMM!N$11*1000)</f>
        <v>312.62120007350256</v>
      </c>
      <c r="O211" s="276">
        <f>IF(O$110=0,0,O$110/NMM!O$11*1000)</f>
        <v>308.06750622056944</v>
      </c>
      <c r="P211" s="276">
        <f>IF(P$110=0,0,P$110/NMM!P$11*1000)</f>
        <v>315.43532040811158</v>
      </c>
      <c r="Q211" s="276">
        <f>IF(Q$110=0,0,Q$110/NMM!Q$11*1000)</f>
        <v>304.47609420985009</v>
      </c>
      <c r="R211" s="276">
        <f>IF(R$110=0,0,R$110/NMM!R$11*1000)</f>
        <v>296.23690178517262</v>
      </c>
      <c r="S211" s="276">
        <f>IF(S$110=0,0,S$110/NMM!S$11*1000)</f>
        <v>296.09075662814513</v>
      </c>
      <c r="T211" s="276">
        <f>IF(T$110=0,0,T$110/NMM!T$11*1000)</f>
        <v>290.60118010653497</v>
      </c>
      <c r="U211" s="276">
        <f>IF(U$110=0,0,U$110/NMM!U$11*1000)</f>
        <v>298.59404942741367</v>
      </c>
      <c r="V211" s="276">
        <f>IF(V$110=0,0,V$110/NMM!V$11*1000)</f>
        <v>336.06885790994511</v>
      </c>
      <c r="W211" s="276">
        <f>IF(W$110=0,0,W$110/NMM!W$11*1000)</f>
        <v>291.49586652231699</v>
      </c>
      <c r="X211" s="276">
        <f>IF(X$110=0,0,X$110/NMM!X$11*1000)</f>
        <v>287.24268328194705</v>
      </c>
      <c r="Y211" s="276">
        <f>IF(Y$110=0,0,Y$110/NMM!Y$11*1000)</f>
        <v>295.40919235663279</v>
      </c>
      <c r="DA211" s="79"/>
    </row>
    <row r="212" spans="1:105" ht="12" customHeight="1" x14ac:dyDescent="0.25">
      <c r="A212" s="174" t="s">
        <v>1563</v>
      </c>
      <c r="B212" s="276">
        <f>IF(B$118=0,0,B$118/NMM!B$11*1000)</f>
        <v>0</v>
      </c>
      <c r="C212" s="276">
        <f>IF(C$118=0,0,C$118/NMM!C$11*1000)</f>
        <v>0</v>
      </c>
      <c r="D212" s="276">
        <f>IF(D$118=0,0,D$118/NMM!D$11*1000)</f>
        <v>0</v>
      </c>
      <c r="E212" s="276">
        <f>IF(E$118=0,0,E$118/NMM!E$11*1000)</f>
        <v>0</v>
      </c>
      <c r="F212" s="276">
        <f>IF(F$118=0,0,F$118/NMM!F$11*1000)</f>
        <v>0</v>
      </c>
      <c r="G212" s="276">
        <f>IF(G$118=0,0,G$118/NMM!G$11*1000)</f>
        <v>0</v>
      </c>
      <c r="H212" s="276">
        <f>IF(H$118=0,0,H$118/NMM!H$11*1000)</f>
        <v>0</v>
      </c>
      <c r="I212" s="276">
        <f>IF(I$118=0,0,I$118/NMM!I$11*1000)</f>
        <v>0</v>
      </c>
      <c r="J212" s="276">
        <f>IF(J$118=0,0,J$118/NMM!J$11*1000)</f>
        <v>0</v>
      </c>
      <c r="K212" s="276">
        <f>IF(K$118=0,0,K$118/NMM!K$11*1000)</f>
        <v>0</v>
      </c>
      <c r="L212" s="276">
        <f>IF(L$118=0,0,L$118/NMM!L$11*1000)</f>
        <v>0</v>
      </c>
      <c r="M212" s="276">
        <f>IF(M$118=0,0,M$118/NMM!M$11*1000)</f>
        <v>0</v>
      </c>
      <c r="N212" s="276">
        <f>IF(N$118=0,0,N$118/NMM!N$11*1000)</f>
        <v>0</v>
      </c>
      <c r="O212" s="276">
        <f>IF(O$118=0,0,O$118/NMM!O$11*1000)</f>
        <v>0</v>
      </c>
      <c r="P212" s="276">
        <f>IF(P$118=0,0,P$118/NMM!P$11*1000)</f>
        <v>0</v>
      </c>
      <c r="Q212" s="276">
        <f>IF(Q$118=0,0,Q$118/NMM!Q$11*1000)</f>
        <v>0</v>
      </c>
      <c r="R212" s="276">
        <f>IF(R$118=0,0,R$118/NMM!R$11*1000)</f>
        <v>0</v>
      </c>
      <c r="S212" s="276">
        <f>IF(S$118=0,0,S$118/NMM!S$11*1000)</f>
        <v>0</v>
      </c>
      <c r="T212" s="276">
        <f>IF(T$118=0,0,T$118/NMM!T$11*1000)</f>
        <v>0</v>
      </c>
      <c r="U212" s="276">
        <f>IF(U$118=0,0,U$118/NMM!U$11*1000)</f>
        <v>0</v>
      </c>
      <c r="V212" s="276">
        <f>IF(V$118=0,0,V$118/NMM!V$11*1000)</f>
        <v>0</v>
      </c>
      <c r="W212" s="276">
        <f>IF(W$118=0,0,W$118/NMM!W$11*1000)</f>
        <v>0</v>
      </c>
      <c r="X212" s="276">
        <f>IF(X$118=0,0,X$118/NMM!X$11*1000)</f>
        <v>0</v>
      </c>
      <c r="Y212" s="276">
        <f>IF(Y$118=0,0,Y$118/NMM!Y$11*1000)</f>
        <v>0</v>
      </c>
      <c r="DA212" s="79"/>
    </row>
    <row r="213" spans="1:105" ht="12" customHeight="1" x14ac:dyDescent="0.25">
      <c r="A213" s="174" t="s">
        <v>1565</v>
      </c>
      <c r="B213" s="276">
        <f>IF(B$119=0,0,B$119/NMM!B$11*1000)</f>
        <v>27.865538726506237</v>
      </c>
      <c r="C213" s="276">
        <f>IF(C$119=0,0,C$119/NMM!C$11*1000)</f>
        <v>27.344806801815579</v>
      </c>
      <c r="D213" s="276">
        <f>IF(D$119=0,0,D$119/NMM!D$11*1000)</f>
        <v>27.534186203699917</v>
      </c>
      <c r="E213" s="276">
        <f>IF(E$119=0,0,E$119/NMM!E$11*1000)</f>
        <v>29.263215313830596</v>
      </c>
      <c r="F213" s="276">
        <f>IF(F$119=0,0,F$119/NMM!F$11*1000)</f>
        <v>29.316436140553797</v>
      </c>
      <c r="G213" s="276">
        <f>IF(G$119=0,0,G$119/NMM!G$11*1000)</f>
        <v>28.726000927239365</v>
      </c>
      <c r="H213" s="276">
        <f>IF(H$119=0,0,H$119/NMM!H$11*1000)</f>
        <v>28.821582217148123</v>
      </c>
      <c r="I213" s="276">
        <f>IF(I$119=0,0,I$119/NMM!I$11*1000)</f>
        <v>28.781537099536955</v>
      </c>
      <c r="J213" s="276">
        <f>IF(J$119=0,0,J$119/NMM!J$11*1000)</f>
        <v>28.862477659349608</v>
      </c>
      <c r="K213" s="276">
        <f>IF(K$119=0,0,K$119/NMM!K$11*1000)</f>
        <v>28.623311365191654</v>
      </c>
      <c r="L213" s="276">
        <f>IF(L$119=0,0,L$119/NMM!L$11*1000)</f>
        <v>27.349585646899534</v>
      </c>
      <c r="M213" s="276">
        <f>IF(M$119=0,0,M$119/NMM!M$11*1000)</f>
        <v>26.341185451039333</v>
      </c>
      <c r="N213" s="276">
        <f>IF(N$119=0,0,N$119/NMM!N$11*1000)</f>
        <v>26.143090359951511</v>
      </c>
      <c r="O213" s="276">
        <f>IF(O$119=0,0,O$119/NMM!O$11*1000)</f>
        <v>25.762285635765185</v>
      </c>
      <c r="P213" s="276">
        <f>IF(P$119=0,0,P$119/NMM!P$11*1000)</f>
        <v>26.378422455708794</v>
      </c>
      <c r="Q213" s="276">
        <f>IF(Q$119=0,0,Q$119/NMM!Q$11*1000)</f>
        <v>25.461952169276106</v>
      </c>
      <c r="R213" s="276">
        <f>IF(R$119=0,0,R$119/NMM!R$11*1000)</f>
        <v>24.772945947047006</v>
      </c>
      <c r="S213" s="276">
        <f>IF(S$119=0,0,S$119/NMM!S$11*1000)</f>
        <v>24.760724491672441</v>
      </c>
      <c r="T213" s="276">
        <f>IF(T$119=0,0,T$119/NMM!T$11*1000)</f>
        <v>24.301656152709583</v>
      </c>
      <c r="U213" s="276">
        <f>IF(U$119=0,0,U$119/NMM!U$11*1000)</f>
        <v>24.970063493100731</v>
      </c>
      <c r="V213" s="276">
        <f>IF(V$119=0,0,V$119/NMM!V$11*1000)</f>
        <v>28.103911434796125</v>
      </c>
      <c r="W213" s="276">
        <f>IF(W$119=0,0,W$119/NMM!W$11*1000)</f>
        <v>24.376474712059078</v>
      </c>
      <c r="X213" s="276">
        <f>IF(X$119=0,0,X$119/NMM!X$11*1000)</f>
        <v>24.020800324831729</v>
      </c>
      <c r="Y213" s="276">
        <f>IF(Y$119=0,0,Y$119/NMM!Y$11*1000)</f>
        <v>24.703728368786141</v>
      </c>
      <c r="DA213" s="79"/>
    </row>
    <row r="214" spans="1:105" ht="12" customHeight="1" x14ac:dyDescent="0.25">
      <c r="A214" s="41" t="s">
        <v>1575</v>
      </c>
      <c r="B214" s="277">
        <f>IF(B$127=0,0,B$127/NMM!B$11*1000)</f>
        <v>0</v>
      </c>
      <c r="C214" s="277">
        <f>IF(C$127=0,0,C$127/NMM!C$11*1000)</f>
        <v>0</v>
      </c>
      <c r="D214" s="277">
        <f>IF(D$127=0,0,D$127/NMM!D$11*1000)</f>
        <v>0</v>
      </c>
      <c r="E214" s="277">
        <f>IF(E$127=0,0,E$127/NMM!E$11*1000)</f>
        <v>0</v>
      </c>
      <c r="F214" s="277">
        <f>IF(F$127=0,0,F$127/NMM!F$11*1000)</f>
        <v>0</v>
      </c>
      <c r="G214" s="277">
        <f>IF(G$127=0,0,G$127/NMM!G$11*1000)</f>
        <v>0</v>
      </c>
      <c r="H214" s="277">
        <f>IF(H$127=0,0,H$127/NMM!H$11*1000)</f>
        <v>0</v>
      </c>
      <c r="I214" s="277">
        <f>IF(I$127=0,0,I$127/NMM!I$11*1000)</f>
        <v>0</v>
      </c>
      <c r="J214" s="277">
        <f>IF(J$127=0,0,J$127/NMM!J$11*1000)</f>
        <v>0</v>
      </c>
      <c r="K214" s="277">
        <f>IF(K$127=0,0,K$127/NMM!K$11*1000)</f>
        <v>0</v>
      </c>
      <c r="L214" s="277">
        <f>IF(L$127=0,0,L$127/NMM!L$11*1000)</f>
        <v>0</v>
      </c>
      <c r="M214" s="277">
        <f>IF(M$127=0,0,M$127/NMM!M$11*1000)</f>
        <v>0</v>
      </c>
      <c r="N214" s="277">
        <f>IF(N$127=0,0,N$127/NMM!N$11*1000)</f>
        <v>0</v>
      </c>
      <c r="O214" s="277">
        <f>IF(O$127=0,0,O$127/NMM!O$11*1000)</f>
        <v>0</v>
      </c>
      <c r="P214" s="277">
        <f>IF(P$127=0,0,P$127/NMM!P$11*1000)</f>
        <v>0</v>
      </c>
      <c r="Q214" s="277">
        <f>IF(Q$127=0,0,Q$127/NMM!Q$11*1000)</f>
        <v>0</v>
      </c>
      <c r="R214" s="277">
        <f>IF(R$127=0,0,R$127/NMM!R$11*1000)</f>
        <v>0</v>
      </c>
      <c r="S214" s="277">
        <f>IF(S$127=0,0,S$127/NMM!S$11*1000)</f>
        <v>0</v>
      </c>
      <c r="T214" s="277">
        <f>IF(T$127=0,0,T$127/NMM!T$11*1000)</f>
        <v>0</v>
      </c>
      <c r="U214" s="277">
        <f>IF(U$127=0,0,U$127/NMM!U$11*1000)</f>
        <v>0</v>
      </c>
      <c r="V214" s="277">
        <f>IF(V$127=0,0,V$127/NMM!V$11*1000)</f>
        <v>0</v>
      </c>
      <c r="W214" s="277">
        <f>IF(W$127=0,0,W$127/NMM!W$11*1000)</f>
        <v>0</v>
      </c>
      <c r="X214" s="277">
        <f>IF(X$127=0,0,X$127/NMM!X$11*1000)</f>
        <v>0</v>
      </c>
      <c r="Y214" s="277">
        <f>IF(Y$127=0,0,Y$127/NMM!Y$11*1000)</f>
        <v>0</v>
      </c>
      <c r="DA214" s="82"/>
    </row>
  </sheetData>
  <conditionalFormatting sqref="B156:B163">
    <cfRule type="cellIs" dxfId="46" priority="315" operator="lessThan">
      <formula>0</formula>
    </cfRule>
  </conditionalFormatting>
  <conditionalFormatting sqref="B16:V16">
    <cfRule type="cellIs" dxfId="45" priority="434" operator="lessThan">
      <formula>0</formula>
    </cfRule>
  </conditionalFormatting>
  <conditionalFormatting sqref="B49:V59 B100:V110 B147:V152 B166:V171 B195:V200 B206:V211 B214:Y214">
    <cfRule type="cellIs" dxfId="44" priority="349" operator="lessThan">
      <formula>0</formula>
    </cfRule>
  </conditionalFormatting>
  <conditionalFormatting sqref="B133:V139">
    <cfRule type="cellIs" dxfId="43" priority="319" operator="lessThan">
      <formula>0</formula>
    </cfRule>
  </conditionalFormatting>
  <conditionalFormatting sqref="B157:V163">
    <cfRule type="cellIs" dxfId="42" priority="403" operator="lessThan">
      <formula>0</formula>
    </cfRule>
  </conditionalFormatting>
  <conditionalFormatting sqref="B177:V179">
    <cfRule type="cellIs" dxfId="41" priority="314" operator="lessThan">
      <formula>0</formula>
    </cfRule>
  </conditionalFormatting>
  <conditionalFormatting sqref="B184:V190">
    <cfRule type="cellIs" dxfId="40" priority="312" operator="lessThan">
      <formula>0</formula>
    </cfRule>
  </conditionalFormatting>
  <conditionalFormatting sqref="B6:Y16">
    <cfRule type="cellIs" dxfId="39" priority="345" operator="lessThan">
      <formula>0</formula>
    </cfRule>
  </conditionalFormatting>
  <conditionalFormatting sqref="B20:Y25">
    <cfRule type="cellIs" dxfId="38" priority="347" operator="lessThan">
      <formula>0</formula>
    </cfRule>
  </conditionalFormatting>
  <conditionalFormatting sqref="B27:Y46">
    <cfRule type="cellIs" dxfId="37" priority="311" operator="lessThan">
      <formula>0</formula>
    </cfRule>
  </conditionalFormatting>
  <conditionalFormatting sqref="B49:Y58 B100:Y109 B133:Y138 B147:Y151 B156:Y156 B158:Y159 B161:Y162 B166:Y170 B177:Y178 B184:Y189 B195:Y199 B206:Y210">
    <cfRule type="cellIs" dxfId="36" priority="438" operator="lessThan">
      <formula>0</formula>
    </cfRule>
  </conditionalFormatting>
  <conditionalFormatting sqref="B63:Y97">
    <cfRule type="cellIs" dxfId="35" priority="308" operator="lessThan">
      <formula>0</formula>
    </cfRule>
  </conditionalFormatting>
  <conditionalFormatting sqref="B113:Y117">
    <cfRule type="cellIs" dxfId="34" priority="322" operator="lessThan">
      <formula>0</formula>
    </cfRule>
  </conditionalFormatting>
  <conditionalFormatting sqref="B122:Y126">
    <cfRule type="cellIs" dxfId="33" priority="321" operator="lessThan">
      <formula>0</formula>
    </cfRule>
  </conditionalFormatting>
  <conditionalFormatting sqref="B128:Y128">
    <cfRule type="cellIs" dxfId="32" priority="323" operator="lessThan">
      <formula>0</formula>
    </cfRule>
  </conditionalFormatting>
  <conditionalFormatting sqref="B142:Y144">
    <cfRule type="cellIs" dxfId="31" priority="306" operator="lessThan">
      <formula>0</formula>
    </cfRule>
  </conditionalFormatting>
  <conditionalFormatting sqref="B192:Y193">
    <cfRule type="cellIs" dxfId="30" priority="313" operator="lessThan">
      <formula>0</formula>
    </cfRule>
  </conditionalFormatting>
  <conditionalFormatting sqref="W50:Y59 W101:Y110">
    <cfRule type="cellIs" dxfId="29" priority="399" operator="lessThan">
      <formula>0</formula>
    </cfRule>
  </conditionalFormatting>
  <conditionalFormatting sqref="W134:Y139">
    <cfRule type="cellIs" dxfId="28" priority="378" operator="lessThan">
      <formula>0</formula>
    </cfRule>
  </conditionalFormatting>
  <conditionalFormatting sqref="W148:Y152">
    <cfRule type="cellIs" dxfId="27" priority="369" operator="lessThan">
      <formula>0</formula>
    </cfRule>
  </conditionalFormatting>
  <conditionalFormatting sqref="W157:Y157">
    <cfRule type="cellIs" dxfId="26" priority="373" operator="lessThan">
      <formula>0</formula>
    </cfRule>
  </conditionalFormatting>
  <conditionalFormatting sqref="W159:Y160">
    <cfRule type="cellIs" dxfId="25" priority="372" operator="lessThan">
      <formula>0</formula>
    </cfRule>
  </conditionalFormatting>
  <conditionalFormatting sqref="W162:Y163">
    <cfRule type="cellIs" dxfId="24" priority="370" operator="lessThan">
      <formula>0</formula>
    </cfRule>
  </conditionalFormatting>
  <conditionalFormatting sqref="W167:Y171">
    <cfRule type="cellIs" dxfId="23" priority="366" operator="lessThan">
      <formula>0</formula>
    </cfRule>
  </conditionalFormatting>
  <conditionalFormatting sqref="W178:Y179">
    <cfRule type="cellIs" dxfId="22" priority="367" operator="lessThan">
      <formula>0</formula>
    </cfRule>
  </conditionalFormatting>
  <conditionalFormatting sqref="W185:Y190">
    <cfRule type="cellIs" dxfId="21" priority="361" operator="lessThan">
      <formula>0</formula>
    </cfRule>
  </conditionalFormatting>
  <conditionalFormatting sqref="W196:Y200">
    <cfRule type="cellIs" dxfId="20" priority="360" operator="lessThan">
      <formula>0</formula>
    </cfRule>
  </conditionalFormatting>
  <conditionalFormatting sqref="W207:Y211">
    <cfRule type="cellIs" dxfId="19" priority="359" operator="lessThan">
      <formula>0</formula>
    </cfRule>
  </conditionalFormatting>
  <conditionalFormatting sqref="DA6:DA16">
    <cfRule type="cellIs" dxfId="18" priority="45" operator="lessThan">
      <formula>0</formula>
    </cfRule>
  </conditionalFormatting>
  <conditionalFormatting sqref="DA20:DA25">
    <cfRule type="cellIs" dxfId="17" priority="47" operator="lessThan">
      <formula>0</formula>
    </cfRule>
  </conditionalFormatting>
  <conditionalFormatting sqref="DA27:DA46">
    <cfRule type="cellIs" dxfId="16" priority="7" operator="lessThan">
      <formula>0</formula>
    </cfRule>
  </conditionalFormatting>
  <conditionalFormatting sqref="DA49:DA59 DA100:DA110">
    <cfRule type="cellIs" dxfId="15" priority="48" operator="lessThan">
      <formula>0</formula>
    </cfRule>
  </conditionalFormatting>
  <conditionalFormatting sqref="DA63:DA97">
    <cfRule type="cellIs" dxfId="14" priority="4" operator="lessThan">
      <formula>0</formula>
    </cfRule>
  </conditionalFormatting>
  <conditionalFormatting sqref="DA113:DA117">
    <cfRule type="cellIs" dxfId="13" priority="33" operator="lessThan">
      <formula>0</formula>
    </cfRule>
  </conditionalFormatting>
  <conditionalFormatting sqref="DA122:DA126">
    <cfRule type="cellIs" dxfId="12" priority="32" operator="lessThan">
      <formula>0</formula>
    </cfRule>
  </conditionalFormatting>
  <conditionalFormatting sqref="DA128">
    <cfRule type="cellIs" dxfId="11" priority="34" operator="lessThan">
      <formula>0</formula>
    </cfRule>
  </conditionalFormatting>
  <conditionalFormatting sqref="DA133:DA139">
    <cfRule type="cellIs" dxfId="10" priority="27" operator="lessThan">
      <formula>0</formula>
    </cfRule>
  </conditionalFormatting>
  <conditionalFormatting sqref="DA142:DA144">
    <cfRule type="cellIs" dxfId="9" priority="1" operator="lessThan">
      <formula>0</formula>
    </cfRule>
  </conditionalFormatting>
  <conditionalFormatting sqref="DA147:DA152">
    <cfRule type="cellIs" dxfId="8" priority="18" operator="lessThan">
      <formula>0</formula>
    </cfRule>
  </conditionalFormatting>
  <conditionalFormatting sqref="DA156:DA163">
    <cfRule type="cellIs" dxfId="7" priority="19" operator="lessThan">
      <formula>0</formula>
    </cfRule>
  </conditionalFormatting>
  <conditionalFormatting sqref="DA166:DA171">
    <cfRule type="cellIs" dxfId="6" priority="15" operator="lessThan">
      <formula>0</formula>
    </cfRule>
  </conditionalFormatting>
  <conditionalFormatting sqref="DA177:DA179">
    <cfRule type="cellIs" dxfId="5" priority="16" operator="lessThan">
      <formula>0</formula>
    </cfRule>
  </conditionalFormatting>
  <conditionalFormatting sqref="DA184:DA190">
    <cfRule type="cellIs" dxfId="4" priority="10" operator="lessThan">
      <formula>0</formula>
    </cfRule>
  </conditionalFormatting>
  <conditionalFormatting sqref="DA192:DA193">
    <cfRule type="cellIs" dxfId="3" priority="12" operator="lessThan">
      <formula>0</formula>
    </cfRule>
  </conditionalFormatting>
  <conditionalFormatting sqref="DA195:DA200">
    <cfRule type="cellIs" dxfId="2" priority="9" operator="lessThan">
      <formula>0</formula>
    </cfRule>
  </conditionalFormatting>
  <conditionalFormatting sqref="DA206:DA211">
    <cfRule type="cellIs" dxfId="1" priority="8" operator="lessThan">
      <formula>0</formula>
    </cfRule>
  </conditionalFormatting>
  <conditionalFormatting sqref="DA214">
    <cfRule type="cellIs" dxfId="0" priority="61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4" orientation="portrait"/>
  <ignoredErrors>
    <ignoredError sqref="B99:Y99" formulaRange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4" tint="0.39997558519241921"/>
    <pageSetUpPr fitToPage="1"/>
  </sheetPr>
  <dimension ref="A1:DA77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printing"</f>
        <v>DE: Pulp, paper and printing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f t="shared" ref="B3:Y3" si="0">SUM(B4,B7)</f>
        <v>32729.797851726038</v>
      </c>
      <c r="C3" s="203">
        <f t="shared" si="0"/>
        <v>32125.047461551178</v>
      </c>
      <c r="D3" s="203">
        <f t="shared" si="0"/>
        <v>30403.266775548302</v>
      </c>
      <c r="E3" s="203">
        <f t="shared" si="0"/>
        <v>27633.09500582327</v>
      </c>
      <c r="F3" s="203">
        <f t="shared" si="0"/>
        <v>28507.454925189173</v>
      </c>
      <c r="G3" s="203">
        <f t="shared" si="0"/>
        <v>28672.053303013075</v>
      </c>
      <c r="H3" s="203">
        <f t="shared" si="0"/>
        <v>29027.913327289221</v>
      </c>
      <c r="I3" s="203">
        <f t="shared" si="0"/>
        <v>28726.649798139973</v>
      </c>
      <c r="J3" s="203">
        <f t="shared" si="0"/>
        <v>27221.109431101009</v>
      </c>
      <c r="K3" s="203">
        <f t="shared" si="0"/>
        <v>24611.099663321678</v>
      </c>
      <c r="L3" s="203">
        <f t="shared" si="0"/>
        <v>24989.781814245507</v>
      </c>
      <c r="M3" s="203">
        <f t="shared" si="0"/>
        <v>24733.864352973986</v>
      </c>
      <c r="N3" s="203">
        <f t="shared" si="0"/>
        <v>25269.564818339466</v>
      </c>
      <c r="O3" s="203">
        <f t="shared" si="0"/>
        <v>24257.438471125879</v>
      </c>
      <c r="P3" s="203">
        <f t="shared" si="0"/>
        <v>23978.890085240018</v>
      </c>
      <c r="Q3" s="203">
        <f t="shared" si="0"/>
        <v>23829.590400000008</v>
      </c>
      <c r="R3" s="203">
        <f t="shared" si="0"/>
        <v>23956.709839902818</v>
      </c>
      <c r="S3" s="203">
        <f t="shared" si="0"/>
        <v>23174.384516531027</v>
      </c>
      <c r="T3" s="203">
        <f t="shared" si="0"/>
        <v>22662.504688620189</v>
      </c>
      <c r="U3" s="203">
        <f t="shared" si="0"/>
        <v>22367.805290056149</v>
      </c>
      <c r="V3" s="203">
        <f t="shared" si="0"/>
        <v>21459.984866441788</v>
      </c>
      <c r="W3" s="203">
        <f t="shared" si="0"/>
        <v>19252.516865167938</v>
      </c>
      <c r="X3" s="203">
        <f t="shared" si="0"/>
        <v>19215.556183911125</v>
      </c>
      <c r="Y3" s="203">
        <f t="shared" si="0"/>
        <v>19469.898450488552</v>
      </c>
      <c r="DA3" s="112"/>
    </row>
    <row r="4" spans="1:105" ht="12" customHeight="1" x14ac:dyDescent="0.25">
      <c r="A4" s="50" t="s">
        <v>1809</v>
      </c>
      <c r="B4" s="241">
        <f t="shared" ref="B4:Y4" si="1">SUM(B5:B6)</f>
        <v>15006.041625798429</v>
      </c>
      <c r="C4" s="241">
        <f t="shared" si="1"/>
        <v>15482.959909282046</v>
      </c>
      <c r="D4" s="241">
        <f t="shared" si="1"/>
        <v>15252.027204853011</v>
      </c>
      <c r="E4" s="241">
        <f t="shared" si="1"/>
        <v>14500.535003055773</v>
      </c>
      <c r="F4" s="241">
        <f t="shared" si="1"/>
        <v>14569.397747115423</v>
      </c>
      <c r="G4" s="241">
        <f t="shared" si="1"/>
        <v>14422.529573621374</v>
      </c>
      <c r="H4" s="241">
        <f t="shared" si="1"/>
        <v>14825.220534904809</v>
      </c>
      <c r="I4" s="241">
        <f t="shared" si="1"/>
        <v>15104.330353226951</v>
      </c>
      <c r="J4" s="241">
        <f t="shared" si="1"/>
        <v>14205.818781918339</v>
      </c>
      <c r="K4" s="241">
        <f t="shared" si="1"/>
        <v>13316.435611632291</v>
      </c>
      <c r="L4" s="241">
        <f t="shared" si="1"/>
        <v>13228.406538211735</v>
      </c>
      <c r="M4" s="241">
        <f t="shared" si="1"/>
        <v>13296.958666695264</v>
      </c>
      <c r="N4" s="241">
        <f t="shared" si="1"/>
        <v>13930.779892568627</v>
      </c>
      <c r="O4" s="241">
        <f t="shared" si="1"/>
        <v>13628.73751557956</v>
      </c>
      <c r="P4" s="241">
        <f t="shared" si="1"/>
        <v>13995.793670214935</v>
      </c>
      <c r="Q4" s="241">
        <f t="shared" si="1"/>
        <v>14162.358840000008</v>
      </c>
      <c r="R4" s="241">
        <f t="shared" si="1"/>
        <v>14211.521189914178</v>
      </c>
      <c r="S4" s="241">
        <f t="shared" si="1"/>
        <v>13929.738385451154</v>
      </c>
      <c r="T4" s="241">
        <f t="shared" si="1"/>
        <v>14536.001185298483</v>
      </c>
      <c r="U4" s="241">
        <f t="shared" si="1"/>
        <v>14406.668946380018</v>
      </c>
      <c r="V4" s="241">
        <f t="shared" si="1"/>
        <v>13388.538353541799</v>
      </c>
      <c r="W4" s="241">
        <f t="shared" si="1"/>
        <v>11541.379033266076</v>
      </c>
      <c r="X4" s="241">
        <f t="shared" si="1"/>
        <v>12364.492504350157</v>
      </c>
      <c r="Y4" s="241">
        <f t="shared" si="1"/>
        <v>12940.299475697038</v>
      </c>
      <c r="DA4" s="83"/>
    </row>
    <row r="5" spans="1:105" ht="12" customHeight="1" x14ac:dyDescent="0.25">
      <c r="A5" s="99" t="s">
        <v>54</v>
      </c>
      <c r="B5" s="282">
        <v>315.33489319917788</v>
      </c>
      <c r="C5" s="282">
        <v>314.14043705093638</v>
      </c>
      <c r="D5" s="282">
        <v>305.03803499394053</v>
      </c>
      <c r="E5" s="282">
        <v>317.35229448156372</v>
      </c>
      <c r="F5" s="282">
        <v>308.36436636912362</v>
      </c>
      <c r="G5" s="282">
        <v>330.38297817584231</v>
      </c>
      <c r="H5" s="282">
        <v>331.62214494181029</v>
      </c>
      <c r="I5" s="282">
        <v>335.32706249037147</v>
      </c>
      <c r="J5" s="282">
        <v>312.23822827188741</v>
      </c>
      <c r="K5" s="282">
        <v>278.70028589939972</v>
      </c>
      <c r="L5" s="282">
        <v>283.75540071751419</v>
      </c>
      <c r="M5" s="282">
        <v>307.48266744454332</v>
      </c>
      <c r="N5" s="282">
        <v>328.31635632992823</v>
      </c>
      <c r="O5" s="282">
        <v>311.77739113415998</v>
      </c>
      <c r="P5" s="282">
        <v>404.17282468929528</v>
      </c>
      <c r="Q5" s="282">
        <v>455.10979913393788</v>
      </c>
      <c r="R5" s="282">
        <v>445.30731788311869</v>
      </c>
      <c r="S5" s="282">
        <v>465.31831906795338</v>
      </c>
      <c r="T5" s="282">
        <v>440.3002066185615</v>
      </c>
      <c r="U5" s="282">
        <v>433.23614021573849</v>
      </c>
      <c r="V5" s="282">
        <v>378.55984194552912</v>
      </c>
      <c r="W5" s="282">
        <v>377.84070978804561</v>
      </c>
      <c r="X5" s="282">
        <v>440.19477665162691</v>
      </c>
      <c r="Y5" s="282">
        <v>306.41835941447857</v>
      </c>
      <c r="DA5" s="94" t="s">
        <v>1810</v>
      </c>
    </row>
    <row r="6" spans="1:105" ht="12" customHeight="1" x14ac:dyDescent="0.25">
      <c r="A6" s="99" t="s">
        <v>61</v>
      </c>
      <c r="B6" s="282">
        <v>14690.70673259925</v>
      </c>
      <c r="C6" s="282">
        <v>15168.819472231109</v>
      </c>
      <c r="D6" s="282">
        <v>14946.989169859071</v>
      </c>
      <c r="E6" s="282">
        <v>14183.18270857421</v>
      </c>
      <c r="F6" s="282">
        <v>14261.033380746299</v>
      </c>
      <c r="G6" s="282">
        <v>14092.146595445531</v>
      </c>
      <c r="H6" s="282">
        <v>14493.598389962999</v>
      </c>
      <c r="I6" s="282">
        <v>14769.00329073658</v>
      </c>
      <c r="J6" s="282">
        <v>13893.58055364645</v>
      </c>
      <c r="K6" s="282">
        <v>13037.73532573289</v>
      </c>
      <c r="L6" s="282">
        <v>12944.65113749422</v>
      </c>
      <c r="M6" s="282">
        <v>12989.475999250721</v>
      </c>
      <c r="N6" s="282">
        <v>13602.4635362387</v>
      </c>
      <c r="O6" s="282">
        <v>13316.960124445401</v>
      </c>
      <c r="P6" s="282">
        <v>13591.62084552564</v>
      </c>
      <c r="Q6" s="282">
        <v>13707.249040866071</v>
      </c>
      <c r="R6" s="282">
        <v>13766.21387203106</v>
      </c>
      <c r="S6" s="282">
        <v>13464.4200663832</v>
      </c>
      <c r="T6" s="282">
        <v>14095.700978679921</v>
      </c>
      <c r="U6" s="282">
        <v>13973.432806164279</v>
      </c>
      <c r="V6" s="282">
        <v>13009.97851159627</v>
      </c>
      <c r="W6" s="282">
        <v>11163.538323478029</v>
      </c>
      <c r="X6" s="282">
        <v>11924.297727698529</v>
      </c>
      <c r="Y6" s="282">
        <v>12633.88111628256</v>
      </c>
      <c r="DA6" s="94" t="s">
        <v>1811</v>
      </c>
    </row>
    <row r="7" spans="1:105" ht="12" customHeight="1" x14ac:dyDescent="0.25">
      <c r="A7" s="49" t="s">
        <v>62</v>
      </c>
      <c r="B7" s="242">
        <v>17723.756225927609</v>
      </c>
      <c r="C7" s="242">
        <v>16642.087552269131</v>
      </c>
      <c r="D7" s="242">
        <v>15151.23957069529</v>
      </c>
      <c r="E7" s="242">
        <v>13132.560002767499</v>
      </c>
      <c r="F7" s="242">
        <v>13938.05717807375</v>
      </c>
      <c r="G7" s="242">
        <v>14249.5237293917</v>
      </c>
      <c r="H7" s="242">
        <v>14202.69279238441</v>
      </c>
      <c r="I7" s="242">
        <v>13622.319444913021</v>
      </c>
      <c r="J7" s="242">
        <v>13015.290649182671</v>
      </c>
      <c r="K7" s="242">
        <v>11294.664051689389</v>
      </c>
      <c r="L7" s="242">
        <v>11761.37527603377</v>
      </c>
      <c r="M7" s="242">
        <v>11436.90568627872</v>
      </c>
      <c r="N7" s="242">
        <v>11338.78492577084</v>
      </c>
      <c r="O7" s="242">
        <v>10628.700955546319</v>
      </c>
      <c r="P7" s="242">
        <v>9983.0964150250838</v>
      </c>
      <c r="Q7" s="242">
        <v>9667.231560000002</v>
      </c>
      <c r="R7" s="242">
        <v>9745.1886499886423</v>
      </c>
      <c r="S7" s="242">
        <v>9244.6461310798713</v>
      </c>
      <c r="T7" s="242">
        <v>8126.5035033217046</v>
      </c>
      <c r="U7" s="242">
        <v>7961.1363436761312</v>
      </c>
      <c r="V7" s="242">
        <v>8071.4465128999909</v>
      </c>
      <c r="W7" s="242">
        <v>7711.1378319018631</v>
      </c>
      <c r="X7" s="242">
        <v>6851.0636795609698</v>
      </c>
      <c r="Y7" s="242">
        <v>6529.5989747915119</v>
      </c>
      <c r="DA7" s="84" t="s">
        <v>1812</v>
      </c>
    </row>
    <row r="8" spans="1:105" ht="12" customHeight="1" x14ac:dyDescent="0.25">
      <c r="A8" s="152"/>
      <c r="B8" s="328"/>
      <c r="C8" s="328"/>
      <c r="D8" s="328"/>
      <c r="E8" s="328"/>
      <c r="F8" s="328"/>
      <c r="G8" s="328"/>
      <c r="H8" s="328"/>
      <c r="I8" s="328"/>
      <c r="J8" s="328"/>
      <c r="K8" s="328"/>
      <c r="L8" s="328"/>
      <c r="M8" s="328"/>
      <c r="N8" s="328"/>
      <c r="O8" s="328"/>
      <c r="P8" s="328"/>
      <c r="Q8" s="328"/>
      <c r="R8" s="328"/>
      <c r="S8" s="328"/>
      <c r="T8" s="328"/>
      <c r="U8" s="328"/>
      <c r="V8" s="328"/>
      <c r="W8" s="328"/>
      <c r="X8" s="328"/>
      <c r="Y8" s="328"/>
      <c r="DA8" s="153"/>
    </row>
    <row r="9" spans="1:105" ht="12" customHeight="1" x14ac:dyDescent="0.25">
      <c r="A9" s="30" t="s">
        <v>437</v>
      </c>
      <c r="B9" s="203"/>
      <c r="C9" s="203"/>
      <c r="D9" s="203"/>
      <c r="E9" s="203"/>
      <c r="F9" s="203"/>
      <c r="G9" s="203"/>
      <c r="H9" s="203"/>
      <c r="I9" s="203"/>
      <c r="J9" s="203"/>
      <c r="K9" s="203"/>
      <c r="L9" s="203"/>
      <c r="M9" s="203"/>
      <c r="N9" s="203"/>
      <c r="O9" s="203"/>
      <c r="P9" s="203"/>
      <c r="Q9" s="203"/>
      <c r="R9" s="203"/>
      <c r="S9" s="203"/>
      <c r="T9" s="203"/>
      <c r="U9" s="203"/>
      <c r="V9" s="203"/>
      <c r="W9" s="203"/>
      <c r="X9" s="203"/>
      <c r="Y9" s="203"/>
      <c r="DA9" s="112"/>
    </row>
    <row r="10" spans="1:105" ht="12" customHeight="1" x14ac:dyDescent="0.25">
      <c r="A10" s="50" t="s">
        <v>1813</v>
      </c>
      <c r="B10" s="241">
        <v>2215</v>
      </c>
      <c r="C10" s="241">
        <v>2103</v>
      </c>
      <c r="D10" s="241">
        <v>2148</v>
      </c>
      <c r="E10" s="241">
        <v>2450</v>
      </c>
      <c r="F10" s="241">
        <v>2502</v>
      </c>
      <c r="G10" s="241">
        <v>2879</v>
      </c>
      <c r="H10" s="241">
        <v>2938</v>
      </c>
      <c r="I10" s="241">
        <v>3001</v>
      </c>
      <c r="J10" s="241">
        <v>2908.8</v>
      </c>
      <c r="K10" s="241">
        <v>2545.0100000000002</v>
      </c>
      <c r="L10" s="241">
        <v>2763.02</v>
      </c>
      <c r="M10" s="241">
        <v>2725</v>
      </c>
      <c r="N10" s="241">
        <v>2636</v>
      </c>
      <c r="O10" s="241">
        <v>2610</v>
      </c>
      <c r="P10" s="241">
        <v>2597</v>
      </c>
      <c r="Q10" s="241">
        <v>2554</v>
      </c>
      <c r="R10" s="241">
        <v>2485</v>
      </c>
      <c r="S10" s="241">
        <v>2432</v>
      </c>
      <c r="T10" s="241">
        <v>2459</v>
      </c>
      <c r="U10" s="241">
        <v>2325.96</v>
      </c>
      <c r="V10" s="241">
        <v>2254.6999999999998</v>
      </c>
      <c r="W10" s="241">
        <v>2327.4</v>
      </c>
      <c r="X10" s="241">
        <v>2171.9899999999998</v>
      </c>
      <c r="Y10" s="241">
        <v>1929.73</v>
      </c>
      <c r="DA10" s="83" t="s">
        <v>1814</v>
      </c>
    </row>
    <row r="11" spans="1:105" ht="12" customHeight="1" x14ac:dyDescent="0.25">
      <c r="A11" s="107" t="s">
        <v>1815</v>
      </c>
      <c r="B11" s="282">
        <v>18182</v>
      </c>
      <c r="C11" s="282">
        <v>17879</v>
      </c>
      <c r="D11" s="282">
        <v>18526</v>
      </c>
      <c r="E11" s="282">
        <v>19310</v>
      </c>
      <c r="F11" s="282">
        <v>20391</v>
      </c>
      <c r="G11" s="282">
        <v>21679</v>
      </c>
      <c r="H11" s="282">
        <v>22656</v>
      </c>
      <c r="I11" s="282">
        <v>23317</v>
      </c>
      <c r="J11" s="282">
        <v>22828</v>
      </c>
      <c r="K11" s="282">
        <v>20870</v>
      </c>
      <c r="L11" s="282">
        <v>23072</v>
      </c>
      <c r="M11" s="282">
        <v>22706</v>
      </c>
      <c r="N11" s="282">
        <v>22603</v>
      </c>
      <c r="O11" s="282">
        <v>22401</v>
      </c>
      <c r="P11" s="282">
        <v>22540</v>
      </c>
      <c r="Q11" s="282">
        <v>22601</v>
      </c>
      <c r="R11" s="282">
        <v>22629</v>
      </c>
      <c r="S11" s="282">
        <v>22925</v>
      </c>
      <c r="T11" s="282">
        <v>22681.55</v>
      </c>
      <c r="U11" s="282">
        <v>22080.04</v>
      </c>
      <c r="V11" s="282">
        <v>21348.48</v>
      </c>
      <c r="W11" s="282">
        <v>23127.53</v>
      </c>
      <c r="X11" s="282">
        <v>21612</v>
      </c>
      <c r="Y11" s="282">
        <v>18640</v>
      </c>
      <c r="DA11" s="94" t="s">
        <v>1816</v>
      </c>
    </row>
    <row r="12" spans="1:105" ht="12" customHeight="1" x14ac:dyDescent="0.25">
      <c r="A12" s="49" t="s">
        <v>1817</v>
      </c>
      <c r="B12" s="242">
        <v>2520.9775280898871</v>
      </c>
      <c r="C12" s="242">
        <v>2571.0474040632062</v>
      </c>
      <c r="D12" s="242">
        <v>2425.441340782123</v>
      </c>
      <c r="E12" s="242">
        <v>2417.7777777777769</v>
      </c>
      <c r="F12" s="242">
        <v>2714.3825503355702</v>
      </c>
      <c r="G12" s="242">
        <v>2896.4438233650062</v>
      </c>
      <c r="H12" s="242">
        <v>2843.7777777777769</v>
      </c>
      <c r="I12" s="242">
        <v>2989.349665924276</v>
      </c>
      <c r="J12" s="242">
        <v>2764.6396456256912</v>
      </c>
      <c r="K12" s="242">
        <v>2659.6113808463242</v>
      </c>
      <c r="L12" s="242">
        <v>2870.5577777777771</v>
      </c>
      <c r="M12" s="242">
        <v>2825.6666666666661</v>
      </c>
      <c r="N12" s="242">
        <v>2804.3333333333321</v>
      </c>
      <c r="O12" s="242">
        <v>2779</v>
      </c>
      <c r="P12" s="242">
        <v>2486.076923076922</v>
      </c>
      <c r="Q12" s="242">
        <v>2336.8032786885228</v>
      </c>
      <c r="R12" s="242">
        <v>2483.802197802197</v>
      </c>
      <c r="S12" s="242">
        <v>2507.8351648351641</v>
      </c>
      <c r="T12" s="242">
        <v>2486.4280219780212</v>
      </c>
      <c r="U12" s="242">
        <v>2325.6538882803929</v>
      </c>
      <c r="V12" s="242">
        <v>2192.6451366120209</v>
      </c>
      <c r="W12" s="242">
        <v>1915.962473118278</v>
      </c>
      <c r="X12" s="242">
        <v>1790.192795698923</v>
      </c>
      <c r="Y12" s="242">
        <v>1548.259247311827</v>
      </c>
      <c r="DA12" s="84" t="s">
        <v>1818</v>
      </c>
    </row>
    <row r="13" spans="1:105" ht="12" customHeight="1" x14ac:dyDescent="0.25">
      <c r="A13" s="142"/>
      <c r="B13" s="244"/>
      <c r="C13" s="244"/>
      <c r="D13" s="244"/>
      <c r="E13" s="244"/>
      <c r="F13" s="244"/>
      <c r="G13" s="244"/>
      <c r="H13" s="244"/>
      <c r="I13" s="244"/>
      <c r="J13" s="244"/>
      <c r="K13" s="244"/>
      <c r="L13" s="244"/>
      <c r="M13" s="244"/>
      <c r="N13" s="244"/>
      <c r="O13" s="244"/>
      <c r="P13" s="244"/>
      <c r="Q13" s="244"/>
      <c r="R13" s="244"/>
      <c r="S13" s="244"/>
      <c r="T13" s="244"/>
      <c r="U13" s="244"/>
      <c r="V13" s="244"/>
      <c r="W13" s="244"/>
      <c r="X13" s="244"/>
      <c r="Y13" s="244"/>
      <c r="DA13" s="176"/>
    </row>
    <row r="14" spans="1:105" ht="12" customHeight="1" x14ac:dyDescent="0.25">
      <c r="A14" s="30" t="s">
        <v>445</v>
      </c>
      <c r="B14" s="203"/>
      <c r="C14" s="203"/>
      <c r="D14" s="203"/>
      <c r="E14" s="203"/>
      <c r="F14" s="203"/>
      <c r="G14" s="203"/>
      <c r="H14" s="203"/>
      <c r="I14" s="203"/>
      <c r="J14" s="203"/>
      <c r="K14" s="203"/>
      <c r="L14" s="203"/>
      <c r="M14" s="203"/>
      <c r="N14" s="203"/>
      <c r="O14" s="203"/>
      <c r="P14" s="203"/>
      <c r="Q14" s="203"/>
      <c r="R14" s="203"/>
      <c r="S14" s="203"/>
      <c r="T14" s="203"/>
      <c r="U14" s="203"/>
      <c r="V14" s="203"/>
      <c r="W14" s="203"/>
      <c r="X14" s="203"/>
      <c r="Y14" s="203"/>
      <c r="DA14" s="112"/>
    </row>
    <row r="15" spans="1:105" ht="12" customHeight="1" x14ac:dyDescent="0.25">
      <c r="A15" s="50" t="s">
        <v>1813</v>
      </c>
      <c r="B15" s="241">
        <v>2888.8888888888891</v>
      </c>
      <c r="C15" s="241">
        <v>2673.9387107436082</v>
      </c>
      <c r="D15" s="241">
        <v>2673.9387107436082</v>
      </c>
      <c r="E15" s="241">
        <v>2673.9387107436082</v>
      </c>
      <c r="F15" s="241">
        <v>2673.9387107436082</v>
      </c>
      <c r="G15" s="241">
        <v>3103.8390670341701</v>
      </c>
      <c r="H15" s="241">
        <v>3103.8390670341701</v>
      </c>
      <c r="I15" s="241">
        <v>3318.7892451794501</v>
      </c>
      <c r="J15" s="241">
        <v>3318.7892451794501</v>
      </c>
      <c r="K15" s="241">
        <v>3318.7892451794501</v>
      </c>
      <c r="L15" s="241">
        <v>3103.8390670341701</v>
      </c>
      <c r="M15" s="241">
        <v>3103.8390670341701</v>
      </c>
      <c r="N15" s="241">
        <v>3103.8390670341701</v>
      </c>
      <c r="O15" s="241">
        <v>2888.8888888888891</v>
      </c>
      <c r="P15" s="241">
        <v>2888.8888888888891</v>
      </c>
      <c r="Q15" s="241">
        <v>2888.8888888888891</v>
      </c>
      <c r="R15" s="241">
        <v>2673.9387107436091</v>
      </c>
      <c r="S15" s="241">
        <v>2673.9387107436091</v>
      </c>
      <c r="T15" s="241">
        <v>2673.9387107436091</v>
      </c>
      <c r="U15" s="241">
        <v>2458.9885325983282</v>
      </c>
      <c r="V15" s="241">
        <v>2458.9885325983282</v>
      </c>
      <c r="W15" s="241">
        <v>2458.9885325983282</v>
      </c>
      <c r="X15" s="241">
        <v>2458.9885325983282</v>
      </c>
      <c r="Y15" s="241">
        <v>2458.9885325983282</v>
      </c>
      <c r="DA15" s="83" t="s">
        <v>1819</v>
      </c>
    </row>
    <row r="16" spans="1:105" ht="12" customHeight="1" x14ac:dyDescent="0.25">
      <c r="A16" s="107" t="s">
        <v>1815</v>
      </c>
      <c r="B16" s="282">
        <v>22650</v>
      </c>
      <c r="C16" s="282">
        <v>22650</v>
      </c>
      <c r="D16" s="282">
        <v>20839.46089512757</v>
      </c>
      <c r="E16" s="282">
        <v>20839.46089512757</v>
      </c>
      <c r="F16" s="282">
        <v>22650</v>
      </c>
      <c r="G16" s="282">
        <v>24460.53910487243</v>
      </c>
      <c r="H16" s="282">
        <v>24460.53910487243</v>
      </c>
      <c r="I16" s="282">
        <v>26271.078209744861</v>
      </c>
      <c r="J16" s="282">
        <v>24460.53910487243</v>
      </c>
      <c r="K16" s="282">
        <v>24460.53910487243</v>
      </c>
      <c r="L16" s="282">
        <v>24460.53910487243</v>
      </c>
      <c r="M16" s="282">
        <v>24460.53910487243</v>
      </c>
      <c r="N16" s="282">
        <v>24460.53910487243</v>
      </c>
      <c r="O16" s="282">
        <v>24460.53910487243</v>
      </c>
      <c r="P16" s="282">
        <v>24460.53910487243</v>
      </c>
      <c r="Q16" s="282">
        <v>24460.53910487243</v>
      </c>
      <c r="R16" s="282">
        <v>24460.53910487243</v>
      </c>
      <c r="S16" s="282">
        <v>24460.53910487243</v>
      </c>
      <c r="T16" s="282">
        <v>24460.53910487243</v>
      </c>
      <c r="U16" s="282">
        <v>24460.53910487243</v>
      </c>
      <c r="V16" s="282">
        <v>22650</v>
      </c>
      <c r="W16" s="282">
        <v>24460.53910487243</v>
      </c>
      <c r="X16" s="282">
        <v>24460.53910487243</v>
      </c>
      <c r="Y16" s="282">
        <v>24460.53910487243</v>
      </c>
      <c r="DA16" s="94" t="s">
        <v>1820</v>
      </c>
    </row>
    <row r="17" spans="1:105" ht="12" customHeight="1" x14ac:dyDescent="0.25">
      <c r="A17" s="49" t="s">
        <v>1817</v>
      </c>
      <c r="B17" s="242">
        <v>2801.0861423220972</v>
      </c>
      <c r="C17" s="242">
        <v>2801.0861423220972</v>
      </c>
      <c r="D17" s="242">
        <v>2801.0861423220972</v>
      </c>
      <c r="E17" s="242">
        <v>2801.0861423220972</v>
      </c>
      <c r="F17" s="242">
        <v>3061.9020634295812</v>
      </c>
      <c r="G17" s="242">
        <v>3061.9020634295812</v>
      </c>
      <c r="H17" s="242">
        <v>3061.9020634295812</v>
      </c>
      <c r="I17" s="242">
        <v>3322.7179845370651</v>
      </c>
      <c r="J17" s="242">
        <v>3061.9020634295812</v>
      </c>
      <c r="K17" s="242">
        <v>3061.9020634295812</v>
      </c>
      <c r="L17" s="242">
        <v>3061.9020634295812</v>
      </c>
      <c r="M17" s="242">
        <v>3061.9020634295812</v>
      </c>
      <c r="N17" s="242">
        <v>3061.9020634295812</v>
      </c>
      <c r="O17" s="242">
        <v>3061.9020634295812</v>
      </c>
      <c r="P17" s="242">
        <v>2801.0861423220972</v>
      </c>
      <c r="Q17" s="242">
        <v>2540.2702212146128</v>
      </c>
      <c r="R17" s="242">
        <v>2801.0861423220972</v>
      </c>
      <c r="S17" s="242">
        <v>2801.0861423220972</v>
      </c>
      <c r="T17" s="242">
        <v>2801.0861423220972</v>
      </c>
      <c r="U17" s="242">
        <v>2540.2702212146128</v>
      </c>
      <c r="V17" s="242">
        <v>2540.2702212146128</v>
      </c>
      <c r="W17" s="242">
        <v>2279.4543001071288</v>
      </c>
      <c r="X17" s="242">
        <v>2279.4543001071288</v>
      </c>
      <c r="Y17" s="242">
        <v>2018.6383789996451</v>
      </c>
      <c r="DA17" s="84" t="s">
        <v>1821</v>
      </c>
    </row>
    <row r="18" spans="1:105" ht="12" customHeight="1" x14ac:dyDescent="0.25">
      <c r="A18" s="108" t="s">
        <v>450</v>
      </c>
      <c r="B18" s="210"/>
      <c r="C18" s="210"/>
      <c r="D18" s="210"/>
      <c r="E18" s="210"/>
      <c r="F18" s="210"/>
      <c r="G18" s="210"/>
      <c r="H18" s="210"/>
      <c r="I18" s="210"/>
      <c r="J18" s="210"/>
      <c r="K18" s="210"/>
      <c r="L18" s="210"/>
      <c r="M18" s="210"/>
      <c r="N18" s="210"/>
      <c r="O18" s="210"/>
      <c r="P18" s="210"/>
      <c r="Q18" s="210"/>
      <c r="R18" s="210"/>
      <c r="S18" s="210"/>
      <c r="T18" s="210"/>
      <c r="U18" s="210"/>
      <c r="V18" s="210"/>
      <c r="W18" s="210"/>
      <c r="X18" s="210"/>
      <c r="Y18" s="210"/>
      <c r="DA18" s="109"/>
    </row>
    <row r="19" spans="1:105" ht="12" customHeight="1" x14ac:dyDescent="0.25">
      <c r="A19" s="51" t="s">
        <v>1813</v>
      </c>
      <c r="B19" s="246">
        <v>0</v>
      </c>
      <c r="C19" s="241">
        <v>0</v>
      </c>
      <c r="D19" s="241">
        <v>0</v>
      </c>
      <c r="E19" s="241">
        <v>0</v>
      </c>
      <c r="F19" s="241">
        <v>214.9501781452806</v>
      </c>
      <c r="G19" s="241">
        <v>429.90035629056121</v>
      </c>
      <c r="H19" s="241">
        <v>0</v>
      </c>
      <c r="I19" s="241">
        <v>429.90035629056121</v>
      </c>
      <c r="J19" s="241">
        <v>0</v>
      </c>
      <c r="K19" s="241">
        <v>0</v>
      </c>
      <c r="L19" s="241">
        <v>0</v>
      </c>
      <c r="M19" s="241">
        <v>0</v>
      </c>
      <c r="N19" s="241">
        <v>0</v>
      </c>
      <c r="O19" s="241">
        <v>0</v>
      </c>
      <c r="P19" s="241">
        <v>0</v>
      </c>
      <c r="Q19" s="241">
        <v>0</v>
      </c>
      <c r="R19" s="241">
        <v>0</v>
      </c>
      <c r="S19" s="241">
        <v>0</v>
      </c>
      <c r="T19" s="241">
        <v>0</v>
      </c>
      <c r="U19" s="241">
        <v>0</v>
      </c>
      <c r="V19" s="241">
        <v>0</v>
      </c>
      <c r="W19" s="241">
        <v>0</v>
      </c>
      <c r="X19" s="241">
        <v>214.9501781452806</v>
      </c>
      <c r="Y19" s="241">
        <v>0</v>
      </c>
      <c r="DA19" s="83" t="s">
        <v>1822</v>
      </c>
    </row>
    <row r="20" spans="1:105" ht="12" customHeight="1" x14ac:dyDescent="0.25">
      <c r="A20" s="99" t="s">
        <v>1815</v>
      </c>
      <c r="B20" s="283">
        <v>0</v>
      </c>
      <c r="C20" s="282">
        <v>0</v>
      </c>
      <c r="D20" s="282">
        <v>0</v>
      </c>
      <c r="E20" s="282">
        <v>0</v>
      </c>
      <c r="F20" s="282">
        <v>3621.0782097448591</v>
      </c>
      <c r="G20" s="282">
        <v>1810.5391048724291</v>
      </c>
      <c r="H20" s="282">
        <v>1810.5391048724291</v>
      </c>
      <c r="I20" s="282">
        <v>1810.5391048724291</v>
      </c>
      <c r="J20" s="282">
        <v>0</v>
      </c>
      <c r="K20" s="282">
        <v>0</v>
      </c>
      <c r="L20" s="282">
        <v>1810.5391048724291</v>
      </c>
      <c r="M20" s="282">
        <v>0</v>
      </c>
      <c r="N20" s="282">
        <v>1810.5391048724291</v>
      </c>
      <c r="O20" s="282">
        <v>0</v>
      </c>
      <c r="P20" s="282">
        <v>1810.5391048724291</v>
      </c>
      <c r="Q20" s="282">
        <v>0</v>
      </c>
      <c r="R20" s="282">
        <v>1810.5391048724291</v>
      </c>
      <c r="S20" s="282">
        <v>0</v>
      </c>
      <c r="T20" s="282">
        <v>1810.5391048724291</v>
      </c>
      <c r="U20" s="282">
        <v>0</v>
      </c>
      <c r="V20" s="282">
        <v>0</v>
      </c>
      <c r="W20" s="282">
        <v>1810.5391048724291</v>
      </c>
      <c r="X20" s="282">
        <v>1810.5391048724291</v>
      </c>
      <c r="Y20" s="282">
        <v>0</v>
      </c>
      <c r="DA20" s="94" t="s">
        <v>1823</v>
      </c>
    </row>
    <row r="21" spans="1:105" ht="12" customHeight="1" x14ac:dyDescent="0.25">
      <c r="A21" s="52" t="s">
        <v>1817</v>
      </c>
      <c r="B21" s="247">
        <v>0</v>
      </c>
      <c r="C21" s="242">
        <v>260.81592110748392</v>
      </c>
      <c r="D21" s="242">
        <v>260.81592110748392</v>
      </c>
      <c r="E21" s="242">
        <v>0</v>
      </c>
      <c r="F21" s="242">
        <v>521.63184221496783</v>
      </c>
      <c r="G21" s="242">
        <v>0</v>
      </c>
      <c r="H21" s="242">
        <v>260.81592110748392</v>
      </c>
      <c r="I21" s="242">
        <v>260.81592110748392</v>
      </c>
      <c r="J21" s="242">
        <v>0</v>
      </c>
      <c r="K21" s="242">
        <v>0</v>
      </c>
      <c r="L21" s="242">
        <v>260.81592110748392</v>
      </c>
      <c r="M21" s="242">
        <v>0</v>
      </c>
      <c r="N21" s="242">
        <v>260.81592110748392</v>
      </c>
      <c r="O21" s="242">
        <v>0</v>
      </c>
      <c r="P21" s="242">
        <v>0</v>
      </c>
      <c r="Q21" s="242">
        <v>0</v>
      </c>
      <c r="R21" s="242">
        <v>260.81592110748392</v>
      </c>
      <c r="S21" s="242">
        <v>260.81592110748392</v>
      </c>
      <c r="T21" s="242">
        <v>0</v>
      </c>
      <c r="U21" s="242">
        <v>0</v>
      </c>
      <c r="V21" s="242">
        <v>0</v>
      </c>
      <c r="W21" s="242">
        <v>0</v>
      </c>
      <c r="X21" s="242">
        <v>0</v>
      </c>
      <c r="Y21" s="242">
        <v>0</v>
      </c>
      <c r="DA21" s="84" t="s">
        <v>1824</v>
      </c>
    </row>
    <row r="22" spans="1:105" ht="12" customHeight="1" x14ac:dyDescent="0.25">
      <c r="A22" s="108" t="s">
        <v>455</v>
      </c>
      <c r="B22" s="245"/>
      <c r="C22" s="210"/>
      <c r="D22" s="210"/>
      <c r="E22" s="210"/>
      <c r="F22" s="210"/>
      <c r="G22" s="210"/>
      <c r="H22" s="210"/>
      <c r="I22" s="210"/>
      <c r="J22" s="210"/>
      <c r="K22" s="210"/>
      <c r="L22" s="210"/>
      <c r="M22" s="210"/>
      <c r="N22" s="210"/>
      <c r="O22" s="210"/>
      <c r="P22" s="210"/>
      <c r="Q22" s="210"/>
      <c r="R22" s="210"/>
      <c r="S22" s="210"/>
      <c r="T22" s="210"/>
      <c r="U22" s="210"/>
      <c r="V22" s="210"/>
      <c r="W22" s="210"/>
      <c r="X22" s="210"/>
      <c r="Y22" s="210"/>
      <c r="DA22" s="109"/>
    </row>
    <row r="23" spans="1:105" ht="12" customHeight="1" x14ac:dyDescent="0.25">
      <c r="A23" s="51" t="s">
        <v>1813</v>
      </c>
      <c r="B23" s="246"/>
      <c r="C23" s="241">
        <f t="shared" ref="C23:Y23" si="2">B15+C19-C15</f>
        <v>214.95017814528092</v>
      </c>
      <c r="D23" s="241">
        <f t="shared" si="2"/>
        <v>0</v>
      </c>
      <c r="E23" s="241">
        <f t="shared" si="2"/>
        <v>0</v>
      </c>
      <c r="F23" s="241">
        <f t="shared" si="2"/>
        <v>214.95017814528046</v>
      </c>
      <c r="G23" s="241">
        <f t="shared" si="2"/>
        <v>0</v>
      </c>
      <c r="H23" s="241">
        <f t="shared" si="2"/>
        <v>0</v>
      </c>
      <c r="I23" s="241">
        <f t="shared" si="2"/>
        <v>214.95017814528137</v>
      </c>
      <c r="J23" s="241">
        <f t="shared" si="2"/>
        <v>0</v>
      </c>
      <c r="K23" s="241">
        <f t="shared" si="2"/>
        <v>0</v>
      </c>
      <c r="L23" s="241">
        <f t="shared" si="2"/>
        <v>214.95017814528001</v>
      </c>
      <c r="M23" s="241">
        <f t="shared" si="2"/>
        <v>0</v>
      </c>
      <c r="N23" s="241">
        <f t="shared" si="2"/>
        <v>0</v>
      </c>
      <c r="O23" s="241">
        <f t="shared" si="2"/>
        <v>214.95017814528092</v>
      </c>
      <c r="P23" s="241">
        <f t="shared" si="2"/>
        <v>0</v>
      </c>
      <c r="Q23" s="241">
        <f t="shared" si="2"/>
        <v>0</v>
      </c>
      <c r="R23" s="241">
        <f t="shared" si="2"/>
        <v>214.95017814528001</v>
      </c>
      <c r="S23" s="241">
        <f t="shared" si="2"/>
        <v>0</v>
      </c>
      <c r="T23" s="241">
        <f t="shared" si="2"/>
        <v>0</v>
      </c>
      <c r="U23" s="241">
        <f t="shared" si="2"/>
        <v>214.95017814528092</v>
      </c>
      <c r="V23" s="241">
        <f t="shared" si="2"/>
        <v>0</v>
      </c>
      <c r="W23" s="241">
        <f t="shared" si="2"/>
        <v>0</v>
      </c>
      <c r="X23" s="241">
        <f t="shared" si="2"/>
        <v>214.95017814528046</v>
      </c>
      <c r="Y23" s="241">
        <f t="shared" si="2"/>
        <v>0</v>
      </c>
      <c r="DA23" s="83"/>
    </row>
    <row r="24" spans="1:105" ht="12" customHeight="1" x14ac:dyDescent="0.25">
      <c r="A24" s="99" t="s">
        <v>1815</v>
      </c>
      <c r="B24" s="283"/>
      <c r="C24" s="282">
        <f t="shared" ref="C24:Y24" si="3">B16+C20-C16</f>
        <v>0</v>
      </c>
      <c r="D24" s="282">
        <f t="shared" si="3"/>
        <v>1810.5391048724305</v>
      </c>
      <c r="E24" s="282">
        <f t="shared" si="3"/>
        <v>0</v>
      </c>
      <c r="F24" s="282">
        <f t="shared" si="3"/>
        <v>1810.5391048724268</v>
      </c>
      <c r="G24" s="282">
        <f t="shared" si="3"/>
        <v>0</v>
      </c>
      <c r="H24" s="282">
        <f t="shared" si="3"/>
        <v>1810.5391048724305</v>
      </c>
      <c r="I24" s="282">
        <f t="shared" si="3"/>
        <v>0</v>
      </c>
      <c r="J24" s="282">
        <f t="shared" si="3"/>
        <v>1810.5391048724305</v>
      </c>
      <c r="K24" s="282">
        <f t="shared" si="3"/>
        <v>0</v>
      </c>
      <c r="L24" s="282">
        <f t="shared" si="3"/>
        <v>1810.5391048724305</v>
      </c>
      <c r="M24" s="282">
        <f t="shared" si="3"/>
        <v>0</v>
      </c>
      <c r="N24" s="282">
        <f t="shared" si="3"/>
        <v>1810.5391048724305</v>
      </c>
      <c r="O24" s="282">
        <f t="shared" si="3"/>
        <v>0</v>
      </c>
      <c r="P24" s="282">
        <f t="shared" si="3"/>
        <v>1810.5391048724305</v>
      </c>
      <c r="Q24" s="282">
        <f t="shared" si="3"/>
        <v>0</v>
      </c>
      <c r="R24" s="282">
        <f t="shared" si="3"/>
        <v>1810.5391048724305</v>
      </c>
      <c r="S24" s="282">
        <f t="shared" si="3"/>
        <v>0</v>
      </c>
      <c r="T24" s="282">
        <f t="shared" si="3"/>
        <v>1810.5391048724305</v>
      </c>
      <c r="U24" s="282">
        <f t="shared" si="3"/>
        <v>0</v>
      </c>
      <c r="V24" s="282">
        <f t="shared" si="3"/>
        <v>1810.5391048724305</v>
      </c>
      <c r="W24" s="282">
        <f t="shared" si="3"/>
        <v>0</v>
      </c>
      <c r="X24" s="282">
        <f t="shared" si="3"/>
        <v>1810.5391048724305</v>
      </c>
      <c r="Y24" s="282">
        <f t="shared" si="3"/>
        <v>0</v>
      </c>
      <c r="DA24" s="94"/>
    </row>
    <row r="25" spans="1:105" ht="12" customHeight="1" x14ac:dyDescent="0.25">
      <c r="A25" s="52" t="s">
        <v>1817</v>
      </c>
      <c r="B25" s="247"/>
      <c r="C25" s="242">
        <f t="shared" ref="C25:Y25" si="4">B17+C21-C17</f>
        <v>260.81592110748397</v>
      </c>
      <c r="D25" s="242">
        <f t="shared" si="4"/>
        <v>260.81592110748397</v>
      </c>
      <c r="E25" s="242">
        <f t="shared" si="4"/>
        <v>0</v>
      </c>
      <c r="F25" s="242">
        <f t="shared" si="4"/>
        <v>260.81592110748397</v>
      </c>
      <c r="G25" s="242">
        <f t="shared" si="4"/>
        <v>0</v>
      </c>
      <c r="H25" s="242">
        <f t="shared" si="4"/>
        <v>260.81592110748397</v>
      </c>
      <c r="I25" s="242">
        <f t="shared" si="4"/>
        <v>0</v>
      </c>
      <c r="J25" s="242">
        <f t="shared" si="4"/>
        <v>260.81592110748397</v>
      </c>
      <c r="K25" s="242">
        <f t="shared" si="4"/>
        <v>0</v>
      </c>
      <c r="L25" s="242">
        <f t="shared" si="4"/>
        <v>260.81592110748397</v>
      </c>
      <c r="M25" s="242">
        <f t="shared" si="4"/>
        <v>0</v>
      </c>
      <c r="N25" s="242">
        <f t="shared" si="4"/>
        <v>260.81592110748397</v>
      </c>
      <c r="O25" s="242">
        <f t="shared" si="4"/>
        <v>0</v>
      </c>
      <c r="P25" s="242">
        <f t="shared" si="4"/>
        <v>260.81592110748397</v>
      </c>
      <c r="Q25" s="242">
        <f t="shared" si="4"/>
        <v>260.81592110748443</v>
      </c>
      <c r="R25" s="242">
        <f t="shared" si="4"/>
        <v>0</v>
      </c>
      <c r="S25" s="242">
        <f t="shared" si="4"/>
        <v>260.81592110748397</v>
      </c>
      <c r="T25" s="242">
        <f t="shared" si="4"/>
        <v>0</v>
      </c>
      <c r="U25" s="242">
        <f t="shared" si="4"/>
        <v>260.81592110748443</v>
      </c>
      <c r="V25" s="242">
        <f t="shared" si="4"/>
        <v>0</v>
      </c>
      <c r="W25" s="242">
        <f t="shared" si="4"/>
        <v>260.81592110748397</v>
      </c>
      <c r="X25" s="242">
        <f t="shared" si="4"/>
        <v>0</v>
      </c>
      <c r="Y25" s="242">
        <f t="shared" si="4"/>
        <v>260.81592110748375</v>
      </c>
      <c r="DA25" s="84"/>
    </row>
    <row r="26" spans="1:105" ht="12" customHeight="1" x14ac:dyDescent="0.25">
      <c r="A26" s="30" t="s">
        <v>456</v>
      </c>
      <c r="B26" s="203"/>
      <c r="C26" s="203"/>
      <c r="D26" s="203"/>
      <c r="E26" s="203"/>
      <c r="F26" s="203"/>
      <c r="G26" s="203"/>
      <c r="H26" s="203"/>
      <c r="I26" s="203"/>
      <c r="J26" s="203"/>
      <c r="K26" s="203"/>
      <c r="L26" s="203"/>
      <c r="M26" s="203"/>
      <c r="N26" s="203"/>
      <c r="O26" s="203"/>
      <c r="P26" s="203"/>
      <c r="Q26" s="203"/>
      <c r="R26" s="203"/>
      <c r="S26" s="203"/>
      <c r="T26" s="203"/>
      <c r="U26" s="203"/>
      <c r="V26" s="203"/>
      <c r="W26" s="203"/>
      <c r="X26" s="203"/>
      <c r="Y26" s="203"/>
      <c r="DA26" s="112"/>
    </row>
    <row r="27" spans="1:105" ht="12" customHeight="1" x14ac:dyDescent="0.25">
      <c r="A27" s="50" t="s">
        <v>1813</v>
      </c>
      <c r="B27" s="241">
        <f t="shared" ref="B27:Y27" si="5">B15-B10</f>
        <v>673.88888888888914</v>
      </c>
      <c r="C27" s="241">
        <f t="shared" si="5"/>
        <v>570.93871074360823</v>
      </c>
      <c r="D27" s="241">
        <f t="shared" si="5"/>
        <v>525.93871074360823</v>
      </c>
      <c r="E27" s="241">
        <f t="shared" si="5"/>
        <v>223.93871074360823</v>
      </c>
      <c r="F27" s="241">
        <f t="shared" si="5"/>
        <v>171.93871074360823</v>
      </c>
      <c r="G27" s="241">
        <f t="shared" si="5"/>
        <v>224.83906703417006</v>
      </c>
      <c r="H27" s="241">
        <f t="shared" si="5"/>
        <v>165.83906703417006</v>
      </c>
      <c r="I27" s="241">
        <f t="shared" si="5"/>
        <v>317.78924517945006</v>
      </c>
      <c r="J27" s="241">
        <f t="shared" si="5"/>
        <v>409.98924517944988</v>
      </c>
      <c r="K27" s="241">
        <f t="shared" si="5"/>
        <v>773.77924517944984</v>
      </c>
      <c r="L27" s="241">
        <f t="shared" si="5"/>
        <v>340.81906703417008</v>
      </c>
      <c r="M27" s="241">
        <f t="shared" si="5"/>
        <v>378.83906703417006</v>
      </c>
      <c r="N27" s="241">
        <f t="shared" si="5"/>
        <v>467.83906703417006</v>
      </c>
      <c r="O27" s="241">
        <f t="shared" si="5"/>
        <v>278.88888888888914</v>
      </c>
      <c r="P27" s="241">
        <f t="shared" si="5"/>
        <v>291.88888888888914</v>
      </c>
      <c r="Q27" s="241">
        <f t="shared" si="5"/>
        <v>334.88888888888914</v>
      </c>
      <c r="R27" s="241">
        <f t="shared" si="5"/>
        <v>188.93871074360914</v>
      </c>
      <c r="S27" s="241">
        <f t="shared" si="5"/>
        <v>241.93871074360914</v>
      </c>
      <c r="T27" s="241">
        <f t="shared" si="5"/>
        <v>214.93871074360914</v>
      </c>
      <c r="U27" s="241">
        <f t="shared" si="5"/>
        <v>133.02853259832818</v>
      </c>
      <c r="V27" s="241">
        <f t="shared" si="5"/>
        <v>204.2885325983284</v>
      </c>
      <c r="W27" s="241">
        <f t="shared" si="5"/>
        <v>131.58853259832813</v>
      </c>
      <c r="X27" s="241">
        <f t="shared" si="5"/>
        <v>286.99853259832844</v>
      </c>
      <c r="Y27" s="241">
        <f t="shared" si="5"/>
        <v>529.2585325983282</v>
      </c>
      <c r="DA27" s="83"/>
    </row>
    <row r="28" spans="1:105" ht="12" customHeight="1" x14ac:dyDescent="0.25">
      <c r="A28" s="107" t="s">
        <v>1815</v>
      </c>
      <c r="B28" s="282">
        <f t="shared" ref="B28:Y28" si="6">B16-B11</f>
        <v>4468</v>
      </c>
      <c r="C28" s="282">
        <f t="shared" si="6"/>
        <v>4771</v>
      </c>
      <c r="D28" s="282">
        <f t="shared" si="6"/>
        <v>2313.4608951275695</v>
      </c>
      <c r="E28" s="282">
        <f t="shared" si="6"/>
        <v>1529.4608951275695</v>
      </c>
      <c r="F28" s="282">
        <f t="shared" si="6"/>
        <v>2259</v>
      </c>
      <c r="G28" s="282">
        <f t="shared" si="6"/>
        <v>2781.5391048724305</v>
      </c>
      <c r="H28" s="282">
        <f t="shared" si="6"/>
        <v>1804.5391048724305</v>
      </c>
      <c r="I28" s="282">
        <f t="shared" si="6"/>
        <v>2954.0782097448609</v>
      </c>
      <c r="J28" s="282">
        <f t="shared" si="6"/>
        <v>1632.5391048724305</v>
      </c>
      <c r="K28" s="282">
        <f t="shared" si="6"/>
        <v>3590.5391048724305</v>
      </c>
      <c r="L28" s="282">
        <f t="shared" si="6"/>
        <v>1388.5391048724305</v>
      </c>
      <c r="M28" s="282">
        <f t="shared" si="6"/>
        <v>1754.5391048724305</v>
      </c>
      <c r="N28" s="282">
        <f t="shared" si="6"/>
        <v>1857.5391048724305</v>
      </c>
      <c r="O28" s="282">
        <f t="shared" si="6"/>
        <v>2059.5391048724305</v>
      </c>
      <c r="P28" s="282">
        <f t="shared" si="6"/>
        <v>1920.5391048724305</v>
      </c>
      <c r="Q28" s="282">
        <f t="shared" si="6"/>
        <v>1859.5391048724305</v>
      </c>
      <c r="R28" s="282">
        <f t="shared" si="6"/>
        <v>1831.5391048724305</v>
      </c>
      <c r="S28" s="282">
        <f t="shared" si="6"/>
        <v>1535.5391048724305</v>
      </c>
      <c r="T28" s="282">
        <f t="shared" si="6"/>
        <v>1778.9891048724312</v>
      </c>
      <c r="U28" s="282">
        <f t="shared" si="6"/>
        <v>2380.4991048724296</v>
      </c>
      <c r="V28" s="282">
        <f t="shared" si="6"/>
        <v>1301.5200000000004</v>
      </c>
      <c r="W28" s="282">
        <f t="shared" si="6"/>
        <v>1333.0091048724316</v>
      </c>
      <c r="X28" s="282">
        <f t="shared" si="6"/>
        <v>2848.5391048724305</v>
      </c>
      <c r="Y28" s="282">
        <f t="shared" si="6"/>
        <v>5820.5391048724305</v>
      </c>
      <c r="DA28" s="94"/>
    </row>
    <row r="29" spans="1:105" ht="12" customHeight="1" x14ac:dyDescent="0.25">
      <c r="A29" s="49" t="s">
        <v>1817</v>
      </c>
      <c r="B29" s="242">
        <f t="shared" ref="B29:Y29" si="7">B17-B12</f>
        <v>280.10861423221013</v>
      </c>
      <c r="C29" s="242">
        <f t="shared" si="7"/>
        <v>230.03873825889104</v>
      </c>
      <c r="D29" s="242">
        <f t="shared" si="7"/>
        <v>375.6448015399742</v>
      </c>
      <c r="E29" s="242">
        <f t="shared" si="7"/>
        <v>383.30836454432028</v>
      </c>
      <c r="F29" s="242">
        <f t="shared" si="7"/>
        <v>347.51951309401102</v>
      </c>
      <c r="G29" s="242">
        <f t="shared" si="7"/>
        <v>165.45824006457497</v>
      </c>
      <c r="H29" s="242">
        <f t="shared" si="7"/>
        <v>218.12428565180426</v>
      </c>
      <c r="I29" s="242">
        <f t="shared" si="7"/>
        <v>333.36831861278915</v>
      </c>
      <c r="J29" s="242">
        <f t="shared" si="7"/>
        <v>297.26241780389</v>
      </c>
      <c r="K29" s="242">
        <f t="shared" si="7"/>
        <v>402.29068258325697</v>
      </c>
      <c r="L29" s="242">
        <f t="shared" si="7"/>
        <v>191.34428565180406</v>
      </c>
      <c r="M29" s="242">
        <f t="shared" si="7"/>
        <v>236.23539676291512</v>
      </c>
      <c r="N29" s="242">
        <f t="shared" si="7"/>
        <v>257.56873009624906</v>
      </c>
      <c r="O29" s="242">
        <f t="shared" si="7"/>
        <v>282.90206342958118</v>
      </c>
      <c r="P29" s="242">
        <f t="shared" si="7"/>
        <v>315.00921924517525</v>
      </c>
      <c r="Q29" s="242">
        <f t="shared" si="7"/>
        <v>203.46694252608995</v>
      </c>
      <c r="R29" s="242">
        <f t="shared" si="7"/>
        <v>317.28394451990016</v>
      </c>
      <c r="S29" s="242">
        <f t="shared" si="7"/>
        <v>293.25097748693315</v>
      </c>
      <c r="T29" s="242">
        <f t="shared" si="7"/>
        <v>314.658120344076</v>
      </c>
      <c r="U29" s="242">
        <f t="shared" si="7"/>
        <v>214.61633293421983</v>
      </c>
      <c r="V29" s="242">
        <f t="shared" si="7"/>
        <v>347.62508460259187</v>
      </c>
      <c r="W29" s="242">
        <f t="shared" si="7"/>
        <v>363.49182698885079</v>
      </c>
      <c r="X29" s="242">
        <f t="shared" si="7"/>
        <v>489.26150440820584</v>
      </c>
      <c r="Y29" s="242">
        <f t="shared" si="7"/>
        <v>470.37913168781802</v>
      </c>
      <c r="DA29" s="84"/>
    </row>
    <row r="30" spans="1:105" ht="12" customHeight="1" x14ac:dyDescent="0.25">
      <c r="A30" s="142"/>
      <c r="B30" s="244"/>
      <c r="C30" s="244"/>
      <c r="D30" s="244"/>
      <c r="E30" s="244"/>
      <c r="F30" s="244"/>
      <c r="G30" s="244"/>
      <c r="H30" s="244"/>
      <c r="I30" s="244"/>
      <c r="J30" s="244"/>
      <c r="K30" s="244"/>
      <c r="L30" s="244"/>
      <c r="M30" s="244"/>
      <c r="N30" s="244"/>
      <c r="O30" s="244"/>
      <c r="P30" s="244"/>
      <c r="Q30" s="244"/>
      <c r="R30" s="244"/>
      <c r="S30" s="244"/>
      <c r="T30" s="244"/>
      <c r="U30" s="244"/>
      <c r="V30" s="244"/>
      <c r="W30" s="244"/>
      <c r="X30" s="244"/>
      <c r="Y30" s="244"/>
      <c r="DA30" s="176"/>
    </row>
    <row r="31" spans="1:105" ht="12" customHeight="1" x14ac:dyDescent="0.25">
      <c r="A31" s="30" t="s">
        <v>69</v>
      </c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DA31" s="112"/>
    </row>
    <row r="32" spans="1:105" ht="12" customHeight="1" x14ac:dyDescent="0.25">
      <c r="A32" s="31" t="s">
        <v>70</v>
      </c>
      <c r="B32" s="210">
        <v>4581.8600171969038</v>
      </c>
      <c r="C32" s="210">
        <v>4596.1261392949255</v>
      </c>
      <c r="D32" s="210">
        <v>4486.8773860705069</v>
      </c>
      <c r="E32" s="210">
        <v>4839.3414445399831</v>
      </c>
      <c r="F32" s="210">
        <v>5493.8668099742044</v>
      </c>
      <c r="G32" s="210">
        <v>6190.8001719690456</v>
      </c>
      <c r="H32" s="210">
        <v>5983.7326741186571</v>
      </c>
      <c r="I32" s="210">
        <v>6425.2079105760968</v>
      </c>
      <c r="J32" s="210">
        <v>5958.6588134135854</v>
      </c>
      <c r="K32" s="210">
        <v>5862.585382631125</v>
      </c>
      <c r="L32" s="210">
        <v>6268.7073086844366</v>
      </c>
      <c r="M32" s="210">
        <v>6040.2861564918312</v>
      </c>
      <c r="N32" s="210">
        <v>5839.112123817712</v>
      </c>
      <c r="O32" s="210">
        <v>5835.8707652622516</v>
      </c>
      <c r="P32" s="210">
        <v>5833.3226139294929</v>
      </c>
      <c r="Q32" s="210">
        <v>5683.4106620808243</v>
      </c>
      <c r="R32" s="210">
        <v>5552.914531384351</v>
      </c>
      <c r="S32" s="210">
        <v>5691.5905417024933</v>
      </c>
      <c r="T32" s="210">
        <v>5504.9572892397209</v>
      </c>
      <c r="U32" s="210">
        <v>5349.6232152367011</v>
      </c>
      <c r="V32" s="210">
        <v>5207.297840295023</v>
      </c>
      <c r="W32" s="210">
        <v>5381.9854050757003</v>
      </c>
      <c r="X32" s="210">
        <v>5072.6201691003625</v>
      </c>
      <c r="Y32" s="210">
        <v>4532.1831117070224</v>
      </c>
      <c r="DA32" s="109" t="s">
        <v>1825</v>
      </c>
    </row>
    <row r="33" spans="1:105" ht="12" customHeight="1" x14ac:dyDescent="0.25">
      <c r="A33" s="24" t="s">
        <v>28</v>
      </c>
      <c r="B33" s="213">
        <v>349.81874462596721</v>
      </c>
      <c r="C33" s="213">
        <v>305.79699054170248</v>
      </c>
      <c r="D33" s="213">
        <v>295.40894239036982</v>
      </c>
      <c r="E33" s="213">
        <v>412.67618228718828</v>
      </c>
      <c r="F33" s="213">
        <v>389.08091143594152</v>
      </c>
      <c r="G33" s="213">
        <v>415.9092003439381</v>
      </c>
      <c r="H33" s="213">
        <v>382.09200343938079</v>
      </c>
      <c r="I33" s="213">
        <v>315.24041272570929</v>
      </c>
      <c r="J33" s="213">
        <v>374.61668099742042</v>
      </c>
      <c r="K33" s="213">
        <v>374.3804815133276</v>
      </c>
      <c r="L33" s="213">
        <v>380.50808254514192</v>
      </c>
      <c r="M33" s="213">
        <v>354.48830610490108</v>
      </c>
      <c r="N33" s="213">
        <v>355.17463456577809</v>
      </c>
      <c r="O33" s="213">
        <v>369.37016337059327</v>
      </c>
      <c r="P33" s="213">
        <v>372.05588993981092</v>
      </c>
      <c r="Q33" s="213">
        <v>367.63086844368007</v>
      </c>
      <c r="R33" s="213">
        <v>346.18357695614782</v>
      </c>
      <c r="S33" s="213">
        <v>313.59363714531378</v>
      </c>
      <c r="T33" s="213">
        <v>307.64118658641439</v>
      </c>
      <c r="U33" s="213">
        <v>257.40060189165951</v>
      </c>
      <c r="V33" s="213">
        <v>220.0065348237317</v>
      </c>
      <c r="W33" s="213">
        <v>216.07480653482369</v>
      </c>
      <c r="X33" s="213">
        <v>197.62433361994849</v>
      </c>
      <c r="Y33" s="213">
        <v>142.9802235597592</v>
      </c>
      <c r="DA33" s="85" t="s">
        <v>1826</v>
      </c>
    </row>
    <row r="34" spans="1:105" ht="12" customHeight="1" x14ac:dyDescent="0.25">
      <c r="A34" s="14" t="s">
        <v>29</v>
      </c>
      <c r="B34" s="204">
        <f t="shared" ref="B34:Y34" si="8">B35+B36+B37+B38+B39</f>
        <v>218.31478933791917</v>
      </c>
      <c r="C34" s="204">
        <f t="shared" si="8"/>
        <v>219.26294067067926</v>
      </c>
      <c r="D34" s="204">
        <f t="shared" si="8"/>
        <v>231.28641444539983</v>
      </c>
      <c r="E34" s="204">
        <f t="shared" si="8"/>
        <v>258.67833190025794</v>
      </c>
      <c r="F34" s="204">
        <f t="shared" si="8"/>
        <v>185.28675838349096</v>
      </c>
      <c r="G34" s="204">
        <f t="shared" si="8"/>
        <v>162.1298366294067</v>
      </c>
      <c r="H34" s="204">
        <f t="shared" si="8"/>
        <v>154.93499570077384</v>
      </c>
      <c r="I34" s="204">
        <f t="shared" si="8"/>
        <v>144.37815993121237</v>
      </c>
      <c r="J34" s="204">
        <f t="shared" si="8"/>
        <v>142.22570937231296</v>
      </c>
      <c r="K34" s="204">
        <f t="shared" si="8"/>
        <v>115.33516766981941</v>
      </c>
      <c r="L34" s="204">
        <f t="shared" si="8"/>
        <v>98.696646603611342</v>
      </c>
      <c r="M34" s="204">
        <f t="shared" si="8"/>
        <v>80.105073086844357</v>
      </c>
      <c r="N34" s="204">
        <f t="shared" si="8"/>
        <v>60.347807394668955</v>
      </c>
      <c r="O34" s="204">
        <f t="shared" si="8"/>
        <v>54.709802235597593</v>
      </c>
      <c r="P34" s="204">
        <f t="shared" si="8"/>
        <v>36.816079105760963</v>
      </c>
      <c r="Q34" s="204">
        <f t="shared" si="8"/>
        <v>51.490627687016342</v>
      </c>
      <c r="R34" s="204">
        <f t="shared" si="8"/>
        <v>37.440068787618223</v>
      </c>
      <c r="S34" s="204">
        <f t="shared" si="8"/>
        <v>37.458297506448837</v>
      </c>
      <c r="T34" s="204">
        <f t="shared" si="8"/>
        <v>45.508598452278584</v>
      </c>
      <c r="U34" s="204">
        <f t="shared" si="8"/>
        <v>39.294496990541703</v>
      </c>
      <c r="V34" s="204">
        <f t="shared" si="8"/>
        <v>39.292347377472055</v>
      </c>
      <c r="W34" s="204">
        <f t="shared" si="8"/>
        <v>40.344368013757524</v>
      </c>
      <c r="X34" s="204">
        <f t="shared" si="8"/>
        <v>100.10438521066207</v>
      </c>
      <c r="Y34" s="204">
        <f t="shared" si="8"/>
        <v>52.528632846087696</v>
      </c>
      <c r="DA34" s="71"/>
    </row>
    <row r="35" spans="1:105" ht="12" customHeight="1" x14ac:dyDescent="0.25">
      <c r="A35" s="18" t="s">
        <v>30</v>
      </c>
      <c r="B35" s="204">
        <v>0</v>
      </c>
      <c r="C35" s="204">
        <v>0</v>
      </c>
      <c r="D35" s="204">
        <v>0</v>
      </c>
      <c r="E35" s="204">
        <v>0</v>
      </c>
      <c r="F35" s="204">
        <v>0</v>
      </c>
      <c r="G35" s="204">
        <v>0</v>
      </c>
      <c r="H35" s="204">
        <v>0</v>
      </c>
      <c r="I35" s="204">
        <v>0</v>
      </c>
      <c r="J35" s="204">
        <v>0</v>
      </c>
      <c r="K35" s="204">
        <v>0</v>
      </c>
      <c r="L35" s="204">
        <v>0</v>
      </c>
      <c r="M35" s="204">
        <v>0</v>
      </c>
      <c r="N35" s="204">
        <v>0</v>
      </c>
      <c r="O35" s="204">
        <v>0</v>
      </c>
      <c r="P35" s="204">
        <v>0</v>
      </c>
      <c r="Q35" s="204">
        <v>0</v>
      </c>
      <c r="R35" s="204">
        <v>0</v>
      </c>
      <c r="S35" s="204">
        <v>0</v>
      </c>
      <c r="T35" s="204">
        <v>0</v>
      </c>
      <c r="U35" s="204">
        <v>0</v>
      </c>
      <c r="V35" s="204">
        <v>0</v>
      </c>
      <c r="W35" s="204">
        <v>0</v>
      </c>
      <c r="X35" s="204">
        <v>0</v>
      </c>
      <c r="Y35" s="204">
        <v>0</v>
      </c>
      <c r="DA35" s="71" t="s">
        <v>1827</v>
      </c>
    </row>
    <row r="36" spans="1:105" ht="12" customHeight="1" x14ac:dyDescent="0.25">
      <c r="A36" s="18" t="s">
        <v>31</v>
      </c>
      <c r="B36" s="204">
        <v>54.227601031814267</v>
      </c>
      <c r="C36" s="204">
        <v>59.876268271711091</v>
      </c>
      <c r="D36" s="204">
        <v>53.097850386930347</v>
      </c>
      <c r="E36" s="204">
        <v>61.846345657781598</v>
      </c>
      <c r="F36" s="204">
        <v>23.081083404987101</v>
      </c>
      <c r="G36" s="204">
        <v>13.18486672398968</v>
      </c>
      <c r="H36" s="204">
        <v>10.979535683576961</v>
      </c>
      <c r="I36" s="204">
        <v>7.5478933791917449</v>
      </c>
      <c r="J36" s="204">
        <v>8.7963886500429922</v>
      </c>
      <c r="K36" s="204">
        <v>9.894926913155631</v>
      </c>
      <c r="L36" s="204">
        <v>8.7954428202923474</v>
      </c>
      <c r="M36" s="204">
        <v>9.894926913155631</v>
      </c>
      <c r="N36" s="204">
        <v>6.5965606190885637</v>
      </c>
      <c r="O36" s="204">
        <v>4.3977644024075664</v>
      </c>
      <c r="P36" s="204">
        <v>2.1963886500429921</v>
      </c>
      <c r="Q36" s="204">
        <v>16.253224419604472</v>
      </c>
      <c r="R36" s="204">
        <v>2.0576096302665521</v>
      </c>
      <c r="S36" s="204">
        <v>1.028804815133276</v>
      </c>
      <c r="T36" s="204">
        <v>1.028804815133276</v>
      </c>
      <c r="U36" s="204">
        <v>2.0576096302665521</v>
      </c>
      <c r="V36" s="204">
        <v>1.028804815133276</v>
      </c>
      <c r="W36" s="204">
        <v>2.0576096302665521</v>
      </c>
      <c r="X36" s="204">
        <v>26.748925193465169</v>
      </c>
      <c r="Y36" s="204">
        <v>2.0576096302665521</v>
      </c>
      <c r="DA36" s="71" t="s">
        <v>1828</v>
      </c>
    </row>
    <row r="37" spans="1:105" ht="12" customHeight="1" x14ac:dyDescent="0.25">
      <c r="A37" s="18" t="s">
        <v>71</v>
      </c>
      <c r="B37" s="204">
        <v>96.541530524505589</v>
      </c>
      <c r="C37" s="204">
        <v>98.595614789337901</v>
      </c>
      <c r="D37" s="204">
        <v>90.379277730008596</v>
      </c>
      <c r="E37" s="204">
        <v>148.49793637145311</v>
      </c>
      <c r="F37" s="204">
        <v>100.36405846947549</v>
      </c>
      <c r="G37" s="204">
        <v>89.096646603611347</v>
      </c>
      <c r="H37" s="204">
        <v>88.080739466895949</v>
      </c>
      <c r="I37" s="204">
        <v>78.892433361994833</v>
      </c>
      <c r="J37" s="204">
        <v>70.674376612209798</v>
      </c>
      <c r="K37" s="204">
        <v>71.715391229578671</v>
      </c>
      <c r="L37" s="204">
        <v>69.668013757523639</v>
      </c>
      <c r="M37" s="204">
        <v>62.505073086844362</v>
      </c>
      <c r="N37" s="204">
        <v>45.082459157351671</v>
      </c>
      <c r="O37" s="204">
        <v>35.86104901117799</v>
      </c>
      <c r="P37" s="204">
        <v>25.967927773000859</v>
      </c>
      <c r="Q37" s="204">
        <v>25.564832330180572</v>
      </c>
      <c r="R37" s="204">
        <v>25.76672398968185</v>
      </c>
      <c r="S37" s="204">
        <v>28.720894239036969</v>
      </c>
      <c r="T37" s="204">
        <v>34.864058469475488</v>
      </c>
      <c r="U37" s="204">
        <v>26.657609630266549</v>
      </c>
      <c r="V37" s="204">
        <v>27.684264832330179</v>
      </c>
      <c r="W37" s="204">
        <v>27.707480653482371</v>
      </c>
      <c r="X37" s="204">
        <v>64.70335339638865</v>
      </c>
      <c r="Y37" s="204">
        <v>42.782459157351667</v>
      </c>
      <c r="DA37" s="71" t="s">
        <v>1829</v>
      </c>
    </row>
    <row r="38" spans="1:105" ht="12" customHeight="1" x14ac:dyDescent="0.25">
      <c r="A38" s="18" t="s">
        <v>32</v>
      </c>
      <c r="B38" s="204">
        <v>67.545657781599317</v>
      </c>
      <c r="C38" s="204">
        <v>60.791057609630258</v>
      </c>
      <c r="D38" s="204">
        <v>87.809286328460871</v>
      </c>
      <c r="E38" s="204">
        <v>48.334049871023211</v>
      </c>
      <c r="F38" s="204">
        <v>61.84161650902837</v>
      </c>
      <c r="G38" s="204">
        <v>59.848323301805657</v>
      </c>
      <c r="H38" s="204">
        <v>53.956233877901973</v>
      </c>
      <c r="I38" s="204">
        <v>57.937833190025792</v>
      </c>
      <c r="J38" s="204">
        <v>61.795700773860688</v>
      </c>
      <c r="K38" s="204">
        <v>32.765606190885642</v>
      </c>
      <c r="L38" s="204">
        <v>19.273946689595871</v>
      </c>
      <c r="M38" s="204">
        <v>6.7458297506448828</v>
      </c>
      <c r="N38" s="204">
        <v>7.7095442820292348</v>
      </c>
      <c r="O38" s="204">
        <v>13.491745485812549</v>
      </c>
      <c r="P38" s="204">
        <v>7.7082545141874466</v>
      </c>
      <c r="Q38" s="204">
        <v>8.7564918314703348</v>
      </c>
      <c r="R38" s="204">
        <v>8.6722269991401539</v>
      </c>
      <c r="S38" s="204">
        <v>7.7085984522785891</v>
      </c>
      <c r="T38" s="204">
        <v>8.6722269991401539</v>
      </c>
      <c r="U38" s="204">
        <v>9.6357695614789325</v>
      </c>
      <c r="V38" s="204">
        <v>9.6357695614789325</v>
      </c>
      <c r="W38" s="204">
        <v>9.6357695614789325</v>
      </c>
      <c r="X38" s="204">
        <v>7.7085984522785891</v>
      </c>
      <c r="Y38" s="204">
        <v>6.7450558899398096</v>
      </c>
      <c r="DA38" s="71" t="s">
        <v>1830</v>
      </c>
    </row>
    <row r="39" spans="1:105" ht="12" customHeight="1" x14ac:dyDescent="0.25">
      <c r="A39" s="18" t="s">
        <v>33</v>
      </c>
      <c r="B39" s="204">
        <v>0</v>
      </c>
      <c r="C39" s="204">
        <v>0</v>
      </c>
      <c r="D39" s="204">
        <v>0</v>
      </c>
      <c r="E39" s="204">
        <v>0</v>
      </c>
      <c r="F39" s="204">
        <v>0</v>
      </c>
      <c r="G39" s="204">
        <v>0</v>
      </c>
      <c r="H39" s="204">
        <v>1.918486672398968</v>
      </c>
      <c r="I39" s="204">
        <v>0</v>
      </c>
      <c r="J39" s="204">
        <v>0.9592433361994841</v>
      </c>
      <c r="K39" s="204">
        <v>0.9592433361994841</v>
      </c>
      <c r="L39" s="204">
        <v>0.9592433361994841</v>
      </c>
      <c r="M39" s="204">
        <v>0.9592433361994841</v>
      </c>
      <c r="N39" s="204">
        <v>0.9592433361994841</v>
      </c>
      <c r="O39" s="204">
        <v>0.9592433361994841</v>
      </c>
      <c r="P39" s="204">
        <v>0.94350816852966468</v>
      </c>
      <c r="Q39" s="204">
        <v>0.91607910576096296</v>
      </c>
      <c r="R39" s="204">
        <v>0.94350816852966468</v>
      </c>
      <c r="S39" s="204">
        <v>0</v>
      </c>
      <c r="T39" s="204">
        <v>0.94350816852966468</v>
      </c>
      <c r="U39" s="204">
        <v>0.94350816852966468</v>
      </c>
      <c r="V39" s="204">
        <v>0.94350816852966468</v>
      </c>
      <c r="W39" s="204">
        <v>0.94350816852966468</v>
      </c>
      <c r="X39" s="204">
        <v>0.94350816852966468</v>
      </c>
      <c r="Y39" s="204">
        <v>0.94350816852966468</v>
      </c>
      <c r="DA39" s="71" t="s">
        <v>1831</v>
      </c>
    </row>
    <row r="40" spans="1:105" ht="12" customHeight="1" x14ac:dyDescent="0.25">
      <c r="A40" s="14" t="s">
        <v>34</v>
      </c>
      <c r="B40" s="204">
        <f t="shared" ref="B40:Y40" si="9">B41+B42</f>
        <v>2095.4643164230438</v>
      </c>
      <c r="C40" s="204">
        <f t="shared" si="9"/>
        <v>2094.539982803095</v>
      </c>
      <c r="D40" s="204">
        <f t="shared" si="9"/>
        <v>2008.9638865004299</v>
      </c>
      <c r="E40" s="204">
        <f t="shared" si="9"/>
        <v>1576.1792777300091</v>
      </c>
      <c r="F40" s="204">
        <f t="shared" si="9"/>
        <v>1864.359071367154</v>
      </c>
      <c r="G40" s="204">
        <f t="shared" si="9"/>
        <v>2325.716165090284</v>
      </c>
      <c r="H40" s="204">
        <f t="shared" si="9"/>
        <v>2099.5239896818571</v>
      </c>
      <c r="I40" s="204">
        <f t="shared" si="9"/>
        <v>2514.0799656061909</v>
      </c>
      <c r="J40" s="204">
        <f t="shared" si="9"/>
        <v>2271.648237317283</v>
      </c>
      <c r="K40" s="204">
        <f t="shared" si="9"/>
        <v>2074.680309544282</v>
      </c>
      <c r="L40" s="204">
        <f t="shared" si="9"/>
        <v>2255.056319862425</v>
      </c>
      <c r="M40" s="204">
        <f t="shared" si="9"/>
        <v>2074.4565778159931</v>
      </c>
      <c r="N40" s="204">
        <f t="shared" si="9"/>
        <v>2026.6277730008601</v>
      </c>
      <c r="O40" s="204">
        <f t="shared" si="9"/>
        <v>2024.5505588993981</v>
      </c>
      <c r="P40" s="204">
        <f t="shared" si="9"/>
        <v>2107.668013757524</v>
      </c>
      <c r="Q40" s="204">
        <f t="shared" si="9"/>
        <v>2073.8822012037831</v>
      </c>
      <c r="R40" s="204">
        <f t="shared" si="9"/>
        <v>2026.1707652622531</v>
      </c>
      <c r="S40" s="204">
        <f t="shared" si="9"/>
        <v>2080.344625967326</v>
      </c>
      <c r="T40" s="204">
        <f t="shared" si="9"/>
        <v>1880.5992261392951</v>
      </c>
      <c r="U40" s="204">
        <f t="shared" si="9"/>
        <v>1874.6860705073079</v>
      </c>
      <c r="V40" s="204">
        <f t="shared" si="9"/>
        <v>1873.6855546001721</v>
      </c>
      <c r="W40" s="204">
        <f t="shared" si="9"/>
        <v>1962.536257471193</v>
      </c>
      <c r="X40" s="204">
        <f t="shared" si="9"/>
        <v>1705.83681567247</v>
      </c>
      <c r="Y40" s="204">
        <f t="shared" si="9"/>
        <v>1537.087188974514</v>
      </c>
      <c r="DA40" s="71"/>
    </row>
    <row r="41" spans="1:105" ht="12" customHeight="1" x14ac:dyDescent="0.25">
      <c r="A41" s="18" t="s">
        <v>73</v>
      </c>
      <c r="B41" s="204">
        <v>2071.3456577815991</v>
      </c>
      <c r="C41" s="204">
        <v>2073.0653482373168</v>
      </c>
      <c r="D41" s="204">
        <v>1988.4135855546001</v>
      </c>
      <c r="E41" s="204">
        <v>1576.1792777300091</v>
      </c>
      <c r="F41" s="204">
        <v>1864.359071367154</v>
      </c>
      <c r="G41" s="204">
        <v>2325.716165090284</v>
      </c>
      <c r="H41" s="204">
        <v>2099.5239896818571</v>
      </c>
      <c r="I41" s="204">
        <v>2514.0799656061909</v>
      </c>
      <c r="J41" s="204">
        <v>2271.648237317283</v>
      </c>
      <c r="K41" s="204">
        <v>2074.680309544282</v>
      </c>
      <c r="L41" s="204">
        <v>2255.056319862425</v>
      </c>
      <c r="M41" s="204">
        <v>2074.4565778159931</v>
      </c>
      <c r="N41" s="204">
        <v>2026.6277730008601</v>
      </c>
      <c r="O41" s="204">
        <v>2024.5505588993981</v>
      </c>
      <c r="P41" s="204">
        <v>2107.668013757524</v>
      </c>
      <c r="Q41" s="204">
        <v>2073.8822012037831</v>
      </c>
      <c r="R41" s="204">
        <v>2026.1707652622531</v>
      </c>
      <c r="S41" s="204">
        <v>2080.344625967326</v>
      </c>
      <c r="T41" s="204">
        <v>1880.5992261392951</v>
      </c>
      <c r="U41" s="204">
        <v>1874.6860705073079</v>
      </c>
      <c r="V41" s="204">
        <v>1873.6855546001721</v>
      </c>
      <c r="W41" s="204">
        <v>1962.536257471193</v>
      </c>
      <c r="X41" s="204">
        <v>1705.83681567247</v>
      </c>
      <c r="Y41" s="204">
        <v>1537.087188974514</v>
      </c>
      <c r="DA41" s="71" t="s">
        <v>1832</v>
      </c>
    </row>
    <row r="42" spans="1:105" ht="12" customHeight="1" x14ac:dyDescent="0.25">
      <c r="A42" s="18" t="s">
        <v>36</v>
      </c>
      <c r="B42" s="204">
        <v>24.118658641444529</v>
      </c>
      <c r="C42" s="204">
        <v>21.47463456577816</v>
      </c>
      <c r="D42" s="204">
        <v>20.550300945829751</v>
      </c>
      <c r="E42" s="204">
        <v>0</v>
      </c>
      <c r="F42" s="204">
        <v>0</v>
      </c>
      <c r="G42" s="204">
        <v>0</v>
      </c>
      <c r="H42" s="204">
        <v>0</v>
      </c>
      <c r="I42" s="204">
        <v>0</v>
      </c>
      <c r="J42" s="204">
        <v>0</v>
      </c>
      <c r="K42" s="204">
        <v>0</v>
      </c>
      <c r="L42" s="204">
        <v>0</v>
      </c>
      <c r="M42" s="204">
        <v>0</v>
      </c>
      <c r="N42" s="204">
        <v>0</v>
      </c>
      <c r="O42" s="204">
        <v>0</v>
      </c>
      <c r="P42" s="204">
        <v>0</v>
      </c>
      <c r="Q42" s="204">
        <v>0</v>
      </c>
      <c r="R42" s="204">
        <v>0</v>
      </c>
      <c r="S42" s="204">
        <v>0</v>
      </c>
      <c r="T42" s="204">
        <v>0</v>
      </c>
      <c r="U42" s="204">
        <v>0</v>
      </c>
      <c r="V42" s="204">
        <v>0</v>
      </c>
      <c r="W42" s="204">
        <v>0</v>
      </c>
      <c r="X42" s="204">
        <v>0</v>
      </c>
      <c r="Y42" s="204">
        <v>0</v>
      </c>
      <c r="DA42" s="71" t="s">
        <v>1833</v>
      </c>
    </row>
    <row r="43" spans="1:105" ht="12" customHeight="1" x14ac:dyDescent="0.25">
      <c r="A43" s="14" t="s">
        <v>37</v>
      </c>
      <c r="B43" s="204">
        <f t="shared" ref="B43:Y43" si="10">B44+B45+B46+B47+B48+B49</f>
        <v>0</v>
      </c>
      <c r="C43" s="204">
        <f t="shared" si="10"/>
        <v>0</v>
      </c>
      <c r="D43" s="204">
        <f t="shared" si="10"/>
        <v>0</v>
      </c>
      <c r="E43" s="204">
        <f t="shared" si="10"/>
        <v>486.95907136715391</v>
      </c>
      <c r="F43" s="204">
        <f t="shared" si="10"/>
        <v>645.74385210662081</v>
      </c>
      <c r="G43" s="204">
        <f t="shared" si="10"/>
        <v>691.12441960447097</v>
      </c>
      <c r="H43" s="204">
        <f t="shared" si="10"/>
        <v>779.83190025795352</v>
      </c>
      <c r="I43" s="204">
        <f t="shared" si="10"/>
        <v>796.09716251074803</v>
      </c>
      <c r="J43" s="204">
        <f t="shared" si="10"/>
        <v>658.13989681857265</v>
      </c>
      <c r="K43" s="204">
        <f t="shared" si="10"/>
        <v>859.03301805674971</v>
      </c>
      <c r="L43" s="204">
        <f t="shared" si="10"/>
        <v>1021.9259673258813</v>
      </c>
      <c r="M43" s="204">
        <f t="shared" si="10"/>
        <v>836.65322441960427</v>
      </c>
      <c r="N43" s="204">
        <f t="shared" si="10"/>
        <v>645.33774720550298</v>
      </c>
      <c r="O43" s="204">
        <f t="shared" si="10"/>
        <v>704.34634565778163</v>
      </c>
      <c r="P43" s="204">
        <f t="shared" si="10"/>
        <v>741.07325881341353</v>
      </c>
      <c r="Q43" s="204">
        <f t="shared" si="10"/>
        <v>694.23327601031815</v>
      </c>
      <c r="R43" s="204">
        <f t="shared" si="10"/>
        <v>682.13800515907133</v>
      </c>
      <c r="S43" s="204">
        <f t="shared" si="10"/>
        <v>802.45537403267406</v>
      </c>
      <c r="T43" s="204">
        <f t="shared" si="10"/>
        <v>813.94740101960042</v>
      </c>
      <c r="U43" s="204">
        <f t="shared" si="10"/>
        <v>836.64944051615248</v>
      </c>
      <c r="V43" s="204">
        <f t="shared" si="10"/>
        <v>858.32509738874637</v>
      </c>
      <c r="W43" s="204">
        <f t="shared" si="10"/>
        <v>776.69669704560852</v>
      </c>
      <c r="X43" s="204">
        <f t="shared" si="10"/>
        <v>821.58636288619107</v>
      </c>
      <c r="Y43" s="204">
        <f t="shared" si="10"/>
        <v>768.89540682537165</v>
      </c>
      <c r="DA43" s="71"/>
    </row>
    <row r="44" spans="1:105" ht="12" customHeight="1" x14ac:dyDescent="0.25">
      <c r="A44" s="18" t="s">
        <v>38</v>
      </c>
      <c r="B44" s="204">
        <v>0</v>
      </c>
      <c r="C44" s="204">
        <v>0</v>
      </c>
      <c r="D44" s="204">
        <v>0</v>
      </c>
      <c r="E44" s="204">
        <v>486.7202063628547</v>
      </c>
      <c r="F44" s="204">
        <v>640.22648323301803</v>
      </c>
      <c r="G44" s="204">
        <v>678.1551160791056</v>
      </c>
      <c r="H44" s="204">
        <v>771.59174548581245</v>
      </c>
      <c r="I44" s="204">
        <v>773.78899398108342</v>
      </c>
      <c r="J44" s="204">
        <v>638.57841788478072</v>
      </c>
      <c r="K44" s="204">
        <v>839.35210662080817</v>
      </c>
      <c r="L44" s="204">
        <v>999.40283748925185</v>
      </c>
      <c r="M44" s="204">
        <v>814.41668099742026</v>
      </c>
      <c r="N44" s="204">
        <v>624.03267411865863</v>
      </c>
      <c r="O44" s="204">
        <v>681.40343938091144</v>
      </c>
      <c r="P44" s="204">
        <v>718.11418744625962</v>
      </c>
      <c r="Q44" s="204">
        <v>669.1268271711092</v>
      </c>
      <c r="R44" s="204">
        <v>657.68598452278593</v>
      </c>
      <c r="S44" s="204">
        <v>773.04858125537396</v>
      </c>
      <c r="T44" s="204">
        <v>782.65012897678412</v>
      </c>
      <c r="U44" s="204">
        <v>800.37257093723133</v>
      </c>
      <c r="V44" s="204">
        <v>825.69028374892503</v>
      </c>
      <c r="W44" s="204">
        <v>717.75588993981069</v>
      </c>
      <c r="X44" s="204">
        <v>760.81977644024073</v>
      </c>
      <c r="Y44" s="204">
        <v>707.3660361134996</v>
      </c>
      <c r="DA44" s="71" t="s">
        <v>1834</v>
      </c>
    </row>
    <row r="45" spans="1:105" ht="12" customHeight="1" x14ac:dyDescent="0.25">
      <c r="A45" s="18" t="s">
        <v>74</v>
      </c>
      <c r="B45" s="204">
        <v>0</v>
      </c>
      <c r="C45" s="204">
        <v>0</v>
      </c>
      <c r="D45" s="204">
        <v>0</v>
      </c>
      <c r="E45" s="204">
        <v>0.23886500429922611</v>
      </c>
      <c r="F45" s="204">
        <v>5.5173688736027513</v>
      </c>
      <c r="G45" s="204">
        <v>12.969303525365429</v>
      </c>
      <c r="H45" s="204">
        <v>8.2401547721410147</v>
      </c>
      <c r="I45" s="204">
        <v>22.308168529664659</v>
      </c>
      <c r="J45" s="204">
        <v>19.561478933791921</v>
      </c>
      <c r="K45" s="204">
        <v>19.680911435941528</v>
      </c>
      <c r="L45" s="204">
        <v>22.523129836629408</v>
      </c>
      <c r="M45" s="204">
        <v>22.23654342218401</v>
      </c>
      <c r="N45" s="204">
        <v>21.30507308684437</v>
      </c>
      <c r="O45" s="204">
        <v>19.657007738607049</v>
      </c>
      <c r="P45" s="204">
        <v>18.821066208082549</v>
      </c>
      <c r="Q45" s="204">
        <v>22.069389509888222</v>
      </c>
      <c r="R45" s="204">
        <v>21.782717110920029</v>
      </c>
      <c r="S45" s="204">
        <v>26.105846947549441</v>
      </c>
      <c r="T45" s="204">
        <v>26.941788478073949</v>
      </c>
      <c r="U45" s="204">
        <v>32.00533104041272</v>
      </c>
      <c r="V45" s="204">
        <v>28.040498710232161</v>
      </c>
      <c r="W45" s="204">
        <v>55.072083027517259</v>
      </c>
      <c r="X45" s="204">
        <v>56.49190315813938</v>
      </c>
      <c r="Y45" s="204">
        <v>57.073430114049572</v>
      </c>
      <c r="DA45" s="71" t="s">
        <v>1835</v>
      </c>
    </row>
    <row r="46" spans="1:105" ht="12" customHeight="1" x14ac:dyDescent="0.25">
      <c r="A46" s="18" t="s">
        <v>75</v>
      </c>
      <c r="B46" s="204">
        <v>0</v>
      </c>
      <c r="C46" s="204">
        <v>0</v>
      </c>
      <c r="D46" s="204">
        <v>0</v>
      </c>
      <c r="E46" s="204">
        <v>0</v>
      </c>
      <c r="F46" s="204">
        <v>0</v>
      </c>
      <c r="G46" s="204">
        <v>0</v>
      </c>
      <c r="H46" s="204">
        <v>0</v>
      </c>
      <c r="I46" s="204">
        <v>0</v>
      </c>
      <c r="J46" s="204">
        <v>0</v>
      </c>
      <c r="K46" s="204">
        <v>0</v>
      </c>
      <c r="L46" s="204">
        <v>0</v>
      </c>
      <c r="M46" s="204">
        <v>0</v>
      </c>
      <c r="N46" s="204">
        <v>0</v>
      </c>
      <c r="O46" s="204">
        <v>3.2858985382631132</v>
      </c>
      <c r="P46" s="204">
        <v>4.1380051590713656</v>
      </c>
      <c r="Q46" s="204">
        <v>3.037059329320722</v>
      </c>
      <c r="R46" s="204">
        <v>2.669303525365434</v>
      </c>
      <c r="S46" s="204">
        <v>3.3009458297506451</v>
      </c>
      <c r="T46" s="204">
        <v>3.3331040412725712</v>
      </c>
      <c r="U46" s="204">
        <v>3.2155631986242472</v>
      </c>
      <c r="V46" s="204">
        <v>3.5770421324161652</v>
      </c>
      <c r="W46" s="204">
        <v>2.7301805674978499</v>
      </c>
      <c r="X46" s="204">
        <v>3.177815993121238</v>
      </c>
      <c r="Y46" s="204">
        <v>3.2325021496130701</v>
      </c>
      <c r="DA46" s="71" t="s">
        <v>1836</v>
      </c>
    </row>
    <row r="47" spans="1:105" ht="12" customHeight="1" x14ac:dyDescent="0.25">
      <c r="A47" s="18" t="s">
        <v>76</v>
      </c>
      <c r="B47" s="204">
        <v>0</v>
      </c>
      <c r="C47" s="204">
        <v>0</v>
      </c>
      <c r="D47" s="204">
        <v>0</v>
      </c>
      <c r="E47" s="204">
        <v>0</v>
      </c>
      <c r="F47" s="204">
        <v>0</v>
      </c>
      <c r="G47" s="204">
        <v>0</v>
      </c>
      <c r="H47" s="204">
        <v>0</v>
      </c>
      <c r="I47" s="204">
        <v>0</v>
      </c>
      <c r="J47" s="204">
        <v>0</v>
      </c>
      <c r="K47" s="204">
        <v>0</v>
      </c>
      <c r="L47" s="204">
        <v>0</v>
      </c>
      <c r="M47" s="204">
        <v>0</v>
      </c>
      <c r="N47" s="204">
        <v>0</v>
      </c>
      <c r="O47" s="204">
        <v>0</v>
      </c>
      <c r="P47" s="204">
        <v>0</v>
      </c>
      <c r="Q47" s="204">
        <v>0</v>
      </c>
      <c r="R47" s="204">
        <v>0</v>
      </c>
      <c r="S47" s="204">
        <v>0</v>
      </c>
      <c r="T47" s="204">
        <v>0</v>
      </c>
      <c r="U47" s="204">
        <v>0</v>
      </c>
      <c r="V47" s="204">
        <v>0</v>
      </c>
      <c r="W47" s="204">
        <v>0</v>
      </c>
      <c r="X47" s="204">
        <v>0</v>
      </c>
      <c r="Y47" s="204">
        <v>0</v>
      </c>
      <c r="DA47" s="71" t="s">
        <v>1837</v>
      </c>
    </row>
    <row r="48" spans="1:105" ht="12" customHeight="1" x14ac:dyDescent="0.25">
      <c r="A48" s="18" t="s">
        <v>77</v>
      </c>
      <c r="B48" s="204">
        <v>0</v>
      </c>
      <c r="C48" s="204">
        <v>0</v>
      </c>
      <c r="D48" s="204">
        <v>0</v>
      </c>
      <c r="E48" s="204">
        <v>0</v>
      </c>
      <c r="F48" s="204">
        <v>0</v>
      </c>
      <c r="G48" s="204">
        <v>0</v>
      </c>
      <c r="H48" s="204">
        <v>0</v>
      </c>
      <c r="I48" s="204">
        <v>0</v>
      </c>
      <c r="J48" s="204">
        <v>0</v>
      </c>
      <c r="K48" s="204">
        <v>0</v>
      </c>
      <c r="L48" s="204">
        <v>0</v>
      </c>
      <c r="M48" s="204">
        <v>0</v>
      </c>
      <c r="N48" s="204">
        <v>0</v>
      </c>
      <c r="O48" s="204">
        <v>0</v>
      </c>
      <c r="P48" s="204">
        <v>0</v>
      </c>
      <c r="Q48" s="204">
        <v>0</v>
      </c>
      <c r="R48" s="204">
        <v>0</v>
      </c>
      <c r="S48" s="204">
        <v>0</v>
      </c>
      <c r="T48" s="204">
        <v>0</v>
      </c>
      <c r="U48" s="204">
        <v>0</v>
      </c>
      <c r="V48" s="204">
        <v>0</v>
      </c>
      <c r="W48" s="204">
        <v>0</v>
      </c>
      <c r="X48" s="204">
        <v>0</v>
      </c>
      <c r="Y48" s="204">
        <v>0</v>
      </c>
      <c r="DA48" s="71" t="s">
        <v>1838</v>
      </c>
    </row>
    <row r="49" spans="1:105" ht="12" customHeight="1" x14ac:dyDescent="0.25">
      <c r="A49" s="18" t="s">
        <v>78</v>
      </c>
      <c r="B49" s="204">
        <v>0</v>
      </c>
      <c r="C49" s="204">
        <v>0</v>
      </c>
      <c r="D49" s="204">
        <v>0</v>
      </c>
      <c r="E49" s="204">
        <v>0</v>
      </c>
      <c r="F49" s="204">
        <v>0</v>
      </c>
      <c r="G49" s="204">
        <v>0</v>
      </c>
      <c r="H49" s="204">
        <v>0</v>
      </c>
      <c r="I49" s="204">
        <v>0</v>
      </c>
      <c r="J49" s="204">
        <v>0</v>
      </c>
      <c r="K49" s="204">
        <v>0</v>
      </c>
      <c r="L49" s="204">
        <v>0</v>
      </c>
      <c r="M49" s="204">
        <v>0</v>
      </c>
      <c r="N49" s="204">
        <v>0</v>
      </c>
      <c r="O49" s="204">
        <v>0</v>
      </c>
      <c r="P49" s="204">
        <v>0</v>
      </c>
      <c r="Q49" s="204">
        <v>0</v>
      </c>
      <c r="R49" s="204">
        <v>0</v>
      </c>
      <c r="S49" s="204">
        <v>0</v>
      </c>
      <c r="T49" s="204">
        <v>1.0223795234697399</v>
      </c>
      <c r="U49" s="204">
        <v>1.05597533988423</v>
      </c>
      <c r="V49" s="204">
        <v>1.0172727971729489</v>
      </c>
      <c r="W49" s="204">
        <v>1.1385435107826709</v>
      </c>
      <c r="X49" s="204">
        <v>1.096867294689662</v>
      </c>
      <c r="Y49" s="204">
        <v>1.2234384482093901</v>
      </c>
      <c r="DA49" s="71" t="s">
        <v>1839</v>
      </c>
    </row>
    <row r="50" spans="1:105" ht="12" customHeight="1" x14ac:dyDescent="0.25">
      <c r="A50" s="14" t="s">
        <v>39</v>
      </c>
      <c r="B50" s="204">
        <v>46.551074806534821</v>
      </c>
      <c r="C50" s="204">
        <v>47.29148753224419</v>
      </c>
      <c r="D50" s="204">
        <v>46.574978503869303</v>
      </c>
      <c r="E50" s="204">
        <v>203.47282889079969</v>
      </c>
      <c r="F50" s="204">
        <v>242.93018056749781</v>
      </c>
      <c r="G50" s="204">
        <v>287.23611349957008</v>
      </c>
      <c r="H50" s="204">
        <v>377.06603611349959</v>
      </c>
      <c r="I50" s="204">
        <v>393.33138435081679</v>
      </c>
      <c r="J50" s="204">
        <v>429.82708512467752</v>
      </c>
      <c r="K50" s="204">
        <v>379.31117798796208</v>
      </c>
      <c r="L50" s="204">
        <v>423.35434221840057</v>
      </c>
      <c r="M50" s="204">
        <v>642.30438521066208</v>
      </c>
      <c r="N50" s="204">
        <v>711.21143594153045</v>
      </c>
      <c r="O50" s="204">
        <v>762.08564058469472</v>
      </c>
      <c r="P50" s="204">
        <v>689.810834049871</v>
      </c>
      <c r="Q50" s="204">
        <v>662.72570937231296</v>
      </c>
      <c r="R50" s="204">
        <v>619.27962166809971</v>
      </c>
      <c r="S50" s="204">
        <v>617.15391229578677</v>
      </c>
      <c r="T50" s="204">
        <v>663.96766981943244</v>
      </c>
      <c r="U50" s="204">
        <v>640.13086844368013</v>
      </c>
      <c r="V50" s="204">
        <v>556.91693895098877</v>
      </c>
      <c r="W50" s="204">
        <v>652.45537403267406</v>
      </c>
      <c r="X50" s="204">
        <v>612.90249355116066</v>
      </c>
      <c r="Y50" s="204">
        <v>606.78796216680996</v>
      </c>
      <c r="DA50" s="71" t="s">
        <v>1840</v>
      </c>
    </row>
    <row r="51" spans="1:105" ht="12" customHeight="1" x14ac:dyDescent="0.25">
      <c r="A51" s="21" t="s">
        <v>40</v>
      </c>
      <c r="B51" s="207">
        <v>1871.711092003439</v>
      </c>
      <c r="C51" s="207">
        <v>1929.2347377472049</v>
      </c>
      <c r="D51" s="207">
        <v>1904.6431642304381</v>
      </c>
      <c r="E51" s="207">
        <v>1901.3757523645741</v>
      </c>
      <c r="F51" s="207">
        <v>2166.4660361134988</v>
      </c>
      <c r="G51" s="207">
        <v>2308.6844368013758</v>
      </c>
      <c r="H51" s="207">
        <v>2190.2837489251929</v>
      </c>
      <c r="I51" s="207">
        <v>2262.0808254514191</v>
      </c>
      <c r="J51" s="207">
        <v>2082.2012037833192</v>
      </c>
      <c r="K51" s="207">
        <v>2059.8452278589848</v>
      </c>
      <c r="L51" s="207">
        <v>2089.165950128976</v>
      </c>
      <c r="M51" s="207">
        <v>2052.2785898538259</v>
      </c>
      <c r="N51" s="207">
        <v>2040.4127257093719</v>
      </c>
      <c r="O51" s="207">
        <v>1920.808254514187</v>
      </c>
      <c r="P51" s="207">
        <v>1885.898538263112</v>
      </c>
      <c r="Q51" s="207">
        <v>1833.447979363714</v>
      </c>
      <c r="R51" s="207">
        <v>1841.7024935511611</v>
      </c>
      <c r="S51" s="207">
        <v>1840.5846947549439</v>
      </c>
      <c r="T51" s="207">
        <v>1793.2932072226999</v>
      </c>
      <c r="U51" s="207">
        <v>1701.4617368873601</v>
      </c>
      <c r="V51" s="207">
        <v>1659.071367153912</v>
      </c>
      <c r="W51" s="207">
        <v>1733.8779019776439</v>
      </c>
      <c r="X51" s="207">
        <v>1634.5657781599309</v>
      </c>
      <c r="Y51" s="207">
        <v>1423.9036973344801</v>
      </c>
      <c r="DA51" s="86" t="s">
        <v>1841</v>
      </c>
    </row>
    <row r="52" spans="1:105" ht="12" customHeight="1" x14ac:dyDescent="0.25">
      <c r="A52" s="114" t="s">
        <v>144</v>
      </c>
      <c r="B52" s="284">
        <f t="shared" ref="B52:Y52" si="11">SUM(B53:B55)</f>
        <v>4581.8600171969028</v>
      </c>
      <c r="C52" s="284">
        <f t="shared" si="11"/>
        <v>4596.1261392949282</v>
      </c>
      <c r="D52" s="284">
        <f t="shared" si="11"/>
        <v>4486.8773860705051</v>
      </c>
      <c r="E52" s="284">
        <f t="shared" si="11"/>
        <v>4839.3414445399831</v>
      </c>
      <c r="F52" s="284">
        <f t="shared" si="11"/>
        <v>5493.8668099742026</v>
      </c>
      <c r="G52" s="284">
        <f t="shared" si="11"/>
        <v>6190.8001719690474</v>
      </c>
      <c r="H52" s="284">
        <f t="shared" si="11"/>
        <v>5983.7326741186589</v>
      </c>
      <c r="I52" s="284">
        <f t="shared" si="11"/>
        <v>6425.2079105760977</v>
      </c>
      <c r="J52" s="284">
        <f t="shared" si="11"/>
        <v>5958.6588134135864</v>
      </c>
      <c r="K52" s="284">
        <f t="shared" si="11"/>
        <v>5862.5853826311259</v>
      </c>
      <c r="L52" s="284">
        <f t="shared" si="11"/>
        <v>6268.7073086844384</v>
      </c>
      <c r="M52" s="284">
        <f t="shared" si="11"/>
        <v>6040.2861564918339</v>
      </c>
      <c r="N52" s="284">
        <f t="shared" si="11"/>
        <v>5839.1121238177111</v>
      </c>
      <c r="O52" s="284">
        <f t="shared" si="11"/>
        <v>5835.8707652622506</v>
      </c>
      <c r="P52" s="284">
        <f t="shared" si="11"/>
        <v>5833.3226139294948</v>
      </c>
      <c r="Q52" s="284">
        <f t="shared" si="11"/>
        <v>5683.4106620808243</v>
      </c>
      <c r="R52" s="284">
        <f t="shared" si="11"/>
        <v>5552.9145313843519</v>
      </c>
      <c r="S52" s="284">
        <f t="shared" si="11"/>
        <v>5691.5905417024942</v>
      </c>
      <c r="T52" s="284">
        <f t="shared" si="11"/>
        <v>5504.9572892397209</v>
      </c>
      <c r="U52" s="284">
        <f t="shared" si="11"/>
        <v>5349.6232152367011</v>
      </c>
      <c r="V52" s="284">
        <f t="shared" si="11"/>
        <v>5207.297840295023</v>
      </c>
      <c r="W52" s="284">
        <f t="shared" si="11"/>
        <v>5381.9854050757012</v>
      </c>
      <c r="X52" s="284">
        <f t="shared" si="11"/>
        <v>5072.6201691003635</v>
      </c>
      <c r="Y52" s="284">
        <f t="shared" si="11"/>
        <v>4532.1831117070224</v>
      </c>
      <c r="DA52" s="118"/>
    </row>
    <row r="53" spans="1:105" ht="12" customHeight="1" x14ac:dyDescent="0.25">
      <c r="A53" s="51" t="s">
        <v>54</v>
      </c>
      <c r="B53" s="241">
        <f>PPA_fec!B5</f>
        <v>478.4949209663132</v>
      </c>
      <c r="C53" s="241">
        <f>PPA_fec!C5</f>
        <v>464.4579139165487</v>
      </c>
      <c r="D53" s="241">
        <f>PPA_fec!D5</f>
        <v>452.21727505090121</v>
      </c>
      <c r="E53" s="241">
        <f>PPA_fec!E5</f>
        <v>530.59852452505982</v>
      </c>
      <c r="F53" s="241">
        <f>PPA_fec!F5</f>
        <v>594.10166843890329</v>
      </c>
      <c r="G53" s="241">
        <f>PPA_fec!G5</f>
        <v>701.61975847662802</v>
      </c>
      <c r="H53" s="241">
        <f>PPA_fec!H5</f>
        <v>684.77137699935213</v>
      </c>
      <c r="I53" s="241">
        <f>PPA_fec!I5</f>
        <v>713.58015230334763</v>
      </c>
      <c r="J53" s="241">
        <f>PPA_fec!J5</f>
        <v>658.88813208052386</v>
      </c>
      <c r="K53" s="241">
        <f>PPA_fec!K5</f>
        <v>620.83015115099431</v>
      </c>
      <c r="L53" s="241">
        <f>PPA_fec!L5</f>
        <v>673.46174461805595</v>
      </c>
      <c r="M53" s="241">
        <f>PPA_fec!M5</f>
        <v>650.14756318157606</v>
      </c>
      <c r="N53" s="241">
        <f>PPA_fec!N5</f>
        <v>630.57346251813829</v>
      </c>
      <c r="O53" s="241">
        <f>PPA_fec!O5</f>
        <v>629.70265990326777</v>
      </c>
      <c r="P53" s="241">
        <f>PPA_fec!P5</f>
        <v>645.79169921739287</v>
      </c>
      <c r="Q53" s="241">
        <f>PPA_fec!Q5</f>
        <v>621.26724396391819</v>
      </c>
      <c r="R53" s="241">
        <f>PPA_fec!R5</f>
        <v>607.45641198841258</v>
      </c>
      <c r="S53" s="241">
        <f>PPA_fec!S5</f>
        <v>605.69229615749907</v>
      </c>
      <c r="T53" s="241">
        <f>PPA_fec!T5</f>
        <v>614.3919781903038</v>
      </c>
      <c r="U53" s="241">
        <f>PPA_fec!U5</f>
        <v>583.61355604960613</v>
      </c>
      <c r="V53" s="241">
        <f>PPA_fec!V5</f>
        <v>570.3701145645507</v>
      </c>
      <c r="W53" s="241">
        <f>PPA_fec!W5</f>
        <v>589.41264205904452</v>
      </c>
      <c r="X53" s="241">
        <f>PPA_fec!X5</f>
        <v>545.45861545988032</v>
      </c>
      <c r="Y53" s="241">
        <f>PPA_fec!Y5</f>
        <v>500.32246081755039</v>
      </c>
      <c r="DA53" s="83"/>
    </row>
    <row r="54" spans="1:105" ht="12" customHeight="1" x14ac:dyDescent="0.25">
      <c r="A54" s="99" t="s">
        <v>61</v>
      </c>
      <c r="B54" s="282">
        <f>PPA_fec!B32</f>
        <v>3696.8026738358781</v>
      </c>
      <c r="C54" s="282">
        <f>PPA_fec!C32</f>
        <v>3723.839926432096</v>
      </c>
      <c r="D54" s="282">
        <f>PPA_fec!D32</f>
        <v>3636.525787355808</v>
      </c>
      <c r="E54" s="282">
        <f>PPA_fec!E32</f>
        <v>3879.333384781899</v>
      </c>
      <c r="F54" s="282">
        <f>PPA_fec!F32</f>
        <v>4412.2775731255824</v>
      </c>
      <c r="G54" s="282">
        <f>PPA_fec!G32</f>
        <v>4939.8518209490894</v>
      </c>
      <c r="H54" s="282">
        <f>PPA_fec!H32</f>
        <v>4768.0064355955392</v>
      </c>
      <c r="I54" s="282">
        <f>PPA_fec!I32</f>
        <v>5141.4994517096857</v>
      </c>
      <c r="J54" s="282">
        <f>PPA_fec!J32</f>
        <v>4771.0406999908764</v>
      </c>
      <c r="K54" s="282">
        <f>PPA_fec!K32</f>
        <v>4721.5501388512812</v>
      </c>
      <c r="L54" s="282">
        <f>PPA_fec!L32</f>
        <v>5039.0040335227714</v>
      </c>
      <c r="M54" s="282">
        <f>PPA_fec!M32</f>
        <v>4854.1655687037683</v>
      </c>
      <c r="N54" s="282">
        <f>PPA_fec!N32</f>
        <v>4690.4164225616887</v>
      </c>
      <c r="O54" s="282">
        <f>PPA_fec!O32</f>
        <v>4688.3334822578081</v>
      </c>
      <c r="P54" s="282">
        <f>PPA_fec!P32</f>
        <v>4693.9009347751571</v>
      </c>
      <c r="Q54" s="282">
        <f>PPA_fec!Q32</f>
        <v>4567.9808118304818</v>
      </c>
      <c r="R54" s="282">
        <f>PPA_fec!R32</f>
        <v>4429.1855484587077</v>
      </c>
      <c r="S54" s="282">
        <f>PPA_fec!S32</f>
        <v>4574.6987614521313</v>
      </c>
      <c r="T54" s="282">
        <f>PPA_fec!T32</f>
        <v>4403.1835397682471</v>
      </c>
      <c r="U54" s="282">
        <f>PPA_fec!U32</f>
        <v>4320.6002773202754</v>
      </c>
      <c r="V54" s="282">
        <f>PPA_fec!V32</f>
        <v>4228.1811889959727</v>
      </c>
      <c r="W54" s="282">
        <f>PPA_fec!W32</f>
        <v>4430.7642218873934</v>
      </c>
      <c r="X54" s="282">
        <f>PPA_fec!X32</f>
        <v>4196.6131634618268</v>
      </c>
      <c r="Y54" s="282">
        <f>PPA_fec!Y32</f>
        <v>3736.5288930150509</v>
      </c>
      <c r="DA54" s="94"/>
    </row>
    <row r="55" spans="1:105" ht="12" customHeight="1" x14ac:dyDescent="0.25">
      <c r="A55" s="52" t="s">
        <v>62</v>
      </c>
      <c r="B55" s="242">
        <f>PPA_fec!B83</f>
        <v>406.56242239471197</v>
      </c>
      <c r="C55" s="242">
        <f>PPA_fec!C83</f>
        <v>407.82829894628298</v>
      </c>
      <c r="D55" s="242">
        <f>PPA_fec!D83</f>
        <v>398.13432366379612</v>
      </c>
      <c r="E55" s="242">
        <f>PPA_fec!E83</f>
        <v>429.40953523302443</v>
      </c>
      <c r="F55" s="242">
        <f>PPA_fec!F83</f>
        <v>487.48756840971652</v>
      </c>
      <c r="G55" s="242">
        <f>PPA_fec!G83</f>
        <v>549.32859254333027</v>
      </c>
      <c r="H55" s="242">
        <f>PPA_fec!H83</f>
        <v>530.95486152376748</v>
      </c>
      <c r="I55" s="242">
        <f>PPA_fec!I83</f>
        <v>570.12830656306414</v>
      </c>
      <c r="J55" s="242">
        <f>PPA_fec!J83</f>
        <v>528.72998134218597</v>
      </c>
      <c r="K55" s="242">
        <f>PPA_fec!K83</f>
        <v>520.20509262885002</v>
      </c>
      <c r="L55" s="242">
        <f>PPA_fec!L83</f>
        <v>556.24153054361057</v>
      </c>
      <c r="M55" s="242">
        <f>PPA_fec!M83</f>
        <v>535.97302460648882</v>
      </c>
      <c r="N55" s="242">
        <f>PPA_fec!N83</f>
        <v>518.12223873788412</v>
      </c>
      <c r="O55" s="242">
        <f>PPA_fec!O83</f>
        <v>517.83462310117511</v>
      </c>
      <c r="P55" s="242">
        <f>PPA_fec!P83</f>
        <v>493.62997993694472</v>
      </c>
      <c r="Q55" s="242">
        <f>PPA_fec!Q83</f>
        <v>494.16260628642391</v>
      </c>
      <c r="R55" s="242">
        <f>PPA_fec!R83</f>
        <v>516.27257093723131</v>
      </c>
      <c r="S55" s="242">
        <f>PPA_fec!S83</f>
        <v>511.19948409286337</v>
      </c>
      <c r="T55" s="242">
        <f>PPA_fec!T83</f>
        <v>487.38177128116939</v>
      </c>
      <c r="U55" s="242">
        <f>PPA_fec!U83</f>
        <v>445.40938186681961</v>
      </c>
      <c r="V55" s="242">
        <f>PPA_fec!V83</f>
        <v>408.74653673449899</v>
      </c>
      <c r="W55" s="242">
        <f>PPA_fec!W83</f>
        <v>361.8085411292634</v>
      </c>
      <c r="X55" s="242">
        <f>PPA_fec!X83</f>
        <v>330.54839017865669</v>
      </c>
      <c r="Y55" s="242">
        <f>PPA_fec!Y83</f>
        <v>295.33175787442059</v>
      </c>
      <c r="DA55" s="84"/>
    </row>
    <row r="56" spans="1:105" ht="12" customHeight="1" x14ac:dyDescent="0.25">
      <c r="A56" s="172"/>
      <c r="B56" s="172"/>
      <c r="C56" s="172"/>
      <c r="D56" s="172"/>
      <c r="E56" s="172"/>
      <c r="F56" s="172"/>
      <c r="G56" s="172"/>
      <c r="H56" s="172"/>
      <c r="I56" s="172"/>
      <c r="J56" s="172"/>
      <c r="K56" s="172"/>
      <c r="L56" s="172"/>
      <c r="M56" s="172"/>
      <c r="N56" s="172"/>
      <c r="O56" s="172"/>
      <c r="P56" s="172"/>
      <c r="Q56" s="172"/>
      <c r="R56" s="172"/>
      <c r="S56" s="172"/>
      <c r="T56" s="172"/>
      <c r="U56" s="172"/>
      <c r="V56" s="172"/>
      <c r="W56" s="172"/>
      <c r="X56" s="172"/>
      <c r="Y56" s="172"/>
      <c r="DA56" s="176"/>
    </row>
    <row r="57" spans="1:105" ht="12" customHeight="1" x14ac:dyDescent="0.25">
      <c r="A57" s="30" t="s">
        <v>84</v>
      </c>
      <c r="B57" s="203">
        <f t="shared" ref="B57:Y57" si="12">SUM(B58:B60)</f>
        <v>6986.9134299806537</v>
      </c>
      <c r="C57" s="203">
        <f t="shared" si="12"/>
        <v>6801.568801388049</v>
      </c>
      <c r="D57" s="203">
        <f t="shared" si="12"/>
        <v>6608.6787006651948</v>
      </c>
      <c r="E57" s="203">
        <f t="shared" si="12"/>
        <v>6351.574756006913</v>
      </c>
      <c r="F57" s="203">
        <f t="shared" si="12"/>
        <v>6690.9313338033999</v>
      </c>
      <c r="G57" s="203">
        <f t="shared" si="12"/>
        <v>7740.2748688065822</v>
      </c>
      <c r="H57" s="203">
        <f t="shared" si="12"/>
        <v>7114.0846323946853</v>
      </c>
      <c r="I57" s="203">
        <f t="shared" si="12"/>
        <v>7801.6164131367186</v>
      </c>
      <c r="J57" s="203">
        <f t="shared" si="12"/>
        <v>7499.9735435183475</v>
      </c>
      <c r="K57" s="203">
        <f t="shared" si="12"/>
        <v>7312.0843542095226</v>
      </c>
      <c r="L57" s="203">
        <f t="shared" si="12"/>
        <v>7382.4687796364487</v>
      </c>
      <c r="M57" s="203">
        <f t="shared" si="12"/>
        <v>6654.592346213477</v>
      </c>
      <c r="N57" s="203">
        <f t="shared" si="12"/>
        <v>6487.0790925003785</v>
      </c>
      <c r="O57" s="203">
        <f t="shared" si="12"/>
        <v>6702.945034929935</v>
      </c>
      <c r="P57" s="203">
        <f t="shared" si="12"/>
        <v>6856.6412925864479</v>
      </c>
      <c r="Q57" s="203">
        <f t="shared" si="12"/>
        <v>6831.3180445188418</v>
      </c>
      <c r="R57" s="203">
        <f t="shared" si="12"/>
        <v>6609.5838984362817</v>
      </c>
      <c r="S57" s="203">
        <f t="shared" si="12"/>
        <v>6594.7327632305669</v>
      </c>
      <c r="T57" s="203">
        <f t="shared" si="12"/>
        <v>6299.3920837590485</v>
      </c>
      <c r="U57" s="203">
        <f t="shared" si="12"/>
        <v>6126.0184442108221</v>
      </c>
      <c r="V57" s="203">
        <f t="shared" si="12"/>
        <v>6017.5633946760836</v>
      </c>
      <c r="W57" s="203">
        <f t="shared" si="12"/>
        <v>6157.7912591717513</v>
      </c>
      <c r="X57" s="203">
        <f t="shared" si="12"/>
        <v>5600.4231773483043</v>
      </c>
      <c r="Y57" s="203">
        <f t="shared" si="12"/>
        <v>4769.3687530599545</v>
      </c>
      <c r="DA57" s="112"/>
    </row>
    <row r="58" spans="1:105" ht="12" customHeight="1" x14ac:dyDescent="0.25">
      <c r="A58" s="51" t="s">
        <v>54</v>
      </c>
      <c r="B58" s="241">
        <f>PPA_emi!B5</f>
        <v>498.571347429919</v>
      </c>
      <c r="C58" s="241">
        <f>PPA_emi!C5</f>
        <v>460.29513973991158</v>
      </c>
      <c r="D58" s="241">
        <f>PPA_emi!D5</f>
        <v>442.86227325449232</v>
      </c>
      <c r="E58" s="241">
        <f>PPA_emi!E5</f>
        <v>490.82526079783298</v>
      </c>
      <c r="F58" s="241">
        <f>PPA_emi!F5</f>
        <v>508.0228716942018</v>
      </c>
      <c r="G58" s="241">
        <f>PPA_emi!G5</f>
        <v>638.29022988134773</v>
      </c>
      <c r="H58" s="241">
        <f>PPA_emi!H5</f>
        <v>599.40898082724152</v>
      </c>
      <c r="I58" s="241">
        <f>PPA_emi!I5</f>
        <v>648.79966655555779</v>
      </c>
      <c r="J58" s="241">
        <f>PPA_emi!J5</f>
        <v>623.63388397342158</v>
      </c>
      <c r="K58" s="241">
        <f>PPA_emi!K5</f>
        <v>579.09546628135377</v>
      </c>
      <c r="L58" s="241">
        <f>PPA_emi!L5</f>
        <v>609.70057703635723</v>
      </c>
      <c r="M58" s="241">
        <f>PPA_emi!M5</f>
        <v>545.49137741122911</v>
      </c>
      <c r="N58" s="241">
        <f>PPA_emi!N5</f>
        <v>526.05886852492574</v>
      </c>
      <c r="O58" s="241">
        <f>PPA_emi!O5</f>
        <v>559.92473338719105</v>
      </c>
      <c r="P58" s="241">
        <f>PPA_emi!P5</f>
        <v>588.80851928919662</v>
      </c>
      <c r="Q58" s="241">
        <f>PPA_emi!Q5</f>
        <v>582.03147194621079</v>
      </c>
      <c r="R58" s="241">
        <f>PPA_emi!R5</f>
        <v>562.89273030311779</v>
      </c>
      <c r="S58" s="241">
        <f>PPA_emi!S5</f>
        <v>548.15514715319136</v>
      </c>
      <c r="T58" s="241">
        <f>PPA_emi!T5</f>
        <v>548.23756127305512</v>
      </c>
      <c r="U58" s="241">
        <f>PPA_emi!U5</f>
        <v>520.41723540497412</v>
      </c>
      <c r="V58" s="241">
        <f>PPA_emi!V5</f>
        <v>507.95160687251649</v>
      </c>
      <c r="W58" s="241">
        <f>PPA_emi!W5</f>
        <v>505.15520733624271</v>
      </c>
      <c r="X58" s="241">
        <f>PPA_emi!X5</f>
        <v>448.72334555889472</v>
      </c>
      <c r="Y58" s="241">
        <f>PPA_emi!Y5</f>
        <v>397.79661153517242</v>
      </c>
      <c r="DA58" s="83"/>
    </row>
    <row r="59" spans="1:105" ht="12" customHeight="1" x14ac:dyDescent="0.25">
      <c r="A59" s="99" t="s">
        <v>61</v>
      </c>
      <c r="B59" s="282">
        <f>PPA_emi!B32</f>
        <v>6455.3265424153824</v>
      </c>
      <c r="C59" s="282">
        <f>PPA_emi!C32</f>
        <v>6312.3917659003164</v>
      </c>
      <c r="D59" s="282">
        <f>PPA_emi!D32</f>
        <v>6139.4597243098606</v>
      </c>
      <c r="E59" s="282">
        <f>PPA_emi!E32</f>
        <v>5824.8010444926258</v>
      </c>
      <c r="F59" s="282">
        <f>PPA_emi!F32</f>
        <v>6143.3389605959319</v>
      </c>
      <c r="G59" s="282">
        <f>PPA_emi!G32</f>
        <v>7041.0465337497608</v>
      </c>
      <c r="H59" s="282">
        <f>PPA_emi!H32</f>
        <v>6452.9128103770936</v>
      </c>
      <c r="I59" s="282">
        <f>PPA_emi!I32</f>
        <v>7071.6142969741068</v>
      </c>
      <c r="J59" s="282">
        <f>PPA_emi!J32</f>
        <v>6799.8844904172784</v>
      </c>
      <c r="K59" s="282">
        <f>PPA_emi!K32</f>
        <v>6662.945118542124</v>
      </c>
      <c r="L59" s="282">
        <f>PPA_emi!L32</f>
        <v>6679.5053377329532</v>
      </c>
      <c r="M59" s="282">
        <f>PPA_emi!M32</f>
        <v>6027.7509455883765</v>
      </c>
      <c r="N59" s="282">
        <f>PPA_emi!N32</f>
        <v>5890.8064638506557</v>
      </c>
      <c r="O59" s="282">
        <f>PPA_emi!O32</f>
        <v>6054.4572142194202</v>
      </c>
      <c r="P59" s="282">
        <f>PPA_emi!P32</f>
        <v>6178.0465237529597</v>
      </c>
      <c r="Q59" s="282">
        <f>PPA_emi!Q32</f>
        <v>6157.1636517675424</v>
      </c>
      <c r="R59" s="282">
        <f>PPA_emi!R32</f>
        <v>5956.2557634865279</v>
      </c>
      <c r="S59" s="282">
        <f>PPA_emi!S32</f>
        <v>5950.8399108377353</v>
      </c>
      <c r="T59" s="282">
        <f>PPA_emi!T32</f>
        <v>5665.0737719748286</v>
      </c>
      <c r="U59" s="282">
        <f>PPA_emi!U32</f>
        <v>5522.5895136725057</v>
      </c>
      <c r="V59" s="282">
        <f>PPA_emi!V32</f>
        <v>5435.2278950771333</v>
      </c>
      <c r="W59" s="282">
        <f>PPA_emi!W32</f>
        <v>5594.1090762394906</v>
      </c>
      <c r="X59" s="282">
        <f>PPA_emi!X32</f>
        <v>5100.5290765846694</v>
      </c>
      <c r="Y59" s="282">
        <f>PPA_emi!Y32</f>
        <v>4321.4288924400626</v>
      </c>
      <c r="DA59" s="94"/>
    </row>
    <row r="60" spans="1:105" ht="12" customHeight="1" x14ac:dyDescent="0.25">
      <c r="A60" s="52" t="s">
        <v>62</v>
      </c>
      <c r="B60" s="242">
        <f>PPA_emi!B83</f>
        <v>33.015540135352033</v>
      </c>
      <c r="C60" s="242">
        <f>PPA_emi!C83</f>
        <v>28.881895747821002</v>
      </c>
      <c r="D60" s="242">
        <f>PPA_emi!D83</f>
        <v>26.356703100841418</v>
      </c>
      <c r="E60" s="242">
        <f>PPA_emi!E83</f>
        <v>35.948450716454261</v>
      </c>
      <c r="F60" s="242">
        <f>PPA_emi!F83</f>
        <v>39.569501513266218</v>
      </c>
      <c r="G60" s="242">
        <f>PPA_emi!G83</f>
        <v>60.938105175473687</v>
      </c>
      <c r="H60" s="242">
        <f>PPA_emi!H83</f>
        <v>61.762841190350407</v>
      </c>
      <c r="I60" s="242">
        <f>PPA_emi!I83</f>
        <v>81.202449607054419</v>
      </c>
      <c r="J60" s="242">
        <f>PPA_emi!J83</f>
        <v>76.455169127647409</v>
      </c>
      <c r="K60" s="242">
        <f>PPA_emi!K83</f>
        <v>70.043769386045142</v>
      </c>
      <c r="L60" s="242">
        <f>PPA_emi!L83</f>
        <v>93.262864867137537</v>
      </c>
      <c r="M60" s="242">
        <f>PPA_emi!M83</f>
        <v>81.350023213871225</v>
      </c>
      <c r="N60" s="242">
        <f>PPA_emi!N83</f>
        <v>70.213760124796678</v>
      </c>
      <c r="O60" s="242">
        <f>PPA_emi!O83</f>
        <v>88.563087323323984</v>
      </c>
      <c r="P60" s="242">
        <f>PPA_emi!P83</f>
        <v>89.786249544291806</v>
      </c>
      <c r="Q60" s="242">
        <f>PPA_emi!Q83</f>
        <v>92.122920805089464</v>
      </c>
      <c r="R60" s="242">
        <f>PPA_emi!R83</f>
        <v>90.435404646636215</v>
      </c>
      <c r="S60" s="242">
        <f>PPA_emi!S83</f>
        <v>95.737705239640306</v>
      </c>
      <c r="T60" s="242">
        <f>PPA_emi!T83</f>
        <v>86.080750511165405</v>
      </c>
      <c r="U60" s="242">
        <f>PPA_emi!U83</f>
        <v>83.011695133341902</v>
      </c>
      <c r="V60" s="242">
        <f>PPA_emi!V83</f>
        <v>74.383892726433956</v>
      </c>
      <c r="W60" s="242">
        <f>PPA_emi!W83</f>
        <v>58.526975596017962</v>
      </c>
      <c r="X60" s="242">
        <f>PPA_emi!X83</f>
        <v>51.170755204740367</v>
      </c>
      <c r="Y60" s="242">
        <f>PPA_emi!Y83</f>
        <v>50.143249084719422</v>
      </c>
      <c r="DA60" s="84"/>
    </row>
    <row r="61" spans="1:105" ht="12" customHeight="1" x14ac:dyDescent="0.25">
      <c r="A61" s="143"/>
      <c r="B61" s="249"/>
      <c r="C61" s="249"/>
      <c r="D61" s="249"/>
      <c r="E61" s="249"/>
      <c r="F61" s="249"/>
      <c r="G61" s="249"/>
      <c r="H61" s="249"/>
      <c r="I61" s="249"/>
      <c r="J61" s="249"/>
      <c r="K61" s="249"/>
      <c r="L61" s="249"/>
      <c r="M61" s="249"/>
      <c r="N61" s="249"/>
      <c r="O61" s="249"/>
      <c r="P61" s="249"/>
      <c r="Q61" s="249"/>
      <c r="R61" s="249"/>
      <c r="S61" s="249"/>
      <c r="T61" s="249"/>
      <c r="U61" s="249"/>
      <c r="V61" s="249"/>
      <c r="W61" s="249"/>
      <c r="X61" s="249"/>
      <c r="Y61" s="249"/>
      <c r="DA61" s="145"/>
    </row>
    <row r="62" spans="1:105" ht="12" customHeight="1" x14ac:dyDescent="0.25">
      <c r="A62" s="115" t="s">
        <v>147</v>
      </c>
      <c r="B62" s="312"/>
      <c r="C62" s="312"/>
      <c r="D62" s="312"/>
      <c r="E62" s="312"/>
      <c r="F62" s="312"/>
      <c r="G62" s="312"/>
      <c r="H62" s="312"/>
      <c r="I62" s="312"/>
      <c r="J62" s="312"/>
      <c r="K62" s="312"/>
      <c r="L62" s="312"/>
      <c r="M62" s="312"/>
      <c r="N62" s="312"/>
      <c r="O62" s="312"/>
      <c r="P62" s="312"/>
      <c r="Q62" s="312"/>
      <c r="R62" s="312"/>
      <c r="S62" s="312"/>
      <c r="T62" s="312"/>
      <c r="U62" s="312"/>
      <c r="V62" s="312"/>
      <c r="W62" s="312"/>
      <c r="X62" s="312"/>
      <c r="Y62" s="312"/>
      <c r="DA62" s="118"/>
    </row>
    <row r="63" spans="1:105" ht="12" customHeight="1" x14ac:dyDescent="0.25">
      <c r="A63" s="50" t="s">
        <v>54</v>
      </c>
      <c r="B63" s="287">
        <f t="shared" ref="B63:Y63" si="13">IF(B$10=0,"",B$5/B$10*1000)</f>
        <v>142.36338293416608</v>
      </c>
      <c r="C63" s="287">
        <f t="shared" si="13"/>
        <v>149.37728818399256</v>
      </c>
      <c r="D63" s="287">
        <f t="shared" si="13"/>
        <v>142.01025837706729</v>
      </c>
      <c r="E63" s="287">
        <f t="shared" si="13"/>
        <v>129.53154876798519</v>
      </c>
      <c r="F63" s="287">
        <f t="shared" si="13"/>
        <v>123.24714882858657</v>
      </c>
      <c r="G63" s="287">
        <f t="shared" si="13"/>
        <v>114.75615775472119</v>
      </c>
      <c r="H63" s="287">
        <f t="shared" si="13"/>
        <v>112.87343258740991</v>
      </c>
      <c r="I63" s="287">
        <f t="shared" si="13"/>
        <v>111.73844134967393</v>
      </c>
      <c r="J63" s="287">
        <f t="shared" si="13"/>
        <v>107.34262523098438</v>
      </c>
      <c r="K63" s="287">
        <f t="shared" si="13"/>
        <v>109.50852291323008</v>
      </c>
      <c r="L63" s="287">
        <f t="shared" si="13"/>
        <v>102.69755583293433</v>
      </c>
      <c r="M63" s="287">
        <f t="shared" si="13"/>
        <v>112.83767612643791</v>
      </c>
      <c r="N63" s="287">
        <f t="shared" si="13"/>
        <v>124.55096977614879</v>
      </c>
      <c r="O63" s="287">
        <f t="shared" si="13"/>
        <v>119.45493913186206</v>
      </c>
      <c r="P63" s="287">
        <f t="shared" si="13"/>
        <v>155.63066025771863</v>
      </c>
      <c r="Q63" s="287">
        <f t="shared" si="13"/>
        <v>178.19490960608374</v>
      </c>
      <c r="R63" s="287">
        <f t="shared" si="13"/>
        <v>179.19811584833749</v>
      </c>
      <c r="S63" s="287">
        <f t="shared" si="13"/>
        <v>191.33154566938873</v>
      </c>
      <c r="T63" s="287">
        <f t="shared" si="13"/>
        <v>179.05661106895548</v>
      </c>
      <c r="U63" s="287">
        <f t="shared" si="13"/>
        <v>186.26121696664538</v>
      </c>
      <c r="V63" s="287">
        <f t="shared" si="13"/>
        <v>167.89809817072299</v>
      </c>
      <c r="W63" s="287">
        <f t="shared" si="13"/>
        <v>162.34455176937595</v>
      </c>
      <c r="X63" s="287">
        <f t="shared" si="13"/>
        <v>202.66887814935933</v>
      </c>
      <c r="Y63" s="287">
        <f t="shared" si="13"/>
        <v>158.7882032276425</v>
      </c>
      <c r="DA63" s="83"/>
    </row>
    <row r="64" spans="1:105" ht="12" customHeight="1" x14ac:dyDescent="0.25">
      <c r="A64" s="107" t="s">
        <v>61</v>
      </c>
      <c r="B64" s="288">
        <f t="shared" ref="B64:Y64" si="14">IF(B$11=0,"",B$6/B$11*1000)</f>
        <v>807.98079048505394</v>
      </c>
      <c r="C64" s="288">
        <f t="shared" si="14"/>
        <v>848.41542995867269</v>
      </c>
      <c r="D64" s="288">
        <f t="shared" si="14"/>
        <v>806.81146334120001</v>
      </c>
      <c r="E64" s="288">
        <f t="shared" si="14"/>
        <v>734.49936346836921</v>
      </c>
      <c r="F64" s="288">
        <f t="shared" si="14"/>
        <v>699.37881323850229</v>
      </c>
      <c r="G64" s="288">
        <f t="shared" si="14"/>
        <v>650.0367450272397</v>
      </c>
      <c r="H64" s="288">
        <f t="shared" si="14"/>
        <v>639.7245052067002</v>
      </c>
      <c r="I64" s="288">
        <f t="shared" si="14"/>
        <v>633.4006643537582</v>
      </c>
      <c r="J64" s="288">
        <f t="shared" si="14"/>
        <v>608.62013990040521</v>
      </c>
      <c r="K64" s="288">
        <f t="shared" si="14"/>
        <v>624.71180286214133</v>
      </c>
      <c r="L64" s="288">
        <f t="shared" si="14"/>
        <v>561.05457426725991</v>
      </c>
      <c r="M64" s="288">
        <f t="shared" si="14"/>
        <v>572.07240373692946</v>
      </c>
      <c r="N64" s="288">
        <f t="shared" si="14"/>
        <v>601.79903270533555</v>
      </c>
      <c r="O64" s="288">
        <f t="shared" si="14"/>
        <v>594.48060909983496</v>
      </c>
      <c r="P64" s="288">
        <f t="shared" si="14"/>
        <v>603.00003751222891</v>
      </c>
      <c r="Q64" s="288">
        <f t="shared" si="14"/>
        <v>606.48860850697179</v>
      </c>
      <c r="R64" s="288">
        <f t="shared" si="14"/>
        <v>608.34388934690264</v>
      </c>
      <c r="S64" s="288">
        <f t="shared" si="14"/>
        <v>587.32475753034669</v>
      </c>
      <c r="T64" s="288">
        <f t="shared" si="14"/>
        <v>621.46109849987863</v>
      </c>
      <c r="U64" s="288">
        <f t="shared" si="14"/>
        <v>632.85360018207746</v>
      </c>
      <c r="V64" s="288">
        <f t="shared" si="14"/>
        <v>609.41006158734808</v>
      </c>
      <c r="W64" s="288">
        <f t="shared" si="14"/>
        <v>482.69479375783015</v>
      </c>
      <c r="X64" s="288">
        <f t="shared" si="14"/>
        <v>551.74429611782944</v>
      </c>
      <c r="Y64" s="288">
        <f t="shared" si="14"/>
        <v>677.78332168897862</v>
      </c>
      <c r="DA64" s="94"/>
    </row>
    <row r="65" spans="1:105" ht="12" customHeight="1" x14ac:dyDescent="0.25">
      <c r="A65" s="49" t="s">
        <v>62</v>
      </c>
      <c r="B65" s="289">
        <f t="shared" ref="B65:Y65" si="15">IF(B$12=0,"",B$7/B$12*1000)</f>
        <v>7030.5094069428997</v>
      </c>
      <c r="C65" s="289">
        <f t="shared" si="15"/>
        <v>6472.8824237034587</v>
      </c>
      <c r="D65" s="289">
        <f t="shared" si="15"/>
        <v>6246.7969502859742</v>
      </c>
      <c r="E65" s="289">
        <f t="shared" si="15"/>
        <v>5431.6654423211185</v>
      </c>
      <c r="F65" s="289">
        <f t="shared" si="15"/>
        <v>5134.8905025751201</v>
      </c>
      <c r="G65" s="289">
        <f t="shared" si="15"/>
        <v>4919.6616949528843</v>
      </c>
      <c r="H65" s="289">
        <f t="shared" si="15"/>
        <v>4994.3047249925658</v>
      </c>
      <c r="I65" s="289">
        <f t="shared" si="15"/>
        <v>4556.9508312106873</v>
      </c>
      <c r="J65" s="289">
        <f t="shared" si="15"/>
        <v>4707.7711085334095</v>
      </c>
      <c r="K65" s="289">
        <f t="shared" si="15"/>
        <v>4246.7347421619452</v>
      </c>
      <c r="L65" s="289">
        <f t="shared" si="15"/>
        <v>4097.2438761148223</v>
      </c>
      <c r="M65" s="289">
        <f t="shared" si="15"/>
        <v>4047.5070259332506</v>
      </c>
      <c r="N65" s="289">
        <f t="shared" si="15"/>
        <v>4043.3085436006813</v>
      </c>
      <c r="O65" s="289">
        <f t="shared" si="15"/>
        <v>3824.649498217459</v>
      </c>
      <c r="P65" s="289">
        <f t="shared" si="15"/>
        <v>4015.6023823548421</v>
      </c>
      <c r="Q65" s="289">
        <f t="shared" si="15"/>
        <v>4136.9471055456215</v>
      </c>
      <c r="R65" s="289">
        <f t="shared" si="15"/>
        <v>3923.4962665753797</v>
      </c>
      <c r="S65" s="289">
        <f t="shared" si="15"/>
        <v>3686.3053284793964</v>
      </c>
      <c r="T65" s="289">
        <f t="shared" si="15"/>
        <v>3268.3445615517353</v>
      </c>
      <c r="U65" s="289">
        <f t="shared" si="15"/>
        <v>3423.1819204888907</v>
      </c>
      <c r="V65" s="289">
        <f t="shared" si="15"/>
        <v>3681.1458352862496</v>
      </c>
      <c r="W65" s="289">
        <f t="shared" si="15"/>
        <v>4024.6810363419013</v>
      </c>
      <c r="X65" s="289">
        <f t="shared" si="15"/>
        <v>3826.9976820492084</v>
      </c>
      <c r="Y65" s="289">
        <f t="shared" si="15"/>
        <v>4217.3808980172807</v>
      </c>
      <c r="DA65" s="84"/>
    </row>
    <row r="66" spans="1:105" ht="12" customHeight="1" x14ac:dyDescent="0.25">
      <c r="A66" s="115" t="s">
        <v>148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6"/>
      <c r="Q66" s="286"/>
      <c r="R66" s="286"/>
      <c r="S66" s="286"/>
      <c r="T66" s="286"/>
      <c r="U66" s="286"/>
      <c r="V66" s="286"/>
      <c r="W66" s="286"/>
      <c r="X66" s="286"/>
      <c r="Y66" s="286"/>
      <c r="DA66" s="118"/>
    </row>
    <row r="67" spans="1:105" ht="12" customHeight="1" x14ac:dyDescent="0.25">
      <c r="A67" s="50" t="s">
        <v>54</v>
      </c>
      <c r="B67" s="252">
        <f t="shared" ref="B67:Y67" si="16">IF(B$53=0,"",B$53/B$10)</f>
        <v>0.21602479501865157</v>
      </c>
      <c r="C67" s="252">
        <f t="shared" si="16"/>
        <v>0.22085492815813063</v>
      </c>
      <c r="D67" s="252">
        <f t="shared" si="16"/>
        <v>0.21052945765870634</v>
      </c>
      <c r="E67" s="252">
        <f t="shared" si="16"/>
        <v>0.21657082633675911</v>
      </c>
      <c r="F67" s="252">
        <f t="shared" si="16"/>
        <v>0.23745070681011324</v>
      </c>
      <c r="G67" s="252">
        <f t="shared" si="16"/>
        <v>0.24370259064835986</v>
      </c>
      <c r="H67" s="252">
        <f t="shared" si="16"/>
        <v>0.2330739880869136</v>
      </c>
      <c r="I67" s="252">
        <f t="shared" si="16"/>
        <v>0.23778079050428111</v>
      </c>
      <c r="J67" s="252">
        <f t="shared" si="16"/>
        <v>0.2265154469473748</v>
      </c>
      <c r="K67" s="252">
        <f t="shared" si="16"/>
        <v>0.24394016178757422</v>
      </c>
      <c r="L67" s="252">
        <f t="shared" si="16"/>
        <v>0.24374117618332691</v>
      </c>
      <c r="M67" s="252">
        <f t="shared" si="16"/>
        <v>0.23858626171800956</v>
      </c>
      <c r="N67" s="252">
        <f t="shared" si="16"/>
        <v>0.23921603282175199</v>
      </c>
      <c r="O67" s="252">
        <f t="shared" si="16"/>
        <v>0.24126538693611793</v>
      </c>
      <c r="P67" s="252">
        <f t="shared" si="16"/>
        <v>0.24866834779260411</v>
      </c>
      <c r="Q67" s="252">
        <f t="shared" si="16"/>
        <v>0.24325264054969389</v>
      </c>
      <c r="R67" s="252">
        <f t="shared" si="16"/>
        <v>0.24444926035751011</v>
      </c>
      <c r="S67" s="252">
        <f t="shared" si="16"/>
        <v>0.24905110861739271</v>
      </c>
      <c r="T67" s="252">
        <f t="shared" si="16"/>
        <v>0.24985440349341351</v>
      </c>
      <c r="U67" s="252">
        <f t="shared" si="16"/>
        <v>0.25091298046811045</v>
      </c>
      <c r="V67" s="252">
        <f t="shared" si="16"/>
        <v>0.25296940371869903</v>
      </c>
      <c r="W67" s="252">
        <f t="shared" si="16"/>
        <v>0.2532493950584534</v>
      </c>
      <c r="X67" s="252">
        <f t="shared" si="16"/>
        <v>0.25113311546548572</v>
      </c>
      <c r="Y67" s="252">
        <f t="shared" si="16"/>
        <v>0.25927070668826746</v>
      </c>
      <c r="DA67" s="83"/>
    </row>
    <row r="68" spans="1:105" ht="12" customHeight="1" x14ac:dyDescent="0.25">
      <c r="A68" s="107" t="s">
        <v>61</v>
      </c>
      <c r="B68" s="291">
        <f t="shared" ref="B68:Y68" si="17">IF(B$54=0,"",B$54/B$11)</f>
        <v>0.20332211383983489</v>
      </c>
      <c r="C68" s="291">
        <f t="shared" si="17"/>
        <v>0.20828010103652866</v>
      </c>
      <c r="D68" s="291">
        <f t="shared" si="17"/>
        <v>0.19629309010880969</v>
      </c>
      <c r="E68" s="291">
        <f t="shared" si="17"/>
        <v>0.20089763774116515</v>
      </c>
      <c r="F68" s="291">
        <f t="shared" si="17"/>
        <v>0.21638357967365909</v>
      </c>
      <c r="G68" s="291">
        <f t="shared" si="17"/>
        <v>0.22786345407763686</v>
      </c>
      <c r="H68" s="291">
        <f t="shared" si="17"/>
        <v>0.21045226145813645</v>
      </c>
      <c r="I68" s="291">
        <f t="shared" si="17"/>
        <v>0.22050432953251645</v>
      </c>
      <c r="J68" s="291">
        <f t="shared" si="17"/>
        <v>0.20899950499346751</v>
      </c>
      <c r="K68" s="291">
        <f t="shared" si="17"/>
        <v>0.22623623089848016</v>
      </c>
      <c r="L68" s="291">
        <f t="shared" si="17"/>
        <v>0.2184034341852796</v>
      </c>
      <c r="M68" s="291">
        <f t="shared" si="17"/>
        <v>0.21378338627251689</v>
      </c>
      <c r="N68" s="291">
        <f t="shared" si="17"/>
        <v>0.2075130036969291</v>
      </c>
      <c r="O68" s="291">
        <f t="shared" si="17"/>
        <v>0.20929125852675362</v>
      </c>
      <c r="P68" s="291">
        <f t="shared" si="17"/>
        <v>0.20824760136535747</v>
      </c>
      <c r="Q68" s="291">
        <f t="shared" si="17"/>
        <v>0.20211410166941648</v>
      </c>
      <c r="R68" s="291">
        <f t="shared" si="17"/>
        <v>0.1957305028264045</v>
      </c>
      <c r="S68" s="291">
        <f t="shared" si="17"/>
        <v>0.19955065480707224</v>
      </c>
      <c r="T68" s="291">
        <f t="shared" si="17"/>
        <v>0.1941306277467037</v>
      </c>
      <c r="U68" s="291">
        <f t="shared" si="17"/>
        <v>0.19567900589492931</v>
      </c>
      <c r="V68" s="291">
        <f t="shared" si="17"/>
        <v>0.19805537391870395</v>
      </c>
      <c r="W68" s="291">
        <f t="shared" si="17"/>
        <v>0.19157965515069675</v>
      </c>
      <c r="X68" s="291">
        <f t="shared" si="17"/>
        <v>0.1941797688072287</v>
      </c>
      <c r="Y68" s="291">
        <f t="shared" si="17"/>
        <v>0.20045755863814652</v>
      </c>
      <c r="DA68" s="94"/>
    </row>
    <row r="69" spans="1:105" ht="12" customHeight="1" x14ac:dyDescent="0.25">
      <c r="A69" s="49" t="s">
        <v>62</v>
      </c>
      <c r="B69" s="253">
        <f t="shared" ref="B69:Y69" si="18">IF(B$55=0,"",B$55/B$12)</f>
        <v>0.16127173600899139</v>
      </c>
      <c r="C69" s="253">
        <f t="shared" si="18"/>
        <v>0.15862340706039235</v>
      </c>
      <c r="D69" s="253">
        <f t="shared" si="18"/>
        <v>0.16414922800623627</v>
      </c>
      <c r="E69" s="253">
        <f t="shared" si="18"/>
        <v>0.17760504674160024</v>
      </c>
      <c r="F69" s="253">
        <f t="shared" si="18"/>
        <v>0.17959427581401524</v>
      </c>
      <c r="G69" s="253">
        <f t="shared" si="18"/>
        <v>0.18965622192013926</v>
      </c>
      <c r="H69" s="253">
        <f t="shared" si="18"/>
        <v>0.18670757809306512</v>
      </c>
      <c r="I69" s="253">
        <f t="shared" si="18"/>
        <v>0.19071984554432725</v>
      </c>
      <c r="J69" s="253">
        <f t="shared" si="18"/>
        <v>0.19124734110601391</v>
      </c>
      <c r="K69" s="253">
        <f t="shared" si="18"/>
        <v>0.19559440013499782</v>
      </c>
      <c r="L69" s="253">
        <f t="shared" si="18"/>
        <v>0.19377472031732496</v>
      </c>
      <c r="M69" s="253">
        <f t="shared" si="18"/>
        <v>0.18968020217287565</v>
      </c>
      <c r="N69" s="253">
        <f t="shared" si="18"/>
        <v>0.18475772212215061</v>
      </c>
      <c r="O69" s="253">
        <f t="shared" si="18"/>
        <v>0.18633847538725265</v>
      </c>
      <c r="P69" s="253">
        <f t="shared" si="18"/>
        <v>0.1985578062186418</v>
      </c>
      <c r="Q69" s="253">
        <f t="shared" si="18"/>
        <v>0.21146949372809906</v>
      </c>
      <c r="R69" s="253">
        <f t="shared" si="18"/>
        <v>0.20785575091046191</v>
      </c>
      <c r="S69" s="253">
        <f t="shared" si="18"/>
        <v>0.20384094268271563</v>
      </c>
      <c r="T69" s="253">
        <f t="shared" si="18"/>
        <v>0.196016843026666</v>
      </c>
      <c r="U69" s="253">
        <f t="shared" si="18"/>
        <v>0.19152006414684469</v>
      </c>
      <c r="V69" s="253">
        <f t="shared" si="18"/>
        <v>0.1864170950006421</v>
      </c>
      <c r="W69" s="253">
        <f t="shared" si="18"/>
        <v>0.18883905410757379</v>
      </c>
      <c r="X69" s="253">
        <f t="shared" si="18"/>
        <v>0.18464401765710645</v>
      </c>
      <c r="Y69" s="253">
        <f t="shared" si="18"/>
        <v>0.19075084381843146</v>
      </c>
      <c r="DA69" s="84"/>
    </row>
    <row r="70" spans="1:105" ht="12" customHeight="1" x14ac:dyDescent="0.25">
      <c r="A70" s="115" t="s">
        <v>149</v>
      </c>
      <c r="B70" s="286"/>
      <c r="C70" s="286"/>
      <c r="D70" s="286"/>
      <c r="E70" s="286"/>
      <c r="F70" s="286"/>
      <c r="G70" s="286"/>
      <c r="H70" s="286"/>
      <c r="I70" s="286"/>
      <c r="J70" s="286"/>
      <c r="K70" s="286"/>
      <c r="L70" s="286"/>
      <c r="M70" s="286"/>
      <c r="N70" s="286"/>
      <c r="O70" s="286"/>
      <c r="P70" s="286"/>
      <c r="Q70" s="286"/>
      <c r="R70" s="286"/>
      <c r="S70" s="286"/>
      <c r="T70" s="286"/>
      <c r="U70" s="286"/>
      <c r="V70" s="286"/>
      <c r="W70" s="286"/>
      <c r="X70" s="286"/>
      <c r="Y70" s="286"/>
      <c r="DA70" s="118"/>
    </row>
    <row r="71" spans="1:105" ht="12" customHeight="1" x14ac:dyDescent="0.25">
      <c r="A71" s="50" t="s">
        <v>54</v>
      </c>
      <c r="B71" s="252">
        <f>IF(PPA_ued!B$5=0,"",PPA_ued!B$5/B$10)</f>
        <v>0.13413027405972741</v>
      </c>
      <c r="C71" s="252">
        <f>IF(PPA_ued!C$5=0,"",PPA_ued!C$5/C$10)</f>
        <v>0.137154944345031</v>
      </c>
      <c r="D71" s="252">
        <f>IF(PPA_ued!D$5=0,"",PPA_ued!D$5/D$10)</f>
        <v>0.13061842229324072</v>
      </c>
      <c r="E71" s="252">
        <f>IF(PPA_ued!E$5=0,"",PPA_ued!E$5/E$10)</f>
        <v>0.13299974985179025</v>
      </c>
      <c r="F71" s="252">
        <f>IF(PPA_ued!F$5=0,"",PPA_ued!F$5/F$10)</f>
        <v>0.14661918807098989</v>
      </c>
      <c r="G71" s="252">
        <f>IF(PPA_ued!G$5=0,"",PPA_ued!G$5/G$10)</f>
        <v>0.15255756271140367</v>
      </c>
      <c r="H71" s="252">
        <f>IF(PPA_ued!H$5=0,"",PPA_ued!H$5/H$10)</f>
        <v>0.14572975246770264</v>
      </c>
      <c r="I71" s="252">
        <f>IF(PPA_ued!I$5=0,"",PPA_ued!I$5/I$10)</f>
        <v>0.15117783889515407</v>
      </c>
      <c r="J71" s="252">
        <f>IF(PPA_ued!J$5=0,"",PPA_ued!J$5/J$10)</f>
        <v>0.14399891215034699</v>
      </c>
      <c r="K71" s="252">
        <f>IF(PPA_ued!K$5=0,"",PPA_ued!K$5/K$10)</f>
        <v>0.15439281920700201</v>
      </c>
      <c r="L71" s="252">
        <f>IF(PPA_ued!L$5=0,"",PPA_ued!L$5/L$10)</f>
        <v>0.15432670890600392</v>
      </c>
      <c r="M71" s="252">
        <f>IF(PPA_ued!M$5=0,"",PPA_ued!M$5/M$10)</f>
        <v>0.15156390937376835</v>
      </c>
      <c r="N71" s="252">
        <f>IF(PPA_ued!N$5=0,"",PPA_ued!N$5/N$10)</f>
        <v>0.15234433801306801</v>
      </c>
      <c r="O71" s="252">
        <f>IF(PPA_ued!O$5=0,"",PPA_ued!O$5/O$10)</f>
        <v>0.15370917898422296</v>
      </c>
      <c r="P71" s="252">
        <f>IF(PPA_ued!P$5=0,"",PPA_ued!P$5/P$10)</f>
        <v>0.15837643284388689</v>
      </c>
      <c r="Q71" s="252">
        <f>IF(PPA_ued!Q$5=0,"",PPA_ued!Q$5/Q$10)</f>
        <v>0.15502610872109507</v>
      </c>
      <c r="R71" s="252">
        <f>IF(PPA_ued!R$5=0,"",PPA_ued!R$5/R$10)</f>
        <v>0.15573121793157496</v>
      </c>
      <c r="S71" s="252">
        <f>IF(PPA_ued!S$5=0,"",PPA_ued!S$5/S$10)</f>
        <v>0.15857073356079571</v>
      </c>
      <c r="T71" s="252">
        <f>IF(PPA_ued!T$5=0,"",PPA_ued!T$5/T$10)</f>
        <v>0.15889405724822644</v>
      </c>
      <c r="U71" s="252">
        <f>IF(PPA_ued!U$5=0,"",PPA_ued!U$5/U$10)</f>
        <v>0.1596751186960477</v>
      </c>
      <c r="V71" s="252">
        <f>IF(PPA_ued!V$5=0,"",PPA_ued!V$5/V$10)</f>
        <v>0.16087813202947204</v>
      </c>
      <c r="W71" s="252">
        <f>IF(PPA_ued!W$5=0,"",PPA_ued!W$5/W$10)</f>
        <v>0.16149673735200876</v>
      </c>
      <c r="X71" s="252">
        <f>IF(PPA_ued!X$5=0,"",PPA_ued!X$5/X$10)</f>
        <v>0.16355761453139969</v>
      </c>
      <c r="Y71" s="252">
        <f>IF(PPA_ued!Y$5=0,"",PPA_ued!Y$5/Y$10)</f>
        <v>0.17027163233297918</v>
      </c>
      <c r="DA71" s="83"/>
    </row>
    <row r="72" spans="1:105" ht="12" customHeight="1" x14ac:dyDescent="0.25">
      <c r="A72" s="107" t="s">
        <v>61</v>
      </c>
      <c r="B72" s="291">
        <f>IF(PPA_ued!B$32=0,"",PPA_ued!B$32/B$11)</f>
        <v>0.14556484205541342</v>
      </c>
      <c r="C72" s="291">
        <f>IF(PPA_ued!C$32=0,"",PPA_ued!C$32/C$11)</f>
        <v>0.14910806874575039</v>
      </c>
      <c r="D72" s="291">
        <f>IF(PPA_ued!D$32=0,"",PPA_ued!D$32/D$11)</f>
        <v>0.14026949563166158</v>
      </c>
      <c r="E72" s="291">
        <f>IF(PPA_ued!E$32=0,"",PPA_ued!E$32/E$11)</f>
        <v>0.14119168995986592</v>
      </c>
      <c r="F72" s="291">
        <f>IF(PPA_ued!F$32=0,"",PPA_ued!F$32/F$11)</f>
        <v>0.15368203951450132</v>
      </c>
      <c r="G72" s="291">
        <f>IF(PPA_ued!G$32=0,"",PPA_ued!G$32/G$11)</f>
        <v>0.16382069079050979</v>
      </c>
      <c r="H72" s="291">
        <f>IF(PPA_ued!H$32=0,"",PPA_ued!H$32/H$11)</f>
        <v>0.15189699713533084</v>
      </c>
      <c r="I72" s="291">
        <f>IF(PPA_ued!I$32=0,"",PPA_ued!I$32/I$11)</f>
        <v>0.16135672225914724</v>
      </c>
      <c r="J72" s="291">
        <f>IF(PPA_ued!J$32=0,"",PPA_ued!J$32/J$11)</f>
        <v>0.15289209362006698</v>
      </c>
      <c r="K72" s="291">
        <f>IF(PPA_ued!K$32=0,"",PPA_ued!K$32/K$11)</f>
        <v>0.16437636978976636</v>
      </c>
      <c r="L72" s="291">
        <f>IF(PPA_ued!L$32=0,"",PPA_ued!L$32/L$11)</f>
        <v>0.16046984673388243</v>
      </c>
      <c r="M72" s="291">
        <f>IF(PPA_ued!M$32=0,"",PPA_ued!M$32/M$11)</f>
        <v>0.1576988226893799</v>
      </c>
      <c r="N72" s="291">
        <f>IF(PPA_ued!N$32=0,"",PPA_ued!N$32/N$11)</f>
        <v>0.1553116624892604</v>
      </c>
      <c r="O72" s="291">
        <f>IF(PPA_ued!O$32=0,"",PPA_ued!O$32/O$11)</f>
        <v>0.15682833384229325</v>
      </c>
      <c r="P72" s="291">
        <f>IF(PPA_ued!P$32=0,"",PPA_ued!P$32/P$11)</f>
        <v>0.15799173445835293</v>
      </c>
      <c r="Q72" s="291">
        <f>IF(PPA_ued!Q$32=0,"",PPA_ued!Q$32/Q$11)</f>
        <v>0.15358448975688346</v>
      </c>
      <c r="R72" s="291">
        <f>IF(PPA_ued!R$32=0,"",PPA_ued!R$32/R$11)</f>
        <v>0.15062009457880918</v>
      </c>
      <c r="S72" s="291">
        <f>IF(PPA_ued!S$32=0,"",PPA_ued!S$32/S$11)</f>
        <v>0.15367037159555039</v>
      </c>
      <c r="T72" s="291">
        <f>IF(PPA_ued!T$32=0,"",PPA_ued!T$32/T$11)</f>
        <v>0.1512232273606679</v>
      </c>
      <c r="U72" s="291">
        <f>IF(PPA_ued!U$32=0,"",PPA_ued!U$32/U$11)</f>
        <v>0.15288256549912396</v>
      </c>
      <c r="V72" s="291">
        <f>IF(PPA_ued!V$32=0,"",PPA_ued!V$32/V$11)</f>
        <v>0.15469687885240477</v>
      </c>
      <c r="W72" s="291">
        <f>IF(PPA_ued!W$32=0,"",PPA_ued!W$32/W$11)</f>
        <v>0.15203244589714787</v>
      </c>
      <c r="X72" s="291">
        <f>IF(PPA_ued!X$32=0,"",PPA_ued!X$32/X$11)</f>
        <v>0.15524190752608708</v>
      </c>
      <c r="Y72" s="291">
        <f>IF(PPA_ued!Y$32=0,"",PPA_ued!Y$32/Y$11)</f>
        <v>0.16174306543867806</v>
      </c>
      <c r="DA72" s="94"/>
    </row>
    <row r="73" spans="1:105" ht="12" customHeight="1" x14ac:dyDescent="0.25">
      <c r="A73" s="49" t="s">
        <v>62</v>
      </c>
      <c r="B73" s="253">
        <f>IF(PPA_ued!B$83=0,"",PPA_ued!B$83/B$12)</f>
        <v>9.5317167717000689E-2</v>
      </c>
      <c r="C73" s="253">
        <f>IF(PPA_ued!C$83=0,"",PPA_ued!C$83/C$12)</f>
        <v>9.3957900866478608E-2</v>
      </c>
      <c r="D73" s="253">
        <f>IF(PPA_ued!D$83=0,"",PPA_ued!D$83/D$12)</f>
        <v>9.7548400214150732E-2</v>
      </c>
      <c r="E73" s="253">
        <f>IF(PPA_ued!E$83=0,"",PPA_ued!E$83/E$12)</f>
        <v>0.105640431441029</v>
      </c>
      <c r="F73" s="253">
        <f>IF(PPA_ued!F$83=0,"",PPA_ued!F$83/F$12)</f>
        <v>0.10789639070354631</v>
      </c>
      <c r="G73" s="253">
        <f>IF(PPA_ued!G$83=0,"",PPA_ued!G$83/G$12)</f>
        <v>0.11362894153150259</v>
      </c>
      <c r="H73" s="253">
        <f>IF(PPA_ued!H$83=0,"",PPA_ued!H$83/H$12)</f>
        <v>0.11264826438148985</v>
      </c>
      <c r="I73" s="253">
        <f>IF(PPA_ued!I$83=0,"",PPA_ued!I$83/I$12)</f>
        <v>0.11558214120309124</v>
      </c>
      <c r="J73" s="253">
        <f>IF(PPA_ued!J$83=0,"",PPA_ued!J$83/J$12)</f>
        <v>0.11591416924584956</v>
      </c>
      <c r="K73" s="253">
        <f>IF(PPA_ued!K$83=0,"",PPA_ued!K$83/K$12)</f>
        <v>0.1186841004931708</v>
      </c>
      <c r="L73" s="253">
        <f>IF(PPA_ued!L$83=0,"",PPA_ued!L$83/L$12)</f>
        <v>0.11866402977967418</v>
      </c>
      <c r="M73" s="253">
        <f>IF(PPA_ued!M$83=0,"",PPA_ued!M$83/M$12)</f>
        <v>0.11630327873300883</v>
      </c>
      <c r="N73" s="253">
        <f>IF(PPA_ued!N$83=0,"",PPA_ued!N$83/N$12)</f>
        <v>0.11487171790553535</v>
      </c>
      <c r="O73" s="253">
        <f>IF(PPA_ued!O$83=0,"",PPA_ued!O$83/O$12)</f>
        <v>0.1156301806153375</v>
      </c>
      <c r="P73" s="253">
        <f>IF(PPA_ued!P$83=0,"",PPA_ued!P$83/P$12)</f>
        <v>0.12310370698055477</v>
      </c>
      <c r="Q73" s="253">
        <f>IF(PPA_ued!Q$83=0,"",PPA_ued!Q$83/Q$12)</f>
        <v>0.13107010990397797</v>
      </c>
      <c r="R73" s="253">
        <f>IF(PPA_ued!R$83=0,"",PPA_ued!R$83/R$12)</f>
        <v>0.13135316800279506</v>
      </c>
      <c r="S73" s="253">
        <f>IF(PPA_ued!S$83=0,"",PPA_ued!S$83/S$12)</f>
        <v>0.13092924424551733</v>
      </c>
      <c r="T73" s="253">
        <f>IF(PPA_ued!T$83=0,"",PPA_ued!T$83/T$12)</f>
        <v>0.12638734887906525</v>
      </c>
      <c r="U73" s="253">
        <f>IF(PPA_ued!U$83=0,"",PPA_ued!U$83/U$12)</f>
        <v>0.12339380264929688</v>
      </c>
      <c r="V73" s="253">
        <f>IF(PPA_ued!V$83=0,"",PPA_ued!V$83/V$12)</f>
        <v>0.1200989476883087</v>
      </c>
      <c r="W73" s="253">
        <f>IF(PPA_ued!W$83=0,"",PPA_ued!W$83/W$12)</f>
        <v>0.12173282787492899</v>
      </c>
      <c r="X73" s="253">
        <f>IF(PPA_ued!X$83=0,"",PPA_ued!X$83/X$12)</f>
        <v>0.11910854763576667</v>
      </c>
      <c r="Y73" s="253">
        <f>IF(PPA_ued!Y$83=0,"",PPA_ued!Y$83/Y$12)</f>
        <v>0.12296348302393201</v>
      </c>
      <c r="DA73" s="84"/>
    </row>
    <row r="74" spans="1:105" ht="12" customHeight="1" x14ac:dyDescent="0.25">
      <c r="A74" s="110" t="s">
        <v>87</v>
      </c>
      <c r="B74" s="254">
        <f t="shared" ref="B74:Y74" si="19">IF(B$52=0,"",B$57/B$52)</f>
        <v>1.5249076584088044</v>
      </c>
      <c r="C74" s="254">
        <f t="shared" si="19"/>
        <v>1.4798481580471698</v>
      </c>
      <c r="D74" s="254">
        <f t="shared" si="19"/>
        <v>1.4728904162128018</v>
      </c>
      <c r="E74" s="254">
        <f t="shared" si="19"/>
        <v>1.312487417719433</v>
      </c>
      <c r="F74" s="254">
        <f t="shared" si="19"/>
        <v>1.2178910711224211</v>
      </c>
      <c r="G74" s="254">
        <f t="shared" si="19"/>
        <v>1.2502866598494502</v>
      </c>
      <c r="H74" s="254">
        <f t="shared" si="19"/>
        <v>1.1889041539514489</v>
      </c>
      <c r="I74" s="254">
        <f t="shared" si="19"/>
        <v>1.214220072208871</v>
      </c>
      <c r="J74" s="254">
        <f t="shared" si="19"/>
        <v>1.2586680624564532</v>
      </c>
      <c r="K74" s="254">
        <f t="shared" si="19"/>
        <v>1.2472456905911811</v>
      </c>
      <c r="L74" s="254">
        <f t="shared" si="19"/>
        <v>1.1776700388306607</v>
      </c>
      <c r="M74" s="254">
        <f t="shared" si="19"/>
        <v>1.1017015044993215</v>
      </c>
      <c r="N74" s="254">
        <f t="shared" si="19"/>
        <v>1.1109701192480297</v>
      </c>
      <c r="O74" s="254">
        <f t="shared" si="19"/>
        <v>1.1485766742520933</v>
      </c>
      <c r="P74" s="254">
        <f t="shared" si="19"/>
        <v>1.1754263815639738</v>
      </c>
      <c r="Q74" s="254">
        <f t="shared" si="19"/>
        <v>1.2019750904323607</v>
      </c>
      <c r="R74" s="254">
        <f t="shared" si="19"/>
        <v>1.1902909474078471</v>
      </c>
      <c r="S74" s="254">
        <f t="shared" si="19"/>
        <v>1.1586801114575471</v>
      </c>
      <c r="T74" s="254">
        <f t="shared" si="19"/>
        <v>1.1443126172971716</v>
      </c>
      <c r="U74" s="254">
        <f t="shared" si="19"/>
        <v>1.1451308246836536</v>
      </c>
      <c r="V74" s="254">
        <f t="shared" si="19"/>
        <v>1.1556019223849801</v>
      </c>
      <c r="W74" s="254">
        <f t="shared" si="19"/>
        <v>1.1441486358109396</v>
      </c>
      <c r="X74" s="254">
        <f t="shared" si="19"/>
        <v>1.1040493848648534</v>
      </c>
      <c r="Y74" s="254">
        <f t="shared" si="19"/>
        <v>1.0523336404348407</v>
      </c>
      <c r="DA74" s="109"/>
    </row>
    <row r="75" spans="1:105" ht="12" customHeight="1" x14ac:dyDescent="0.25">
      <c r="A75" s="50" t="s">
        <v>54</v>
      </c>
      <c r="B75" s="255">
        <f t="shared" ref="B75:Y75" si="20">IF(B$53=0,"",B$58/B$53)</f>
        <v>1.0419574494606165</v>
      </c>
      <c r="C75" s="255">
        <f t="shared" si="20"/>
        <v>0.99103734902149809</v>
      </c>
      <c r="D75" s="255">
        <f t="shared" si="20"/>
        <v>0.97931303753189014</v>
      </c>
      <c r="E75" s="255">
        <f t="shared" si="20"/>
        <v>0.92504075701524424</v>
      </c>
      <c r="F75" s="255">
        <f t="shared" si="20"/>
        <v>0.85511099982114636</v>
      </c>
      <c r="G75" s="255">
        <f t="shared" si="20"/>
        <v>0.90973810553342638</v>
      </c>
      <c r="H75" s="255">
        <f t="shared" si="20"/>
        <v>0.87534175779051093</v>
      </c>
      <c r="I75" s="255">
        <f t="shared" si="20"/>
        <v>0.90921764634472169</v>
      </c>
      <c r="J75" s="255">
        <f t="shared" si="20"/>
        <v>0.94649433433292773</v>
      </c>
      <c r="K75" s="255">
        <f t="shared" si="20"/>
        <v>0.93277600195115185</v>
      </c>
      <c r="L75" s="255">
        <f t="shared" si="20"/>
        <v>0.90532325244716028</v>
      </c>
      <c r="M75" s="255">
        <f t="shared" si="20"/>
        <v>0.83902702755940639</v>
      </c>
      <c r="N75" s="255">
        <f t="shared" si="20"/>
        <v>0.83425469004698849</v>
      </c>
      <c r="O75" s="255">
        <f t="shared" si="20"/>
        <v>0.8891890872323841</v>
      </c>
      <c r="P75" s="255">
        <f t="shared" si="20"/>
        <v>0.91176229115788932</v>
      </c>
      <c r="Q75" s="255">
        <f t="shared" si="20"/>
        <v>0.93684558070795998</v>
      </c>
      <c r="R75" s="255">
        <f t="shared" si="20"/>
        <v>0.9266388817274599</v>
      </c>
      <c r="S75" s="255">
        <f t="shared" si="20"/>
        <v>0.90500597519677506</v>
      </c>
      <c r="T75" s="255">
        <f t="shared" si="20"/>
        <v>0.89232538954674012</v>
      </c>
      <c r="U75" s="255">
        <f t="shared" si="20"/>
        <v>0.89171546824169312</v>
      </c>
      <c r="V75" s="255">
        <f t="shared" si="20"/>
        <v>0.89056490496580865</v>
      </c>
      <c r="W75" s="255">
        <f t="shared" si="20"/>
        <v>0.85704847722902877</v>
      </c>
      <c r="X75" s="255">
        <f t="shared" si="20"/>
        <v>0.82265332848500827</v>
      </c>
      <c r="Y75" s="255">
        <f t="shared" si="20"/>
        <v>0.7950804584810246</v>
      </c>
      <c r="DA75" s="83"/>
    </row>
    <row r="76" spans="1:105" ht="12" customHeight="1" x14ac:dyDescent="0.25">
      <c r="A76" s="107" t="s">
        <v>61</v>
      </c>
      <c r="B76" s="293">
        <f t="shared" ref="B76:Y76" si="21">IF(B$54=0,"",B$59/B$54)</f>
        <v>1.7461918073428582</v>
      </c>
      <c r="C76" s="293">
        <f t="shared" si="21"/>
        <v>1.6951297291525569</v>
      </c>
      <c r="D76" s="293">
        <f t="shared" si="21"/>
        <v>1.688276141381081</v>
      </c>
      <c r="E76" s="293">
        <f t="shared" si="21"/>
        <v>1.5014953515834792</v>
      </c>
      <c r="F76" s="293">
        <f t="shared" si="21"/>
        <v>1.3923283063635761</v>
      </c>
      <c r="G76" s="293">
        <f t="shared" si="21"/>
        <v>1.4253558181421262</v>
      </c>
      <c r="H76" s="293">
        <f t="shared" si="21"/>
        <v>1.3533775378747164</v>
      </c>
      <c r="I76" s="293">
        <f t="shared" si="21"/>
        <v>1.3753992125045558</v>
      </c>
      <c r="J76" s="293">
        <f t="shared" si="21"/>
        <v>1.4252413504731329</v>
      </c>
      <c r="K76" s="293">
        <f t="shared" si="21"/>
        <v>1.4111774571058924</v>
      </c>
      <c r="L76" s="293">
        <f t="shared" si="21"/>
        <v>1.3255606253331982</v>
      </c>
      <c r="M76" s="293">
        <f t="shared" si="21"/>
        <v>1.2417687160180646</v>
      </c>
      <c r="N76" s="293">
        <f t="shared" si="21"/>
        <v>1.2559239805478444</v>
      </c>
      <c r="O76" s="293">
        <f t="shared" si="21"/>
        <v>1.291387917931067</v>
      </c>
      <c r="P76" s="293">
        <f t="shared" si="21"/>
        <v>1.3161859633598967</v>
      </c>
      <c r="Q76" s="293">
        <f t="shared" si="21"/>
        <v>1.3478961285960926</v>
      </c>
      <c r="R76" s="293">
        <f t="shared" si="21"/>
        <v>1.3447744959700816</v>
      </c>
      <c r="S76" s="293">
        <f t="shared" si="21"/>
        <v>1.3008156867030038</v>
      </c>
      <c r="T76" s="293">
        <f t="shared" si="21"/>
        <v>1.286585880604241</v>
      </c>
      <c r="U76" s="293">
        <f t="shared" si="21"/>
        <v>1.278199592464436</v>
      </c>
      <c r="V76" s="293">
        <f t="shared" si="21"/>
        <v>1.2854765801481149</v>
      </c>
      <c r="W76" s="293">
        <f t="shared" si="21"/>
        <v>1.2625607674191568</v>
      </c>
      <c r="X76" s="293">
        <f t="shared" si="21"/>
        <v>1.2153917642428576</v>
      </c>
      <c r="Y76" s="293">
        <f t="shared" si="21"/>
        <v>1.1565356554631239</v>
      </c>
      <c r="DA76" s="94"/>
    </row>
    <row r="77" spans="1:105" ht="12" customHeight="1" x14ac:dyDescent="0.25">
      <c r="A77" s="49" t="s">
        <v>62</v>
      </c>
      <c r="B77" s="256">
        <f t="shared" ref="B77:Y77" si="22">IF(B$55=0,"",B$60/B$55)</f>
        <v>8.1206570791480651E-2</v>
      </c>
      <c r="C77" s="256">
        <f t="shared" si="22"/>
        <v>7.0818763245326377E-2</v>
      </c>
      <c r="D77" s="256">
        <f t="shared" si="22"/>
        <v>6.6200529656162715E-2</v>
      </c>
      <c r="E77" s="256">
        <f t="shared" si="22"/>
        <v>8.3716004808664493E-2</v>
      </c>
      <c r="F77" s="256">
        <f t="shared" si="22"/>
        <v>8.1170278131091567E-2</v>
      </c>
      <c r="G77" s="256">
        <f t="shared" si="22"/>
        <v>0.11093197405461282</v>
      </c>
      <c r="H77" s="256">
        <f t="shared" si="22"/>
        <v>0.11632409017425614</v>
      </c>
      <c r="I77" s="256">
        <f t="shared" si="22"/>
        <v>0.14242837738854192</v>
      </c>
      <c r="J77" s="256">
        <f t="shared" si="22"/>
        <v>0.14460153920828406</v>
      </c>
      <c r="K77" s="256">
        <f t="shared" si="22"/>
        <v>0.13464645075287482</v>
      </c>
      <c r="L77" s="256">
        <f t="shared" si="22"/>
        <v>0.16766613017189216</v>
      </c>
      <c r="M77" s="256">
        <f t="shared" si="22"/>
        <v>0.15178007003915614</v>
      </c>
      <c r="N77" s="256">
        <f t="shared" si="22"/>
        <v>0.13551582015825714</v>
      </c>
      <c r="O77" s="256">
        <f t="shared" si="22"/>
        <v>0.17102581282213805</v>
      </c>
      <c r="P77" s="256">
        <f t="shared" si="22"/>
        <v>0.18188978221250038</v>
      </c>
      <c r="Q77" s="256">
        <f t="shared" si="22"/>
        <v>0.18642228212568085</v>
      </c>
      <c r="R77" s="256">
        <f t="shared" si="22"/>
        <v>0.17516988067458536</v>
      </c>
      <c r="S77" s="256">
        <f t="shared" si="22"/>
        <v>0.1872805200684608</v>
      </c>
      <c r="T77" s="256">
        <f t="shared" si="22"/>
        <v>0.17661873213864132</v>
      </c>
      <c r="U77" s="256">
        <f t="shared" si="22"/>
        <v>0.18637168077919597</v>
      </c>
      <c r="V77" s="256">
        <f t="shared" si="22"/>
        <v>0.18198048433802377</v>
      </c>
      <c r="W77" s="256">
        <f t="shared" si="22"/>
        <v>0.16176228292827399</v>
      </c>
      <c r="X77" s="256">
        <f t="shared" si="22"/>
        <v>0.15480564033932612</v>
      </c>
      <c r="Y77" s="256">
        <f t="shared" si="22"/>
        <v>0.16978617350742573</v>
      </c>
      <c r="DA77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4:Y4" formulaRange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final energy consumption"</f>
        <v>DE: Pulp, paper and printing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152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54</v>
      </c>
      <c r="B5" s="223">
        <v>478.4949209663132</v>
      </c>
      <c r="C5" s="223">
        <v>464.4579139165487</v>
      </c>
      <c r="D5" s="223">
        <v>452.21727505090121</v>
      </c>
      <c r="E5" s="223">
        <v>530.59852452505982</v>
      </c>
      <c r="F5" s="223">
        <v>594.10166843890329</v>
      </c>
      <c r="G5" s="223">
        <v>701.61975847662802</v>
      </c>
      <c r="H5" s="223">
        <v>684.77137699935213</v>
      </c>
      <c r="I5" s="223">
        <v>713.58015230334763</v>
      </c>
      <c r="J5" s="223">
        <v>658.88813208052386</v>
      </c>
      <c r="K5" s="223">
        <v>620.83015115099431</v>
      </c>
      <c r="L5" s="223">
        <v>673.46174461805595</v>
      </c>
      <c r="M5" s="223">
        <v>650.14756318157606</v>
      </c>
      <c r="N5" s="223">
        <v>630.57346251813829</v>
      </c>
      <c r="O5" s="223">
        <v>629.70265990326777</v>
      </c>
      <c r="P5" s="223">
        <v>645.79169921739287</v>
      </c>
      <c r="Q5" s="223">
        <v>621.26724396391819</v>
      </c>
      <c r="R5" s="223">
        <v>607.45641198841258</v>
      </c>
      <c r="S5" s="223">
        <v>605.69229615749907</v>
      </c>
      <c r="T5" s="223">
        <v>614.3919781903038</v>
      </c>
      <c r="U5" s="223">
        <v>583.61355604960613</v>
      </c>
      <c r="V5" s="223">
        <v>570.3701145645507</v>
      </c>
      <c r="W5" s="223">
        <v>589.41264205904452</v>
      </c>
      <c r="X5" s="223">
        <v>545.45861545988032</v>
      </c>
      <c r="Y5" s="223">
        <v>500.32246081755039</v>
      </c>
      <c r="DA5" s="89" t="s">
        <v>1842</v>
      </c>
    </row>
    <row r="6" spans="1:105" ht="12" customHeight="1" x14ac:dyDescent="0.25">
      <c r="A6" s="55" t="s">
        <v>91</v>
      </c>
      <c r="B6" s="259">
        <v>2.3924746048313481</v>
      </c>
      <c r="C6" s="259">
        <v>2.3222895695824879</v>
      </c>
      <c r="D6" s="259">
        <v>2.2610863752542798</v>
      </c>
      <c r="E6" s="259">
        <v>2.6529926226251201</v>
      </c>
      <c r="F6" s="259">
        <v>2.9705083421943228</v>
      </c>
      <c r="G6" s="259">
        <v>3.508098792382929</v>
      </c>
      <c r="H6" s="259">
        <v>3.4238568849965998</v>
      </c>
      <c r="I6" s="259">
        <v>3.567900761516547</v>
      </c>
      <c r="J6" s="259">
        <v>3.2944406604024361</v>
      </c>
      <c r="K6" s="259">
        <v>3.1041507557547861</v>
      </c>
      <c r="L6" s="259">
        <v>3.3673087230901322</v>
      </c>
      <c r="M6" s="259">
        <v>3.2507378159077338</v>
      </c>
      <c r="N6" s="259">
        <v>3.152867312590494</v>
      </c>
      <c r="O6" s="259">
        <v>3.1485132995162011</v>
      </c>
      <c r="P6" s="259">
        <v>3.228958496086805</v>
      </c>
      <c r="Q6" s="259">
        <v>3.1063362198194309</v>
      </c>
      <c r="R6" s="259">
        <v>3.0372820599419179</v>
      </c>
      <c r="S6" s="259">
        <v>3.0284614807873229</v>
      </c>
      <c r="T6" s="259">
        <v>3.0719598909513421</v>
      </c>
      <c r="U6" s="259">
        <v>2.9180677802478452</v>
      </c>
      <c r="V6" s="259">
        <v>2.8518505728225838</v>
      </c>
      <c r="W6" s="259">
        <v>2.9470632102950352</v>
      </c>
      <c r="X6" s="259">
        <v>2.727293077299235</v>
      </c>
      <c r="Y6" s="259">
        <v>2.5016123040875331</v>
      </c>
      <c r="DA6" s="67" t="s">
        <v>1843</v>
      </c>
    </row>
    <row r="7" spans="1:105" ht="12" customHeight="1" x14ac:dyDescent="0.25">
      <c r="A7" s="173" t="s">
        <v>92</v>
      </c>
      <c r="B7" s="224">
        <v>3.3494644467638879</v>
      </c>
      <c r="C7" s="224">
        <v>3.2512053974154842</v>
      </c>
      <c r="D7" s="224">
        <v>3.1655209253559931</v>
      </c>
      <c r="E7" s="224">
        <v>3.7141896716751681</v>
      </c>
      <c r="F7" s="224">
        <v>4.1587116790720522</v>
      </c>
      <c r="G7" s="224">
        <v>4.9113383093360996</v>
      </c>
      <c r="H7" s="224">
        <v>4.7933996389952389</v>
      </c>
      <c r="I7" s="224">
        <v>4.9950610661231662</v>
      </c>
      <c r="J7" s="224">
        <v>4.612216924563409</v>
      </c>
      <c r="K7" s="224">
        <v>4.3458110580567002</v>
      </c>
      <c r="L7" s="224">
        <v>4.7142322123261842</v>
      </c>
      <c r="M7" s="224">
        <v>4.5510329422708287</v>
      </c>
      <c r="N7" s="224">
        <v>4.4140142376266924</v>
      </c>
      <c r="O7" s="224">
        <v>4.4079186193226807</v>
      </c>
      <c r="P7" s="224">
        <v>4.5205418945215259</v>
      </c>
      <c r="Q7" s="224">
        <v>4.3488707077472029</v>
      </c>
      <c r="R7" s="224">
        <v>4.2521948839186852</v>
      </c>
      <c r="S7" s="224">
        <v>4.2398460731022523</v>
      </c>
      <c r="T7" s="224">
        <v>4.3007438473318791</v>
      </c>
      <c r="U7" s="224">
        <v>4.0852948923469832</v>
      </c>
      <c r="V7" s="224">
        <v>3.992590801951617</v>
      </c>
      <c r="W7" s="224">
        <v>4.1258884944130489</v>
      </c>
      <c r="X7" s="224">
        <v>3.81821030821893</v>
      </c>
      <c r="Y7" s="224">
        <v>3.5022572257225462</v>
      </c>
      <c r="DA7" s="177" t="s">
        <v>1844</v>
      </c>
    </row>
    <row r="8" spans="1:105" ht="12" customHeight="1" x14ac:dyDescent="0.25">
      <c r="A8" s="173" t="s">
        <v>93</v>
      </c>
      <c r="B8" s="224">
        <v>19.139796838650781</v>
      </c>
      <c r="C8" s="224">
        <v>18.57831655665991</v>
      </c>
      <c r="D8" s="224">
        <v>18.088691002034238</v>
      </c>
      <c r="E8" s="224">
        <v>21.223940981000961</v>
      </c>
      <c r="F8" s="224">
        <v>23.764066737554579</v>
      </c>
      <c r="G8" s="224">
        <v>28.064790339063439</v>
      </c>
      <c r="H8" s="224">
        <v>27.390855079972798</v>
      </c>
      <c r="I8" s="224">
        <v>28.54320609213238</v>
      </c>
      <c r="J8" s="224">
        <v>26.355525283219489</v>
      </c>
      <c r="K8" s="224">
        <v>24.833206046038281</v>
      </c>
      <c r="L8" s="224">
        <v>26.938469784721061</v>
      </c>
      <c r="M8" s="224">
        <v>26.00590252726187</v>
      </c>
      <c r="N8" s="224">
        <v>25.222938500723949</v>
      </c>
      <c r="O8" s="224">
        <v>25.188106396129609</v>
      </c>
      <c r="P8" s="224">
        <v>25.83166796869444</v>
      </c>
      <c r="Q8" s="224">
        <v>24.85068975855545</v>
      </c>
      <c r="R8" s="224">
        <v>24.29825647953534</v>
      </c>
      <c r="S8" s="224">
        <v>24.22769184629859</v>
      </c>
      <c r="T8" s="224">
        <v>24.57567912761073</v>
      </c>
      <c r="U8" s="224">
        <v>23.344542241982762</v>
      </c>
      <c r="V8" s="224">
        <v>22.81480458258067</v>
      </c>
      <c r="W8" s="224">
        <v>23.576505682360281</v>
      </c>
      <c r="X8" s="224">
        <v>21.81834461839388</v>
      </c>
      <c r="Y8" s="224">
        <v>20.012898432700261</v>
      </c>
      <c r="DA8" s="177" t="s">
        <v>1845</v>
      </c>
    </row>
    <row r="9" spans="1:105" ht="12" customHeight="1" x14ac:dyDescent="0.25">
      <c r="A9" s="173" t="s">
        <v>94</v>
      </c>
      <c r="B9" s="224">
        <v>9.5698984193253924</v>
      </c>
      <c r="C9" s="224">
        <v>9.2891582783299533</v>
      </c>
      <c r="D9" s="224">
        <v>9.044345501017121</v>
      </c>
      <c r="E9" s="224">
        <v>10.611970490500481</v>
      </c>
      <c r="F9" s="224">
        <v>11.882033368777289</v>
      </c>
      <c r="G9" s="224">
        <v>14.03239516953172</v>
      </c>
      <c r="H9" s="224">
        <v>13.695427539986399</v>
      </c>
      <c r="I9" s="224">
        <v>14.27160304606619</v>
      </c>
      <c r="J9" s="224">
        <v>13.177762641609741</v>
      </c>
      <c r="K9" s="224">
        <v>12.416603023019141</v>
      </c>
      <c r="L9" s="224">
        <v>13.469234892360531</v>
      </c>
      <c r="M9" s="224">
        <v>13.002951263630941</v>
      </c>
      <c r="N9" s="224">
        <v>12.61146925036198</v>
      </c>
      <c r="O9" s="224">
        <v>12.594053198064801</v>
      </c>
      <c r="P9" s="224">
        <v>12.91583398434722</v>
      </c>
      <c r="Q9" s="224">
        <v>12.425344879277731</v>
      </c>
      <c r="R9" s="224">
        <v>12.14912823976767</v>
      </c>
      <c r="S9" s="224">
        <v>12.11384592314929</v>
      </c>
      <c r="T9" s="224">
        <v>12.28783956380537</v>
      </c>
      <c r="U9" s="224">
        <v>11.672271120991381</v>
      </c>
      <c r="V9" s="224">
        <v>11.407402291290341</v>
      </c>
      <c r="W9" s="224">
        <v>11.788252841180141</v>
      </c>
      <c r="X9" s="224">
        <v>10.90917230919694</v>
      </c>
      <c r="Y9" s="224">
        <v>10.006449216350131</v>
      </c>
      <c r="DA9" s="177" t="s">
        <v>1846</v>
      </c>
    </row>
    <row r="10" spans="1:105" ht="12" customHeight="1" x14ac:dyDescent="0.25">
      <c r="A10" s="56" t="s">
        <v>95</v>
      </c>
      <c r="B10" s="260">
        <v>6.435945302801132</v>
      </c>
      <c r="C10" s="260">
        <v>6.3725443842907126</v>
      </c>
      <c r="D10" s="260">
        <v>6.274417166414902</v>
      </c>
      <c r="E10" s="260">
        <v>7.2066506810304816</v>
      </c>
      <c r="F10" s="260">
        <v>8.0889927009126072</v>
      </c>
      <c r="G10" s="260">
        <v>9.0981195192558779</v>
      </c>
      <c r="H10" s="260">
        <v>8.836427915997751</v>
      </c>
      <c r="I10" s="260">
        <v>8.9483247186849155</v>
      </c>
      <c r="J10" s="260">
        <v>8.251248062549978</v>
      </c>
      <c r="K10" s="260">
        <v>7.8482610428957011</v>
      </c>
      <c r="L10" s="260">
        <v>8.29639262766743</v>
      </c>
      <c r="M10" s="260">
        <v>8.0973432289334788</v>
      </c>
      <c r="N10" s="260">
        <v>7.9615942811295337</v>
      </c>
      <c r="O10" s="260">
        <v>7.7343802750448098</v>
      </c>
      <c r="P10" s="260">
        <v>7.8850126041304494</v>
      </c>
      <c r="Q10" s="260">
        <v>7.5675393958448236</v>
      </c>
      <c r="R10" s="260">
        <v>7.443301662600474</v>
      </c>
      <c r="S10" s="260">
        <v>7.3735702738115174</v>
      </c>
      <c r="T10" s="260">
        <v>7.5372490404913739</v>
      </c>
      <c r="U10" s="260">
        <v>7.1249380243493974</v>
      </c>
      <c r="V10" s="260">
        <v>6.9829018908284368</v>
      </c>
      <c r="W10" s="260">
        <v>7.295014545112541</v>
      </c>
      <c r="X10" s="260">
        <v>6.7869465270517786</v>
      </c>
      <c r="Y10" s="260">
        <v>6.166383163803264</v>
      </c>
      <c r="DA10" s="68" t="s">
        <v>1847</v>
      </c>
    </row>
    <row r="11" spans="1:105" ht="12" customHeight="1" x14ac:dyDescent="0.25">
      <c r="A11" s="37" t="s">
        <v>159</v>
      </c>
      <c r="B11" s="226">
        <v>6.1771953393028288E-2</v>
      </c>
      <c r="C11" s="226">
        <v>5.4749266918250987E-2</v>
      </c>
      <c r="D11" s="226">
        <v>4.8262369422574038E-2</v>
      </c>
      <c r="E11" s="226">
        <v>0.12999598284148281</v>
      </c>
      <c r="F11" s="226">
        <v>8.5034740005764622E-2</v>
      </c>
      <c r="G11" s="226">
        <v>9.383704537742775E-2</v>
      </c>
      <c r="H11" s="226">
        <v>0.1027106610096484</v>
      </c>
      <c r="I11" s="226">
        <v>9.5720510332800782E-2</v>
      </c>
      <c r="J11" s="226">
        <v>8.8351166716849075E-2</v>
      </c>
      <c r="K11" s="226">
        <v>8.6512042890334331E-2</v>
      </c>
      <c r="L11" s="226">
        <v>9.9270710071153137E-2</v>
      </c>
      <c r="M11" s="226">
        <v>8.6362469709507159E-2</v>
      </c>
      <c r="N11" s="226">
        <v>5.7399532839034907E-2</v>
      </c>
      <c r="O11" s="226">
        <v>5.9439213184349159E-2</v>
      </c>
      <c r="P11" s="226">
        <v>4.7685640392412763E-2</v>
      </c>
      <c r="Q11" s="226">
        <v>4.5115093722662827E-2</v>
      </c>
      <c r="R11" s="226">
        <v>4.2822353817603083E-2</v>
      </c>
      <c r="S11" s="226">
        <v>4.9143799226727632E-2</v>
      </c>
      <c r="T11" s="226">
        <v>6.2077448927810079E-2</v>
      </c>
      <c r="U11" s="226">
        <v>4.8562666506997469E-2</v>
      </c>
      <c r="V11" s="226">
        <v>4.9091729015917081E-2</v>
      </c>
      <c r="W11" s="226">
        <v>4.3469587517671757E-2</v>
      </c>
      <c r="X11" s="226">
        <v>9.6371423511533549E-2</v>
      </c>
      <c r="Y11" s="226">
        <v>7.193567401025544E-2</v>
      </c>
      <c r="DA11" s="69" t="s">
        <v>1848</v>
      </c>
    </row>
    <row r="12" spans="1:105" ht="12" customHeight="1" x14ac:dyDescent="0.25">
      <c r="A12" s="37" t="s">
        <v>35</v>
      </c>
      <c r="B12" s="226">
        <v>1.3253474099507669</v>
      </c>
      <c r="C12" s="226">
        <v>1.1511547276430749</v>
      </c>
      <c r="D12" s="226">
        <v>1.0618092270838959</v>
      </c>
      <c r="E12" s="226">
        <v>1.3800058831880599</v>
      </c>
      <c r="F12" s="226">
        <v>1.584276875243509</v>
      </c>
      <c r="G12" s="226">
        <v>2.4631155358558958</v>
      </c>
      <c r="H12" s="226">
        <v>2.457856846338935</v>
      </c>
      <c r="I12" s="226">
        <v>3.0774100411827572</v>
      </c>
      <c r="J12" s="226">
        <v>2.8642778518514871</v>
      </c>
      <c r="K12" s="226">
        <v>2.5264795279059169</v>
      </c>
      <c r="L12" s="226">
        <v>3.245347714404653</v>
      </c>
      <c r="M12" s="226">
        <v>2.89697439312611</v>
      </c>
      <c r="N12" s="226">
        <v>2.607452895168437</v>
      </c>
      <c r="O12" s="226">
        <v>3.1038458156411419</v>
      </c>
      <c r="P12" s="226">
        <v>3.3682063198116912</v>
      </c>
      <c r="Q12" s="226">
        <v>3.3060419072596492</v>
      </c>
      <c r="R12" s="226">
        <v>3.0840520384842711</v>
      </c>
      <c r="S12" s="226">
        <v>3.2327617307312799</v>
      </c>
      <c r="T12" s="226">
        <v>3.1001067128819488</v>
      </c>
      <c r="U12" s="226">
        <v>3.099570949342632</v>
      </c>
      <c r="V12" s="226">
        <v>2.98640809153967</v>
      </c>
      <c r="W12" s="226">
        <v>2.8814501119829701</v>
      </c>
      <c r="X12" s="226">
        <v>2.5019917726286121</v>
      </c>
      <c r="Y12" s="226">
        <v>2.4921680983220709</v>
      </c>
      <c r="DA12" s="69" t="s">
        <v>1849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1850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4.954843793983188E-2</v>
      </c>
      <c r="U14" s="226">
        <v>5.1442044084620567E-2</v>
      </c>
      <c r="V14" s="226">
        <v>5.1458133559334811E-2</v>
      </c>
      <c r="W14" s="226">
        <v>6.247100572131236E-2</v>
      </c>
      <c r="X14" s="226">
        <v>5.9974630936753259E-2</v>
      </c>
      <c r="Y14" s="226">
        <v>6.8317921057323205E-2</v>
      </c>
      <c r="DA14" s="69" t="s">
        <v>1851</v>
      </c>
    </row>
    <row r="15" spans="1:105" ht="12" customHeight="1" x14ac:dyDescent="0.25">
      <c r="A15" s="37" t="s">
        <v>40</v>
      </c>
      <c r="B15" s="226">
        <v>5.0488259394573367</v>
      </c>
      <c r="C15" s="226">
        <v>5.1666403897293867</v>
      </c>
      <c r="D15" s="226">
        <v>5.1643455699084324</v>
      </c>
      <c r="E15" s="226">
        <v>5.6966488150009402</v>
      </c>
      <c r="F15" s="226">
        <v>6.419681085663334</v>
      </c>
      <c r="G15" s="226">
        <v>6.5411669380225543</v>
      </c>
      <c r="H15" s="226">
        <v>6.2758604086491676</v>
      </c>
      <c r="I15" s="226">
        <v>5.7751941671693574</v>
      </c>
      <c r="J15" s="226">
        <v>5.2986190439816419</v>
      </c>
      <c r="K15" s="226">
        <v>5.2352694720994499</v>
      </c>
      <c r="L15" s="226">
        <v>4.9517742031916248</v>
      </c>
      <c r="M15" s="226">
        <v>5.1140063660978612</v>
      </c>
      <c r="N15" s="226">
        <v>5.2967418531220627</v>
      </c>
      <c r="O15" s="226">
        <v>4.5710952462193184</v>
      </c>
      <c r="P15" s="226">
        <v>4.4691206439263453</v>
      </c>
      <c r="Q15" s="226">
        <v>4.2163823948625119</v>
      </c>
      <c r="R15" s="226">
        <v>4.3164272702986004</v>
      </c>
      <c r="S15" s="226">
        <v>4.0916647438535083</v>
      </c>
      <c r="T15" s="226">
        <v>4.325516440741783</v>
      </c>
      <c r="U15" s="226">
        <v>3.9253623644151472</v>
      </c>
      <c r="V15" s="226">
        <v>3.8959439367135151</v>
      </c>
      <c r="W15" s="226">
        <v>4.3076238398905868</v>
      </c>
      <c r="X15" s="226">
        <v>4.1286086999748797</v>
      </c>
      <c r="Y15" s="226">
        <v>3.533961470413614</v>
      </c>
      <c r="DA15" s="69" t="s">
        <v>1852</v>
      </c>
    </row>
    <row r="16" spans="1:105" ht="12" customHeight="1" x14ac:dyDescent="0.25">
      <c r="A16" s="57" t="s">
        <v>1853</v>
      </c>
      <c r="B16" s="261">
        <v>21.258719011115652</v>
      </c>
      <c r="C16" s="261">
        <v>21.23701212675811</v>
      </c>
      <c r="D16" s="261">
        <v>20.897892598588989</v>
      </c>
      <c r="E16" s="261">
        <v>22.462593477105571</v>
      </c>
      <c r="F16" s="261">
        <v>25.277923797684739</v>
      </c>
      <c r="G16" s="261">
        <v>28.05010058500622</v>
      </c>
      <c r="H16" s="261">
        <v>26.75170930808984</v>
      </c>
      <c r="I16" s="261">
        <v>26.796533123504229</v>
      </c>
      <c r="J16" s="261">
        <v>24.522065838984719</v>
      </c>
      <c r="K16" s="261">
        <v>23.306964436576749</v>
      </c>
      <c r="L16" s="261">
        <v>23.71049595162593</v>
      </c>
      <c r="M16" s="261">
        <v>23.401138798345439</v>
      </c>
      <c r="N16" s="261">
        <v>23.46316750719264</v>
      </c>
      <c r="O16" s="261">
        <v>21.79328953124222</v>
      </c>
      <c r="P16" s="261">
        <v>22.062960072462971</v>
      </c>
      <c r="Q16" s="261">
        <v>21.06866694452442</v>
      </c>
      <c r="R16" s="261">
        <v>20.98739994718046</v>
      </c>
      <c r="S16" s="261">
        <v>20.501571310988069</v>
      </c>
      <c r="T16" s="261">
        <v>20.932674722976699</v>
      </c>
      <c r="U16" s="261">
        <v>19.633661763766561</v>
      </c>
      <c r="V16" s="261">
        <v>19.485476250268501</v>
      </c>
      <c r="W16" s="261">
        <v>21.019893156177901</v>
      </c>
      <c r="X16" s="261">
        <v>19.567268546782831</v>
      </c>
      <c r="Y16" s="261">
        <v>17.387156883054349</v>
      </c>
      <c r="DA16" s="70" t="s">
        <v>1854</v>
      </c>
    </row>
    <row r="17" spans="1:105" ht="12" customHeight="1" x14ac:dyDescent="0.25">
      <c r="A17" s="57" t="s">
        <v>1855</v>
      </c>
      <c r="B17" s="294">
        <f t="shared" ref="B17:Y17" si="0">B18+B29</f>
        <v>369.10702454034595</v>
      </c>
      <c r="C17" s="294">
        <f t="shared" si="0"/>
        <v>356.21402732182759</v>
      </c>
      <c r="D17" s="294">
        <f t="shared" si="0"/>
        <v>346.04556015203798</v>
      </c>
      <c r="E17" s="294">
        <f t="shared" si="0"/>
        <v>412.80931220755417</v>
      </c>
      <c r="F17" s="294">
        <f t="shared" si="0"/>
        <v>461.78626781785289</v>
      </c>
      <c r="G17" s="294">
        <f t="shared" si="0"/>
        <v>551.62135890648267</v>
      </c>
      <c r="H17" s="294">
        <f t="shared" si="0"/>
        <v>540.43145772444745</v>
      </c>
      <c r="I17" s="294">
        <f t="shared" si="0"/>
        <v>566.90967210975555</v>
      </c>
      <c r="J17" s="294">
        <f t="shared" si="0"/>
        <v>524.18139302700615</v>
      </c>
      <c r="K17" s="294">
        <f t="shared" si="0"/>
        <v>493.18190048514919</v>
      </c>
      <c r="L17" s="294">
        <f t="shared" si="0"/>
        <v>540.27561942265174</v>
      </c>
      <c r="M17" s="294">
        <f t="shared" si="0"/>
        <v>519.83592594223603</v>
      </c>
      <c r="N17" s="294">
        <f t="shared" si="0"/>
        <v>501.6070391903072</v>
      </c>
      <c r="O17" s="294">
        <f t="shared" si="0"/>
        <v>506.40686629229822</v>
      </c>
      <c r="P17" s="294">
        <f t="shared" si="0"/>
        <v>520.31792403612076</v>
      </c>
      <c r="Q17" s="294">
        <f t="shared" si="0"/>
        <v>501.08053618142844</v>
      </c>
      <c r="R17" s="294">
        <f t="shared" si="0"/>
        <v>488.6501821661783</v>
      </c>
      <c r="S17" s="294">
        <f t="shared" si="0"/>
        <v>488.64826189161113</v>
      </c>
      <c r="T17" s="294">
        <f t="shared" si="0"/>
        <v>495.16877705718844</v>
      </c>
      <c r="U17" s="294">
        <f t="shared" si="0"/>
        <v>471.20442075088471</v>
      </c>
      <c r="V17" s="294">
        <f t="shared" si="0"/>
        <v>459.5340298408787</v>
      </c>
      <c r="W17" s="294">
        <f t="shared" si="0"/>
        <v>471.9491504491105</v>
      </c>
      <c r="X17" s="294">
        <f t="shared" si="0"/>
        <v>436.34856108008626</v>
      </c>
      <c r="Y17" s="294">
        <f t="shared" si="0"/>
        <v>402.10757718504499</v>
      </c>
      <c r="DA17" s="70"/>
    </row>
    <row r="18" spans="1:105" ht="12" customHeight="1" x14ac:dyDescent="0.25">
      <c r="A18" s="60" t="s">
        <v>1856</v>
      </c>
      <c r="B18" s="329">
        <v>191.95103278104961</v>
      </c>
      <c r="C18" s="329">
        <v>179.2389262655108</v>
      </c>
      <c r="D18" s="329">
        <v>171.8964551637973</v>
      </c>
      <c r="E18" s="329">
        <v>225.6210332316752</v>
      </c>
      <c r="F18" s="329">
        <v>251.1369028371476</v>
      </c>
      <c r="G18" s="329">
        <v>317.87052069809857</v>
      </c>
      <c r="H18" s="329">
        <v>317.50054682369972</v>
      </c>
      <c r="I18" s="329">
        <v>343.60522941388791</v>
      </c>
      <c r="J18" s="329">
        <v>319.83084436880091</v>
      </c>
      <c r="K18" s="329">
        <v>298.95719684701038</v>
      </c>
      <c r="L18" s="329">
        <v>342.68815315910331</v>
      </c>
      <c r="M18" s="329">
        <v>324.82643595602502</v>
      </c>
      <c r="N18" s="329">
        <v>306.08064329703609</v>
      </c>
      <c r="O18" s="329">
        <v>324.79612019861372</v>
      </c>
      <c r="P18" s="329">
        <v>336.45992343226351</v>
      </c>
      <c r="Q18" s="329">
        <v>325.50831164372568</v>
      </c>
      <c r="R18" s="329">
        <v>313.75518260634192</v>
      </c>
      <c r="S18" s="329">
        <v>317.80183430004462</v>
      </c>
      <c r="T18" s="329">
        <v>320.72982103238331</v>
      </c>
      <c r="U18" s="329">
        <v>307.5905727194974</v>
      </c>
      <c r="V18" s="329">
        <v>297.15506108864179</v>
      </c>
      <c r="W18" s="329">
        <v>296.78337414762871</v>
      </c>
      <c r="X18" s="329">
        <v>273.28798985689662</v>
      </c>
      <c r="Y18" s="329">
        <v>257.21460315959263</v>
      </c>
      <c r="DA18" s="72" t="s">
        <v>1857</v>
      </c>
    </row>
    <row r="19" spans="1:105" ht="12" customHeight="1" x14ac:dyDescent="0.25">
      <c r="A19" s="64" t="s">
        <v>28</v>
      </c>
      <c r="B19" s="229">
        <v>25.044562417184899</v>
      </c>
      <c r="C19" s="229">
        <v>20.75458856233956</v>
      </c>
      <c r="D19" s="229">
        <v>19.849262761694941</v>
      </c>
      <c r="E19" s="229">
        <v>32.019917490517933</v>
      </c>
      <c r="F19" s="229">
        <v>29.667048315162059</v>
      </c>
      <c r="G19" s="229">
        <v>34.498927916927578</v>
      </c>
      <c r="H19" s="229">
        <v>32.405005497582167</v>
      </c>
      <c r="I19" s="229">
        <v>26.42621614829639</v>
      </c>
      <c r="J19" s="229">
        <v>31.395277772148329</v>
      </c>
      <c r="K19" s="229">
        <v>29.867862799042079</v>
      </c>
      <c r="L19" s="229">
        <v>31.738988819352191</v>
      </c>
      <c r="M19" s="229">
        <v>29.33640548037792</v>
      </c>
      <c r="N19" s="229">
        <v>29.042920901548229</v>
      </c>
      <c r="O19" s="229">
        <v>31.179346133468631</v>
      </c>
      <c r="P19" s="229">
        <v>32.279875861734659</v>
      </c>
      <c r="Q19" s="229">
        <v>31.658985396937378</v>
      </c>
      <c r="R19" s="229">
        <v>29.807927592645459</v>
      </c>
      <c r="S19" s="229">
        <v>26.370608392881561</v>
      </c>
      <c r="T19" s="229">
        <v>27.06695611813543</v>
      </c>
      <c r="U19" s="229">
        <v>22.10031835480947</v>
      </c>
      <c r="V19" s="229">
        <v>18.74743184976089</v>
      </c>
      <c r="W19" s="229">
        <v>17.84458658405287</v>
      </c>
      <c r="X19" s="229">
        <v>15.934317659989871</v>
      </c>
      <c r="Y19" s="229">
        <v>12.01402939029898</v>
      </c>
      <c r="DA19" s="73" t="s">
        <v>1858</v>
      </c>
    </row>
    <row r="20" spans="1:105" ht="12" customHeight="1" x14ac:dyDescent="0.25">
      <c r="A20" s="64" t="s">
        <v>30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DA20" s="73" t="s">
        <v>1859</v>
      </c>
    </row>
    <row r="21" spans="1:105" ht="12" customHeight="1" x14ac:dyDescent="0.25">
      <c r="A21" s="64" t="s">
        <v>31</v>
      </c>
      <c r="B21" s="229">
        <v>3.8823149406347159</v>
      </c>
      <c r="C21" s="229">
        <v>4.0638310744204604</v>
      </c>
      <c r="D21" s="229">
        <v>3.5677768448139702</v>
      </c>
      <c r="E21" s="229">
        <v>4.7987137858954148</v>
      </c>
      <c r="F21" s="229">
        <v>1.759910590357437</v>
      </c>
      <c r="G21" s="229">
        <v>1.093661227809015</v>
      </c>
      <c r="H21" s="229">
        <v>0.93116817673379426</v>
      </c>
      <c r="I21" s="229">
        <v>0.63273062034837679</v>
      </c>
      <c r="J21" s="229">
        <v>0.73719372112469861</v>
      </c>
      <c r="K21" s="229">
        <v>0.78941166551750508</v>
      </c>
      <c r="L21" s="229">
        <v>0.73364660079564026</v>
      </c>
      <c r="M21" s="229">
        <v>0.81887493359833674</v>
      </c>
      <c r="N21" s="229">
        <v>0.53940616710052824</v>
      </c>
      <c r="O21" s="229">
        <v>0.37122494482192059</v>
      </c>
      <c r="P21" s="229">
        <v>0.19056049073428311</v>
      </c>
      <c r="Q21" s="229">
        <v>1.3996664554631459</v>
      </c>
      <c r="R21" s="229">
        <v>0.17716923319180061</v>
      </c>
      <c r="S21" s="229">
        <v>8.6513901045826597E-2</v>
      </c>
      <c r="T21" s="229">
        <v>9.0516536795104588E-2</v>
      </c>
      <c r="U21" s="229">
        <v>0.17666558486896089</v>
      </c>
      <c r="V21" s="229">
        <v>8.766761484548613E-2</v>
      </c>
      <c r="W21" s="229">
        <v>0.1699281549399651</v>
      </c>
      <c r="X21" s="229">
        <v>2.156747923136102</v>
      </c>
      <c r="Y21" s="229">
        <v>0.1728923200448953</v>
      </c>
      <c r="DA21" s="73" t="s">
        <v>1860</v>
      </c>
    </row>
    <row r="22" spans="1:105" ht="12" customHeight="1" x14ac:dyDescent="0.25">
      <c r="A22" s="64" t="s">
        <v>159</v>
      </c>
      <c r="B22" s="229">
        <v>6.8192196348185803</v>
      </c>
      <c r="C22" s="229">
        <v>6.611631900027751</v>
      </c>
      <c r="D22" s="229">
        <v>6.0027983346109917</v>
      </c>
      <c r="E22" s="229">
        <v>11.320778187122841</v>
      </c>
      <c r="F22" s="229">
        <v>7.5215323316009384</v>
      </c>
      <c r="G22" s="229">
        <v>7.238325936815313</v>
      </c>
      <c r="H22" s="229">
        <v>7.3008149120460786</v>
      </c>
      <c r="I22" s="229">
        <v>6.4510242374044386</v>
      </c>
      <c r="J22" s="229">
        <v>5.7721201771026456</v>
      </c>
      <c r="K22" s="229">
        <v>5.5749661421352128</v>
      </c>
      <c r="L22" s="229">
        <v>5.6349640111158106</v>
      </c>
      <c r="M22" s="229">
        <v>5.021935170704408</v>
      </c>
      <c r="N22" s="229">
        <v>3.588594745831573</v>
      </c>
      <c r="O22" s="229">
        <v>3.1976961390232388</v>
      </c>
      <c r="P22" s="229">
        <v>2.5279509875038069</v>
      </c>
      <c r="Q22" s="229">
        <v>2.381827647513663</v>
      </c>
      <c r="R22" s="229">
        <v>2.3690844333991139</v>
      </c>
      <c r="S22" s="229">
        <v>2.602391101482076</v>
      </c>
      <c r="T22" s="229">
        <v>3.247974706443427</v>
      </c>
      <c r="U22" s="229">
        <v>2.4793085298607802</v>
      </c>
      <c r="V22" s="229">
        <v>2.5811733243303849</v>
      </c>
      <c r="W22" s="229">
        <v>2.448273808201161</v>
      </c>
      <c r="X22" s="229">
        <v>5.3311021803012641</v>
      </c>
      <c r="Y22" s="229">
        <v>3.75820031900271</v>
      </c>
      <c r="DA22" s="73" t="s">
        <v>1861</v>
      </c>
    </row>
    <row r="23" spans="1:105" ht="12" customHeight="1" x14ac:dyDescent="0.25">
      <c r="A23" s="64" t="s">
        <v>32</v>
      </c>
      <c r="B23" s="229">
        <v>4.8357941600008347</v>
      </c>
      <c r="C23" s="229">
        <v>4.1259182659788021</v>
      </c>
      <c r="D23" s="229">
        <v>5.9001246988227471</v>
      </c>
      <c r="E23" s="229">
        <v>3.7502825587731778</v>
      </c>
      <c r="F23" s="229">
        <v>4.7153642621275891</v>
      </c>
      <c r="G23" s="229">
        <v>4.9643118974779954</v>
      </c>
      <c r="H23" s="229">
        <v>4.5759975076778492</v>
      </c>
      <c r="I23" s="229">
        <v>4.8568573102832264</v>
      </c>
      <c r="J23" s="229">
        <v>5.1788756062714594</v>
      </c>
      <c r="K23" s="229">
        <v>2.614021506358839</v>
      </c>
      <c r="L23" s="229">
        <v>1.607680904947137</v>
      </c>
      <c r="M23" s="229">
        <v>0.55826495108121377</v>
      </c>
      <c r="N23" s="229">
        <v>0.63041575320742937</v>
      </c>
      <c r="O23" s="229">
        <v>1.1388678463039681</v>
      </c>
      <c r="P23" s="229">
        <v>0.66877451898121987</v>
      </c>
      <c r="Q23" s="229">
        <v>0.7540760877738707</v>
      </c>
      <c r="R23" s="229">
        <v>0.7467168625682663</v>
      </c>
      <c r="S23" s="229">
        <v>0.64822881259167586</v>
      </c>
      <c r="T23" s="229">
        <v>0.76300182767076119</v>
      </c>
      <c r="U23" s="229">
        <v>0.82732353124760716</v>
      </c>
      <c r="V23" s="229">
        <v>0.82109348851187269</v>
      </c>
      <c r="W23" s="229">
        <v>0.79577220038413043</v>
      </c>
      <c r="X23" s="229">
        <v>0.62153913033872754</v>
      </c>
      <c r="Y23" s="229">
        <v>0.56675879840876764</v>
      </c>
      <c r="DA23" s="73" t="s">
        <v>1862</v>
      </c>
    </row>
    <row r="24" spans="1:105" ht="12" customHeight="1" x14ac:dyDescent="0.25">
      <c r="A24" s="64" t="s">
        <v>33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0.16270576355045269</v>
      </c>
      <c r="I24" s="229">
        <v>0</v>
      </c>
      <c r="J24" s="229">
        <v>8.0390736768265914E-2</v>
      </c>
      <c r="K24" s="229">
        <v>7.6527890131157017E-2</v>
      </c>
      <c r="L24" s="229">
        <v>8.0012527773471412E-2</v>
      </c>
      <c r="M24" s="229">
        <v>7.9384146050705137E-2</v>
      </c>
      <c r="N24" s="229">
        <v>7.8438113613148078E-2</v>
      </c>
      <c r="O24" s="229">
        <v>8.097183522530299E-2</v>
      </c>
      <c r="P24" s="229">
        <v>8.1859546853558104E-2</v>
      </c>
      <c r="Q24" s="229">
        <v>7.8889281399308869E-2</v>
      </c>
      <c r="R24" s="229">
        <v>8.124020041009726E-2</v>
      </c>
      <c r="S24" s="229">
        <v>0</v>
      </c>
      <c r="T24" s="229">
        <v>8.3011948036162353E-2</v>
      </c>
      <c r="U24" s="229">
        <v>8.1009254607902564E-2</v>
      </c>
      <c r="V24" s="229">
        <v>8.0399225883787673E-2</v>
      </c>
      <c r="W24" s="229">
        <v>7.7919834691025369E-2</v>
      </c>
      <c r="X24" s="229">
        <v>7.607443170970607E-2</v>
      </c>
      <c r="Y24" s="229">
        <v>7.9279040027272707E-2</v>
      </c>
      <c r="DA24" s="73" t="s">
        <v>1863</v>
      </c>
    </row>
    <row r="25" spans="1:105" ht="12" customHeight="1" x14ac:dyDescent="0.25">
      <c r="A25" s="64" t="s">
        <v>35</v>
      </c>
      <c r="B25" s="229">
        <v>146.30968561716639</v>
      </c>
      <c r="C25" s="229">
        <v>139.01576674108011</v>
      </c>
      <c r="D25" s="229">
        <v>132.06617777519489</v>
      </c>
      <c r="E25" s="229">
        <v>120.17864059343241</v>
      </c>
      <c r="F25" s="229">
        <v>140.13319425147819</v>
      </c>
      <c r="G25" s="229">
        <v>189.99780946691189</v>
      </c>
      <c r="H25" s="229">
        <v>174.7078418056349</v>
      </c>
      <c r="I25" s="229">
        <v>207.40013498756781</v>
      </c>
      <c r="J25" s="229">
        <v>187.1277606835186</v>
      </c>
      <c r="K25" s="229">
        <v>162.81014014115851</v>
      </c>
      <c r="L25" s="229">
        <v>184.21765655871221</v>
      </c>
      <c r="M25" s="229">
        <v>168.45763723994699</v>
      </c>
      <c r="N25" s="229">
        <v>163.0168626257778</v>
      </c>
      <c r="O25" s="229">
        <v>166.9799320865252</v>
      </c>
      <c r="P25" s="229">
        <v>178.55816598489659</v>
      </c>
      <c r="Q25" s="229">
        <v>174.54074387956439</v>
      </c>
      <c r="R25" s="229">
        <v>170.6206928112027</v>
      </c>
      <c r="S25" s="229">
        <v>171.18966163876451</v>
      </c>
      <c r="T25" s="229">
        <v>162.20170713563579</v>
      </c>
      <c r="U25" s="229">
        <v>158.24486681567521</v>
      </c>
      <c r="V25" s="229">
        <v>157.0210920651682</v>
      </c>
      <c r="W25" s="229">
        <v>162.28768759165939</v>
      </c>
      <c r="X25" s="229">
        <v>138.40590195868501</v>
      </c>
      <c r="Y25" s="229">
        <v>130.20058644042339</v>
      </c>
      <c r="DA25" s="73" t="s">
        <v>1864</v>
      </c>
    </row>
    <row r="26" spans="1:105" ht="12" customHeight="1" x14ac:dyDescent="0.25">
      <c r="A26" s="64" t="s">
        <v>36</v>
      </c>
      <c r="B26" s="229">
        <v>1.7267263719966921</v>
      </c>
      <c r="C26" s="229">
        <v>1.4574937580314089</v>
      </c>
      <c r="D26" s="229">
        <v>1.3808259154411451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1865</v>
      </c>
    </row>
    <row r="27" spans="1:105" ht="12" customHeight="1" x14ac:dyDescent="0.25">
      <c r="A27" s="64" t="s">
        <v>38</v>
      </c>
      <c r="B27" s="229">
        <v>0</v>
      </c>
      <c r="C27" s="229">
        <v>0</v>
      </c>
      <c r="D27" s="229">
        <v>0</v>
      </c>
      <c r="E27" s="229">
        <v>37.765060155230373</v>
      </c>
      <c r="F27" s="229">
        <v>48.816658572692177</v>
      </c>
      <c r="G27" s="229">
        <v>56.251759871533508</v>
      </c>
      <c r="H27" s="229">
        <v>65.438257093290829</v>
      </c>
      <c r="I27" s="229">
        <v>64.865779838668729</v>
      </c>
      <c r="J27" s="229">
        <v>53.516962339778352</v>
      </c>
      <c r="K27" s="229">
        <v>66.963035731190459</v>
      </c>
      <c r="L27" s="229">
        <v>83.362317228404976</v>
      </c>
      <c r="M27" s="229">
        <v>67.398719710245445</v>
      </c>
      <c r="N27" s="229">
        <v>51.027663100342608</v>
      </c>
      <c r="O27" s="229">
        <v>57.518759769660591</v>
      </c>
      <c r="P27" s="229">
        <v>62.304179162613863</v>
      </c>
      <c r="Q27" s="229">
        <v>57.622681522333842</v>
      </c>
      <c r="R27" s="229">
        <v>56.62965406309926</v>
      </c>
      <c r="S27" s="229">
        <v>65.006935697205321</v>
      </c>
      <c r="T27" s="229">
        <v>68.85929979637892</v>
      </c>
      <c r="U27" s="229">
        <v>68.719686318430831</v>
      </c>
      <c r="V27" s="229">
        <v>70.359602436331585</v>
      </c>
      <c r="W27" s="229">
        <v>59.276031896761928</v>
      </c>
      <c r="X27" s="229">
        <v>61.344389011908348</v>
      </c>
      <c r="Y27" s="229">
        <v>59.437005594098572</v>
      </c>
      <c r="DA27" s="73" t="s">
        <v>1866</v>
      </c>
    </row>
    <row r="28" spans="1:105" ht="12" customHeight="1" x14ac:dyDescent="0.25">
      <c r="A28" s="64" t="s">
        <v>39</v>
      </c>
      <c r="B28" s="229">
        <v>3.3327296392474768</v>
      </c>
      <c r="C28" s="229">
        <v>3.2096959636327309</v>
      </c>
      <c r="D28" s="229">
        <v>3.1294888332186548</v>
      </c>
      <c r="E28" s="229">
        <v>15.78764046070305</v>
      </c>
      <c r="F28" s="229">
        <v>18.52319451372923</v>
      </c>
      <c r="G28" s="229">
        <v>23.825724380623271</v>
      </c>
      <c r="H28" s="229">
        <v>31.978756067183689</v>
      </c>
      <c r="I28" s="229">
        <v>32.972486271318829</v>
      </c>
      <c r="J28" s="229">
        <v>36.022263332088563</v>
      </c>
      <c r="K28" s="229">
        <v>30.261230971476738</v>
      </c>
      <c r="L28" s="229">
        <v>35.312886508001903</v>
      </c>
      <c r="M28" s="229">
        <v>53.155214324020022</v>
      </c>
      <c r="N28" s="229">
        <v>58.156341889614843</v>
      </c>
      <c r="O28" s="229">
        <v>64.329321443584874</v>
      </c>
      <c r="P28" s="229">
        <v>59.848556878945573</v>
      </c>
      <c r="Q28" s="229">
        <v>57.071441372740118</v>
      </c>
      <c r="R28" s="229">
        <v>53.322697409825167</v>
      </c>
      <c r="S28" s="229">
        <v>51.897494756073598</v>
      </c>
      <c r="T28" s="229">
        <v>58.417352963287662</v>
      </c>
      <c r="U28" s="229">
        <v>54.961394329996679</v>
      </c>
      <c r="V28" s="229">
        <v>47.456601083809652</v>
      </c>
      <c r="W28" s="229">
        <v>53.883174076938232</v>
      </c>
      <c r="X28" s="229">
        <v>49.417917560827519</v>
      </c>
      <c r="Y28" s="229">
        <v>50.985851257288068</v>
      </c>
      <c r="DA28" s="73" t="s">
        <v>1867</v>
      </c>
    </row>
    <row r="29" spans="1:105" ht="12" customHeight="1" x14ac:dyDescent="0.25">
      <c r="A29" s="60" t="s">
        <v>1868</v>
      </c>
      <c r="B29" s="262">
        <v>177.15599175929631</v>
      </c>
      <c r="C29" s="262">
        <v>176.97510105631679</v>
      </c>
      <c r="D29" s="262">
        <v>174.14910498824071</v>
      </c>
      <c r="E29" s="262">
        <v>187.188278975879</v>
      </c>
      <c r="F29" s="262">
        <v>210.64936498070529</v>
      </c>
      <c r="G29" s="262">
        <v>233.7508382083841</v>
      </c>
      <c r="H29" s="262">
        <v>222.93091090074779</v>
      </c>
      <c r="I29" s="262">
        <v>223.30444269586769</v>
      </c>
      <c r="J29" s="262">
        <v>204.35054865820521</v>
      </c>
      <c r="K29" s="262">
        <v>194.22470363813881</v>
      </c>
      <c r="L29" s="262">
        <v>197.58746626354849</v>
      </c>
      <c r="M29" s="262">
        <v>195.00948998621101</v>
      </c>
      <c r="N29" s="262">
        <v>195.52639589327109</v>
      </c>
      <c r="O29" s="262">
        <v>181.6107460936845</v>
      </c>
      <c r="P29" s="262">
        <v>183.85800060385731</v>
      </c>
      <c r="Q29" s="262">
        <v>175.57222453770279</v>
      </c>
      <c r="R29" s="262">
        <v>174.89499955983641</v>
      </c>
      <c r="S29" s="262">
        <v>170.84642759156651</v>
      </c>
      <c r="T29" s="262">
        <v>174.43895602480509</v>
      </c>
      <c r="U29" s="262">
        <v>163.61384803138731</v>
      </c>
      <c r="V29" s="262">
        <v>162.37896875223689</v>
      </c>
      <c r="W29" s="262">
        <v>175.1657763014818</v>
      </c>
      <c r="X29" s="262">
        <v>163.06057122318961</v>
      </c>
      <c r="Y29" s="262">
        <v>144.89297402545239</v>
      </c>
      <c r="DA29" s="72" t="s">
        <v>1869</v>
      </c>
    </row>
    <row r="30" spans="1:105" ht="12" customHeight="1" x14ac:dyDescent="0.25">
      <c r="A30" s="132" t="s">
        <v>1870</v>
      </c>
      <c r="B30" s="316">
        <v>47.241597802479063</v>
      </c>
      <c r="C30" s="316">
        <v>47.193360281684512</v>
      </c>
      <c r="D30" s="316">
        <v>46.439761330197541</v>
      </c>
      <c r="E30" s="316">
        <v>49.916874393567767</v>
      </c>
      <c r="F30" s="316">
        <v>56.173163994854782</v>
      </c>
      <c r="G30" s="316">
        <v>62.333556855569149</v>
      </c>
      <c r="H30" s="316">
        <v>59.448242906866113</v>
      </c>
      <c r="I30" s="316">
        <v>59.547851385564719</v>
      </c>
      <c r="J30" s="316">
        <v>54.493479642188078</v>
      </c>
      <c r="K30" s="316">
        <v>51.793254303503701</v>
      </c>
      <c r="L30" s="316">
        <v>52.689991003612967</v>
      </c>
      <c r="M30" s="316">
        <v>52.002530662989663</v>
      </c>
      <c r="N30" s="316">
        <v>52.140372238205657</v>
      </c>
      <c r="O30" s="316">
        <v>48.429532291649217</v>
      </c>
      <c r="P30" s="316">
        <v>49.028800161028649</v>
      </c>
      <c r="Q30" s="316">
        <v>46.819259876720757</v>
      </c>
      <c r="R30" s="316">
        <v>46.638666549289738</v>
      </c>
      <c r="S30" s="316">
        <v>45.559047357751083</v>
      </c>
      <c r="T30" s="316">
        <v>46.517054939948061</v>
      </c>
      <c r="U30" s="316">
        <v>43.630359475036641</v>
      </c>
      <c r="V30" s="316">
        <v>43.301058333929852</v>
      </c>
      <c r="W30" s="316">
        <v>46.71087368039516</v>
      </c>
      <c r="X30" s="316">
        <v>43.482818992850582</v>
      </c>
      <c r="Y30" s="316">
        <v>38.638126406787308</v>
      </c>
      <c r="DA30" s="139" t="s">
        <v>1871</v>
      </c>
    </row>
    <row r="31" spans="1:105" ht="12" customHeight="1" x14ac:dyDescent="0.25">
      <c r="J31" s="131"/>
    </row>
    <row r="32" spans="1:105" ht="15" customHeight="1" x14ac:dyDescent="0.25">
      <c r="A32" s="34" t="s">
        <v>55</v>
      </c>
      <c r="B32" s="223">
        <v>3696.8026738358781</v>
      </c>
      <c r="C32" s="223">
        <v>3723.839926432096</v>
      </c>
      <c r="D32" s="223">
        <v>3636.525787355808</v>
      </c>
      <c r="E32" s="223">
        <v>3879.333384781899</v>
      </c>
      <c r="F32" s="223">
        <v>4412.2775731255824</v>
      </c>
      <c r="G32" s="223">
        <v>4939.8518209490894</v>
      </c>
      <c r="H32" s="223">
        <v>4768.0064355955392</v>
      </c>
      <c r="I32" s="223">
        <v>5141.4994517096857</v>
      </c>
      <c r="J32" s="223">
        <v>4771.0406999908764</v>
      </c>
      <c r="K32" s="223">
        <v>4721.5501388512812</v>
      </c>
      <c r="L32" s="223">
        <v>5039.0040335227714</v>
      </c>
      <c r="M32" s="223">
        <v>4854.1655687037683</v>
      </c>
      <c r="N32" s="223">
        <v>4690.4164225616887</v>
      </c>
      <c r="O32" s="223">
        <v>4688.3334822578081</v>
      </c>
      <c r="P32" s="223">
        <v>4693.9009347751571</v>
      </c>
      <c r="Q32" s="223">
        <v>4567.9808118304818</v>
      </c>
      <c r="R32" s="223">
        <v>4429.1855484587077</v>
      </c>
      <c r="S32" s="223">
        <v>4574.6987614521313</v>
      </c>
      <c r="T32" s="223">
        <v>4403.1835397682471</v>
      </c>
      <c r="U32" s="223">
        <v>4320.6002773202754</v>
      </c>
      <c r="V32" s="223">
        <v>4228.1811889959727</v>
      </c>
      <c r="W32" s="223">
        <v>4430.7642218873934</v>
      </c>
      <c r="X32" s="223">
        <v>4196.6131634618268</v>
      </c>
      <c r="Y32" s="223">
        <v>3736.5288930150509</v>
      </c>
      <c r="DA32" s="89" t="s">
        <v>1872</v>
      </c>
    </row>
    <row r="33" spans="1:105" ht="12" customHeight="1" x14ac:dyDescent="0.25">
      <c r="A33" s="55" t="s">
        <v>91</v>
      </c>
      <c r="B33" s="259">
        <v>19.512175965140269</v>
      </c>
      <c r="C33" s="259">
        <v>19.654881886125981</v>
      </c>
      <c r="D33" s="259">
        <v>19.194027197299931</v>
      </c>
      <c r="E33" s="259">
        <v>20.475595348118642</v>
      </c>
      <c r="F33" s="259">
        <v>23.288539857209841</v>
      </c>
      <c r="G33" s="259">
        <v>26.073141164459869</v>
      </c>
      <c r="H33" s="259">
        <v>25.166120234847291</v>
      </c>
      <c r="I33" s="259">
        <v>27.137461984773338</v>
      </c>
      <c r="J33" s="259">
        <v>25.182135452869861</v>
      </c>
      <c r="K33" s="259">
        <v>24.92091822739998</v>
      </c>
      <c r="L33" s="259">
        <v>26.596478650867361</v>
      </c>
      <c r="M33" s="259">
        <v>25.620878661124792</v>
      </c>
      <c r="N33" s="259">
        <v>24.756590670781851</v>
      </c>
      <c r="O33" s="259">
        <v>24.745596657489418</v>
      </c>
      <c r="P33" s="259">
        <v>24.774982351772081</v>
      </c>
      <c r="Q33" s="259">
        <v>24.110360565535721</v>
      </c>
      <c r="R33" s="259">
        <v>23.377782215815969</v>
      </c>
      <c r="S33" s="259">
        <v>24.145818724033401</v>
      </c>
      <c r="T33" s="259">
        <v>23.240540438589129</v>
      </c>
      <c r="U33" s="259">
        <v>22.80465589434111</v>
      </c>
      <c r="V33" s="259">
        <v>22.316856659968831</v>
      </c>
      <c r="W33" s="259">
        <v>23.38611464695974</v>
      </c>
      <c r="X33" s="259">
        <v>22.150236766119772</v>
      </c>
      <c r="Y33" s="259">
        <v>19.721855801324281</v>
      </c>
      <c r="DA33" s="67" t="s">
        <v>1873</v>
      </c>
    </row>
    <row r="34" spans="1:105" ht="12" customHeight="1" x14ac:dyDescent="0.25">
      <c r="A34" s="173" t="s">
        <v>92</v>
      </c>
      <c r="B34" s="224">
        <v>27.689243916490181</v>
      </c>
      <c r="C34" s="224">
        <v>27.891754341855361</v>
      </c>
      <c r="D34" s="224">
        <v>27.237766907969949</v>
      </c>
      <c r="E34" s="224">
        <v>29.056408416073481</v>
      </c>
      <c r="F34" s="224">
        <v>33.048188050232717</v>
      </c>
      <c r="G34" s="224">
        <v>36.999746551159191</v>
      </c>
      <c r="H34" s="224">
        <v>35.712615694904443</v>
      </c>
      <c r="I34" s="224">
        <v>38.510097772453491</v>
      </c>
      <c r="J34" s="224">
        <v>35.735342492725223</v>
      </c>
      <c r="K34" s="224">
        <v>35.364655620889572</v>
      </c>
      <c r="L34" s="224">
        <v>37.742401770016841</v>
      </c>
      <c r="M34" s="224">
        <v>36.357952074136222</v>
      </c>
      <c r="N34" s="224">
        <v>35.131462469826907</v>
      </c>
      <c r="O34" s="224">
        <v>35.115861138831363</v>
      </c>
      <c r="P34" s="224">
        <v>35.157561647175569</v>
      </c>
      <c r="Q34" s="224">
        <v>34.214413390200562</v>
      </c>
      <c r="R34" s="224">
        <v>33.174829663118068</v>
      </c>
      <c r="S34" s="224">
        <v>34.264731181574831</v>
      </c>
      <c r="T34" s="224">
        <v>32.980073268344057</v>
      </c>
      <c r="U34" s="224">
        <v>32.361520345970142</v>
      </c>
      <c r="V34" s="224">
        <v>31.66929657723507</v>
      </c>
      <c r="W34" s="224">
        <v>33.186654009042847</v>
      </c>
      <c r="X34" s="224">
        <v>31.432850427386452</v>
      </c>
      <c r="Y34" s="224">
        <v>27.986795360206219</v>
      </c>
      <c r="DA34" s="177" t="s">
        <v>1874</v>
      </c>
    </row>
    <row r="35" spans="1:105" ht="12" customHeight="1" x14ac:dyDescent="0.25">
      <c r="A35" s="173" t="s">
        <v>93</v>
      </c>
      <c r="B35" s="224">
        <v>98.529331574829968</v>
      </c>
      <c r="C35" s="224">
        <v>99.249944131400497</v>
      </c>
      <c r="D35" s="224">
        <v>96.922796993926909</v>
      </c>
      <c r="E35" s="224">
        <v>103.3942460774812</v>
      </c>
      <c r="F35" s="224">
        <v>117.59858406279891</v>
      </c>
      <c r="G35" s="224">
        <v>131.65979927508039</v>
      </c>
      <c r="H35" s="224">
        <v>127.0796762750229</v>
      </c>
      <c r="I35" s="224">
        <v>137.03422902571469</v>
      </c>
      <c r="J35" s="224">
        <v>127.1605472516689</v>
      </c>
      <c r="K35" s="224">
        <v>125.8414960772965</v>
      </c>
      <c r="L35" s="224">
        <v>134.30246162170459</v>
      </c>
      <c r="M35" s="224">
        <v>129.37603952273</v>
      </c>
      <c r="N35" s="224">
        <v>125.0117021915794</v>
      </c>
      <c r="O35" s="224">
        <v>124.9561864570471</v>
      </c>
      <c r="P35" s="224">
        <v>125.1045734345274</v>
      </c>
      <c r="Q35" s="224">
        <v>121.7484771967255</v>
      </c>
      <c r="R35" s="224">
        <v>118.04922523974059</v>
      </c>
      <c r="S35" s="224">
        <v>121.92752789111709</v>
      </c>
      <c r="T35" s="224">
        <v>117.35620460490919</v>
      </c>
      <c r="U35" s="224">
        <v>115.1551475385274</v>
      </c>
      <c r="V35" s="224">
        <v>112.69194032928119</v>
      </c>
      <c r="W35" s="224">
        <v>118.0913009606881</v>
      </c>
      <c r="X35" s="224">
        <v>111.8505709813752</v>
      </c>
      <c r="Y35" s="224">
        <v>99.588137837178209</v>
      </c>
      <c r="DA35" s="177" t="s">
        <v>1875</v>
      </c>
    </row>
    <row r="36" spans="1:105" ht="12" customHeight="1" x14ac:dyDescent="0.25">
      <c r="A36" s="173" t="s">
        <v>94</v>
      </c>
      <c r="B36" s="224">
        <v>78.048703860561034</v>
      </c>
      <c r="C36" s="224">
        <v>78.619527544503939</v>
      </c>
      <c r="D36" s="224">
        <v>76.776108789199725</v>
      </c>
      <c r="E36" s="224">
        <v>81.902381392474553</v>
      </c>
      <c r="F36" s="224">
        <v>93.154159428839336</v>
      </c>
      <c r="G36" s="224">
        <v>104.29256465783951</v>
      </c>
      <c r="H36" s="224">
        <v>100.66448093938909</v>
      </c>
      <c r="I36" s="224">
        <v>108.5498479390934</v>
      </c>
      <c r="J36" s="224">
        <v>100.7285418114795</v>
      </c>
      <c r="K36" s="224">
        <v>99.68367290959992</v>
      </c>
      <c r="L36" s="224">
        <v>106.3859146034694</v>
      </c>
      <c r="M36" s="224">
        <v>102.4835146444991</v>
      </c>
      <c r="N36" s="224">
        <v>99.026362683127388</v>
      </c>
      <c r="O36" s="224">
        <v>98.982386629957659</v>
      </c>
      <c r="P36" s="224">
        <v>99.099929407088283</v>
      </c>
      <c r="Q36" s="224">
        <v>96.441442262142886</v>
      </c>
      <c r="R36" s="224">
        <v>93.511128863263878</v>
      </c>
      <c r="S36" s="224">
        <v>96.583274896133602</v>
      </c>
      <c r="T36" s="224">
        <v>92.962161754356501</v>
      </c>
      <c r="U36" s="224">
        <v>91.21862357736444</v>
      </c>
      <c r="V36" s="224">
        <v>89.267426639875268</v>
      </c>
      <c r="W36" s="224">
        <v>93.544458587838946</v>
      </c>
      <c r="X36" s="224">
        <v>88.600947064479058</v>
      </c>
      <c r="Y36" s="224">
        <v>78.887423205297111</v>
      </c>
      <c r="DA36" s="177" t="s">
        <v>1876</v>
      </c>
    </row>
    <row r="37" spans="1:105" ht="12" customHeight="1" x14ac:dyDescent="0.25">
      <c r="A37" s="56" t="s">
        <v>95</v>
      </c>
      <c r="B37" s="260">
        <v>63.842625352496192</v>
      </c>
      <c r="C37" s="260">
        <v>66.948145785755997</v>
      </c>
      <c r="D37" s="260">
        <v>66.630799440196199</v>
      </c>
      <c r="E37" s="260">
        <v>65.535495644971036</v>
      </c>
      <c r="F37" s="260">
        <v>74.962708990852661</v>
      </c>
      <c r="G37" s="260">
        <v>76.942938388523544</v>
      </c>
      <c r="H37" s="260">
        <v>72.941462655722802</v>
      </c>
      <c r="I37" s="260">
        <v>74.809307256899203</v>
      </c>
      <c r="J37" s="260">
        <v>69.001736443377823</v>
      </c>
      <c r="K37" s="260">
        <v>69.247606897842303</v>
      </c>
      <c r="L37" s="260">
        <v>69.737206546774829</v>
      </c>
      <c r="M37" s="260">
        <v>68.651857008562757</v>
      </c>
      <c r="N37" s="260">
        <v>68.388507574651754</v>
      </c>
      <c r="O37" s="260">
        <v>64.172753254078799</v>
      </c>
      <c r="P37" s="260">
        <v>63.488285165459899</v>
      </c>
      <c r="Q37" s="260">
        <v>61.431479517814147</v>
      </c>
      <c r="R37" s="260">
        <v>60.432036661204918</v>
      </c>
      <c r="S37" s="260">
        <v>61.433785244681602</v>
      </c>
      <c r="T37" s="260">
        <v>59.765639419140193</v>
      </c>
      <c r="U37" s="260">
        <v>58.027699760333491</v>
      </c>
      <c r="V37" s="260">
        <v>57.342950203475752</v>
      </c>
      <c r="W37" s="260">
        <v>61.989748970123529</v>
      </c>
      <c r="X37" s="260">
        <v>59.197363290526333</v>
      </c>
      <c r="Y37" s="260">
        <v>51.41991660509396</v>
      </c>
      <c r="DA37" s="68" t="s">
        <v>1877</v>
      </c>
    </row>
    <row r="38" spans="1:105" ht="12" customHeight="1" x14ac:dyDescent="0.25">
      <c r="A38" s="37" t="s">
        <v>159</v>
      </c>
      <c r="B38" s="226">
        <v>0.61275904194626107</v>
      </c>
      <c r="C38" s="226">
        <v>0.57518028628282403</v>
      </c>
      <c r="D38" s="226">
        <v>0.51251935792812775</v>
      </c>
      <c r="E38" s="226">
        <v>1.182151257836954</v>
      </c>
      <c r="F38" s="226">
        <v>0.78803810373642458</v>
      </c>
      <c r="G38" s="226">
        <v>0.79358135335059132</v>
      </c>
      <c r="H38" s="226">
        <v>0.84783873252859998</v>
      </c>
      <c r="I38" s="226">
        <v>0.80023750739859933</v>
      </c>
      <c r="J38" s="226">
        <v>0.73884385417167053</v>
      </c>
      <c r="K38" s="226">
        <v>0.76332220669724216</v>
      </c>
      <c r="L38" s="226">
        <v>0.83444242853094097</v>
      </c>
      <c r="M38" s="226">
        <v>0.73220854714643679</v>
      </c>
      <c r="N38" s="226">
        <v>0.49305054336264093</v>
      </c>
      <c r="O38" s="226">
        <v>0.49317176369036581</v>
      </c>
      <c r="P38" s="226">
        <v>0.38395367103727568</v>
      </c>
      <c r="Q38" s="226">
        <v>0.36623356827052561</v>
      </c>
      <c r="R38" s="226">
        <v>0.34767394539809121</v>
      </c>
      <c r="S38" s="226">
        <v>0.40944745838055457</v>
      </c>
      <c r="T38" s="226">
        <v>0.49223508587129228</v>
      </c>
      <c r="U38" s="226">
        <v>0.39550938155515702</v>
      </c>
      <c r="V38" s="226">
        <v>0.40313677843013279</v>
      </c>
      <c r="W38" s="226">
        <v>0.36938498222195337</v>
      </c>
      <c r="X38" s="226">
        <v>0.84057449778017057</v>
      </c>
      <c r="Y38" s="226">
        <v>0.59985347330527539</v>
      </c>
      <c r="DA38" s="69" t="s">
        <v>1878</v>
      </c>
    </row>
    <row r="39" spans="1:105" ht="12" customHeight="1" x14ac:dyDescent="0.25">
      <c r="A39" s="37" t="s">
        <v>35</v>
      </c>
      <c r="B39" s="226">
        <v>13.14704432285361</v>
      </c>
      <c r="C39" s="226">
        <v>12.093705415092019</v>
      </c>
      <c r="D39" s="226">
        <v>11.2758198534003</v>
      </c>
      <c r="E39" s="226">
        <v>12.54943156683896</v>
      </c>
      <c r="F39" s="226">
        <v>14.681888184472919</v>
      </c>
      <c r="G39" s="226">
        <v>20.830606425653539</v>
      </c>
      <c r="H39" s="226">
        <v>20.288704335580029</v>
      </c>
      <c r="I39" s="226">
        <v>25.727599362324181</v>
      </c>
      <c r="J39" s="226">
        <v>23.952757684148661</v>
      </c>
      <c r="K39" s="226">
        <v>22.29190138142047</v>
      </c>
      <c r="L39" s="226">
        <v>27.2795049646984</v>
      </c>
      <c r="M39" s="226">
        <v>24.56147234610394</v>
      </c>
      <c r="N39" s="226">
        <v>22.397500522530461</v>
      </c>
      <c r="O39" s="226">
        <v>25.752849560359891</v>
      </c>
      <c r="P39" s="226">
        <v>27.12001287306644</v>
      </c>
      <c r="Q39" s="226">
        <v>26.837659520130359</v>
      </c>
      <c r="R39" s="226">
        <v>25.03936482800443</v>
      </c>
      <c r="S39" s="226">
        <v>26.934142150693951</v>
      </c>
      <c r="T39" s="226">
        <v>24.581894397757569</v>
      </c>
      <c r="U39" s="226">
        <v>25.243864833579352</v>
      </c>
      <c r="V39" s="226">
        <v>24.5241094830991</v>
      </c>
      <c r="W39" s="226">
        <v>24.485265657411109</v>
      </c>
      <c r="X39" s="226">
        <v>21.822967858057201</v>
      </c>
      <c r="Y39" s="226">
        <v>20.78156228335294</v>
      </c>
      <c r="DA39" s="69" t="s">
        <v>1879</v>
      </c>
    </row>
    <row r="40" spans="1:105" ht="12" customHeight="1" x14ac:dyDescent="0.25">
      <c r="A40" s="37" t="s">
        <v>96</v>
      </c>
      <c r="B40" s="226">
        <v>0</v>
      </c>
      <c r="C40" s="226">
        <v>0</v>
      </c>
      <c r="D40" s="226">
        <v>0</v>
      </c>
      <c r="E40" s="226">
        <v>0</v>
      </c>
      <c r="F40" s="226">
        <v>0</v>
      </c>
      <c r="G40" s="226">
        <v>0</v>
      </c>
      <c r="H40" s="226">
        <v>0</v>
      </c>
      <c r="I40" s="226">
        <v>0</v>
      </c>
      <c r="J40" s="226">
        <v>0</v>
      </c>
      <c r="K40" s="226">
        <v>0</v>
      </c>
      <c r="L40" s="226">
        <v>0</v>
      </c>
      <c r="M40" s="226">
        <v>0</v>
      </c>
      <c r="N40" s="226">
        <v>0</v>
      </c>
      <c r="O40" s="226">
        <v>0</v>
      </c>
      <c r="P40" s="226">
        <v>0</v>
      </c>
      <c r="Q40" s="226">
        <v>0</v>
      </c>
      <c r="R40" s="226">
        <v>0</v>
      </c>
      <c r="S40" s="226">
        <v>0</v>
      </c>
      <c r="T40" s="226">
        <v>0</v>
      </c>
      <c r="U40" s="226">
        <v>0</v>
      </c>
      <c r="V40" s="226">
        <v>0</v>
      </c>
      <c r="W40" s="226">
        <v>0</v>
      </c>
      <c r="X40" s="226">
        <v>0</v>
      </c>
      <c r="Y40" s="226">
        <v>0</v>
      </c>
      <c r="DA40" s="69" t="s">
        <v>1880</v>
      </c>
    </row>
    <row r="41" spans="1:105" ht="12" customHeight="1" x14ac:dyDescent="0.25">
      <c r="A41" s="37" t="s">
        <v>78</v>
      </c>
      <c r="B41" s="226">
        <v>0</v>
      </c>
      <c r="C41" s="226">
        <v>0</v>
      </c>
      <c r="D41" s="226">
        <v>0</v>
      </c>
      <c r="E41" s="226">
        <v>0</v>
      </c>
      <c r="F41" s="226">
        <v>0</v>
      </c>
      <c r="G41" s="226">
        <v>0</v>
      </c>
      <c r="H41" s="226">
        <v>0</v>
      </c>
      <c r="I41" s="226">
        <v>0</v>
      </c>
      <c r="J41" s="226">
        <v>0</v>
      </c>
      <c r="K41" s="226">
        <v>0</v>
      </c>
      <c r="L41" s="226">
        <v>0</v>
      </c>
      <c r="M41" s="226">
        <v>0</v>
      </c>
      <c r="N41" s="226">
        <v>0</v>
      </c>
      <c r="O41" s="226">
        <v>0</v>
      </c>
      <c r="P41" s="226">
        <v>0</v>
      </c>
      <c r="Q41" s="226">
        <v>0</v>
      </c>
      <c r="R41" s="226">
        <v>0</v>
      </c>
      <c r="S41" s="226">
        <v>0</v>
      </c>
      <c r="T41" s="226">
        <v>0.39288791703512321</v>
      </c>
      <c r="U41" s="226">
        <v>0.41895992344056621</v>
      </c>
      <c r="V41" s="226">
        <v>0.42256947561190339</v>
      </c>
      <c r="W41" s="226">
        <v>0.53085047858743672</v>
      </c>
      <c r="X41" s="226">
        <v>0.52311300842390385</v>
      </c>
      <c r="Y41" s="226">
        <v>0.56968594232381209</v>
      </c>
      <c r="DA41" s="69" t="s">
        <v>1881</v>
      </c>
    </row>
    <row r="42" spans="1:105" ht="12" customHeight="1" x14ac:dyDescent="0.25">
      <c r="A42" s="37" t="s">
        <v>40</v>
      </c>
      <c r="B42" s="226">
        <v>50.082821987696313</v>
      </c>
      <c r="C42" s="226">
        <v>54.27926008438115</v>
      </c>
      <c r="D42" s="226">
        <v>54.842460228867779</v>
      </c>
      <c r="E42" s="226">
        <v>51.80391282029511</v>
      </c>
      <c r="F42" s="226">
        <v>59.492782702643318</v>
      </c>
      <c r="G42" s="226">
        <v>55.318750609519419</v>
      </c>
      <c r="H42" s="226">
        <v>51.804919587614172</v>
      </c>
      <c r="I42" s="226">
        <v>48.281470387176427</v>
      </c>
      <c r="J42" s="226">
        <v>44.310134905057502</v>
      </c>
      <c r="K42" s="226">
        <v>46.19238330972459</v>
      </c>
      <c r="L42" s="226">
        <v>41.623259153545483</v>
      </c>
      <c r="M42" s="226">
        <v>43.358176115312382</v>
      </c>
      <c r="N42" s="226">
        <v>45.497956508758648</v>
      </c>
      <c r="O42" s="226">
        <v>37.926731930028552</v>
      </c>
      <c r="P42" s="226">
        <v>35.984318621356188</v>
      </c>
      <c r="Q42" s="226">
        <v>34.227586429413272</v>
      </c>
      <c r="R42" s="226">
        <v>35.044997887802403</v>
      </c>
      <c r="S42" s="226">
        <v>34.090195635607103</v>
      </c>
      <c r="T42" s="226">
        <v>34.298622018476209</v>
      </c>
      <c r="U42" s="226">
        <v>31.96936562175841</v>
      </c>
      <c r="V42" s="226">
        <v>31.99313446633461</v>
      </c>
      <c r="W42" s="226">
        <v>36.604247851903033</v>
      </c>
      <c r="X42" s="226">
        <v>36.010707926265049</v>
      </c>
      <c r="Y42" s="226">
        <v>29.46881490611192</v>
      </c>
      <c r="DA42" s="69" t="s">
        <v>1882</v>
      </c>
    </row>
    <row r="43" spans="1:105" ht="12" customHeight="1" x14ac:dyDescent="0.25">
      <c r="A43" s="57" t="s">
        <v>1883</v>
      </c>
      <c r="B43" s="261">
        <f t="shared" ref="B43:Y43" si="1">B44+B55</f>
        <v>360.01812794729261</v>
      </c>
      <c r="C43" s="261">
        <f t="shared" si="1"/>
        <v>375.91489819975959</v>
      </c>
      <c r="D43" s="261">
        <f t="shared" si="1"/>
        <v>372.11358540778753</v>
      </c>
      <c r="E43" s="261">
        <f t="shared" si="1"/>
        <v>356.58852486071817</v>
      </c>
      <c r="F43" s="261">
        <f t="shared" si="1"/>
        <v>407.96721218664567</v>
      </c>
      <c r="G43" s="261">
        <f t="shared" si="1"/>
        <v>425.68723443708831</v>
      </c>
      <c r="H43" s="261">
        <f t="shared" si="1"/>
        <v>400.75391615423314</v>
      </c>
      <c r="I43" s="261">
        <f t="shared" si="1"/>
        <v>414.65764433664469</v>
      </c>
      <c r="J43" s="261">
        <f t="shared" si="1"/>
        <v>381.28051538461659</v>
      </c>
      <c r="K43" s="261">
        <f t="shared" si="1"/>
        <v>380.67252230275585</v>
      </c>
      <c r="L43" s="261">
        <f t="shared" si="1"/>
        <v>381.2156312868654</v>
      </c>
      <c r="M43" s="261">
        <f t="shared" si="1"/>
        <v>375.18916455321761</v>
      </c>
      <c r="N43" s="261">
        <f t="shared" si="1"/>
        <v>374.74836805705257</v>
      </c>
      <c r="O43" s="261">
        <f t="shared" si="1"/>
        <v>348.94845886982353</v>
      </c>
      <c r="P43" s="261">
        <f t="shared" si="1"/>
        <v>345.15413630989087</v>
      </c>
      <c r="Q43" s="261">
        <f t="shared" si="1"/>
        <v>333.5962535353882</v>
      </c>
      <c r="R43" s="261">
        <f t="shared" si="1"/>
        <v>329.12994033670407</v>
      </c>
      <c r="S43" s="261">
        <f t="shared" si="1"/>
        <v>333.50196780900603</v>
      </c>
      <c r="T43" s="261">
        <f t="shared" si="1"/>
        <v>322.94663506462734</v>
      </c>
      <c r="U43" s="261">
        <f t="shared" si="1"/>
        <v>313.20387042522083</v>
      </c>
      <c r="V43" s="261">
        <f t="shared" si="1"/>
        <v>310.89516823663985</v>
      </c>
      <c r="W43" s="261">
        <f t="shared" si="1"/>
        <v>339.38855640990761</v>
      </c>
      <c r="X43" s="261">
        <f t="shared" si="1"/>
        <v>323.30144213518025</v>
      </c>
      <c r="Y43" s="261">
        <f t="shared" si="1"/>
        <v>279.19180998713375</v>
      </c>
      <c r="DA43" s="70"/>
    </row>
    <row r="44" spans="1:105" ht="12" customHeight="1" x14ac:dyDescent="0.25">
      <c r="A44" s="60" t="s">
        <v>1884</v>
      </c>
      <c r="B44" s="262">
        <v>72.150510441816451</v>
      </c>
      <c r="C44" s="262">
        <v>71.352398953498238</v>
      </c>
      <c r="D44" s="262">
        <v>69.170213469683006</v>
      </c>
      <c r="E44" s="262">
        <v>77.745142145852242</v>
      </c>
      <c r="F44" s="262">
        <v>88.188493653352268</v>
      </c>
      <c r="G44" s="262">
        <v>101.8633476177243</v>
      </c>
      <c r="H44" s="262">
        <v>99.309951030013849</v>
      </c>
      <c r="I44" s="262">
        <v>108.84894496061639</v>
      </c>
      <c r="J44" s="262">
        <v>101.3470897708258</v>
      </c>
      <c r="K44" s="262">
        <v>99.951865391039547</v>
      </c>
      <c r="L44" s="262">
        <v>109.1502921342488</v>
      </c>
      <c r="M44" s="262">
        <v>104.35461716904361</v>
      </c>
      <c r="N44" s="262">
        <v>99.625269862226574</v>
      </c>
      <c r="O44" s="262">
        <v>102.11429554441921</v>
      </c>
      <c r="P44" s="262">
        <v>102.65381833195489</v>
      </c>
      <c r="Q44" s="262">
        <v>100.126475338533</v>
      </c>
      <c r="R44" s="262">
        <v>96.525726742670855</v>
      </c>
      <c r="S44" s="262">
        <v>100.33129377543941</v>
      </c>
      <c r="T44" s="262">
        <v>96.367059751193054</v>
      </c>
      <c r="U44" s="262">
        <v>94.924396874104033</v>
      </c>
      <c r="V44" s="262">
        <v>92.465087621354428</v>
      </c>
      <c r="W44" s="262">
        <v>95.561695139987009</v>
      </c>
      <c r="X44" s="262">
        <v>90.323143406936637</v>
      </c>
      <c r="Y44" s="262">
        <v>81.273140882702776</v>
      </c>
      <c r="DA44" s="72" t="s">
        <v>1885</v>
      </c>
    </row>
    <row r="45" spans="1:105" ht="12" customHeight="1" x14ac:dyDescent="0.25">
      <c r="A45" s="64" t="s">
        <v>28</v>
      </c>
      <c r="B45" s="229">
        <v>9.4137444118519831</v>
      </c>
      <c r="C45" s="229">
        <v>8.2620986081008283</v>
      </c>
      <c r="D45" s="229">
        <v>7.9872370906891579</v>
      </c>
      <c r="E45" s="229">
        <v>11.03351492164556</v>
      </c>
      <c r="F45" s="229">
        <v>10.417793133938289</v>
      </c>
      <c r="G45" s="229">
        <v>11.05537021527844</v>
      </c>
      <c r="H45" s="229">
        <v>10.1358550128078</v>
      </c>
      <c r="I45" s="229">
        <v>8.3714259877530388</v>
      </c>
      <c r="J45" s="229">
        <v>9.9484464703001976</v>
      </c>
      <c r="K45" s="229">
        <v>9.9858730062137475</v>
      </c>
      <c r="L45" s="229">
        <v>10.109249093503189</v>
      </c>
      <c r="M45" s="229">
        <v>9.4246927717272388</v>
      </c>
      <c r="N45" s="229">
        <v>9.4530931496903996</v>
      </c>
      <c r="O45" s="229">
        <v>9.8026323836867935</v>
      </c>
      <c r="P45" s="229">
        <v>9.8485801182073764</v>
      </c>
      <c r="Q45" s="229">
        <v>9.7383154506326051</v>
      </c>
      <c r="R45" s="229">
        <v>9.1703086772051208</v>
      </c>
      <c r="S45" s="229">
        <v>8.325305181232233</v>
      </c>
      <c r="T45" s="229">
        <v>8.132586390387182</v>
      </c>
      <c r="U45" s="229">
        <v>6.8202980735339098</v>
      </c>
      <c r="V45" s="229">
        <v>5.8335971876528481</v>
      </c>
      <c r="W45" s="229">
        <v>5.745803476835321</v>
      </c>
      <c r="X45" s="229">
        <v>5.2663772742028847</v>
      </c>
      <c r="Y45" s="229">
        <v>3.7961215701305542</v>
      </c>
      <c r="DA45" s="73" t="s">
        <v>1886</v>
      </c>
    </row>
    <row r="46" spans="1:105" ht="12" customHeight="1" x14ac:dyDescent="0.25">
      <c r="A46" s="64" t="s">
        <v>30</v>
      </c>
      <c r="B46" s="229">
        <v>0</v>
      </c>
      <c r="C46" s="229">
        <v>0</v>
      </c>
      <c r="D46" s="229">
        <v>0</v>
      </c>
      <c r="E46" s="229">
        <v>0</v>
      </c>
      <c r="F46" s="229">
        <v>0</v>
      </c>
      <c r="G46" s="229">
        <v>0</v>
      </c>
      <c r="H46" s="229">
        <v>0</v>
      </c>
      <c r="I46" s="229">
        <v>0</v>
      </c>
      <c r="J46" s="229">
        <v>0</v>
      </c>
      <c r="K46" s="229">
        <v>0</v>
      </c>
      <c r="L46" s="229">
        <v>0</v>
      </c>
      <c r="M46" s="229">
        <v>0</v>
      </c>
      <c r="N46" s="229">
        <v>0</v>
      </c>
      <c r="O46" s="229">
        <v>0</v>
      </c>
      <c r="P46" s="229">
        <v>0</v>
      </c>
      <c r="Q46" s="229">
        <v>0</v>
      </c>
      <c r="R46" s="229">
        <v>0</v>
      </c>
      <c r="S46" s="229">
        <v>0</v>
      </c>
      <c r="T46" s="229">
        <v>0</v>
      </c>
      <c r="U46" s="229">
        <v>0</v>
      </c>
      <c r="V46" s="229">
        <v>0</v>
      </c>
      <c r="W46" s="229">
        <v>0</v>
      </c>
      <c r="X46" s="229">
        <v>0</v>
      </c>
      <c r="Y46" s="229">
        <v>0</v>
      </c>
      <c r="DA46" s="73" t="s">
        <v>1887</v>
      </c>
    </row>
    <row r="47" spans="1:105" ht="12" customHeight="1" x14ac:dyDescent="0.25">
      <c r="A47" s="64" t="s">
        <v>31</v>
      </c>
      <c r="B47" s="229">
        <v>1.459283654817298</v>
      </c>
      <c r="C47" s="229">
        <v>1.6177518028206741</v>
      </c>
      <c r="D47" s="229">
        <v>1.435654305569118</v>
      </c>
      <c r="E47" s="229">
        <v>1.6535545470116351</v>
      </c>
      <c r="F47" s="229">
        <v>0.6180050091198579</v>
      </c>
      <c r="G47" s="229">
        <v>0.35046972452706371</v>
      </c>
      <c r="H47" s="229">
        <v>0.29125702918391838</v>
      </c>
      <c r="I47" s="229">
        <v>0.200439500256376</v>
      </c>
      <c r="J47" s="229">
        <v>0.23359985301218211</v>
      </c>
      <c r="K47" s="229">
        <v>0.26392797819247749</v>
      </c>
      <c r="L47" s="229">
        <v>0.2336752527390821</v>
      </c>
      <c r="M47" s="229">
        <v>0.26307397042200442</v>
      </c>
      <c r="N47" s="229">
        <v>0.17556969426057059</v>
      </c>
      <c r="O47" s="229">
        <v>0.1167112886256949</v>
      </c>
      <c r="P47" s="229">
        <v>5.813994664664264E-2</v>
      </c>
      <c r="Q47" s="229">
        <v>0.43053791200420161</v>
      </c>
      <c r="R47" s="229">
        <v>5.4505518755802708E-2</v>
      </c>
      <c r="S47" s="229">
        <v>2.731278011848438E-2</v>
      </c>
      <c r="T47" s="229">
        <v>2.7196761690969129E-2</v>
      </c>
      <c r="U47" s="229">
        <v>5.4520117257917368E-2</v>
      </c>
      <c r="V47" s="229">
        <v>2.727933913878363E-2</v>
      </c>
      <c r="W47" s="229">
        <v>5.4715405081943218E-2</v>
      </c>
      <c r="X47" s="229">
        <v>0.71281673247346677</v>
      </c>
      <c r="Y47" s="229">
        <v>5.462948725281995E-2</v>
      </c>
      <c r="DA47" s="73" t="s">
        <v>1888</v>
      </c>
    </row>
    <row r="48" spans="1:105" ht="12" customHeight="1" x14ac:dyDescent="0.25">
      <c r="A48" s="64" t="s">
        <v>159</v>
      </c>
      <c r="B48" s="229">
        <v>2.5632067217279979</v>
      </c>
      <c r="C48" s="229">
        <v>2.6319941035890428</v>
      </c>
      <c r="D48" s="229">
        <v>2.415493919434514</v>
      </c>
      <c r="E48" s="229">
        <v>3.9009461872988411</v>
      </c>
      <c r="F48" s="229">
        <v>2.6412390962669678</v>
      </c>
      <c r="G48" s="229">
        <v>2.31956115166932</v>
      </c>
      <c r="H48" s="229">
        <v>2.283597866674195</v>
      </c>
      <c r="I48" s="229">
        <v>2.0435870063869781</v>
      </c>
      <c r="J48" s="229">
        <v>1.8290530511880849</v>
      </c>
      <c r="K48" s="229">
        <v>1.863906509945837</v>
      </c>
      <c r="L48" s="229">
        <v>1.7948037080047821</v>
      </c>
      <c r="M48" s="229">
        <v>1.61336044169004</v>
      </c>
      <c r="N48" s="229">
        <v>1.168040932378362</v>
      </c>
      <c r="O48" s="229">
        <v>1.0053398679817751</v>
      </c>
      <c r="P48" s="229">
        <v>0.77127706258765016</v>
      </c>
      <c r="Q48" s="229">
        <v>0.73265105276462972</v>
      </c>
      <c r="R48" s="229">
        <v>0.72884085849670976</v>
      </c>
      <c r="S48" s="229">
        <v>0.82158514502114344</v>
      </c>
      <c r="T48" s="229">
        <v>0.97589233080573068</v>
      </c>
      <c r="U48" s="229">
        <v>0.76513029895905538</v>
      </c>
      <c r="V48" s="229">
        <v>0.80317803346757244</v>
      </c>
      <c r="W48" s="229">
        <v>0.78832311934749855</v>
      </c>
      <c r="X48" s="229">
        <v>1.7619578050265801</v>
      </c>
      <c r="Y48" s="229">
        <v>1.1874937901648239</v>
      </c>
      <c r="DA48" s="73" t="s">
        <v>1889</v>
      </c>
    </row>
    <row r="49" spans="1:105" ht="12" customHeight="1" x14ac:dyDescent="0.25">
      <c r="A49" s="64" t="s">
        <v>32</v>
      </c>
      <c r="B49" s="229">
        <v>1.817677206423767</v>
      </c>
      <c r="C49" s="229">
        <v>1.642467807063027</v>
      </c>
      <c r="D49" s="229">
        <v>2.374178597961397</v>
      </c>
      <c r="E49" s="229">
        <v>1.2922831105003461</v>
      </c>
      <c r="F49" s="229">
        <v>1.6558333984613141</v>
      </c>
      <c r="G49" s="229">
        <v>1.5908409102707659</v>
      </c>
      <c r="H49" s="229">
        <v>1.43131119913722</v>
      </c>
      <c r="I49" s="229">
        <v>1.538579011007388</v>
      </c>
      <c r="J49" s="229">
        <v>1.6410673961624109</v>
      </c>
      <c r="K49" s="229">
        <v>0.87395897636332109</v>
      </c>
      <c r="L49" s="229">
        <v>0.51206567491745802</v>
      </c>
      <c r="M49" s="229">
        <v>0.17934970433521549</v>
      </c>
      <c r="N49" s="229">
        <v>0.20519213127025321</v>
      </c>
      <c r="O49" s="229">
        <v>0.35805442433365581</v>
      </c>
      <c r="P49" s="229">
        <v>0.2040428984118218</v>
      </c>
      <c r="Q49" s="229">
        <v>0.23195407952749039</v>
      </c>
      <c r="R49" s="229">
        <v>0.2297249314948912</v>
      </c>
      <c r="S49" s="229">
        <v>0.20464839535330079</v>
      </c>
      <c r="T49" s="229">
        <v>0.2292529035209164</v>
      </c>
      <c r="U49" s="229">
        <v>0.25531727623866501</v>
      </c>
      <c r="V49" s="229">
        <v>0.25549785718751761</v>
      </c>
      <c r="W49" s="229">
        <v>0.25623180756802699</v>
      </c>
      <c r="X49" s="229">
        <v>0.2054220093316364</v>
      </c>
      <c r="Y49" s="229">
        <v>0.1790810751169018</v>
      </c>
      <c r="DA49" s="73" t="s">
        <v>1890</v>
      </c>
    </row>
    <row r="50" spans="1:105" ht="12" customHeight="1" x14ac:dyDescent="0.25">
      <c r="A50" s="64" t="s">
        <v>33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5.0892200256488947E-2</v>
      </c>
      <c r="I50" s="229">
        <v>0</v>
      </c>
      <c r="J50" s="229">
        <v>2.547398838931696E-2</v>
      </c>
      <c r="K50" s="229">
        <v>2.5585954958508839E-2</v>
      </c>
      <c r="L50" s="229">
        <v>2.548495096887508E-2</v>
      </c>
      <c r="M50" s="229">
        <v>2.5503164931853881E-2</v>
      </c>
      <c r="N50" s="229">
        <v>2.5530586161929741E-2</v>
      </c>
      <c r="O50" s="229">
        <v>2.545714495577861E-2</v>
      </c>
      <c r="P50" s="229">
        <v>2.497532236742914E-2</v>
      </c>
      <c r="Q50" s="229">
        <v>2.4266371720633579E-2</v>
      </c>
      <c r="R50" s="229">
        <v>2.49932744382542E-2</v>
      </c>
      <c r="S50" s="229">
        <v>0</v>
      </c>
      <c r="T50" s="229">
        <v>2.4941919434601278E-2</v>
      </c>
      <c r="U50" s="229">
        <v>2.499996851947878E-2</v>
      </c>
      <c r="V50" s="229">
        <v>2.5017650511481221E-2</v>
      </c>
      <c r="W50" s="229">
        <v>2.5089516922865152E-2</v>
      </c>
      <c r="X50" s="229">
        <v>2.514300686435229E-2</v>
      </c>
      <c r="Y50" s="229">
        <v>2.5050119666744392E-2</v>
      </c>
      <c r="DA50" s="73" t="s">
        <v>1891</v>
      </c>
    </row>
    <row r="51" spans="1:105" ht="12" customHeight="1" x14ac:dyDescent="0.25">
      <c r="A51" s="64" t="s">
        <v>35</v>
      </c>
      <c r="B51" s="229">
        <v>54.994851274915469</v>
      </c>
      <c r="C51" s="229">
        <v>55.340146563043973</v>
      </c>
      <c r="D51" s="229">
        <v>53.142723042954543</v>
      </c>
      <c r="E51" s="229">
        <v>41.411500346413497</v>
      </c>
      <c r="F51" s="229">
        <v>49.208758936890391</v>
      </c>
      <c r="G51" s="229">
        <v>60.885837635493438</v>
      </c>
      <c r="H51" s="229">
        <v>54.646290810677442</v>
      </c>
      <c r="I51" s="229">
        <v>65.701229042976053</v>
      </c>
      <c r="J51" s="229">
        <v>59.296513436763973</v>
      </c>
      <c r="K51" s="229">
        <v>54.43313418547023</v>
      </c>
      <c r="L51" s="229">
        <v>58.675535889723847</v>
      </c>
      <c r="M51" s="229">
        <v>54.119155023934617</v>
      </c>
      <c r="N51" s="229">
        <v>53.059869308448661</v>
      </c>
      <c r="O51" s="229">
        <v>52.497665688382369</v>
      </c>
      <c r="P51" s="229">
        <v>54.478041086491459</v>
      </c>
      <c r="Q51" s="229">
        <v>53.688796453082112</v>
      </c>
      <c r="R51" s="229">
        <v>52.490882331026867</v>
      </c>
      <c r="S51" s="229">
        <v>54.045252038982781</v>
      </c>
      <c r="T51" s="229">
        <v>48.735417096457397</v>
      </c>
      <c r="U51" s="229">
        <v>48.835367118352274</v>
      </c>
      <c r="V51" s="229">
        <v>48.859908301799059</v>
      </c>
      <c r="W51" s="229">
        <v>52.255240278025923</v>
      </c>
      <c r="X51" s="229">
        <v>45.743891407473953</v>
      </c>
      <c r="Y51" s="229">
        <v>41.140007117781742</v>
      </c>
      <c r="DA51" s="73" t="s">
        <v>1892</v>
      </c>
    </row>
    <row r="52" spans="1:105" ht="12" customHeight="1" x14ac:dyDescent="0.25">
      <c r="A52" s="64" t="s">
        <v>36</v>
      </c>
      <c r="B52" s="229">
        <v>0.64904151505668128</v>
      </c>
      <c r="C52" s="229">
        <v>0.58020697993492398</v>
      </c>
      <c r="D52" s="229">
        <v>0.5556369574027723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1893</v>
      </c>
    </row>
    <row r="53" spans="1:105" ht="12" customHeight="1" x14ac:dyDescent="0.25">
      <c r="A53" s="64" t="s">
        <v>38</v>
      </c>
      <c r="B53" s="229">
        <v>0</v>
      </c>
      <c r="C53" s="229">
        <v>0</v>
      </c>
      <c r="D53" s="229">
        <v>0</v>
      </c>
      <c r="E53" s="229">
        <v>13.01319264370273</v>
      </c>
      <c r="F53" s="229">
        <v>17.142313758274689</v>
      </c>
      <c r="G53" s="229">
        <v>18.026184237905159</v>
      </c>
      <c r="H53" s="229">
        <v>20.468217054859821</v>
      </c>
      <c r="I53" s="229">
        <v>20.548498960654459</v>
      </c>
      <c r="J53" s="229">
        <v>16.958303059279629</v>
      </c>
      <c r="K53" s="229">
        <v>22.388089011299041</v>
      </c>
      <c r="L53" s="229">
        <v>26.55189913800093</v>
      </c>
      <c r="M53" s="229">
        <v>21.652694530067471</v>
      </c>
      <c r="N53" s="229">
        <v>16.60884089908615</v>
      </c>
      <c r="O53" s="229">
        <v>18.08361390177911</v>
      </c>
      <c r="P53" s="229">
        <v>19.00898574735643</v>
      </c>
      <c r="Q53" s="229">
        <v>17.72475784489637</v>
      </c>
      <c r="R53" s="229">
        <v>17.421922622023999</v>
      </c>
      <c r="S53" s="229">
        <v>20.52294624806856</v>
      </c>
      <c r="T53" s="229">
        <v>20.689589251611761</v>
      </c>
      <c r="U53" s="229">
        <v>21.207329988957031</v>
      </c>
      <c r="V53" s="229">
        <v>21.893642936602621</v>
      </c>
      <c r="W53" s="229">
        <v>19.086372696904562</v>
      </c>
      <c r="X53" s="229">
        <v>20.274648910970718</v>
      </c>
      <c r="Y53" s="229">
        <v>18.7805516092643</v>
      </c>
      <c r="DA53" s="73" t="s">
        <v>1894</v>
      </c>
    </row>
    <row r="54" spans="1:105" ht="12" customHeight="1" x14ac:dyDescent="0.25">
      <c r="A54" s="64" t="s">
        <v>39</v>
      </c>
      <c r="B54" s="229">
        <v>1.25270565702325</v>
      </c>
      <c r="C54" s="229">
        <v>1.2777330889457781</v>
      </c>
      <c r="D54" s="229">
        <v>1.259289555671496</v>
      </c>
      <c r="E54" s="229">
        <v>5.4401503892796148</v>
      </c>
      <c r="F54" s="229">
        <v>6.5045503204007469</v>
      </c>
      <c r="G54" s="229">
        <v>7.6350837425800817</v>
      </c>
      <c r="H54" s="229">
        <v>10.00252985641697</v>
      </c>
      <c r="I54" s="229">
        <v>10.44518545158207</v>
      </c>
      <c r="J54" s="229">
        <v>11.414632515730039</v>
      </c>
      <c r="K54" s="229">
        <v>10.117389768596389</v>
      </c>
      <c r="L54" s="229">
        <v>11.247578426390641</v>
      </c>
      <c r="M54" s="229">
        <v>17.076787561935149</v>
      </c>
      <c r="N54" s="229">
        <v>18.929133160930249</v>
      </c>
      <c r="O54" s="229">
        <v>20.22482084467401</v>
      </c>
      <c r="P54" s="229">
        <v>18.2597761498861</v>
      </c>
      <c r="Q54" s="229">
        <v>17.55519617390495</v>
      </c>
      <c r="R54" s="229">
        <v>16.40454852922921</v>
      </c>
      <c r="S54" s="229">
        <v>16.384243986662909</v>
      </c>
      <c r="T54" s="229">
        <v>17.552183097284491</v>
      </c>
      <c r="U54" s="229">
        <v>16.961434032285709</v>
      </c>
      <c r="V54" s="229">
        <v>14.76696631499455</v>
      </c>
      <c r="W54" s="229">
        <v>17.349918839300869</v>
      </c>
      <c r="X54" s="229">
        <v>16.332886260593039</v>
      </c>
      <c r="Y54" s="229">
        <v>16.110206113324871</v>
      </c>
      <c r="DA54" s="73" t="s">
        <v>1895</v>
      </c>
    </row>
    <row r="55" spans="1:105" ht="12" customHeight="1" x14ac:dyDescent="0.25">
      <c r="A55" s="60" t="s">
        <v>1896</v>
      </c>
      <c r="B55" s="262">
        <v>287.86761750547618</v>
      </c>
      <c r="C55" s="262">
        <v>304.56249924626138</v>
      </c>
      <c r="D55" s="262">
        <v>302.94337193810452</v>
      </c>
      <c r="E55" s="262">
        <v>278.84338271486592</v>
      </c>
      <c r="F55" s="262">
        <v>319.77871853329339</v>
      </c>
      <c r="G55" s="262">
        <v>323.82388681936402</v>
      </c>
      <c r="H55" s="262">
        <v>301.44396512421929</v>
      </c>
      <c r="I55" s="262">
        <v>305.8086993760283</v>
      </c>
      <c r="J55" s="262">
        <v>279.9334256137908</v>
      </c>
      <c r="K55" s="262">
        <v>280.72065691171628</v>
      </c>
      <c r="L55" s="262">
        <v>272.06533915261662</v>
      </c>
      <c r="M55" s="262">
        <v>270.83454738417402</v>
      </c>
      <c r="N55" s="262">
        <v>275.12309819482601</v>
      </c>
      <c r="O55" s="262">
        <v>246.83416332540429</v>
      </c>
      <c r="P55" s="262">
        <v>242.50031797793599</v>
      </c>
      <c r="Q55" s="262">
        <v>233.4697781968552</v>
      </c>
      <c r="R55" s="262">
        <v>232.60421359403321</v>
      </c>
      <c r="S55" s="262">
        <v>233.1706740335666</v>
      </c>
      <c r="T55" s="262">
        <v>226.5795753134343</v>
      </c>
      <c r="U55" s="262">
        <v>218.27947355111681</v>
      </c>
      <c r="V55" s="262">
        <v>218.43008061528539</v>
      </c>
      <c r="W55" s="262">
        <v>243.82686126992061</v>
      </c>
      <c r="X55" s="262">
        <v>232.9782987282436</v>
      </c>
      <c r="Y55" s="262">
        <v>197.91866910443099</v>
      </c>
      <c r="DA55" s="72" t="s">
        <v>1897</v>
      </c>
    </row>
    <row r="56" spans="1:105" ht="12" customHeight="1" x14ac:dyDescent="0.25">
      <c r="A56" s="57" t="s">
        <v>1898</v>
      </c>
      <c r="B56" s="261">
        <f t="shared" ref="B56:Y56" si="2">B57+B68</f>
        <v>2727.0878578473867</v>
      </c>
      <c r="C56" s="261">
        <f t="shared" si="2"/>
        <v>2735.7709064822898</v>
      </c>
      <c r="D56" s="261">
        <f t="shared" si="2"/>
        <v>2667.1411216305014</v>
      </c>
      <c r="E56" s="261">
        <f t="shared" si="2"/>
        <v>2877.2909707552208</v>
      </c>
      <c r="F56" s="261">
        <f t="shared" si="2"/>
        <v>3270.5904274058857</v>
      </c>
      <c r="G56" s="261">
        <f t="shared" si="2"/>
        <v>3688.7414183817409</v>
      </c>
      <c r="H56" s="261">
        <f t="shared" si="2"/>
        <v>3568.4029948954944</v>
      </c>
      <c r="I56" s="261">
        <f t="shared" si="2"/>
        <v>3863.1027046985605</v>
      </c>
      <c r="J56" s="261">
        <f t="shared" si="2"/>
        <v>3587.4796433042616</v>
      </c>
      <c r="K56" s="261">
        <f t="shared" si="2"/>
        <v>3547.161378509642</v>
      </c>
      <c r="L56" s="261">
        <f t="shared" si="2"/>
        <v>3806.1993079967056</v>
      </c>
      <c r="M56" s="261">
        <f t="shared" si="2"/>
        <v>3659.9237532161687</v>
      </c>
      <c r="N56" s="261">
        <f t="shared" si="2"/>
        <v>3526.424342487257</v>
      </c>
      <c r="O56" s="261">
        <f t="shared" si="2"/>
        <v>3545.8107492193826</v>
      </c>
      <c r="P56" s="261">
        <f t="shared" si="2"/>
        <v>3553.5269063800451</v>
      </c>
      <c r="Q56" s="261">
        <f t="shared" si="2"/>
        <v>3460.0584566776579</v>
      </c>
      <c r="R56" s="261">
        <f t="shared" si="2"/>
        <v>3350.3444473680538</v>
      </c>
      <c r="S56" s="261">
        <f t="shared" si="2"/>
        <v>3465.6184779375467</v>
      </c>
      <c r="T56" s="261">
        <f t="shared" si="2"/>
        <v>3333.8106364676933</v>
      </c>
      <c r="U56" s="261">
        <f t="shared" si="2"/>
        <v>3274.3100671575048</v>
      </c>
      <c r="V56" s="261">
        <f t="shared" si="2"/>
        <v>3200.8251172248506</v>
      </c>
      <c r="W56" s="261">
        <f t="shared" si="2"/>
        <v>3343.3556412728162</v>
      </c>
      <c r="X56" s="261">
        <f t="shared" si="2"/>
        <v>3164.9980125949673</v>
      </c>
      <c r="Y56" s="261">
        <f t="shared" si="2"/>
        <v>2824.9817723168012</v>
      </c>
      <c r="DA56" s="70"/>
    </row>
    <row r="57" spans="1:105" ht="12" customHeight="1" x14ac:dyDescent="0.25">
      <c r="A57" s="60" t="s">
        <v>1899</v>
      </c>
      <c r="B57" s="262">
        <v>2164.5153132544929</v>
      </c>
      <c r="C57" s="262">
        <v>2140.571968604947</v>
      </c>
      <c r="D57" s="262">
        <v>2075.1064040904889</v>
      </c>
      <c r="E57" s="262">
        <v>2332.3542643755668</v>
      </c>
      <c r="F57" s="262">
        <v>2645.6548096005681</v>
      </c>
      <c r="G57" s="262">
        <v>3055.9004285317269</v>
      </c>
      <c r="H57" s="262">
        <v>2979.2985309004171</v>
      </c>
      <c r="I57" s="262">
        <v>3265.468348818491</v>
      </c>
      <c r="J57" s="262">
        <v>3040.4126931247752</v>
      </c>
      <c r="K57" s="262">
        <v>2998.555961731186</v>
      </c>
      <c r="L57" s="262">
        <v>3274.5087640274642</v>
      </c>
      <c r="M57" s="262">
        <v>3130.638515071309</v>
      </c>
      <c r="N57" s="262">
        <v>2988.7580958667968</v>
      </c>
      <c r="O57" s="262">
        <v>3063.428866332576</v>
      </c>
      <c r="P57" s="262">
        <v>3079.6145499586491</v>
      </c>
      <c r="Q57" s="262">
        <v>3003.7942601559889</v>
      </c>
      <c r="R57" s="262">
        <v>2895.7718022801259</v>
      </c>
      <c r="S57" s="262">
        <v>3009.9388132631821</v>
      </c>
      <c r="T57" s="262">
        <v>2891.0117925357908</v>
      </c>
      <c r="U57" s="262">
        <v>2847.7319062231199</v>
      </c>
      <c r="V57" s="262">
        <v>2773.952628640634</v>
      </c>
      <c r="W57" s="262">
        <v>2866.8508541996111</v>
      </c>
      <c r="X57" s="262">
        <v>2709.6943022080982</v>
      </c>
      <c r="Y57" s="262">
        <v>2438.1942264810818</v>
      </c>
      <c r="DA57" s="72" t="s">
        <v>1900</v>
      </c>
    </row>
    <row r="58" spans="1:105" ht="12" customHeight="1" x14ac:dyDescent="0.25">
      <c r="A58" s="64" t="s">
        <v>28</v>
      </c>
      <c r="B58" s="229">
        <v>282.41233235555961</v>
      </c>
      <c r="C58" s="229">
        <v>247.86295824302479</v>
      </c>
      <c r="D58" s="229">
        <v>239.61711272067481</v>
      </c>
      <c r="E58" s="229">
        <v>331.00544764936689</v>
      </c>
      <c r="F58" s="229">
        <v>312.53379401814868</v>
      </c>
      <c r="G58" s="229">
        <v>331.66110645835312</v>
      </c>
      <c r="H58" s="229">
        <v>304.07565038423411</v>
      </c>
      <c r="I58" s="229">
        <v>251.14277963259121</v>
      </c>
      <c r="J58" s="229">
        <v>298.4533941090059</v>
      </c>
      <c r="K58" s="229">
        <v>299.57619018641248</v>
      </c>
      <c r="L58" s="229">
        <v>303.27747280509578</v>
      </c>
      <c r="M58" s="229">
        <v>282.74078315181731</v>
      </c>
      <c r="N58" s="229">
        <v>283.59279449071198</v>
      </c>
      <c r="O58" s="229">
        <v>294.07897151060382</v>
      </c>
      <c r="P58" s="229">
        <v>295.45740354622143</v>
      </c>
      <c r="Q58" s="229">
        <v>292.14946351897822</v>
      </c>
      <c r="R58" s="229">
        <v>275.10926031615372</v>
      </c>
      <c r="S58" s="229">
        <v>249.75915543696701</v>
      </c>
      <c r="T58" s="229">
        <v>243.9775917116155</v>
      </c>
      <c r="U58" s="229">
        <v>204.6089422060173</v>
      </c>
      <c r="V58" s="229">
        <v>175.00791562958551</v>
      </c>
      <c r="W58" s="229">
        <v>172.37410430505969</v>
      </c>
      <c r="X58" s="229">
        <v>157.99131822608649</v>
      </c>
      <c r="Y58" s="229">
        <v>113.8836471039166</v>
      </c>
      <c r="DA58" s="73" t="s">
        <v>1901</v>
      </c>
    </row>
    <row r="59" spans="1:105" ht="12" customHeight="1" x14ac:dyDescent="0.25">
      <c r="A59" s="64" t="s">
        <v>30</v>
      </c>
      <c r="B59" s="229">
        <v>0</v>
      </c>
      <c r="C59" s="229">
        <v>0</v>
      </c>
      <c r="D59" s="229">
        <v>0</v>
      </c>
      <c r="E59" s="229">
        <v>0</v>
      </c>
      <c r="F59" s="229">
        <v>0</v>
      </c>
      <c r="G59" s="229">
        <v>0</v>
      </c>
      <c r="H59" s="229">
        <v>0</v>
      </c>
      <c r="I59" s="229">
        <v>0</v>
      </c>
      <c r="J59" s="229">
        <v>0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0</v>
      </c>
      <c r="DA59" s="73" t="s">
        <v>1902</v>
      </c>
    </row>
    <row r="60" spans="1:105" ht="12" customHeight="1" x14ac:dyDescent="0.25">
      <c r="A60" s="64" t="s">
        <v>31</v>
      </c>
      <c r="B60" s="229">
        <v>43.778509644518948</v>
      </c>
      <c r="C60" s="229">
        <v>48.532554084620237</v>
      </c>
      <c r="D60" s="229">
        <v>43.069629167073529</v>
      </c>
      <c r="E60" s="229">
        <v>49.606636410349068</v>
      </c>
      <c r="F60" s="229">
        <v>18.540150273595739</v>
      </c>
      <c r="G60" s="229">
        <v>10.514091735811901</v>
      </c>
      <c r="H60" s="229">
        <v>8.7377108755175588</v>
      </c>
      <c r="I60" s="229">
        <v>6.0131850076912796</v>
      </c>
      <c r="J60" s="229">
        <v>7.0079955903654643</v>
      </c>
      <c r="K60" s="229">
        <v>7.9178393457743246</v>
      </c>
      <c r="L60" s="229">
        <v>7.0102575821724624</v>
      </c>
      <c r="M60" s="229">
        <v>7.8922191126601344</v>
      </c>
      <c r="N60" s="229">
        <v>5.2670908278171176</v>
      </c>
      <c r="O60" s="229">
        <v>3.5013386587708468</v>
      </c>
      <c r="P60" s="229">
        <v>1.74419839939928</v>
      </c>
      <c r="Q60" s="229">
        <v>12.916137360126051</v>
      </c>
      <c r="R60" s="229">
        <v>1.635165562674082</v>
      </c>
      <c r="S60" s="229">
        <v>0.81938340355453143</v>
      </c>
      <c r="T60" s="229">
        <v>0.81590285072907398</v>
      </c>
      <c r="U60" s="229">
        <v>1.635603517737521</v>
      </c>
      <c r="V60" s="229">
        <v>0.81838017416350894</v>
      </c>
      <c r="W60" s="229">
        <v>1.6414621524582971</v>
      </c>
      <c r="X60" s="229">
        <v>21.384501974203999</v>
      </c>
      <c r="Y60" s="229">
        <v>1.6388846175845979</v>
      </c>
      <c r="DA60" s="73" t="s">
        <v>1903</v>
      </c>
    </row>
    <row r="61" spans="1:105" ht="12" customHeight="1" x14ac:dyDescent="0.25">
      <c r="A61" s="64" t="s">
        <v>159</v>
      </c>
      <c r="B61" s="229">
        <v>76.896201651839974</v>
      </c>
      <c r="C61" s="229">
        <v>78.959823107671284</v>
      </c>
      <c r="D61" s="229">
        <v>72.464817583035412</v>
      </c>
      <c r="E61" s="229">
        <v>117.0283856189652</v>
      </c>
      <c r="F61" s="229">
        <v>79.237172888009056</v>
      </c>
      <c r="G61" s="229">
        <v>69.586834550079573</v>
      </c>
      <c r="H61" s="229">
        <v>68.507936000225868</v>
      </c>
      <c r="I61" s="229">
        <v>61.307610191609349</v>
      </c>
      <c r="J61" s="229">
        <v>54.871591535642573</v>
      </c>
      <c r="K61" s="229">
        <v>55.917195298375113</v>
      </c>
      <c r="L61" s="229">
        <v>53.844111240143462</v>
      </c>
      <c r="M61" s="229">
        <v>48.400813250701219</v>
      </c>
      <c r="N61" s="229">
        <v>35.04122797135085</v>
      </c>
      <c r="O61" s="229">
        <v>30.160196039453261</v>
      </c>
      <c r="P61" s="229">
        <v>23.138311877629519</v>
      </c>
      <c r="Q61" s="229">
        <v>21.97953158293889</v>
      </c>
      <c r="R61" s="229">
        <v>21.865225754901299</v>
      </c>
      <c r="S61" s="229">
        <v>24.647554350634302</v>
      </c>
      <c r="T61" s="229">
        <v>29.276769924171919</v>
      </c>
      <c r="U61" s="229">
        <v>22.95390896877166</v>
      </c>
      <c r="V61" s="229">
        <v>24.09534100402718</v>
      </c>
      <c r="W61" s="229">
        <v>23.649693580424959</v>
      </c>
      <c r="X61" s="229">
        <v>52.858734150797382</v>
      </c>
      <c r="Y61" s="229">
        <v>35.624813704944707</v>
      </c>
      <c r="DA61" s="73" t="s">
        <v>1904</v>
      </c>
    </row>
    <row r="62" spans="1:105" ht="12" customHeight="1" x14ac:dyDescent="0.25">
      <c r="A62" s="64" t="s">
        <v>32</v>
      </c>
      <c r="B62" s="229">
        <v>54.530316192713023</v>
      </c>
      <c r="C62" s="229">
        <v>49.2740342118908</v>
      </c>
      <c r="D62" s="229">
        <v>71.22535793884191</v>
      </c>
      <c r="E62" s="229">
        <v>38.768493315010389</v>
      </c>
      <c r="F62" s="229">
        <v>49.675001953839427</v>
      </c>
      <c r="G62" s="229">
        <v>47.72522730812296</v>
      </c>
      <c r="H62" s="229">
        <v>42.939335974116602</v>
      </c>
      <c r="I62" s="229">
        <v>46.157370330221632</v>
      </c>
      <c r="J62" s="229">
        <v>49.232021884872353</v>
      </c>
      <c r="K62" s="229">
        <v>26.21876929089963</v>
      </c>
      <c r="L62" s="229">
        <v>15.36197024752374</v>
      </c>
      <c r="M62" s="229">
        <v>5.3804911300564671</v>
      </c>
      <c r="N62" s="229">
        <v>6.1557639381075937</v>
      </c>
      <c r="O62" s="229">
        <v>10.74163273000968</v>
      </c>
      <c r="P62" s="229">
        <v>6.1212869523546551</v>
      </c>
      <c r="Q62" s="229">
        <v>6.9586223858247136</v>
      </c>
      <c r="R62" s="229">
        <v>6.8917479448467391</v>
      </c>
      <c r="S62" s="229">
        <v>6.1394518605990216</v>
      </c>
      <c r="T62" s="229">
        <v>6.8775871056274918</v>
      </c>
      <c r="U62" s="229">
        <v>7.6595182871599476</v>
      </c>
      <c r="V62" s="229">
        <v>7.6649357156255302</v>
      </c>
      <c r="W62" s="229">
        <v>7.6869542270408084</v>
      </c>
      <c r="X62" s="229">
        <v>6.1626602799490922</v>
      </c>
      <c r="Y62" s="229">
        <v>5.3724322535070526</v>
      </c>
      <c r="DA62" s="73" t="s">
        <v>1905</v>
      </c>
    </row>
    <row r="63" spans="1:105" ht="12" customHeight="1" x14ac:dyDescent="0.25">
      <c r="A63" s="64" t="s">
        <v>33</v>
      </c>
      <c r="B63" s="229">
        <v>0</v>
      </c>
      <c r="C63" s="229">
        <v>0</v>
      </c>
      <c r="D63" s="229">
        <v>0</v>
      </c>
      <c r="E63" s="229">
        <v>0</v>
      </c>
      <c r="F63" s="229">
        <v>0</v>
      </c>
      <c r="G63" s="229">
        <v>0</v>
      </c>
      <c r="H63" s="229">
        <v>1.526766007694669</v>
      </c>
      <c r="I63" s="229">
        <v>0</v>
      </c>
      <c r="J63" s="229">
        <v>0.76421965167950878</v>
      </c>
      <c r="K63" s="229">
        <v>0.76757864875526494</v>
      </c>
      <c r="L63" s="229">
        <v>0.76454852906625237</v>
      </c>
      <c r="M63" s="229">
        <v>0.76509494795561661</v>
      </c>
      <c r="N63" s="229">
        <v>0.76591758485789219</v>
      </c>
      <c r="O63" s="229">
        <v>0.76371434867335841</v>
      </c>
      <c r="P63" s="229">
        <v>0.74925967102287439</v>
      </c>
      <c r="Q63" s="229">
        <v>0.7279911516190074</v>
      </c>
      <c r="R63" s="229">
        <v>0.74979823314762628</v>
      </c>
      <c r="S63" s="229">
        <v>0</v>
      </c>
      <c r="T63" s="229">
        <v>0.74825758303803824</v>
      </c>
      <c r="U63" s="229">
        <v>0.74999905558436331</v>
      </c>
      <c r="V63" s="229">
        <v>0.7505295153444369</v>
      </c>
      <c r="W63" s="229">
        <v>0.75268550768595455</v>
      </c>
      <c r="X63" s="229">
        <v>0.75429020593056872</v>
      </c>
      <c r="Y63" s="229">
        <v>0.75150359000233147</v>
      </c>
      <c r="DA63" s="73" t="s">
        <v>1906</v>
      </c>
    </row>
    <row r="64" spans="1:105" ht="12" customHeight="1" x14ac:dyDescent="0.25">
      <c r="A64" s="64" t="s">
        <v>35</v>
      </c>
      <c r="B64" s="229">
        <v>1649.845538247464</v>
      </c>
      <c r="C64" s="229">
        <v>1660.204396891319</v>
      </c>
      <c r="D64" s="229">
        <v>1594.281691288636</v>
      </c>
      <c r="E64" s="229">
        <v>1242.3450103924049</v>
      </c>
      <c r="F64" s="229">
        <v>1476.262768106712</v>
      </c>
      <c r="G64" s="229">
        <v>1826.5751290648029</v>
      </c>
      <c r="H64" s="229">
        <v>1639.3887243203239</v>
      </c>
      <c r="I64" s="229">
        <v>1971.0368712892821</v>
      </c>
      <c r="J64" s="229">
        <v>1778.8954031029191</v>
      </c>
      <c r="K64" s="229">
        <v>1632.994025564107</v>
      </c>
      <c r="L64" s="229">
        <v>1760.2660766917161</v>
      </c>
      <c r="M64" s="229">
        <v>1623.574650718039</v>
      </c>
      <c r="N64" s="229">
        <v>1591.79607925346</v>
      </c>
      <c r="O64" s="229">
        <v>1574.929970651471</v>
      </c>
      <c r="P64" s="229">
        <v>1634.341232594745</v>
      </c>
      <c r="Q64" s="229">
        <v>1610.663893592463</v>
      </c>
      <c r="R64" s="229">
        <v>1574.7264699308059</v>
      </c>
      <c r="S64" s="229">
        <v>1621.357561169483</v>
      </c>
      <c r="T64" s="229">
        <v>1462.062512893722</v>
      </c>
      <c r="U64" s="229">
        <v>1465.0610135505681</v>
      </c>
      <c r="V64" s="229">
        <v>1465.7972490539721</v>
      </c>
      <c r="W64" s="229">
        <v>1567.657208340778</v>
      </c>
      <c r="X64" s="229">
        <v>1372.3167422242179</v>
      </c>
      <c r="Y64" s="229">
        <v>1234.2002135334519</v>
      </c>
      <c r="DA64" s="73" t="s">
        <v>1907</v>
      </c>
    </row>
    <row r="65" spans="1:105" ht="12" customHeight="1" x14ac:dyDescent="0.25">
      <c r="A65" s="64" t="s">
        <v>36</v>
      </c>
      <c r="B65" s="229">
        <v>19.47124545170044</v>
      </c>
      <c r="C65" s="229">
        <v>17.406209398047721</v>
      </c>
      <c r="D65" s="229">
        <v>16.66910872208317</v>
      </c>
      <c r="E65" s="229">
        <v>0</v>
      </c>
      <c r="F65" s="229">
        <v>0</v>
      </c>
      <c r="G65" s="229">
        <v>0</v>
      </c>
      <c r="H65" s="229">
        <v>0</v>
      </c>
      <c r="I65" s="229">
        <v>0</v>
      </c>
      <c r="J65" s="229">
        <v>0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1908</v>
      </c>
    </row>
    <row r="66" spans="1:105" ht="12" customHeight="1" x14ac:dyDescent="0.25">
      <c r="A66" s="64" t="s">
        <v>38</v>
      </c>
      <c r="B66" s="229">
        <v>0</v>
      </c>
      <c r="C66" s="229">
        <v>0</v>
      </c>
      <c r="D66" s="229">
        <v>0</v>
      </c>
      <c r="E66" s="229">
        <v>390.39577931108198</v>
      </c>
      <c r="F66" s="229">
        <v>514.2694127482406</v>
      </c>
      <c r="G66" s="229">
        <v>540.78552713715465</v>
      </c>
      <c r="H66" s="229">
        <v>614.04651164579491</v>
      </c>
      <c r="I66" s="229">
        <v>616.4549688196339</v>
      </c>
      <c r="J66" s="229">
        <v>508.74909177838862</v>
      </c>
      <c r="K66" s="229">
        <v>671.64267033897124</v>
      </c>
      <c r="L66" s="229">
        <v>796.55697414002771</v>
      </c>
      <c r="M66" s="229">
        <v>649.58083590202432</v>
      </c>
      <c r="N66" s="229">
        <v>498.26522697258451</v>
      </c>
      <c r="O66" s="229">
        <v>542.50841705337325</v>
      </c>
      <c r="P66" s="229">
        <v>570.26957242069329</v>
      </c>
      <c r="Q66" s="229">
        <v>531.7427353468911</v>
      </c>
      <c r="R66" s="229">
        <v>522.65767866072019</v>
      </c>
      <c r="S66" s="229">
        <v>615.68838744205698</v>
      </c>
      <c r="T66" s="229">
        <v>620.68767754835267</v>
      </c>
      <c r="U66" s="229">
        <v>636.21989966871081</v>
      </c>
      <c r="V66" s="229">
        <v>656.8092880980787</v>
      </c>
      <c r="W66" s="229">
        <v>572.59118090713673</v>
      </c>
      <c r="X66" s="229">
        <v>608.23946732912157</v>
      </c>
      <c r="Y66" s="229">
        <v>563.41654827792877</v>
      </c>
      <c r="DA66" s="73" t="s">
        <v>1909</v>
      </c>
    </row>
    <row r="67" spans="1:105" ht="12" customHeight="1" x14ac:dyDescent="0.25">
      <c r="A67" s="64" t="s">
        <v>39</v>
      </c>
      <c r="B67" s="229">
        <v>37.581169710697523</v>
      </c>
      <c r="C67" s="229">
        <v>38.331992668373331</v>
      </c>
      <c r="D67" s="229">
        <v>37.778686670144872</v>
      </c>
      <c r="E67" s="229">
        <v>163.20451167838851</v>
      </c>
      <c r="F67" s="229">
        <v>195.13650961202239</v>
      </c>
      <c r="G67" s="229">
        <v>229.0525122774024</v>
      </c>
      <c r="H67" s="229">
        <v>300.07589569250922</v>
      </c>
      <c r="I67" s="229">
        <v>313.35556354746222</v>
      </c>
      <c r="J67" s="229">
        <v>342.43897547190107</v>
      </c>
      <c r="K67" s="229">
        <v>303.52169305789158</v>
      </c>
      <c r="L67" s="229">
        <v>337.4273527917191</v>
      </c>
      <c r="M67" s="229">
        <v>512.3036268580546</v>
      </c>
      <c r="N67" s="229">
        <v>567.8739948279075</v>
      </c>
      <c r="O67" s="229">
        <v>606.74462534022052</v>
      </c>
      <c r="P67" s="229">
        <v>547.79328449658328</v>
      </c>
      <c r="Q67" s="229">
        <v>526.65588521714858</v>
      </c>
      <c r="R67" s="229">
        <v>492.13645587687631</v>
      </c>
      <c r="S67" s="229">
        <v>491.52731959988722</v>
      </c>
      <c r="T67" s="229">
        <v>526.56549291853457</v>
      </c>
      <c r="U67" s="229">
        <v>508.8430209685713</v>
      </c>
      <c r="V67" s="229">
        <v>443.00898944983669</v>
      </c>
      <c r="W67" s="229">
        <v>520.49756517902631</v>
      </c>
      <c r="X67" s="229">
        <v>489.98658781779119</v>
      </c>
      <c r="Y67" s="229">
        <v>483.30618339974609</v>
      </c>
      <c r="DA67" s="73" t="s">
        <v>1910</v>
      </c>
    </row>
    <row r="68" spans="1:105" ht="12" customHeight="1" x14ac:dyDescent="0.25">
      <c r="A68" s="60" t="s">
        <v>1911</v>
      </c>
      <c r="B68" s="262">
        <v>562.57254459289368</v>
      </c>
      <c r="C68" s="262">
        <v>595.19893787734281</v>
      </c>
      <c r="D68" s="262">
        <v>592.03471754001225</v>
      </c>
      <c r="E68" s="262">
        <v>544.93670637965374</v>
      </c>
      <c r="F68" s="262">
        <v>624.93561780531741</v>
      </c>
      <c r="G68" s="262">
        <v>632.84098985001401</v>
      </c>
      <c r="H68" s="262">
        <v>589.10446399507748</v>
      </c>
      <c r="I68" s="262">
        <v>597.63435588006939</v>
      </c>
      <c r="J68" s="262">
        <v>547.06695017948641</v>
      </c>
      <c r="K68" s="262">
        <v>548.60541677845606</v>
      </c>
      <c r="L68" s="262">
        <v>531.69054396924128</v>
      </c>
      <c r="M68" s="262">
        <v>529.2852381448597</v>
      </c>
      <c r="N68" s="262">
        <v>537.66624662046036</v>
      </c>
      <c r="O68" s="262">
        <v>482.38188288680652</v>
      </c>
      <c r="P68" s="262">
        <v>473.91235642139588</v>
      </c>
      <c r="Q68" s="262">
        <v>456.26419652166919</v>
      </c>
      <c r="R68" s="262">
        <v>454.57264508792792</v>
      </c>
      <c r="S68" s="262">
        <v>455.67966467436469</v>
      </c>
      <c r="T68" s="262">
        <v>442.7988439319023</v>
      </c>
      <c r="U68" s="262">
        <v>426.5781609343851</v>
      </c>
      <c r="V68" s="262">
        <v>426.87248858421651</v>
      </c>
      <c r="W68" s="262">
        <v>476.50478707320491</v>
      </c>
      <c r="X68" s="262">
        <v>455.30371038686923</v>
      </c>
      <c r="Y68" s="262">
        <v>386.78754583571919</v>
      </c>
      <c r="DA68" s="72" t="s">
        <v>1912</v>
      </c>
    </row>
    <row r="69" spans="1:105" ht="12" customHeight="1" x14ac:dyDescent="0.25">
      <c r="A69" s="57" t="s">
        <v>1913</v>
      </c>
      <c r="B69" s="261">
        <f t="shared" ref="B69:Y69" si="3">B70+B81</f>
        <v>322.07460737168094</v>
      </c>
      <c r="C69" s="261">
        <f t="shared" si="3"/>
        <v>319.78986806040439</v>
      </c>
      <c r="D69" s="261">
        <f t="shared" si="3"/>
        <v>310.50958098892602</v>
      </c>
      <c r="E69" s="261">
        <f t="shared" si="3"/>
        <v>345.08976228684116</v>
      </c>
      <c r="F69" s="261">
        <f t="shared" si="3"/>
        <v>391.66775314311906</v>
      </c>
      <c r="G69" s="261">
        <f t="shared" si="3"/>
        <v>449.45497809319687</v>
      </c>
      <c r="H69" s="261">
        <f t="shared" si="3"/>
        <v>437.28516874592424</v>
      </c>
      <c r="I69" s="261">
        <f t="shared" si="3"/>
        <v>477.69815869554577</v>
      </c>
      <c r="J69" s="261">
        <f t="shared" si="3"/>
        <v>444.47223784987744</v>
      </c>
      <c r="K69" s="261">
        <f t="shared" si="3"/>
        <v>438.65788830585393</v>
      </c>
      <c r="L69" s="261">
        <f t="shared" si="3"/>
        <v>476.82463104636753</v>
      </c>
      <c r="M69" s="261">
        <f t="shared" si="3"/>
        <v>456.56240902332922</v>
      </c>
      <c r="N69" s="261">
        <f t="shared" si="3"/>
        <v>436.92908642741133</v>
      </c>
      <c r="O69" s="261">
        <f t="shared" si="3"/>
        <v>445.60149003119909</v>
      </c>
      <c r="P69" s="261">
        <f t="shared" si="3"/>
        <v>447.59456007919772</v>
      </c>
      <c r="Q69" s="261">
        <f t="shared" si="3"/>
        <v>436.37992868501556</v>
      </c>
      <c r="R69" s="261">
        <f t="shared" si="3"/>
        <v>421.16615811080612</v>
      </c>
      <c r="S69" s="261">
        <f t="shared" si="3"/>
        <v>437.22317776803766</v>
      </c>
      <c r="T69" s="261">
        <f t="shared" si="3"/>
        <v>420.12164875058693</v>
      </c>
      <c r="U69" s="261">
        <f t="shared" si="3"/>
        <v>413.51869262101206</v>
      </c>
      <c r="V69" s="261">
        <f t="shared" si="3"/>
        <v>403.17243312464751</v>
      </c>
      <c r="W69" s="261">
        <f t="shared" si="3"/>
        <v>417.82174703001783</v>
      </c>
      <c r="X69" s="261">
        <f t="shared" si="3"/>
        <v>395.08174020179206</v>
      </c>
      <c r="Y69" s="261">
        <f t="shared" si="3"/>
        <v>354.7511819020163</v>
      </c>
      <c r="DA69" s="70"/>
    </row>
    <row r="70" spans="1:105" ht="12" customHeight="1" x14ac:dyDescent="0.25">
      <c r="A70" s="60" t="s">
        <v>1914</v>
      </c>
      <c r="B70" s="262">
        <v>252.52678654635699</v>
      </c>
      <c r="C70" s="262">
        <v>249.73339633724319</v>
      </c>
      <c r="D70" s="262">
        <v>242.09574714389001</v>
      </c>
      <c r="E70" s="262">
        <v>272.10799751048222</v>
      </c>
      <c r="F70" s="262">
        <v>308.65972778673222</v>
      </c>
      <c r="G70" s="262">
        <v>356.52171666203401</v>
      </c>
      <c r="H70" s="262">
        <v>347.58482860504762</v>
      </c>
      <c r="I70" s="262">
        <v>380.97130736215638</v>
      </c>
      <c r="J70" s="262">
        <v>354.7148141978895</v>
      </c>
      <c r="K70" s="262">
        <v>349.83152886863752</v>
      </c>
      <c r="L70" s="262">
        <v>382.02602246986987</v>
      </c>
      <c r="M70" s="262">
        <v>365.24116009165158</v>
      </c>
      <c r="N70" s="262">
        <v>348.68844451779199</v>
      </c>
      <c r="O70" s="262">
        <v>357.40003440546627</v>
      </c>
      <c r="P70" s="262">
        <v>359.2883641618414</v>
      </c>
      <c r="Q70" s="262">
        <v>350.44266368486461</v>
      </c>
      <c r="R70" s="262">
        <v>337.84004359934721</v>
      </c>
      <c r="S70" s="262">
        <v>351.15952821403698</v>
      </c>
      <c r="T70" s="262">
        <v>337.28470912917481</v>
      </c>
      <c r="U70" s="262">
        <v>332.23538905936329</v>
      </c>
      <c r="V70" s="262">
        <v>323.62780667473982</v>
      </c>
      <c r="W70" s="262">
        <v>334.46593298995373</v>
      </c>
      <c r="X70" s="262">
        <v>316.13100192427743</v>
      </c>
      <c r="Y70" s="262">
        <v>284.45599308945901</v>
      </c>
      <c r="DA70" s="72" t="s">
        <v>1915</v>
      </c>
    </row>
    <row r="71" spans="1:105" ht="12" customHeight="1" x14ac:dyDescent="0.25">
      <c r="A71" s="64" t="s">
        <v>28</v>
      </c>
      <c r="B71" s="229">
        <v>32.948105441481879</v>
      </c>
      <c r="C71" s="229">
        <v>28.917345128352821</v>
      </c>
      <c r="D71" s="229">
        <v>27.955329817412</v>
      </c>
      <c r="E71" s="229">
        <v>38.617302225759389</v>
      </c>
      <c r="F71" s="229">
        <v>36.462275968783928</v>
      </c>
      <c r="G71" s="229">
        <v>38.693795753474433</v>
      </c>
      <c r="H71" s="229">
        <v>35.475492544827198</v>
      </c>
      <c r="I71" s="229">
        <v>29.29999095713557</v>
      </c>
      <c r="J71" s="229">
        <v>34.819562646050599</v>
      </c>
      <c r="K71" s="229">
        <v>34.950555521748029</v>
      </c>
      <c r="L71" s="229">
        <v>35.382371827261082</v>
      </c>
      <c r="M71" s="229">
        <v>32.986424701045273</v>
      </c>
      <c r="N71" s="229">
        <v>33.085826023916312</v>
      </c>
      <c r="O71" s="229">
        <v>34.309213342903703</v>
      </c>
      <c r="P71" s="229">
        <v>34.470030413725738</v>
      </c>
      <c r="Q71" s="229">
        <v>34.084104077214029</v>
      </c>
      <c r="R71" s="229">
        <v>32.096080370217862</v>
      </c>
      <c r="S71" s="229">
        <v>29.138568134312742</v>
      </c>
      <c r="T71" s="229">
        <v>28.46405236635507</v>
      </c>
      <c r="U71" s="229">
        <v>23.871043257368619</v>
      </c>
      <c r="V71" s="229">
        <v>20.417590156784929</v>
      </c>
      <c r="W71" s="229">
        <v>20.110312168923571</v>
      </c>
      <c r="X71" s="229">
        <v>18.432320459710049</v>
      </c>
      <c r="Y71" s="229">
        <v>13.286425495456911</v>
      </c>
      <c r="DA71" s="73" t="s">
        <v>1916</v>
      </c>
    </row>
    <row r="72" spans="1:105" ht="12" customHeight="1" x14ac:dyDescent="0.25">
      <c r="A72" s="64" t="s">
        <v>30</v>
      </c>
      <c r="B72" s="229">
        <v>0</v>
      </c>
      <c r="C72" s="229">
        <v>0</v>
      </c>
      <c r="D72" s="229">
        <v>0</v>
      </c>
      <c r="E72" s="229">
        <v>0</v>
      </c>
      <c r="F72" s="229">
        <v>0</v>
      </c>
      <c r="G72" s="229">
        <v>0</v>
      </c>
      <c r="H72" s="229">
        <v>0</v>
      </c>
      <c r="I72" s="229">
        <v>0</v>
      </c>
      <c r="J72" s="229">
        <v>0</v>
      </c>
      <c r="K72" s="229">
        <v>0</v>
      </c>
      <c r="L72" s="229">
        <v>0</v>
      </c>
      <c r="M72" s="229">
        <v>0</v>
      </c>
      <c r="N72" s="229">
        <v>0</v>
      </c>
      <c r="O72" s="229">
        <v>0</v>
      </c>
      <c r="P72" s="229">
        <v>0</v>
      </c>
      <c r="Q72" s="229">
        <v>0</v>
      </c>
      <c r="R72" s="229">
        <v>0</v>
      </c>
      <c r="S72" s="229">
        <v>0</v>
      </c>
      <c r="T72" s="229">
        <v>0</v>
      </c>
      <c r="U72" s="229">
        <v>0</v>
      </c>
      <c r="V72" s="229">
        <v>0</v>
      </c>
      <c r="W72" s="229">
        <v>0</v>
      </c>
      <c r="X72" s="229">
        <v>0</v>
      </c>
      <c r="Y72" s="229">
        <v>0</v>
      </c>
      <c r="DA72" s="73" t="s">
        <v>1917</v>
      </c>
    </row>
    <row r="73" spans="1:105" ht="12" customHeight="1" x14ac:dyDescent="0.25">
      <c r="A73" s="64" t="s">
        <v>31</v>
      </c>
      <c r="B73" s="229">
        <v>5.1074927918605324</v>
      </c>
      <c r="C73" s="229">
        <v>5.662131309872346</v>
      </c>
      <c r="D73" s="229">
        <v>5.0247900694918997</v>
      </c>
      <c r="E73" s="229">
        <v>5.7874409145407109</v>
      </c>
      <c r="F73" s="229">
        <v>2.1630175319194982</v>
      </c>
      <c r="G73" s="229">
        <v>1.226644035844719</v>
      </c>
      <c r="H73" s="229">
        <v>1.0193996021437119</v>
      </c>
      <c r="I73" s="229">
        <v>0.70153825089731447</v>
      </c>
      <c r="J73" s="229">
        <v>0.81759948554263506</v>
      </c>
      <c r="K73" s="229">
        <v>0.92374792367366909</v>
      </c>
      <c r="L73" s="229">
        <v>0.81786338458678531</v>
      </c>
      <c r="M73" s="229">
        <v>0.92075889647701303</v>
      </c>
      <c r="N73" s="229">
        <v>0.6144939299119957</v>
      </c>
      <c r="O73" s="229">
        <v>0.40848951018993118</v>
      </c>
      <c r="P73" s="229">
        <v>0.2034898132632488</v>
      </c>
      <c r="Q73" s="229">
        <v>1.506882692014702</v>
      </c>
      <c r="R73" s="229">
        <v>0.19076931564530911</v>
      </c>
      <c r="S73" s="229">
        <v>9.55947304146951E-2</v>
      </c>
      <c r="T73" s="229">
        <v>9.5188665918391729E-2</v>
      </c>
      <c r="U73" s="229">
        <v>0.19082041040271031</v>
      </c>
      <c r="V73" s="229">
        <v>9.5477686985742508E-2</v>
      </c>
      <c r="W73" s="229">
        <v>0.19150391778680079</v>
      </c>
      <c r="X73" s="229">
        <v>2.4948585636571279</v>
      </c>
      <c r="Y73" s="229">
        <v>0.1912032053848694</v>
      </c>
      <c r="DA73" s="73" t="s">
        <v>1918</v>
      </c>
    </row>
    <row r="74" spans="1:105" ht="12" customHeight="1" x14ac:dyDescent="0.25">
      <c r="A74" s="64" t="s">
        <v>159</v>
      </c>
      <c r="B74" s="229">
        <v>8.9712235260479751</v>
      </c>
      <c r="C74" s="229">
        <v>9.2119793625616264</v>
      </c>
      <c r="D74" s="229">
        <v>8.4542287180207776</v>
      </c>
      <c r="E74" s="229">
        <v>13.65331165554591</v>
      </c>
      <c r="F74" s="229">
        <v>9.2443368369343659</v>
      </c>
      <c r="G74" s="229">
        <v>8.118464030842599</v>
      </c>
      <c r="H74" s="229">
        <v>7.9925925333596588</v>
      </c>
      <c r="I74" s="229">
        <v>7.1525545223544071</v>
      </c>
      <c r="J74" s="229">
        <v>6.4016856791582821</v>
      </c>
      <c r="K74" s="229">
        <v>6.5236727848104126</v>
      </c>
      <c r="L74" s="229">
        <v>6.2818129780167196</v>
      </c>
      <c r="M74" s="229">
        <v>5.6467615459151279</v>
      </c>
      <c r="N74" s="229">
        <v>4.0881432633242554</v>
      </c>
      <c r="O74" s="229">
        <v>3.518689537936206</v>
      </c>
      <c r="P74" s="229">
        <v>2.6994697190567689</v>
      </c>
      <c r="Q74" s="229">
        <v>2.5642786846761978</v>
      </c>
      <c r="R74" s="229">
        <v>2.5509430047384778</v>
      </c>
      <c r="S74" s="229">
        <v>2.875548007573995</v>
      </c>
      <c r="T74" s="229">
        <v>3.4156231578200491</v>
      </c>
      <c r="U74" s="229">
        <v>2.6779560463566869</v>
      </c>
      <c r="V74" s="229">
        <v>2.8111231171364981</v>
      </c>
      <c r="W74" s="229">
        <v>2.759130917716238</v>
      </c>
      <c r="X74" s="229">
        <v>6.1668523175930128</v>
      </c>
      <c r="Y74" s="229">
        <v>4.1562282655768739</v>
      </c>
      <c r="DA74" s="73" t="s">
        <v>1919</v>
      </c>
    </row>
    <row r="75" spans="1:105" ht="12" customHeight="1" x14ac:dyDescent="0.25">
      <c r="A75" s="64" t="s">
        <v>32</v>
      </c>
      <c r="B75" s="229">
        <v>6.3618702224831676</v>
      </c>
      <c r="C75" s="229">
        <v>5.7486373247205798</v>
      </c>
      <c r="D75" s="229">
        <v>8.3096250928648701</v>
      </c>
      <c r="E75" s="229">
        <v>4.5229908867512014</v>
      </c>
      <c r="F75" s="229">
        <v>5.7954168946145854</v>
      </c>
      <c r="G75" s="229">
        <v>5.5679431859476658</v>
      </c>
      <c r="H75" s="229">
        <v>5.0095891969802553</v>
      </c>
      <c r="I75" s="229">
        <v>5.3850265385258433</v>
      </c>
      <c r="J75" s="229">
        <v>5.7437358865684258</v>
      </c>
      <c r="K75" s="229">
        <v>3.0588564172716159</v>
      </c>
      <c r="L75" s="229">
        <v>1.7922298622110979</v>
      </c>
      <c r="M75" s="229">
        <v>0.6277239651732528</v>
      </c>
      <c r="N75" s="229">
        <v>0.71817245944588426</v>
      </c>
      <c r="O75" s="229">
        <v>1.2531904851677931</v>
      </c>
      <c r="P75" s="229">
        <v>0.71415014444137448</v>
      </c>
      <c r="Q75" s="229">
        <v>0.81183927834621439</v>
      </c>
      <c r="R75" s="229">
        <v>0.80403726023211752</v>
      </c>
      <c r="S75" s="229">
        <v>0.7162693837365508</v>
      </c>
      <c r="T75" s="229">
        <v>0.80238516232320534</v>
      </c>
      <c r="U75" s="229">
        <v>0.89361046683532497</v>
      </c>
      <c r="V75" s="229">
        <v>0.89424250015630979</v>
      </c>
      <c r="W75" s="229">
        <v>0.89681132648809203</v>
      </c>
      <c r="X75" s="229">
        <v>0.71897703266072577</v>
      </c>
      <c r="Y75" s="229">
        <v>0.62678376290915483</v>
      </c>
      <c r="DA75" s="73" t="s">
        <v>1920</v>
      </c>
    </row>
    <row r="76" spans="1:105" ht="12" customHeight="1" x14ac:dyDescent="0.25">
      <c r="A76" s="64" t="s">
        <v>33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0.1781227008977109</v>
      </c>
      <c r="I76" s="229">
        <v>0</v>
      </c>
      <c r="J76" s="229">
        <v>8.9158959362609105E-2</v>
      </c>
      <c r="K76" s="229">
        <v>8.9550842354780683E-2</v>
      </c>
      <c r="L76" s="229">
        <v>8.919732839106255E-2</v>
      </c>
      <c r="M76" s="229">
        <v>8.9261077261488353E-2</v>
      </c>
      <c r="N76" s="229">
        <v>8.9357051566753859E-2</v>
      </c>
      <c r="O76" s="229">
        <v>8.9100007345224927E-2</v>
      </c>
      <c r="P76" s="229">
        <v>8.7413628286001771E-2</v>
      </c>
      <c r="Q76" s="229">
        <v>8.4932301022217299E-2</v>
      </c>
      <c r="R76" s="229">
        <v>8.7476460533889508E-2</v>
      </c>
      <c r="S76" s="229">
        <v>0</v>
      </c>
      <c r="T76" s="229">
        <v>8.7296718021104225E-2</v>
      </c>
      <c r="U76" s="229">
        <v>8.7499889818175511E-2</v>
      </c>
      <c r="V76" s="229">
        <v>8.7561776790184079E-2</v>
      </c>
      <c r="W76" s="229">
        <v>8.7813309230027808E-2</v>
      </c>
      <c r="X76" s="229">
        <v>8.8000524025232799E-2</v>
      </c>
      <c r="Y76" s="229">
        <v>8.7675418833605148E-2</v>
      </c>
      <c r="DA76" s="73" t="s">
        <v>1921</v>
      </c>
    </row>
    <row r="77" spans="1:105" ht="12" customHeight="1" x14ac:dyDescent="0.25">
      <c r="A77" s="64" t="s">
        <v>35</v>
      </c>
      <c r="B77" s="229">
        <v>192.4819794622037</v>
      </c>
      <c r="C77" s="229">
        <v>193.6905129706534</v>
      </c>
      <c r="D77" s="229">
        <v>185.99953065034049</v>
      </c>
      <c r="E77" s="229">
        <v>144.94025121244701</v>
      </c>
      <c r="F77" s="229">
        <v>172.23065627911589</v>
      </c>
      <c r="G77" s="229">
        <v>213.1004317242265</v>
      </c>
      <c r="H77" s="229">
        <v>191.26201783737059</v>
      </c>
      <c r="I77" s="229">
        <v>229.95430165041569</v>
      </c>
      <c r="J77" s="229">
        <v>207.5377970286734</v>
      </c>
      <c r="K77" s="229">
        <v>190.51596964914529</v>
      </c>
      <c r="L77" s="229">
        <v>205.36437561403301</v>
      </c>
      <c r="M77" s="229">
        <v>189.41704258377069</v>
      </c>
      <c r="N77" s="229">
        <v>185.70954257956981</v>
      </c>
      <c r="O77" s="229">
        <v>183.74182990933789</v>
      </c>
      <c r="P77" s="229">
        <v>190.67314380271969</v>
      </c>
      <c r="Q77" s="229">
        <v>187.91078758578689</v>
      </c>
      <c r="R77" s="229">
        <v>183.71808815859359</v>
      </c>
      <c r="S77" s="229">
        <v>189.15838213643929</v>
      </c>
      <c r="T77" s="229">
        <v>170.57395983760051</v>
      </c>
      <c r="U77" s="229">
        <v>170.9237849142325</v>
      </c>
      <c r="V77" s="229">
        <v>171.00967905629639</v>
      </c>
      <c r="W77" s="229">
        <v>182.8933409730902</v>
      </c>
      <c r="X77" s="229">
        <v>160.10361992615839</v>
      </c>
      <c r="Y77" s="229">
        <v>143.99002491223581</v>
      </c>
      <c r="DA77" s="73" t="s">
        <v>1922</v>
      </c>
    </row>
    <row r="78" spans="1:105" ht="12" customHeight="1" x14ac:dyDescent="0.25">
      <c r="A78" s="64" t="s">
        <v>36</v>
      </c>
      <c r="B78" s="229">
        <v>2.2716453026983801</v>
      </c>
      <c r="C78" s="229">
        <v>2.0307244297722278</v>
      </c>
      <c r="D78" s="229">
        <v>1.944729350909699</v>
      </c>
      <c r="E78" s="229">
        <v>0</v>
      </c>
      <c r="F78" s="229">
        <v>0</v>
      </c>
      <c r="G78" s="229">
        <v>0</v>
      </c>
      <c r="H78" s="229">
        <v>0</v>
      </c>
      <c r="I78" s="229">
        <v>0</v>
      </c>
      <c r="J78" s="229">
        <v>0</v>
      </c>
      <c r="K78" s="229">
        <v>0</v>
      </c>
      <c r="L78" s="229">
        <v>0</v>
      </c>
      <c r="M78" s="229">
        <v>0</v>
      </c>
      <c r="N78" s="229">
        <v>0</v>
      </c>
      <c r="O78" s="229">
        <v>0</v>
      </c>
      <c r="P78" s="229">
        <v>0</v>
      </c>
      <c r="Q78" s="229">
        <v>0</v>
      </c>
      <c r="R78" s="229">
        <v>0</v>
      </c>
      <c r="S78" s="229">
        <v>0</v>
      </c>
      <c r="T78" s="229">
        <v>0</v>
      </c>
      <c r="U78" s="229">
        <v>0</v>
      </c>
      <c r="V78" s="229">
        <v>0</v>
      </c>
      <c r="W78" s="229">
        <v>0</v>
      </c>
      <c r="X78" s="229">
        <v>0</v>
      </c>
      <c r="Y78" s="229">
        <v>0</v>
      </c>
      <c r="DA78" s="73" t="s">
        <v>1923</v>
      </c>
    </row>
    <row r="79" spans="1:105" ht="12" customHeight="1" x14ac:dyDescent="0.25">
      <c r="A79" s="64" t="s">
        <v>38</v>
      </c>
      <c r="B79" s="229">
        <v>0</v>
      </c>
      <c r="C79" s="229">
        <v>0</v>
      </c>
      <c r="D79" s="229">
        <v>0</v>
      </c>
      <c r="E79" s="229">
        <v>45.546174252959467</v>
      </c>
      <c r="F79" s="229">
        <v>59.998098153961259</v>
      </c>
      <c r="G79" s="229">
        <v>63.09164483266791</v>
      </c>
      <c r="H79" s="229">
        <v>71.638759692009174</v>
      </c>
      <c r="I79" s="229">
        <v>71.919746362290439</v>
      </c>
      <c r="J79" s="229">
        <v>59.354060707478517</v>
      </c>
      <c r="K79" s="229">
        <v>78.358311539546435</v>
      </c>
      <c r="L79" s="229">
        <v>92.93164698300302</v>
      </c>
      <c r="M79" s="229">
        <v>75.784430855235954</v>
      </c>
      <c r="N79" s="229">
        <v>58.130943146801393</v>
      </c>
      <c r="O79" s="229">
        <v>63.292648656226753</v>
      </c>
      <c r="P79" s="229">
        <v>66.531450115747347</v>
      </c>
      <c r="Q79" s="229">
        <v>62.036652457137137</v>
      </c>
      <c r="R79" s="229">
        <v>60.976729177083882</v>
      </c>
      <c r="S79" s="229">
        <v>71.830311868239804</v>
      </c>
      <c r="T79" s="229">
        <v>72.413562380640968</v>
      </c>
      <c r="U79" s="229">
        <v>74.22565496134942</v>
      </c>
      <c r="V79" s="229">
        <v>76.627750278109005</v>
      </c>
      <c r="W79" s="229">
        <v>66.802304439165795</v>
      </c>
      <c r="X79" s="229">
        <v>70.961271188397347</v>
      </c>
      <c r="Y79" s="229">
        <v>65.731930632424877</v>
      </c>
      <c r="DA79" s="73" t="s">
        <v>1924</v>
      </c>
    </row>
    <row r="80" spans="1:105" ht="12" customHeight="1" x14ac:dyDescent="0.25">
      <c r="A80" s="64" t="s">
        <v>39</v>
      </c>
      <c r="B80" s="229">
        <v>4.3844697995813657</v>
      </c>
      <c r="C80" s="229">
        <v>4.4720658113102116</v>
      </c>
      <c r="D80" s="229">
        <v>4.4075134448502249</v>
      </c>
      <c r="E80" s="229">
        <v>19.040526362478609</v>
      </c>
      <c r="F80" s="229">
        <v>22.765926121402561</v>
      </c>
      <c r="G80" s="229">
        <v>26.722793099030209</v>
      </c>
      <c r="H80" s="229">
        <v>35.008854497459303</v>
      </c>
      <c r="I80" s="229">
        <v>36.558149080537177</v>
      </c>
      <c r="J80" s="229">
        <v>39.951213805055012</v>
      </c>
      <c r="K80" s="229">
        <v>35.410864190087267</v>
      </c>
      <c r="L80" s="229">
        <v>39.366524492367127</v>
      </c>
      <c r="M80" s="229">
        <v>59.768756466772878</v>
      </c>
      <c r="N80" s="229">
        <v>66.251966063255708</v>
      </c>
      <c r="O80" s="229">
        <v>70.786872956358891</v>
      </c>
      <c r="P80" s="229">
        <v>63.909216524601199</v>
      </c>
      <c r="Q80" s="229">
        <v>61.443186608667169</v>
      </c>
      <c r="R80" s="229">
        <v>57.415919852302082</v>
      </c>
      <c r="S80" s="229">
        <v>57.344853953320033</v>
      </c>
      <c r="T80" s="229">
        <v>61.432640840495537</v>
      </c>
      <c r="U80" s="229">
        <v>59.365019112999832</v>
      </c>
      <c r="V80" s="229">
        <v>51.684382102480832</v>
      </c>
      <c r="W80" s="229">
        <v>60.724715937552887</v>
      </c>
      <c r="X80" s="229">
        <v>57.165101912075507</v>
      </c>
      <c r="Y80" s="229">
        <v>56.385721396636917</v>
      </c>
      <c r="DA80" s="73" t="s">
        <v>1925</v>
      </c>
    </row>
    <row r="81" spans="1:105" ht="12" customHeight="1" x14ac:dyDescent="0.25">
      <c r="A81" s="61" t="s">
        <v>1926</v>
      </c>
      <c r="B81" s="263">
        <v>69.547820825323967</v>
      </c>
      <c r="C81" s="263">
        <v>70.056471723161209</v>
      </c>
      <c r="D81" s="263">
        <v>68.413833845035981</v>
      </c>
      <c r="E81" s="263">
        <v>72.981764776358958</v>
      </c>
      <c r="F81" s="263">
        <v>83.008025356386852</v>
      </c>
      <c r="G81" s="263">
        <v>92.933261431162876</v>
      </c>
      <c r="H81" s="263">
        <v>89.700340140876605</v>
      </c>
      <c r="I81" s="263">
        <v>96.726851333389419</v>
      </c>
      <c r="J81" s="263">
        <v>89.757423651987949</v>
      </c>
      <c r="K81" s="263">
        <v>88.826359437216411</v>
      </c>
      <c r="L81" s="263">
        <v>94.798608576497642</v>
      </c>
      <c r="M81" s="263">
        <v>91.321248931677673</v>
      </c>
      <c r="N81" s="263">
        <v>88.240641909619342</v>
      </c>
      <c r="O81" s="263">
        <v>88.201455625732805</v>
      </c>
      <c r="P81" s="263">
        <v>88.30619591735632</v>
      </c>
      <c r="Q81" s="263">
        <v>85.937265000150958</v>
      </c>
      <c r="R81" s="263">
        <v>83.326114511458925</v>
      </c>
      <c r="S81" s="263">
        <v>86.063649554000705</v>
      </c>
      <c r="T81" s="263">
        <v>82.836939621412085</v>
      </c>
      <c r="U81" s="263">
        <v>81.283303561648765</v>
      </c>
      <c r="V81" s="263">
        <v>79.544626449907682</v>
      </c>
      <c r="W81" s="263">
        <v>83.355814040064104</v>
      </c>
      <c r="X81" s="263">
        <v>78.950738277514645</v>
      </c>
      <c r="Y81" s="263">
        <v>70.295188812557271</v>
      </c>
      <c r="DA81" s="74" t="s">
        <v>1927</v>
      </c>
    </row>
    <row r="82" spans="1:105" ht="12" customHeight="1" x14ac:dyDescent="0.25">
      <c r="J82" s="131"/>
    </row>
    <row r="83" spans="1:105" ht="15" customHeight="1" x14ac:dyDescent="0.25">
      <c r="A83" s="34" t="s">
        <v>62</v>
      </c>
      <c r="B83" s="223">
        <v>406.56242239471197</v>
      </c>
      <c r="C83" s="223">
        <v>407.82829894628298</v>
      </c>
      <c r="D83" s="223">
        <v>398.13432366379612</v>
      </c>
      <c r="E83" s="223">
        <v>429.40953523302443</v>
      </c>
      <c r="F83" s="223">
        <v>487.48756840971652</v>
      </c>
      <c r="G83" s="223">
        <v>549.32859254333027</v>
      </c>
      <c r="H83" s="223">
        <v>530.95486152376748</v>
      </c>
      <c r="I83" s="223">
        <v>570.12830656306414</v>
      </c>
      <c r="J83" s="223">
        <v>528.72998134218597</v>
      </c>
      <c r="K83" s="223">
        <v>520.20509262885002</v>
      </c>
      <c r="L83" s="223">
        <v>556.24153054361057</v>
      </c>
      <c r="M83" s="223">
        <v>535.97302460648882</v>
      </c>
      <c r="N83" s="223">
        <v>518.12223873788412</v>
      </c>
      <c r="O83" s="223">
        <v>517.83462310117511</v>
      </c>
      <c r="P83" s="223">
        <v>493.62997993694472</v>
      </c>
      <c r="Q83" s="223">
        <v>494.16260628642391</v>
      </c>
      <c r="R83" s="223">
        <v>516.27257093723131</v>
      </c>
      <c r="S83" s="223">
        <v>511.19948409286337</v>
      </c>
      <c r="T83" s="223">
        <v>487.38177128116939</v>
      </c>
      <c r="U83" s="223">
        <v>445.40938186681961</v>
      </c>
      <c r="V83" s="223">
        <v>408.74653673449899</v>
      </c>
      <c r="W83" s="223">
        <v>361.8085411292634</v>
      </c>
      <c r="X83" s="223">
        <v>330.54839017865669</v>
      </c>
      <c r="Y83" s="223">
        <v>295.33175787442059</v>
      </c>
      <c r="DA83" s="89" t="s">
        <v>1928</v>
      </c>
    </row>
    <row r="84" spans="1:105" ht="12" customHeight="1" x14ac:dyDescent="0.25">
      <c r="A84" s="55" t="s">
        <v>91</v>
      </c>
      <c r="B84" s="259">
        <v>15.054094991454161</v>
      </c>
      <c r="C84" s="259">
        <v>15.100967562072629</v>
      </c>
      <c r="D84" s="259">
        <v>14.742021391180669</v>
      </c>
      <c r="E84" s="259">
        <v>15.90007235680662</v>
      </c>
      <c r="F84" s="259">
        <v>18.050571714836451</v>
      </c>
      <c r="G84" s="259">
        <v>20.340406191404082</v>
      </c>
      <c r="H84" s="259">
        <v>19.660068125514009</v>
      </c>
      <c r="I84" s="259">
        <v>21.110572968756291</v>
      </c>
      <c r="J84" s="259">
        <v>19.577685800553269</v>
      </c>
      <c r="K84" s="259">
        <v>19.26202828423305</v>
      </c>
      <c r="L84" s="259">
        <v>20.59637678680129</v>
      </c>
      <c r="M84" s="259">
        <v>19.845879453783901</v>
      </c>
      <c r="N84" s="259">
        <v>19.184904874392679</v>
      </c>
      <c r="O84" s="259">
        <v>19.174255112198541</v>
      </c>
      <c r="P84" s="259">
        <v>18.278011442450161</v>
      </c>
      <c r="Q84" s="259">
        <v>18.29773340202695</v>
      </c>
      <c r="R84" s="259">
        <v>19.116415822676139</v>
      </c>
      <c r="S84" s="259">
        <v>18.928570790649871</v>
      </c>
      <c r="T84" s="259">
        <v>18.046654284361608</v>
      </c>
      <c r="U84" s="259">
        <v>16.492510806121832</v>
      </c>
      <c r="V84" s="259">
        <v>15.134967848689181</v>
      </c>
      <c r="W84" s="259">
        <v>13.396959106052391</v>
      </c>
      <c r="X84" s="259">
        <v>12.239465801369411</v>
      </c>
      <c r="Y84" s="259">
        <v>10.93547286256066</v>
      </c>
      <c r="DA84" s="67" t="s">
        <v>1929</v>
      </c>
    </row>
    <row r="85" spans="1:105" ht="12" customHeight="1" x14ac:dyDescent="0.25">
      <c r="A85" s="173" t="s">
        <v>92</v>
      </c>
      <c r="B85" s="224">
        <v>6.6379084108197759</v>
      </c>
      <c r="C85" s="224">
        <v>6.6585762643786737</v>
      </c>
      <c r="D85" s="224">
        <v>6.5003035945072583</v>
      </c>
      <c r="E85" s="224">
        <v>7.0109311844919286</v>
      </c>
      <c r="F85" s="224">
        <v>7.9591660524286736</v>
      </c>
      <c r="G85" s="224">
        <v>8.9688389381133913</v>
      </c>
      <c r="H85" s="224">
        <v>8.6688526704343154</v>
      </c>
      <c r="I85" s="224">
        <v>9.308434013873331</v>
      </c>
      <c r="J85" s="224">
        <v>8.6325272501370325</v>
      </c>
      <c r="K85" s="224">
        <v>8.4933421524137991</v>
      </c>
      <c r="L85" s="224">
        <v>9.0817058603079257</v>
      </c>
      <c r="M85" s="224">
        <v>8.7507837715366019</v>
      </c>
      <c r="N85" s="224">
        <v>8.4593355826969763</v>
      </c>
      <c r="O85" s="224">
        <v>8.4546397078481821</v>
      </c>
      <c r="P85" s="224">
        <v>8.0594526576174026</v>
      </c>
      <c r="Q85" s="224">
        <v>8.0681488005224988</v>
      </c>
      <c r="R85" s="224">
        <v>8.4291362214802188</v>
      </c>
      <c r="S85" s="224">
        <v>8.3463083850193946</v>
      </c>
      <c r="T85" s="224">
        <v>7.9574387121460086</v>
      </c>
      <c r="U85" s="224">
        <v>7.2721592535213064</v>
      </c>
      <c r="V85" s="224">
        <v>6.673568250853477</v>
      </c>
      <c r="W85" s="224">
        <v>5.9072157828123082</v>
      </c>
      <c r="X85" s="224">
        <v>5.3968340862052138</v>
      </c>
      <c r="Y85" s="224">
        <v>4.8218552713988858</v>
      </c>
      <c r="DA85" s="177" t="s">
        <v>1930</v>
      </c>
    </row>
    <row r="86" spans="1:105" ht="12" customHeight="1" x14ac:dyDescent="0.25">
      <c r="A86" s="173" t="s">
        <v>93</v>
      </c>
      <c r="B86" s="224">
        <v>51.487865538899008</v>
      </c>
      <c r="C86" s="224">
        <v>51.648178637417161</v>
      </c>
      <c r="D86" s="224">
        <v>50.420514523893253</v>
      </c>
      <c r="E86" s="224">
        <v>54.381268886024579</v>
      </c>
      <c r="F86" s="224">
        <v>61.73638534108774</v>
      </c>
      <c r="G86" s="224">
        <v>69.568054378833139</v>
      </c>
      <c r="H86" s="224">
        <v>67.241168911627838</v>
      </c>
      <c r="I86" s="224">
        <v>72.20217110902172</v>
      </c>
      <c r="J86" s="224">
        <v>66.959405705485707</v>
      </c>
      <c r="K86" s="224">
        <v>65.879797016563217</v>
      </c>
      <c r="L86" s="224">
        <v>70.44352245613733</v>
      </c>
      <c r="M86" s="224">
        <v>67.876678963277911</v>
      </c>
      <c r="N86" s="224">
        <v>65.616020299462861</v>
      </c>
      <c r="O86" s="224">
        <v>65.579596089028144</v>
      </c>
      <c r="P86" s="224">
        <v>62.514272428968219</v>
      </c>
      <c r="Q86" s="224">
        <v>62.581725278404178</v>
      </c>
      <c r="R86" s="224">
        <v>65.38177472789782</v>
      </c>
      <c r="S86" s="224">
        <v>64.739309022944525</v>
      </c>
      <c r="T86" s="224">
        <v>61.722986984450493</v>
      </c>
      <c r="U86" s="224">
        <v>56.407520961339038</v>
      </c>
      <c r="V86" s="224">
        <v>51.764466078581222</v>
      </c>
      <c r="W86" s="224">
        <v>45.820145912067467</v>
      </c>
      <c r="X86" s="224">
        <v>41.86129885633116</v>
      </c>
      <c r="Y86" s="224">
        <v>37.401395213158182</v>
      </c>
      <c r="DA86" s="177" t="s">
        <v>1931</v>
      </c>
    </row>
    <row r="87" spans="1:105" ht="12" customHeight="1" x14ac:dyDescent="0.25">
      <c r="A87" s="173" t="s">
        <v>94</v>
      </c>
      <c r="B87" s="224">
        <v>22.734774566398741</v>
      </c>
      <c r="C87" s="224">
        <v>22.805561772601681</v>
      </c>
      <c r="D87" s="224">
        <v>22.263479350421299</v>
      </c>
      <c r="E87" s="224">
        <v>24.01237409665827</v>
      </c>
      <c r="F87" s="224">
        <v>27.26006969959872</v>
      </c>
      <c r="G87" s="224">
        <v>30.718189941877331</v>
      </c>
      <c r="H87" s="224">
        <v>29.69073976531535</v>
      </c>
      <c r="I87" s="224">
        <v>31.881299917705991</v>
      </c>
      <c r="J87" s="224">
        <v>29.56632553866795</v>
      </c>
      <c r="K87" s="224">
        <v>29.089617873557341</v>
      </c>
      <c r="L87" s="224">
        <v>31.10475810059334</v>
      </c>
      <c r="M87" s="224">
        <v>29.971353024531339</v>
      </c>
      <c r="N87" s="224">
        <v>28.97314568857988</v>
      </c>
      <c r="O87" s="224">
        <v>28.957062360900139</v>
      </c>
      <c r="P87" s="224">
        <v>27.603550389582139</v>
      </c>
      <c r="Q87" s="224">
        <v>27.63333459814735</v>
      </c>
      <c r="R87" s="224">
        <v>28.86971315730344</v>
      </c>
      <c r="S87" s="224">
        <v>28.586028587825211</v>
      </c>
      <c r="T87" s="224">
        <v>27.25415357519698</v>
      </c>
      <c r="U87" s="224">
        <v>24.907077803343672</v>
      </c>
      <c r="V87" s="224">
        <v>22.856909186834081</v>
      </c>
      <c r="W87" s="224">
        <v>20.23215911180742</v>
      </c>
      <c r="X87" s="224">
        <v>18.48410654810154</v>
      </c>
      <c r="Y87" s="224">
        <v>16.514809455395401</v>
      </c>
      <c r="DA87" s="177" t="s">
        <v>1932</v>
      </c>
    </row>
    <row r="88" spans="1:105" ht="12" customHeight="1" x14ac:dyDescent="0.25">
      <c r="A88" s="56" t="s">
        <v>95</v>
      </c>
      <c r="B88" s="260">
        <v>64.299905051526082</v>
      </c>
      <c r="C88" s="260">
        <v>64.04717063879275</v>
      </c>
      <c r="D88" s="260">
        <v>62.553550209082431</v>
      </c>
      <c r="E88" s="260">
        <v>71.091231318039661</v>
      </c>
      <c r="F88" s="260">
        <v>80.54339086607763</v>
      </c>
      <c r="G88" s="260">
        <v>91.725054040471065</v>
      </c>
      <c r="H88" s="260">
        <v>89.925088989442884</v>
      </c>
      <c r="I88" s="260">
        <v>97.382100633013977</v>
      </c>
      <c r="J88" s="260">
        <v>90.844821869296197</v>
      </c>
      <c r="K88" s="260">
        <v>89.431979300945329</v>
      </c>
      <c r="L88" s="260">
        <v>98.500356956854091</v>
      </c>
      <c r="M88" s="260">
        <v>94.100482093491138</v>
      </c>
      <c r="N88" s="260">
        <v>89.603641600410356</v>
      </c>
      <c r="O88" s="260">
        <v>92.701234370760687</v>
      </c>
      <c r="P88" s="260">
        <v>88.842067991640988</v>
      </c>
      <c r="Q88" s="260">
        <v>89.279507264506549</v>
      </c>
      <c r="R88" s="260">
        <v>92.373416591318019</v>
      </c>
      <c r="S88" s="260">
        <v>92.450612072566855</v>
      </c>
      <c r="T88" s="260">
        <v>88.220260254872969</v>
      </c>
      <c r="U88" s="260">
        <v>81.104358526302988</v>
      </c>
      <c r="V88" s="260">
        <v>73.718722155059154</v>
      </c>
      <c r="W88" s="260">
        <v>63.667977928580783</v>
      </c>
      <c r="X88" s="260">
        <v>58.141167239200911</v>
      </c>
      <c r="Y88" s="260">
        <v>52.841390831568397</v>
      </c>
      <c r="DA88" s="68" t="s">
        <v>1933</v>
      </c>
    </row>
    <row r="89" spans="1:105" ht="12" customHeight="1" x14ac:dyDescent="0.25">
      <c r="A89" s="37" t="s">
        <v>159</v>
      </c>
      <c r="B89" s="226">
        <v>0.61714799476159321</v>
      </c>
      <c r="C89" s="226">
        <v>0.55025676232340925</v>
      </c>
      <c r="D89" s="226">
        <v>0.48115744758636553</v>
      </c>
      <c r="E89" s="226">
        <v>1.2823674818769359</v>
      </c>
      <c r="F89" s="226">
        <v>0.8467044729446821</v>
      </c>
      <c r="G89" s="226">
        <v>0.94604253549602357</v>
      </c>
      <c r="H89" s="226">
        <v>1.045248761067298</v>
      </c>
      <c r="I89" s="226">
        <v>1.0416993865240709</v>
      </c>
      <c r="J89" s="226">
        <v>0.97273114824476659</v>
      </c>
      <c r="K89" s="226">
        <v>0.98581624474053497</v>
      </c>
      <c r="L89" s="226">
        <v>1.1786086816527801</v>
      </c>
      <c r="M89" s="226">
        <v>1.003631660988582</v>
      </c>
      <c r="N89" s="226">
        <v>0.64600216827554635</v>
      </c>
      <c r="O89" s="226">
        <v>0.71241498817874427</v>
      </c>
      <c r="P89" s="226">
        <v>0.53728397387068894</v>
      </c>
      <c r="Q89" s="226">
        <v>0.53225402962064239</v>
      </c>
      <c r="R89" s="226">
        <v>0.53143716430166554</v>
      </c>
      <c r="S89" s="226">
        <v>0.61617020647634846</v>
      </c>
      <c r="T89" s="226">
        <v>0.72658985671686949</v>
      </c>
      <c r="U89" s="226">
        <v>0.55279693688794718</v>
      </c>
      <c r="V89" s="226">
        <v>0.5182629783455972</v>
      </c>
      <c r="W89" s="226">
        <v>0.37938522555707099</v>
      </c>
      <c r="X89" s="226">
        <v>0.82557701451316934</v>
      </c>
      <c r="Y89" s="226">
        <v>0.61643607997329475</v>
      </c>
      <c r="DA89" s="69" t="s">
        <v>1934</v>
      </c>
    </row>
    <row r="90" spans="1:105" ht="12" customHeight="1" x14ac:dyDescent="0.25">
      <c r="A90" s="37" t="s">
        <v>35</v>
      </c>
      <c r="B90" s="226">
        <v>13.2412114476843</v>
      </c>
      <c r="C90" s="226">
        <v>11.569664929248701</v>
      </c>
      <c r="D90" s="226">
        <v>10.58583371765361</v>
      </c>
      <c r="E90" s="226">
        <v>13.613302739955991</v>
      </c>
      <c r="F90" s="226">
        <v>15.77489760726694</v>
      </c>
      <c r="G90" s="226">
        <v>24.83253876321734</v>
      </c>
      <c r="H90" s="226">
        <v>25.012708498441221</v>
      </c>
      <c r="I90" s="226">
        <v>33.490587762616407</v>
      </c>
      <c r="J90" s="226">
        <v>31.535206463687949</v>
      </c>
      <c r="K90" s="226">
        <v>28.78957053148401</v>
      </c>
      <c r="L90" s="226">
        <v>38.530952266159197</v>
      </c>
      <c r="M90" s="226">
        <v>33.666188933622813</v>
      </c>
      <c r="N90" s="226">
        <v>29.34553890323059</v>
      </c>
      <c r="O90" s="226">
        <v>37.201472926644712</v>
      </c>
      <c r="P90" s="226">
        <v>37.950277304291617</v>
      </c>
      <c r="Q90" s="226">
        <v>39.003667775818663</v>
      </c>
      <c r="R90" s="226">
        <v>38.273932275462919</v>
      </c>
      <c r="S90" s="226">
        <v>40.532712050276061</v>
      </c>
      <c r="T90" s="226">
        <v>36.285416543765223</v>
      </c>
      <c r="U90" s="226">
        <v>35.282933366448937</v>
      </c>
      <c r="V90" s="226">
        <v>31.527607258952159</v>
      </c>
      <c r="W90" s="226">
        <v>25.148147546182599</v>
      </c>
      <c r="X90" s="226">
        <v>21.433603683731381</v>
      </c>
      <c r="Y90" s="226">
        <v>21.356056703453451</v>
      </c>
      <c r="DA90" s="69" t="s">
        <v>1935</v>
      </c>
    </row>
    <row r="91" spans="1:105" ht="12" customHeight="1" x14ac:dyDescent="0.25">
      <c r="A91" s="37" t="s">
        <v>96</v>
      </c>
      <c r="B91" s="226">
        <v>0</v>
      </c>
      <c r="C91" s="226">
        <v>0</v>
      </c>
      <c r="D91" s="226">
        <v>0</v>
      </c>
      <c r="E91" s="226">
        <v>0</v>
      </c>
      <c r="F91" s="226">
        <v>0</v>
      </c>
      <c r="G91" s="226">
        <v>0</v>
      </c>
      <c r="H91" s="226">
        <v>0</v>
      </c>
      <c r="I91" s="226">
        <v>0</v>
      </c>
      <c r="J91" s="226">
        <v>0</v>
      </c>
      <c r="K91" s="226">
        <v>0</v>
      </c>
      <c r="L91" s="226">
        <v>0</v>
      </c>
      <c r="M91" s="226">
        <v>0</v>
      </c>
      <c r="N91" s="226">
        <v>0</v>
      </c>
      <c r="O91" s="226">
        <v>0</v>
      </c>
      <c r="P91" s="226">
        <v>0</v>
      </c>
      <c r="Q91" s="226">
        <v>0</v>
      </c>
      <c r="R91" s="226">
        <v>0</v>
      </c>
      <c r="S91" s="226">
        <v>0</v>
      </c>
      <c r="T91" s="226">
        <v>0</v>
      </c>
      <c r="U91" s="226">
        <v>0</v>
      </c>
      <c r="V91" s="226">
        <v>0</v>
      </c>
      <c r="W91" s="226">
        <v>0</v>
      </c>
      <c r="X91" s="226">
        <v>0</v>
      </c>
      <c r="Y91" s="226">
        <v>0</v>
      </c>
      <c r="DA91" s="69" t="s">
        <v>1936</v>
      </c>
    </row>
    <row r="92" spans="1:105" ht="12" customHeight="1" x14ac:dyDescent="0.25">
      <c r="A92" s="37" t="s">
        <v>78</v>
      </c>
      <c r="B92" s="226">
        <v>0</v>
      </c>
      <c r="C92" s="226">
        <v>0</v>
      </c>
      <c r="D92" s="226">
        <v>0</v>
      </c>
      <c r="E92" s="226">
        <v>0</v>
      </c>
      <c r="F92" s="226">
        <v>0</v>
      </c>
      <c r="G92" s="226">
        <v>0</v>
      </c>
      <c r="H92" s="226">
        <v>0</v>
      </c>
      <c r="I92" s="226">
        <v>0</v>
      </c>
      <c r="J92" s="226">
        <v>0</v>
      </c>
      <c r="K92" s="226">
        <v>0</v>
      </c>
      <c r="L92" s="226">
        <v>0</v>
      </c>
      <c r="M92" s="226">
        <v>0</v>
      </c>
      <c r="N92" s="226">
        <v>0</v>
      </c>
      <c r="O92" s="226">
        <v>0</v>
      </c>
      <c r="P92" s="226">
        <v>0</v>
      </c>
      <c r="Q92" s="226">
        <v>0</v>
      </c>
      <c r="R92" s="226">
        <v>0</v>
      </c>
      <c r="S92" s="226">
        <v>0</v>
      </c>
      <c r="T92" s="226">
        <v>0.57994316849445926</v>
      </c>
      <c r="U92" s="226">
        <v>0.58557337235869178</v>
      </c>
      <c r="V92" s="226">
        <v>0.54324518800141497</v>
      </c>
      <c r="W92" s="226">
        <v>0.5452220264736154</v>
      </c>
      <c r="X92" s="226">
        <v>0.51377965532872116</v>
      </c>
      <c r="Y92" s="226">
        <v>0.58543458482779243</v>
      </c>
      <c r="DA92" s="69" t="s">
        <v>1937</v>
      </c>
    </row>
    <row r="93" spans="1:105" ht="12" customHeight="1" x14ac:dyDescent="0.25">
      <c r="A93" s="37" t="s">
        <v>40</v>
      </c>
      <c r="B93" s="226">
        <v>50.441545609080187</v>
      </c>
      <c r="C93" s="226">
        <v>51.927248947220633</v>
      </c>
      <c r="D93" s="226">
        <v>51.486559043842448</v>
      </c>
      <c r="E93" s="226">
        <v>56.195561096206731</v>
      </c>
      <c r="F93" s="226">
        <v>63.921788785866013</v>
      </c>
      <c r="G93" s="226">
        <v>65.946472741757702</v>
      </c>
      <c r="H93" s="226">
        <v>63.867131729934357</v>
      </c>
      <c r="I93" s="226">
        <v>62.84981348387349</v>
      </c>
      <c r="J93" s="226">
        <v>58.336884257363479</v>
      </c>
      <c r="K93" s="226">
        <v>59.656592524720779</v>
      </c>
      <c r="L93" s="226">
        <v>58.790796009042111</v>
      </c>
      <c r="M93" s="226">
        <v>59.430661498879751</v>
      </c>
      <c r="N93" s="226">
        <v>59.612100528904222</v>
      </c>
      <c r="O93" s="226">
        <v>54.787346455937239</v>
      </c>
      <c r="P93" s="226">
        <v>50.354506713478678</v>
      </c>
      <c r="Q93" s="226">
        <v>49.743585459067248</v>
      </c>
      <c r="R93" s="226">
        <v>53.568047151553444</v>
      </c>
      <c r="S93" s="226">
        <v>51.30172981581444</v>
      </c>
      <c r="T93" s="226">
        <v>50.628310685896423</v>
      </c>
      <c r="U93" s="226">
        <v>44.683054850607412</v>
      </c>
      <c r="V93" s="226">
        <v>41.129606729759978</v>
      </c>
      <c r="W93" s="226">
        <v>37.595223130367494</v>
      </c>
      <c r="X93" s="226">
        <v>35.368206885627643</v>
      </c>
      <c r="Y93" s="226">
        <v>30.283463463313868</v>
      </c>
      <c r="DA93" s="69" t="s">
        <v>1938</v>
      </c>
    </row>
    <row r="94" spans="1:105" ht="12" customHeight="1" x14ac:dyDescent="0.25">
      <c r="A94" s="132" t="s">
        <v>1939</v>
      </c>
      <c r="B94" s="316">
        <v>246.34787383561431</v>
      </c>
      <c r="C94" s="316">
        <v>247.56784407102009</v>
      </c>
      <c r="D94" s="316">
        <v>241.65445459471121</v>
      </c>
      <c r="E94" s="316">
        <v>257.01365739100339</v>
      </c>
      <c r="F94" s="316">
        <v>291.93798473568728</v>
      </c>
      <c r="G94" s="316">
        <v>328.00804905263118</v>
      </c>
      <c r="H94" s="316">
        <v>315.76894306143299</v>
      </c>
      <c r="I94" s="316">
        <v>338.24372792069289</v>
      </c>
      <c r="J94" s="316">
        <v>313.14921517804589</v>
      </c>
      <c r="K94" s="316">
        <v>308.04832800113718</v>
      </c>
      <c r="L94" s="316">
        <v>326.51481038291661</v>
      </c>
      <c r="M94" s="316">
        <v>315.42784729986789</v>
      </c>
      <c r="N94" s="316">
        <v>306.28519069234142</v>
      </c>
      <c r="O94" s="316">
        <v>302.9678354604394</v>
      </c>
      <c r="P94" s="316">
        <v>288.33262502668572</v>
      </c>
      <c r="Q94" s="316">
        <v>288.3021569428164</v>
      </c>
      <c r="R94" s="316">
        <v>302.10211441655571</v>
      </c>
      <c r="S94" s="316">
        <v>298.14865523385748</v>
      </c>
      <c r="T94" s="316">
        <v>284.18027747014139</v>
      </c>
      <c r="U94" s="316">
        <v>259.22575451619082</v>
      </c>
      <c r="V94" s="316">
        <v>238.59790321448179</v>
      </c>
      <c r="W94" s="316">
        <v>212.78408328794299</v>
      </c>
      <c r="X94" s="316">
        <v>194.42551764744849</v>
      </c>
      <c r="Y94" s="316">
        <v>172.81683424033909</v>
      </c>
      <c r="DA94" s="139" t="s">
        <v>1940</v>
      </c>
    </row>
    <row r="95" spans="1:105" ht="12" customHeight="1" x14ac:dyDescent="0.25">
      <c r="J95" s="131"/>
    </row>
    <row r="96" spans="1:105" ht="15" customHeight="1" x14ac:dyDescent="0.25">
      <c r="A96" s="32" t="s">
        <v>251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54</v>
      </c>
      <c r="B98" s="232">
        <f t="shared" ref="B98:Y98" si="4">SUM(B$99:B$104,B$106:B$108)</f>
        <v>0.99999999999999989</v>
      </c>
      <c r="C98" s="232">
        <f t="shared" si="4"/>
        <v>1</v>
      </c>
      <c r="D98" s="232">
        <f t="shared" si="4"/>
        <v>0.99999999999999978</v>
      </c>
      <c r="E98" s="232">
        <f t="shared" si="4"/>
        <v>0.99999999999999989</v>
      </c>
      <c r="F98" s="232">
        <f t="shared" si="4"/>
        <v>1</v>
      </c>
      <c r="G98" s="232">
        <f t="shared" si="4"/>
        <v>1.0000000000000002</v>
      </c>
      <c r="H98" s="232">
        <f t="shared" si="4"/>
        <v>1.0000000000000002</v>
      </c>
      <c r="I98" s="232">
        <f t="shared" si="4"/>
        <v>1</v>
      </c>
      <c r="J98" s="232">
        <f t="shared" si="4"/>
        <v>1</v>
      </c>
      <c r="K98" s="232">
        <f t="shared" si="4"/>
        <v>0.99999999999999989</v>
      </c>
      <c r="L98" s="232">
        <f t="shared" si="4"/>
        <v>1.0000000000000002</v>
      </c>
      <c r="M98" s="232">
        <f t="shared" si="4"/>
        <v>0.99999999999999978</v>
      </c>
      <c r="N98" s="232">
        <f t="shared" si="4"/>
        <v>0.99999999999999978</v>
      </c>
      <c r="O98" s="232">
        <f t="shared" si="4"/>
        <v>1</v>
      </c>
      <c r="P98" s="232">
        <f t="shared" si="4"/>
        <v>0.99999999999999989</v>
      </c>
      <c r="Q98" s="232">
        <f t="shared" si="4"/>
        <v>1.0000000000000002</v>
      </c>
      <c r="R98" s="232">
        <f t="shared" si="4"/>
        <v>1</v>
      </c>
      <c r="S98" s="232">
        <f t="shared" si="4"/>
        <v>1.0000000000000004</v>
      </c>
      <c r="T98" s="232">
        <f t="shared" si="4"/>
        <v>1.0000000000000002</v>
      </c>
      <c r="U98" s="232">
        <f t="shared" si="4"/>
        <v>1.0000000000000002</v>
      </c>
      <c r="V98" s="232">
        <f t="shared" si="4"/>
        <v>1</v>
      </c>
      <c r="W98" s="232">
        <f t="shared" si="4"/>
        <v>1.0000000000000002</v>
      </c>
      <c r="X98" s="232">
        <f t="shared" si="4"/>
        <v>1.0000000000000002</v>
      </c>
      <c r="Y98" s="232">
        <f t="shared" si="4"/>
        <v>1</v>
      </c>
      <c r="DA98" s="95"/>
    </row>
    <row r="99" spans="1:105" ht="12" customHeight="1" x14ac:dyDescent="0.25">
      <c r="A99" s="55" t="s">
        <v>91</v>
      </c>
      <c r="B99" s="266">
        <f t="shared" ref="B99:Y99" si="5">IF(B$6=0,0,B$6/B$5)</f>
        <v>4.9999999999995447E-3</v>
      </c>
      <c r="C99" s="266">
        <f t="shared" si="5"/>
        <v>4.9999999999994493E-3</v>
      </c>
      <c r="D99" s="266">
        <f t="shared" si="5"/>
        <v>4.9999999999994996E-3</v>
      </c>
      <c r="E99" s="266">
        <f t="shared" si="5"/>
        <v>4.9999999999996627E-3</v>
      </c>
      <c r="F99" s="266">
        <f t="shared" si="5"/>
        <v>4.999999999999674E-3</v>
      </c>
      <c r="G99" s="266">
        <f t="shared" si="5"/>
        <v>4.9999999999996991E-3</v>
      </c>
      <c r="H99" s="266">
        <f t="shared" si="5"/>
        <v>4.999999999999765E-3</v>
      </c>
      <c r="I99" s="266">
        <f t="shared" si="5"/>
        <v>4.9999999999997321E-3</v>
      </c>
      <c r="J99" s="266">
        <f t="shared" si="5"/>
        <v>4.9999999999997217E-3</v>
      </c>
      <c r="K99" s="266">
        <f t="shared" si="5"/>
        <v>4.9999999999997009E-3</v>
      </c>
      <c r="L99" s="266">
        <f t="shared" si="5"/>
        <v>4.9999999999997807E-3</v>
      </c>
      <c r="M99" s="266">
        <f t="shared" si="5"/>
        <v>4.9999999999997746E-3</v>
      </c>
      <c r="N99" s="266">
        <f t="shared" si="5"/>
        <v>4.999999999999687E-3</v>
      </c>
      <c r="O99" s="266">
        <f t="shared" si="5"/>
        <v>4.9999999999997815E-3</v>
      </c>
      <c r="P99" s="266">
        <f t="shared" si="5"/>
        <v>4.9999999999997529E-3</v>
      </c>
      <c r="Q99" s="266">
        <f t="shared" si="5"/>
        <v>4.9999999999997425E-3</v>
      </c>
      <c r="R99" s="266">
        <f t="shared" si="5"/>
        <v>4.9999999999997616E-3</v>
      </c>
      <c r="S99" s="266">
        <f t="shared" si="5"/>
        <v>4.9999999999997156E-3</v>
      </c>
      <c r="T99" s="266">
        <f t="shared" si="5"/>
        <v>4.9999999999997121E-3</v>
      </c>
      <c r="U99" s="266">
        <f t="shared" si="5"/>
        <v>4.9999999999996818E-3</v>
      </c>
      <c r="V99" s="266">
        <f t="shared" si="5"/>
        <v>4.9999999999997026E-3</v>
      </c>
      <c r="W99" s="266">
        <f t="shared" si="5"/>
        <v>4.9999999999996818E-3</v>
      </c>
      <c r="X99" s="266">
        <f t="shared" si="5"/>
        <v>4.9999999999996948E-3</v>
      </c>
      <c r="Y99" s="266">
        <f t="shared" si="5"/>
        <v>4.999999999999563E-3</v>
      </c>
      <c r="DA99" s="76"/>
    </row>
    <row r="100" spans="1:105" ht="12" customHeight="1" x14ac:dyDescent="0.25">
      <c r="A100" s="173" t="s">
        <v>92</v>
      </c>
      <c r="B100" s="267">
        <f t="shared" ref="B100:Y100" si="6">IF(B$7=0,0,B$7/B$5)</f>
        <v>6.9999999999993635E-3</v>
      </c>
      <c r="C100" s="267">
        <f t="shared" si="6"/>
        <v>6.9999999999992317E-3</v>
      </c>
      <c r="D100" s="267">
        <f t="shared" si="6"/>
        <v>6.9999999999993028E-3</v>
      </c>
      <c r="E100" s="267">
        <f t="shared" si="6"/>
        <v>6.9999999999995274E-3</v>
      </c>
      <c r="F100" s="267">
        <f t="shared" si="6"/>
        <v>6.9999999999995439E-3</v>
      </c>
      <c r="G100" s="267">
        <f t="shared" si="6"/>
        <v>6.9999999999995777E-3</v>
      </c>
      <c r="H100" s="267">
        <f t="shared" si="6"/>
        <v>6.9999999999996697E-3</v>
      </c>
      <c r="I100" s="267">
        <f t="shared" si="6"/>
        <v>6.9999999999996254E-3</v>
      </c>
      <c r="J100" s="267">
        <f t="shared" si="6"/>
        <v>6.9999999999996081E-3</v>
      </c>
      <c r="K100" s="267">
        <f t="shared" si="6"/>
        <v>6.9999999999995812E-3</v>
      </c>
      <c r="L100" s="267">
        <f t="shared" si="6"/>
        <v>6.9999999999996922E-3</v>
      </c>
      <c r="M100" s="267">
        <f t="shared" si="6"/>
        <v>6.9999999999996862E-3</v>
      </c>
      <c r="N100" s="267">
        <f t="shared" si="6"/>
        <v>6.999999999999563E-3</v>
      </c>
      <c r="O100" s="267">
        <f t="shared" si="6"/>
        <v>6.9999999999996922E-3</v>
      </c>
      <c r="P100" s="267">
        <f t="shared" si="6"/>
        <v>6.9999999999996523E-3</v>
      </c>
      <c r="Q100" s="267">
        <f t="shared" si="6"/>
        <v>6.9999999999996385E-3</v>
      </c>
      <c r="R100" s="267">
        <f t="shared" si="6"/>
        <v>6.9999999999996662E-3</v>
      </c>
      <c r="S100" s="267">
        <f t="shared" si="6"/>
        <v>6.999999999999602E-3</v>
      </c>
      <c r="T100" s="267">
        <f t="shared" si="6"/>
        <v>6.9999999999995968E-3</v>
      </c>
      <c r="U100" s="267">
        <f t="shared" si="6"/>
        <v>6.9999999999995552E-3</v>
      </c>
      <c r="V100" s="267">
        <f t="shared" si="6"/>
        <v>6.9999999999995829E-3</v>
      </c>
      <c r="W100" s="267">
        <f t="shared" si="6"/>
        <v>6.9999999999995543E-3</v>
      </c>
      <c r="X100" s="267">
        <f t="shared" si="6"/>
        <v>6.9999999999995743E-3</v>
      </c>
      <c r="Y100" s="267">
        <f t="shared" si="6"/>
        <v>6.9999999999993869E-3</v>
      </c>
      <c r="DA100" s="77"/>
    </row>
    <row r="101" spans="1:105" ht="12" customHeight="1" x14ac:dyDescent="0.25">
      <c r="A101" s="173" t="s">
        <v>93</v>
      </c>
      <c r="B101" s="267">
        <f t="shared" ref="B101:Y101" si="7">IF(B$8=0,0,B$8/B$5)</f>
        <v>3.9999999999996351E-2</v>
      </c>
      <c r="C101" s="267">
        <f t="shared" si="7"/>
        <v>3.9999999999995615E-2</v>
      </c>
      <c r="D101" s="267">
        <f t="shared" si="7"/>
        <v>3.9999999999995997E-2</v>
      </c>
      <c r="E101" s="267">
        <f t="shared" si="7"/>
        <v>3.9999999999997302E-2</v>
      </c>
      <c r="F101" s="267">
        <f t="shared" si="7"/>
        <v>3.9999999999997385E-2</v>
      </c>
      <c r="G101" s="267">
        <f t="shared" si="7"/>
        <v>3.99999999999976E-2</v>
      </c>
      <c r="H101" s="267">
        <f t="shared" si="7"/>
        <v>3.999999999999812E-2</v>
      </c>
      <c r="I101" s="267">
        <f t="shared" si="7"/>
        <v>3.9999999999997864E-2</v>
      </c>
      <c r="J101" s="267">
        <f t="shared" si="7"/>
        <v>3.9999999999997773E-2</v>
      </c>
      <c r="K101" s="267">
        <f t="shared" si="7"/>
        <v>3.99999999999976E-2</v>
      </c>
      <c r="L101" s="267">
        <f t="shared" si="7"/>
        <v>3.9999999999998252E-2</v>
      </c>
      <c r="M101" s="267">
        <f t="shared" si="7"/>
        <v>3.9999999999998197E-2</v>
      </c>
      <c r="N101" s="267">
        <f t="shared" si="7"/>
        <v>3.9999999999997489E-2</v>
      </c>
      <c r="O101" s="267">
        <f t="shared" si="7"/>
        <v>3.9999999999998252E-2</v>
      </c>
      <c r="P101" s="267">
        <f t="shared" si="7"/>
        <v>3.9999999999998023E-2</v>
      </c>
      <c r="Q101" s="267">
        <f t="shared" si="7"/>
        <v>3.9999999999997947E-2</v>
      </c>
      <c r="R101" s="267">
        <f t="shared" si="7"/>
        <v>3.9999999999998086E-2</v>
      </c>
      <c r="S101" s="267">
        <f t="shared" si="7"/>
        <v>3.9999999999997732E-2</v>
      </c>
      <c r="T101" s="267">
        <f t="shared" si="7"/>
        <v>3.9999999999997683E-2</v>
      </c>
      <c r="U101" s="267">
        <f t="shared" si="7"/>
        <v>3.9999999999997454E-2</v>
      </c>
      <c r="V101" s="267">
        <f t="shared" si="7"/>
        <v>3.9999999999997621E-2</v>
      </c>
      <c r="W101" s="267">
        <f t="shared" si="7"/>
        <v>3.9999999999997454E-2</v>
      </c>
      <c r="X101" s="267">
        <f t="shared" si="7"/>
        <v>3.9999999999997558E-2</v>
      </c>
      <c r="Y101" s="267">
        <f t="shared" si="7"/>
        <v>3.9999999999996497E-2</v>
      </c>
      <c r="DA101" s="77"/>
    </row>
    <row r="102" spans="1:105" ht="12" customHeight="1" x14ac:dyDescent="0.25">
      <c r="A102" s="173" t="s">
        <v>94</v>
      </c>
      <c r="B102" s="267">
        <f t="shared" ref="B102:Y102" si="8">IF(B$9=0,0,B$9/B$5)</f>
        <v>1.9999999999998179E-2</v>
      </c>
      <c r="C102" s="267">
        <f t="shared" si="8"/>
        <v>1.9999999999997801E-2</v>
      </c>
      <c r="D102" s="267">
        <f t="shared" si="8"/>
        <v>1.9999999999998002E-2</v>
      </c>
      <c r="E102" s="267">
        <f t="shared" si="8"/>
        <v>1.9999999999998651E-2</v>
      </c>
      <c r="F102" s="267">
        <f t="shared" si="8"/>
        <v>1.9999999999998692E-2</v>
      </c>
      <c r="G102" s="267">
        <f t="shared" si="8"/>
        <v>1.99999999999988E-2</v>
      </c>
      <c r="H102" s="267">
        <f t="shared" si="8"/>
        <v>1.999999999999906E-2</v>
      </c>
      <c r="I102" s="267">
        <f t="shared" si="8"/>
        <v>1.9999999999998932E-2</v>
      </c>
      <c r="J102" s="267">
        <f t="shared" si="8"/>
        <v>1.9999999999998883E-2</v>
      </c>
      <c r="K102" s="267">
        <f t="shared" si="8"/>
        <v>1.99999999999988E-2</v>
      </c>
      <c r="L102" s="267">
        <f t="shared" si="8"/>
        <v>1.9999999999999126E-2</v>
      </c>
      <c r="M102" s="267">
        <f t="shared" si="8"/>
        <v>1.9999999999999105E-2</v>
      </c>
      <c r="N102" s="267">
        <f t="shared" si="8"/>
        <v>1.9999999999998755E-2</v>
      </c>
      <c r="O102" s="267">
        <f t="shared" si="8"/>
        <v>1.9999999999999119E-2</v>
      </c>
      <c r="P102" s="267">
        <f t="shared" si="8"/>
        <v>1.9999999999999012E-2</v>
      </c>
      <c r="Q102" s="267">
        <f t="shared" si="8"/>
        <v>1.999999999999898E-2</v>
      </c>
      <c r="R102" s="267">
        <f t="shared" si="8"/>
        <v>1.9999999999999043E-2</v>
      </c>
      <c r="S102" s="267">
        <f t="shared" si="8"/>
        <v>1.9999999999998859E-2</v>
      </c>
      <c r="T102" s="267">
        <f t="shared" si="8"/>
        <v>1.9999999999998852E-2</v>
      </c>
      <c r="U102" s="267">
        <f t="shared" si="8"/>
        <v>1.9999999999998727E-2</v>
      </c>
      <c r="V102" s="267">
        <f t="shared" si="8"/>
        <v>1.9999999999998821E-2</v>
      </c>
      <c r="W102" s="267">
        <f t="shared" si="8"/>
        <v>1.9999999999998727E-2</v>
      </c>
      <c r="X102" s="267">
        <f t="shared" si="8"/>
        <v>1.9999999999998779E-2</v>
      </c>
      <c r="Y102" s="267">
        <f t="shared" si="8"/>
        <v>1.9999999999998248E-2</v>
      </c>
      <c r="DA102" s="77"/>
    </row>
    <row r="103" spans="1:105" ht="12" customHeight="1" x14ac:dyDescent="0.25">
      <c r="A103" s="56" t="s">
        <v>95</v>
      </c>
      <c r="B103" s="268">
        <f t="shared" ref="B103:Y103" si="9">IF(B$10=0,0,B$10/B$5)</f>
        <v>1.3450394185593106E-2</v>
      </c>
      <c r="C103" s="268">
        <f t="shared" si="9"/>
        <v>1.372039143558591E-2</v>
      </c>
      <c r="D103" s="268">
        <f t="shared" si="9"/>
        <v>1.3874784340577566E-2</v>
      </c>
      <c r="E103" s="268">
        <f t="shared" si="9"/>
        <v>1.3582115946291358E-2</v>
      </c>
      <c r="F103" s="268">
        <f t="shared" si="9"/>
        <v>1.361550241420416E-2</v>
      </c>
      <c r="G103" s="268">
        <f t="shared" si="9"/>
        <v>1.2967308017393797E-2</v>
      </c>
      <c r="H103" s="268">
        <f t="shared" si="9"/>
        <v>1.2904201625247124E-2</v>
      </c>
      <c r="I103" s="268">
        <f t="shared" si="9"/>
        <v>1.2540041493307851E-2</v>
      </c>
      <c r="J103" s="268">
        <f t="shared" si="9"/>
        <v>1.2522987834817426E-2</v>
      </c>
      <c r="K103" s="268">
        <f t="shared" si="9"/>
        <v>1.26415590936512E-2</v>
      </c>
      <c r="L103" s="268">
        <f t="shared" si="9"/>
        <v>1.2319025830298065E-2</v>
      </c>
      <c r="M103" s="268">
        <f t="shared" si="9"/>
        <v>1.2454623669291547E-2</v>
      </c>
      <c r="N103" s="268">
        <f t="shared" si="9"/>
        <v>1.2625958360720771E-2</v>
      </c>
      <c r="O103" s="268">
        <f t="shared" si="9"/>
        <v>1.2282591082325954E-2</v>
      </c>
      <c r="P103" s="268">
        <f t="shared" si="9"/>
        <v>1.2209838890289169E-2</v>
      </c>
      <c r="Q103" s="268">
        <f t="shared" si="9"/>
        <v>1.218081183157361E-2</v>
      </c>
      <c r="R103" s="268">
        <f t="shared" si="9"/>
        <v>1.2253227582594778E-2</v>
      </c>
      <c r="S103" s="268">
        <f t="shared" si="9"/>
        <v>1.2173789101478281E-2</v>
      </c>
      <c r="T103" s="268">
        <f t="shared" si="9"/>
        <v>1.2267818116200667E-2</v>
      </c>
      <c r="U103" s="268">
        <f t="shared" si="9"/>
        <v>1.2208314818074223E-2</v>
      </c>
      <c r="V103" s="268">
        <f t="shared" si="9"/>
        <v>1.2242755559097861E-2</v>
      </c>
      <c r="W103" s="268">
        <f t="shared" si="9"/>
        <v>1.2376752761237451E-2</v>
      </c>
      <c r="X103" s="268">
        <f t="shared" si="9"/>
        <v>1.2442642456622768E-2</v>
      </c>
      <c r="Y103" s="268">
        <f t="shared" si="9"/>
        <v>1.2324817785967682E-2</v>
      </c>
      <c r="DA103" s="78"/>
    </row>
    <row r="104" spans="1:105" ht="12" customHeight="1" x14ac:dyDescent="0.25">
      <c r="A104" s="174" t="s">
        <v>1853</v>
      </c>
      <c r="B104" s="269">
        <f t="shared" ref="B104:Y104" si="10">IF(B$16=0,0,B$16/B$5)</f>
        <v>4.4428306507797395E-2</v>
      </c>
      <c r="C104" s="269">
        <f t="shared" si="10"/>
        <v>4.5724298134306014E-2</v>
      </c>
      <c r="D104" s="269">
        <f t="shared" si="10"/>
        <v>4.6212061660485526E-2</v>
      </c>
      <c r="E104" s="269">
        <f t="shared" si="10"/>
        <v>4.2334443913525581E-2</v>
      </c>
      <c r="F104" s="269">
        <f t="shared" si="10"/>
        <v>4.2548144771426932E-2</v>
      </c>
      <c r="G104" s="269">
        <f t="shared" si="10"/>
        <v>3.9979063083840749E-2</v>
      </c>
      <c r="H104" s="269">
        <f t="shared" si="10"/>
        <v>3.9066628960624843E-2</v>
      </c>
      <c r="I104" s="269">
        <f t="shared" si="10"/>
        <v>3.7552239978940513E-2</v>
      </c>
      <c r="J104" s="269">
        <f t="shared" si="10"/>
        <v>3.7217343347121991E-2</v>
      </c>
      <c r="K104" s="269">
        <f t="shared" si="10"/>
        <v>3.7541611652344153E-2</v>
      </c>
      <c r="L104" s="269">
        <f t="shared" si="10"/>
        <v>3.5206893548308367E-2</v>
      </c>
      <c r="M104" s="269">
        <f t="shared" si="10"/>
        <v>3.5993580724703669E-2</v>
      </c>
      <c r="N104" s="269">
        <f t="shared" si="10"/>
        <v>3.720925300835623E-2</v>
      </c>
      <c r="O104" s="269">
        <f t="shared" si="10"/>
        <v>3.4608857352754409E-2</v>
      </c>
      <c r="P104" s="269">
        <f t="shared" si="10"/>
        <v>3.4164205113196906E-2</v>
      </c>
      <c r="Q104" s="269">
        <f t="shared" si="10"/>
        <v>3.3912405891703572E-2</v>
      </c>
      <c r="R104" s="269">
        <f t="shared" si="10"/>
        <v>3.4549639337053871E-2</v>
      </c>
      <c r="S104" s="269">
        <f t="shared" si="10"/>
        <v>3.3848162575369815E-2</v>
      </c>
      <c r="T104" s="269">
        <f t="shared" si="10"/>
        <v>3.4070553435013994E-2</v>
      </c>
      <c r="U104" s="269">
        <f t="shared" si="10"/>
        <v>3.3641545094777979E-2</v>
      </c>
      <c r="V104" s="269">
        <f t="shared" si="10"/>
        <v>3.4162863292977221E-2</v>
      </c>
      <c r="W104" s="269">
        <f t="shared" si="10"/>
        <v>3.5662440294370594E-2</v>
      </c>
      <c r="X104" s="269">
        <f t="shared" si="10"/>
        <v>3.587305799594992E-2</v>
      </c>
      <c r="Y104" s="269">
        <f t="shared" si="10"/>
        <v>3.4751901512962098E-2</v>
      </c>
      <c r="DA104" s="79"/>
    </row>
    <row r="105" spans="1:105" ht="12" customHeight="1" x14ac:dyDescent="0.25">
      <c r="A105" s="174" t="s">
        <v>1855</v>
      </c>
      <c r="B105" s="269">
        <f t="shared" ref="B105:Y105" si="11">IF(B$17=0,0,B$17/B$5)</f>
        <v>0.7713917292892889</v>
      </c>
      <c r="C105" s="269">
        <f t="shared" si="11"/>
        <v>0.76694575902054751</v>
      </c>
      <c r="D105" s="269">
        <f t="shared" si="11"/>
        <v>0.76521968364230974</v>
      </c>
      <c r="E105" s="269">
        <f t="shared" si="11"/>
        <v>0.77800689811013124</v>
      </c>
      <c r="F105" s="269">
        <f t="shared" si="11"/>
        <v>0.77728491998898075</v>
      </c>
      <c r="G105" s="269">
        <f t="shared" si="11"/>
        <v>0.78621126649023521</v>
      </c>
      <c r="H105" s="269">
        <f t="shared" si="11"/>
        <v>0.78921443839052108</v>
      </c>
      <c r="I105" s="269">
        <f t="shared" si="11"/>
        <v>0.79445829635233256</v>
      </c>
      <c r="J105" s="269">
        <f t="shared" si="11"/>
        <v>0.79555446138001618</v>
      </c>
      <c r="K105" s="269">
        <f t="shared" si="11"/>
        <v>0.79439102558213326</v>
      </c>
      <c r="L105" s="269">
        <f t="shared" si="11"/>
        <v>0.80223653940293405</v>
      </c>
      <c r="M105" s="269">
        <f t="shared" si="11"/>
        <v>0.79956606066222224</v>
      </c>
      <c r="N105" s="269">
        <f t="shared" si="11"/>
        <v>0.79547755972346934</v>
      </c>
      <c r="O105" s="269">
        <f t="shared" si="11"/>
        <v>0.80419997966991319</v>
      </c>
      <c r="P105" s="269">
        <f t="shared" si="11"/>
        <v>0.80570550018941345</v>
      </c>
      <c r="Q105" s="269">
        <f t="shared" si="11"/>
        <v>0.80654588029516339</v>
      </c>
      <c r="R105" s="269">
        <f t="shared" si="11"/>
        <v>0.80442015677579093</v>
      </c>
      <c r="S105" s="269">
        <f t="shared" si="11"/>
        <v>0.80675990926677921</v>
      </c>
      <c r="T105" s="269">
        <f t="shared" si="11"/>
        <v>0.80594928748209216</v>
      </c>
      <c r="U105" s="269">
        <f t="shared" si="11"/>
        <v>0.80739115098764624</v>
      </c>
      <c r="V105" s="269">
        <f t="shared" si="11"/>
        <v>0.80567690716353568</v>
      </c>
      <c r="W105" s="269">
        <f t="shared" si="11"/>
        <v>0.80071093962357343</v>
      </c>
      <c r="X105" s="269">
        <f t="shared" si="11"/>
        <v>0.79996639288976568</v>
      </c>
      <c r="Y105" s="269">
        <f t="shared" si="11"/>
        <v>0.80369683289449434</v>
      </c>
      <c r="DA105" s="79"/>
    </row>
    <row r="106" spans="1:105" ht="12" customHeight="1" x14ac:dyDescent="0.25">
      <c r="A106" s="62" t="s">
        <v>1856</v>
      </c>
      <c r="B106" s="318">
        <f t="shared" ref="B106:Y106" si="12">IF(B$18=0,0,B$18/B$5)</f>
        <v>0.40115584172431218</v>
      </c>
      <c r="C106" s="318">
        <f t="shared" si="12"/>
        <v>0.38590994123466582</v>
      </c>
      <c r="D106" s="318">
        <f t="shared" si="12"/>
        <v>0.38011916980493232</v>
      </c>
      <c r="E106" s="318">
        <f t="shared" si="12"/>
        <v>0.42521986549741952</v>
      </c>
      <c r="F106" s="318">
        <f t="shared" si="12"/>
        <v>0.42271704689375778</v>
      </c>
      <c r="G106" s="318">
        <f t="shared" si="12"/>
        <v>0.45305240745823055</v>
      </c>
      <c r="H106" s="318">
        <f t="shared" si="12"/>
        <v>0.46365919705198211</v>
      </c>
      <c r="I106" s="318">
        <f t="shared" si="12"/>
        <v>0.48152296319449628</v>
      </c>
      <c r="J106" s="318">
        <f t="shared" si="12"/>
        <v>0.48540993348733413</v>
      </c>
      <c r="K106" s="318">
        <f t="shared" si="12"/>
        <v>0.48154426181259991</v>
      </c>
      <c r="L106" s="318">
        <f t="shared" si="12"/>
        <v>0.50884575983369917</v>
      </c>
      <c r="M106" s="318">
        <f t="shared" si="12"/>
        <v>0.49961955462302654</v>
      </c>
      <c r="N106" s="318">
        <f t="shared" si="12"/>
        <v>0.48540045132050219</v>
      </c>
      <c r="O106" s="318">
        <f t="shared" si="12"/>
        <v>0.5157928350636275</v>
      </c>
      <c r="P106" s="318">
        <f t="shared" si="12"/>
        <v>0.52100379091277382</v>
      </c>
      <c r="Q106" s="318">
        <f t="shared" si="12"/>
        <v>0.52394249786430147</v>
      </c>
      <c r="R106" s="318">
        <f t="shared" si="12"/>
        <v>0.51650649563367668</v>
      </c>
      <c r="S106" s="318">
        <f t="shared" si="12"/>
        <v>0.52469188780536535</v>
      </c>
      <c r="T106" s="318">
        <f t="shared" si="12"/>
        <v>0.52202800885697664</v>
      </c>
      <c r="U106" s="318">
        <f t="shared" si="12"/>
        <v>0.52704494186449768</v>
      </c>
      <c r="V106" s="318">
        <f t="shared" si="12"/>
        <v>0.52098637972205986</v>
      </c>
      <c r="W106" s="318">
        <f t="shared" si="12"/>
        <v>0.50352393717048638</v>
      </c>
      <c r="X106" s="318">
        <f t="shared" si="12"/>
        <v>0.50102424292351755</v>
      </c>
      <c r="Y106" s="318">
        <f t="shared" si="12"/>
        <v>0.5140976536198113</v>
      </c>
      <c r="DA106" s="141"/>
    </row>
    <row r="107" spans="1:105" ht="12" customHeight="1" x14ac:dyDescent="0.25">
      <c r="A107" s="62" t="s">
        <v>1868</v>
      </c>
      <c r="B107" s="318">
        <f t="shared" ref="B107:Y107" si="13">IF(B$29=0,0,B$29/B$5)</f>
        <v>0.37023588756497661</v>
      </c>
      <c r="C107" s="318">
        <f t="shared" si="13"/>
        <v>0.38103581778588169</v>
      </c>
      <c r="D107" s="318">
        <f t="shared" si="13"/>
        <v>0.38510051383737748</v>
      </c>
      <c r="E107" s="318">
        <f t="shared" si="13"/>
        <v>0.35278703261271172</v>
      </c>
      <c r="F107" s="318">
        <f t="shared" si="13"/>
        <v>0.35456787309522297</v>
      </c>
      <c r="G107" s="318">
        <f t="shared" si="13"/>
        <v>0.33315885903200471</v>
      </c>
      <c r="H107" s="318">
        <f t="shared" si="13"/>
        <v>0.32555524133853903</v>
      </c>
      <c r="I107" s="318">
        <f t="shared" si="13"/>
        <v>0.31293533315783634</v>
      </c>
      <c r="J107" s="318">
        <f t="shared" si="13"/>
        <v>0.31014452789268204</v>
      </c>
      <c r="K107" s="318">
        <f t="shared" si="13"/>
        <v>0.31284676376953335</v>
      </c>
      <c r="L107" s="318">
        <f t="shared" si="13"/>
        <v>0.29339077956923498</v>
      </c>
      <c r="M107" s="318">
        <f t="shared" si="13"/>
        <v>0.29994650603919576</v>
      </c>
      <c r="N107" s="318">
        <f t="shared" si="13"/>
        <v>0.31007710840296709</v>
      </c>
      <c r="O107" s="318">
        <f t="shared" si="13"/>
        <v>0.28840714460628569</v>
      </c>
      <c r="P107" s="318">
        <f t="shared" si="13"/>
        <v>0.28470170927663968</v>
      </c>
      <c r="Q107" s="318">
        <f t="shared" si="13"/>
        <v>0.28260338243086197</v>
      </c>
      <c r="R107" s="318">
        <f t="shared" si="13"/>
        <v>0.28791366114211431</v>
      </c>
      <c r="S107" s="318">
        <f t="shared" si="13"/>
        <v>0.28206802146141391</v>
      </c>
      <c r="T107" s="318">
        <f t="shared" si="13"/>
        <v>0.28392127862511546</v>
      </c>
      <c r="U107" s="318">
        <f t="shared" si="13"/>
        <v>0.28034620912314862</v>
      </c>
      <c r="V107" s="318">
        <f t="shared" si="13"/>
        <v>0.28469052744147577</v>
      </c>
      <c r="W107" s="318">
        <f t="shared" si="13"/>
        <v>0.2971870024530871</v>
      </c>
      <c r="X107" s="318">
        <f t="shared" si="13"/>
        <v>0.29894214996624813</v>
      </c>
      <c r="Y107" s="318">
        <f t="shared" si="13"/>
        <v>0.28959917927468309</v>
      </c>
      <c r="DA107" s="141"/>
    </row>
    <row r="108" spans="1:105" ht="12" customHeight="1" x14ac:dyDescent="0.25">
      <c r="A108" s="41" t="s">
        <v>1870</v>
      </c>
      <c r="B108" s="319">
        <f t="shared" ref="B108:Y108" si="14">IF(B$30=0,0,B$30/B$5)</f>
        <v>9.8729570017327198E-2</v>
      </c>
      <c r="C108" s="319">
        <f t="shared" si="14"/>
        <v>0.10160955140956854</v>
      </c>
      <c r="D108" s="319">
        <f t="shared" si="14"/>
        <v>0.10269347035663404</v>
      </c>
      <c r="E108" s="319">
        <f t="shared" si="14"/>
        <v>9.4076542030056526E-2</v>
      </c>
      <c r="F108" s="319">
        <f t="shared" si="14"/>
        <v>9.4551432825392856E-2</v>
      </c>
      <c r="G108" s="319">
        <f t="shared" si="14"/>
        <v>8.8842362408534672E-2</v>
      </c>
      <c r="H108" s="319">
        <f t="shared" si="14"/>
        <v>8.6814731023610467E-2</v>
      </c>
      <c r="I108" s="319">
        <f t="shared" si="14"/>
        <v>8.3449422175423033E-2</v>
      </c>
      <c r="J108" s="319">
        <f t="shared" si="14"/>
        <v>8.2705207438048586E-2</v>
      </c>
      <c r="K108" s="319">
        <f t="shared" si="14"/>
        <v>8.342580367187559E-2</v>
      </c>
      <c r="L108" s="319">
        <f t="shared" si="14"/>
        <v>7.8237541218462728E-2</v>
      </c>
      <c r="M108" s="319">
        <f t="shared" si="14"/>
        <v>7.9985734943785636E-2</v>
      </c>
      <c r="N108" s="319">
        <f t="shared" si="14"/>
        <v>8.2687228907457958E-2</v>
      </c>
      <c r="O108" s="319">
        <f t="shared" si="14"/>
        <v>7.6908571895009548E-2</v>
      </c>
      <c r="P108" s="319">
        <f t="shared" si="14"/>
        <v>7.5920455807103965E-2</v>
      </c>
      <c r="Q108" s="319">
        <f t="shared" si="14"/>
        <v>7.5360901981563214E-2</v>
      </c>
      <c r="R108" s="319">
        <f t="shared" si="14"/>
        <v>7.6776976304563871E-2</v>
      </c>
      <c r="S108" s="319">
        <f t="shared" si="14"/>
        <v>7.5218139056377059E-2</v>
      </c>
      <c r="T108" s="319">
        <f t="shared" si="14"/>
        <v>7.5712340966697503E-2</v>
      </c>
      <c r="U108" s="319">
        <f t="shared" si="14"/>
        <v>7.4758989099506346E-2</v>
      </c>
      <c r="V108" s="319">
        <f t="shared" si="14"/>
        <v>7.5917473984393566E-2</v>
      </c>
      <c r="W108" s="319">
        <f t="shared" si="14"/>
        <v>7.9249867320823245E-2</v>
      </c>
      <c r="X108" s="319">
        <f t="shared" si="14"/>
        <v>7.9717906657666204E-2</v>
      </c>
      <c r="Y108" s="319">
        <f t="shared" si="14"/>
        <v>7.7226447806582166E-2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55</v>
      </c>
      <c r="B110" s="232">
        <f t="shared" ref="B110:Y110" si="15">SUM(B$111:B$115,B$117:B$118,B$120:B$121,B$123:B$124)</f>
        <v>0.99999999999999978</v>
      </c>
      <c r="C110" s="232">
        <f t="shared" si="15"/>
        <v>0.99999999999999989</v>
      </c>
      <c r="D110" s="232">
        <f t="shared" si="15"/>
        <v>0.99999999999999989</v>
      </c>
      <c r="E110" s="232">
        <f t="shared" si="15"/>
        <v>1</v>
      </c>
      <c r="F110" s="232">
        <f t="shared" si="15"/>
        <v>1.0000000000000002</v>
      </c>
      <c r="G110" s="232">
        <f t="shared" si="15"/>
        <v>0.99999999999999989</v>
      </c>
      <c r="H110" s="232">
        <f t="shared" si="15"/>
        <v>0.99999999999999978</v>
      </c>
      <c r="I110" s="232">
        <f t="shared" si="15"/>
        <v>1</v>
      </c>
      <c r="J110" s="232">
        <f t="shared" si="15"/>
        <v>1.0000000000000002</v>
      </c>
      <c r="K110" s="232">
        <f t="shared" si="15"/>
        <v>0.99999999999999978</v>
      </c>
      <c r="L110" s="232">
        <f t="shared" si="15"/>
        <v>1</v>
      </c>
      <c r="M110" s="232">
        <f t="shared" si="15"/>
        <v>1</v>
      </c>
      <c r="N110" s="232">
        <f t="shared" si="15"/>
        <v>0.99999999999999989</v>
      </c>
      <c r="O110" s="232">
        <f t="shared" si="15"/>
        <v>1.0000000000000004</v>
      </c>
      <c r="P110" s="232">
        <f t="shared" si="15"/>
        <v>0.99999999999999989</v>
      </c>
      <c r="Q110" s="232">
        <f t="shared" si="15"/>
        <v>0.99999999999999978</v>
      </c>
      <c r="R110" s="232">
        <f t="shared" si="15"/>
        <v>1</v>
      </c>
      <c r="S110" s="232">
        <f t="shared" si="15"/>
        <v>1</v>
      </c>
      <c r="T110" s="232">
        <f t="shared" si="15"/>
        <v>0.99999999999999978</v>
      </c>
      <c r="U110" s="232">
        <f t="shared" si="15"/>
        <v>0.99999999999999978</v>
      </c>
      <c r="V110" s="232">
        <f t="shared" si="15"/>
        <v>1.0000000000000002</v>
      </c>
      <c r="W110" s="232">
        <f t="shared" si="15"/>
        <v>1.0000000000000004</v>
      </c>
      <c r="X110" s="232">
        <f t="shared" si="15"/>
        <v>0.99999999999999989</v>
      </c>
      <c r="Y110" s="232">
        <f t="shared" si="15"/>
        <v>1</v>
      </c>
      <c r="DA110" s="95"/>
    </row>
    <row r="111" spans="1:105" ht="12" customHeight="1" x14ac:dyDescent="0.25">
      <c r="A111" s="55" t="s">
        <v>91</v>
      </c>
      <c r="B111" s="299">
        <f t="shared" ref="B111:Y111" si="16">IF(B$33=0,0,B$33/B$32)</f>
        <v>5.2781221197543762E-3</v>
      </c>
      <c r="C111" s="299">
        <f t="shared" si="16"/>
        <v>5.2781221197544369E-3</v>
      </c>
      <c r="D111" s="299">
        <f t="shared" si="16"/>
        <v>5.2781221197543875E-3</v>
      </c>
      <c r="E111" s="299">
        <f t="shared" si="16"/>
        <v>5.2781221197542956E-3</v>
      </c>
      <c r="F111" s="299">
        <f t="shared" si="16"/>
        <v>5.2781221197542739E-3</v>
      </c>
      <c r="G111" s="299">
        <f t="shared" si="16"/>
        <v>5.2781221197542843E-3</v>
      </c>
      <c r="H111" s="299">
        <f t="shared" si="16"/>
        <v>5.2781221197542201E-3</v>
      </c>
      <c r="I111" s="299">
        <f t="shared" si="16"/>
        <v>5.2781221197542687E-3</v>
      </c>
      <c r="J111" s="299">
        <f t="shared" si="16"/>
        <v>5.2781221197542956E-3</v>
      </c>
      <c r="K111" s="299">
        <f t="shared" si="16"/>
        <v>5.2781221197543094E-3</v>
      </c>
      <c r="L111" s="299">
        <f t="shared" si="16"/>
        <v>5.2781221197542375E-3</v>
      </c>
      <c r="M111" s="299">
        <f t="shared" si="16"/>
        <v>5.2781221197542427E-3</v>
      </c>
      <c r="N111" s="299">
        <f t="shared" si="16"/>
        <v>5.2781221197543363E-3</v>
      </c>
      <c r="O111" s="299">
        <f t="shared" si="16"/>
        <v>5.2781221197542522E-3</v>
      </c>
      <c r="P111" s="299">
        <f t="shared" si="16"/>
        <v>5.2781221197542869E-3</v>
      </c>
      <c r="Q111" s="299">
        <f t="shared" si="16"/>
        <v>5.2781221197543112E-3</v>
      </c>
      <c r="R111" s="299">
        <f t="shared" si="16"/>
        <v>5.2781221197542964E-3</v>
      </c>
      <c r="S111" s="299">
        <f t="shared" si="16"/>
        <v>5.2781221197543667E-3</v>
      </c>
      <c r="T111" s="299">
        <f t="shared" si="16"/>
        <v>5.2781221197543693E-3</v>
      </c>
      <c r="U111" s="299">
        <f t="shared" si="16"/>
        <v>5.2781221197543927E-3</v>
      </c>
      <c r="V111" s="299">
        <f t="shared" si="16"/>
        <v>5.2781221197543355E-3</v>
      </c>
      <c r="W111" s="299">
        <f t="shared" si="16"/>
        <v>5.278122119754286E-3</v>
      </c>
      <c r="X111" s="299">
        <f t="shared" si="16"/>
        <v>5.2781221197542609E-3</v>
      </c>
      <c r="Y111" s="299">
        <f t="shared" si="16"/>
        <v>5.2781221197544317E-3</v>
      </c>
      <c r="DA111" s="67"/>
    </row>
    <row r="112" spans="1:105" ht="12" customHeight="1" x14ac:dyDescent="0.25">
      <c r="A112" s="173" t="s">
        <v>92</v>
      </c>
      <c r="B112" s="233">
        <f t="shared" ref="B112:Y112" si="17">IF(B$34=0,0,B$34/B$32)</f>
        <v>7.4900519068709865E-3</v>
      </c>
      <c r="C112" s="233">
        <f t="shared" si="17"/>
        <v>7.4900519068710741E-3</v>
      </c>
      <c r="D112" s="233">
        <f t="shared" si="17"/>
        <v>7.4900519068710038E-3</v>
      </c>
      <c r="E112" s="233">
        <f t="shared" si="17"/>
        <v>7.4900519068708676E-3</v>
      </c>
      <c r="F112" s="233">
        <f t="shared" si="17"/>
        <v>7.4900519068708416E-3</v>
      </c>
      <c r="G112" s="233">
        <f t="shared" si="17"/>
        <v>7.4900519068708546E-3</v>
      </c>
      <c r="H112" s="233">
        <f t="shared" si="17"/>
        <v>7.4900519068707644E-3</v>
      </c>
      <c r="I112" s="233">
        <f t="shared" si="17"/>
        <v>7.4900519068708364E-3</v>
      </c>
      <c r="J112" s="233">
        <f t="shared" si="17"/>
        <v>7.4900519068708763E-3</v>
      </c>
      <c r="K112" s="233">
        <f t="shared" si="17"/>
        <v>7.4900519068708937E-3</v>
      </c>
      <c r="L112" s="233">
        <f t="shared" si="17"/>
        <v>7.4900519068707913E-3</v>
      </c>
      <c r="M112" s="233">
        <f t="shared" si="17"/>
        <v>7.4900519068707956E-3</v>
      </c>
      <c r="N112" s="233">
        <f t="shared" si="17"/>
        <v>7.490051906870931E-3</v>
      </c>
      <c r="O112" s="233">
        <f t="shared" si="17"/>
        <v>7.4900519068708104E-3</v>
      </c>
      <c r="P112" s="233">
        <f t="shared" si="17"/>
        <v>7.4900519068708581E-3</v>
      </c>
      <c r="Q112" s="233">
        <f t="shared" si="17"/>
        <v>7.4900519068708954E-3</v>
      </c>
      <c r="R112" s="233">
        <f t="shared" si="17"/>
        <v>7.4900519068708754E-3</v>
      </c>
      <c r="S112" s="233">
        <f t="shared" si="17"/>
        <v>7.4900519068709769E-3</v>
      </c>
      <c r="T112" s="233">
        <f t="shared" si="17"/>
        <v>7.4900519068709769E-3</v>
      </c>
      <c r="U112" s="233">
        <f t="shared" si="17"/>
        <v>7.4900519068710099E-3</v>
      </c>
      <c r="V112" s="233">
        <f t="shared" si="17"/>
        <v>7.4900519068709275E-3</v>
      </c>
      <c r="W112" s="233">
        <f t="shared" si="17"/>
        <v>7.490051906870859E-3</v>
      </c>
      <c r="X112" s="233">
        <f t="shared" si="17"/>
        <v>7.4900519068708225E-3</v>
      </c>
      <c r="Y112" s="233">
        <f t="shared" si="17"/>
        <v>7.4900519068710671E-3</v>
      </c>
      <c r="DA112" s="177"/>
    </row>
    <row r="113" spans="1:105" ht="12" customHeight="1" x14ac:dyDescent="0.25">
      <c r="A113" s="173" t="s">
        <v>93</v>
      </c>
      <c r="B113" s="233">
        <f t="shared" ref="B113:Y113" si="18">IF(B$35=0,0,B$35/B$32)</f>
        <v>2.6652580694168867E-2</v>
      </c>
      <c r="C113" s="233">
        <f t="shared" si="18"/>
        <v>2.665258069416919E-2</v>
      </c>
      <c r="D113" s="233">
        <f t="shared" si="18"/>
        <v>2.665258069416894E-2</v>
      </c>
      <c r="E113" s="233">
        <f t="shared" si="18"/>
        <v>2.6652580694168454E-2</v>
      </c>
      <c r="F113" s="233">
        <f t="shared" si="18"/>
        <v>2.6652580694168357E-2</v>
      </c>
      <c r="G113" s="233">
        <f t="shared" si="18"/>
        <v>2.6652580694168416E-2</v>
      </c>
      <c r="H113" s="233">
        <f t="shared" si="18"/>
        <v>2.6652580694168097E-2</v>
      </c>
      <c r="I113" s="233">
        <f t="shared" si="18"/>
        <v>2.6652580694168343E-2</v>
      </c>
      <c r="J113" s="233">
        <f t="shared" si="18"/>
        <v>2.6652580694168478E-2</v>
      </c>
      <c r="K113" s="233">
        <f t="shared" si="18"/>
        <v>2.6652580694168551E-2</v>
      </c>
      <c r="L113" s="233">
        <f t="shared" si="18"/>
        <v>2.6652580694168176E-2</v>
      </c>
      <c r="M113" s="233">
        <f t="shared" si="18"/>
        <v>2.6652580694168187E-2</v>
      </c>
      <c r="N113" s="233">
        <f t="shared" si="18"/>
        <v>2.6652580694168683E-2</v>
      </c>
      <c r="O113" s="233">
        <f t="shared" si="18"/>
        <v>2.6652580694168256E-2</v>
      </c>
      <c r="P113" s="233">
        <f t="shared" si="18"/>
        <v>2.6652580694168409E-2</v>
      </c>
      <c r="Q113" s="233">
        <f t="shared" si="18"/>
        <v>2.6652580694168555E-2</v>
      </c>
      <c r="R113" s="233">
        <f t="shared" si="18"/>
        <v>2.6652580694168482E-2</v>
      </c>
      <c r="S113" s="233">
        <f t="shared" si="18"/>
        <v>2.6652580694168822E-2</v>
      </c>
      <c r="T113" s="233">
        <f t="shared" si="18"/>
        <v>2.6652580694168839E-2</v>
      </c>
      <c r="U113" s="233">
        <f t="shared" si="18"/>
        <v>2.6652580694168954E-2</v>
      </c>
      <c r="V113" s="233">
        <f t="shared" si="18"/>
        <v>2.6652580694168669E-2</v>
      </c>
      <c r="W113" s="233">
        <f t="shared" si="18"/>
        <v>2.6652580694168419E-2</v>
      </c>
      <c r="X113" s="233">
        <f t="shared" si="18"/>
        <v>2.6652580694168291E-2</v>
      </c>
      <c r="Y113" s="233">
        <f t="shared" si="18"/>
        <v>2.6652580694169162E-2</v>
      </c>
      <c r="DA113" s="177"/>
    </row>
    <row r="114" spans="1:105" ht="12" customHeight="1" x14ac:dyDescent="0.25">
      <c r="A114" s="173" t="s">
        <v>94</v>
      </c>
      <c r="B114" s="233">
        <f t="shared" ref="B114:Y114" si="19">IF(B$36=0,0,B$36/B$32)</f>
        <v>2.1112488479017491E-2</v>
      </c>
      <c r="C114" s="233">
        <f t="shared" si="19"/>
        <v>2.1112488479017751E-2</v>
      </c>
      <c r="D114" s="233">
        <f t="shared" si="19"/>
        <v>2.111248847901755E-2</v>
      </c>
      <c r="E114" s="233">
        <f t="shared" si="19"/>
        <v>2.1112488479017179E-2</v>
      </c>
      <c r="F114" s="233">
        <f t="shared" si="19"/>
        <v>2.1112488479017089E-2</v>
      </c>
      <c r="G114" s="233">
        <f t="shared" si="19"/>
        <v>2.1112488479017144E-2</v>
      </c>
      <c r="H114" s="233">
        <f t="shared" si="19"/>
        <v>2.1112488479016867E-2</v>
      </c>
      <c r="I114" s="233">
        <f t="shared" si="19"/>
        <v>2.1112488479017085E-2</v>
      </c>
      <c r="J114" s="233">
        <f t="shared" si="19"/>
        <v>2.1112488479017193E-2</v>
      </c>
      <c r="K114" s="233">
        <f t="shared" si="19"/>
        <v>2.1112488479017238E-2</v>
      </c>
      <c r="L114" s="233">
        <f t="shared" si="19"/>
        <v>2.1112488479016939E-2</v>
      </c>
      <c r="M114" s="233">
        <f t="shared" si="19"/>
        <v>2.1112488479016957E-2</v>
      </c>
      <c r="N114" s="233">
        <f t="shared" si="19"/>
        <v>2.1112488479017342E-2</v>
      </c>
      <c r="O114" s="233">
        <f t="shared" si="19"/>
        <v>2.1112488479017009E-2</v>
      </c>
      <c r="P114" s="233">
        <f t="shared" si="19"/>
        <v>2.1112488479017137E-2</v>
      </c>
      <c r="Q114" s="233">
        <f t="shared" si="19"/>
        <v>2.1112488479017245E-2</v>
      </c>
      <c r="R114" s="233">
        <f t="shared" si="19"/>
        <v>2.1112488479017186E-2</v>
      </c>
      <c r="S114" s="233">
        <f t="shared" si="19"/>
        <v>2.1112488479017467E-2</v>
      </c>
      <c r="T114" s="233">
        <f t="shared" si="19"/>
        <v>2.1112488479017474E-2</v>
      </c>
      <c r="U114" s="233">
        <f t="shared" si="19"/>
        <v>2.1112488479017571E-2</v>
      </c>
      <c r="V114" s="233">
        <f t="shared" si="19"/>
        <v>2.1112488479017331E-2</v>
      </c>
      <c r="W114" s="233">
        <f t="shared" si="19"/>
        <v>2.1112488479017141E-2</v>
      </c>
      <c r="X114" s="233">
        <f t="shared" si="19"/>
        <v>2.1112488479017037E-2</v>
      </c>
      <c r="Y114" s="233">
        <f t="shared" si="19"/>
        <v>2.1112488479017723E-2</v>
      </c>
      <c r="DA114" s="177"/>
    </row>
    <row r="115" spans="1:105" ht="12" customHeight="1" x14ac:dyDescent="0.25">
      <c r="A115" s="56" t="s">
        <v>95</v>
      </c>
      <c r="B115" s="300">
        <f t="shared" ref="B115:Y115" si="20">IF(B$37=0,0,B$37/B$32)</f>
        <v>1.7269687074277021E-2</v>
      </c>
      <c r="C115" s="300">
        <f t="shared" si="20"/>
        <v>1.7978255539544817E-2</v>
      </c>
      <c r="D115" s="300">
        <f t="shared" si="20"/>
        <v>1.8322652811062511E-2</v>
      </c>
      <c r="E115" s="300">
        <f t="shared" si="20"/>
        <v>1.6893494099284669E-2</v>
      </c>
      <c r="F115" s="300">
        <f t="shared" si="20"/>
        <v>1.6989572335031122E-2</v>
      </c>
      <c r="G115" s="300">
        <f t="shared" si="20"/>
        <v>1.5575960813687032E-2</v>
      </c>
      <c r="H115" s="300">
        <f t="shared" si="20"/>
        <v>1.5298104908411722E-2</v>
      </c>
      <c r="I115" s="300">
        <f t="shared" si="20"/>
        <v>1.4550095348551114E-2</v>
      </c>
      <c r="J115" s="300">
        <f t="shared" si="20"/>
        <v>1.4462617441831879E-2</v>
      </c>
      <c r="K115" s="300">
        <f t="shared" si="20"/>
        <v>1.4666286465548312E-2</v>
      </c>
      <c r="L115" s="300">
        <f t="shared" si="20"/>
        <v>1.3839482183946874E-2</v>
      </c>
      <c r="M115" s="300">
        <f t="shared" si="20"/>
        <v>1.4142875029063997E-2</v>
      </c>
      <c r="N115" s="300">
        <f t="shared" si="20"/>
        <v>1.4580476745239842E-2</v>
      </c>
      <c r="O115" s="300">
        <f t="shared" si="20"/>
        <v>1.3687753547594161E-2</v>
      </c>
      <c r="P115" s="300">
        <f t="shared" si="20"/>
        <v>1.3525697718735739E-2</v>
      </c>
      <c r="Q115" s="300">
        <f t="shared" si="20"/>
        <v>1.3448278801590963E-2</v>
      </c>
      <c r="R115" s="300">
        <f t="shared" si="20"/>
        <v>1.364405171109492E-2</v>
      </c>
      <c r="S115" s="300">
        <f t="shared" si="20"/>
        <v>1.3429034008171695E-2</v>
      </c>
      <c r="T115" s="300">
        <f t="shared" si="20"/>
        <v>1.3573279169345242E-2</v>
      </c>
      <c r="U115" s="300">
        <f t="shared" si="20"/>
        <v>1.343047170203013E-2</v>
      </c>
      <c r="V115" s="300">
        <f t="shared" si="20"/>
        <v>1.3562084414147932E-2</v>
      </c>
      <c r="W115" s="300">
        <f t="shared" si="20"/>
        <v>1.3990757771289726E-2</v>
      </c>
      <c r="X115" s="300">
        <f t="shared" si="20"/>
        <v>1.4105985227786364E-2</v>
      </c>
      <c r="Y115" s="300">
        <f t="shared" si="20"/>
        <v>1.3761412818516332E-2</v>
      </c>
      <c r="DA115" s="68"/>
    </row>
    <row r="116" spans="1:105" ht="12" customHeight="1" x14ac:dyDescent="0.25">
      <c r="A116" s="174" t="s">
        <v>1883</v>
      </c>
      <c r="B116" s="301">
        <f t="shared" ref="B116:Y116" si="21">IF(B$43=0,0,B$43/B$32)</f>
        <v>9.7386352399959297E-2</v>
      </c>
      <c r="C116" s="301">
        <f t="shared" si="21"/>
        <v>0.1009481894029567</v>
      </c>
      <c r="D116" s="301">
        <f t="shared" si="21"/>
        <v>0.10232667308496082</v>
      </c>
      <c r="E116" s="301">
        <f t="shared" si="21"/>
        <v>9.1920051589163956E-2</v>
      </c>
      <c r="F116" s="301">
        <f t="shared" si="21"/>
        <v>9.2461819417595847E-2</v>
      </c>
      <c r="G116" s="301">
        <f t="shared" si="21"/>
        <v>8.6174089804034126E-2</v>
      </c>
      <c r="H116" s="301">
        <f t="shared" si="21"/>
        <v>8.4050624001344845E-2</v>
      </c>
      <c r="I116" s="301">
        <f t="shared" si="21"/>
        <v>8.0649166304736258E-2</v>
      </c>
      <c r="J116" s="301">
        <f t="shared" si="21"/>
        <v>7.9915586422338786E-2</v>
      </c>
      <c r="K116" s="301">
        <f t="shared" si="21"/>
        <v>8.062447948405578E-2</v>
      </c>
      <c r="L116" s="301">
        <f t="shared" si="21"/>
        <v>7.5652972045818598E-2</v>
      </c>
      <c r="M116" s="301">
        <f t="shared" si="21"/>
        <v>7.7292205888520246E-2</v>
      </c>
      <c r="N116" s="301">
        <f t="shared" si="21"/>
        <v>7.9896609233766569E-2</v>
      </c>
      <c r="O116" s="301">
        <f t="shared" si="21"/>
        <v>7.4429103686919657E-2</v>
      </c>
      <c r="P116" s="301">
        <f t="shared" si="21"/>
        <v>7.3532471414721953E-2</v>
      </c>
      <c r="Q116" s="301">
        <f t="shared" si="21"/>
        <v>7.3029258938964212E-2</v>
      </c>
      <c r="R116" s="301">
        <f t="shared" si="21"/>
        <v>7.4309359302239322E-2</v>
      </c>
      <c r="S116" s="301">
        <f t="shared" si="21"/>
        <v>7.2901405141514414E-2</v>
      </c>
      <c r="T116" s="301">
        <f t="shared" si="21"/>
        <v>7.3343895876215287E-2</v>
      </c>
      <c r="U116" s="301">
        <f t="shared" si="21"/>
        <v>7.249082310837518E-2</v>
      </c>
      <c r="V116" s="301">
        <f t="shared" si="21"/>
        <v>7.3529291754515669E-2</v>
      </c>
      <c r="W116" s="301">
        <f t="shared" si="21"/>
        <v>7.6598198282222446E-2</v>
      </c>
      <c r="X116" s="301">
        <f t="shared" si="21"/>
        <v>7.7038657017528336E-2</v>
      </c>
      <c r="Y116" s="301">
        <f t="shared" si="21"/>
        <v>7.4719564060924587E-2</v>
      </c>
      <c r="DA116" s="178"/>
    </row>
    <row r="117" spans="1:105" ht="12" customHeight="1" x14ac:dyDescent="0.25">
      <c r="A117" s="62" t="s">
        <v>1884</v>
      </c>
      <c r="B117" s="302">
        <f t="shared" ref="B117:Y117" si="22">IF(B$44=0,0,B$44/B$32)</f>
        <v>1.9517003423650852E-2</v>
      </c>
      <c r="C117" s="302">
        <f t="shared" si="22"/>
        <v>1.9160973716145408E-2</v>
      </c>
      <c r="D117" s="302">
        <f t="shared" si="22"/>
        <v>1.9020960530566754E-2</v>
      </c>
      <c r="E117" s="302">
        <f t="shared" si="22"/>
        <v>2.0040850948989313E-2</v>
      </c>
      <c r="F117" s="302">
        <f t="shared" si="22"/>
        <v>1.998706839988787E-2</v>
      </c>
      <c r="G117" s="302">
        <f t="shared" si="22"/>
        <v>2.0620729388225532E-2</v>
      </c>
      <c r="H117" s="302">
        <f t="shared" si="22"/>
        <v>2.0828401213684546E-2</v>
      </c>
      <c r="I117" s="302">
        <f t="shared" si="22"/>
        <v>2.1170661590641855E-2</v>
      </c>
      <c r="J117" s="302">
        <f t="shared" si="22"/>
        <v>2.1242134817885668E-2</v>
      </c>
      <c r="K117" s="302">
        <f t="shared" si="22"/>
        <v>2.11692902652003E-2</v>
      </c>
      <c r="L117" s="302">
        <f t="shared" si="22"/>
        <v>2.1661084493703364E-2</v>
      </c>
      <c r="M117" s="302">
        <f t="shared" si="22"/>
        <v>2.1497951747226855E-2</v>
      </c>
      <c r="N117" s="302">
        <f t="shared" si="22"/>
        <v>2.124017590059005E-2</v>
      </c>
      <c r="O117" s="302">
        <f t="shared" si="22"/>
        <v>2.1780510266783112E-2</v>
      </c>
      <c r="P117" s="302">
        <f t="shared" si="22"/>
        <v>2.1869617565090798E-2</v>
      </c>
      <c r="Q117" s="302">
        <f t="shared" si="22"/>
        <v>2.1919197882622081E-2</v>
      </c>
      <c r="R117" s="302">
        <f t="shared" si="22"/>
        <v>2.1793109745935211E-2</v>
      </c>
      <c r="S117" s="302">
        <f t="shared" si="22"/>
        <v>2.1931781524253104E-2</v>
      </c>
      <c r="T117" s="302">
        <f t="shared" si="22"/>
        <v>2.1885769439505386E-2</v>
      </c>
      <c r="U117" s="302">
        <f t="shared" si="22"/>
        <v>2.1970187191900584E-2</v>
      </c>
      <c r="V117" s="302">
        <f t="shared" si="22"/>
        <v>2.1868761883241637E-2</v>
      </c>
      <c r="W117" s="302">
        <f t="shared" si="22"/>
        <v>2.156776807665025E-2</v>
      </c>
      <c r="X117" s="302">
        <f t="shared" si="22"/>
        <v>2.1522866151529724E-2</v>
      </c>
      <c r="Y117" s="302">
        <f t="shared" si="22"/>
        <v>2.1750973486283545E-2</v>
      </c>
      <c r="DA117" s="72"/>
    </row>
    <row r="118" spans="1:105" ht="12" customHeight="1" x14ac:dyDescent="0.25">
      <c r="A118" s="62" t="s">
        <v>1896</v>
      </c>
      <c r="B118" s="302">
        <f t="shared" ref="B118:Y118" si="23">IF(B$55=0,0,B$55/B$32)</f>
        <v>7.7869348976308456E-2</v>
      </c>
      <c r="C118" s="302">
        <f t="shared" si="23"/>
        <v>8.1787215686811299E-2</v>
      </c>
      <c r="D118" s="302">
        <f t="shared" si="23"/>
        <v>8.3305712554394076E-2</v>
      </c>
      <c r="E118" s="302">
        <f t="shared" si="23"/>
        <v>7.187920064017464E-2</v>
      </c>
      <c r="F118" s="302">
        <f t="shared" si="23"/>
        <v>7.2474751017707978E-2</v>
      </c>
      <c r="G118" s="302">
        <f t="shared" si="23"/>
        <v>6.5553360415808587E-2</v>
      </c>
      <c r="H118" s="302">
        <f t="shared" si="23"/>
        <v>6.3222222787660307E-2</v>
      </c>
      <c r="I118" s="302">
        <f t="shared" si="23"/>
        <v>5.9478504714094396E-2</v>
      </c>
      <c r="J118" s="302">
        <f t="shared" si="23"/>
        <v>5.8673451604453114E-2</v>
      </c>
      <c r="K118" s="302">
        <f t="shared" si="23"/>
        <v>5.9455189218855474E-2</v>
      </c>
      <c r="L118" s="302">
        <f t="shared" si="23"/>
        <v>5.3991887552115245E-2</v>
      </c>
      <c r="M118" s="302">
        <f t="shared" si="23"/>
        <v>5.5794254141293395E-2</v>
      </c>
      <c r="N118" s="302">
        <f t="shared" si="23"/>
        <v>5.8656433333176522E-2</v>
      </c>
      <c r="O118" s="302">
        <f t="shared" si="23"/>
        <v>5.2648593420136544E-2</v>
      </c>
      <c r="P118" s="302">
        <f t="shared" si="23"/>
        <v>5.1662853849631152E-2</v>
      </c>
      <c r="Q118" s="302">
        <f t="shared" si="23"/>
        <v>5.1110061056342124E-2</v>
      </c>
      <c r="R118" s="302">
        <f t="shared" si="23"/>
        <v>5.2516249556304115E-2</v>
      </c>
      <c r="S118" s="302">
        <f t="shared" si="23"/>
        <v>5.0969623617261303E-2</v>
      </c>
      <c r="T118" s="302">
        <f t="shared" si="23"/>
        <v>5.1458126436709897E-2</v>
      </c>
      <c r="U118" s="302">
        <f t="shared" si="23"/>
        <v>5.0520635916474599E-2</v>
      </c>
      <c r="V118" s="302">
        <f t="shared" si="23"/>
        <v>5.1660529871274029E-2</v>
      </c>
      <c r="W118" s="302">
        <f t="shared" si="23"/>
        <v>5.5030430205572196E-2</v>
      </c>
      <c r="X118" s="302">
        <f t="shared" si="23"/>
        <v>5.5515790865998609E-2</v>
      </c>
      <c r="Y118" s="302">
        <f t="shared" si="23"/>
        <v>5.2968590574641053E-2</v>
      </c>
      <c r="DA118" s="72"/>
    </row>
    <row r="119" spans="1:105" ht="12" customHeight="1" x14ac:dyDescent="0.25">
      <c r="A119" s="174" t="s">
        <v>1898</v>
      </c>
      <c r="B119" s="301">
        <f t="shared" ref="B119:Y119" si="24">IF(B$56=0,0,B$56/B$32)</f>
        <v>0.73768823993456611</v>
      </c>
      <c r="C119" s="301">
        <f t="shared" si="24"/>
        <v>0.73466393844256894</v>
      </c>
      <c r="D119" s="301">
        <f t="shared" si="24"/>
        <v>0.73343110363857311</v>
      </c>
      <c r="E119" s="301">
        <f t="shared" si="24"/>
        <v>0.74169726738167041</v>
      </c>
      <c r="F119" s="301">
        <f t="shared" si="24"/>
        <v>0.74124766023934774</v>
      </c>
      <c r="G119" s="301">
        <f t="shared" si="24"/>
        <v>0.7467311879150712</v>
      </c>
      <c r="H119" s="301">
        <f t="shared" si="24"/>
        <v>0.74840565823393013</v>
      </c>
      <c r="I119" s="301">
        <f t="shared" si="24"/>
        <v>0.75135721417104806</v>
      </c>
      <c r="J119" s="301">
        <f t="shared" si="24"/>
        <v>0.75192811566481121</v>
      </c>
      <c r="K119" s="301">
        <f t="shared" si="24"/>
        <v>0.75127050951377605</v>
      </c>
      <c r="L119" s="301">
        <f t="shared" si="24"/>
        <v>0.7553475414338553</v>
      </c>
      <c r="M119" s="301">
        <f t="shared" si="24"/>
        <v>0.75397587935870436</v>
      </c>
      <c r="N119" s="301">
        <f t="shared" si="24"/>
        <v>0.75183608976050942</v>
      </c>
      <c r="O119" s="301">
        <f t="shared" si="24"/>
        <v>0.75630514822332795</v>
      </c>
      <c r="P119" s="301">
        <f t="shared" si="24"/>
        <v>0.75705196078030623</v>
      </c>
      <c r="Q119" s="301">
        <f t="shared" si="24"/>
        <v>0.75745906106184868</v>
      </c>
      <c r="R119" s="301">
        <f t="shared" si="24"/>
        <v>0.7564244962674741</v>
      </c>
      <c r="S119" s="301">
        <f t="shared" si="24"/>
        <v>0.75756211690700859</v>
      </c>
      <c r="T119" s="301">
        <f t="shared" si="24"/>
        <v>0.75713642330775111</v>
      </c>
      <c r="U119" s="301">
        <f t="shared" si="24"/>
        <v>0.75783684140952257</v>
      </c>
      <c r="V119" s="301">
        <f t="shared" si="24"/>
        <v>0.75702174863157201</v>
      </c>
      <c r="W119" s="301">
        <f t="shared" si="24"/>
        <v>0.75457764706979402</v>
      </c>
      <c r="X119" s="301">
        <f t="shared" si="24"/>
        <v>0.75417911761591339</v>
      </c>
      <c r="Y119" s="301">
        <f t="shared" si="24"/>
        <v>0.75604440731014633</v>
      </c>
      <c r="DA119" s="178"/>
    </row>
    <row r="120" spans="1:105" ht="12" customHeight="1" x14ac:dyDescent="0.25">
      <c r="A120" s="62" t="s">
        <v>1899</v>
      </c>
      <c r="B120" s="302">
        <f t="shared" ref="B120:Y120" si="25">IF(B$57=0,0,B$57/B$32)</f>
        <v>0.5855101027095253</v>
      </c>
      <c r="C120" s="302">
        <f t="shared" si="25"/>
        <v>0.57482921148436217</v>
      </c>
      <c r="D120" s="302">
        <f t="shared" si="25"/>
        <v>0.57062881591700221</v>
      </c>
      <c r="E120" s="302">
        <f t="shared" si="25"/>
        <v>0.60122552846967925</v>
      </c>
      <c r="F120" s="302">
        <f t="shared" si="25"/>
        <v>0.59961205199663614</v>
      </c>
      <c r="G120" s="302">
        <f t="shared" si="25"/>
        <v>0.61862188164676557</v>
      </c>
      <c r="H120" s="302">
        <f t="shared" si="25"/>
        <v>0.62485203641053666</v>
      </c>
      <c r="I120" s="302">
        <f t="shared" si="25"/>
        <v>0.63511984771925545</v>
      </c>
      <c r="J120" s="302">
        <f t="shared" si="25"/>
        <v>0.63726404453657026</v>
      </c>
      <c r="K120" s="302">
        <f t="shared" si="25"/>
        <v>0.63507870795600885</v>
      </c>
      <c r="L120" s="302">
        <f t="shared" si="25"/>
        <v>0.64983253481110093</v>
      </c>
      <c r="M120" s="302">
        <f t="shared" si="25"/>
        <v>0.64493855241680575</v>
      </c>
      <c r="N120" s="302">
        <f t="shared" si="25"/>
        <v>0.63720527701770135</v>
      </c>
      <c r="O120" s="302">
        <f t="shared" si="25"/>
        <v>0.65341530800349334</v>
      </c>
      <c r="P120" s="302">
        <f t="shared" si="25"/>
        <v>0.65608852695272446</v>
      </c>
      <c r="Q120" s="302">
        <f t="shared" si="25"/>
        <v>0.6575759364786623</v>
      </c>
      <c r="R120" s="302">
        <f t="shared" si="25"/>
        <v>0.65379329237805639</v>
      </c>
      <c r="S120" s="302">
        <f t="shared" si="25"/>
        <v>0.65795344572759307</v>
      </c>
      <c r="T120" s="302">
        <f t="shared" si="25"/>
        <v>0.65657308318516139</v>
      </c>
      <c r="U120" s="302">
        <f t="shared" si="25"/>
        <v>0.65910561575701732</v>
      </c>
      <c r="V120" s="302">
        <f t="shared" si="25"/>
        <v>0.65606285649724938</v>
      </c>
      <c r="W120" s="302">
        <f t="shared" si="25"/>
        <v>0.64703304229950764</v>
      </c>
      <c r="X120" s="302">
        <f t="shared" si="25"/>
        <v>0.64568598454589154</v>
      </c>
      <c r="Y120" s="302">
        <f t="shared" si="25"/>
        <v>0.65252920458850594</v>
      </c>
      <c r="DA120" s="72"/>
    </row>
    <row r="121" spans="1:105" ht="12" customHeight="1" x14ac:dyDescent="0.25">
      <c r="A121" s="62" t="s">
        <v>1911</v>
      </c>
      <c r="B121" s="302">
        <f t="shared" ref="B121:Y121" si="26">IF(B$68=0,0,B$68/B$32)</f>
        <v>0.1521781372250407</v>
      </c>
      <c r="C121" s="302">
        <f t="shared" si="26"/>
        <v>0.15983472695820675</v>
      </c>
      <c r="D121" s="302">
        <f t="shared" si="26"/>
        <v>0.16280228772157085</v>
      </c>
      <c r="E121" s="302">
        <f t="shared" si="26"/>
        <v>0.14047173891199113</v>
      </c>
      <c r="F121" s="302">
        <f t="shared" si="26"/>
        <v>0.14163560824271162</v>
      </c>
      <c r="G121" s="302">
        <f t="shared" si="26"/>
        <v>0.12810930626830561</v>
      </c>
      <c r="H121" s="302">
        <f t="shared" si="26"/>
        <v>0.12355362182339347</v>
      </c>
      <c r="I121" s="302">
        <f t="shared" si="26"/>
        <v>0.11623736645179258</v>
      </c>
      <c r="J121" s="302">
        <f t="shared" si="26"/>
        <v>0.11466407112824097</v>
      </c>
      <c r="K121" s="302">
        <f t="shared" si="26"/>
        <v>0.11619180155776716</v>
      </c>
      <c r="L121" s="302">
        <f t="shared" si="26"/>
        <v>0.10551500662275438</v>
      </c>
      <c r="M121" s="302">
        <f t="shared" si="26"/>
        <v>0.10903732694189855</v>
      </c>
      <c r="N121" s="302">
        <f t="shared" si="26"/>
        <v>0.11463081274280801</v>
      </c>
      <c r="O121" s="302">
        <f t="shared" si="26"/>
        <v>0.10288984021983458</v>
      </c>
      <c r="P121" s="302">
        <f t="shared" si="26"/>
        <v>0.10096343382758179</v>
      </c>
      <c r="Q121" s="302">
        <f t="shared" si="26"/>
        <v>9.9883124583186447E-2</v>
      </c>
      <c r="R121" s="302">
        <f t="shared" si="26"/>
        <v>0.10263120388941768</v>
      </c>
      <c r="S121" s="302">
        <f t="shared" si="26"/>
        <v>9.9608671179415492E-2</v>
      </c>
      <c r="T121" s="302">
        <f t="shared" si="26"/>
        <v>0.10056334012258961</v>
      </c>
      <c r="U121" s="302">
        <f t="shared" si="26"/>
        <v>9.8731225652505306E-2</v>
      </c>
      <c r="V121" s="302">
        <f t="shared" si="26"/>
        <v>0.10095889213432266</v>
      </c>
      <c r="W121" s="302">
        <f t="shared" si="26"/>
        <v>0.10754460477028632</v>
      </c>
      <c r="X121" s="302">
        <f t="shared" si="26"/>
        <v>0.10849313307002183</v>
      </c>
      <c r="Y121" s="302">
        <f t="shared" si="26"/>
        <v>0.10351520272164029</v>
      </c>
      <c r="DA121" s="72"/>
    </row>
    <row r="122" spans="1:105" ht="12" customHeight="1" x14ac:dyDescent="0.25">
      <c r="A122" s="174" t="s">
        <v>1913</v>
      </c>
      <c r="B122" s="301">
        <f t="shared" ref="B122:Y122" si="27">IF(B$69=0,0,B$69/B$32)</f>
        <v>8.7122477391385816E-2</v>
      </c>
      <c r="C122" s="301">
        <f t="shared" si="27"/>
        <v>8.5876373415116974E-2</v>
      </c>
      <c r="D122" s="301">
        <f t="shared" si="27"/>
        <v>8.5386327265591547E-2</v>
      </c>
      <c r="E122" s="301">
        <f t="shared" si="27"/>
        <v>8.8955943730070153E-2</v>
      </c>
      <c r="F122" s="301">
        <f t="shared" si="27"/>
        <v>8.8767704808215026E-2</v>
      </c>
      <c r="G122" s="301">
        <f t="shared" si="27"/>
        <v>9.0985518267396828E-2</v>
      </c>
      <c r="H122" s="301">
        <f t="shared" si="27"/>
        <v>9.1712369656503187E-2</v>
      </c>
      <c r="I122" s="301">
        <f t="shared" si="27"/>
        <v>9.2910280975853923E-2</v>
      </c>
      <c r="J122" s="301">
        <f t="shared" si="27"/>
        <v>9.3160437271207389E-2</v>
      </c>
      <c r="K122" s="301">
        <f t="shared" si="27"/>
        <v>9.2905481336808635E-2</v>
      </c>
      <c r="L122" s="301">
        <f t="shared" si="27"/>
        <v>9.4626761136569107E-2</v>
      </c>
      <c r="M122" s="301">
        <f t="shared" si="27"/>
        <v>9.4055796523901294E-2</v>
      </c>
      <c r="N122" s="301">
        <f t="shared" si="27"/>
        <v>9.3153581060672827E-2</v>
      </c>
      <c r="O122" s="301">
        <f t="shared" si="27"/>
        <v>9.5044751342348258E-2</v>
      </c>
      <c r="P122" s="301">
        <f t="shared" si="27"/>
        <v>9.5356626886425322E-2</v>
      </c>
      <c r="Q122" s="301">
        <f t="shared" si="27"/>
        <v>9.5530157997784873E-2</v>
      </c>
      <c r="R122" s="301">
        <f t="shared" si="27"/>
        <v>9.5088849519380791E-2</v>
      </c>
      <c r="S122" s="301">
        <f t="shared" si="27"/>
        <v>9.5574200743493626E-2</v>
      </c>
      <c r="T122" s="301">
        <f t="shared" si="27"/>
        <v>9.5413158446876645E-2</v>
      </c>
      <c r="U122" s="301">
        <f t="shared" si="27"/>
        <v>9.5708620580259932E-2</v>
      </c>
      <c r="V122" s="301">
        <f t="shared" si="27"/>
        <v>9.5353631999953434E-2</v>
      </c>
      <c r="W122" s="301">
        <f t="shared" si="27"/>
        <v>9.430015367688338E-2</v>
      </c>
      <c r="X122" s="301">
        <f t="shared" si="27"/>
        <v>9.4142996938961443E-2</v>
      </c>
      <c r="Y122" s="301">
        <f t="shared" si="27"/>
        <v>9.4941372610600427E-2</v>
      </c>
      <c r="DA122" s="178"/>
    </row>
    <row r="123" spans="1:105" ht="12" customHeight="1" x14ac:dyDescent="0.25">
      <c r="A123" s="62" t="s">
        <v>1914</v>
      </c>
      <c r="B123" s="302">
        <f t="shared" ref="B123:Y123" si="28">IF(B$70=0,0,B$70/B$32)</f>
        <v>6.8309511982777821E-2</v>
      </c>
      <c r="C123" s="302">
        <f t="shared" si="28"/>
        <v>6.7063408006508757E-2</v>
      </c>
      <c r="D123" s="302">
        <f t="shared" si="28"/>
        <v>6.6573361856983496E-2</v>
      </c>
      <c r="E123" s="302">
        <f t="shared" si="28"/>
        <v>7.0142978321462435E-2</v>
      </c>
      <c r="F123" s="302">
        <f t="shared" si="28"/>
        <v>6.9954739399607377E-2</v>
      </c>
      <c r="G123" s="302">
        <f t="shared" si="28"/>
        <v>7.2172552858789152E-2</v>
      </c>
      <c r="H123" s="302">
        <f t="shared" si="28"/>
        <v>7.2899404247895733E-2</v>
      </c>
      <c r="I123" s="302">
        <f t="shared" si="28"/>
        <v>7.4097315567246289E-2</v>
      </c>
      <c r="J123" s="302">
        <f t="shared" si="28"/>
        <v>7.4347471862599671E-2</v>
      </c>
      <c r="K123" s="302">
        <f t="shared" si="28"/>
        <v>7.4092515928200861E-2</v>
      </c>
      <c r="L123" s="302">
        <f t="shared" si="28"/>
        <v>7.5813795727961583E-2</v>
      </c>
      <c r="M123" s="302">
        <f t="shared" si="28"/>
        <v>7.5242831115293771E-2</v>
      </c>
      <c r="N123" s="302">
        <f t="shared" si="28"/>
        <v>7.4340615652064956E-2</v>
      </c>
      <c r="O123" s="302">
        <f t="shared" si="28"/>
        <v>7.6231785933740692E-2</v>
      </c>
      <c r="P123" s="302">
        <f t="shared" si="28"/>
        <v>7.6543661477817646E-2</v>
      </c>
      <c r="Q123" s="302">
        <f t="shared" si="28"/>
        <v>7.6717192589177099E-2</v>
      </c>
      <c r="R123" s="302">
        <f t="shared" si="28"/>
        <v>7.627588411077306E-2</v>
      </c>
      <c r="S123" s="302">
        <f t="shared" si="28"/>
        <v>7.6761235334885658E-2</v>
      </c>
      <c r="T123" s="302">
        <f t="shared" si="28"/>
        <v>7.6600193038268649E-2</v>
      </c>
      <c r="U123" s="302">
        <f t="shared" si="28"/>
        <v>7.6895655171651853E-2</v>
      </c>
      <c r="V123" s="302">
        <f t="shared" si="28"/>
        <v>7.6540666591345563E-2</v>
      </c>
      <c r="W123" s="302">
        <f t="shared" si="28"/>
        <v>7.548718826827569E-2</v>
      </c>
      <c r="X123" s="302">
        <f t="shared" si="28"/>
        <v>7.533003153035385E-2</v>
      </c>
      <c r="Y123" s="302">
        <f t="shared" si="28"/>
        <v>7.6128407201992224E-2</v>
      </c>
      <c r="DA123" s="72"/>
    </row>
    <row r="124" spans="1:105" ht="12" customHeight="1" x14ac:dyDescent="0.25">
      <c r="A124" s="63" t="s">
        <v>1926</v>
      </c>
      <c r="B124" s="303">
        <f t="shared" ref="B124:Y124" si="29">IF(B$81=0,0,B$81/B$32)</f>
        <v>1.8812965408608009E-2</v>
      </c>
      <c r="C124" s="303">
        <f t="shared" si="29"/>
        <v>1.8812965408608221E-2</v>
      </c>
      <c r="D124" s="303">
        <f t="shared" si="29"/>
        <v>1.8812965408608055E-2</v>
      </c>
      <c r="E124" s="303">
        <f t="shared" si="29"/>
        <v>1.8812965408607718E-2</v>
      </c>
      <c r="F124" s="303">
        <f t="shared" si="29"/>
        <v>1.8812965408607642E-2</v>
      </c>
      <c r="G124" s="303">
        <f t="shared" si="29"/>
        <v>1.881296540860768E-2</v>
      </c>
      <c r="H124" s="303">
        <f t="shared" si="29"/>
        <v>1.8812965408607454E-2</v>
      </c>
      <c r="I124" s="303">
        <f t="shared" si="29"/>
        <v>1.8812965408607631E-2</v>
      </c>
      <c r="J124" s="303">
        <f t="shared" si="29"/>
        <v>1.8812965408607725E-2</v>
      </c>
      <c r="K124" s="303">
        <f t="shared" si="29"/>
        <v>1.881296540860778E-2</v>
      </c>
      <c r="L124" s="303">
        <f t="shared" si="29"/>
        <v>1.8812965408607517E-2</v>
      </c>
      <c r="M124" s="303">
        <f t="shared" si="29"/>
        <v>1.8812965408607527E-2</v>
      </c>
      <c r="N124" s="303">
        <f t="shared" si="29"/>
        <v>1.8812965408607874E-2</v>
      </c>
      <c r="O124" s="303">
        <f t="shared" si="29"/>
        <v>1.8812965408607569E-2</v>
      </c>
      <c r="P124" s="303">
        <f t="shared" si="29"/>
        <v>1.8812965408607687E-2</v>
      </c>
      <c r="Q124" s="303">
        <f t="shared" si="29"/>
        <v>1.8812965408607784E-2</v>
      </c>
      <c r="R124" s="303">
        <f t="shared" si="29"/>
        <v>1.8812965408607732E-2</v>
      </c>
      <c r="S124" s="303">
        <f t="shared" si="29"/>
        <v>1.8812965408607978E-2</v>
      </c>
      <c r="T124" s="303">
        <f t="shared" si="29"/>
        <v>1.8812965408607982E-2</v>
      </c>
      <c r="U124" s="303">
        <f t="shared" si="29"/>
        <v>1.8812965408608068E-2</v>
      </c>
      <c r="V124" s="303">
        <f t="shared" si="29"/>
        <v>1.881296540860786E-2</v>
      </c>
      <c r="W124" s="303">
        <f t="shared" si="29"/>
        <v>1.881296540860769E-2</v>
      </c>
      <c r="X124" s="303">
        <f t="shared" si="29"/>
        <v>1.8812965408607597E-2</v>
      </c>
      <c r="Y124" s="303">
        <f t="shared" si="29"/>
        <v>1.8812965408608207E-2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62</v>
      </c>
      <c r="B126" s="232">
        <f t="shared" ref="B126:Y126" si="30">SUM(B$127:B$132)</f>
        <v>1.0000000000000002</v>
      </c>
      <c r="C126" s="232">
        <f t="shared" si="30"/>
        <v>1</v>
      </c>
      <c r="D126" s="232">
        <f t="shared" si="30"/>
        <v>1</v>
      </c>
      <c r="E126" s="232">
        <f t="shared" si="30"/>
        <v>1</v>
      </c>
      <c r="F126" s="232">
        <f t="shared" si="30"/>
        <v>1</v>
      </c>
      <c r="G126" s="232">
        <f t="shared" si="30"/>
        <v>0.99999999999999978</v>
      </c>
      <c r="H126" s="232">
        <f t="shared" si="30"/>
        <v>0.99999999999999978</v>
      </c>
      <c r="I126" s="232">
        <f t="shared" si="30"/>
        <v>1</v>
      </c>
      <c r="J126" s="232">
        <f t="shared" si="30"/>
        <v>1.0000000000000002</v>
      </c>
      <c r="K126" s="232">
        <f t="shared" si="30"/>
        <v>0.99999999999999978</v>
      </c>
      <c r="L126" s="232">
        <f t="shared" si="30"/>
        <v>1</v>
      </c>
      <c r="M126" s="232">
        <f t="shared" si="30"/>
        <v>1</v>
      </c>
      <c r="N126" s="232">
        <f t="shared" si="30"/>
        <v>1</v>
      </c>
      <c r="O126" s="232">
        <f t="shared" si="30"/>
        <v>1</v>
      </c>
      <c r="P126" s="232">
        <f t="shared" si="30"/>
        <v>0.99999999999999978</v>
      </c>
      <c r="Q126" s="232">
        <f t="shared" si="30"/>
        <v>1</v>
      </c>
      <c r="R126" s="232">
        <f t="shared" si="30"/>
        <v>1</v>
      </c>
      <c r="S126" s="232">
        <f t="shared" si="30"/>
        <v>1</v>
      </c>
      <c r="T126" s="232">
        <f t="shared" si="30"/>
        <v>1</v>
      </c>
      <c r="U126" s="232">
        <f t="shared" si="30"/>
        <v>1</v>
      </c>
      <c r="V126" s="232">
        <f t="shared" si="30"/>
        <v>0.99999999999999978</v>
      </c>
      <c r="W126" s="232">
        <f t="shared" si="30"/>
        <v>0.99999999999999989</v>
      </c>
      <c r="X126" s="232">
        <f t="shared" si="30"/>
        <v>1</v>
      </c>
      <c r="Y126" s="232">
        <f t="shared" si="30"/>
        <v>1</v>
      </c>
      <c r="DA126" s="95"/>
    </row>
    <row r="127" spans="1:105" ht="12" customHeight="1" x14ac:dyDescent="0.25">
      <c r="A127" s="55" t="s">
        <v>91</v>
      </c>
      <c r="B127" s="299">
        <f t="shared" ref="B127:Y127" si="31">IF(B$84=0,0,B$84/B$83)</f>
        <v>3.7027758007696199E-2</v>
      </c>
      <c r="C127" s="299">
        <f t="shared" si="31"/>
        <v>3.7027758007694436E-2</v>
      </c>
      <c r="D127" s="299">
        <f t="shared" si="31"/>
        <v>3.7027758007695775E-2</v>
      </c>
      <c r="E127" s="299">
        <f t="shared" si="31"/>
        <v>3.7027758007698287E-2</v>
      </c>
      <c r="F127" s="299">
        <f t="shared" si="31"/>
        <v>3.7027758007698704E-2</v>
      </c>
      <c r="G127" s="299">
        <f t="shared" si="31"/>
        <v>3.7027758007698572E-2</v>
      </c>
      <c r="H127" s="299">
        <f t="shared" si="31"/>
        <v>3.7027758007700154E-2</v>
      </c>
      <c r="I127" s="299">
        <f t="shared" si="31"/>
        <v>3.7027758007698863E-2</v>
      </c>
      <c r="J127" s="299">
        <f t="shared" si="31"/>
        <v>3.7027758007698246E-2</v>
      </c>
      <c r="K127" s="299">
        <f t="shared" si="31"/>
        <v>3.7027758007697746E-2</v>
      </c>
      <c r="L127" s="299">
        <f t="shared" si="31"/>
        <v>3.7027758007699661E-2</v>
      </c>
      <c r="M127" s="299">
        <f t="shared" si="31"/>
        <v>3.702775800769962E-2</v>
      </c>
      <c r="N127" s="299">
        <f t="shared" si="31"/>
        <v>3.7027758007697177E-2</v>
      </c>
      <c r="O127" s="299">
        <f t="shared" si="31"/>
        <v>3.7027758007699405E-2</v>
      </c>
      <c r="P127" s="299">
        <f t="shared" si="31"/>
        <v>3.7027758007698308E-2</v>
      </c>
      <c r="Q127" s="299">
        <f t="shared" si="31"/>
        <v>3.7027758007697802E-2</v>
      </c>
      <c r="R127" s="299">
        <f t="shared" si="31"/>
        <v>3.7027758007698461E-2</v>
      </c>
      <c r="S127" s="299">
        <f t="shared" si="31"/>
        <v>3.702775800769656E-2</v>
      </c>
      <c r="T127" s="299">
        <f t="shared" si="31"/>
        <v>3.7027758007696469E-2</v>
      </c>
      <c r="U127" s="299">
        <f t="shared" si="31"/>
        <v>3.7027758007695498E-2</v>
      </c>
      <c r="V127" s="299">
        <f t="shared" si="31"/>
        <v>3.7027758007696802E-2</v>
      </c>
      <c r="W127" s="299">
        <f t="shared" si="31"/>
        <v>3.7027758007697385E-2</v>
      </c>
      <c r="X127" s="299">
        <f t="shared" si="31"/>
        <v>3.702775800769792E-2</v>
      </c>
      <c r="Y127" s="299">
        <f t="shared" si="31"/>
        <v>3.7027758007693111E-2</v>
      </c>
      <c r="DA127" s="67"/>
    </row>
    <row r="128" spans="1:105" ht="12" customHeight="1" x14ac:dyDescent="0.25">
      <c r="A128" s="173" t="s">
        <v>92</v>
      </c>
      <c r="B128" s="233">
        <f t="shared" ref="B128:Y128" si="32">IF(B$85=0,0,B$85/B$83)</f>
        <v>1.6326910814141473E-2</v>
      </c>
      <c r="C128" s="233">
        <f t="shared" si="32"/>
        <v>1.6326910814140699E-2</v>
      </c>
      <c r="D128" s="233">
        <f t="shared" si="32"/>
        <v>1.6326910814141282E-2</v>
      </c>
      <c r="E128" s="233">
        <f t="shared" si="32"/>
        <v>1.6326910814142399E-2</v>
      </c>
      <c r="F128" s="233">
        <f t="shared" si="32"/>
        <v>1.6326910814142583E-2</v>
      </c>
      <c r="G128" s="233">
        <f t="shared" si="32"/>
        <v>1.6326910814142524E-2</v>
      </c>
      <c r="H128" s="233">
        <f t="shared" si="32"/>
        <v>1.6326910814143222E-2</v>
      </c>
      <c r="I128" s="233">
        <f t="shared" si="32"/>
        <v>1.6326910814142656E-2</v>
      </c>
      <c r="J128" s="233">
        <f t="shared" si="32"/>
        <v>1.6326910814142375E-2</v>
      </c>
      <c r="K128" s="233">
        <f t="shared" si="32"/>
        <v>1.6326910814142167E-2</v>
      </c>
      <c r="L128" s="233">
        <f t="shared" si="32"/>
        <v>1.6326910814142993E-2</v>
      </c>
      <c r="M128" s="233">
        <f t="shared" si="32"/>
        <v>1.6326910814142975E-2</v>
      </c>
      <c r="N128" s="233">
        <f t="shared" si="32"/>
        <v>1.632691081414191E-2</v>
      </c>
      <c r="O128" s="233">
        <f t="shared" si="32"/>
        <v>1.6326910814142889E-2</v>
      </c>
      <c r="P128" s="233">
        <f t="shared" si="32"/>
        <v>1.6326910814142406E-2</v>
      </c>
      <c r="Q128" s="233">
        <f t="shared" si="32"/>
        <v>1.6326910814142181E-2</v>
      </c>
      <c r="R128" s="233">
        <f t="shared" si="32"/>
        <v>1.6326910814142472E-2</v>
      </c>
      <c r="S128" s="233">
        <f t="shared" si="32"/>
        <v>1.6326910814141633E-2</v>
      </c>
      <c r="T128" s="233">
        <f t="shared" si="32"/>
        <v>1.6326910814141591E-2</v>
      </c>
      <c r="U128" s="233">
        <f t="shared" si="32"/>
        <v>1.6326910814141161E-2</v>
      </c>
      <c r="V128" s="233">
        <f t="shared" si="32"/>
        <v>1.6326910814141744E-2</v>
      </c>
      <c r="W128" s="233">
        <f t="shared" si="32"/>
        <v>1.632691081414199E-2</v>
      </c>
      <c r="X128" s="233">
        <f t="shared" si="32"/>
        <v>1.6326910814142226E-2</v>
      </c>
      <c r="Y128" s="233">
        <f t="shared" si="32"/>
        <v>1.632691081414011E-2</v>
      </c>
      <c r="DA128" s="177"/>
    </row>
    <row r="129" spans="1:105" ht="12" customHeight="1" x14ac:dyDescent="0.25">
      <c r="A129" s="173" t="s">
        <v>93</v>
      </c>
      <c r="B129" s="233">
        <f t="shared" ref="B129:Y129" si="33">IF(B$86=0,0,B$86/B$83)</f>
        <v>0.12664196861979513</v>
      </c>
      <c r="C129" s="233">
        <f t="shared" si="33"/>
        <v>0.12664196861978916</v>
      </c>
      <c r="D129" s="233">
        <f t="shared" si="33"/>
        <v>0.12664196861979368</v>
      </c>
      <c r="E129" s="233">
        <f t="shared" si="33"/>
        <v>0.12664196861980231</v>
      </c>
      <c r="F129" s="233">
        <f t="shared" si="33"/>
        <v>0.12664196861980373</v>
      </c>
      <c r="G129" s="233">
        <f t="shared" si="33"/>
        <v>0.12664196861980329</v>
      </c>
      <c r="H129" s="233">
        <f t="shared" si="33"/>
        <v>0.1266419686198087</v>
      </c>
      <c r="I129" s="233">
        <f t="shared" si="33"/>
        <v>0.12664196861980428</v>
      </c>
      <c r="J129" s="233">
        <f t="shared" si="33"/>
        <v>0.12664196861980218</v>
      </c>
      <c r="K129" s="233">
        <f t="shared" si="33"/>
        <v>0.12664196861980045</v>
      </c>
      <c r="L129" s="233">
        <f t="shared" si="33"/>
        <v>0.12664196861980698</v>
      </c>
      <c r="M129" s="233">
        <f t="shared" si="33"/>
        <v>0.12664196861980684</v>
      </c>
      <c r="N129" s="233">
        <f t="shared" si="33"/>
        <v>0.12664196861979848</v>
      </c>
      <c r="O129" s="233">
        <f t="shared" si="33"/>
        <v>0.12664196861980612</v>
      </c>
      <c r="P129" s="233">
        <f t="shared" si="33"/>
        <v>0.12664196861980234</v>
      </c>
      <c r="Q129" s="233">
        <f t="shared" si="33"/>
        <v>0.12664196861980059</v>
      </c>
      <c r="R129" s="233">
        <f t="shared" si="33"/>
        <v>0.12664196861980292</v>
      </c>
      <c r="S129" s="233">
        <f t="shared" si="33"/>
        <v>0.12664196861979643</v>
      </c>
      <c r="T129" s="233">
        <f t="shared" si="33"/>
        <v>0.1266419686197961</v>
      </c>
      <c r="U129" s="233">
        <f t="shared" si="33"/>
        <v>0.12664196861979271</v>
      </c>
      <c r="V129" s="233">
        <f t="shared" si="33"/>
        <v>0.12664196861979723</v>
      </c>
      <c r="W129" s="233">
        <f t="shared" si="33"/>
        <v>0.12664196861979909</v>
      </c>
      <c r="X129" s="233">
        <f t="shared" si="33"/>
        <v>0.12664196861980095</v>
      </c>
      <c r="Y129" s="233">
        <f t="shared" si="33"/>
        <v>0.12664196861978455</v>
      </c>
      <c r="DA129" s="177"/>
    </row>
    <row r="130" spans="1:105" ht="12" customHeight="1" x14ac:dyDescent="0.25">
      <c r="A130" s="173" t="s">
        <v>94</v>
      </c>
      <c r="B130" s="233">
        <f t="shared" ref="B130:Y130" si="34">IF(B$87=0,0,B$87/B$83)</f>
        <v>5.5919517678214341E-2</v>
      </c>
      <c r="C130" s="233">
        <f t="shared" si="34"/>
        <v>5.5919517678211711E-2</v>
      </c>
      <c r="D130" s="233">
        <f t="shared" si="34"/>
        <v>5.5919517678213695E-2</v>
      </c>
      <c r="E130" s="233">
        <f t="shared" si="34"/>
        <v>5.5919517678217498E-2</v>
      </c>
      <c r="F130" s="233">
        <f t="shared" si="34"/>
        <v>5.5919517678218143E-2</v>
      </c>
      <c r="G130" s="233">
        <f t="shared" si="34"/>
        <v>5.5919517678217928E-2</v>
      </c>
      <c r="H130" s="233">
        <f t="shared" si="34"/>
        <v>5.5919517678220343E-2</v>
      </c>
      <c r="I130" s="233">
        <f t="shared" si="34"/>
        <v>5.5919517678218414E-2</v>
      </c>
      <c r="J130" s="233">
        <f t="shared" si="34"/>
        <v>5.5919517678217449E-2</v>
      </c>
      <c r="K130" s="233">
        <f t="shared" si="34"/>
        <v>5.5919517678216714E-2</v>
      </c>
      <c r="L130" s="233">
        <f t="shared" si="34"/>
        <v>5.5919517678219566E-2</v>
      </c>
      <c r="M130" s="233">
        <f t="shared" si="34"/>
        <v>5.5919517678219524E-2</v>
      </c>
      <c r="N130" s="233">
        <f t="shared" si="34"/>
        <v>5.591951767821584E-2</v>
      </c>
      <c r="O130" s="233">
        <f t="shared" si="34"/>
        <v>5.5919517678219198E-2</v>
      </c>
      <c r="P130" s="233">
        <f t="shared" si="34"/>
        <v>5.5919517678217519E-2</v>
      </c>
      <c r="Q130" s="233">
        <f t="shared" si="34"/>
        <v>5.5919517678216762E-2</v>
      </c>
      <c r="R130" s="233">
        <f t="shared" si="34"/>
        <v>5.5919517678217762E-2</v>
      </c>
      <c r="S130" s="233">
        <f t="shared" si="34"/>
        <v>5.5919517678214903E-2</v>
      </c>
      <c r="T130" s="233">
        <f t="shared" si="34"/>
        <v>5.5919517678214771E-2</v>
      </c>
      <c r="U130" s="233">
        <f t="shared" si="34"/>
        <v>5.5919517678213286E-2</v>
      </c>
      <c r="V130" s="233">
        <f t="shared" si="34"/>
        <v>5.5919517678215264E-2</v>
      </c>
      <c r="W130" s="233">
        <f t="shared" si="34"/>
        <v>5.5919517678216096E-2</v>
      </c>
      <c r="X130" s="233">
        <f t="shared" si="34"/>
        <v>5.5919517678216929E-2</v>
      </c>
      <c r="Y130" s="233">
        <f t="shared" si="34"/>
        <v>5.5919517678209671E-2</v>
      </c>
      <c r="DA130" s="177"/>
    </row>
    <row r="131" spans="1:105" ht="12" customHeight="1" x14ac:dyDescent="0.25">
      <c r="A131" s="56" t="s">
        <v>95</v>
      </c>
      <c r="B131" s="300">
        <f t="shared" ref="B131:Y131" si="35">IF(B$88=0,0,B$88/B$83)</f>
        <v>0.15815506182984218</v>
      </c>
      <c r="C131" s="300">
        <f t="shared" si="35"/>
        <v>0.15704444935349793</v>
      </c>
      <c r="D131" s="300">
        <f t="shared" si="35"/>
        <v>0.1571166977854079</v>
      </c>
      <c r="E131" s="300">
        <f t="shared" si="35"/>
        <v>0.16555578180037647</v>
      </c>
      <c r="F131" s="300">
        <f t="shared" si="35"/>
        <v>0.1652214252946522</v>
      </c>
      <c r="G131" s="300">
        <f t="shared" si="35"/>
        <v>0.16697666075562217</v>
      </c>
      <c r="H131" s="300">
        <f t="shared" si="35"/>
        <v>0.16936484719505202</v>
      </c>
      <c r="I131" s="300">
        <f t="shared" si="35"/>
        <v>0.17080734198248787</v>
      </c>
      <c r="J131" s="300">
        <f t="shared" si="35"/>
        <v>0.17181704286692004</v>
      </c>
      <c r="K131" s="300">
        <f t="shared" si="35"/>
        <v>0.17191677007428344</v>
      </c>
      <c r="L131" s="300">
        <f t="shared" si="35"/>
        <v>0.17708198965400956</v>
      </c>
      <c r="M131" s="300">
        <f t="shared" si="35"/>
        <v>0.17556943684354204</v>
      </c>
      <c r="N131" s="300">
        <f t="shared" si="35"/>
        <v>0.1729391925324025</v>
      </c>
      <c r="O131" s="300">
        <f t="shared" si="35"/>
        <v>0.17901706497645412</v>
      </c>
      <c r="P131" s="300">
        <f t="shared" si="35"/>
        <v>0.17997705083266921</v>
      </c>
      <c r="Q131" s="300">
        <f t="shared" si="35"/>
        <v>0.18066827827267617</v>
      </c>
      <c r="R131" s="300">
        <f t="shared" si="35"/>
        <v>0.17892373484732124</v>
      </c>
      <c r="S131" s="300">
        <f t="shared" si="35"/>
        <v>0.18085036262629028</v>
      </c>
      <c r="T131" s="300">
        <f t="shared" si="35"/>
        <v>0.18100853469133729</v>
      </c>
      <c r="U131" s="300">
        <f t="shared" si="35"/>
        <v>0.1820894705593645</v>
      </c>
      <c r="V131" s="300">
        <f t="shared" si="35"/>
        <v>0.18035314193485899</v>
      </c>
      <c r="W131" s="300">
        <f t="shared" si="35"/>
        <v>0.17597146195018684</v>
      </c>
      <c r="X131" s="300">
        <f t="shared" si="35"/>
        <v>0.17589305822296228</v>
      </c>
      <c r="Y131" s="300">
        <f t="shared" si="35"/>
        <v>0.17892214237940959</v>
      </c>
      <c r="DA131" s="68"/>
    </row>
    <row r="132" spans="1:105" ht="12" customHeight="1" x14ac:dyDescent="0.25">
      <c r="A132" s="41" t="s">
        <v>1939</v>
      </c>
      <c r="B132" s="235">
        <f t="shared" ref="B132:Y132" si="36">IF(B$94=0,0,B$94/B$83)</f>
        <v>0.60592878305031095</v>
      </c>
      <c r="C132" s="235">
        <f t="shared" si="36"/>
        <v>0.60703939552666608</v>
      </c>
      <c r="D132" s="235">
        <f t="shared" si="36"/>
        <v>0.60696714709474764</v>
      </c>
      <c r="E132" s="235">
        <f t="shared" si="36"/>
        <v>0.59852806307976303</v>
      </c>
      <c r="F132" s="235">
        <f t="shared" si="36"/>
        <v>0.59886241958548458</v>
      </c>
      <c r="G132" s="235">
        <f t="shared" si="36"/>
        <v>0.59710718412451536</v>
      </c>
      <c r="H132" s="235">
        <f t="shared" si="36"/>
        <v>0.59471899768507541</v>
      </c>
      <c r="I132" s="235">
        <f t="shared" si="36"/>
        <v>0.59327650289764799</v>
      </c>
      <c r="J132" s="235">
        <f t="shared" si="36"/>
        <v>0.59226680201321991</v>
      </c>
      <c r="K132" s="235">
        <f t="shared" si="36"/>
        <v>0.59216707480585928</v>
      </c>
      <c r="L132" s="235">
        <f t="shared" si="36"/>
        <v>0.58700185522612125</v>
      </c>
      <c r="M132" s="235">
        <f t="shared" si="36"/>
        <v>0.58851440803658894</v>
      </c>
      <c r="N132" s="235">
        <f t="shared" si="36"/>
        <v>0.59114465234774416</v>
      </c>
      <c r="O132" s="235">
        <f t="shared" si="36"/>
        <v>0.58506677990367828</v>
      </c>
      <c r="P132" s="235">
        <f t="shared" si="36"/>
        <v>0.58410679404747001</v>
      </c>
      <c r="Q132" s="235">
        <f t="shared" si="36"/>
        <v>0.58341556660746652</v>
      </c>
      <c r="R132" s="235">
        <f t="shared" si="36"/>
        <v>0.5851601100328172</v>
      </c>
      <c r="S132" s="235">
        <f t="shared" si="36"/>
        <v>0.58323348225386018</v>
      </c>
      <c r="T132" s="235">
        <f t="shared" si="36"/>
        <v>0.58307531018881387</v>
      </c>
      <c r="U132" s="235">
        <f t="shared" si="36"/>
        <v>0.58199437432079293</v>
      </c>
      <c r="V132" s="235">
        <f t="shared" si="36"/>
        <v>0.58373070294528973</v>
      </c>
      <c r="W132" s="235">
        <f t="shared" si="36"/>
        <v>0.58811238292995849</v>
      </c>
      <c r="X132" s="235">
        <f t="shared" si="36"/>
        <v>0.58819078665717983</v>
      </c>
      <c r="Y132" s="235">
        <f t="shared" si="36"/>
        <v>0.58516170250076305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252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54</v>
      </c>
      <c r="B136" s="320">
        <f t="shared" ref="B136:Y136" si="37">SUM(B$137:B$144)</f>
        <v>216.02479501865159</v>
      </c>
      <c r="C136" s="320">
        <f t="shared" si="37"/>
        <v>220.85492815813066</v>
      </c>
      <c r="D136" s="320">
        <f t="shared" si="37"/>
        <v>210.52945765870626</v>
      </c>
      <c r="E136" s="320">
        <f t="shared" si="37"/>
        <v>216.57082633675907</v>
      </c>
      <c r="F136" s="320">
        <f t="shared" si="37"/>
        <v>237.45070681011322</v>
      </c>
      <c r="G136" s="320">
        <f t="shared" si="37"/>
        <v>243.70259064835992</v>
      </c>
      <c r="H136" s="320">
        <f t="shared" si="37"/>
        <v>233.0739880869136</v>
      </c>
      <c r="I136" s="320">
        <f t="shared" si="37"/>
        <v>237.78079050428113</v>
      </c>
      <c r="J136" s="320">
        <f t="shared" si="37"/>
        <v>226.51544694737487</v>
      </c>
      <c r="K136" s="320">
        <f t="shared" si="37"/>
        <v>243.9401617875742</v>
      </c>
      <c r="L136" s="320">
        <f t="shared" si="37"/>
        <v>243.74117618332693</v>
      </c>
      <c r="M136" s="320">
        <f t="shared" si="37"/>
        <v>238.58626171800952</v>
      </c>
      <c r="N136" s="320">
        <f t="shared" si="37"/>
        <v>239.21603282175195</v>
      </c>
      <c r="O136" s="320">
        <f t="shared" si="37"/>
        <v>241.26538693611789</v>
      </c>
      <c r="P136" s="320">
        <f t="shared" si="37"/>
        <v>248.6683477926041</v>
      </c>
      <c r="Q136" s="320">
        <f t="shared" si="37"/>
        <v>243.25264054969392</v>
      </c>
      <c r="R136" s="320">
        <f t="shared" si="37"/>
        <v>244.4492603575101</v>
      </c>
      <c r="S136" s="320">
        <f t="shared" si="37"/>
        <v>249.0511086173928</v>
      </c>
      <c r="T136" s="320">
        <f t="shared" si="37"/>
        <v>249.85440349341357</v>
      </c>
      <c r="U136" s="320">
        <f t="shared" si="37"/>
        <v>250.91298046811048</v>
      </c>
      <c r="V136" s="320">
        <f t="shared" si="37"/>
        <v>252.96940371869903</v>
      </c>
      <c r="W136" s="320">
        <f t="shared" si="37"/>
        <v>253.24939505845347</v>
      </c>
      <c r="X136" s="320">
        <f t="shared" si="37"/>
        <v>251.13311546548582</v>
      </c>
      <c r="Y136" s="320">
        <f t="shared" si="37"/>
        <v>259.27070668826747</v>
      </c>
      <c r="DA136" s="95"/>
    </row>
    <row r="137" spans="1:105" ht="12" customHeight="1" x14ac:dyDescent="0.25">
      <c r="A137" s="55" t="s">
        <v>91</v>
      </c>
      <c r="B137" s="273">
        <f>IF(B$6=0,0,B$6/PPA!B$10*1000)</f>
        <v>1.0801239750931593</v>
      </c>
      <c r="C137" s="273">
        <f>IF(C$6=0,0,C$6/PPA!C$10*1000)</f>
        <v>1.1042746407905317</v>
      </c>
      <c r="D137" s="273">
        <f>IF(D$6=0,0,D$6/PPA!D$10*1000)</f>
        <v>1.0526472882934264</v>
      </c>
      <c r="E137" s="273">
        <f>IF(E$6=0,0,E$6/PPA!E$10*1000)</f>
        <v>1.0828541316837226</v>
      </c>
      <c r="F137" s="273">
        <f>IF(F$6=0,0,F$6/PPA!F$10*1000)</f>
        <v>1.1872535340504888</v>
      </c>
      <c r="G137" s="273">
        <f>IF(G$6=0,0,G$6/PPA!G$10*1000)</f>
        <v>1.218512953241726</v>
      </c>
      <c r="H137" s="273">
        <f>IF(H$6=0,0,H$6/PPA!H$10*1000)</f>
        <v>1.165369940434513</v>
      </c>
      <c r="I137" s="273">
        <f>IF(I$6=0,0,I$6/PPA!I$10*1000)</f>
        <v>1.1889039525213418</v>
      </c>
      <c r="J137" s="273">
        <f>IF(J$6=0,0,J$6/PPA!J$10*1000)</f>
        <v>1.132577234736811</v>
      </c>
      <c r="K137" s="273">
        <f>IF(K$6=0,0,K$6/PPA!K$10*1000)</f>
        <v>1.2197008089377983</v>
      </c>
      <c r="L137" s="273">
        <f>IF(L$6=0,0,L$6/PPA!L$10*1000)</f>
        <v>1.2187058809165812</v>
      </c>
      <c r="M137" s="273">
        <f>IF(M$6=0,0,M$6/PPA!M$10*1000)</f>
        <v>1.192931308589994</v>
      </c>
      <c r="N137" s="273">
        <f>IF(N$6=0,0,N$6/PPA!N$10*1000)</f>
        <v>1.1960801641086851</v>
      </c>
      <c r="O137" s="273">
        <f>IF(O$6=0,0,O$6/PPA!O$10*1000)</f>
        <v>1.2063269346805368</v>
      </c>
      <c r="P137" s="273">
        <f>IF(P$6=0,0,P$6/PPA!P$10*1000)</f>
        <v>1.2433417389629593</v>
      </c>
      <c r="Q137" s="273">
        <f>IF(Q$6=0,0,Q$6/PPA!Q$10*1000)</f>
        <v>1.2162632027484068</v>
      </c>
      <c r="R137" s="273">
        <f>IF(R$6=0,0,R$6/PPA!R$10*1000)</f>
        <v>1.2222463017874921</v>
      </c>
      <c r="S137" s="273">
        <f>IF(S$6=0,0,S$6/PPA!S$10*1000)</f>
        <v>1.2452555430868928</v>
      </c>
      <c r="T137" s="273">
        <f>IF(T$6=0,0,T$6/PPA!T$10*1000)</f>
        <v>1.2492720174669956</v>
      </c>
      <c r="U137" s="273">
        <f>IF(U$6=0,0,U$6/PPA!U$10*1000)</f>
        <v>1.2545649023404724</v>
      </c>
      <c r="V137" s="273">
        <f>IF(V$6=0,0,V$6/PPA!V$10*1000)</f>
        <v>1.26484701859342</v>
      </c>
      <c r="W137" s="273">
        <f>IF(W$6=0,0,W$6/PPA!W$10*1000)</f>
        <v>1.2662469752921865</v>
      </c>
      <c r="X137" s="273">
        <f>IF(X$6=0,0,X$6/PPA!X$10*1000)</f>
        <v>1.255665577327352</v>
      </c>
      <c r="Y137" s="273">
        <f>IF(Y$6=0,0,Y$6/PPA!Y$10*1000)</f>
        <v>1.2963535334412239</v>
      </c>
      <c r="DA137" s="76"/>
    </row>
    <row r="138" spans="1:105" ht="12" customHeight="1" x14ac:dyDescent="0.25">
      <c r="A138" s="173" t="s">
        <v>92</v>
      </c>
      <c r="B138" s="274">
        <f>IF(B$7=0,0,B$7/PPA!B$10*1000)</f>
        <v>1.5121735651304236</v>
      </c>
      <c r="C138" s="274">
        <f>IF(C$7=0,0,C$7/PPA!C$10*1000)</f>
        <v>1.5459844971067447</v>
      </c>
      <c r="D138" s="274">
        <f>IF(D$7=0,0,D$7/PPA!D$10*1000)</f>
        <v>1.4737062036107975</v>
      </c>
      <c r="E138" s="274">
        <f>IF(E$7=0,0,E$7/PPA!E$10*1000)</f>
        <v>1.5159957843572116</v>
      </c>
      <c r="F138" s="274">
        <f>IF(F$7=0,0,F$7/PPA!F$10*1000)</f>
        <v>1.6621549476706845</v>
      </c>
      <c r="G138" s="274">
        <f>IF(G$7=0,0,G$7/PPA!G$10*1000)</f>
        <v>1.705918134538416</v>
      </c>
      <c r="H138" s="274">
        <f>IF(H$7=0,0,H$7/PPA!H$10*1000)</f>
        <v>1.6315179166083182</v>
      </c>
      <c r="I138" s="274">
        <f>IF(I$7=0,0,I$7/PPA!I$10*1000)</f>
        <v>1.6644655335298788</v>
      </c>
      <c r="J138" s="274">
        <f>IF(J$7=0,0,J$7/PPA!J$10*1000)</f>
        <v>1.5856081286315349</v>
      </c>
      <c r="K138" s="274">
        <f>IF(K$7=0,0,K$7/PPA!K$10*1000)</f>
        <v>1.7075811325129173</v>
      </c>
      <c r="L138" s="274">
        <f>IF(L$7=0,0,L$7/PPA!L$10*1000)</f>
        <v>1.7061882332832135</v>
      </c>
      <c r="M138" s="274">
        <f>IF(M$7=0,0,M$7/PPA!M$10*1000)</f>
        <v>1.6701038320259922</v>
      </c>
      <c r="N138" s="274">
        <f>IF(N$7=0,0,N$7/PPA!N$10*1000)</f>
        <v>1.6745122297521595</v>
      </c>
      <c r="O138" s="274">
        <f>IF(O$7=0,0,O$7/PPA!O$10*1000)</f>
        <v>1.6888577085527512</v>
      </c>
      <c r="P138" s="274">
        <f>IF(P$7=0,0,P$7/PPA!P$10*1000)</f>
        <v>1.7406784345481423</v>
      </c>
      <c r="Q138" s="274">
        <f>IF(Q$7=0,0,Q$7/PPA!Q$10*1000)</f>
        <v>1.7027684838477692</v>
      </c>
      <c r="R138" s="274">
        <f>IF(R$7=0,0,R$7/PPA!R$10*1000)</f>
        <v>1.711144822502489</v>
      </c>
      <c r="S138" s="274">
        <f>IF(S$7=0,0,S$7/PPA!S$10*1000)</f>
        <v>1.7433577603216497</v>
      </c>
      <c r="T138" s="274">
        <f>IF(T$7=0,0,T$7/PPA!T$10*1000)</f>
        <v>1.7489808244537939</v>
      </c>
      <c r="U138" s="274">
        <f>IF(U$7=0,0,U$7/PPA!U$10*1000)</f>
        <v>1.7563908632766614</v>
      </c>
      <c r="V138" s="274">
        <f>IF(V$7=0,0,V$7/PPA!V$10*1000)</f>
        <v>1.7707858260307878</v>
      </c>
      <c r="W138" s="274">
        <f>IF(W$7=0,0,W$7/PPA!W$10*1000)</f>
        <v>1.772745765409061</v>
      </c>
      <c r="X138" s="274">
        <f>IF(X$7=0,0,X$7/PPA!X$10*1000)</f>
        <v>1.7579318082582933</v>
      </c>
      <c r="Y138" s="274">
        <f>IF(Y$7=0,0,Y$7/PPA!Y$10*1000)</f>
        <v>1.8148949468177136</v>
      </c>
      <c r="DA138" s="77"/>
    </row>
    <row r="139" spans="1:105" ht="12" customHeight="1" x14ac:dyDescent="0.25">
      <c r="A139" s="173" t="s">
        <v>93</v>
      </c>
      <c r="B139" s="274">
        <f>IF(B$8=0,0,B$8/PPA!B$10*1000)</f>
        <v>8.6409918007452742</v>
      </c>
      <c r="C139" s="274">
        <f>IF(C$8=0,0,C$8/PPA!C$10*1000)</f>
        <v>8.8341971263242556</v>
      </c>
      <c r="D139" s="274">
        <f>IF(D$8=0,0,D$8/PPA!D$10*1000)</f>
        <v>8.4211783063474108</v>
      </c>
      <c r="E139" s="274">
        <f>IF(E$8=0,0,E$8/PPA!E$10*1000)</f>
        <v>8.6628330534697806</v>
      </c>
      <c r="F139" s="274">
        <f>IF(F$8=0,0,F$8/PPA!F$10*1000)</f>
        <v>9.4980282724039089</v>
      </c>
      <c r="G139" s="274">
        <f>IF(G$8=0,0,G$8/PPA!G$10*1000)</f>
        <v>9.7481036259338101</v>
      </c>
      <c r="H139" s="274">
        <f>IF(H$8=0,0,H$8/PPA!H$10*1000)</f>
        <v>9.3229595234761042</v>
      </c>
      <c r="I139" s="274">
        <f>IF(I$8=0,0,I$8/PPA!I$10*1000)</f>
        <v>9.5112316201707365</v>
      </c>
      <c r="J139" s="274">
        <f>IF(J$8=0,0,J$8/PPA!J$10*1000)</f>
        <v>9.0606178778944884</v>
      </c>
      <c r="K139" s="274">
        <f>IF(K$8=0,0,K$8/PPA!K$10*1000)</f>
        <v>9.7576064715023829</v>
      </c>
      <c r="L139" s="274">
        <f>IF(L$8=0,0,L$8/PPA!L$10*1000)</f>
        <v>9.7496470473326493</v>
      </c>
      <c r="M139" s="274">
        <f>IF(M$8=0,0,M$8/PPA!M$10*1000)</f>
        <v>9.5434504687199517</v>
      </c>
      <c r="N139" s="274">
        <f>IF(N$8=0,0,N$8/PPA!N$10*1000)</f>
        <v>9.5686413128694792</v>
      </c>
      <c r="O139" s="274">
        <f>IF(O$8=0,0,O$8/PPA!O$10*1000)</f>
        <v>9.650615477444294</v>
      </c>
      <c r="P139" s="274">
        <f>IF(P$8=0,0,P$8/PPA!P$10*1000)</f>
        <v>9.9467339117036744</v>
      </c>
      <c r="Q139" s="274">
        <f>IF(Q$8=0,0,Q$8/PPA!Q$10*1000)</f>
        <v>9.7301056219872564</v>
      </c>
      <c r="R139" s="274">
        <f>IF(R$8=0,0,R$8/PPA!R$10*1000)</f>
        <v>9.7779704142999346</v>
      </c>
      <c r="S139" s="274">
        <f>IF(S$8=0,0,S$8/PPA!S$10*1000)</f>
        <v>9.9620443446951441</v>
      </c>
      <c r="T139" s="274">
        <f>IF(T$8=0,0,T$8/PPA!T$10*1000)</f>
        <v>9.994176139735961</v>
      </c>
      <c r="U139" s="274">
        <f>IF(U$8=0,0,U$8/PPA!U$10*1000)</f>
        <v>10.036519218723779</v>
      </c>
      <c r="V139" s="274">
        <f>IF(V$8=0,0,V$8/PPA!V$10*1000)</f>
        <v>10.11877614874736</v>
      </c>
      <c r="W139" s="274">
        <f>IF(W$8=0,0,W$8/PPA!W$10*1000)</f>
        <v>10.129975802337492</v>
      </c>
      <c r="X139" s="274">
        <f>IF(X$8=0,0,X$8/PPA!X$10*1000)</f>
        <v>10.045324618618816</v>
      </c>
      <c r="Y139" s="274">
        <f>IF(Y$8=0,0,Y$8/PPA!Y$10*1000)</f>
        <v>10.37082826752979</v>
      </c>
      <c r="DA139" s="77"/>
    </row>
    <row r="140" spans="1:105" ht="12" customHeight="1" x14ac:dyDescent="0.25">
      <c r="A140" s="173" t="s">
        <v>94</v>
      </c>
      <c r="B140" s="274">
        <f>IF(B$9=0,0,B$9/PPA!B$10*1000)</f>
        <v>4.3204959003726371</v>
      </c>
      <c r="C140" s="274">
        <f>IF(C$9=0,0,C$9/PPA!C$10*1000)</f>
        <v>4.4170985631621278</v>
      </c>
      <c r="D140" s="274">
        <f>IF(D$9=0,0,D$9/PPA!D$10*1000)</f>
        <v>4.2105891531737063</v>
      </c>
      <c r="E140" s="274">
        <f>IF(E$9=0,0,E$9/PPA!E$10*1000)</f>
        <v>4.3314165267348903</v>
      </c>
      <c r="F140" s="274">
        <f>IF(F$9=0,0,F$9/PPA!F$10*1000)</f>
        <v>4.7490141362019545</v>
      </c>
      <c r="G140" s="274">
        <f>IF(G$9=0,0,G$9/PPA!G$10*1000)</f>
        <v>4.874051812966905</v>
      </c>
      <c r="H140" s="274">
        <f>IF(H$9=0,0,H$9/PPA!H$10*1000)</f>
        <v>4.6614797617380521</v>
      </c>
      <c r="I140" s="274">
        <f>IF(I$9=0,0,I$9/PPA!I$10*1000)</f>
        <v>4.7556158100853683</v>
      </c>
      <c r="J140" s="274">
        <f>IF(J$9=0,0,J$9/PPA!J$10*1000)</f>
        <v>4.5303089389472433</v>
      </c>
      <c r="K140" s="274">
        <f>IF(K$9=0,0,K$9/PPA!K$10*1000)</f>
        <v>4.8788032357511915</v>
      </c>
      <c r="L140" s="274">
        <f>IF(L$9=0,0,L$9/PPA!L$10*1000)</f>
        <v>4.8748235236663247</v>
      </c>
      <c r="M140" s="274">
        <f>IF(M$9=0,0,M$9/PPA!M$10*1000)</f>
        <v>4.7717252343599785</v>
      </c>
      <c r="N140" s="274">
        <f>IF(N$9=0,0,N$9/PPA!N$10*1000)</f>
        <v>4.7843206564347414</v>
      </c>
      <c r="O140" s="274">
        <f>IF(O$9=0,0,O$9/PPA!O$10*1000)</f>
        <v>4.8253077387221461</v>
      </c>
      <c r="P140" s="274">
        <f>IF(P$9=0,0,P$9/PPA!P$10*1000)</f>
        <v>4.9733669558518372</v>
      </c>
      <c r="Q140" s="274">
        <f>IF(Q$9=0,0,Q$9/PPA!Q$10*1000)</f>
        <v>4.86505281099363</v>
      </c>
      <c r="R140" s="274">
        <f>IF(R$9=0,0,R$9/PPA!R$10*1000)</f>
        <v>4.8889852071499673</v>
      </c>
      <c r="S140" s="274">
        <f>IF(S$9=0,0,S$9/PPA!S$10*1000)</f>
        <v>4.9810221723475703</v>
      </c>
      <c r="T140" s="274">
        <f>IF(T$9=0,0,T$9/PPA!T$10*1000)</f>
        <v>4.9970880698679832</v>
      </c>
      <c r="U140" s="274">
        <f>IF(U$9=0,0,U$9/PPA!U$10*1000)</f>
        <v>5.0182596093618894</v>
      </c>
      <c r="V140" s="274">
        <f>IF(V$9=0,0,V$9/PPA!V$10*1000)</f>
        <v>5.0593880743736825</v>
      </c>
      <c r="W140" s="274">
        <f>IF(W$9=0,0,W$9/PPA!W$10*1000)</f>
        <v>5.0649879011687462</v>
      </c>
      <c r="X140" s="274">
        <f>IF(X$9=0,0,X$9/PPA!X$10*1000)</f>
        <v>5.0226623093094078</v>
      </c>
      <c r="Y140" s="274">
        <f>IF(Y$9=0,0,Y$9/PPA!Y$10*1000)</f>
        <v>5.1854141337648949</v>
      </c>
      <c r="DA140" s="77"/>
    </row>
    <row r="141" spans="1:105" ht="12" customHeight="1" x14ac:dyDescent="0.25">
      <c r="A141" s="56" t="s">
        <v>95</v>
      </c>
      <c r="B141" s="275">
        <f>IF(B$10=0,0,B$10/PPA!B$10*1000)</f>
        <v>2.9056186468628131</v>
      </c>
      <c r="C141" s="275">
        <f>IF(C$10=0,0,C$10/PPA!C$10*1000)</f>
        <v>3.0302160648077567</v>
      </c>
      <c r="D141" s="275">
        <f>IF(D$10=0,0,D$10/PPA!D$10*1000)</f>
        <v>2.921050822353306</v>
      </c>
      <c r="E141" s="275">
        <f>IF(E$10=0,0,E$10/PPA!E$10*1000)</f>
        <v>2.9414900738899923</v>
      </c>
      <c r="F141" s="275">
        <f>IF(F$10=0,0,F$10/PPA!F$10*1000)</f>
        <v>3.2330106718275808</v>
      </c>
      <c r="G141" s="275">
        <f>IF(G$10=0,0,G$10/PPA!G$10*1000)</f>
        <v>3.1601665575741151</v>
      </c>
      <c r="H141" s="275">
        <f>IF(H$10=0,0,H$10/PPA!H$10*1000)</f>
        <v>3.0076337358739793</v>
      </c>
      <c r="I141" s="275">
        <f>IF(I$10=0,0,I$10/PPA!I$10*1000)</f>
        <v>2.9817809792352268</v>
      </c>
      <c r="J141" s="275">
        <f>IF(J$10=0,0,J$10/PPA!J$10*1000)</f>
        <v>2.836650186520207</v>
      </c>
      <c r="K141" s="275">
        <f>IF(K$10=0,0,K$10/PPA!K$10*1000)</f>
        <v>3.0837839705524535</v>
      </c>
      <c r="L141" s="275">
        <f>IF(L$10=0,0,L$10/PPA!L$10*1000)</f>
        <v>3.0026538453096356</v>
      </c>
      <c r="M141" s="275">
        <f>IF(M$10=0,0,M$10/PPA!M$10*1000)</f>
        <v>2.9715021023609096</v>
      </c>
      <c r="N141" s="275">
        <f>IF(N$10=0,0,N$10/PPA!N$10*1000)</f>
        <v>3.0203316696242544</v>
      </c>
      <c r="O141" s="275">
        <f>IF(O$10=0,0,O$10/PPA!O$10*1000)</f>
        <v>2.9633640900554825</v>
      </c>
      <c r="P141" s="275">
        <f>IF(P$10=0,0,P$10/PPA!P$10*1000)</f>
        <v>3.0362004636620905</v>
      </c>
      <c r="Q141" s="275">
        <f>IF(Q$10=0,0,Q$10/PPA!Q$10*1000)</f>
        <v>2.963014642069234</v>
      </c>
      <c r="R141" s="275">
        <f>IF(R$10=0,0,R$10/PPA!R$10*1000)</f>
        <v>2.9952924195575346</v>
      </c>
      <c r="S141" s="275">
        <f>IF(S$10=0,0,S$10/PPA!S$10*1000)</f>
        <v>3.031895671797499</v>
      </c>
      <c r="T141" s="275">
        <f>IF(T$10=0,0,T$10/PPA!T$10*1000)</f>
        <v>3.0651683775890093</v>
      </c>
      <c r="U141" s="275">
        <f>IF(U$10=0,0,U$10/PPA!U$10*1000)</f>
        <v>3.0632246574960007</v>
      </c>
      <c r="V141" s="275">
        <f>IF(V$10=0,0,V$10/PPA!V$10*1000)</f>
        <v>3.0970425736587734</v>
      </c>
      <c r="W141" s="275">
        <f>IF(W$10=0,0,W$10/PPA!W$10*1000)</f>
        <v>3.1344051495714274</v>
      </c>
      <c r="X141" s="275">
        <f>IF(X$10=0,0,X$10/PPA!X$10*1000)</f>
        <v>3.1247595647548008</v>
      </c>
      <c r="Y141" s="275">
        <f>IF(Y$10=0,0,Y$10/PPA!Y$10*1000)</f>
        <v>3.1954642171719692</v>
      </c>
      <c r="DA141" s="78"/>
    </row>
    <row r="142" spans="1:105" ht="12" customHeight="1" x14ac:dyDescent="0.25">
      <c r="A142" s="174" t="s">
        <v>1853</v>
      </c>
      <c r="B142" s="276">
        <f>IF(B$16=0,0,B$16/PPA!B$10*1000)</f>
        <v>9.5976158063727546</v>
      </c>
      <c r="C142" s="276">
        <f>IF(C$16=0,0,C$16/PPA!C$10*1000)</f>
        <v>10.0984365795331</v>
      </c>
      <c r="D142" s="276">
        <f>IF(D$16=0,0,D$16/PPA!D$10*1000)</f>
        <v>9.7290002786727126</v>
      </c>
      <c r="E142" s="276">
        <f>IF(E$16=0,0,E$16/PPA!E$10*1000)</f>
        <v>9.1684055008594179</v>
      </c>
      <c r="F142" s="276">
        <f>IF(F$16=0,0,F$16/PPA!F$10*1000)</f>
        <v>10.103087049434347</v>
      </c>
      <c r="G142" s="276">
        <f>IF(G$16=0,0,G$16/PPA!G$10*1000)</f>
        <v>9.7430012452261963</v>
      </c>
      <c r="H142" s="276">
        <f>IF(H$16=0,0,H$16/PPA!H$10*1000)</f>
        <v>9.1054150129645457</v>
      </c>
      <c r="I142" s="276">
        <f>IF(I$16=0,0,I$16/PPA!I$10*1000)</f>
        <v>8.9292013073989427</v>
      </c>
      <c r="J142" s="276">
        <f>IF(J$16=0,0,J$16/PPA!J$10*1000)</f>
        <v>8.4303031624672435</v>
      </c>
      <c r="K142" s="276">
        <f>IF(K$16=0,0,K$16/PPA!K$10*1000)</f>
        <v>9.1579068202391127</v>
      </c>
      <c r="L142" s="276">
        <f>IF(L$16=0,0,L$16/PPA!L$10*1000)</f>
        <v>8.5813696432258659</v>
      </c>
      <c r="M142" s="276">
        <f>IF(M$16=0,0,M$16/PPA!M$10*1000)</f>
        <v>8.5875738709524558</v>
      </c>
      <c r="N142" s="276">
        <f>IF(N$16=0,0,N$16/PPA!N$10*1000)</f>
        <v>8.9010498889198182</v>
      </c>
      <c r="O142" s="276">
        <f>IF(O$16=0,0,O$16/PPA!O$10*1000)</f>
        <v>8.3499193606292028</v>
      </c>
      <c r="P142" s="276">
        <f>IF(P$16=0,0,P$16/PPA!P$10*1000)</f>
        <v>8.495556439146311</v>
      </c>
      <c r="Q142" s="276">
        <f>IF(Q$16=0,0,Q$16/PPA!Q$10*1000)</f>
        <v>8.24928228054989</v>
      </c>
      <c r="R142" s="276">
        <f>IF(R$16=0,0,R$16/PPA!R$10*1000)</f>
        <v>8.4456337815615523</v>
      </c>
      <c r="S142" s="276">
        <f>IF(S$16=0,0,S$16/PPA!S$10*1000)</f>
        <v>8.4299224140575948</v>
      </c>
      <c r="T142" s="276">
        <f>IF(T$16=0,0,T$16/PPA!T$10*1000)</f>
        <v>8.5126778051958922</v>
      </c>
      <c r="U142" s="276">
        <f>IF(U$16=0,0,U$16/PPA!U$10*1000)</f>
        <v>8.4411003472830846</v>
      </c>
      <c r="V142" s="276">
        <f>IF(V$16=0,0,V$16/PPA!V$10*1000)</f>
        <v>8.6421591565478781</v>
      </c>
      <c r="W142" s="276">
        <f>IF(W$16=0,0,W$16/PPA!W$10*1000)</f>
        <v>9.0314914308575656</v>
      </c>
      <c r="X142" s="276">
        <f>IF(X$16=0,0,X$16/PPA!X$10*1000)</f>
        <v>9.0089128157969576</v>
      </c>
      <c r="Y142" s="276">
        <f>IF(Y$16=0,0,Y$16/PPA!Y$10*1000)</f>
        <v>9.0101500640267549</v>
      </c>
      <c r="DA142" s="79"/>
    </row>
    <row r="143" spans="1:105" ht="12" customHeight="1" x14ac:dyDescent="0.25">
      <c r="A143" s="174" t="s">
        <v>1855</v>
      </c>
      <c r="B143" s="276">
        <f>IF(B$17=0,0,B$17/PPA!B$10*1000)</f>
        <v>166.6397401988018</v>
      </c>
      <c r="C143" s="276">
        <f>IF(C$17=0,0,C$17/PPA!C$10*1000)</f>
        <v>169.38375050966602</v>
      </c>
      <c r="D143" s="276">
        <f>IF(D$17=0,0,D$17/PPA!D$10*1000)</f>
        <v>161.10128498698231</v>
      </c>
      <c r="E143" s="276">
        <f>IF(E$17=0,0,E$17/PPA!E$10*1000)</f>
        <v>168.49359681940987</v>
      </c>
      <c r="F143" s="276">
        <f>IF(F$17=0,0,F$17/PPA!F$10*1000)</f>
        <v>184.56685364422577</v>
      </c>
      <c r="G143" s="276">
        <f>IF(G$17=0,0,G$17/PPA!G$10*1000)</f>
        <v>191.60172244059837</v>
      </c>
      <c r="H143" s="276">
        <f>IF(H$17=0,0,H$17/PPA!H$10*1000)</f>
        <v>183.9453566114525</v>
      </c>
      <c r="I143" s="276">
        <f>IF(I$17=0,0,I$17/PPA!I$10*1000)</f>
        <v>188.90692172934206</v>
      </c>
      <c r="J143" s="276">
        <f>IF(J$17=0,0,J$17/PPA!J$10*1000)</f>
        <v>180.2053743904724</v>
      </c>
      <c r="K143" s="276">
        <f>IF(K$17=0,0,K$17/PPA!K$10*1000)</f>
        <v>193.7838753031026</v>
      </c>
      <c r="L143" s="276">
        <f>IF(L$17=0,0,L$17/PPA!L$10*1000)</f>
        <v>195.53807769131305</v>
      </c>
      <c r="M143" s="276">
        <f>IF(M$17=0,0,M$17/PPA!M$10*1000)</f>
        <v>190.76547740999487</v>
      </c>
      <c r="N143" s="276">
        <f>IF(N$17=0,0,N$17/PPA!N$10*1000)</f>
        <v>190.29098603577663</v>
      </c>
      <c r="O143" s="276">
        <f>IF(O$17=0,0,O$17/PPA!O$10*1000)</f>
        <v>194.02561926907975</v>
      </c>
      <c r="P143" s="276">
        <f>IF(P$17=0,0,P$17/PPA!P$10*1000)</f>
        <v>200.35345553951512</v>
      </c>
      <c r="Q143" s="276">
        <f>IF(Q$17=0,0,Q$17/PPA!Q$10*1000)</f>
        <v>196.19441510627584</v>
      </c>
      <c r="R143" s="276">
        <f>IF(R$17=0,0,R$17/PPA!R$10*1000)</f>
        <v>196.6399123405144</v>
      </c>
      <c r="S143" s="276">
        <f>IF(S$17=0,0,S$17/PPA!S$10*1000)</f>
        <v>200.92444979095853</v>
      </c>
      <c r="T143" s="276">
        <f>IF(T$17=0,0,T$17/PPA!T$10*1000)</f>
        <v>201.36997846977977</v>
      </c>
      <c r="U143" s="276">
        <f>IF(U$17=0,0,U$17/PPA!U$10*1000)</f>
        <v>202.58492009788847</v>
      </c>
      <c r="V143" s="276">
        <f>IF(V$17=0,0,V$17/PPA!V$10*1000)</f>
        <v>203.81160679508525</v>
      </c>
      <c r="W143" s="276">
        <f>IF(W$17=0,0,W$17/PPA!W$10*1000)</f>
        <v>202.7795610763558</v>
      </c>
      <c r="X143" s="276">
        <f>IF(X$17=0,0,X$17/PPA!X$10*1000)</f>
        <v>200.89805251409368</v>
      </c>
      <c r="Y143" s="276">
        <f>IF(Y$17=0,0,Y$17/PPA!Y$10*1000)</f>
        <v>208.37504582767795</v>
      </c>
      <c r="DA143" s="79"/>
    </row>
    <row r="144" spans="1:105" ht="12" customHeight="1" x14ac:dyDescent="0.25">
      <c r="A144" s="41" t="s">
        <v>1870</v>
      </c>
      <c r="B144" s="277">
        <f>IF(B$30=0,0,B$30/PPA!B$10*1000)</f>
        <v>21.328035125272713</v>
      </c>
      <c r="C144" s="277">
        <f>IF(C$30=0,0,C$30/PPA!C$10*1000)</f>
        <v>22.440970176740137</v>
      </c>
      <c r="D144" s="277">
        <f>IF(D$30=0,0,D$30/PPA!D$10*1000)</f>
        <v>21.620000619272599</v>
      </c>
      <c r="E144" s="277">
        <f>IF(E$30=0,0,E$30/PPA!E$10*1000)</f>
        <v>20.37423444635419</v>
      </c>
      <c r="F144" s="277">
        <f>IF(F$30=0,0,F$30/PPA!F$10*1000)</f>
        <v>22.451304554298474</v>
      </c>
      <c r="G144" s="277">
        <f>IF(G$30=0,0,G$30/PPA!G$10*1000)</f>
        <v>21.651113878280359</v>
      </c>
      <c r="H144" s="277">
        <f>IF(H$30=0,0,H$30/PPA!H$10*1000)</f>
        <v>20.234255584365595</v>
      </c>
      <c r="I144" s="277">
        <f>IF(I$30=0,0,I$30/PPA!I$10*1000)</f>
        <v>19.842669571997575</v>
      </c>
      <c r="J144" s="277">
        <f>IF(J$30=0,0,J$30/PPA!J$10*1000)</f>
        <v>18.734007027704923</v>
      </c>
      <c r="K144" s="277">
        <f>IF(K$30=0,0,K$30/PPA!K$10*1000)</f>
        <v>20.350904044975735</v>
      </c>
      <c r="L144" s="277">
        <f>IF(L$30=0,0,L$30/PPA!L$10*1000)</f>
        <v>19.069710318279625</v>
      </c>
      <c r="M144" s="277">
        <f>IF(M$30=0,0,M$30/PPA!M$10*1000)</f>
        <v>19.083497491005382</v>
      </c>
      <c r="N144" s="277">
        <f>IF(N$30=0,0,N$30/PPA!N$10*1000)</f>
        <v>19.780110864266184</v>
      </c>
      <c r="O144" s="277">
        <f>IF(O$30=0,0,O$30/PPA!O$10*1000)</f>
        <v>18.555376356953722</v>
      </c>
      <c r="P144" s="277">
        <f>IF(P$30=0,0,P$30/PPA!P$10*1000)</f>
        <v>18.879014309213961</v>
      </c>
      <c r="Q144" s="277">
        <f>IF(Q$30=0,0,Q$30/PPA!Q$10*1000)</f>
        <v>18.331738401221909</v>
      </c>
      <c r="R144" s="277">
        <f>IF(R$30=0,0,R$30/PPA!R$10*1000)</f>
        <v>18.768075070136714</v>
      </c>
      <c r="S144" s="277">
        <f>IF(S$30=0,0,S$30/PPA!S$10*1000)</f>
        <v>18.733160920127915</v>
      </c>
      <c r="T144" s="277">
        <f>IF(T$30=0,0,T$30/PPA!T$10*1000)</f>
        <v>18.917061789324141</v>
      </c>
      <c r="U144" s="277">
        <f>IF(U$30=0,0,U$30/PPA!U$10*1000)</f>
        <v>18.758000771740118</v>
      </c>
      <c r="V144" s="277">
        <f>IF(V$30=0,0,V$30/PPA!V$10*1000)</f>
        <v>19.204798125661885</v>
      </c>
      <c r="W144" s="277">
        <f>IF(W$30=0,0,W$30/PPA!W$10*1000)</f>
        <v>20.069980957461183</v>
      </c>
      <c r="X144" s="277">
        <f>IF(X$30=0,0,X$30/PPA!X$10*1000)</f>
        <v>20.019806257326501</v>
      </c>
      <c r="Y144" s="277">
        <f>IF(Y$30=0,0,Y$30/PPA!Y$10*1000)</f>
        <v>20.022555697837163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55</v>
      </c>
      <c r="B146" s="320">
        <f t="shared" ref="B146:Y146" si="38">SUM(B$147:B$154)</f>
        <v>203.32211383983488</v>
      </c>
      <c r="C146" s="320">
        <f t="shared" si="38"/>
        <v>208.28010103652866</v>
      </c>
      <c r="D146" s="320">
        <f t="shared" si="38"/>
        <v>196.29309010880965</v>
      </c>
      <c r="E146" s="320">
        <f t="shared" si="38"/>
        <v>200.89763774116517</v>
      </c>
      <c r="F146" s="320">
        <f t="shared" si="38"/>
        <v>216.38357967365917</v>
      </c>
      <c r="G146" s="320">
        <f t="shared" si="38"/>
        <v>227.86345407763682</v>
      </c>
      <c r="H146" s="320">
        <f t="shared" si="38"/>
        <v>210.45226145813641</v>
      </c>
      <c r="I146" s="320">
        <f t="shared" si="38"/>
        <v>220.50432953251641</v>
      </c>
      <c r="J146" s="320">
        <f t="shared" si="38"/>
        <v>208.99950499346755</v>
      </c>
      <c r="K146" s="320">
        <f t="shared" si="38"/>
        <v>226.2362308984801</v>
      </c>
      <c r="L146" s="320">
        <f t="shared" si="38"/>
        <v>218.40343418527959</v>
      </c>
      <c r="M146" s="320">
        <f t="shared" si="38"/>
        <v>213.78338627251688</v>
      </c>
      <c r="N146" s="320">
        <f t="shared" si="38"/>
        <v>207.51300369692908</v>
      </c>
      <c r="O146" s="320">
        <f t="shared" si="38"/>
        <v>209.29125852675367</v>
      </c>
      <c r="P146" s="320">
        <f t="shared" si="38"/>
        <v>208.24760136535747</v>
      </c>
      <c r="Q146" s="320">
        <f t="shared" si="38"/>
        <v>202.11410166941641</v>
      </c>
      <c r="R146" s="320">
        <f t="shared" si="38"/>
        <v>195.73050282640449</v>
      </c>
      <c r="S146" s="320">
        <f t="shared" si="38"/>
        <v>199.55065480707225</v>
      </c>
      <c r="T146" s="320">
        <f t="shared" si="38"/>
        <v>194.13062774670368</v>
      </c>
      <c r="U146" s="320">
        <f t="shared" si="38"/>
        <v>195.67900589492925</v>
      </c>
      <c r="V146" s="320">
        <f t="shared" si="38"/>
        <v>198.05537391870402</v>
      </c>
      <c r="W146" s="320">
        <f t="shared" si="38"/>
        <v>191.57965515069679</v>
      </c>
      <c r="X146" s="320">
        <f t="shared" si="38"/>
        <v>194.17976880722867</v>
      </c>
      <c r="Y146" s="320">
        <f t="shared" si="38"/>
        <v>200.45755863814654</v>
      </c>
      <c r="DA146" s="95"/>
    </row>
    <row r="147" spans="1:105" ht="12" customHeight="1" x14ac:dyDescent="0.25">
      <c r="A147" s="55" t="s">
        <v>91</v>
      </c>
      <c r="B147" s="273">
        <f>IF(B$33=0,0,B$33/PPA!B$11*1000)</f>
        <v>1.0731589464932498</v>
      </c>
      <c r="C147" s="273">
        <f>IF(C$33=0,0,C$33/PPA!C$11*1000)</f>
        <v>1.0993278083855909</v>
      </c>
      <c r="D147" s="273">
        <f>IF(D$33=0,0,D$33/PPA!D$11*1000)</f>
        <v>1.0360589008582497</v>
      </c>
      <c r="E147" s="273">
        <f>IF(E$33=0,0,E$33/PPA!E$11*1000)</f>
        <v>1.0603622655680291</v>
      </c>
      <c r="F147" s="273">
        <f>IF(F$33=0,0,F$33/PPA!F$11*1000)</f>
        <v>1.1420989582271512</v>
      </c>
      <c r="G147" s="273">
        <f>IF(G$33=0,0,G$33/PPA!G$11*1000)</f>
        <v>1.2026911372507896</v>
      </c>
      <c r="H147" s="273">
        <f>IF(H$33=0,0,H$33/PPA!H$11*1000)</f>
        <v>1.1107927363544885</v>
      </c>
      <c r="I147" s="273">
        <f>IF(I$33=0,0,I$33/PPA!I$11*1000)</f>
        <v>1.1638487792071597</v>
      </c>
      <c r="J147" s="273">
        <f>IF(J$33=0,0,J$33/PPA!J$11*1000)</f>
        <v>1.1031249103237193</v>
      </c>
      <c r="K147" s="273">
        <f>IF(K$33=0,0,K$33/PPA!K$11*1000)</f>
        <v>1.1941024545951116</v>
      </c>
      <c r="L147" s="273">
        <f>IF(L$33=0,0,L$33/PPA!L$11*1000)</f>
        <v>1.1527599970036131</v>
      </c>
      <c r="M147" s="273">
        <f>IF(M$33=0,0,M$33/PPA!M$11*1000)</f>
        <v>1.1283748199209369</v>
      </c>
      <c r="N147" s="273">
        <f>IF(N$33=0,0,N$33/PPA!N$11*1000)</f>
        <v>1.0952789749494249</v>
      </c>
      <c r="O147" s="273">
        <f>IF(O$33=0,0,O$33/PPA!O$11*1000)</f>
        <v>1.1046648211012642</v>
      </c>
      <c r="P147" s="273">
        <f>IF(P$33=0,0,P$33/PPA!P$11*1000)</f>
        <v>1.0991562711522662</v>
      </c>
      <c r="Q147" s="273">
        <f>IF(Q$33=0,0,Q$33/PPA!Q$11*1000)</f>
        <v>1.0667829107356188</v>
      </c>
      <c r="R147" s="273">
        <f>IF(R$33=0,0,R$33/PPA!R$11*1000)</f>
        <v>1.0330894964786763</v>
      </c>
      <c r="S147" s="273">
        <f>IF(S$33=0,0,S$33/PPA!S$11*1000)</f>
        <v>1.0532527251486761</v>
      </c>
      <c r="T147" s="273">
        <f>IF(T$33=0,0,T$33/PPA!T$11*1000)</f>
        <v>1.0246451604316782</v>
      </c>
      <c r="U147" s="273">
        <f>IF(U$33=0,0,U$33/PPA!U$11*1000)</f>
        <v>1.0328176893855767</v>
      </c>
      <c r="V147" s="273">
        <f>IF(V$33=0,0,V$33/PPA!V$11*1000)</f>
        <v>1.0453604500165272</v>
      </c>
      <c r="W147" s="273">
        <f>IF(W$33=0,0,W$33/PPA!W$11*1000)</f>
        <v>1.0111808155457909</v>
      </c>
      <c r="X147" s="273">
        <f>IF(X$33=0,0,X$33/PPA!X$11*1000)</f>
        <v>1.0249045329502022</v>
      </c>
      <c r="Y147" s="273">
        <f>IF(Y$33=0,0,Y$33/PPA!Y$11*1000)</f>
        <v>1.0580394743199721</v>
      </c>
      <c r="DA147" s="76"/>
    </row>
    <row r="148" spans="1:105" ht="12" customHeight="1" x14ac:dyDescent="0.25">
      <c r="A148" s="173" t="s">
        <v>92</v>
      </c>
      <c r="B148" s="274">
        <f>IF(B$34=0,0,B$34/PPA!B$11*1000)</f>
        <v>1.5228931864750952</v>
      </c>
      <c r="C148" s="274">
        <f>IF(C$34=0,0,C$34/PPA!C$11*1000)</f>
        <v>1.5600287679319516</v>
      </c>
      <c r="D148" s="274">
        <f>IF(D$34=0,0,D$34/PPA!D$11*1000)</f>
        <v>1.4702454338750917</v>
      </c>
      <c r="E148" s="274">
        <f>IF(E$34=0,0,E$34/PPA!E$11*1000)</f>
        <v>1.504733734649067</v>
      </c>
      <c r="F148" s="274">
        <f>IF(F$34=0,0,F$34/PPA!F$11*1000)</f>
        <v>1.6207242435502289</v>
      </c>
      <c r="G148" s="274">
        <f>IF(G$34=0,0,G$34/PPA!G$11*1000)</f>
        <v>1.7067090987203835</v>
      </c>
      <c r="H148" s="274">
        <f>IF(H$34=0,0,H$34/PPA!H$11*1000)</f>
        <v>1.5762983622397795</v>
      </c>
      <c r="I148" s="274">
        <f>IF(I$34=0,0,I$34/PPA!I$11*1000)</f>
        <v>1.6515888738883</v>
      </c>
      <c r="J148" s="274">
        <f>IF(J$34=0,0,J$34/PPA!J$11*1000)</f>
        <v>1.5654171409113906</v>
      </c>
      <c r="K148" s="274">
        <f>IF(K$34=0,0,K$34/PPA!K$11*1000)</f>
        <v>1.6945211126444453</v>
      </c>
      <c r="L148" s="274">
        <f>IF(L$34=0,0,L$34/PPA!L$11*1000)</f>
        <v>1.6358530586865829</v>
      </c>
      <c r="M148" s="274">
        <f>IF(M$34=0,0,M$34/PPA!M$11*1000)</f>
        <v>1.6012486600077611</v>
      </c>
      <c r="N148" s="274">
        <f>IF(N$34=0,0,N$34/PPA!N$11*1000)</f>
        <v>1.5542831690406984</v>
      </c>
      <c r="O148" s="274">
        <f>IF(O$34=0,0,O$34/PPA!O$11*1000)</f>
        <v>1.5676023900197029</v>
      </c>
      <c r="P148" s="274">
        <f>IF(P$34=0,0,P$34/PPA!P$11*1000)</f>
        <v>1.5597853437078779</v>
      </c>
      <c r="Q148" s="274">
        <f>IF(Q$34=0,0,Q$34/PPA!Q$11*1000)</f>
        <v>1.5138451126145109</v>
      </c>
      <c r="R148" s="274">
        <f>IF(R$34=0,0,R$34/PPA!R$11*1000)</f>
        <v>1.4660316259277064</v>
      </c>
      <c r="S148" s="274">
        <f>IF(S$34=0,0,S$34/PPA!S$11*1000)</f>
        <v>1.4946447625550634</v>
      </c>
      <c r="T148" s="274">
        <f>IF(T$34=0,0,T$34/PPA!T$11*1000)</f>
        <v>1.4540484785362577</v>
      </c>
      <c r="U148" s="274">
        <f>IF(U$34=0,0,U$34/PPA!U$11*1000)</f>
        <v>1.4656459112379387</v>
      </c>
      <c r="V148" s="274">
        <f>IF(V$34=0,0,V$34/PPA!V$11*1000)</f>
        <v>1.4834450310858232</v>
      </c>
      <c r="W148" s="274">
        <f>IF(W$34=0,0,W$34/PPA!W$11*1000)</f>
        <v>1.4349415613791376</v>
      </c>
      <c r="X148" s="274">
        <f>IF(X$34=0,0,X$34/PPA!X$11*1000)</f>
        <v>1.454416547630319</v>
      </c>
      <c r="Y148" s="274">
        <f>IF(Y$34=0,0,Y$34/PPA!Y$11*1000)</f>
        <v>1.5014375193243681</v>
      </c>
      <c r="DA148" s="77"/>
    </row>
    <row r="149" spans="1:105" ht="12" customHeight="1" x14ac:dyDescent="0.25">
      <c r="A149" s="173" t="s">
        <v>93</v>
      </c>
      <c r="B149" s="274">
        <f>IF(B$35=0,0,B$35/PPA!B$11*1000)</f>
        <v>5.419059046025188</v>
      </c>
      <c r="C149" s="274">
        <f>IF(C$35=0,0,C$35/PPA!C$11*1000)</f>
        <v>5.5512021998657923</v>
      </c>
      <c r="D149" s="274">
        <f>IF(D$35=0,0,D$35/PPA!D$11*1000)</f>
        <v>5.2317174238328246</v>
      </c>
      <c r="E149" s="274">
        <f>IF(E$35=0,0,E$35/PPA!E$11*1000)</f>
        <v>5.354440501164226</v>
      </c>
      <c r="F149" s="274">
        <f>IF(F$35=0,0,F$35/PPA!F$11*1000)</f>
        <v>5.7671808181452064</v>
      </c>
      <c r="G149" s="274">
        <f>IF(G$35=0,0,G$35/PPA!G$11*1000)</f>
        <v>6.0731490970561559</v>
      </c>
      <c r="H149" s="274">
        <f>IF(H$35=0,0,H$35/PPA!H$11*1000)</f>
        <v>5.6090958807831441</v>
      </c>
      <c r="I149" s="274">
        <f>IF(I$35=0,0,I$35/PPA!I$11*1000)</f>
        <v>5.8770094362788816</v>
      </c>
      <c r="J149" s="274">
        <f>IF(J$35=0,0,J$35/PPA!J$11*1000)</f>
        <v>5.5703761718796612</v>
      </c>
      <c r="K149" s="274">
        <f>IF(K$35=0,0,K$35/PPA!K$11*1000)</f>
        <v>6.0297793999662908</v>
      </c>
      <c r="L149" s="274">
        <f>IF(L$35=0,0,L$35/PPA!L$11*1000)</f>
        <v>5.8210151535066146</v>
      </c>
      <c r="M149" s="274">
        <f>IF(M$35=0,0,M$35/PPA!M$11*1000)</f>
        <v>5.6978789537007843</v>
      </c>
      <c r="N149" s="274">
        <f>IF(N$35=0,0,N$35/PPA!N$11*1000)</f>
        <v>5.530757076121728</v>
      </c>
      <c r="O149" s="274">
        <f>IF(O$35=0,0,O$35/PPA!O$11*1000)</f>
        <v>5.5781521564683318</v>
      </c>
      <c r="P149" s="274">
        <f>IF(P$35=0,0,P$35/PPA!P$11*1000)</f>
        <v>5.5503359997572046</v>
      </c>
      <c r="Q149" s="274">
        <f>IF(Q$35=0,0,Q$35/PPA!Q$11*1000)</f>
        <v>5.3868624041735096</v>
      </c>
      <c r="R149" s="274">
        <f>IF(R$35=0,0,R$35/PPA!R$11*1000)</f>
        <v>5.2167230208909183</v>
      </c>
      <c r="S149" s="274">
        <f>IF(S$35=0,0,S$35/PPA!S$11*1000)</f>
        <v>5.3185399298197211</v>
      </c>
      <c r="T149" s="274">
        <f>IF(T$35=0,0,T$35/PPA!T$11*1000)</f>
        <v>5.1740822212286721</v>
      </c>
      <c r="U149" s="274">
        <f>IF(U$35=0,0,U$35/PPA!U$11*1000)</f>
        <v>5.2153504947693667</v>
      </c>
      <c r="V149" s="274">
        <f>IF(V$35=0,0,V$35/PPA!V$11*1000)</f>
        <v>5.2786868352820058</v>
      </c>
      <c r="W149" s="274">
        <f>IF(W$35=0,0,W$35/PPA!W$11*1000)</f>
        <v>5.1060922182649042</v>
      </c>
      <c r="X149" s="274">
        <f>IF(X$35=0,0,X$35/PPA!X$11*1000)</f>
        <v>5.1753919573096052</v>
      </c>
      <c r="Y149" s="274">
        <f>IF(Y$35=0,0,Y$35/PPA!Y$11*1000)</f>
        <v>5.3427112573593458</v>
      </c>
      <c r="DA149" s="77"/>
    </row>
    <row r="150" spans="1:105" ht="12" customHeight="1" x14ac:dyDescent="0.25">
      <c r="A150" s="173" t="s">
        <v>94</v>
      </c>
      <c r="B150" s="274">
        <f>IF(B$36=0,0,B$36/PPA!B$11*1000)</f>
        <v>4.2926357859729976</v>
      </c>
      <c r="C150" s="274">
        <f>IF(C$36=0,0,C$36/PPA!C$11*1000)</f>
        <v>4.3973112335423643</v>
      </c>
      <c r="D150" s="274">
        <f>IF(D$36=0,0,D$36/PPA!D$11*1000)</f>
        <v>4.1442356034329988</v>
      </c>
      <c r="E150" s="274">
        <f>IF(E$36=0,0,E$36/PPA!E$11*1000)</f>
        <v>4.2414490622721157</v>
      </c>
      <c r="F150" s="274">
        <f>IF(F$36=0,0,F$36/PPA!F$11*1000)</f>
        <v>4.5683958329086032</v>
      </c>
      <c r="G150" s="274">
        <f>IF(G$36=0,0,G$36/PPA!G$11*1000)</f>
        <v>4.8107645490031601</v>
      </c>
      <c r="H150" s="274">
        <f>IF(H$36=0,0,H$36/PPA!H$11*1000)</f>
        <v>4.4431709454179513</v>
      </c>
      <c r="I150" s="274">
        <f>IF(I$36=0,0,I$36/PPA!I$11*1000)</f>
        <v>4.6553951168286405</v>
      </c>
      <c r="J150" s="274">
        <f>IF(J$36=0,0,J$36/PPA!J$11*1000)</f>
        <v>4.4124996412948798</v>
      </c>
      <c r="K150" s="274">
        <f>IF(K$36=0,0,K$36/PPA!K$11*1000)</f>
        <v>4.7764098183804462</v>
      </c>
      <c r="L150" s="274">
        <f>IF(L$36=0,0,L$36/PPA!L$11*1000)</f>
        <v>4.6110399880144506</v>
      </c>
      <c r="M150" s="274">
        <f>IF(M$36=0,0,M$36/PPA!M$11*1000)</f>
        <v>4.5134992796837441</v>
      </c>
      <c r="N150" s="274">
        <f>IF(N$36=0,0,N$36/PPA!N$11*1000)</f>
        <v>4.3811158997976989</v>
      </c>
      <c r="O150" s="274">
        <f>IF(O$36=0,0,O$36/PPA!O$11*1000)</f>
        <v>4.4186592844050558</v>
      </c>
      <c r="P150" s="274">
        <f>IF(P$36=0,0,P$36/PPA!P$11*1000)</f>
        <v>4.3966250846090631</v>
      </c>
      <c r="Q150" s="274">
        <f>IF(Q$36=0,0,Q$36/PPA!Q$11*1000)</f>
        <v>4.2671316429424753</v>
      </c>
      <c r="R150" s="274">
        <f>IF(R$36=0,0,R$36/PPA!R$11*1000)</f>
        <v>4.1323579859147053</v>
      </c>
      <c r="S150" s="274">
        <f>IF(S$36=0,0,S$36/PPA!S$11*1000)</f>
        <v>4.2130109005947043</v>
      </c>
      <c r="T150" s="274">
        <f>IF(T$36=0,0,T$36/PPA!T$11*1000)</f>
        <v>4.0985806417267119</v>
      </c>
      <c r="U150" s="274">
        <f>IF(U$36=0,0,U$36/PPA!U$11*1000)</f>
        <v>4.1312707575423069</v>
      </c>
      <c r="V150" s="274">
        <f>IF(V$36=0,0,V$36/PPA!V$11*1000)</f>
        <v>4.1814418000661062</v>
      </c>
      <c r="W150" s="274">
        <f>IF(W$36=0,0,W$36/PPA!W$11*1000)</f>
        <v>4.0447232621831626</v>
      </c>
      <c r="X150" s="274">
        <f>IF(X$36=0,0,X$36/PPA!X$11*1000)</f>
        <v>4.0996181318008071</v>
      </c>
      <c r="Y150" s="274">
        <f>IF(Y$36=0,0,Y$36/PPA!Y$11*1000)</f>
        <v>4.2321578972798877</v>
      </c>
      <c r="DA150" s="77"/>
    </row>
    <row r="151" spans="1:105" ht="12" customHeight="1" x14ac:dyDescent="0.25">
      <c r="A151" s="56" t="s">
        <v>95</v>
      </c>
      <c r="B151" s="275">
        <f>IF(B$37=0,0,B$37/PPA!B$11*1000)</f>
        <v>3.5113092812944777</v>
      </c>
      <c r="C151" s="275">
        <f>IF(C$37=0,0,C$37/PPA!C$11*1000)</f>
        <v>3.7445128802369259</v>
      </c>
      <c r="D151" s="275">
        <f>IF(D$37=0,0,D$37/PPA!D$11*1000)</f>
        <v>3.5966101392743277</v>
      </c>
      <c r="E151" s="275">
        <f>IF(E$37=0,0,E$37/PPA!E$11*1000)</f>
        <v>3.3938630577406026</v>
      </c>
      <c r="F151" s="275">
        <f>IF(F$37=0,0,F$37/PPA!F$11*1000)</f>
        <v>3.6762644789786014</v>
      </c>
      <c r="G151" s="275">
        <f>IF(G$37=0,0,G$37/PPA!G$11*1000)</f>
        <v>3.5491922315846463</v>
      </c>
      <c r="H151" s="275">
        <f>IF(H$37=0,0,H$37/PPA!H$11*1000)</f>
        <v>3.2195207739990646</v>
      </c>
      <c r="I151" s="275">
        <f>IF(I$37=0,0,I$37/PPA!I$11*1000)</f>
        <v>3.2083590194664495</v>
      </c>
      <c r="J151" s="275">
        <f>IF(J$37=0,0,J$37/PPA!J$11*1000)</f>
        <v>3.0226798862527522</v>
      </c>
      <c r="K151" s="275">
        <f>IF(K$37=0,0,K$37/PPA!K$11*1000)</f>
        <v>3.3180453712430427</v>
      </c>
      <c r="L151" s="275">
        <f>IF(L$37=0,0,L$37/PPA!L$11*1000)</f>
        <v>3.0225904363199909</v>
      </c>
      <c r="M151" s="275">
        <f>IF(M$37=0,0,M$37/PPA!M$11*1000)</f>
        <v>3.0235117153423219</v>
      </c>
      <c r="N151" s="275">
        <f>IF(N$37=0,0,N$37/PPA!N$11*1000)</f>
        <v>3.0256385247379445</v>
      </c>
      <c r="O151" s="275">
        <f>IF(O$37=0,0,O$37/PPA!O$11*1000)</f>
        <v>2.8647271663800189</v>
      </c>
      <c r="P151" s="275">
        <f>IF(P$37=0,0,P$37/PPA!P$11*1000)</f>
        <v>2.8166941067196052</v>
      </c>
      <c r="Q151" s="275">
        <f>IF(Q$37=0,0,Q$37/PPA!Q$11*1000)</f>
        <v>2.7180867889834146</v>
      </c>
      <c r="R151" s="275">
        <f>IF(R$37=0,0,R$37/PPA!R$11*1000)</f>
        <v>2.6705571020020735</v>
      </c>
      <c r="S151" s="275">
        <f>IF(S$37=0,0,S$37/PPA!S$11*1000)</f>
        <v>2.6797725297571038</v>
      </c>
      <c r="T151" s="275">
        <f>IF(T$37=0,0,T$37/PPA!T$11*1000)</f>
        <v>2.6349892057262485</v>
      </c>
      <c r="U151" s="275">
        <f>IF(U$37=0,0,U$37/PPA!U$11*1000)</f>
        <v>2.6280613513532352</v>
      </c>
      <c r="V151" s="275">
        <f>IF(V$37=0,0,V$37/PPA!V$11*1000)</f>
        <v>2.6860436997610955</v>
      </c>
      <c r="W151" s="275">
        <f>IF(W$37=0,0,W$37/PPA!W$11*1000)</f>
        <v>2.6803445491206164</v>
      </c>
      <c r="X151" s="275">
        <f>IF(X$37=0,0,X$37/PPA!X$11*1000)</f>
        <v>2.7390969503297398</v>
      </c>
      <c r="Y151" s="275">
        <f>IF(Y$37=0,0,Y$37/PPA!Y$11*1000)</f>
        <v>2.7585792170114782</v>
      </c>
      <c r="DA151" s="78"/>
    </row>
    <row r="152" spans="1:105" ht="12" customHeight="1" x14ac:dyDescent="0.25">
      <c r="A152" s="174" t="s">
        <v>1883</v>
      </c>
      <c r="B152" s="276">
        <f>IF(B$43=0,0,B$43/PPA!B$11*1000)</f>
        <v>19.800799029110802</v>
      </c>
      <c r="C152" s="276">
        <f>IF(C$43=0,0,C$43/PPA!C$11*1000)</f>
        <v>21.025499088302457</v>
      </c>
      <c r="D152" s="276">
        <f>IF(D$43=0,0,D$43/PPA!D$11*1000)</f>
        <v>20.086018860400923</v>
      </c>
      <c r="E152" s="276">
        <f>IF(E$43=0,0,E$43/PPA!E$11*1000)</f>
        <v>18.466521225309069</v>
      </c>
      <c r="F152" s="276">
        <f>IF(F$43=0,0,F$43/PPA!F$11*1000)</f>
        <v>20.00721946871883</v>
      </c>
      <c r="G152" s="276">
        <f>IF(G$43=0,0,G$43/PPA!G$11*1000)</f>
        <v>19.635925754743681</v>
      </c>
      <c r="H152" s="276">
        <f>IF(H$43=0,0,H$43/PPA!H$11*1000)</f>
        <v>17.688643898050543</v>
      </c>
      <c r="I152" s="276">
        <f>IF(I$43=0,0,I$43/PPA!I$11*1000)</f>
        <v>17.783490343382283</v>
      </c>
      <c r="J152" s="276">
        <f>IF(J$43=0,0,J$43/PPA!J$11*1000)</f>
        <v>16.702318003531477</v>
      </c>
      <c r="K152" s="276">
        <f>IF(K$43=0,0,K$43/PPA!K$11*1000)</f>
        <v>18.240178356624622</v>
      </c>
      <c r="L152" s="276">
        <f>IF(L$43=0,0,L$43/PPA!L$11*1000)</f>
        <v>16.522868901129744</v>
      </c>
      <c r="M152" s="276">
        <f>IF(M$43=0,0,M$43/PPA!M$11*1000)</f>
        <v>16.523789507320426</v>
      </c>
      <c r="N152" s="276">
        <f>IF(N$43=0,0,N$43/PPA!N$11*1000)</f>
        <v>16.579585367298701</v>
      </c>
      <c r="O152" s="276">
        <f>IF(O$43=0,0,O$43/PPA!O$11*1000)</f>
        <v>15.577360781653654</v>
      </c>
      <c r="P152" s="276">
        <f>IF(P$43=0,0,P$43/PPA!P$11*1000)</f>
        <v>15.312960794582558</v>
      </c>
      <c r="Q152" s="276">
        <f>IF(Q$43=0,0,Q$43/PPA!Q$11*1000)</f>
        <v>14.760243066031954</v>
      </c>
      <c r="R152" s="276">
        <f>IF(R$43=0,0,R$43/PPA!R$11*1000)</f>
        <v>14.544608260935263</v>
      </c>
      <c r="S152" s="276">
        <f>IF(S$43=0,0,S$43/PPA!S$11*1000)</f>
        <v>14.547523132344866</v>
      </c>
      <c r="T152" s="276">
        <f>IF(T$43=0,0,T$43/PPA!T$11*1000)</f>
        <v>14.238296547838544</v>
      </c>
      <c r="U152" s="276">
        <f>IF(U$43=0,0,U$43/PPA!U$11*1000)</f>
        <v>14.184932202352025</v>
      </c>
      <c r="V152" s="276">
        <f>IF(V$43=0,0,V$43/PPA!V$11*1000)</f>
        <v>14.562871372418076</v>
      </c>
      <c r="W152" s="276">
        <f>IF(W$43=0,0,W$43/PPA!W$11*1000)</f>
        <v>14.674656412072869</v>
      </c>
      <c r="X152" s="276">
        <f>IF(X$43=0,0,X$43/PPA!X$11*1000)</f>
        <v>14.95934860888304</v>
      </c>
      <c r="Y152" s="276">
        <f>IF(Y$43=0,0,Y$43/PPA!Y$11*1000)</f>
        <v>14.978101394159536</v>
      </c>
      <c r="DA152" s="79"/>
    </row>
    <row r="153" spans="1:105" ht="12" customHeight="1" x14ac:dyDescent="0.25">
      <c r="A153" s="174" t="s">
        <v>1898</v>
      </c>
      <c r="B153" s="276">
        <f>IF(B$56=0,0,B$56/PPA!B$11*1000)</f>
        <v>149.9883322982833</v>
      </c>
      <c r="C153" s="276">
        <f>IF(C$56=0,0,C$56/PPA!C$11*1000)</f>
        <v>153.01587932671234</v>
      </c>
      <c r="D153" s="276">
        <f>IF(D$56=0,0,D$56/PPA!D$11*1000)</f>
        <v>143.96745771513017</v>
      </c>
      <c r="E153" s="276">
        <f>IF(E$56=0,0,E$56/PPA!E$11*1000)</f>
        <v>149.00522893605495</v>
      </c>
      <c r="F153" s="276">
        <f>IF(F$56=0,0,F$56/PPA!F$11*1000)</f>
        <v>160.3938221473143</v>
      </c>
      <c r="G153" s="276">
        <f>IF(G$56=0,0,G$56/PPA!G$11*1000)</f>
        <v>170.15274774582502</v>
      </c>
      <c r="H153" s="276">
        <f>IF(H$56=0,0,H$56/PPA!H$11*1000)</f>
        <v>157.50366326339577</v>
      </c>
      <c r="I153" s="276">
        <f>IF(I$56=0,0,I$56/PPA!I$11*1000)</f>
        <v>165.6775187502063</v>
      </c>
      <c r="J153" s="276">
        <f>IF(J$56=0,0,J$56/PPA!J$11*1000)</f>
        <v>157.15260396461633</v>
      </c>
      <c r="K153" s="276">
        <f>IF(K$56=0,0,K$56/PPA!K$11*1000)</f>
        <v>169.96460845757747</v>
      </c>
      <c r="L153" s="276">
        <f>IF(L$56=0,0,L$56/PPA!L$11*1000)</f>
        <v>164.97049705256177</v>
      </c>
      <c r="M153" s="276">
        <f>IF(M$56=0,0,M$56/PPA!M$11*1000)</f>
        <v>161.18751665710246</v>
      </c>
      <c r="N153" s="276">
        <f>IF(N$56=0,0,N$56/PPA!N$11*1000)</f>
        <v>156.0157652739573</v>
      </c>
      <c r="O153" s="276">
        <f>IF(O$56=0,0,O$56/PPA!O$11*1000)</f>
        <v>158.28805630192323</v>
      </c>
      <c r="P153" s="276">
        <f>IF(P$56=0,0,P$56/PPA!P$11*1000)</f>
        <v>157.65425494143946</v>
      </c>
      <c r="Q153" s="276">
        <f>IF(Q$56=0,0,Q$56/PPA!Q$11*1000)</f>
        <v>153.09315767787521</v>
      </c>
      <c r="R153" s="276">
        <f>IF(R$56=0,0,R$56/PPA!R$11*1000)</f>
        <v>148.05534700464244</v>
      </c>
      <c r="S153" s="276">
        <f>IF(S$56=0,0,S$56/PPA!S$11*1000)</f>
        <v>151.17201648582537</v>
      </c>
      <c r="T153" s="276">
        <f>IF(T$56=0,0,T$56/PPA!T$11*1000)</f>
        <v>146.98336914662769</v>
      </c>
      <c r="U153" s="276">
        <f>IF(U$56=0,0,U$56/PPA!U$11*1000)</f>
        <v>148.29275975756858</v>
      </c>
      <c r="V153" s="276">
        <f>IF(V$56=0,0,V$56/PPA!V$11*1000)</f>
        <v>149.93222548981711</v>
      </c>
      <c r="W153" s="276">
        <f>IF(W$56=0,0,W$56/PPA!W$11*1000)</f>
        <v>144.56172541005529</v>
      </c>
      <c r="X153" s="276">
        <f>IF(X$56=0,0,X$56/PPA!X$11*1000)</f>
        <v>146.4463266978978</v>
      </c>
      <c r="Y153" s="276">
        <f>IF(Y$56=0,0,Y$56/PPA!Y$11*1000)</f>
        <v>151.55481611141639</v>
      </c>
      <c r="DA153" s="79"/>
    </row>
    <row r="154" spans="1:105" ht="12" customHeight="1" x14ac:dyDescent="0.25">
      <c r="A154" s="41" t="s">
        <v>1913</v>
      </c>
      <c r="B154" s="277">
        <f>IF(B$69=0,0,B$69/PPA!B$11*1000)</f>
        <v>17.71392626617979</v>
      </c>
      <c r="C154" s="277">
        <f>IF(C$69=0,0,C$69/PPA!C$11*1000)</f>
        <v>17.886339731551228</v>
      </c>
      <c r="D154" s="277">
        <f>IF(D$69=0,0,D$69/PPA!D$11*1000)</f>
        <v>16.760746032005077</v>
      </c>
      <c r="E154" s="277">
        <f>IF(E$69=0,0,E$69/PPA!E$11*1000)</f>
        <v>17.871038958407102</v>
      </c>
      <c r="F154" s="277">
        <f>IF(F$69=0,0,F$69/PPA!F$11*1000)</f>
        <v>19.207873725816246</v>
      </c>
      <c r="G154" s="277">
        <f>IF(G$69=0,0,G$69/PPA!G$11*1000)</f>
        <v>20.732274463452967</v>
      </c>
      <c r="H154" s="277">
        <f>IF(H$69=0,0,H$69/PPA!H$11*1000)</f>
        <v>19.301075597895668</v>
      </c>
      <c r="I154" s="277">
        <f>IF(I$69=0,0,I$69/PPA!I$11*1000)</f>
        <v>20.487119213258385</v>
      </c>
      <c r="J154" s="277">
        <f>IF(J$69=0,0,J$69/PPA!J$11*1000)</f>
        <v>19.470485274657328</v>
      </c>
      <c r="K154" s="277">
        <f>IF(K$69=0,0,K$69/PPA!K$11*1000)</f>
        <v>21.018585927448679</v>
      </c>
      <c r="L154" s="277">
        <f>IF(L$69=0,0,L$69/PPA!L$11*1000)</f>
        <v>20.666809598056844</v>
      </c>
      <c r="M154" s="277">
        <f>IF(M$69=0,0,M$69/PPA!M$11*1000)</f>
        <v>20.107566679438438</v>
      </c>
      <c r="N154" s="277">
        <f>IF(N$69=0,0,N$69/PPA!N$11*1000)</f>
        <v>19.330579411025585</v>
      </c>
      <c r="O154" s="277">
        <f>IF(O$69=0,0,O$69/PPA!O$11*1000)</f>
        <v>19.892035624802425</v>
      </c>
      <c r="P154" s="277">
        <f>IF(P$69=0,0,P$69/PPA!P$11*1000)</f>
        <v>19.857788823389427</v>
      </c>
      <c r="Q154" s="277">
        <f>IF(Q$69=0,0,Q$69/PPA!Q$11*1000)</f>
        <v>19.307992066059711</v>
      </c>
      <c r="R154" s="277">
        <f>IF(R$69=0,0,R$69/PPA!R$11*1000)</f>
        <v>18.611788329612715</v>
      </c>
      <c r="S154" s="277">
        <f>IF(S$69=0,0,S$69/PPA!S$11*1000)</f>
        <v>19.071894341026724</v>
      </c>
      <c r="T154" s="277">
        <f>IF(T$69=0,0,T$69/PPA!T$11*1000)</f>
        <v>18.522616344587867</v>
      </c>
      <c r="U154" s="277">
        <f>IF(U$69=0,0,U$69/PPA!U$11*1000)</f>
        <v>18.728167730720234</v>
      </c>
      <c r="V154" s="277">
        <f>IF(V$69=0,0,V$69/PPA!V$11*1000)</f>
        <v>18.885299240257272</v>
      </c>
      <c r="W154" s="277">
        <f>IF(W$69=0,0,W$69/PPA!W$11*1000)</f>
        <v>18.065990922075027</v>
      </c>
      <c r="X154" s="277">
        <f>IF(X$69=0,0,X$69/PPA!X$11*1000)</f>
        <v>18.280665380427173</v>
      </c>
      <c r="Y154" s="277">
        <f>IF(Y$69=0,0,Y$69/PPA!Y$11*1000)</f>
        <v>19.031715767275553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62</v>
      </c>
      <c r="B156" s="320">
        <f t="shared" ref="B156:Y156" si="39">SUM(B$157:B$162)</f>
        <v>161.27173600899144</v>
      </c>
      <c r="C156" s="320">
        <f t="shared" si="39"/>
        <v>158.62340706039234</v>
      </c>
      <c r="D156" s="320">
        <f t="shared" si="39"/>
        <v>164.14922800623626</v>
      </c>
      <c r="E156" s="320">
        <f t="shared" si="39"/>
        <v>177.60504674160023</v>
      </c>
      <c r="F156" s="320">
        <f t="shared" si="39"/>
        <v>179.59427581401525</v>
      </c>
      <c r="G156" s="320">
        <f t="shared" si="39"/>
        <v>189.65622192013925</v>
      </c>
      <c r="H156" s="320">
        <f t="shared" si="39"/>
        <v>186.70757809306508</v>
      </c>
      <c r="I156" s="320">
        <f t="shared" si="39"/>
        <v>190.71984554432726</v>
      </c>
      <c r="J156" s="320">
        <f t="shared" si="39"/>
        <v>191.24734110601395</v>
      </c>
      <c r="K156" s="320">
        <f t="shared" si="39"/>
        <v>195.59440013499778</v>
      </c>
      <c r="L156" s="320">
        <f t="shared" si="39"/>
        <v>193.77472031732492</v>
      </c>
      <c r="M156" s="320">
        <f t="shared" si="39"/>
        <v>189.68020217287562</v>
      </c>
      <c r="N156" s="320">
        <f t="shared" si="39"/>
        <v>184.75772212215062</v>
      </c>
      <c r="O156" s="320">
        <f t="shared" si="39"/>
        <v>186.33847538725263</v>
      </c>
      <c r="P156" s="320">
        <f t="shared" si="39"/>
        <v>198.55780621864176</v>
      </c>
      <c r="Q156" s="320">
        <f t="shared" si="39"/>
        <v>211.46949372809908</v>
      </c>
      <c r="R156" s="320">
        <f t="shared" si="39"/>
        <v>207.85575091046195</v>
      </c>
      <c r="S156" s="320">
        <f t="shared" si="39"/>
        <v>203.84094268271562</v>
      </c>
      <c r="T156" s="320">
        <f t="shared" si="39"/>
        <v>196.01684302666601</v>
      </c>
      <c r="U156" s="320">
        <f t="shared" si="39"/>
        <v>191.52006414684473</v>
      </c>
      <c r="V156" s="320">
        <f t="shared" si="39"/>
        <v>186.41709500064206</v>
      </c>
      <c r="W156" s="320">
        <f t="shared" si="39"/>
        <v>188.83905410757376</v>
      </c>
      <c r="X156" s="320">
        <f t="shared" si="39"/>
        <v>184.64401765710647</v>
      </c>
      <c r="Y156" s="320">
        <f t="shared" si="39"/>
        <v>190.75084381843149</v>
      </c>
      <c r="DA156" s="95"/>
    </row>
    <row r="157" spans="1:105" ht="12" customHeight="1" x14ac:dyDescent="0.25">
      <c r="A157" s="55" t="s">
        <v>91</v>
      </c>
      <c r="B157" s="330">
        <f>IF(B$84=0,0,B$84/PPA!B$12*1000)</f>
        <v>5.9715308144219987</v>
      </c>
      <c r="C157" s="330">
        <f>IF(C$84=0,0,C$84/PPA!C$12*1000)</f>
        <v>5.8734691309882159</v>
      </c>
      <c r="D157" s="330">
        <f>IF(D$84=0,0,D$84/PPA!D$12*1000)</f>
        <v>6.0780778917649956</v>
      </c>
      <c r="E157" s="330">
        <f>IF(E$84=0,0,E$84/PPA!E$12*1000)</f>
        <v>6.5763166916939166</v>
      </c>
      <c r="F157" s="330">
        <f>IF(F$84=0,0,F$84/PPA!F$12*1000)</f>
        <v>6.649973384409253</v>
      </c>
      <c r="G157" s="330">
        <f>IF(G$84=0,0,G$84/PPA!G$12*1000)</f>
        <v>7.0225446899132935</v>
      </c>
      <c r="H157" s="330">
        <f>IF(H$84=0,0,H$84/PPA!H$12*1000)</f>
        <v>6.9133630198337936</v>
      </c>
      <c r="I157" s="330">
        <f>IF(I$84=0,0,I$84/PPA!I$12*1000)</f>
        <v>7.0619282880810532</v>
      </c>
      <c r="J157" s="330">
        <f>IF(J$84=0,0,J$84/PPA!J$12*1000)</f>
        <v>7.0814602660892039</v>
      </c>
      <c r="K157" s="330">
        <f>IF(K$84=0,0,K$84/PPA!K$12*1000)</f>
        <v>7.2424221158595037</v>
      </c>
      <c r="L157" s="330">
        <f>IF(L$84=0,0,L$84/PPA!L$12*1000)</f>
        <v>7.1750434519195903</v>
      </c>
      <c r="M157" s="330">
        <f>IF(M$84=0,0,M$84/PPA!M$12*1000)</f>
        <v>7.0234326249087786</v>
      </c>
      <c r="N157" s="330">
        <f>IF(N$84=0,0,N$84/PPA!N$12*1000)</f>
        <v>6.8411642247923528</v>
      </c>
      <c r="O157" s="330">
        <f>IF(O$84=0,0,O$84/PPA!O$12*1000)</f>
        <v>6.8996959741628432</v>
      </c>
      <c r="P157" s="330">
        <f>IF(P$84=0,0,P$84/PPA!P$12*1000)</f>
        <v>7.3521503992033228</v>
      </c>
      <c r="Q157" s="330">
        <f>IF(Q$84=0,0,Q$84/PPA!Q$12*1000)</f>
        <v>7.8302412397744208</v>
      </c>
      <c r="R157" s="330">
        <f>IF(R$84=0,0,R$84/PPA!R$12*1000)</f>
        <v>7.6964324452210322</v>
      </c>
      <c r="S157" s="330">
        <f>IF(S$84=0,0,S$84/PPA!S$12*1000)</f>
        <v>7.5477730977163393</v>
      </c>
      <c r="T157" s="330">
        <f>IF(T$84=0,0,T$84/PPA!T$12*1000)</f>
        <v>7.2580642290240132</v>
      </c>
      <c r="U157" s="330">
        <f>IF(U$84=0,0,U$84/PPA!U$12*1000)</f>
        <v>7.0915585888476835</v>
      </c>
      <c r="V157" s="330">
        <f>IF(V$84=0,0,V$84/PPA!V$12*1000)</f>
        <v>6.9026070821816017</v>
      </c>
      <c r="W157" s="330">
        <f>IF(W$84=0,0,W$84/PPA!W$12*1000)</f>
        <v>6.992286797897715</v>
      </c>
      <c r="X157" s="330">
        <f>IF(X$84=0,0,X$84/PPA!X$12*1000)</f>
        <v>6.8369540033764391</v>
      </c>
      <c r="Y157" s="330">
        <f>IF(Y$84=0,0,Y$84/PPA!Y$12*1000)</f>
        <v>7.0630760846721437</v>
      </c>
      <c r="DA157" s="67"/>
    </row>
    <row r="158" spans="1:105" ht="12" customHeight="1" x14ac:dyDescent="0.25">
      <c r="A158" s="173" t="s">
        <v>92</v>
      </c>
      <c r="B158" s="331">
        <f>IF(B$85=0,0,B$85/PPA!B$12*1000)</f>
        <v>2.6330692506605704</v>
      </c>
      <c r="C158" s="331">
        <f>IF(C$85=0,0,C$85/PPA!C$12*1000)</f>
        <v>2.5898302201101617</v>
      </c>
      <c r="D158" s="331">
        <f>IF(D$85=0,0,D$85/PPA!D$12*1000)</f>
        <v>2.680049805867962</v>
      </c>
      <c r="E158" s="331">
        <f>IF(E$85=0,0,E$85/PPA!E$12*1000)</f>
        <v>2.8997417582916993</v>
      </c>
      <c r="F158" s="331">
        <f>IF(F$85=0,0,F$85/PPA!F$12*1000)</f>
        <v>2.9322197239459515</v>
      </c>
      <c r="G158" s="331">
        <f>IF(G$85=0,0,G$85/PPA!G$12*1000)</f>
        <v>3.0965002206373358</v>
      </c>
      <c r="H158" s="331">
        <f>IF(H$85=0,0,H$85/PPA!H$12*1000)</f>
        <v>3.0483579758501547</v>
      </c>
      <c r="I158" s="331">
        <f>IF(I$85=0,0,I$85/PPA!I$12*1000)</f>
        <v>3.1138659086892932</v>
      </c>
      <c r="J158" s="331">
        <f>IF(J$85=0,0,J$85/PPA!J$12*1000)</f>
        <v>3.1224782816797538</v>
      </c>
      <c r="K158" s="331">
        <f>IF(K$85=0,0,K$85/PPA!K$12*1000)</f>
        <v>3.1934523267497461</v>
      </c>
      <c r="L158" s="331">
        <f>IF(L$85=0,0,L$85/PPA!L$12*1000)</f>
        <v>3.1637425766564666</v>
      </c>
      <c r="M158" s="331">
        <f>IF(M$85=0,0,M$85/PPA!M$12*1000)</f>
        <v>3.0968917440851493</v>
      </c>
      <c r="N158" s="331">
        <f>IF(N$85=0,0,N$85/PPA!N$12*1000)</f>
        <v>3.0165228513123665</v>
      </c>
      <c r="O158" s="331">
        <f>IF(O$85=0,0,O$85/PPA!O$12*1000)</f>
        <v>3.0423316688910336</v>
      </c>
      <c r="P158" s="331">
        <f>IF(P$85=0,0,P$85/PPA!P$12*1000)</f>
        <v>3.2418355935835352</v>
      </c>
      <c r="Q158" s="331">
        <f>IF(Q$85=0,0,Q$85/PPA!Q$12*1000)</f>
        <v>3.4526435640104727</v>
      </c>
      <c r="R158" s="331">
        <f>IF(R$85=0,0,R$85/PPA!R$12*1000)</f>
        <v>3.3936423073217248</v>
      </c>
      <c r="S158" s="331">
        <f>IF(S$85=0,0,S$85/PPA!S$12*1000)</f>
        <v>3.3280928914512544</v>
      </c>
      <c r="T158" s="331">
        <f>IF(T$85=0,0,T$85/PPA!T$12*1000)</f>
        <v>3.2003495141659681</v>
      </c>
      <c r="U158" s="331">
        <f>IF(U$85=0,0,U$85/PPA!U$12*1000)</f>
        <v>3.1269310064441269</v>
      </c>
      <c r="V158" s="331">
        <f>IF(V$85=0,0,V$85/PPA!V$12*1000)</f>
        <v>3.0436152843068722</v>
      </c>
      <c r="W158" s="331">
        <f>IF(W$85=0,0,W$85/PPA!W$12*1000)</f>
        <v>3.0831583946412913</v>
      </c>
      <c r="X158" s="331">
        <f>IF(X$85=0,0,X$85/PPA!X$12*1000)</f>
        <v>3.0146664086524795</v>
      </c>
      <c r="Y158" s="331">
        <f>IF(Y$85=0,0,Y$85/PPA!Y$12*1000)</f>
        <v>3.1143720147454999</v>
      </c>
      <c r="DA158" s="177"/>
    </row>
    <row r="159" spans="1:105" ht="12" customHeight="1" x14ac:dyDescent="0.25">
      <c r="A159" s="173" t="s">
        <v>93</v>
      </c>
      <c r="B159" s="331">
        <f>IF(B$86=0,0,B$86/PPA!B$12*1000)</f>
        <v>20.423770130910576</v>
      </c>
      <c r="C159" s="331">
        <f>IF(C$86=0,0,C$86/PPA!C$12*1000)</f>
        <v>20.088380539306247</v>
      </c>
      <c r="D159" s="331">
        <f>IF(D$86=0,0,D$86/PPA!D$12*1000)</f>
        <v>20.788181382129132</v>
      </c>
      <c r="E159" s="331">
        <f>IF(E$86=0,0,E$86/PPA!E$12*1000)</f>
        <v>22.492252756168259</v>
      </c>
      <c r="F159" s="331">
        <f>IF(F$86=0,0,F$86/PPA!F$12*1000)</f>
        <v>22.744172641934895</v>
      </c>
      <c r="G159" s="331">
        <f>IF(G$86=0,0,G$86/PPA!G$12*1000)</f>
        <v>24.018437304960727</v>
      </c>
      <c r="H159" s="331">
        <f>IF(H$86=0,0,H$86/PPA!H$12*1000)</f>
        <v>23.645015245942439</v>
      </c>
      <c r="I159" s="331">
        <f>IF(I$86=0,0,I$86/PPA!I$12*1000)</f>
        <v>24.153136694598608</v>
      </c>
      <c r="J159" s="331">
        <f>IF(J$86=0,0,J$86/PPA!J$12*1000)</f>
        <v>24.219939770968416</v>
      </c>
      <c r="K159" s="331">
        <f>IF(K$86=0,0,K$86/PPA!K$12*1000)</f>
        <v>24.77045988410509</v>
      </c>
      <c r="L159" s="331">
        <f>IF(L$86=0,0,L$86/PPA!L$12*1000)</f>
        <v>24.540012049738536</v>
      </c>
      <c r="M159" s="331">
        <f>IF(M$86=0,0,M$86/PPA!M$12*1000)</f>
        <v>24.021474211375931</v>
      </c>
      <c r="N159" s="331">
        <f>IF(N$86=0,0,N$86/PPA!N$12*1000)</f>
        <v>23.398081647258845</v>
      </c>
      <c r="O159" s="331">
        <f>IF(O$86=0,0,O$86/PPA!O$12*1000)</f>
        <v>23.598271352654965</v>
      </c>
      <c r="P159" s="331">
        <f>IF(P$86=0,0,P$86/PPA!P$12*1000)</f>
        <v>25.145751464358032</v>
      </c>
      <c r="Q159" s="331">
        <f>IF(Q$86=0,0,Q$86/PPA!Q$12*1000)</f>
        <v>26.780912988759045</v>
      </c>
      <c r="R159" s="331">
        <f>IF(R$86=0,0,R$86/PPA!R$12*1000)</f>
        <v>26.323261484248288</v>
      </c>
      <c r="S159" s="331">
        <f>IF(S$86=0,0,S$86/PPA!S$12*1000)</f>
        <v>25.814818266654196</v>
      </c>
      <c r="T159" s="331">
        <f>IF(T$86=0,0,T$86/PPA!T$12*1000)</f>
        <v>24.82395888353453</v>
      </c>
      <c r="U159" s="331">
        <f>IF(U$86=0,0,U$86/PPA!U$12*1000)</f>
        <v>24.254477953745393</v>
      </c>
      <c r="V159" s="331">
        <f>IF(V$86=0,0,V$86/PPA!V$12*1000)</f>
        <v>23.608227895265081</v>
      </c>
      <c r="W159" s="331">
        <f>IF(W$86=0,0,W$86/PPA!W$12*1000)</f>
        <v>23.914949564483905</v>
      </c>
      <c r="X159" s="331">
        <f>IF(X$86=0,0,X$86/PPA!X$12*1000)</f>
        <v>23.383681889965246</v>
      </c>
      <c r="Y159" s="331">
        <f>IF(Y$86=0,0,Y$86/PPA!Y$12*1000)</f>
        <v>24.157062377051222</v>
      </c>
      <c r="DA159" s="177"/>
    </row>
    <row r="160" spans="1:105" ht="12" customHeight="1" x14ac:dyDescent="0.25">
      <c r="A160" s="173" t="s">
        <v>94</v>
      </c>
      <c r="B160" s="331">
        <f>IF(B$87=0,0,B$87/PPA!B$12*1000)</f>
        <v>9.0182376927511108</v>
      </c>
      <c r="C160" s="331">
        <f>IF(C$87=0,0,C$87/PPA!C$12*1000)</f>
        <v>8.8701444152917812</v>
      </c>
      <c r="D160" s="331">
        <f>IF(D$87=0,0,D$87/PPA!D$12*1000)</f>
        <v>9.1791456573598591</v>
      </c>
      <c r="E160" s="331">
        <f>IF(E$87=0,0,E$87/PPA!E$12*1000)</f>
        <v>9.931588551007561</v>
      </c>
      <c r="F160" s="331">
        <f>IF(F$87=0,0,F$87/PPA!F$12*1000)</f>
        <v>10.042825281288611</v>
      </c>
      <c r="G160" s="331">
        <f>IF(G$87=0,0,G$87/PPA!G$12*1000)</f>
        <v>10.60548445444725</v>
      </c>
      <c r="H160" s="331">
        <f>IF(H$87=0,0,H$87/PPA!H$12*1000)</f>
        <v>10.44059771383286</v>
      </c>
      <c r="I160" s="331">
        <f>IF(I$87=0,0,I$87/PPA!I$12*1000)</f>
        <v>10.664961774503093</v>
      </c>
      <c r="J160" s="331">
        <f>IF(J$87=0,0,J$87/PPA!J$12*1000)</f>
        <v>10.694459071889828</v>
      </c>
      <c r="K160" s="331">
        <f>IF(K$87=0,0,K$87/PPA!K$12*1000)</f>
        <v>10.937544516109204</v>
      </c>
      <c r="L160" s="331">
        <f>IF(L$87=0,0,L$87/PPA!L$12*1000)</f>
        <v>10.835788898376704</v>
      </c>
      <c r="M160" s="331">
        <f>IF(M$87=0,0,M$87/PPA!M$12*1000)</f>
        <v>10.606825418614372</v>
      </c>
      <c r="N160" s="331">
        <f>IF(N$87=0,0,N$87/PPA!N$12*1000)</f>
        <v>10.331562708396492</v>
      </c>
      <c r="O160" s="331">
        <f>IF(O$87=0,0,O$87/PPA!O$12*1000)</f>
        <v>10.419957668549888</v>
      </c>
      <c r="P160" s="331">
        <f>IF(P$87=0,0,P$87/PPA!P$12*1000)</f>
        <v>11.103256754991428</v>
      </c>
      <c r="Q160" s="331">
        <f>IF(Q$87=0,0,Q$87/PPA!Q$12*1000)</f>
        <v>11.825272092931984</v>
      </c>
      <c r="R160" s="331">
        <f>IF(R$87=0,0,R$87/PPA!R$12*1000)</f>
        <v>11.623193337556803</v>
      </c>
      <c r="S160" s="331">
        <f>IF(S$87=0,0,S$87/PPA!S$12*1000)</f>
        <v>11.398687197890107</v>
      </c>
      <c r="T160" s="331">
        <f>IF(T$87=0,0,T$87/PPA!T$12*1000)</f>
        <v>10.961167318857498</v>
      </c>
      <c r="U160" s="331">
        <f>IF(U$87=0,0,U$87/PPA!U$12*1000)</f>
        <v>10.709709612792023</v>
      </c>
      <c r="V160" s="331">
        <f>IF(V$87=0,0,V$87/PPA!V$12*1000)</f>
        <v>10.424354039409941</v>
      </c>
      <c r="W160" s="331">
        <f>IF(W$87=0,0,W$87/PPA!W$12*1000)</f>
        <v>10.559788824506079</v>
      </c>
      <c r="X160" s="331">
        <f>IF(X$87=0,0,X$87/PPA!X$12*1000)</f>
        <v>10.325204409553562</v>
      </c>
      <c r="Y160" s="331">
        <f>IF(Y$87=0,0,Y$87/PPA!Y$12*1000)</f>
        <v>10.666695183038192</v>
      </c>
      <c r="DA160" s="177"/>
    </row>
    <row r="161" spans="1:105" ht="12" customHeight="1" x14ac:dyDescent="0.25">
      <c r="A161" s="56" t="s">
        <v>95</v>
      </c>
      <c r="B161" s="332">
        <f>IF(B$88=0,0,B$88/PPA!B$12*1000)</f>
        <v>25.50594137990802</v>
      </c>
      <c r="C161" s="332">
        <f>IF(C$88=0,0,C$88/PPA!C$12*1000)</f>
        <v>24.910925616375071</v>
      </c>
      <c r="D161" s="332">
        <f>IF(D$88=0,0,D$88/PPA!D$12*1000)</f>
        <v>25.79058464836384</v>
      </c>
      <c r="E161" s="332">
        <f>IF(E$88=0,0,E$88/PPA!E$12*1000)</f>
        <v>29.403542364998032</v>
      </c>
      <c r="F161" s="332">
        <f>IF(F$88=0,0,F$88/PPA!F$12*1000)</f>
        <v>29.672822224752483</v>
      </c>
      <c r="G161" s="332">
        <f>IF(G$88=0,0,G$88/PPA!G$12*1000)</f>
        <v>31.668162627752093</v>
      </c>
      <c r="H161" s="332">
        <f>IF(H$88=0,0,H$88/PPA!H$12*1000)</f>
        <v>31.621700433890219</v>
      </c>
      <c r="I161" s="332">
        <f>IF(I$88=0,0,I$88/PPA!I$12*1000)</f>
        <v>32.576349880737169</v>
      </c>
      <c r="J161" s="332">
        <f>IF(J$88=0,0,J$88/PPA!J$12*1000)</f>
        <v>32.859552604996473</v>
      </c>
      <c r="K161" s="332">
        <f>IF(K$88=0,0,K$88/PPA!K$12*1000)</f>
        <v>33.625957515825817</v>
      </c>
      <c r="L161" s="332">
        <f>IF(L$88=0,0,L$88/PPA!L$12*1000)</f>
        <v>34.314013018441138</v>
      </c>
      <c r="M161" s="332">
        <f>IF(M$88=0,0,M$88/PPA!M$12*1000)</f>
        <v>33.302046275860974</v>
      </c>
      <c r="N161" s="332">
        <f>IF(N$88=0,0,N$88/PPA!N$12*1000)</f>
        <v>31.951851277930725</v>
      </c>
      <c r="O161" s="332">
        <f>IF(O$88=0,0,O$88/PPA!O$12*1000)</f>
        <v>33.357766956013201</v>
      </c>
      <c r="P161" s="332">
        <f>IF(P$88=0,0,P$88/PPA!P$12*1000)</f>
        <v>35.73584838303578</v>
      </c>
      <c r="Q161" s="332">
        <f>IF(Q$88=0,0,Q$88/PPA!Q$12*1000)</f>
        <v>38.205829339050155</v>
      </c>
      <c r="R161" s="332">
        <f>IF(R$88=0,0,R$88/PPA!R$12*1000)</f>
        <v>37.190327262394341</v>
      </c>
      <c r="S161" s="332">
        <f>IF(S$88=0,0,S$88/PPA!S$12*1000)</f>
        <v>36.864708402253974</v>
      </c>
      <c r="T161" s="332">
        <f>IF(T$88=0,0,T$88/PPA!T$12*1000)</f>
        <v>35.480721531078686</v>
      </c>
      <c r="U161" s="332">
        <f>IF(U$88=0,0,U$88/PPA!U$12*1000)</f>
        <v>34.873787081994479</v>
      </c>
      <c r="V161" s="332">
        <f>IF(V$88=0,0,V$88/PPA!V$12*1000)</f>
        <v>33.620908793734905</v>
      </c>
      <c r="W161" s="332">
        <f>IF(W$88=0,0,W$88/PPA!W$12*1000)</f>
        <v>33.230284424600192</v>
      </c>
      <c r="X161" s="332">
        <f>IF(X$88=0,0,X$88/PPA!X$12*1000)</f>
        <v>32.477600948283097</v>
      </c>
      <c r="Y161" s="332">
        <f>IF(Y$88=0,0,Y$88/PPA!Y$12*1000)</f>
        <v>34.129549636673914</v>
      </c>
      <c r="DA161" s="68"/>
    </row>
    <row r="162" spans="1:105" ht="12" customHeight="1" x14ac:dyDescent="0.25">
      <c r="A162" s="41" t="s">
        <v>1939</v>
      </c>
      <c r="B162" s="333">
        <f>IF(B$94=0,0,B$94/PPA!B$12*1000)</f>
        <v>97.719186740339168</v>
      </c>
      <c r="C162" s="333">
        <f>IF(C$94=0,0,C$94/PPA!C$12*1000)</f>
        <v>96.290657138320867</v>
      </c>
      <c r="D162" s="333">
        <f>IF(D$94=0,0,D$94/PPA!D$12*1000)</f>
        <v>99.633188620750474</v>
      </c>
      <c r="E162" s="333">
        <f>IF(E$94=0,0,E$94/PPA!E$12*1000)</f>
        <v>106.30160461944078</v>
      </c>
      <c r="F162" s="333">
        <f>IF(F$94=0,0,F$94/PPA!F$12*1000)</f>
        <v>107.55226255768405</v>
      </c>
      <c r="G162" s="333">
        <f>IF(G$94=0,0,G$94/PPA!G$12*1000)</f>
        <v>113.24509262242854</v>
      </c>
      <c r="H162" s="333">
        <f>IF(H$94=0,0,H$94/PPA!H$12*1000)</f>
        <v>111.03854370371563</v>
      </c>
      <c r="I162" s="333">
        <f>IF(I$94=0,0,I$94/PPA!I$12*1000)</f>
        <v>113.14960299771805</v>
      </c>
      <c r="J162" s="333">
        <f>IF(J$94=0,0,J$94/PPA!J$12*1000)</f>
        <v>113.26945111039026</v>
      </c>
      <c r="K162" s="333">
        <f>IF(K$94=0,0,K$94/PPA!K$12*1000)</f>
        <v>115.82456377634843</v>
      </c>
      <c r="L162" s="333">
        <f>IF(L$94=0,0,L$94/PPA!L$12*1000)</f>
        <v>113.74612032219251</v>
      </c>
      <c r="M162" s="333">
        <f>IF(M$94=0,0,M$94/PPA!M$12*1000)</f>
        <v>111.62953189803042</v>
      </c>
      <c r="N162" s="333">
        <f>IF(N$94=0,0,N$94/PPA!N$12*1000)</f>
        <v>109.21853941245985</v>
      </c>
      <c r="O162" s="333">
        <f>IF(O$94=0,0,O$94/PPA!O$12*1000)</f>
        <v>109.02045176698071</v>
      </c>
      <c r="P162" s="333">
        <f>IF(P$94=0,0,P$94/PPA!P$12*1000)</f>
        <v>115.97896362346967</v>
      </c>
      <c r="Q162" s="333">
        <f>IF(Q$94=0,0,Q$94/PPA!Q$12*1000)</f>
        <v>123.37459450357301</v>
      </c>
      <c r="R162" s="333">
        <f>IF(R$94=0,0,R$94/PPA!R$12*1000)</f>
        <v>121.62889407371974</v>
      </c>
      <c r="S162" s="333">
        <f>IF(S$94=0,0,S$94/PPA!S$12*1000)</f>
        <v>118.88686282674975</v>
      </c>
      <c r="T162" s="333">
        <f>IF(T$94=0,0,T$94/PPA!T$12*1000)</f>
        <v>114.29258155000531</v>
      </c>
      <c r="U162" s="333">
        <f>IF(U$94=0,0,U$94/PPA!U$12*1000)</f>
        <v>111.46359990302101</v>
      </c>
      <c r="V162" s="333">
        <f>IF(V$94=0,0,V$94/PPA!V$12*1000)</f>
        <v>108.81738190574367</v>
      </c>
      <c r="W162" s="333">
        <f>IF(W$94=0,0,W$94/PPA!W$12*1000)</f>
        <v>111.05858610144459</v>
      </c>
      <c r="X162" s="333">
        <f>IF(X$94=0,0,X$94/PPA!X$12*1000)</f>
        <v>108.60590999727563</v>
      </c>
      <c r="Y162" s="333">
        <f>IF(Y$94=0,0,Y$94/PPA!Y$12*1000)</f>
        <v>111.62008852225051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useful energy demand"</f>
        <v>DE: Pulp, paper and printing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253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54</v>
      </c>
      <c r="B5" s="223">
        <v>297.09855704229619</v>
      </c>
      <c r="C5" s="223">
        <v>288.43684795760021</v>
      </c>
      <c r="D5" s="223">
        <v>280.5683710858811</v>
      </c>
      <c r="E5" s="223">
        <v>325.84938713688609</v>
      </c>
      <c r="F5" s="223">
        <v>366.8412085536167</v>
      </c>
      <c r="G5" s="223">
        <v>439.21322304613119</v>
      </c>
      <c r="H5" s="223">
        <v>428.15401275011038</v>
      </c>
      <c r="I5" s="223">
        <v>453.68469452435733</v>
      </c>
      <c r="J5" s="223">
        <v>418.86403566292938</v>
      </c>
      <c r="K5" s="223">
        <v>392.93126881001223</v>
      </c>
      <c r="L5" s="223">
        <v>426.40778324146697</v>
      </c>
      <c r="M5" s="223">
        <v>413.01165304351872</v>
      </c>
      <c r="N5" s="223">
        <v>401.57967500244729</v>
      </c>
      <c r="O5" s="223">
        <v>401.1809571488219</v>
      </c>
      <c r="P5" s="223">
        <v>411.30359609557428</v>
      </c>
      <c r="Q5" s="223">
        <v>395.93668167367679</v>
      </c>
      <c r="R5" s="223">
        <v>386.99207655996378</v>
      </c>
      <c r="S5" s="223">
        <v>385.64402401985518</v>
      </c>
      <c r="T5" s="223">
        <v>390.72048677338881</v>
      </c>
      <c r="U5" s="223">
        <v>371.39793908225909</v>
      </c>
      <c r="V5" s="223">
        <v>362.73192428685059</v>
      </c>
      <c r="W5" s="223">
        <v>375.86750651306522</v>
      </c>
      <c r="X5" s="223">
        <v>355.2455031860548</v>
      </c>
      <c r="Y5" s="223">
        <v>328.57827706191989</v>
      </c>
      <c r="DA5" s="89" t="s">
        <v>1941</v>
      </c>
    </row>
    <row r="6" spans="1:105" ht="12" customHeight="1" x14ac:dyDescent="0.25">
      <c r="A6" s="55" t="s">
        <v>91</v>
      </c>
      <c r="B6" s="259">
        <v>1.071486832386455</v>
      </c>
      <c r="C6" s="259">
        <v>1.04005396327768</v>
      </c>
      <c r="D6" s="259">
        <v>1.012643675749346</v>
      </c>
      <c r="E6" s="259">
        <v>1.1881616865737259</v>
      </c>
      <c r="F6" s="259">
        <v>1.3370280485882271</v>
      </c>
      <c r="G6" s="259">
        <v>1.594989483335721</v>
      </c>
      <c r="H6" s="259">
        <v>1.556688122886841</v>
      </c>
      <c r="I6" s="259">
        <v>1.642133753160971</v>
      </c>
      <c r="J6" s="259">
        <v>1.516273172332647</v>
      </c>
      <c r="K6" s="259">
        <v>1.428691847572126</v>
      </c>
      <c r="L6" s="259">
        <v>1.549810849881742</v>
      </c>
      <c r="M6" s="259">
        <v>1.4961588471731679</v>
      </c>
      <c r="N6" s="259">
        <v>1.4511137442741231</v>
      </c>
      <c r="O6" s="259">
        <v>1.449109800692475</v>
      </c>
      <c r="P6" s="259">
        <v>1.4861348698852921</v>
      </c>
      <c r="Q6" s="259">
        <v>1.4296977119575891</v>
      </c>
      <c r="R6" s="259">
        <v>1.3979153911166811</v>
      </c>
      <c r="S6" s="259">
        <v>1.393855701198055</v>
      </c>
      <c r="T6" s="259">
        <v>1.413875935031244</v>
      </c>
      <c r="U6" s="259">
        <v>1.343046770706622</v>
      </c>
      <c r="V6" s="259">
        <v>1.312570163137845</v>
      </c>
      <c r="W6" s="259">
        <v>1.3563919777486679</v>
      </c>
      <c r="X6" s="259">
        <v>1.2797192041184049</v>
      </c>
      <c r="Y6" s="259">
        <v>1.1872925049818619</v>
      </c>
      <c r="DA6" s="67" t="s">
        <v>1942</v>
      </c>
    </row>
    <row r="7" spans="1:105" ht="12" customHeight="1" x14ac:dyDescent="0.25">
      <c r="A7" s="173" t="s">
        <v>92</v>
      </c>
      <c r="B7" s="224">
        <v>0.38984177489503241</v>
      </c>
      <c r="C7" s="224">
        <v>0.37840547431435612</v>
      </c>
      <c r="D7" s="224">
        <v>0.3684327198040378</v>
      </c>
      <c r="E7" s="224">
        <v>0.43229188334916951</v>
      </c>
      <c r="F7" s="224">
        <v>0.48645430983521731</v>
      </c>
      <c r="G7" s="224">
        <v>0.58030907364267481</v>
      </c>
      <c r="H7" s="224">
        <v>0.56637379241758534</v>
      </c>
      <c r="I7" s="224">
        <v>0.59746169303966012</v>
      </c>
      <c r="J7" s="224">
        <v>0.55166951833775268</v>
      </c>
      <c r="K7" s="224">
        <v>0.5198045825678419</v>
      </c>
      <c r="L7" s="224">
        <v>0.56387161671769925</v>
      </c>
      <c r="M7" s="224">
        <v>0.54435127234165215</v>
      </c>
      <c r="N7" s="224">
        <v>0.52796239817753221</v>
      </c>
      <c r="O7" s="224">
        <v>0.52723329829590371</v>
      </c>
      <c r="P7" s="224">
        <v>0.5407042232326027</v>
      </c>
      <c r="Q7" s="224">
        <v>0.52017054876124735</v>
      </c>
      <c r="R7" s="224">
        <v>0.50860710626955841</v>
      </c>
      <c r="S7" s="224">
        <v>0.507130058978295</v>
      </c>
      <c r="T7" s="224">
        <v>0.51441407148823992</v>
      </c>
      <c r="U7" s="224">
        <v>0.488644116786003</v>
      </c>
      <c r="V7" s="224">
        <v>0.47755573526951739</v>
      </c>
      <c r="W7" s="224">
        <v>0.49349953734961849</v>
      </c>
      <c r="X7" s="224">
        <v>0.47094595320160448</v>
      </c>
      <c r="Y7" s="224">
        <v>0.43197564680361727</v>
      </c>
      <c r="DA7" s="177" t="s">
        <v>1943</v>
      </c>
    </row>
    <row r="8" spans="1:105" ht="12" customHeight="1" x14ac:dyDescent="0.25">
      <c r="A8" s="173" t="s">
        <v>93</v>
      </c>
      <c r="B8" s="224">
        <v>12.252627703356669</v>
      </c>
      <c r="C8" s="224">
        <v>11.89318768860598</v>
      </c>
      <c r="D8" s="224">
        <v>11.57974655412314</v>
      </c>
      <c r="E8" s="224">
        <v>13.58682380123691</v>
      </c>
      <c r="F8" s="224">
        <v>15.289135072066349</v>
      </c>
      <c r="G8" s="224">
        <v>18.238966396400151</v>
      </c>
      <c r="H8" s="224">
        <v>17.80098405641473</v>
      </c>
      <c r="I8" s="224">
        <v>18.77806885576388</v>
      </c>
      <c r="J8" s="224">
        <v>17.3388324668453</v>
      </c>
      <c r="K8" s="224">
        <v>16.337325650688371</v>
      </c>
      <c r="L8" s="224">
        <v>17.722341311400179</v>
      </c>
      <c r="M8" s="224">
        <v>17.108821858936619</v>
      </c>
      <c r="N8" s="224">
        <v>16.593723717737699</v>
      </c>
      <c r="O8" s="224">
        <v>16.570808294139081</v>
      </c>
      <c r="P8" s="224">
        <v>16.994196034238719</v>
      </c>
      <c r="Q8" s="224">
        <v>16.34882787494594</v>
      </c>
      <c r="R8" s="224">
        <v>15.985391822311531</v>
      </c>
      <c r="S8" s="224">
        <v>15.938968602108989</v>
      </c>
      <c r="T8" s="224">
        <v>16.16790326026608</v>
      </c>
      <c r="U8" s="224">
        <v>15.3579601468481</v>
      </c>
      <c r="V8" s="224">
        <v>15.00945513967984</v>
      </c>
      <c r="W8" s="224">
        <v>15.510564778625239</v>
      </c>
      <c r="X8" s="224">
        <v>14.590145961258781</v>
      </c>
      <c r="Y8" s="224">
        <v>13.57688456714664</v>
      </c>
      <c r="DA8" s="177" t="s">
        <v>1944</v>
      </c>
    </row>
    <row r="9" spans="1:105" ht="12" customHeight="1" x14ac:dyDescent="0.25">
      <c r="A9" s="173" t="s">
        <v>94</v>
      </c>
      <c r="B9" s="224">
        <v>4.300841295913564</v>
      </c>
      <c r="C9" s="224">
        <v>4.1746728938147992</v>
      </c>
      <c r="D9" s="224">
        <v>4.0646507330457666</v>
      </c>
      <c r="E9" s="224">
        <v>4.7691625257374346</v>
      </c>
      <c r="F9" s="224">
        <v>5.3666972578240584</v>
      </c>
      <c r="G9" s="224">
        <v>6.4021287328372614</v>
      </c>
      <c r="H9" s="224">
        <v>6.2483908914292412</v>
      </c>
      <c r="I9" s="224">
        <v>6.5913611306620057</v>
      </c>
      <c r="J9" s="224">
        <v>6.0861693101069108</v>
      </c>
      <c r="K9" s="224">
        <v>5.7346266061784616</v>
      </c>
      <c r="L9" s="224">
        <v>6.2207862033924091</v>
      </c>
      <c r="M9" s="224">
        <v>6.0054324147288831</v>
      </c>
      <c r="N9" s="224">
        <v>5.8246258636157906</v>
      </c>
      <c r="O9" s="224">
        <v>5.816582233913465</v>
      </c>
      <c r="P9" s="224">
        <v>5.9651971694921544</v>
      </c>
      <c r="Q9" s="224">
        <v>5.7386640455163311</v>
      </c>
      <c r="R9" s="224">
        <v>5.6110929790123159</v>
      </c>
      <c r="S9" s="224">
        <v>5.5947977885135716</v>
      </c>
      <c r="T9" s="224">
        <v>5.6751570106907154</v>
      </c>
      <c r="U9" s="224">
        <v>5.3908558082168527</v>
      </c>
      <c r="V9" s="224">
        <v>5.2685257445806846</v>
      </c>
      <c r="W9" s="224">
        <v>5.444422138491869</v>
      </c>
      <c r="X9" s="224">
        <v>5.1956048174113896</v>
      </c>
      <c r="Y9" s="224">
        <v>4.7656737175029829</v>
      </c>
      <c r="DA9" s="177" t="s">
        <v>1945</v>
      </c>
    </row>
    <row r="10" spans="1:105" ht="12" customHeight="1" x14ac:dyDescent="0.25">
      <c r="A10" s="56" t="s">
        <v>95</v>
      </c>
      <c r="B10" s="260">
        <v>4.8735144650931614</v>
      </c>
      <c r="C10" s="260">
        <v>4.8520912962699949</v>
      </c>
      <c r="D10" s="260">
        <v>4.7898047381933004</v>
      </c>
      <c r="E10" s="260">
        <v>5.4600627364756518</v>
      </c>
      <c r="F10" s="260">
        <v>6.1671129686468422</v>
      </c>
      <c r="G10" s="260">
        <v>6.8990593120923887</v>
      </c>
      <c r="H10" s="260">
        <v>6.6876421500829197</v>
      </c>
      <c r="I10" s="260">
        <v>6.7629989206838932</v>
      </c>
      <c r="J10" s="260">
        <v>6.2318682128904008</v>
      </c>
      <c r="K10" s="260">
        <v>5.9587341444632722</v>
      </c>
      <c r="L10" s="260">
        <v>6.2049325532375086</v>
      </c>
      <c r="M10" s="260">
        <v>6.1018747974063858</v>
      </c>
      <c r="N10" s="260">
        <v>6.0444674700170467</v>
      </c>
      <c r="O10" s="260">
        <v>5.7794658603309639</v>
      </c>
      <c r="P10" s="260">
        <v>5.8621812684326358</v>
      </c>
      <c r="Q10" s="260">
        <v>5.6145033390877934</v>
      </c>
      <c r="R10" s="260">
        <v>5.5496133390268678</v>
      </c>
      <c r="S10" s="260">
        <v>5.4675869311330798</v>
      </c>
      <c r="T10" s="260">
        <v>5.6246828567785148</v>
      </c>
      <c r="U10" s="260">
        <v>5.2926388483126843</v>
      </c>
      <c r="V10" s="260">
        <v>5.1951603377692042</v>
      </c>
      <c r="W10" s="260">
        <v>5.4683973283884031</v>
      </c>
      <c r="X10" s="260">
        <v>5.2631121331687902</v>
      </c>
      <c r="Y10" s="260">
        <v>4.7508454429810403</v>
      </c>
      <c r="DA10" s="68" t="s">
        <v>1946</v>
      </c>
    </row>
    <row r="11" spans="1:105" ht="12" customHeight="1" x14ac:dyDescent="0.25">
      <c r="A11" s="37" t="s">
        <v>159</v>
      </c>
      <c r="B11" s="226">
        <v>3.5369921278183017E-2</v>
      </c>
      <c r="C11" s="226">
        <v>3.1348810496825287E-2</v>
      </c>
      <c r="D11" s="226">
        <v>2.7634486419976009E-2</v>
      </c>
      <c r="E11" s="226">
        <v>7.4434228270693015E-2</v>
      </c>
      <c r="F11" s="226">
        <v>4.8933849999005283E-2</v>
      </c>
      <c r="G11" s="226">
        <v>5.454608563044315E-2</v>
      </c>
      <c r="H11" s="226">
        <v>5.9704187062344982E-2</v>
      </c>
      <c r="I11" s="226">
        <v>5.6325366121201668E-2</v>
      </c>
      <c r="J11" s="226">
        <v>5.1988981204340402E-2</v>
      </c>
      <c r="K11" s="226">
        <v>5.0906775076202247E-2</v>
      </c>
      <c r="L11" s="226">
        <v>5.8414430412343121E-2</v>
      </c>
      <c r="M11" s="226">
        <v>5.0818760875873482E-2</v>
      </c>
      <c r="N11" s="226">
        <v>3.3775934657096177E-2</v>
      </c>
      <c r="O11" s="226">
        <v>3.4976155402060977E-2</v>
      </c>
      <c r="P11" s="226">
        <v>2.8059933492709591E-2</v>
      </c>
      <c r="Q11" s="226">
        <v>2.654733204708519E-2</v>
      </c>
      <c r="R11" s="226">
        <v>2.5198202021302969E-2</v>
      </c>
      <c r="S11" s="226">
        <v>2.8917966216522869E-2</v>
      </c>
      <c r="T11" s="226">
        <v>3.6528587515594707E-2</v>
      </c>
      <c r="U11" s="226">
        <v>2.857600697403653E-2</v>
      </c>
      <c r="V11" s="226">
        <v>2.8887326245238609E-2</v>
      </c>
      <c r="W11" s="226">
        <v>2.5579057440853061E-2</v>
      </c>
      <c r="X11" s="226">
        <v>5.847756123519593E-2</v>
      </c>
      <c r="Y11" s="226">
        <v>4.3650105276553927E-2</v>
      </c>
      <c r="DA11" s="69" t="s">
        <v>1947</v>
      </c>
    </row>
    <row r="12" spans="1:105" ht="12" customHeight="1" x14ac:dyDescent="0.25">
      <c r="A12" s="37" t="s">
        <v>35</v>
      </c>
      <c r="B12" s="226">
        <v>0.84191383274645049</v>
      </c>
      <c r="C12" s="226">
        <v>0.73125965430466278</v>
      </c>
      <c r="D12" s="226">
        <v>0.674503808818668</v>
      </c>
      <c r="E12" s="226">
        <v>0.87663508722642702</v>
      </c>
      <c r="F12" s="226">
        <v>1.0114379263669491</v>
      </c>
      <c r="G12" s="226">
        <v>1.58843410039613</v>
      </c>
      <c r="H12" s="226">
        <v>1.585042833672933</v>
      </c>
      <c r="I12" s="226">
        <v>2.008998154252458</v>
      </c>
      <c r="J12" s="226">
        <v>1.869860967706547</v>
      </c>
      <c r="K12" s="226">
        <v>1.6493391002158559</v>
      </c>
      <c r="L12" s="226">
        <v>2.1186314078706769</v>
      </c>
      <c r="M12" s="226">
        <v>1.8912059591740831</v>
      </c>
      <c r="N12" s="226">
        <v>1.7022002214824541</v>
      </c>
      <c r="O12" s="226">
        <v>2.0262559851500002</v>
      </c>
      <c r="P12" s="226">
        <v>2.1988360956417958</v>
      </c>
      <c r="Q12" s="226">
        <v>2.158253856549198</v>
      </c>
      <c r="R12" s="226">
        <v>2.0133341901205171</v>
      </c>
      <c r="S12" s="226">
        <v>2.1104150123852259</v>
      </c>
      <c r="T12" s="226">
        <v>2.0238150200393221</v>
      </c>
      <c r="U12" s="226">
        <v>2.0234652623056442</v>
      </c>
      <c r="V12" s="226">
        <v>1.949590162980658</v>
      </c>
      <c r="W12" s="226">
        <v>1.881071381153834</v>
      </c>
      <c r="X12" s="226">
        <v>1.6843099291936541</v>
      </c>
      <c r="Y12" s="226">
        <v>1.677696753100637</v>
      </c>
      <c r="DA12" s="69" t="s">
        <v>1948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1949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4.5864962623170129E-2</v>
      </c>
      <c r="U14" s="226">
        <v>4.7617796388771449E-2</v>
      </c>
      <c r="V14" s="226">
        <v>4.7632689757504697E-2</v>
      </c>
      <c r="W14" s="226">
        <v>5.7826855125466758E-2</v>
      </c>
      <c r="X14" s="226">
        <v>5.7248039815505192E-2</v>
      </c>
      <c r="Y14" s="226">
        <v>6.5212023879340386E-2</v>
      </c>
      <c r="DA14" s="69" t="s">
        <v>1950</v>
      </c>
    </row>
    <row r="15" spans="1:105" ht="12" customHeight="1" x14ac:dyDescent="0.25">
      <c r="A15" s="37" t="s">
        <v>40</v>
      </c>
      <c r="B15" s="226">
        <v>3.9962307110685278</v>
      </c>
      <c r="C15" s="226">
        <v>4.0894828314685068</v>
      </c>
      <c r="D15" s="226">
        <v>4.0876664429546556</v>
      </c>
      <c r="E15" s="226">
        <v>4.5089934209785314</v>
      </c>
      <c r="F15" s="226">
        <v>5.1067411922808876</v>
      </c>
      <c r="G15" s="226">
        <v>5.2560791260658153</v>
      </c>
      <c r="H15" s="226">
        <v>5.0428951293476416</v>
      </c>
      <c r="I15" s="226">
        <v>4.6976754003102332</v>
      </c>
      <c r="J15" s="226">
        <v>4.3100182639795133</v>
      </c>
      <c r="K15" s="226">
        <v>4.258488269171214</v>
      </c>
      <c r="L15" s="226">
        <v>4.0278867149544881</v>
      </c>
      <c r="M15" s="226">
        <v>4.1598500773564293</v>
      </c>
      <c r="N15" s="226">
        <v>4.3084913138774956</v>
      </c>
      <c r="O15" s="226">
        <v>3.7182337197789028</v>
      </c>
      <c r="P15" s="226">
        <v>3.6352852392981299</v>
      </c>
      <c r="Q15" s="226">
        <v>3.4297021504915102</v>
      </c>
      <c r="R15" s="226">
        <v>3.511080946885047</v>
      </c>
      <c r="S15" s="226">
        <v>3.3282539525313308</v>
      </c>
      <c r="T15" s="226">
        <v>3.5184742866004282</v>
      </c>
      <c r="U15" s="226">
        <v>3.1929797826442332</v>
      </c>
      <c r="V15" s="226">
        <v>3.1690501587858022</v>
      </c>
      <c r="W15" s="226">
        <v>3.5039200346682491</v>
      </c>
      <c r="X15" s="226">
        <v>3.4630766029244349</v>
      </c>
      <c r="Y15" s="226">
        <v>2.964286560724509</v>
      </c>
      <c r="DA15" s="69" t="s">
        <v>1951</v>
      </c>
    </row>
    <row r="16" spans="1:105" ht="12" customHeight="1" x14ac:dyDescent="0.25">
      <c r="A16" s="57" t="s">
        <v>1853</v>
      </c>
      <c r="B16" s="261">
        <v>11.841879455183779</v>
      </c>
      <c r="C16" s="261">
        <v>11.82978793133536</v>
      </c>
      <c r="D16" s="261">
        <v>11.640886023775559</v>
      </c>
      <c r="E16" s="261">
        <v>12.512481305557371</v>
      </c>
      <c r="F16" s="261">
        <v>14.151262419594399</v>
      </c>
      <c r="G16" s="261">
        <v>15.86223845009679</v>
      </c>
      <c r="H16" s="261">
        <v>15.128002507749329</v>
      </c>
      <c r="I16" s="261">
        <v>15.3397546596973</v>
      </c>
      <c r="J16" s="261">
        <v>14.03772913403577</v>
      </c>
      <c r="K16" s="261">
        <v>13.342140741549169</v>
      </c>
      <c r="L16" s="261">
        <v>13.57314355112085</v>
      </c>
      <c r="M16" s="261">
        <v>13.39605113354305</v>
      </c>
      <c r="N16" s="261">
        <v>13.43155965142439</v>
      </c>
      <c r="O16" s="261">
        <v>12.47563306403152</v>
      </c>
      <c r="P16" s="261">
        <v>12.6300067631294</v>
      </c>
      <c r="Q16" s="261">
        <v>12.06082072058787</v>
      </c>
      <c r="R16" s="261">
        <v>12.014299187543241</v>
      </c>
      <c r="S16" s="261">
        <v>11.736185147510581</v>
      </c>
      <c r="T16" s="261">
        <v>11.9829715710522</v>
      </c>
      <c r="U16" s="261">
        <v>11.239347759635621</v>
      </c>
      <c r="V16" s="261">
        <v>11.15451852405112</v>
      </c>
      <c r="W16" s="261">
        <v>12.03290002115965</v>
      </c>
      <c r="X16" s="261">
        <v>11.419607858143801</v>
      </c>
      <c r="Y16" s="261">
        <v>10.263850962420079</v>
      </c>
      <c r="DA16" s="70" t="s">
        <v>1952</v>
      </c>
    </row>
    <row r="17" spans="1:105" ht="12" customHeight="1" x14ac:dyDescent="0.25">
      <c r="A17" s="57" t="s">
        <v>1855</v>
      </c>
      <c r="B17" s="294">
        <f t="shared" ref="B17:Y17" si="0">B18+B29</f>
        <v>236.2088834251505</v>
      </c>
      <c r="C17" s="294">
        <f t="shared" si="0"/>
        <v>228.13587758246061</v>
      </c>
      <c r="D17" s="294">
        <f t="shared" si="0"/>
        <v>221.3967321164873</v>
      </c>
      <c r="E17" s="294">
        <f t="shared" si="0"/>
        <v>260.25951799414042</v>
      </c>
      <c r="F17" s="294">
        <f t="shared" si="0"/>
        <v>292.78245918138487</v>
      </c>
      <c r="G17" s="294">
        <f t="shared" si="0"/>
        <v>354.5948149430738</v>
      </c>
      <c r="H17" s="294">
        <f t="shared" si="0"/>
        <v>346.74718953686363</v>
      </c>
      <c r="I17" s="294">
        <f t="shared" si="0"/>
        <v>370.08639953988791</v>
      </c>
      <c r="J17" s="294">
        <f t="shared" si="0"/>
        <v>342.0912369664141</v>
      </c>
      <c r="K17" s="294">
        <f t="shared" si="0"/>
        <v>320.13628836555267</v>
      </c>
      <c r="L17" s="294">
        <f t="shared" si="0"/>
        <v>350.58894005003799</v>
      </c>
      <c r="M17" s="294">
        <f t="shared" si="0"/>
        <v>338.7662142848921</v>
      </c>
      <c r="N17" s="294">
        <f t="shared" si="0"/>
        <v>328.0350330966964</v>
      </c>
      <c r="O17" s="294">
        <f t="shared" si="0"/>
        <v>331.00263955629714</v>
      </c>
      <c r="P17" s="294">
        <f t="shared" si="0"/>
        <v>339.92466918194941</v>
      </c>
      <c r="Q17" s="294">
        <f t="shared" si="0"/>
        <v>327.58085984399497</v>
      </c>
      <c r="R17" s="294">
        <f t="shared" si="0"/>
        <v>319.38478823881383</v>
      </c>
      <c r="S17" s="294">
        <f t="shared" si="0"/>
        <v>319.07950330169189</v>
      </c>
      <c r="T17" s="294">
        <f t="shared" si="0"/>
        <v>322.87031831505959</v>
      </c>
      <c r="U17" s="294">
        <f t="shared" si="0"/>
        <v>307.4569952546193</v>
      </c>
      <c r="V17" s="294">
        <f t="shared" si="0"/>
        <v>299.67308156520289</v>
      </c>
      <c r="W17" s="294">
        <f t="shared" si="0"/>
        <v>308.97987178389542</v>
      </c>
      <c r="X17" s="294">
        <f t="shared" si="0"/>
        <v>291.5099041629739</v>
      </c>
      <c r="Y17" s="294">
        <f t="shared" si="0"/>
        <v>270.92823972897156</v>
      </c>
      <c r="DA17" s="70"/>
    </row>
    <row r="18" spans="1:105" ht="12" customHeight="1" x14ac:dyDescent="0.25">
      <c r="A18" s="60" t="s">
        <v>1856</v>
      </c>
      <c r="B18" s="329">
        <v>125.19126353280311</v>
      </c>
      <c r="C18" s="329">
        <v>117.2316157261921</v>
      </c>
      <c r="D18" s="329">
        <v>112.2634256435919</v>
      </c>
      <c r="E18" s="329">
        <v>142.95500575454051</v>
      </c>
      <c r="F18" s="329">
        <v>160.11437399768801</v>
      </c>
      <c r="G18" s="329">
        <v>205.88632947341699</v>
      </c>
      <c r="H18" s="329">
        <v>204.92216602671431</v>
      </c>
      <c r="I18" s="329">
        <v>226.27619960522631</v>
      </c>
      <c r="J18" s="329">
        <v>210.48752633482931</v>
      </c>
      <c r="K18" s="329">
        <v>195.05371891352979</v>
      </c>
      <c r="L18" s="329">
        <v>223.3407192582805</v>
      </c>
      <c r="M18" s="329">
        <v>213.17823490792659</v>
      </c>
      <c r="N18" s="329">
        <v>202.11416136459329</v>
      </c>
      <c r="O18" s="329">
        <v>214.04357958100201</v>
      </c>
      <c r="P18" s="329">
        <v>221.51835577761179</v>
      </c>
      <c r="Q18" s="329">
        <v>214.51066558848419</v>
      </c>
      <c r="R18" s="329">
        <v>206.7507333555964</v>
      </c>
      <c r="S18" s="329">
        <v>209.0527675437807</v>
      </c>
      <c r="T18" s="329">
        <v>210.5299598364457</v>
      </c>
      <c r="U18" s="329">
        <v>202.08811000803581</v>
      </c>
      <c r="V18" s="329">
        <v>195.09947040222411</v>
      </c>
      <c r="W18" s="329">
        <v>196.17143408552411</v>
      </c>
      <c r="X18" s="329">
        <v>184.4510804928762</v>
      </c>
      <c r="Y18" s="329">
        <v>174.70463695628371</v>
      </c>
      <c r="DA18" s="72" t="s">
        <v>1953</v>
      </c>
    </row>
    <row r="19" spans="1:105" ht="12" customHeight="1" x14ac:dyDescent="0.25">
      <c r="A19" s="64" t="s">
        <v>28</v>
      </c>
      <c r="B19" s="229">
        <v>13.902244214307689</v>
      </c>
      <c r="C19" s="229">
        <v>11.520878422820291</v>
      </c>
      <c r="D19" s="229">
        <v>11.01833179555565</v>
      </c>
      <c r="E19" s="229">
        <v>17.774265936853158</v>
      </c>
      <c r="F19" s="229">
        <v>16.550687711139741</v>
      </c>
      <c r="G19" s="229">
        <v>19.441222536065109</v>
      </c>
      <c r="H19" s="229">
        <v>18.2612319048845</v>
      </c>
      <c r="I19" s="229">
        <v>15.075186999349629</v>
      </c>
      <c r="J19" s="229">
        <v>17.90985439064352</v>
      </c>
      <c r="K19" s="229">
        <v>17.038520174047111</v>
      </c>
      <c r="L19" s="229">
        <v>18.105928935756729</v>
      </c>
      <c r="M19" s="229">
        <v>16.735343267596519</v>
      </c>
      <c r="N19" s="229">
        <v>16.56792108038459</v>
      </c>
      <c r="O19" s="229">
        <v>17.786673311146359</v>
      </c>
      <c r="P19" s="229">
        <v>18.41448515370648</v>
      </c>
      <c r="Q19" s="229">
        <v>18.06028991779354</v>
      </c>
      <c r="R19" s="229">
        <v>17.004329337220408</v>
      </c>
      <c r="S19" s="229">
        <v>15.04346481457719</v>
      </c>
      <c r="T19" s="229">
        <v>15.44070564980932</v>
      </c>
      <c r="U19" s="229">
        <v>12.60742098203832</v>
      </c>
      <c r="V19" s="229">
        <v>10.69472221474008</v>
      </c>
      <c r="W19" s="229">
        <v>10.179682107005879</v>
      </c>
      <c r="X19" s="229">
        <v>9.3735296253514573</v>
      </c>
      <c r="Y19" s="229">
        <v>7.067378899604674</v>
      </c>
      <c r="DA19" s="73" t="s">
        <v>1954</v>
      </c>
    </row>
    <row r="20" spans="1:105" ht="12" customHeight="1" x14ac:dyDescent="0.25">
      <c r="A20" s="64" t="s">
        <v>30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DA20" s="73" t="s">
        <v>1955</v>
      </c>
    </row>
    <row r="21" spans="1:105" ht="12" customHeight="1" x14ac:dyDescent="0.25">
      <c r="A21" s="64" t="s">
        <v>31</v>
      </c>
      <c r="B21" s="229">
        <v>2.526221801798922</v>
      </c>
      <c r="C21" s="229">
        <v>2.6443343252699889</v>
      </c>
      <c r="D21" s="229">
        <v>2.321551905793839</v>
      </c>
      <c r="E21" s="229">
        <v>3.12252240528949</v>
      </c>
      <c r="F21" s="229">
        <v>1.1509105214759441</v>
      </c>
      <c r="G21" s="229">
        <v>0.72245373141730151</v>
      </c>
      <c r="H21" s="229">
        <v>0.61511362637046152</v>
      </c>
      <c r="I21" s="229">
        <v>0.42311247252958822</v>
      </c>
      <c r="J21" s="229">
        <v>0.49296785716901192</v>
      </c>
      <c r="K21" s="229">
        <v>0.52788645104121634</v>
      </c>
      <c r="L21" s="229">
        <v>0.49059586693411322</v>
      </c>
      <c r="M21" s="229">
        <v>0.54758879482792755</v>
      </c>
      <c r="N21" s="229">
        <v>0.36070559843294969</v>
      </c>
      <c r="O21" s="229">
        <v>0.24824135140129819</v>
      </c>
      <c r="P21" s="229">
        <v>0.12742945861643409</v>
      </c>
      <c r="Q21" s="229">
        <v>0.9359691401716369</v>
      </c>
      <c r="R21" s="229">
        <v>0.118474608152645</v>
      </c>
      <c r="S21" s="229">
        <v>5.785259856639359E-2</v>
      </c>
      <c r="T21" s="229">
        <v>6.0529195927178592E-2</v>
      </c>
      <c r="U21" s="229">
        <v>0.1181378141358726</v>
      </c>
      <c r="V21" s="229">
        <v>5.8624097025084698E-2</v>
      </c>
      <c r="W21" s="229">
        <v>0.1136324361059888</v>
      </c>
      <c r="X21" s="229">
        <v>1.4849594058652711</v>
      </c>
      <c r="Y21" s="229">
        <v>0.1192215154619565</v>
      </c>
      <c r="DA21" s="73" t="s">
        <v>1956</v>
      </c>
    </row>
    <row r="22" spans="1:105" ht="12" customHeight="1" x14ac:dyDescent="0.25">
      <c r="A22" s="64" t="s">
        <v>159</v>
      </c>
      <c r="B22" s="229">
        <v>4.3223275652331186</v>
      </c>
      <c r="C22" s="229">
        <v>4.1907491389115323</v>
      </c>
      <c r="D22" s="229">
        <v>3.8048430905121928</v>
      </c>
      <c r="E22" s="229">
        <v>7.1756174809572126</v>
      </c>
      <c r="F22" s="229">
        <v>4.7913684053650698</v>
      </c>
      <c r="G22" s="229">
        <v>4.6576584721399454</v>
      </c>
      <c r="H22" s="229">
        <v>4.6978683642392483</v>
      </c>
      <c r="I22" s="229">
        <v>4.2021149794042252</v>
      </c>
      <c r="J22" s="229">
        <v>3.7598855261600148</v>
      </c>
      <c r="K22" s="229">
        <v>3.6314619002212032</v>
      </c>
      <c r="L22" s="229">
        <v>3.670543747490334</v>
      </c>
      <c r="M22" s="229">
        <v>3.2712245729996772</v>
      </c>
      <c r="N22" s="229">
        <v>2.33756488605869</v>
      </c>
      <c r="O22" s="229">
        <v>2.0829385150130828</v>
      </c>
      <c r="P22" s="229">
        <v>1.6466750582328451</v>
      </c>
      <c r="Q22" s="229">
        <v>1.551492176690888</v>
      </c>
      <c r="R22" s="229">
        <v>1.5431914094102419</v>
      </c>
      <c r="S22" s="229">
        <v>1.695164399848232</v>
      </c>
      <c r="T22" s="229">
        <v>2.115689333104005</v>
      </c>
      <c r="U22" s="229">
        <v>1.6149899812009481</v>
      </c>
      <c r="V22" s="229">
        <v>1.681343410201066</v>
      </c>
      <c r="W22" s="229">
        <v>1.594774359003875</v>
      </c>
      <c r="X22" s="229">
        <v>3.5780680180051232</v>
      </c>
      <c r="Y22" s="229">
        <v>2.5244172743936222</v>
      </c>
      <c r="DA22" s="73" t="s">
        <v>1957</v>
      </c>
    </row>
    <row r="23" spans="1:105" ht="12" customHeight="1" x14ac:dyDescent="0.25">
      <c r="A23" s="64" t="s">
        <v>32</v>
      </c>
      <c r="B23" s="229">
        <v>2.770079353492203</v>
      </c>
      <c r="C23" s="229">
        <v>2.3634424097948501</v>
      </c>
      <c r="D23" s="229">
        <v>3.379757919893652</v>
      </c>
      <c r="E23" s="229">
        <v>2.1482676768478699</v>
      </c>
      <c r="F23" s="229">
        <v>2.7146252951439518</v>
      </c>
      <c r="G23" s="229">
        <v>2.8868882335177468</v>
      </c>
      <c r="H23" s="229">
        <v>2.661072397210368</v>
      </c>
      <c r="I23" s="229">
        <v>2.859143863263506</v>
      </c>
      <c r="J23" s="229">
        <v>3.0487101972144681</v>
      </c>
      <c r="K23" s="229">
        <v>1.5388270790909571</v>
      </c>
      <c r="L23" s="229">
        <v>0.94641260794986681</v>
      </c>
      <c r="M23" s="229">
        <v>0.32864045760197008</v>
      </c>
      <c r="N23" s="229">
        <v>0.3711143270096508</v>
      </c>
      <c r="O23" s="229">
        <v>0.67043085802292812</v>
      </c>
      <c r="P23" s="229">
        <v>0.39369543713044608</v>
      </c>
      <c r="Q23" s="229">
        <v>0.44391092450411879</v>
      </c>
      <c r="R23" s="229">
        <v>0.43957868201875122</v>
      </c>
      <c r="S23" s="229">
        <v>0.38160055218999223</v>
      </c>
      <c r="T23" s="229">
        <v>0.44916534579363232</v>
      </c>
      <c r="U23" s="229">
        <v>0.48703036679538558</v>
      </c>
      <c r="V23" s="229">
        <v>0.48336285356249098</v>
      </c>
      <c r="W23" s="229">
        <v>0.46845667021486043</v>
      </c>
      <c r="X23" s="229">
        <v>0.37730373110370669</v>
      </c>
      <c r="Y23" s="229">
        <v>0.3440494714450924</v>
      </c>
      <c r="DA23" s="73" t="s">
        <v>1958</v>
      </c>
    </row>
    <row r="24" spans="1:105" ht="12" customHeight="1" x14ac:dyDescent="0.25">
      <c r="A24" s="64" t="s">
        <v>33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9.615236461574983E-2</v>
      </c>
      <c r="I24" s="229">
        <v>0</v>
      </c>
      <c r="J24" s="229">
        <v>4.8091995027122601E-2</v>
      </c>
      <c r="K24" s="229">
        <v>4.5781131751943482E-2</v>
      </c>
      <c r="L24" s="229">
        <v>4.7865739791406813E-2</v>
      </c>
      <c r="M24" s="229">
        <v>4.7489824208327591E-2</v>
      </c>
      <c r="N24" s="229">
        <v>4.6923881052294093E-2</v>
      </c>
      <c r="O24" s="229">
        <v>4.843962443356347E-2</v>
      </c>
      <c r="P24" s="229">
        <v>4.8970678444607389E-2</v>
      </c>
      <c r="Q24" s="229">
        <v>4.7193782284708323E-2</v>
      </c>
      <c r="R24" s="229">
        <v>4.860016801919801E-2</v>
      </c>
      <c r="S24" s="229">
        <v>0</v>
      </c>
      <c r="T24" s="229">
        <v>4.9660077175991232E-2</v>
      </c>
      <c r="U24" s="229">
        <v>4.8462009758468309E-2</v>
      </c>
      <c r="V24" s="229">
        <v>4.8097073454288111E-2</v>
      </c>
      <c r="W24" s="229">
        <v>4.6613832054767983E-2</v>
      </c>
      <c r="X24" s="229">
        <v>4.6929665829288363E-2</v>
      </c>
      <c r="Y24" s="229">
        <v>4.8906561273358733E-2</v>
      </c>
      <c r="DA24" s="73" t="s">
        <v>1959</v>
      </c>
    </row>
    <row r="25" spans="1:105" ht="12" customHeight="1" x14ac:dyDescent="0.25">
      <c r="A25" s="64" t="s">
        <v>35</v>
      </c>
      <c r="B25" s="229">
        <v>98.310411932905865</v>
      </c>
      <c r="C25" s="229">
        <v>93.409381859001385</v>
      </c>
      <c r="D25" s="229">
        <v>88.739718663987347</v>
      </c>
      <c r="E25" s="229">
        <v>80.752081534722109</v>
      </c>
      <c r="F25" s="229">
        <v>94.631930620752428</v>
      </c>
      <c r="G25" s="229">
        <v>129.60493531072649</v>
      </c>
      <c r="H25" s="229">
        <v>119.17505048624901</v>
      </c>
      <c r="I25" s="229">
        <v>143.21606381891141</v>
      </c>
      <c r="J25" s="229">
        <v>129.2173764397368</v>
      </c>
      <c r="K25" s="229">
        <v>112.4253242275843</v>
      </c>
      <c r="L25" s="229">
        <v>127.2078615564271</v>
      </c>
      <c r="M25" s="229">
        <v>116.3250917227486</v>
      </c>
      <c r="N25" s="229">
        <v>112.56807235333559</v>
      </c>
      <c r="O25" s="229">
        <v>115.3046916368438</v>
      </c>
      <c r="P25" s="229">
        <v>123.2998122041416</v>
      </c>
      <c r="Q25" s="229">
        <v>120.5256607762303</v>
      </c>
      <c r="R25" s="229">
        <v>117.81874699329791</v>
      </c>
      <c r="S25" s="229">
        <v>118.2116371711367</v>
      </c>
      <c r="T25" s="229">
        <v>112.0051828416894</v>
      </c>
      <c r="U25" s="229">
        <v>109.2728649682285</v>
      </c>
      <c r="V25" s="229">
        <v>108.4278115029592</v>
      </c>
      <c r="W25" s="229">
        <v>112.0645549461376</v>
      </c>
      <c r="X25" s="229">
        <v>98.195833296858567</v>
      </c>
      <c r="Y25" s="229">
        <v>92.712352123029206</v>
      </c>
      <c r="DA25" s="73" t="s">
        <v>1960</v>
      </c>
    </row>
    <row r="26" spans="1:105" ht="12" customHeight="1" x14ac:dyDescent="0.25">
      <c r="A26" s="64" t="s">
        <v>36</v>
      </c>
      <c r="B26" s="229">
        <v>1.1185289830203069</v>
      </c>
      <c r="C26" s="229">
        <v>0.94412701246010755</v>
      </c>
      <c r="D26" s="229">
        <v>0.89446355367845554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1961</v>
      </c>
    </row>
    <row r="27" spans="1:105" ht="12" customHeight="1" x14ac:dyDescent="0.25">
      <c r="A27" s="64" t="s">
        <v>38</v>
      </c>
      <c r="B27" s="229">
        <v>0</v>
      </c>
      <c r="C27" s="229">
        <v>0</v>
      </c>
      <c r="D27" s="229">
        <v>0</v>
      </c>
      <c r="E27" s="229">
        <v>21.364167190336651</v>
      </c>
      <c r="F27" s="229">
        <v>27.754542730299001</v>
      </c>
      <c r="G27" s="229">
        <v>32.305644402001562</v>
      </c>
      <c r="H27" s="229">
        <v>37.581492006126958</v>
      </c>
      <c r="I27" s="229">
        <v>37.710968894948159</v>
      </c>
      <c r="J27" s="229">
        <v>31.113115531286471</v>
      </c>
      <c r="K27" s="229">
        <v>38.930248951772292</v>
      </c>
      <c r="L27" s="229">
        <v>48.464286713733891</v>
      </c>
      <c r="M27" s="229">
        <v>39.183542213998287</v>
      </c>
      <c r="N27" s="229">
        <v>29.665913533221271</v>
      </c>
      <c r="O27" s="229">
        <v>33.439637447426442</v>
      </c>
      <c r="P27" s="229">
        <v>36.221733065883228</v>
      </c>
      <c r="Q27" s="229">
        <v>33.500054357426087</v>
      </c>
      <c r="R27" s="229">
        <v>32.92273874170138</v>
      </c>
      <c r="S27" s="229">
        <v>37.793032568642573</v>
      </c>
      <c r="T27" s="229">
        <v>40.032678543411933</v>
      </c>
      <c r="U27" s="229">
        <v>39.95151156234256</v>
      </c>
      <c r="V27" s="229">
        <v>40.904908343608312</v>
      </c>
      <c r="W27" s="229">
        <v>34.461261402151081</v>
      </c>
      <c r="X27" s="229">
        <v>36.720206081625612</v>
      </c>
      <c r="Y27" s="229">
        <v>35.632880318815317</v>
      </c>
      <c r="DA27" s="73" t="s">
        <v>1962</v>
      </c>
    </row>
    <row r="28" spans="1:105" ht="12" customHeight="1" x14ac:dyDescent="0.25">
      <c r="A28" s="64" t="s">
        <v>39</v>
      </c>
      <c r="B28" s="229">
        <v>2.2414496820450029</v>
      </c>
      <c r="C28" s="229">
        <v>2.1587025579339181</v>
      </c>
      <c r="D28" s="229">
        <v>2.1047587141707722</v>
      </c>
      <c r="E28" s="229">
        <v>10.61808352953407</v>
      </c>
      <c r="F28" s="229">
        <v>12.52030871351185</v>
      </c>
      <c r="G28" s="229">
        <v>16.267526787548949</v>
      </c>
      <c r="H28" s="229">
        <v>21.834184877018011</v>
      </c>
      <c r="I28" s="229">
        <v>22.78960857681977</v>
      </c>
      <c r="J28" s="229">
        <v>24.89752439759193</v>
      </c>
      <c r="K28" s="229">
        <v>20.91566899802082</v>
      </c>
      <c r="L28" s="229">
        <v>24.407224090197008</v>
      </c>
      <c r="M28" s="229">
        <v>36.739314053945208</v>
      </c>
      <c r="N28" s="229">
        <v>40.195945705098246</v>
      </c>
      <c r="O28" s="229">
        <v>44.462526836714609</v>
      </c>
      <c r="P28" s="229">
        <v>41.365554721456228</v>
      </c>
      <c r="Q28" s="229">
        <v>39.446094513382967</v>
      </c>
      <c r="R28" s="229">
        <v>36.855073415775863</v>
      </c>
      <c r="S28" s="229">
        <v>35.870015438819607</v>
      </c>
      <c r="T28" s="229">
        <v>40.37634884953426</v>
      </c>
      <c r="U28" s="229">
        <v>37.98769232353574</v>
      </c>
      <c r="V28" s="229">
        <v>32.800600906673587</v>
      </c>
      <c r="W28" s="229">
        <v>37.24245833285012</v>
      </c>
      <c r="X28" s="229">
        <v>34.674250668237171</v>
      </c>
      <c r="Y28" s="229">
        <v>36.255430792260512</v>
      </c>
      <c r="DA28" s="73" t="s">
        <v>1963</v>
      </c>
    </row>
    <row r="29" spans="1:105" ht="12" customHeight="1" x14ac:dyDescent="0.25">
      <c r="A29" s="60" t="s">
        <v>1868</v>
      </c>
      <c r="B29" s="262">
        <v>111.0176198923474</v>
      </c>
      <c r="C29" s="262">
        <v>110.9042618562685</v>
      </c>
      <c r="D29" s="262">
        <v>109.1333064728954</v>
      </c>
      <c r="E29" s="262">
        <v>117.3045122395999</v>
      </c>
      <c r="F29" s="262">
        <v>132.66808518369689</v>
      </c>
      <c r="G29" s="262">
        <v>148.70848546965681</v>
      </c>
      <c r="H29" s="262">
        <v>141.82502351014929</v>
      </c>
      <c r="I29" s="262">
        <v>143.8101999346616</v>
      </c>
      <c r="J29" s="262">
        <v>131.60371063158479</v>
      </c>
      <c r="K29" s="262">
        <v>125.0825694520229</v>
      </c>
      <c r="L29" s="262">
        <v>127.2482207917575</v>
      </c>
      <c r="M29" s="262">
        <v>125.58797937696551</v>
      </c>
      <c r="N29" s="262">
        <v>125.92087173210309</v>
      </c>
      <c r="O29" s="262">
        <v>116.95905997529511</v>
      </c>
      <c r="P29" s="262">
        <v>118.4063134043376</v>
      </c>
      <c r="Q29" s="262">
        <v>113.0701942555108</v>
      </c>
      <c r="R29" s="262">
        <v>112.6340548832174</v>
      </c>
      <c r="S29" s="262">
        <v>110.0267357579112</v>
      </c>
      <c r="T29" s="262">
        <v>112.34035847861389</v>
      </c>
      <c r="U29" s="262">
        <v>105.3688852465835</v>
      </c>
      <c r="V29" s="262">
        <v>104.57361116297881</v>
      </c>
      <c r="W29" s="262">
        <v>112.80843769837131</v>
      </c>
      <c r="X29" s="262">
        <v>107.05882367009769</v>
      </c>
      <c r="Y29" s="262">
        <v>96.223602772687883</v>
      </c>
      <c r="DA29" s="72" t="s">
        <v>1964</v>
      </c>
    </row>
    <row r="30" spans="1:105" ht="12" customHeight="1" x14ac:dyDescent="0.25">
      <c r="A30" s="132" t="s">
        <v>1870</v>
      </c>
      <c r="B30" s="316">
        <v>26.15948209031702</v>
      </c>
      <c r="C30" s="316">
        <v>26.132771127521419</v>
      </c>
      <c r="D30" s="316">
        <v>25.71547452470266</v>
      </c>
      <c r="E30" s="316">
        <v>27.64088520381538</v>
      </c>
      <c r="F30" s="316">
        <v>31.261059295676709</v>
      </c>
      <c r="G30" s="316">
        <v>35.040716654652449</v>
      </c>
      <c r="H30" s="316">
        <v>33.418741692266103</v>
      </c>
      <c r="I30" s="316">
        <v>33.886515971461627</v>
      </c>
      <c r="J30" s="316">
        <v>31.01025688196648</v>
      </c>
      <c r="K30" s="316">
        <v>29.473656871440241</v>
      </c>
      <c r="L30" s="316">
        <v>29.98395710567867</v>
      </c>
      <c r="M30" s="316">
        <v>29.592748434496858</v>
      </c>
      <c r="N30" s="316">
        <v>29.67118906050441</v>
      </c>
      <c r="O30" s="316">
        <v>27.559485041121349</v>
      </c>
      <c r="P30" s="316">
        <v>27.900506585214082</v>
      </c>
      <c r="Q30" s="316">
        <v>26.643137588825109</v>
      </c>
      <c r="R30" s="316">
        <v>26.540368495869821</v>
      </c>
      <c r="S30" s="316">
        <v>25.925996488720632</v>
      </c>
      <c r="T30" s="316">
        <v>26.471163753022111</v>
      </c>
      <c r="U30" s="316">
        <v>24.828450377133962</v>
      </c>
      <c r="V30" s="316">
        <v>24.641057077159399</v>
      </c>
      <c r="W30" s="316">
        <v>26.581458947406261</v>
      </c>
      <c r="X30" s="316">
        <v>25.516463095778121</v>
      </c>
      <c r="Y30" s="316">
        <v>22.67351449111203</v>
      </c>
      <c r="DA30" s="139" t="s">
        <v>1965</v>
      </c>
    </row>
    <row r="31" spans="1:105" ht="12" customHeight="1" x14ac:dyDescent="0.25">
      <c r="J31" s="131"/>
    </row>
    <row r="32" spans="1:105" ht="15" customHeight="1" x14ac:dyDescent="0.25">
      <c r="A32" s="34" t="s">
        <v>55</v>
      </c>
      <c r="B32" s="223">
        <v>2646.6599582515269</v>
      </c>
      <c r="C32" s="223">
        <v>2665.903161105271</v>
      </c>
      <c r="D32" s="223">
        <v>2598.6326760721622</v>
      </c>
      <c r="E32" s="223">
        <v>2726.4115331250109</v>
      </c>
      <c r="F32" s="223">
        <v>3133.7304677401962</v>
      </c>
      <c r="G32" s="223">
        <v>3551.4687556474619</v>
      </c>
      <c r="H32" s="223">
        <v>3441.3783670980552</v>
      </c>
      <c r="I32" s="223">
        <v>3762.3546929165359</v>
      </c>
      <c r="J32" s="223">
        <v>3490.2207131588889</v>
      </c>
      <c r="K32" s="223">
        <v>3430.534837512424</v>
      </c>
      <c r="L32" s="223">
        <v>3702.3603038441352</v>
      </c>
      <c r="M32" s="223">
        <v>3580.7094679850602</v>
      </c>
      <c r="N32" s="223">
        <v>3510.509507244753</v>
      </c>
      <c r="O32" s="223">
        <v>3513.111506401211</v>
      </c>
      <c r="P32" s="223">
        <v>3561.1336946912752</v>
      </c>
      <c r="Q32" s="223">
        <v>3471.1630529953231</v>
      </c>
      <c r="R32" s="223">
        <v>3408.3821202238728</v>
      </c>
      <c r="S32" s="223">
        <v>3522.8932688279929</v>
      </c>
      <c r="T32" s="223">
        <v>3429.977192542357</v>
      </c>
      <c r="U32" s="223">
        <v>3375.653161523277</v>
      </c>
      <c r="V32" s="223">
        <v>3302.5432242429861</v>
      </c>
      <c r="W32" s="223">
        <v>3516.1349534596638</v>
      </c>
      <c r="X32" s="223">
        <v>3355.088105453794</v>
      </c>
      <c r="Y32" s="223">
        <v>3014.890739776959</v>
      </c>
      <c r="DA32" s="89" t="s">
        <v>1966</v>
      </c>
    </row>
    <row r="33" spans="1:105" ht="12" customHeight="1" x14ac:dyDescent="0.25">
      <c r="A33" s="55" t="s">
        <v>91</v>
      </c>
      <c r="B33" s="259">
        <v>8.9901800979749993</v>
      </c>
      <c r="C33" s="259">
        <v>9.0559314489776295</v>
      </c>
      <c r="D33" s="259">
        <v>8.8435939496159754</v>
      </c>
      <c r="E33" s="259">
        <v>9.4340728641292966</v>
      </c>
      <c r="F33" s="259">
        <v>10.837033949190319</v>
      </c>
      <c r="G33" s="259">
        <v>12.193753688464151</v>
      </c>
      <c r="H33" s="259">
        <v>11.838124955605281</v>
      </c>
      <c r="I33" s="259">
        <v>12.84355314445814</v>
      </c>
      <c r="J33" s="259">
        <v>11.918140877041161</v>
      </c>
      <c r="K33" s="259">
        <v>11.794512612929619</v>
      </c>
      <c r="L33" s="259">
        <v>12.71083909687451</v>
      </c>
      <c r="M33" s="259">
        <v>12.2445858512733</v>
      </c>
      <c r="N33" s="259">
        <v>11.967961591834721</v>
      </c>
      <c r="O33" s="259">
        <v>11.96264680796267</v>
      </c>
      <c r="P33" s="259">
        <v>12.13436517760306</v>
      </c>
      <c r="Q33" s="259">
        <v>11.8088447253713</v>
      </c>
      <c r="R33" s="259">
        <v>11.590814295125011</v>
      </c>
      <c r="S33" s="259">
        <v>11.999587411612589</v>
      </c>
      <c r="T33" s="259">
        <v>11.67295726291362</v>
      </c>
      <c r="U33" s="259">
        <v>11.51510097657172</v>
      </c>
      <c r="V33" s="259">
        <v>11.26878910648184</v>
      </c>
      <c r="W33" s="259">
        <v>11.914071497282549</v>
      </c>
      <c r="X33" s="259">
        <v>11.37427044993886</v>
      </c>
      <c r="Y33" s="259">
        <v>10.19925698894915</v>
      </c>
      <c r="DA33" s="67" t="s">
        <v>1967</v>
      </c>
    </row>
    <row r="34" spans="1:105" ht="12" customHeight="1" x14ac:dyDescent="0.25">
      <c r="A34" s="173" t="s">
        <v>92</v>
      </c>
      <c r="B34" s="224">
        <v>3.3158273413161679</v>
      </c>
      <c r="C34" s="224">
        <v>3.3400782600972172</v>
      </c>
      <c r="D34" s="224">
        <v>3.261762311106533</v>
      </c>
      <c r="E34" s="224">
        <v>3.47954728402993</v>
      </c>
      <c r="F34" s="224">
        <v>3.996998177554941</v>
      </c>
      <c r="G34" s="224">
        <v>4.4973939824177176</v>
      </c>
      <c r="H34" s="224">
        <v>4.3662282590484276</v>
      </c>
      <c r="I34" s="224">
        <v>4.7370580135134448</v>
      </c>
      <c r="J34" s="224">
        <v>4.3957403463643976</v>
      </c>
      <c r="K34" s="224">
        <v>4.3501428195258827</v>
      </c>
      <c r="L34" s="224">
        <v>4.6881093981621618</v>
      </c>
      <c r="M34" s="224">
        <v>4.5161422915087428</v>
      </c>
      <c r="N34" s="224">
        <v>4.4141156054221762</v>
      </c>
      <c r="O34" s="224">
        <v>4.4121553659737929</v>
      </c>
      <c r="P34" s="224">
        <v>4.4754898552559501</v>
      </c>
      <c r="Q34" s="224">
        <v>4.355428899423619</v>
      </c>
      <c r="R34" s="224">
        <v>4.2850037146268232</v>
      </c>
      <c r="S34" s="224">
        <v>4.4257800834157406</v>
      </c>
      <c r="T34" s="224">
        <v>4.3282662335643112</v>
      </c>
      <c r="U34" s="224">
        <v>4.2470880716542432</v>
      </c>
      <c r="V34" s="224">
        <v>4.1562414340525473</v>
      </c>
      <c r="W34" s="224">
        <v>4.4370388302291772</v>
      </c>
      <c r="X34" s="224">
        <v>4.2800045570001917</v>
      </c>
      <c r="Y34" s="224">
        <v>3.8107778979265192</v>
      </c>
      <c r="DA34" s="177" t="s">
        <v>1968</v>
      </c>
    </row>
    <row r="35" spans="1:105" ht="12" customHeight="1" x14ac:dyDescent="0.25">
      <c r="A35" s="173" t="s">
        <v>93</v>
      </c>
      <c r="B35" s="224">
        <v>64.681899070696801</v>
      </c>
      <c r="C35" s="224">
        <v>65.154962146515714</v>
      </c>
      <c r="D35" s="224">
        <v>63.627251627598731</v>
      </c>
      <c r="E35" s="224">
        <v>67.875586714960122</v>
      </c>
      <c r="F35" s="224">
        <v>77.969509897263492</v>
      </c>
      <c r="G35" s="224">
        <v>87.730739181502102</v>
      </c>
      <c r="H35" s="224">
        <v>85.172087235185785</v>
      </c>
      <c r="I35" s="224">
        <v>92.405869420357277</v>
      </c>
      <c r="J35" s="224">
        <v>85.747780013079137</v>
      </c>
      <c r="K35" s="224">
        <v>84.858308299008669</v>
      </c>
      <c r="L35" s="224">
        <v>91.451027966958392</v>
      </c>
      <c r="M35" s="224">
        <v>88.096462758620049</v>
      </c>
      <c r="N35" s="224">
        <v>86.106226496996925</v>
      </c>
      <c r="O35" s="224">
        <v>86.06798807348946</v>
      </c>
      <c r="P35" s="224">
        <v>87.138187599939229</v>
      </c>
      <c r="Q35" s="224">
        <v>84.961423947451706</v>
      </c>
      <c r="R35" s="224">
        <v>83.186391072552496</v>
      </c>
      <c r="S35" s="224">
        <v>86.333765663132283</v>
      </c>
      <c r="T35" s="224">
        <v>83.778598847754964</v>
      </c>
      <c r="U35" s="224">
        <v>82.809298477373773</v>
      </c>
      <c r="V35" s="224">
        <v>81.075870749085979</v>
      </c>
      <c r="W35" s="224">
        <v>85.512065112516083</v>
      </c>
      <c r="X35" s="224">
        <v>81.463278388977599</v>
      </c>
      <c r="Y35" s="224">
        <v>72.909091039455433</v>
      </c>
      <c r="DA35" s="177" t="s">
        <v>1969</v>
      </c>
    </row>
    <row r="36" spans="1:105" ht="12" customHeight="1" x14ac:dyDescent="0.25">
      <c r="A36" s="173" t="s">
        <v>94</v>
      </c>
      <c r="B36" s="224">
        <v>36.112343406866941</v>
      </c>
      <c r="C36" s="224">
        <v>36.376457733943361</v>
      </c>
      <c r="D36" s="224">
        <v>35.523526578890021</v>
      </c>
      <c r="E36" s="224">
        <v>37.895400902099873</v>
      </c>
      <c r="F36" s="224">
        <v>43.530906747150297</v>
      </c>
      <c r="G36" s="224">
        <v>48.980667330096537</v>
      </c>
      <c r="H36" s="224">
        <v>47.552154576582133</v>
      </c>
      <c r="I36" s="224">
        <v>51.590824284097479</v>
      </c>
      <c r="J36" s="224">
        <v>47.873567763127781</v>
      </c>
      <c r="K36" s="224">
        <v>47.376969666122328</v>
      </c>
      <c r="L36" s="224">
        <v>51.057729817799199</v>
      </c>
      <c r="M36" s="224">
        <v>49.184853286270091</v>
      </c>
      <c r="N36" s="224">
        <v>48.073690868760089</v>
      </c>
      <c r="O36" s="224">
        <v>48.052342097297327</v>
      </c>
      <c r="P36" s="224">
        <v>48.742111675452719</v>
      </c>
      <c r="Q36" s="224">
        <v>47.434539832748492</v>
      </c>
      <c r="R36" s="224">
        <v>46.667546200063008</v>
      </c>
      <c r="S36" s="224">
        <v>48.200727530083412</v>
      </c>
      <c r="T36" s="224">
        <v>47.138713959930897</v>
      </c>
      <c r="U36" s="224">
        <v>46.254610730698538</v>
      </c>
      <c r="V36" s="224">
        <v>45.265209101261007</v>
      </c>
      <c r="W36" s="224">
        <v>48.323345413768642</v>
      </c>
      <c r="X36" s="224">
        <v>46.613100875148618</v>
      </c>
      <c r="Y36" s="224">
        <v>41.502800336580982</v>
      </c>
      <c r="DA36" s="177" t="s">
        <v>1970</v>
      </c>
    </row>
    <row r="37" spans="1:105" ht="12" customHeight="1" x14ac:dyDescent="0.25">
      <c r="A37" s="56" t="s">
        <v>95</v>
      </c>
      <c r="B37" s="260">
        <v>49.729950213404912</v>
      </c>
      <c r="C37" s="260">
        <v>52.43629761292766</v>
      </c>
      <c r="D37" s="260">
        <v>52.323503345666111</v>
      </c>
      <c r="E37" s="260">
        <v>51.076146178038961</v>
      </c>
      <c r="F37" s="260">
        <v>59.08066164855672</v>
      </c>
      <c r="G37" s="260">
        <v>60.009394850810843</v>
      </c>
      <c r="H37" s="260">
        <v>57.109135270720067</v>
      </c>
      <c r="I37" s="260">
        <v>58.133650928448091</v>
      </c>
      <c r="J37" s="260">
        <v>53.583739585740588</v>
      </c>
      <c r="K37" s="260">
        <v>54.057968597505052</v>
      </c>
      <c r="L37" s="260">
        <v>54.152787879661737</v>
      </c>
      <c r="M37" s="260">
        <v>53.713263211278807</v>
      </c>
      <c r="N37" s="260">
        <v>54.529171985167139</v>
      </c>
      <c r="O37" s="260">
        <v>50.361728631380643</v>
      </c>
      <c r="P37" s="260">
        <v>50.224148098427293</v>
      </c>
      <c r="Q37" s="260">
        <v>48.496428858977723</v>
      </c>
      <c r="R37" s="260">
        <v>48.646000224462327</v>
      </c>
      <c r="S37" s="260">
        <v>49.182199821411707</v>
      </c>
      <c r="T37" s="260">
        <v>48.925964539341017</v>
      </c>
      <c r="U37" s="260">
        <v>47.285629545746367</v>
      </c>
      <c r="V37" s="260">
        <v>46.79998343050525</v>
      </c>
      <c r="W37" s="260">
        <v>51.930659778638187</v>
      </c>
      <c r="X37" s="260">
        <v>50.667486954249988</v>
      </c>
      <c r="Y37" s="260">
        <v>43.725075526118871</v>
      </c>
      <c r="DA37" s="68" t="s">
        <v>1971</v>
      </c>
    </row>
    <row r="38" spans="1:105" ht="12" customHeight="1" x14ac:dyDescent="0.25">
      <c r="A38" s="37" t="s">
        <v>159</v>
      </c>
      <c r="B38" s="226">
        <v>0.36091909376993497</v>
      </c>
      <c r="C38" s="226">
        <v>0.33878496026784782</v>
      </c>
      <c r="D38" s="226">
        <v>0.30187726257851177</v>
      </c>
      <c r="E38" s="226">
        <v>0.69629484262252672</v>
      </c>
      <c r="F38" s="226">
        <v>0.4687840565999552</v>
      </c>
      <c r="G38" s="226">
        <v>0.47445273943740918</v>
      </c>
      <c r="H38" s="226">
        <v>0.50984404049333854</v>
      </c>
      <c r="I38" s="226">
        <v>0.4841637875310878</v>
      </c>
      <c r="J38" s="226">
        <v>0.44701908561209353</v>
      </c>
      <c r="K38" s="226">
        <v>0.46182910359016688</v>
      </c>
      <c r="L38" s="226">
        <v>0.50980477742346775</v>
      </c>
      <c r="M38" s="226">
        <v>0.44734472102853851</v>
      </c>
      <c r="N38" s="226">
        <v>0.30470405523935612</v>
      </c>
      <c r="O38" s="226">
        <v>0.30477896911164049</v>
      </c>
      <c r="P38" s="226">
        <v>0.24040304979287441</v>
      </c>
      <c r="Q38" s="226">
        <v>0.22930804779364539</v>
      </c>
      <c r="R38" s="226">
        <v>0.2208787651139846</v>
      </c>
      <c r="S38" s="226">
        <v>0.26012374577739372</v>
      </c>
      <c r="T38" s="226">
        <v>0.31774171503845489</v>
      </c>
      <c r="U38" s="226">
        <v>0.25530449335339311</v>
      </c>
      <c r="V38" s="226">
        <v>0.26022803950826318</v>
      </c>
      <c r="W38" s="226">
        <v>0.24291163382062789</v>
      </c>
      <c r="X38" s="226">
        <v>0.56295799823986414</v>
      </c>
      <c r="Y38" s="226">
        <v>0.40173989510859742</v>
      </c>
      <c r="DA38" s="69" t="s">
        <v>1972</v>
      </c>
    </row>
    <row r="39" spans="1:105" ht="12" customHeight="1" x14ac:dyDescent="0.25">
      <c r="A39" s="37" t="s">
        <v>35</v>
      </c>
      <c r="B39" s="226">
        <v>8.5909938887721289</v>
      </c>
      <c r="C39" s="226">
        <v>7.9026849504919543</v>
      </c>
      <c r="D39" s="226">
        <v>7.3682340359244582</v>
      </c>
      <c r="E39" s="226">
        <v>8.2004812070852253</v>
      </c>
      <c r="F39" s="226">
        <v>9.6895293162296348</v>
      </c>
      <c r="G39" s="226">
        <v>13.816516834126819</v>
      </c>
      <c r="H39" s="226">
        <v>13.53547686414271</v>
      </c>
      <c r="I39" s="226">
        <v>17.269024996886849</v>
      </c>
      <c r="J39" s="226">
        <v>16.077705710765901</v>
      </c>
      <c r="K39" s="226">
        <v>14.962896334106709</v>
      </c>
      <c r="L39" s="226">
        <v>18.490095781258422</v>
      </c>
      <c r="M39" s="226">
        <v>16.647808557959031</v>
      </c>
      <c r="N39" s="226">
        <v>15.356120136443479</v>
      </c>
      <c r="O39" s="226">
        <v>17.656606428330289</v>
      </c>
      <c r="P39" s="226">
        <v>18.83849452188776</v>
      </c>
      <c r="Q39" s="226">
        <v>18.642362163196822</v>
      </c>
      <c r="R39" s="226">
        <v>17.648194474336911</v>
      </c>
      <c r="S39" s="226">
        <v>18.98366759460508</v>
      </c>
      <c r="T39" s="226">
        <v>17.604032871880129</v>
      </c>
      <c r="U39" s="226">
        <v>18.078095168457342</v>
      </c>
      <c r="V39" s="226">
        <v>17.562650888836568</v>
      </c>
      <c r="W39" s="226">
        <v>17.86360281593176</v>
      </c>
      <c r="X39" s="226">
        <v>16.214693741087409</v>
      </c>
      <c r="Y39" s="226">
        <v>15.440918489072081</v>
      </c>
      <c r="DA39" s="69" t="s">
        <v>1973</v>
      </c>
    </row>
    <row r="40" spans="1:105" ht="12" customHeight="1" x14ac:dyDescent="0.25">
      <c r="A40" s="37" t="s">
        <v>96</v>
      </c>
      <c r="B40" s="226">
        <v>0</v>
      </c>
      <c r="C40" s="226">
        <v>0</v>
      </c>
      <c r="D40" s="226">
        <v>0</v>
      </c>
      <c r="E40" s="226">
        <v>0</v>
      </c>
      <c r="F40" s="226">
        <v>0</v>
      </c>
      <c r="G40" s="226">
        <v>0</v>
      </c>
      <c r="H40" s="226">
        <v>0</v>
      </c>
      <c r="I40" s="226">
        <v>0</v>
      </c>
      <c r="J40" s="226">
        <v>0</v>
      </c>
      <c r="K40" s="226">
        <v>0</v>
      </c>
      <c r="L40" s="226">
        <v>0</v>
      </c>
      <c r="M40" s="226">
        <v>0</v>
      </c>
      <c r="N40" s="226">
        <v>0</v>
      </c>
      <c r="O40" s="226">
        <v>0</v>
      </c>
      <c r="P40" s="226">
        <v>0</v>
      </c>
      <c r="Q40" s="226">
        <v>0</v>
      </c>
      <c r="R40" s="226">
        <v>0</v>
      </c>
      <c r="S40" s="226">
        <v>0</v>
      </c>
      <c r="T40" s="226">
        <v>0</v>
      </c>
      <c r="U40" s="226">
        <v>0</v>
      </c>
      <c r="V40" s="226">
        <v>0</v>
      </c>
      <c r="W40" s="226">
        <v>0</v>
      </c>
      <c r="X40" s="226">
        <v>0</v>
      </c>
      <c r="Y40" s="226">
        <v>0</v>
      </c>
      <c r="DA40" s="69" t="s">
        <v>1974</v>
      </c>
    </row>
    <row r="41" spans="1:105" ht="12" customHeight="1" x14ac:dyDescent="0.25">
      <c r="A41" s="37" t="s">
        <v>78</v>
      </c>
      <c r="B41" s="226">
        <v>0</v>
      </c>
      <c r="C41" s="226">
        <v>0</v>
      </c>
      <c r="D41" s="226">
        <v>0</v>
      </c>
      <c r="E41" s="226">
        <v>0</v>
      </c>
      <c r="F41" s="226">
        <v>0</v>
      </c>
      <c r="G41" s="226">
        <v>0</v>
      </c>
      <c r="H41" s="226">
        <v>0</v>
      </c>
      <c r="I41" s="226">
        <v>0</v>
      </c>
      <c r="J41" s="226">
        <v>0</v>
      </c>
      <c r="K41" s="226">
        <v>0</v>
      </c>
      <c r="L41" s="226">
        <v>0</v>
      </c>
      <c r="M41" s="226">
        <v>0</v>
      </c>
      <c r="N41" s="226">
        <v>0</v>
      </c>
      <c r="O41" s="226">
        <v>0</v>
      </c>
      <c r="P41" s="226">
        <v>0</v>
      </c>
      <c r="Q41" s="226">
        <v>0</v>
      </c>
      <c r="R41" s="226">
        <v>0</v>
      </c>
      <c r="S41" s="226">
        <v>0</v>
      </c>
      <c r="T41" s="226">
        <v>0.39895361072582242</v>
      </c>
      <c r="U41" s="226">
        <v>0.4254281360123518</v>
      </c>
      <c r="V41" s="226">
        <v>0.42909341511465998</v>
      </c>
      <c r="W41" s="226">
        <v>0.54915298930449652</v>
      </c>
      <c r="X41" s="226">
        <v>0.55112151083167316</v>
      </c>
      <c r="Y41" s="226">
        <v>0.6001880514862723</v>
      </c>
      <c r="DA41" s="69" t="s">
        <v>1975</v>
      </c>
    </row>
    <row r="42" spans="1:105" ht="12" customHeight="1" x14ac:dyDescent="0.25">
      <c r="A42" s="37" t="s">
        <v>40</v>
      </c>
      <c r="B42" s="226">
        <v>40.77803723086285</v>
      </c>
      <c r="C42" s="226">
        <v>44.194827702167863</v>
      </c>
      <c r="D42" s="226">
        <v>44.653392047163138</v>
      </c>
      <c r="E42" s="226">
        <v>42.179370128331207</v>
      </c>
      <c r="F42" s="226">
        <v>48.922348275727131</v>
      </c>
      <c r="G42" s="226">
        <v>45.71842527724661</v>
      </c>
      <c r="H42" s="226">
        <v>43.063814366084017</v>
      </c>
      <c r="I42" s="226">
        <v>40.380462144030147</v>
      </c>
      <c r="J42" s="226">
        <v>37.059014789362593</v>
      </c>
      <c r="K42" s="226">
        <v>38.633243159808167</v>
      </c>
      <c r="L42" s="226">
        <v>35.15288732097985</v>
      </c>
      <c r="M42" s="226">
        <v>36.61810993229124</v>
      </c>
      <c r="N42" s="226">
        <v>38.868347793484297</v>
      </c>
      <c r="O42" s="226">
        <v>32.400343233938713</v>
      </c>
      <c r="P42" s="226">
        <v>31.145250526746661</v>
      </c>
      <c r="Q42" s="226">
        <v>29.62475864798725</v>
      </c>
      <c r="R42" s="226">
        <v>30.776926985011439</v>
      </c>
      <c r="S42" s="226">
        <v>29.938408481029239</v>
      </c>
      <c r="T42" s="226">
        <v>30.605236341696621</v>
      </c>
      <c r="U42" s="226">
        <v>28.52680174792328</v>
      </c>
      <c r="V42" s="226">
        <v>28.548011087045762</v>
      </c>
      <c r="W42" s="226">
        <v>33.274992339581303</v>
      </c>
      <c r="X42" s="226">
        <v>33.338713704091042</v>
      </c>
      <c r="Y42" s="226">
        <v>27.282229090451921</v>
      </c>
      <c r="DA42" s="69" t="s">
        <v>1976</v>
      </c>
    </row>
    <row r="43" spans="1:105" ht="12" customHeight="1" x14ac:dyDescent="0.25">
      <c r="A43" s="57" t="s">
        <v>1883</v>
      </c>
      <c r="B43" s="261">
        <f t="shared" ref="B43:Y43" si="1">B44+B55</f>
        <v>226.98528078032538</v>
      </c>
      <c r="C43" s="261">
        <f t="shared" si="1"/>
        <v>236.68433647076264</v>
      </c>
      <c r="D43" s="261">
        <f t="shared" si="1"/>
        <v>234.04133488130412</v>
      </c>
      <c r="E43" s="261">
        <f t="shared" si="1"/>
        <v>223.91106616820295</v>
      </c>
      <c r="F43" s="261">
        <f t="shared" si="1"/>
        <v>258.72410988452856</v>
      </c>
      <c r="G43" s="261">
        <f t="shared" si="1"/>
        <v>272.70798570688385</v>
      </c>
      <c r="H43" s="261">
        <f t="shared" si="1"/>
        <v>258.30182185182855</v>
      </c>
      <c r="I43" s="261">
        <f t="shared" si="1"/>
        <v>270.1480049763141</v>
      </c>
      <c r="J43" s="261">
        <f t="shared" si="1"/>
        <v>248.47206676285981</v>
      </c>
      <c r="K43" s="261">
        <f t="shared" si="1"/>
        <v>247.3272914094367</v>
      </c>
      <c r="L43" s="261">
        <f t="shared" si="1"/>
        <v>250.93464349031859</v>
      </c>
      <c r="M43" s="261">
        <f t="shared" si="1"/>
        <v>247.11912960755004</v>
      </c>
      <c r="N43" s="261">
        <f t="shared" si="1"/>
        <v>249.60106753521728</v>
      </c>
      <c r="O43" s="261">
        <f t="shared" si="1"/>
        <v>233.29769735350067</v>
      </c>
      <c r="P43" s="261">
        <f t="shared" si="1"/>
        <v>233.87566470849887</v>
      </c>
      <c r="Q43" s="261">
        <f t="shared" si="1"/>
        <v>226.26911142302933</v>
      </c>
      <c r="R43" s="261">
        <f t="shared" si="1"/>
        <v>225.87432587374735</v>
      </c>
      <c r="S43" s="261">
        <f t="shared" si="1"/>
        <v>229.42230031538341</v>
      </c>
      <c r="T43" s="261">
        <f t="shared" si="1"/>
        <v>224.57847502391485</v>
      </c>
      <c r="U43" s="261">
        <f t="shared" si="1"/>
        <v>218.83909868613642</v>
      </c>
      <c r="V43" s="261">
        <f t="shared" si="1"/>
        <v>217.05260318542943</v>
      </c>
      <c r="W43" s="261">
        <f t="shared" si="1"/>
        <v>239.30404004041156</v>
      </c>
      <c r="X43" s="261">
        <f t="shared" si="1"/>
        <v>229.68017515436446</v>
      </c>
      <c r="Y43" s="261">
        <f t="shared" si="1"/>
        <v>200.28239922110646</v>
      </c>
      <c r="DA43" s="70"/>
    </row>
    <row r="44" spans="1:105" ht="12" customHeight="1" x14ac:dyDescent="0.25">
      <c r="A44" s="60" t="s">
        <v>1884</v>
      </c>
      <c r="B44" s="262">
        <v>52.29167198327648</v>
      </c>
      <c r="C44" s="262">
        <v>51.859372278443352</v>
      </c>
      <c r="D44" s="262">
        <v>50.198944536695812</v>
      </c>
      <c r="E44" s="262">
        <v>54.693850151504137</v>
      </c>
      <c r="F44" s="262">
        <v>62.731702816513042</v>
      </c>
      <c r="G44" s="262">
        <v>73.23942295872267</v>
      </c>
      <c r="H44" s="262">
        <v>71.537136112531726</v>
      </c>
      <c r="I44" s="262">
        <v>79.519733586695793</v>
      </c>
      <c r="J44" s="262">
        <v>73.973351919843523</v>
      </c>
      <c r="K44" s="262">
        <v>72.337849710665296</v>
      </c>
      <c r="L44" s="262">
        <v>79.6790313159063</v>
      </c>
      <c r="M44" s="262">
        <v>76.638257789334432</v>
      </c>
      <c r="N44" s="262">
        <v>74.423730847760879</v>
      </c>
      <c r="O44" s="262">
        <v>76.132589739740453</v>
      </c>
      <c r="P44" s="262">
        <v>77.439365150259363</v>
      </c>
      <c r="Q44" s="262">
        <v>75.658388664628518</v>
      </c>
      <c r="R44" s="262">
        <v>73.922700215041331</v>
      </c>
      <c r="S44" s="262">
        <v>76.799358246167515</v>
      </c>
      <c r="T44" s="262">
        <v>74.633967235400462</v>
      </c>
      <c r="U44" s="262">
        <v>73.668509334927933</v>
      </c>
      <c r="V44" s="262">
        <v>71.781849966725247</v>
      </c>
      <c r="W44" s="262">
        <v>75.638728340750745</v>
      </c>
      <c r="X44" s="262">
        <v>72.003445701715052</v>
      </c>
      <c r="Y44" s="262">
        <v>65.344721010048673</v>
      </c>
      <c r="DA44" s="72" t="s">
        <v>1977</v>
      </c>
    </row>
    <row r="45" spans="1:105" ht="12" customHeight="1" x14ac:dyDescent="0.25">
      <c r="A45" s="64" t="s">
        <v>28</v>
      </c>
      <c r="B45" s="229">
        <v>5.8084331729007914</v>
      </c>
      <c r="C45" s="229">
        <v>5.0978490102886891</v>
      </c>
      <c r="D45" s="229">
        <v>4.9282549905405251</v>
      </c>
      <c r="E45" s="229">
        <v>6.807857881067533</v>
      </c>
      <c r="F45" s="229">
        <v>6.4919895112244843</v>
      </c>
      <c r="G45" s="229">
        <v>6.9239075255952116</v>
      </c>
      <c r="H45" s="229">
        <v>6.3850006888336326</v>
      </c>
      <c r="I45" s="229">
        <v>5.3057808413953857</v>
      </c>
      <c r="J45" s="229">
        <v>6.3052909696612014</v>
      </c>
      <c r="K45" s="229">
        <v>6.3290117786966533</v>
      </c>
      <c r="L45" s="229">
        <v>6.4699792060079222</v>
      </c>
      <c r="M45" s="229">
        <v>6.0318591116007063</v>
      </c>
      <c r="N45" s="229">
        <v>6.119799507981571</v>
      </c>
      <c r="O45" s="229">
        <v>6.3460862903456521</v>
      </c>
      <c r="P45" s="229">
        <v>6.4596834350656378</v>
      </c>
      <c r="Q45" s="229">
        <v>6.3873608425643118</v>
      </c>
      <c r="R45" s="229">
        <v>6.1029841017239006</v>
      </c>
      <c r="S45" s="229">
        <v>5.5406210359480843</v>
      </c>
      <c r="T45" s="229">
        <v>5.4992924874140598</v>
      </c>
      <c r="U45" s="229">
        <v>4.6119170651593864</v>
      </c>
      <c r="V45" s="229">
        <v>3.9447053678493749</v>
      </c>
      <c r="W45" s="229">
        <v>3.958187041486164</v>
      </c>
      <c r="X45" s="229">
        <v>3.6910580077198749</v>
      </c>
      <c r="Y45" s="229">
        <v>2.6632771357118279</v>
      </c>
      <c r="DA45" s="73" t="s">
        <v>1978</v>
      </c>
    </row>
    <row r="46" spans="1:105" ht="12" customHeight="1" x14ac:dyDescent="0.25">
      <c r="A46" s="64" t="s">
        <v>30</v>
      </c>
      <c r="B46" s="229">
        <v>0</v>
      </c>
      <c r="C46" s="229">
        <v>0</v>
      </c>
      <c r="D46" s="229">
        <v>0</v>
      </c>
      <c r="E46" s="229">
        <v>0</v>
      </c>
      <c r="F46" s="229">
        <v>0</v>
      </c>
      <c r="G46" s="229">
        <v>0</v>
      </c>
      <c r="H46" s="229">
        <v>0</v>
      </c>
      <c r="I46" s="229">
        <v>0</v>
      </c>
      <c r="J46" s="229">
        <v>0</v>
      </c>
      <c r="K46" s="229">
        <v>0</v>
      </c>
      <c r="L46" s="229">
        <v>0</v>
      </c>
      <c r="M46" s="229">
        <v>0</v>
      </c>
      <c r="N46" s="229">
        <v>0</v>
      </c>
      <c r="O46" s="229">
        <v>0</v>
      </c>
      <c r="P46" s="229">
        <v>0</v>
      </c>
      <c r="Q46" s="229">
        <v>0</v>
      </c>
      <c r="R46" s="229">
        <v>0</v>
      </c>
      <c r="S46" s="229">
        <v>0</v>
      </c>
      <c r="T46" s="229">
        <v>0</v>
      </c>
      <c r="U46" s="229">
        <v>0</v>
      </c>
      <c r="V46" s="229">
        <v>0</v>
      </c>
      <c r="W46" s="229">
        <v>0</v>
      </c>
      <c r="X46" s="229">
        <v>0</v>
      </c>
      <c r="Y46" s="229">
        <v>0</v>
      </c>
      <c r="DA46" s="73" t="s">
        <v>1979</v>
      </c>
    </row>
    <row r="47" spans="1:105" ht="12" customHeight="1" x14ac:dyDescent="0.25">
      <c r="A47" s="64" t="s">
        <v>31</v>
      </c>
      <c r="B47" s="229">
        <v>1.0554691954391611</v>
      </c>
      <c r="C47" s="229">
        <v>1.17008587611239</v>
      </c>
      <c r="D47" s="229">
        <v>1.038378583783643</v>
      </c>
      <c r="E47" s="229">
        <v>1.19598124846238</v>
      </c>
      <c r="F47" s="229">
        <v>0.45144341819408301</v>
      </c>
      <c r="G47" s="229">
        <v>0.25729877936303058</v>
      </c>
      <c r="H47" s="229">
        <v>0.21507316420617961</v>
      </c>
      <c r="I47" s="229">
        <v>0.1489163650573469</v>
      </c>
      <c r="J47" s="229">
        <v>0.17355282239284131</v>
      </c>
      <c r="K47" s="229">
        <v>0.19608507853535351</v>
      </c>
      <c r="L47" s="229">
        <v>0.17530970484196701</v>
      </c>
      <c r="M47" s="229">
        <v>0.1973654444177797</v>
      </c>
      <c r="N47" s="229">
        <v>0.13323614550709351</v>
      </c>
      <c r="O47" s="229">
        <v>8.8569740348096768E-2</v>
      </c>
      <c r="P47" s="229">
        <v>4.4701437813387722E-2</v>
      </c>
      <c r="Q47" s="229">
        <v>0.33102307122383601</v>
      </c>
      <c r="R47" s="229">
        <v>4.2521444725896723E-2</v>
      </c>
      <c r="S47" s="229">
        <v>2.1307546403180729E-2</v>
      </c>
      <c r="T47" s="229">
        <v>2.1557807005773581E-2</v>
      </c>
      <c r="U47" s="229">
        <v>4.3215960015144217E-2</v>
      </c>
      <c r="V47" s="229">
        <v>2.162326291200397E-2</v>
      </c>
      <c r="W47" s="229">
        <v>4.4072833336521268E-2</v>
      </c>
      <c r="X47" s="229">
        <v>0.58240014076631319</v>
      </c>
      <c r="Y47" s="229">
        <v>4.4927538303132987E-2</v>
      </c>
      <c r="DA47" s="73" t="s">
        <v>1980</v>
      </c>
    </row>
    <row r="48" spans="1:105" ht="12" customHeight="1" x14ac:dyDescent="0.25">
      <c r="A48" s="64" t="s">
        <v>159</v>
      </c>
      <c r="B48" s="229">
        <v>1.8058919428422531</v>
      </c>
      <c r="C48" s="229">
        <v>1.8543556807136681</v>
      </c>
      <c r="D48" s="229">
        <v>1.701821772748199</v>
      </c>
      <c r="E48" s="229">
        <v>2.7483882705937082</v>
      </c>
      <c r="F48" s="229">
        <v>1.87940912032956</v>
      </c>
      <c r="G48" s="229">
        <v>1.6588049690330471</v>
      </c>
      <c r="H48" s="229">
        <v>1.6425996284343809</v>
      </c>
      <c r="I48" s="229">
        <v>1.478953538156798</v>
      </c>
      <c r="J48" s="229">
        <v>1.3236943047086811</v>
      </c>
      <c r="K48" s="229">
        <v>1.3489179169090311</v>
      </c>
      <c r="L48" s="229">
        <v>1.311633432632398</v>
      </c>
      <c r="M48" s="229">
        <v>1.179035615298379</v>
      </c>
      <c r="N48" s="229">
        <v>0.86344136781975134</v>
      </c>
      <c r="O48" s="229">
        <v>0.74316918754412753</v>
      </c>
      <c r="P48" s="229">
        <v>0.57764306239435836</v>
      </c>
      <c r="Q48" s="229">
        <v>0.54871435741331465</v>
      </c>
      <c r="R48" s="229">
        <v>0.55386322216969752</v>
      </c>
      <c r="S48" s="229">
        <v>0.62434177557873971</v>
      </c>
      <c r="T48" s="229">
        <v>0.75351442603172736</v>
      </c>
      <c r="U48" s="229">
        <v>0.59077902332074661</v>
      </c>
      <c r="V48" s="229">
        <v>0.62015676912834228</v>
      </c>
      <c r="W48" s="229">
        <v>0.61894660218558673</v>
      </c>
      <c r="X48" s="229">
        <v>1.404027450239326</v>
      </c>
      <c r="Y48" s="229">
        <v>0.95130357426634915</v>
      </c>
      <c r="DA48" s="73" t="s">
        <v>1981</v>
      </c>
    </row>
    <row r="49" spans="1:105" ht="12" customHeight="1" x14ac:dyDescent="0.25">
      <c r="A49" s="64" t="s">
        <v>32</v>
      </c>
      <c r="B49" s="229">
        <v>1.1573542055773001</v>
      </c>
      <c r="C49" s="229">
        <v>1.04579460935736</v>
      </c>
      <c r="D49" s="229">
        <v>1.511690621102302</v>
      </c>
      <c r="E49" s="229">
        <v>0.82282447480138865</v>
      </c>
      <c r="F49" s="229">
        <v>1.0648088617560889</v>
      </c>
      <c r="G49" s="229">
        <v>1.028152788669815</v>
      </c>
      <c r="H49" s="229">
        <v>0.93043827370045296</v>
      </c>
      <c r="I49" s="229">
        <v>1.0062887268430669</v>
      </c>
      <c r="J49" s="229">
        <v>1.073319997824935</v>
      </c>
      <c r="K49" s="229">
        <v>0.57160214675091092</v>
      </c>
      <c r="L49" s="229">
        <v>0.33819142422716292</v>
      </c>
      <c r="M49" s="229">
        <v>0.118450688876235</v>
      </c>
      <c r="N49" s="229">
        <v>0.1370808844887286</v>
      </c>
      <c r="O49" s="229">
        <v>0.23920223879401559</v>
      </c>
      <c r="P49" s="229">
        <v>0.13810583746787949</v>
      </c>
      <c r="Q49" s="229">
        <v>0.1569974385610825</v>
      </c>
      <c r="R49" s="229">
        <v>0.15776815742712</v>
      </c>
      <c r="S49" s="229">
        <v>0.1405463483880724</v>
      </c>
      <c r="T49" s="229">
        <v>0.15997271548014799</v>
      </c>
      <c r="U49" s="229">
        <v>0.17816043924245359</v>
      </c>
      <c r="V49" s="229">
        <v>0.17828644865960069</v>
      </c>
      <c r="W49" s="229">
        <v>0.1821509848786034</v>
      </c>
      <c r="X49" s="229">
        <v>0.14857263098271861</v>
      </c>
      <c r="Y49" s="229">
        <v>0.12965189837277699</v>
      </c>
      <c r="DA49" s="73" t="s">
        <v>1982</v>
      </c>
    </row>
    <row r="50" spans="1:105" ht="12" customHeight="1" x14ac:dyDescent="0.25">
      <c r="A50" s="64" t="s">
        <v>33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3.3619468692050888E-2</v>
      </c>
      <c r="I50" s="229">
        <v>0</v>
      </c>
      <c r="J50" s="229">
        <v>1.693112715176083E-2</v>
      </c>
      <c r="K50" s="229">
        <v>1.7005545032100659E-2</v>
      </c>
      <c r="L50" s="229">
        <v>1.7104360799682149E-2</v>
      </c>
      <c r="M50" s="229">
        <v>1.711658519810309E-2</v>
      </c>
      <c r="N50" s="229">
        <v>1.7332575570775791E-2</v>
      </c>
      <c r="O50" s="229">
        <v>1.7282716736844211E-2</v>
      </c>
      <c r="P50" s="229">
        <v>1.7178600309055301E-2</v>
      </c>
      <c r="Q50" s="229">
        <v>1.6690967772386631E-2</v>
      </c>
      <c r="R50" s="229">
        <v>1.7442972720661282E-2</v>
      </c>
      <c r="S50" s="229">
        <v>0</v>
      </c>
      <c r="T50" s="229">
        <v>1.7686710408970439E-2</v>
      </c>
      <c r="U50" s="229">
        <v>1.7727873935154789E-2</v>
      </c>
      <c r="V50" s="229">
        <v>1.7740412515949291E-2</v>
      </c>
      <c r="W50" s="229">
        <v>1.81249536138475E-2</v>
      </c>
      <c r="X50" s="229">
        <v>1.8479711035459361E-2</v>
      </c>
      <c r="Y50" s="229">
        <v>1.8429990563108439E-2</v>
      </c>
      <c r="DA50" s="73" t="s">
        <v>1983</v>
      </c>
    </row>
    <row r="51" spans="1:105" ht="12" customHeight="1" x14ac:dyDescent="0.25">
      <c r="A51" s="64" t="s">
        <v>35</v>
      </c>
      <c r="B51" s="229">
        <v>41.074624291590972</v>
      </c>
      <c r="C51" s="229">
        <v>41.332518874460831</v>
      </c>
      <c r="D51" s="229">
        <v>39.691304407928627</v>
      </c>
      <c r="E51" s="229">
        <v>30.929473917058761</v>
      </c>
      <c r="F51" s="229">
        <v>37.119273334083189</v>
      </c>
      <c r="G51" s="229">
        <v>46.158238520623748</v>
      </c>
      <c r="H51" s="229">
        <v>41.6693015788792</v>
      </c>
      <c r="I51" s="229">
        <v>50.405547050475803</v>
      </c>
      <c r="J51" s="229">
        <v>45.491891727183898</v>
      </c>
      <c r="K51" s="229">
        <v>41.76073942994082</v>
      </c>
      <c r="L51" s="229">
        <v>45.456503338276242</v>
      </c>
      <c r="M51" s="229">
        <v>41.926631153973283</v>
      </c>
      <c r="N51" s="229">
        <v>41.579992472198917</v>
      </c>
      <c r="O51" s="229">
        <v>41.139425569285763</v>
      </c>
      <c r="P51" s="229">
        <v>43.252784305049197</v>
      </c>
      <c r="Q51" s="229">
        <v>42.626164345668222</v>
      </c>
      <c r="R51" s="229">
        <v>42.286051130003933</v>
      </c>
      <c r="S51" s="229">
        <v>43.538233490571763</v>
      </c>
      <c r="T51" s="229">
        <v>39.891263684593817</v>
      </c>
      <c r="U51" s="229">
        <v>39.973075494489649</v>
      </c>
      <c r="V51" s="229">
        <v>39.993163120252042</v>
      </c>
      <c r="W51" s="229">
        <v>43.380966141310047</v>
      </c>
      <c r="X51" s="229">
        <v>38.454923365236922</v>
      </c>
      <c r="Y51" s="229">
        <v>34.937802417971312</v>
      </c>
      <c r="DA51" s="73" t="s">
        <v>1984</v>
      </c>
    </row>
    <row r="52" spans="1:105" ht="12" customHeight="1" x14ac:dyDescent="0.25">
      <c r="A52" s="64" t="s">
        <v>36</v>
      </c>
      <c r="B52" s="229">
        <v>0.46732748681970082</v>
      </c>
      <c r="C52" s="229">
        <v>0.41776475537864038</v>
      </c>
      <c r="D52" s="229">
        <v>0.40007367304463731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1985</v>
      </c>
    </row>
    <row r="53" spans="1:105" ht="12" customHeight="1" x14ac:dyDescent="0.25">
      <c r="A53" s="64" t="s">
        <v>38</v>
      </c>
      <c r="B53" s="229">
        <v>0</v>
      </c>
      <c r="C53" s="229">
        <v>0</v>
      </c>
      <c r="D53" s="229">
        <v>0</v>
      </c>
      <c r="E53" s="229">
        <v>8.1828534858147783</v>
      </c>
      <c r="F53" s="229">
        <v>10.886689631190251</v>
      </c>
      <c r="G53" s="229">
        <v>11.505515868627789</v>
      </c>
      <c r="H53" s="229">
        <v>13.14028832207824</v>
      </c>
      <c r="I53" s="229">
        <v>13.27254754995114</v>
      </c>
      <c r="J53" s="229">
        <v>10.953592481462801</v>
      </c>
      <c r="K53" s="229">
        <v>14.460763120652841</v>
      </c>
      <c r="L53" s="229">
        <v>17.318245773770851</v>
      </c>
      <c r="M53" s="229">
        <v>14.12278208753111</v>
      </c>
      <c r="N53" s="229">
        <v>10.957889174120631</v>
      </c>
      <c r="O53" s="229">
        <v>11.93088898901944</v>
      </c>
      <c r="P53" s="229">
        <v>12.70635193555543</v>
      </c>
      <c r="Q53" s="229">
        <v>11.847923615865261</v>
      </c>
      <c r="R53" s="229">
        <v>11.81622321828409</v>
      </c>
      <c r="S53" s="229">
        <v>13.919457641113731</v>
      </c>
      <c r="T53" s="229">
        <v>14.257859281681601</v>
      </c>
      <c r="U53" s="229">
        <v>14.614651023058871</v>
      </c>
      <c r="V53" s="229">
        <v>15.08761127914344</v>
      </c>
      <c r="W53" s="229">
        <v>13.365949744548789</v>
      </c>
      <c r="X53" s="229">
        <v>14.401641624974561</v>
      </c>
      <c r="Y53" s="229">
        <v>13.427925229531031</v>
      </c>
      <c r="DA53" s="73" t="s">
        <v>1986</v>
      </c>
    </row>
    <row r="54" spans="1:105" ht="12" customHeight="1" x14ac:dyDescent="0.25">
      <c r="A54" s="64" t="s">
        <v>39</v>
      </c>
      <c r="B54" s="229">
        <v>0.92257168810630541</v>
      </c>
      <c r="C54" s="229">
        <v>0.94100347213177105</v>
      </c>
      <c r="D54" s="229">
        <v>0.92742048754788065</v>
      </c>
      <c r="E54" s="229">
        <v>4.0064708737055836</v>
      </c>
      <c r="F54" s="229">
        <v>4.8380889397353881</v>
      </c>
      <c r="G54" s="229">
        <v>5.7075045068100154</v>
      </c>
      <c r="H54" s="229">
        <v>7.5208149877075847</v>
      </c>
      <c r="I54" s="229">
        <v>7.9016995148162383</v>
      </c>
      <c r="J54" s="229">
        <v>8.6350784894573973</v>
      </c>
      <c r="K54" s="229">
        <v>7.6537246941475914</v>
      </c>
      <c r="L54" s="229">
        <v>8.5920640753500699</v>
      </c>
      <c r="M54" s="229">
        <v>13.04501710243883</v>
      </c>
      <c r="N54" s="229">
        <v>14.6149587200734</v>
      </c>
      <c r="O54" s="229">
        <v>15.62796500766652</v>
      </c>
      <c r="P54" s="229">
        <v>14.242916536604421</v>
      </c>
      <c r="Q54" s="229">
        <v>13.74351402556011</v>
      </c>
      <c r="R54" s="229">
        <v>12.945845967986029</v>
      </c>
      <c r="S54" s="229">
        <v>13.01485040816395</v>
      </c>
      <c r="T54" s="229">
        <v>14.03282012278436</v>
      </c>
      <c r="U54" s="229">
        <v>13.638982455706531</v>
      </c>
      <c r="V54" s="229">
        <v>11.91856330626449</v>
      </c>
      <c r="W54" s="229">
        <v>14.07033003939118</v>
      </c>
      <c r="X54" s="229">
        <v>13.30234277075987</v>
      </c>
      <c r="Y54" s="229">
        <v>13.17140322532914</v>
      </c>
      <c r="DA54" s="73" t="s">
        <v>1987</v>
      </c>
    </row>
    <row r="55" spans="1:105" ht="12" customHeight="1" x14ac:dyDescent="0.25">
      <c r="A55" s="60" t="s">
        <v>1896</v>
      </c>
      <c r="B55" s="262">
        <v>174.69360879704891</v>
      </c>
      <c r="C55" s="262">
        <v>184.8249641923193</v>
      </c>
      <c r="D55" s="262">
        <v>183.8423903446083</v>
      </c>
      <c r="E55" s="262">
        <v>169.21721601669881</v>
      </c>
      <c r="F55" s="262">
        <v>195.9924070680155</v>
      </c>
      <c r="G55" s="262">
        <v>199.46856274816119</v>
      </c>
      <c r="H55" s="262">
        <v>186.76468573929679</v>
      </c>
      <c r="I55" s="262">
        <v>190.62827138961831</v>
      </c>
      <c r="J55" s="262">
        <v>174.4987148430163</v>
      </c>
      <c r="K55" s="262">
        <v>174.9894416987714</v>
      </c>
      <c r="L55" s="262">
        <v>171.25561217441231</v>
      </c>
      <c r="M55" s="262">
        <v>170.4808718182156</v>
      </c>
      <c r="N55" s="262">
        <v>175.1773366874564</v>
      </c>
      <c r="O55" s="262">
        <v>157.1651076137602</v>
      </c>
      <c r="P55" s="262">
        <v>156.43629955823951</v>
      </c>
      <c r="Q55" s="262">
        <v>150.61072275840081</v>
      </c>
      <c r="R55" s="262">
        <v>151.95162565870601</v>
      </c>
      <c r="S55" s="262">
        <v>152.6229420692159</v>
      </c>
      <c r="T55" s="262">
        <v>149.94450778851439</v>
      </c>
      <c r="U55" s="262">
        <v>145.17058935120849</v>
      </c>
      <c r="V55" s="262">
        <v>145.27075321870419</v>
      </c>
      <c r="W55" s="262">
        <v>163.6653116996608</v>
      </c>
      <c r="X55" s="262">
        <v>157.6767294526494</v>
      </c>
      <c r="Y55" s="262">
        <v>134.9376782110578</v>
      </c>
      <c r="DA55" s="72" t="s">
        <v>1988</v>
      </c>
    </row>
    <row r="56" spans="1:105" ht="12" customHeight="1" x14ac:dyDescent="0.25">
      <c r="A56" s="57" t="s">
        <v>1898</v>
      </c>
      <c r="B56" s="261">
        <f t="shared" ref="B56:Y56" si="2">B57+B68</f>
        <v>2022.5112840551508</v>
      </c>
      <c r="C56" s="261">
        <f t="shared" si="2"/>
        <v>2029.743541542585</v>
      </c>
      <c r="D56" s="261">
        <f t="shared" si="2"/>
        <v>1974.9673688884325</v>
      </c>
      <c r="E56" s="261">
        <f t="shared" si="2"/>
        <v>2087.4838367914826</v>
      </c>
      <c r="F56" s="261">
        <f t="shared" si="2"/>
        <v>2398.2079597544598</v>
      </c>
      <c r="G56" s="261">
        <f t="shared" si="2"/>
        <v>2739.1755740840663</v>
      </c>
      <c r="H56" s="261">
        <f t="shared" si="2"/>
        <v>2658.8156571378454</v>
      </c>
      <c r="I56" s="261">
        <f t="shared" si="2"/>
        <v>2920.3751753092697</v>
      </c>
      <c r="J56" s="261">
        <f t="shared" si="2"/>
        <v>2710.820189360014</v>
      </c>
      <c r="K56" s="261">
        <f t="shared" si="2"/>
        <v>2659.8843707037013</v>
      </c>
      <c r="L56" s="261">
        <f t="shared" si="2"/>
        <v>2885.3486835964782</v>
      </c>
      <c r="M56" s="261">
        <f t="shared" si="2"/>
        <v>2787.1562888992103</v>
      </c>
      <c r="N56" s="261">
        <f t="shared" si="2"/>
        <v>2726.5305699576047</v>
      </c>
      <c r="O56" s="261">
        <f t="shared" si="2"/>
        <v>2743.5404791717997</v>
      </c>
      <c r="P56" s="261">
        <f t="shared" si="2"/>
        <v>2783.5417423824874</v>
      </c>
      <c r="Q56" s="261">
        <f t="shared" si="2"/>
        <v>2714.9150749359242</v>
      </c>
      <c r="R56" s="261">
        <f t="shared" si="2"/>
        <v>2662.5560817729847</v>
      </c>
      <c r="S56" s="261">
        <f t="shared" si="2"/>
        <v>2755.3213878307474</v>
      </c>
      <c r="T56" s="261">
        <f t="shared" si="2"/>
        <v>2680.9960758290249</v>
      </c>
      <c r="U56" s="261">
        <f t="shared" si="2"/>
        <v>2640.4502421077377</v>
      </c>
      <c r="V56" s="261">
        <f t="shared" si="2"/>
        <v>2580.7283245125886</v>
      </c>
      <c r="W56" s="261">
        <f t="shared" si="2"/>
        <v>2741.3035510297836</v>
      </c>
      <c r="X56" s="261">
        <f t="shared" si="2"/>
        <v>2613.4380978256722</v>
      </c>
      <c r="Y56" s="261">
        <f t="shared" si="2"/>
        <v>2354.8732812224998</v>
      </c>
      <c r="DA56" s="70"/>
    </row>
    <row r="57" spans="1:105" ht="12" customHeight="1" x14ac:dyDescent="0.25">
      <c r="A57" s="60" t="s">
        <v>1899</v>
      </c>
      <c r="B57" s="262">
        <v>1661.029580645253</v>
      </c>
      <c r="C57" s="262">
        <v>1647.2977076682</v>
      </c>
      <c r="D57" s="262">
        <v>1594.5547088126909</v>
      </c>
      <c r="E57" s="262">
        <v>1737.334063636014</v>
      </c>
      <c r="F57" s="262">
        <v>1992.654089465708</v>
      </c>
      <c r="G57" s="262">
        <v>2326.4287292770719</v>
      </c>
      <c r="H57" s="262">
        <v>2272.35608828042</v>
      </c>
      <c r="I57" s="262">
        <v>2525.920949224454</v>
      </c>
      <c r="J57" s="262">
        <v>2349.741766865618</v>
      </c>
      <c r="K57" s="262">
        <v>2297.7905202211332</v>
      </c>
      <c r="L57" s="262">
        <v>2530.9809947405529</v>
      </c>
      <c r="M57" s="262">
        <v>2434.391718014153</v>
      </c>
      <c r="N57" s="262">
        <v>2364.047921046521</v>
      </c>
      <c r="O57" s="262">
        <v>2418.3293211446971</v>
      </c>
      <c r="P57" s="262">
        <v>2459.8386577141218</v>
      </c>
      <c r="Q57" s="262">
        <v>2403.2664634646708</v>
      </c>
      <c r="R57" s="262">
        <v>2348.1328303601372</v>
      </c>
      <c r="S57" s="262">
        <v>2439.5090266429679</v>
      </c>
      <c r="T57" s="262">
        <v>2370.7260180656608</v>
      </c>
      <c r="U57" s="262">
        <v>2340.0585318153571</v>
      </c>
      <c r="V57" s="262">
        <v>2280.129351884214</v>
      </c>
      <c r="W57" s="262">
        <v>2402.6419590591408</v>
      </c>
      <c r="X57" s="262">
        <v>2287.168275230948</v>
      </c>
      <c r="Y57" s="262">
        <v>2075.655843848604</v>
      </c>
      <c r="DA57" s="72" t="s">
        <v>1989</v>
      </c>
    </row>
    <row r="58" spans="1:105" ht="12" customHeight="1" x14ac:dyDescent="0.25">
      <c r="A58" s="64" t="s">
        <v>28</v>
      </c>
      <c r="B58" s="229">
        <v>184.50317137449579</v>
      </c>
      <c r="C58" s="229">
        <v>161.93167444446419</v>
      </c>
      <c r="D58" s="229">
        <v>156.54457028775789</v>
      </c>
      <c r="E58" s="229">
        <v>216.2496032809687</v>
      </c>
      <c r="F58" s="229">
        <v>206.21613741536601</v>
      </c>
      <c r="G58" s="229">
        <v>219.9358861071421</v>
      </c>
      <c r="H58" s="229">
        <v>202.8176689394214</v>
      </c>
      <c r="I58" s="229">
        <v>168.53656790314761</v>
      </c>
      <c r="J58" s="229">
        <v>200.28571315394399</v>
      </c>
      <c r="K58" s="229">
        <v>201.03919767624669</v>
      </c>
      <c r="L58" s="229">
        <v>205.51698654378109</v>
      </c>
      <c r="M58" s="229">
        <v>191.6002306037872</v>
      </c>
      <c r="N58" s="229">
        <v>194.39363143000281</v>
      </c>
      <c r="O58" s="229">
        <v>201.5815645168619</v>
      </c>
      <c r="P58" s="229">
        <v>205.1899444079674</v>
      </c>
      <c r="Q58" s="229">
        <v>202.89263852851349</v>
      </c>
      <c r="R58" s="229">
        <v>193.85949499593579</v>
      </c>
      <c r="S58" s="229">
        <v>175.99619761246859</v>
      </c>
      <c r="T58" s="229">
        <v>174.6834084237407</v>
      </c>
      <c r="U58" s="229">
        <v>146.49618912859219</v>
      </c>
      <c r="V58" s="229">
        <v>125.30240580227429</v>
      </c>
      <c r="W58" s="229">
        <v>125.73064720014879</v>
      </c>
      <c r="X58" s="229">
        <v>117.2453720099254</v>
      </c>
      <c r="Y58" s="229">
        <v>84.598214899081583</v>
      </c>
      <c r="DA58" s="73" t="s">
        <v>1990</v>
      </c>
    </row>
    <row r="59" spans="1:105" ht="12" customHeight="1" x14ac:dyDescent="0.25">
      <c r="A59" s="64" t="s">
        <v>30</v>
      </c>
      <c r="B59" s="229">
        <v>0</v>
      </c>
      <c r="C59" s="229">
        <v>0</v>
      </c>
      <c r="D59" s="229">
        <v>0</v>
      </c>
      <c r="E59" s="229">
        <v>0</v>
      </c>
      <c r="F59" s="229">
        <v>0</v>
      </c>
      <c r="G59" s="229">
        <v>0</v>
      </c>
      <c r="H59" s="229">
        <v>0</v>
      </c>
      <c r="I59" s="229">
        <v>0</v>
      </c>
      <c r="J59" s="229">
        <v>0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0</v>
      </c>
      <c r="DA59" s="73" t="s">
        <v>1991</v>
      </c>
    </row>
    <row r="60" spans="1:105" ht="12" customHeight="1" x14ac:dyDescent="0.25">
      <c r="A60" s="64" t="s">
        <v>31</v>
      </c>
      <c r="B60" s="229">
        <v>33.526668561008641</v>
      </c>
      <c r="C60" s="229">
        <v>37.167433711805337</v>
      </c>
      <c r="D60" s="229">
        <v>32.98379030842159</v>
      </c>
      <c r="E60" s="229">
        <v>37.98999259821678</v>
      </c>
      <c r="F60" s="229">
        <v>14.339967401459109</v>
      </c>
      <c r="G60" s="229">
        <v>8.1730200503550829</v>
      </c>
      <c r="H60" s="229">
        <v>6.8317358041962972</v>
      </c>
      <c r="I60" s="229">
        <v>4.7302845371157236</v>
      </c>
      <c r="J60" s="229">
        <v>5.5128543583608423</v>
      </c>
      <c r="K60" s="229">
        <v>6.2285848475935781</v>
      </c>
      <c r="L60" s="229">
        <v>5.5686612126271848</v>
      </c>
      <c r="M60" s="229">
        <v>6.2692552932706516</v>
      </c>
      <c r="N60" s="229">
        <v>4.2322069749312039</v>
      </c>
      <c r="O60" s="229">
        <v>2.8133917522336609</v>
      </c>
      <c r="P60" s="229">
        <v>1.4199280246605519</v>
      </c>
      <c r="Q60" s="229">
        <v>10.514850497698321</v>
      </c>
      <c r="R60" s="229">
        <v>1.3506811854108369</v>
      </c>
      <c r="S60" s="229">
        <v>0.67682794457162343</v>
      </c>
      <c r="T60" s="229">
        <v>0.68477739900692547</v>
      </c>
      <c r="U60" s="229">
        <v>1.372742259304581</v>
      </c>
      <c r="V60" s="229">
        <v>0.68685658661659676</v>
      </c>
      <c r="W60" s="229">
        <v>1.399960588336558</v>
      </c>
      <c r="X60" s="229">
        <v>18.499769177282879</v>
      </c>
      <c r="Y60" s="229">
        <v>1.427110040217165</v>
      </c>
      <c r="DA60" s="73" t="s">
        <v>1992</v>
      </c>
    </row>
    <row r="61" spans="1:105" ht="12" customHeight="1" x14ac:dyDescent="0.25">
      <c r="A61" s="64" t="s">
        <v>159</v>
      </c>
      <c r="B61" s="229">
        <v>57.363626419695109</v>
      </c>
      <c r="C61" s="229">
        <v>58.903062799140017</v>
      </c>
      <c r="D61" s="229">
        <v>54.057868075531033</v>
      </c>
      <c r="E61" s="229">
        <v>87.3017450659178</v>
      </c>
      <c r="F61" s="229">
        <v>59.69887793988017</v>
      </c>
      <c r="G61" s="229">
        <v>52.6914519575203</v>
      </c>
      <c r="H61" s="229">
        <v>52.176694079680338</v>
      </c>
      <c r="I61" s="229">
        <v>46.97852415321595</v>
      </c>
      <c r="J61" s="229">
        <v>42.046760267216932</v>
      </c>
      <c r="K61" s="229">
        <v>42.847980890051574</v>
      </c>
      <c r="L61" s="229">
        <v>41.663650213029108</v>
      </c>
      <c r="M61" s="229">
        <v>37.45171954477204</v>
      </c>
      <c r="N61" s="229">
        <v>27.42696109545092</v>
      </c>
      <c r="O61" s="229">
        <v>23.606550663166399</v>
      </c>
      <c r="P61" s="229">
        <v>18.348661981938449</v>
      </c>
      <c r="Q61" s="229">
        <v>17.429750176658231</v>
      </c>
      <c r="R61" s="229">
        <v>17.593302351272751</v>
      </c>
      <c r="S61" s="229">
        <v>19.832032871324671</v>
      </c>
      <c r="T61" s="229">
        <v>23.935164121007809</v>
      </c>
      <c r="U61" s="229">
        <v>18.76592191724724</v>
      </c>
      <c r="V61" s="229">
        <v>19.69909737231205</v>
      </c>
      <c r="W61" s="229">
        <v>19.660656775306869</v>
      </c>
      <c r="X61" s="229">
        <v>44.5985190076021</v>
      </c>
      <c r="Y61" s="229">
        <v>30.217878241401671</v>
      </c>
      <c r="DA61" s="73" t="s">
        <v>1993</v>
      </c>
    </row>
    <row r="62" spans="1:105" ht="12" customHeight="1" x14ac:dyDescent="0.25">
      <c r="A62" s="64" t="s">
        <v>32</v>
      </c>
      <c r="B62" s="229">
        <v>36.763015941867202</v>
      </c>
      <c r="C62" s="229">
        <v>33.21935817958672</v>
      </c>
      <c r="D62" s="229">
        <v>48.018407964426068</v>
      </c>
      <c r="E62" s="229">
        <v>26.136777434867639</v>
      </c>
      <c r="F62" s="229">
        <v>33.823340314605183</v>
      </c>
      <c r="G62" s="229">
        <v>32.658970934217628</v>
      </c>
      <c r="H62" s="229">
        <v>29.555098105779109</v>
      </c>
      <c r="I62" s="229">
        <v>31.96446544089742</v>
      </c>
      <c r="J62" s="229">
        <v>34.093694048556763</v>
      </c>
      <c r="K62" s="229">
        <v>18.156774073264231</v>
      </c>
      <c r="L62" s="229">
        <v>10.74255112250988</v>
      </c>
      <c r="M62" s="229">
        <v>3.7625512937157009</v>
      </c>
      <c r="N62" s="229">
        <v>4.3543339778772623</v>
      </c>
      <c r="O62" s="229">
        <v>7.5981887616922608</v>
      </c>
      <c r="P62" s="229">
        <v>4.3868913078032339</v>
      </c>
      <c r="Q62" s="229">
        <v>4.986977460175563</v>
      </c>
      <c r="R62" s="229">
        <v>5.0114591182732262</v>
      </c>
      <c r="S62" s="229">
        <v>4.4644134193858296</v>
      </c>
      <c r="T62" s="229">
        <v>5.0814862564282333</v>
      </c>
      <c r="U62" s="229">
        <v>5.6592139524073506</v>
      </c>
      <c r="V62" s="229">
        <v>5.6632166044814367</v>
      </c>
      <c r="W62" s="229">
        <v>5.7859724608497549</v>
      </c>
      <c r="X62" s="229">
        <v>4.719365925333415</v>
      </c>
      <c r="Y62" s="229">
        <v>4.1183544188999752</v>
      </c>
      <c r="DA62" s="73" t="s">
        <v>1994</v>
      </c>
    </row>
    <row r="63" spans="1:105" ht="12" customHeight="1" x14ac:dyDescent="0.25">
      <c r="A63" s="64" t="s">
        <v>33</v>
      </c>
      <c r="B63" s="229">
        <v>0</v>
      </c>
      <c r="C63" s="229">
        <v>0</v>
      </c>
      <c r="D63" s="229">
        <v>0</v>
      </c>
      <c r="E63" s="229">
        <v>0</v>
      </c>
      <c r="F63" s="229">
        <v>0</v>
      </c>
      <c r="G63" s="229">
        <v>0</v>
      </c>
      <c r="H63" s="229">
        <v>1.06791253492397</v>
      </c>
      <c r="I63" s="229">
        <v>0</v>
      </c>
      <c r="J63" s="229">
        <v>0.53781227423240319</v>
      </c>
      <c r="K63" s="229">
        <v>0.54017613631378547</v>
      </c>
      <c r="L63" s="229">
        <v>0.5433149901075508</v>
      </c>
      <c r="M63" s="229">
        <v>0.5437032945279805</v>
      </c>
      <c r="N63" s="229">
        <v>0.55056416518934859</v>
      </c>
      <c r="O63" s="229">
        <v>0.54898041399387509</v>
      </c>
      <c r="P63" s="229">
        <v>0.54567318628763906</v>
      </c>
      <c r="Q63" s="229">
        <v>0.53018368218169298</v>
      </c>
      <c r="R63" s="229">
        <v>0.55407089818571131</v>
      </c>
      <c r="S63" s="229">
        <v>0</v>
      </c>
      <c r="T63" s="229">
        <v>0.56181315416729627</v>
      </c>
      <c r="U63" s="229">
        <v>0.56312070146962256</v>
      </c>
      <c r="V63" s="229">
        <v>0.56351898580074267</v>
      </c>
      <c r="W63" s="229">
        <v>0.57573382067515577</v>
      </c>
      <c r="X63" s="229">
        <v>0.58700258583223852</v>
      </c>
      <c r="Y63" s="229">
        <v>0.58542322965167959</v>
      </c>
      <c r="DA63" s="73" t="s">
        <v>1995</v>
      </c>
    </row>
    <row r="64" spans="1:105" ht="12" customHeight="1" x14ac:dyDescent="0.25">
      <c r="A64" s="64" t="s">
        <v>35</v>
      </c>
      <c r="B64" s="229">
        <v>1304.723359850537</v>
      </c>
      <c r="C64" s="229">
        <v>1312.9153054240501</v>
      </c>
      <c r="D64" s="229">
        <v>1260.7826106047919</v>
      </c>
      <c r="E64" s="229">
        <v>982.46564207127847</v>
      </c>
      <c r="F64" s="229">
        <v>1179.0828000238189</v>
      </c>
      <c r="G64" s="229">
        <v>1466.2028706551071</v>
      </c>
      <c r="H64" s="229">
        <v>1323.6131089761629</v>
      </c>
      <c r="I64" s="229">
        <v>1601.117376897467</v>
      </c>
      <c r="J64" s="229">
        <v>1445.0365607458421</v>
      </c>
      <c r="K64" s="229">
        <v>1326.517605421649</v>
      </c>
      <c r="L64" s="229">
        <v>1443.912458980539</v>
      </c>
      <c r="M64" s="229">
        <v>1331.7871072438579</v>
      </c>
      <c r="N64" s="229">
        <v>1320.776231469848</v>
      </c>
      <c r="O64" s="229">
        <v>1306.781753377312</v>
      </c>
      <c r="P64" s="229">
        <v>1373.91197204274</v>
      </c>
      <c r="Q64" s="229">
        <v>1354.00757333299</v>
      </c>
      <c r="R64" s="229">
        <v>1343.2039770707131</v>
      </c>
      <c r="S64" s="229">
        <v>1382.9791814652201</v>
      </c>
      <c r="T64" s="229">
        <v>1267.1342582165089</v>
      </c>
      <c r="U64" s="229">
        <v>1269.732986295553</v>
      </c>
      <c r="V64" s="229">
        <v>1270.3710638197711</v>
      </c>
      <c r="W64" s="229">
        <v>1377.9836303710249</v>
      </c>
      <c r="X64" s="229">
        <v>1221.509330425172</v>
      </c>
      <c r="Y64" s="229">
        <v>1109.7890179826179</v>
      </c>
      <c r="DA64" s="73" t="s">
        <v>1996</v>
      </c>
    </row>
    <row r="65" spans="1:105" ht="12" customHeight="1" x14ac:dyDescent="0.25">
      <c r="A65" s="64" t="s">
        <v>36</v>
      </c>
      <c r="B65" s="229">
        <v>14.84452016956697</v>
      </c>
      <c r="C65" s="229">
        <v>13.270174582615629</v>
      </c>
      <c r="D65" s="229">
        <v>12.70822255553554</v>
      </c>
      <c r="E65" s="229">
        <v>0</v>
      </c>
      <c r="F65" s="229">
        <v>0</v>
      </c>
      <c r="G65" s="229">
        <v>0</v>
      </c>
      <c r="H65" s="229">
        <v>0</v>
      </c>
      <c r="I65" s="229">
        <v>0</v>
      </c>
      <c r="J65" s="229">
        <v>0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1997</v>
      </c>
    </row>
    <row r="66" spans="1:105" ht="12" customHeight="1" x14ac:dyDescent="0.25">
      <c r="A66" s="64" t="s">
        <v>38</v>
      </c>
      <c r="B66" s="229">
        <v>0</v>
      </c>
      <c r="C66" s="229">
        <v>0</v>
      </c>
      <c r="D66" s="229">
        <v>0</v>
      </c>
      <c r="E66" s="229">
        <v>259.92593425529299</v>
      </c>
      <c r="F66" s="229">
        <v>345.81249416721948</v>
      </c>
      <c r="G66" s="229">
        <v>365.46932759170619</v>
      </c>
      <c r="H66" s="229">
        <v>417.3973937601325</v>
      </c>
      <c r="I66" s="229">
        <v>421.59856923374241</v>
      </c>
      <c r="J66" s="229">
        <v>347.93764352881823</v>
      </c>
      <c r="K66" s="229">
        <v>459.34188736191379</v>
      </c>
      <c r="L66" s="229">
        <v>550.10898340213305</v>
      </c>
      <c r="M66" s="229">
        <v>448.60601925098842</v>
      </c>
      <c r="N66" s="229">
        <v>348.0741267073613</v>
      </c>
      <c r="O66" s="229">
        <v>378.98117965120571</v>
      </c>
      <c r="P66" s="229">
        <v>403.6135320705846</v>
      </c>
      <c r="Q66" s="229">
        <v>376.3458089745435</v>
      </c>
      <c r="R66" s="229">
        <v>375.33885516902421</v>
      </c>
      <c r="S66" s="229">
        <v>442.14747801184802</v>
      </c>
      <c r="T66" s="229">
        <v>452.89670659459188</v>
      </c>
      <c r="U66" s="229">
        <v>464.23009132069342</v>
      </c>
      <c r="V66" s="229">
        <v>479.25353474926243</v>
      </c>
      <c r="W66" s="229">
        <v>424.56546247390293</v>
      </c>
      <c r="X66" s="229">
        <v>457.46391044036858</v>
      </c>
      <c r="Y66" s="229">
        <v>426.53409552627949</v>
      </c>
      <c r="DA66" s="73" t="s">
        <v>1998</v>
      </c>
    </row>
    <row r="67" spans="1:105" ht="12" customHeight="1" x14ac:dyDescent="0.25">
      <c r="A67" s="64" t="s">
        <v>39</v>
      </c>
      <c r="B67" s="229">
        <v>29.305218328082638</v>
      </c>
      <c r="C67" s="229">
        <v>29.89069852653861</v>
      </c>
      <c r="D67" s="229">
        <v>29.4592390162268</v>
      </c>
      <c r="E67" s="229">
        <v>127.2643689294715</v>
      </c>
      <c r="F67" s="229">
        <v>153.68047220335939</v>
      </c>
      <c r="G67" s="229">
        <v>181.2972019810239</v>
      </c>
      <c r="H67" s="229">
        <v>238.89647608012339</v>
      </c>
      <c r="I67" s="229">
        <v>250.9951610588688</v>
      </c>
      <c r="J67" s="229">
        <v>274.29072848864678</v>
      </c>
      <c r="K67" s="229">
        <v>243.11831381409991</v>
      </c>
      <c r="L67" s="229">
        <v>272.92438827582572</v>
      </c>
      <c r="M67" s="229">
        <v>414.37113148923362</v>
      </c>
      <c r="N67" s="229">
        <v>464.23986522586091</v>
      </c>
      <c r="O67" s="229">
        <v>496.41771200823092</v>
      </c>
      <c r="P67" s="229">
        <v>452.42205469214042</v>
      </c>
      <c r="Q67" s="229">
        <v>436.55868081190948</v>
      </c>
      <c r="R67" s="229">
        <v>411.22098957132113</v>
      </c>
      <c r="S67" s="229">
        <v>413.41289531814891</v>
      </c>
      <c r="T67" s="229">
        <v>445.74840390020898</v>
      </c>
      <c r="U67" s="229">
        <v>433.23826624008962</v>
      </c>
      <c r="V67" s="229">
        <v>378.58965796369569</v>
      </c>
      <c r="W67" s="229">
        <v>446.93989536889637</v>
      </c>
      <c r="X67" s="229">
        <v>422.54500565943113</v>
      </c>
      <c r="Y67" s="229">
        <v>418.38574951045479</v>
      </c>
      <c r="DA67" s="73" t="s">
        <v>1999</v>
      </c>
    </row>
    <row r="68" spans="1:105" ht="12" customHeight="1" x14ac:dyDescent="0.25">
      <c r="A68" s="60" t="s">
        <v>1911</v>
      </c>
      <c r="B68" s="262">
        <v>361.48170340989788</v>
      </c>
      <c r="C68" s="262">
        <v>382.44583387438502</v>
      </c>
      <c r="D68" s="262">
        <v>380.41266007574148</v>
      </c>
      <c r="E68" s="262">
        <v>350.14977315546878</v>
      </c>
      <c r="F68" s="262">
        <v>405.55387028875191</v>
      </c>
      <c r="G68" s="262">
        <v>412.7468448069946</v>
      </c>
      <c r="H68" s="262">
        <v>386.45956885742538</v>
      </c>
      <c r="I68" s="262">
        <v>394.45422608481579</v>
      </c>
      <c r="J68" s="262">
        <v>361.07842249439591</v>
      </c>
      <c r="K68" s="262">
        <v>362.09385048256809</v>
      </c>
      <c r="L68" s="262">
        <v>354.36768885592539</v>
      </c>
      <c r="M68" s="262">
        <v>352.76457088505708</v>
      </c>
      <c r="N68" s="262">
        <v>362.48264891108357</v>
      </c>
      <c r="O68" s="262">
        <v>325.21115802710273</v>
      </c>
      <c r="P68" s="262">
        <v>323.70308466836548</v>
      </c>
      <c r="Q68" s="262">
        <v>311.64861147125322</v>
      </c>
      <c r="R68" s="262">
        <v>314.42325141284772</v>
      </c>
      <c r="S68" s="262">
        <v>315.81236118777969</v>
      </c>
      <c r="T68" s="262">
        <v>310.27005776336392</v>
      </c>
      <c r="U68" s="262">
        <v>300.39171029238082</v>
      </c>
      <c r="V68" s="262">
        <v>300.59897262837461</v>
      </c>
      <c r="W68" s="262">
        <v>338.66159197064269</v>
      </c>
      <c r="X68" s="262">
        <v>326.26982259472442</v>
      </c>
      <c r="Y68" s="262">
        <v>279.21743737389562</v>
      </c>
      <c r="DA68" s="72" t="s">
        <v>2000</v>
      </c>
    </row>
    <row r="69" spans="1:105" ht="12" customHeight="1" x14ac:dyDescent="0.25">
      <c r="A69" s="57" t="s">
        <v>1913</v>
      </c>
      <c r="B69" s="261">
        <f t="shared" ref="B69:Y69" si="3">B70+B81</f>
        <v>234.33319328579199</v>
      </c>
      <c r="C69" s="261">
        <f t="shared" si="3"/>
        <v>233.11155588946073</v>
      </c>
      <c r="D69" s="261">
        <f t="shared" si="3"/>
        <v>226.04433448954919</v>
      </c>
      <c r="E69" s="261">
        <f t="shared" si="3"/>
        <v>245.25587622206677</v>
      </c>
      <c r="F69" s="261">
        <f t="shared" si="3"/>
        <v>281.38328768149108</v>
      </c>
      <c r="G69" s="261">
        <f t="shared" si="3"/>
        <v>326.17324682322106</v>
      </c>
      <c r="H69" s="261">
        <f t="shared" si="3"/>
        <v>318.22315781123854</v>
      </c>
      <c r="I69" s="261">
        <f t="shared" si="3"/>
        <v>352.12055684007777</v>
      </c>
      <c r="J69" s="261">
        <f t="shared" si="3"/>
        <v>327.40948845066225</v>
      </c>
      <c r="K69" s="261">
        <f t="shared" si="3"/>
        <v>320.88527340419489</v>
      </c>
      <c r="L69" s="261">
        <f t="shared" si="3"/>
        <v>352.0164825978818</v>
      </c>
      <c r="M69" s="261">
        <f t="shared" si="3"/>
        <v>338.67874207934852</v>
      </c>
      <c r="N69" s="261">
        <f t="shared" si="3"/>
        <v>329.28670320374971</v>
      </c>
      <c r="O69" s="261">
        <f t="shared" si="3"/>
        <v>335.41646889980638</v>
      </c>
      <c r="P69" s="261">
        <f t="shared" si="3"/>
        <v>341.00198519360993</v>
      </c>
      <c r="Q69" s="261">
        <f t="shared" si="3"/>
        <v>332.92220037239679</v>
      </c>
      <c r="R69" s="261">
        <f t="shared" si="3"/>
        <v>325.57595707031101</v>
      </c>
      <c r="S69" s="261">
        <f t="shared" si="3"/>
        <v>338.00752017220577</v>
      </c>
      <c r="T69" s="261">
        <f t="shared" si="3"/>
        <v>328.55814084591162</v>
      </c>
      <c r="U69" s="261">
        <f t="shared" si="3"/>
        <v>324.25209292735809</v>
      </c>
      <c r="V69" s="261">
        <f t="shared" si="3"/>
        <v>316.19620272358071</v>
      </c>
      <c r="W69" s="261">
        <f t="shared" si="3"/>
        <v>333.41018175703391</v>
      </c>
      <c r="X69" s="261">
        <f t="shared" si="3"/>
        <v>317.57169124844199</v>
      </c>
      <c r="Y69" s="261">
        <f t="shared" si="3"/>
        <v>287.58805754432183</v>
      </c>
      <c r="DA69" s="70"/>
    </row>
    <row r="70" spans="1:105" ht="12" customHeight="1" x14ac:dyDescent="0.25">
      <c r="A70" s="60" t="s">
        <v>1914</v>
      </c>
      <c r="B70" s="262">
        <v>188.40381817503979</v>
      </c>
      <c r="C70" s="262">
        <v>186.84626776792041</v>
      </c>
      <c r="D70" s="262">
        <v>180.86384428662419</v>
      </c>
      <c r="E70" s="262">
        <v>197.05872481056591</v>
      </c>
      <c r="F70" s="262">
        <v>226.01863514773021</v>
      </c>
      <c r="G70" s="262">
        <v>263.8773327189266</v>
      </c>
      <c r="H70" s="262">
        <v>257.74409334662101</v>
      </c>
      <c r="I70" s="262">
        <v>286.5049224814768</v>
      </c>
      <c r="J70" s="262">
        <v>266.52163559355313</v>
      </c>
      <c r="K70" s="262">
        <v>260.62901733989628</v>
      </c>
      <c r="L70" s="262">
        <v>287.07886282936761</v>
      </c>
      <c r="M70" s="262">
        <v>276.12313468216018</v>
      </c>
      <c r="N70" s="262">
        <v>268.1443243779612</v>
      </c>
      <c r="O70" s="262">
        <v>274.30124244465247</v>
      </c>
      <c r="P70" s="262">
        <v>279.00947737961019</v>
      </c>
      <c r="Q70" s="262">
        <v>272.59272386520502</v>
      </c>
      <c r="R70" s="262">
        <v>266.33914048066299</v>
      </c>
      <c r="S70" s="262">
        <v>276.70357015163222</v>
      </c>
      <c r="T70" s="262">
        <v>268.9017937157804</v>
      </c>
      <c r="U70" s="262">
        <v>265.42330569201903</v>
      </c>
      <c r="V70" s="262">
        <v>258.62578296834772</v>
      </c>
      <c r="W70" s="262">
        <v>272.52188887476302</v>
      </c>
      <c r="X70" s="262">
        <v>259.42417936647269</v>
      </c>
      <c r="Y70" s="262">
        <v>235.43318599208649</v>
      </c>
      <c r="DA70" s="72" t="s">
        <v>2001</v>
      </c>
    </row>
    <row r="71" spans="1:105" ht="12" customHeight="1" x14ac:dyDescent="0.25">
      <c r="A71" s="64" t="s">
        <v>28</v>
      </c>
      <c r="B71" s="229">
        <v>20.927443049421932</v>
      </c>
      <c r="C71" s="229">
        <v>18.36725011059891</v>
      </c>
      <c r="D71" s="229">
        <v>17.75621283356509</v>
      </c>
      <c r="E71" s="229">
        <v>24.528311483257969</v>
      </c>
      <c r="F71" s="229">
        <v>23.390256327205801</v>
      </c>
      <c r="G71" s="229">
        <v>24.946431526041511</v>
      </c>
      <c r="H71" s="229">
        <v>23.004781893591701</v>
      </c>
      <c r="I71" s="229">
        <v>19.11641626679215</v>
      </c>
      <c r="J71" s="229">
        <v>22.717592464220441</v>
      </c>
      <c r="K71" s="229">
        <v>22.80305714383347</v>
      </c>
      <c r="L71" s="229">
        <v>23.31095449223438</v>
      </c>
      <c r="M71" s="229">
        <v>21.732433563855441</v>
      </c>
      <c r="N71" s="229">
        <v>22.049277639051191</v>
      </c>
      <c r="O71" s="229">
        <v>22.864575604921779</v>
      </c>
      <c r="P71" s="229">
        <v>23.273859435162901</v>
      </c>
      <c r="Q71" s="229">
        <v>23.013285388650768</v>
      </c>
      <c r="R71" s="229">
        <v>21.988692719446369</v>
      </c>
      <c r="S71" s="229">
        <v>19.96253167363643</v>
      </c>
      <c r="T71" s="229">
        <v>19.813627344359428</v>
      </c>
      <c r="U71" s="229">
        <v>16.616465896530102</v>
      </c>
      <c r="V71" s="229">
        <v>14.21254139886905</v>
      </c>
      <c r="W71" s="229">
        <v>14.26111507594276</v>
      </c>
      <c r="X71" s="229">
        <v>13.2986648807554</v>
      </c>
      <c r="Y71" s="229">
        <v>9.5956308566087696</v>
      </c>
      <c r="DA71" s="73" t="s">
        <v>2002</v>
      </c>
    </row>
    <row r="72" spans="1:105" ht="12" customHeight="1" x14ac:dyDescent="0.25">
      <c r="A72" s="64" t="s">
        <v>30</v>
      </c>
      <c r="B72" s="229">
        <v>0</v>
      </c>
      <c r="C72" s="229">
        <v>0</v>
      </c>
      <c r="D72" s="229">
        <v>0</v>
      </c>
      <c r="E72" s="229">
        <v>0</v>
      </c>
      <c r="F72" s="229">
        <v>0</v>
      </c>
      <c r="G72" s="229">
        <v>0</v>
      </c>
      <c r="H72" s="229">
        <v>0</v>
      </c>
      <c r="I72" s="229">
        <v>0</v>
      </c>
      <c r="J72" s="229">
        <v>0</v>
      </c>
      <c r="K72" s="229">
        <v>0</v>
      </c>
      <c r="L72" s="229">
        <v>0</v>
      </c>
      <c r="M72" s="229">
        <v>0</v>
      </c>
      <c r="N72" s="229">
        <v>0</v>
      </c>
      <c r="O72" s="229">
        <v>0</v>
      </c>
      <c r="P72" s="229">
        <v>0</v>
      </c>
      <c r="Q72" s="229">
        <v>0</v>
      </c>
      <c r="R72" s="229">
        <v>0</v>
      </c>
      <c r="S72" s="229">
        <v>0</v>
      </c>
      <c r="T72" s="229">
        <v>0</v>
      </c>
      <c r="U72" s="229">
        <v>0</v>
      </c>
      <c r="V72" s="229">
        <v>0</v>
      </c>
      <c r="W72" s="229">
        <v>0</v>
      </c>
      <c r="X72" s="229">
        <v>0</v>
      </c>
      <c r="Y72" s="229">
        <v>0</v>
      </c>
      <c r="DA72" s="73" t="s">
        <v>2003</v>
      </c>
    </row>
    <row r="73" spans="1:105" ht="12" customHeight="1" x14ac:dyDescent="0.25">
      <c r="A73" s="64" t="s">
        <v>31</v>
      </c>
      <c r="B73" s="229">
        <v>3.8027934247440269</v>
      </c>
      <c r="C73" s="229">
        <v>4.2157505830519844</v>
      </c>
      <c r="D73" s="229">
        <v>3.741216956279291</v>
      </c>
      <c r="E73" s="229">
        <v>4.3090500863718013</v>
      </c>
      <c r="F73" s="229">
        <v>1.62652408025809</v>
      </c>
      <c r="G73" s="229">
        <v>0.9270323668226812</v>
      </c>
      <c r="H73" s="229">
        <v>0.77489595927226285</v>
      </c>
      <c r="I73" s="229">
        <v>0.53653690351543981</v>
      </c>
      <c r="J73" s="229">
        <v>0.625300610091853</v>
      </c>
      <c r="K73" s="229">
        <v>0.70648300354649229</v>
      </c>
      <c r="L73" s="229">
        <v>0.63163055421002656</v>
      </c>
      <c r="M73" s="229">
        <v>0.71109608650523404</v>
      </c>
      <c r="N73" s="229">
        <v>0.48004199484173282</v>
      </c>
      <c r="O73" s="229">
        <v>0.31911156448946548</v>
      </c>
      <c r="P73" s="229">
        <v>0.1610566509452937</v>
      </c>
      <c r="Q73" s="229">
        <v>1.1926566536741121</v>
      </c>
      <c r="R73" s="229">
        <v>0.153202264085951</v>
      </c>
      <c r="S73" s="229">
        <v>7.6769836305577474E-2</v>
      </c>
      <c r="T73" s="229">
        <v>7.7671510535507568E-2</v>
      </c>
      <c r="U73" s="229">
        <v>0.15570456181926931</v>
      </c>
      <c r="V73" s="229">
        <v>7.7907344315308269E-2</v>
      </c>
      <c r="W73" s="229">
        <v>0.15879182599187769</v>
      </c>
      <c r="X73" s="229">
        <v>2.0983534483492119</v>
      </c>
      <c r="Y73" s="229">
        <v>0.16187127770981699</v>
      </c>
      <c r="DA73" s="73" t="s">
        <v>2004</v>
      </c>
    </row>
    <row r="74" spans="1:105" ht="12" customHeight="1" x14ac:dyDescent="0.25">
      <c r="A74" s="64" t="s">
        <v>159</v>
      </c>
      <c r="B74" s="229">
        <v>6.5065224411228089</v>
      </c>
      <c r="C74" s="229">
        <v>6.6811344378654027</v>
      </c>
      <c r="D74" s="229">
        <v>6.1315637400486436</v>
      </c>
      <c r="E74" s="229">
        <v>9.9022812690508406</v>
      </c>
      <c r="F74" s="229">
        <v>6.7714005070697239</v>
      </c>
      <c r="G74" s="229">
        <v>5.9765767266631684</v>
      </c>
      <c r="H74" s="229">
        <v>5.918189837741501</v>
      </c>
      <c r="I74" s="229">
        <v>5.3285826007119814</v>
      </c>
      <c r="J74" s="229">
        <v>4.7691927154945004</v>
      </c>
      <c r="K74" s="229">
        <v>4.8600719065104663</v>
      </c>
      <c r="L74" s="229">
        <v>4.7257381028667167</v>
      </c>
      <c r="M74" s="229">
        <v>4.2479959668838543</v>
      </c>
      <c r="N74" s="229">
        <v>3.1109284575858598</v>
      </c>
      <c r="O74" s="229">
        <v>2.6775948668869241</v>
      </c>
      <c r="P74" s="229">
        <v>2.0812139748031981</v>
      </c>
      <c r="Q74" s="229">
        <v>1.9769855524450259</v>
      </c>
      <c r="R74" s="229">
        <v>1.9955366092878759</v>
      </c>
      <c r="S74" s="229">
        <v>2.2494666914233949</v>
      </c>
      <c r="T74" s="229">
        <v>2.7148681526143048</v>
      </c>
      <c r="U74" s="229">
        <v>2.12854206931739</v>
      </c>
      <c r="V74" s="229">
        <v>2.234388359359464</v>
      </c>
      <c r="W74" s="229">
        <v>2.230028199051004</v>
      </c>
      <c r="X74" s="229">
        <v>5.058628313362262</v>
      </c>
      <c r="Y74" s="229">
        <v>3.427490819047867</v>
      </c>
      <c r="DA74" s="73" t="s">
        <v>2005</v>
      </c>
    </row>
    <row r="75" spans="1:105" ht="12" customHeight="1" x14ac:dyDescent="0.25">
      <c r="A75" s="64" t="s">
        <v>32</v>
      </c>
      <c r="B75" s="229">
        <v>4.1698791230358534</v>
      </c>
      <c r="C75" s="229">
        <v>3.7679364601845959</v>
      </c>
      <c r="D75" s="229">
        <v>5.4465323848538709</v>
      </c>
      <c r="E75" s="229">
        <v>2.9645881812697019</v>
      </c>
      <c r="F75" s="229">
        <v>3.8364436930917831</v>
      </c>
      <c r="G75" s="229">
        <v>3.7043740180015292</v>
      </c>
      <c r="H75" s="229">
        <v>3.352314368479564</v>
      </c>
      <c r="I75" s="229">
        <v>3.625599089361041</v>
      </c>
      <c r="J75" s="229">
        <v>3.8671088156927711</v>
      </c>
      <c r="K75" s="229">
        <v>2.059448911087836</v>
      </c>
      <c r="L75" s="229">
        <v>1.2184838078772751</v>
      </c>
      <c r="M75" s="229">
        <v>0.42677086433349271</v>
      </c>
      <c r="N75" s="229">
        <v>0.49389436323144748</v>
      </c>
      <c r="O75" s="229">
        <v>0.86183159565490741</v>
      </c>
      <c r="P75" s="229">
        <v>0.49758720852397648</v>
      </c>
      <c r="Q75" s="229">
        <v>0.56565253599213428</v>
      </c>
      <c r="R75" s="229">
        <v>0.5684293907300636</v>
      </c>
      <c r="S75" s="229">
        <v>0.50638022580996556</v>
      </c>
      <c r="T75" s="229">
        <v>0.57637228371523797</v>
      </c>
      <c r="U75" s="229">
        <v>0.64190158256472107</v>
      </c>
      <c r="V75" s="229">
        <v>0.64235558708238372</v>
      </c>
      <c r="W75" s="229">
        <v>0.65627928375379008</v>
      </c>
      <c r="X75" s="229">
        <v>0.53529844986420561</v>
      </c>
      <c r="Y75" s="229">
        <v>0.46712816325485718</v>
      </c>
      <c r="DA75" s="73" t="s">
        <v>2006</v>
      </c>
    </row>
    <row r="76" spans="1:105" ht="12" customHeight="1" x14ac:dyDescent="0.25">
      <c r="A76" s="64" t="s">
        <v>33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0.1211289680816536</v>
      </c>
      <c r="I76" s="229">
        <v>0</v>
      </c>
      <c r="J76" s="229">
        <v>6.1001855179138142E-2</v>
      </c>
      <c r="K76" s="229">
        <v>6.1269978424480141E-2</v>
      </c>
      <c r="L76" s="229">
        <v>6.1626005822384061E-2</v>
      </c>
      <c r="M76" s="229">
        <v>6.1670049610812419E-2</v>
      </c>
      <c r="N76" s="229">
        <v>6.244825021823612E-2</v>
      </c>
      <c r="O76" s="229">
        <v>6.2268611772453263E-2</v>
      </c>
      <c r="P76" s="229">
        <v>6.1893486407625549E-2</v>
      </c>
      <c r="Q76" s="229">
        <v>6.0136575062275197E-2</v>
      </c>
      <c r="R76" s="229">
        <v>6.284600465532357E-2</v>
      </c>
      <c r="S76" s="229">
        <v>0</v>
      </c>
      <c r="T76" s="229">
        <v>6.3724177208790367E-2</v>
      </c>
      <c r="U76" s="229">
        <v>6.3872486972248704E-2</v>
      </c>
      <c r="V76" s="229">
        <v>6.3917662741287767E-2</v>
      </c>
      <c r="W76" s="229">
        <v>6.5303141696950368E-2</v>
      </c>
      <c r="X76" s="229">
        <v>6.6581311818934286E-2</v>
      </c>
      <c r="Y76" s="229">
        <v>6.6402171881787583E-2</v>
      </c>
      <c r="DA76" s="73" t="s">
        <v>2007</v>
      </c>
    </row>
    <row r="77" spans="1:105" ht="12" customHeight="1" x14ac:dyDescent="0.25">
      <c r="A77" s="64" t="s">
        <v>35</v>
      </c>
      <c r="B77" s="229">
        <v>147.98945516823181</v>
      </c>
      <c r="C77" s="229">
        <v>148.91863418004229</v>
      </c>
      <c r="D77" s="229">
        <v>143.00543499915429</v>
      </c>
      <c r="E77" s="229">
        <v>111.4370751423438</v>
      </c>
      <c r="F77" s="229">
        <v>133.73855833603471</v>
      </c>
      <c r="G77" s="229">
        <v>166.30541819930579</v>
      </c>
      <c r="H77" s="229">
        <v>150.1320424533144</v>
      </c>
      <c r="I77" s="229">
        <v>181.60822099068449</v>
      </c>
      <c r="J77" s="229">
        <v>163.90460989941221</v>
      </c>
      <c r="K77" s="229">
        <v>150.4614876519922</v>
      </c>
      <c r="L77" s="229">
        <v>163.7771076158478</v>
      </c>
      <c r="M77" s="229">
        <v>151.05918577534459</v>
      </c>
      <c r="N77" s="229">
        <v>149.8102669954221</v>
      </c>
      <c r="O77" s="229">
        <v>148.22293035992629</v>
      </c>
      <c r="P77" s="229">
        <v>155.83723756966219</v>
      </c>
      <c r="Q77" s="229">
        <v>153.57956271601009</v>
      </c>
      <c r="R77" s="229">
        <v>152.3541548066315</v>
      </c>
      <c r="S77" s="229">
        <v>156.86569419397139</v>
      </c>
      <c r="T77" s="229">
        <v>143.72587651066851</v>
      </c>
      <c r="U77" s="229">
        <v>144.02063964926381</v>
      </c>
      <c r="V77" s="229">
        <v>144.09301418326069</v>
      </c>
      <c r="W77" s="229">
        <v>156.29906918560201</v>
      </c>
      <c r="X77" s="229">
        <v>138.55082683063259</v>
      </c>
      <c r="Y77" s="229">
        <v>125.8788469471022</v>
      </c>
      <c r="DA77" s="73" t="s">
        <v>2008</v>
      </c>
    </row>
    <row r="78" spans="1:105" ht="12" customHeight="1" x14ac:dyDescent="0.25">
      <c r="A78" s="64" t="s">
        <v>36</v>
      </c>
      <c r="B78" s="229">
        <v>1.683753445159212</v>
      </c>
      <c r="C78" s="229">
        <v>1.5051818392318621</v>
      </c>
      <c r="D78" s="229">
        <v>1.4414419102343521</v>
      </c>
      <c r="E78" s="229">
        <v>0</v>
      </c>
      <c r="F78" s="229">
        <v>0</v>
      </c>
      <c r="G78" s="229">
        <v>0</v>
      </c>
      <c r="H78" s="229">
        <v>0</v>
      </c>
      <c r="I78" s="229">
        <v>0</v>
      </c>
      <c r="J78" s="229">
        <v>0</v>
      </c>
      <c r="K78" s="229">
        <v>0</v>
      </c>
      <c r="L78" s="229">
        <v>0</v>
      </c>
      <c r="M78" s="229">
        <v>0</v>
      </c>
      <c r="N78" s="229">
        <v>0</v>
      </c>
      <c r="O78" s="229">
        <v>0</v>
      </c>
      <c r="P78" s="229">
        <v>0</v>
      </c>
      <c r="Q78" s="229">
        <v>0</v>
      </c>
      <c r="R78" s="229">
        <v>0</v>
      </c>
      <c r="S78" s="229">
        <v>0</v>
      </c>
      <c r="T78" s="229">
        <v>0</v>
      </c>
      <c r="U78" s="229">
        <v>0</v>
      </c>
      <c r="V78" s="229">
        <v>0</v>
      </c>
      <c r="W78" s="229">
        <v>0</v>
      </c>
      <c r="X78" s="229">
        <v>0</v>
      </c>
      <c r="Y78" s="229">
        <v>0</v>
      </c>
      <c r="DA78" s="73" t="s">
        <v>2009</v>
      </c>
    </row>
    <row r="79" spans="1:105" ht="12" customHeight="1" x14ac:dyDescent="0.25">
      <c r="A79" s="64" t="s">
        <v>38</v>
      </c>
      <c r="B79" s="229">
        <v>0</v>
      </c>
      <c r="C79" s="229">
        <v>0</v>
      </c>
      <c r="D79" s="229">
        <v>0</v>
      </c>
      <c r="E79" s="229">
        <v>29.482339765067891</v>
      </c>
      <c r="F79" s="229">
        <v>39.224102347670637</v>
      </c>
      <c r="G79" s="229">
        <v>41.453696879614739</v>
      </c>
      <c r="H79" s="229">
        <v>47.343685866311169</v>
      </c>
      <c r="I79" s="229">
        <v>47.820208084382678</v>
      </c>
      <c r="J79" s="229">
        <v>39.465149381740837</v>
      </c>
      <c r="K79" s="229">
        <v>52.101278890587309</v>
      </c>
      <c r="L79" s="229">
        <v>62.396620802556598</v>
      </c>
      <c r="M79" s="229">
        <v>50.883553109486968</v>
      </c>
      <c r="N79" s="229">
        <v>39.480630112640419</v>
      </c>
      <c r="O79" s="229">
        <v>42.986291210437592</v>
      </c>
      <c r="P79" s="229">
        <v>45.780238591339312</v>
      </c>
      <c r="Q79" s="229">
        <v>42.687371851279117</v>
      </c>
      <c r="R79" s="229">
        <v>42.57315718352347</v>
      </c>
      <c r="S79" s="229">
        <v>50.150987089306703</v>
      </c>
      <c r="T79" s="229">
        <v>51.370228294293867</v>
      </c>
      <c r="U79" s="229">
        <v>52.655727950726657</v>
      </c>
      <c r="V79" s="229">
        <v>54.35977593220786</v>
      </c>
      <c r="W79" s="229">
        <v>48.156730697271271</v>
      </c>
      <c r="X79" s="229">
        <v>51.888267619393517</v>
      </c>
      <c r="Y79" s="229">
        <v>48.380024724045477</v>
      </c>
      <c r="DA79" s="73" t="s">
        <v>2010</v>
      </c>
    </row>
    <row r="80" spans="1:105" ht="12" customHeight="1" x14ac:dyDescent="0.25">
      <c r="A80" s="64" t="s">
        <v>39</v>
      </c>
      <c r="B80" s="229">
        <v>3.3239715233241811</v>
      </c>
      <c r="C80" s="229">
        <v>3.3903801569453438</v>
      </c>
      <c r="D80" s="229">
        <v>3.341441462488679</v>
      </c>
      <c r="E80" s="229">
        <v>14.435078883203911</v>
      </c>
      <c r="F80" s="229">
        <v>17.43134985639951</v>
      </c>
      <c r="G80" s="229">
        <v>20.563803002477201</v>
      </c>
      <c r="H80" s="229">
        <v>27.097053999828731</v>
      </c>
      <c r="I80" s="229">
        <v>28.469358546029039</v>
      </c>
      <c r="J80" s="229">
        <v>31.111679851721409</v>
      </c>
      <c r="K80" s="229">
        <v>27.575919853914041</v>
      </c>
      <c r="L80" s="229">
        <v>30.95670144795238</v>
      </c>
      <c r="M80" s="229">
        <v>47.000429266139797</v>
      </c>
      <c r="N80" s="229">
        <v>52.656836564970192</v>
      </c>
      <c r="O80" s="229">
        <v>56.306638630563079</v>
      </c>
      <c r="P80" s="229">
        <v>51.316390462765767</v>
      </c>
      <c r="Q80" s="229">
        <v>49.517072592091438</v>
      </c>
      <c r="R80" s="229">
        <v>46.643121502302513</v>
      </c>
      <c r="S80" s="229">
        <v>46.89174044117879</v>
      </c>
      <c r="T80" s="229">
        <v>50.559425442384693</v>
      </c>
      <c r="U80" s="229">
        <v>49.140451494824852</v>
      </c>
      <c r="V80" s="229">
        <v>42.941882500511667</v>
      </c>
      <c r="W80" s="229">
        <v>50.694571465453372</v>
      </c>
      <c r="X80" s="229">
        <v>47.927558512296471</v>
      </c>
      <c r="Y80" s="229">
        <v>47.455791032435727</v>
      </c>
      <c r="DA80" s="73" t="s">
        <v>2011</v>
      </c>
    </row>
    <row r="81" spans="1:105" ht="12" customHeight="1" x14ac:dyDescent="0.25">
      <c r="A81" s="61" t="s">
        <v>1926</v>
      </c>
      <c r="B81" s="263">
        <v>45.929375110752197</v>
      </c>
      <c r="C81" s="263">
        <v>46.265288121540323</v>
      </c>
      <c r="D81" s="263">
        <v>45.180490202924993</v>
      </c>
      <c r="E81" s="263">
        <v>48.197151411500869</v>
      </c>
      <c r="F81" s="263">
        <v>55.364652533760882</v>
      </c>
      <c r="G81" s="263">
        <v>62.295914104294461</v>
      </c>
      <c r="H81" s="263">
        <v>60.479064464617522</v>
      </c>
      <c r="I81" s="263">
        <v>65.615634358600957</v>
      </c>
      <c r="J81" s="263">
        <v>60.887852857109117</v>
      </c>
      <c r="K81" s="263">
        <v>60.256256064298611</v>
      </c>
      <c r="L81" s="263">
        <v>64.937619768514182</v>
      </c>
      <c r="M81" s="263">
        <v>62.555607397188332</v>
      </c>
      <c r="N81" s="263">
        <v>61.142378825788498</v>
      </c>
      <c r="O81" s="263">
        <v>61.115226455153888</v>
      </c>
      <c r="P81" s="263">
        <v>61.992507813999737</v>
      </c>
      <c r="Q81" s="263">
        <v>60.329476507191799</v>
      </c>
      <c r="R81" s="263">
        <v>59.236816589648001</v>
      </c>
      <c r="S81" s="263">
        <v>61.303950020573559</v>
      </c>
      <c r="T81" s="263">
        <v>59.656347130131238</v>
      </c>
      <c r="U81" s="263">
        <v>58.828787235339078</v>
      </c>
      <c r="V81" s="263">
        <v>57.570419755232997</v>
      </c>
      <c r="W81" s="263">
        <v>60.88829288227091</v>
      </c>
      <c r="X81" s="263">
        <v>58.147511881969329</v>
      </c>
      <c r="Y81" s="263">
        <v>52.154871552235349</v>
      </c>
      <c r="DA81" s="74" t="s">
        <v>2012</v>
      </c>
    </row>
    <row r="82" spans="1:105" ht="12" customHeight="1" x14ac:dyDescent="0.25">
      <c r="J82" s="131"/>
    </row>
    <row r="83" spans="1:105" ht="15" customHeight="1" x14ac:dyDescent="0.25">
      <c r="A83" s="34" t="s">
        <v>62</v>
      </c>
      <c r="B83" s="223">
        <v>240.2924378557336</v>
      </c>
      <c r="C83" s="223">
        <v>241.57021711398789</v>
      </c>
      <c r="D83" s="223">
        <v>236.5979226065609</v>
      </c>
      <c r="E83" s="223">
        <v>255.41508757297669</v>
      </c>
      <c r="F83" s="223">
        <v>292.87208016989513</v>
      </c>
      <c r="G83" s="223">
        <v>329.11984585442411</v>
      </c>
      <c r="H83" s="223">
        <v>320.34663095331672</v>
      </c>
      <c r="I83" s="223">
        <v>345.51543519227329</v>
      </c>
      <c r="J83" s="223">
        <v>320.46090778684191</v>
      </c>
      <c r="K83" s="223">
        <v>315.65358439714589</v>
      </c>
      <c r="L83" s="223">
        <v>340.63195362649748</v>
      </c>
      <c r="M83" s="223">
        <v>328.6342979399052</v>
      </c>
      <c r="N83" s="223">
        <v>322.13858757975618</v>
      </c>
      <c r="O83" s="223">
        <v>321.33627193002292</v>
      </c>
      <c r="P83" s="223">
        <v>306.04528506958059</v>
      </c>
      <c r="Q83" s="223">
        <v>306.28506256168072</v>
      </c>
      <c r="R83" s="223">
        <v>326.25528737362362</v>
      </c>
      <c r="S83" s="223">
        <v>328.34896282420038</v>
      </c>
      <c r="T83" s="223">
        <v>314.25304587642029</v>
      </c>
      <c r="U83" s="223">
        <v>286.97127692104073</v>
      </c>
      <c r="V83" s="223">
        <v>263.33437356099159</v>
      </c>
      <c r="W83" s="223">
        <v>233.2355299549306</v>
      </c>
      <c r="X83" s="223">
        <v>213.22726388371149</v>
      </c>
      <c r="Y83" s="223">
        <v>190.3793496734736</v>
      </c>
      <c r="DA83" s="89" t="s">
        <v>2013</v>
      </c>
    </row>
    <row r="84" spans="1:105" ht="12" customHeight="1" x14ac:dyDescent="0.25">
      <c r="A84" s="55" t="s">
        <v>91</v>
      </c>
      <c r="B84" s="259">
        <v>6.6454856070957922</v>
      </c>
      <c r="C84" s="259">
        <v>6.6756293968232896</v>
      </c>
      <c r="D84" s="259">
        <v>6.5346880188097849</v>
      </c>
      <c r="E84" s="259">
        <v>7.0480166573623126</v>
      </c>
      <c r="F84" s="259">
        <v>8.0802404036844742</v>
      </c>
      <c r="G84" s="259">
        <v>9.1052723720682565</v>
      </c>
      <c r="H84" s="259">
        <v>8.8605042352121774</v>
      </c>
      <c r="I84" s="259">
        <v>9.5805370558273637</v>
      </c>
      <c r="J84" s="259">
        <v>8.8848722655297969</v>
      </c>
      <c r="K84" s="259">
        <v>8.741618525494788</v>
      </c>
      <c r="L84" s="259">
        <v>9.4518099939422022</v>
      </c>
      <c r="M84" s="259">
        <v>9.1074019329483651</v>
      </c>
      <c r="N84" s="259">
        <v>8.9189842294360879</v>
      </c>
      <c r="O84" s="259">
        <v>8.9140331983166394</v>
      </c>
      <c r="P84" s="259">
        <v>8.4973731622855375</v>
      </c>
      <c r="Q84" s="259">
        <v>8.5065418210613117</v>
      </c>
      <c r="R84" s="259">
        <v>9.0498324233710239</v>
      </c>
      <c r="S84" s="259">
        <v>9.1058862485533094</v>
      </c>
      <c r="T84" s="259">
        <v>8.7159976719533212</v>
      </c>
      <c r="U84" s="259">
        <v>7.96539256117899</v>
      </c>
      <c r="V84" s="259">
        <v>7.3097396589780006</v>
      </c>
      <c r="W84" s="259">
        <v>6.4703330899840026</v>
      </c>
      <c r="X84" s="259">
        <v>5.9112982245762451</v>
      </c>
      <c r="Y84" s="259">
        <v>5.2815083898615898</v>
      </c>
      <c r="DA84" s="67" t="s">
        <v>2014</v>
      </c>
    </row>
    <row r="85" spans="1:105" ht="12" customHeight="1" x14ac:dyDescent="0.25">
      <c r="A85" s="173" t="s">
        <v>92</v>
      </c>
      <c r="B85" s="224">
        <v>0.73608973401324551</v>
      </c>
      <c r="C85" s="224">
        <v>0.73942862231645268</v>
      </c>
      <c r="D85" s="224">
        <v>0.72381719711937664</v>
      </c>
      <c r="E85" s="224">
        <v>0.78067623848274292</v>
      </c>
      <c r="F85" s="224">
        <v>0.89501089328376116</v>
      </c>
      <c r="G85" s="224">
        <v>1.0085489480734739</v>
      </c>
      <c r="H85" s="224">
        <v>0.98143711254998323</v>
      </c>
      <c r="I85" s="224">
        <v>1.0611918210458551</v>
      </c>
      <c r="J85" s="224">
        <v>0.98413624667131339</v>
      </c>
      <c r="K85" s="224">
        <v>0.96826869181780895</v>
      </c>
      <c r="L85" s="224">
        <v>1.0469333192078281</v>
      </c>
      <c r="M85" s="224">
        <v>1.0087848296921369</v>
      </c>
      <c r="N85" s="224">
        <v>0.98791467129262966</v>
      </c>
      <c r="O85" s="224">
        <v>0.98736626845267506</v>
      </c>
      <c r="P85" s="224">
        <v>0.94121476151560513</v>
      </c>
      <c r="Q85" s="224">
        <v>0.94223033148272817</v>
      </c>
      <c r="R85" s="224">
        <v>1.003572704151793</v>
      </c>
      <c r="S85" s="224">
        <v>1.012610134324383</v>
      </c>
      <c r="T85" s="224">
        <v>0.96543078825687167</v>
      </c>
      <c r="U85" s="224">
        <v>0.88228972844494313</v>
      </c>
      <c r="V85" s="224">
        <v>0.80966608603259405</v>
      </c>
      <c r="W85" s="224">
        <v>0.71668889901709332</v>
      </c>
      <c r="X85" s="224">
        <v>0.65476719009897566</v>
      </c>
      <c r="Y85" s="224">
        <v>0.58500828016704198</v>
      </c>
      <c r="DA85" s="177" t="s">
        <v>2015</v>
      </c>
    </row>
    <row r="86" spans="1:105" ht="12" customHeight="1" x14ac:dyDescent="0.25">
      <c r="A86" s="173" t="s">
        <v>93</v>
      </c>
      <c r="B86" s="224">
        <v>32.028126383263057</v>
      </c>
      <c r="C86" s="224">
        <v>32.173405323605969</v>
      </c>
      <c r="D86" s="224">
        <v>31.49413393028177</v>
      </c>
      <c r="E86" s="224">
        <v>33.968137409298237</v>
      </c>
      <c r="F86" s="224">
        <v>38.942972140369037</v>
      </c>
      <c r="G86" s="224">
        <v>43.883145872026262</v>
      </c>
      <c r="H86" s="224">
        <v>42.703478156930842</v>
      </c>
      <c r="I86" s="224">
        <v>46.173698926672103</v>
      </c>
      <c r="J86" s="224">
        <v>42.82092064358531</v>
      </c>
      <c r="K86" s="224">
        <v>42.130504748948901</v>
      </c>
      <c r="L86" s="224">
        <v>45.553294813148497</v>
      </c>
      <c r="M86" s="224">
        <v>43.893409357502193</v>
      </c>
      <c r="N86" s="224">
        <v>42.985324323882999</v>
      </c>
      <c r="O86" s="224">
        <v>42.961462674065899</v>
      </c>
      <c r="P86" s="224">
        <v>40.953356557846199</v>
      </c>
      <c r="Q86" s="224">
        <v>40.997545196479592</v>
      </c>
      <c r="R86" s="224">
        <v>43.557972357110913</v>
      </c>
      <c r="S86" s="224">
        <v>43.777026950925404</v>
      </c>
      <c r="T86" s="224">
        <v>42.007024241460194</v>
      </c>
      <c r="U86" s="224">
        <v>38.389459360101633</v>
      </c>
      <c r="V86" s="224">
        <v>35.229519627055758</v>
      </c>
      <c r="W86" s="224">
        <v>31.18397333169176</v>
      </c>
      <c r="X86" s="224">
        <v>28.48968725832912</v>
      </c>
      <c r="Y86" s="224">
        <v>25.454395390478631</v>
      </c>
      <c r="DA86" s="177" t="s">
        <v>2016</v>
      </c>
    </row>
    <row r="87" spans="1:105" ht="12" customHeight="1" x14ac:dyDescent="0.25">
      <c r="A87" s="173" t="s">
        <v>94</v>
      </c>
      <c r="B87" s="224">
        <v>10.03942225757854</v>
      </c>
      <c r="C87" s="224">
        <v>10.08496087603479</v>
      </c>
      <c r="D87" s="224">
        <v>9.8720388879212742</v>
      </c>
      <c r="E87" s="224">
        <v>10.647531194131981</v>
      </c>
      <c r="F87" s="224">
        <v>12.206925144600049</v>
      </c>
      <c r="G87" s="224">
        <v>13.755454381821419</v>
      </c>
      <c r="H87" s="224">
        <v>13.385679947508439</v>
      </c>
      <c r="I87" s="224">
        <v>14.473442972343319</v>
      </c>
      <c r="J87" s="224">
        <v>13.422493050479099</v>
      </c>
      <c r="K87" s="224">
        <v>13.206077746734669</v>
      </c>
      <c r="L87" s="224">
        <v>14.27897331178718</v>
      </c>
      <c r="M87" s="224">
        <v>13.75867153737072</v>
      </c>
      <c r="N87" s="224">
        <v>13.4740264417071</v>
      </c>
      <c r="O87" s="224">
        <v>13.46654685406561</v>
      </c>
      <c r="P87" s="224">
        <v>12.837093073425759</v>
      </c>
      <c r="Q87" s="224">
        <v>12.85094428647893</v>
      </c>
      <c r="R87" s="224">
        <v>13.687584105035899</v>
      </c>
      <c r="S87" s="224">
        <v>13.810844318340781</v>
      </c>
      <c r="T87" s="224">
        <v>13.16737198728984</v>
      </c>
      <c r="U87" s="224">
        <v>12.033423002777139</v>
      </c>
      <c r="V87" s="224">
        <v>11.04291956498861</v>
      </c>
      <c r="W87" s="224">
        <v>9.7748170529738605</v>
      </c>
      <c r="X87" s="224">
        <v>8.9302757504474766</v>
      </c>
      <c r="Y87" s="224">
        <v>7.9788439878867576</v>
      </c>
      <c r="DA87" s="177" t="s">
        <v>2017</v>
      </c>
    </row>
    <row r="88" spans="1:105" ht="12" customHeight="1" x14ac:dyDescent="0.25">
      <c r="A88" s="56" t="s">
        <v>95</v>
      </c>
      <c r="B88" s="260">
        <v>48.111692229913423</v>
      </c>
      <c r="C88" s="260">
        <v>48.254942684689631</v>
      </c>
      <c r="D88" s="260">
        <v>47.380814217133072</v>
      </c>
      <c r="E88" s="260">
        <v>53.442446995599752</v>
      </c>
      <c r="F88" s="260">
        <v>61.223586389889867</v>
      </c>
      <c r="G88" s="260">
        <v>68.651708042493027</v>
      </c>
      <c r="H88" s="260">
        <v>67.630467898066996</v>
      </c>
      <c r="I88" s="260">
        <v>72.752615631130894</v>
      </c>
      <c r="J88" s="260">
        <v>67.822014480077712</v>
      </c>
      <c r="K88" s="260">
        <v>67.118973039624876</v>
      </c>
      <c r="L88" s="260">
        <v>73.636270357554878</v>
      </c>
      <c r="M88" s="260">
        <v>70.879199354897096</v>
      </c>
      <c r="N88" s="260">
        <v>68.884492785383301</v>
      </c>
      <c r="O88" s="260">
        <v>70.143188056413123</v>
      </c>
      <c r="P88" s="260">
        <v>66.882625488752979</v>
      </c>
      <c r="Q88" s="260">
        <v>67.072769791242237</v>
      </c>
      <c r="R88" s="260">
        <v>71.099165141527237</v>
      </c>
      <c r="S88" s="260">
        <v>72.115750457208506</v>
      </c>
      <c r="T88" s="260">
        <v>69.255771718018792</v>
      </c>
      <c r="U88" s="260">
        <v>63.377897279159967</v>
      </c>
      <c r="V88" s="260">
        <v>57.695677476983853</v>
      </c>
      <c r="W88" s="260">
        <v>50.206207969855981</v>
      </c>
      <c r="X88" s="260">
        <v>45.995192931718073</v>
      </c>
      <c r="Y88" s="260">
        <v>41.531262931913083</v>
      </c>
      <c r="DA88" s="68" t="s">
        <v>2018</v>
      </c>
    </row>
    <row r="89" spans="1:105" ht="12" customHeight="1" x14ac:dyDescent="0.25">
      <c r="A89" s="37" t="s">
        <v>159</v>
      </c>
      <c r="B89" s="226">
        <v>0.34917445693878291</v>
      </c>
      <c r="C89" s="226">
        <v>0.31176970122561432</v>
      </c>
      <c r="D89" s="226">
        <v>0.27336071898927777</v>
      </c>
      <c r="E89" s="226">
        <v>0.72855340515419775</v>
      </c>
      <c r="F89" s="226">
        <v>0.48578740296066919</v>
      </c>
      <c r="G89" s="226">
        <v>0.5427815266058782</v>
      </c>
      <c r="H89" s="226">
        <v>0.60377364934965072</v>
      </c>
      <c r="I89" s="226">
        <v>0.60591725058032742</v>
      </c>
      <c r="J89" s="226">
        <v>0.56580102717061009</v>
      </c>
      <c r="K89" s="226">
        <v>0.57341213436224425</v>
      </c>
      <c r="L89" s="226">
        <v>0.69322603488760715</v>
      </c>
      <c r="M89" s="226">
        <v>0.5903092414516462</v>
      </c>
      <c r="N89" s="226">
        <v>0.38492028267955231</v>
      </c>
      <c r="O89" s="226">
        <v>0.42449235018348241</v>
      </c>
      <c r="P89" s="226">
        <v>0.3201405649358211</v>
      </c>
      <c r="Q89" s="226">
        <v>0.31714347350537181</v>
      </c>
      <c r="R89" s="226">
        <v>0.3228280994250925</v>
      </c>
      <c r="S89" s="226">
        <v>0.38141887118904411</v>
      </c>
      <c r="T89" s="226">
        <v>0.44977033951575113</v>
      </c>
      <c r="U89" s="226">
        <v>0.34218983886014209</v>
      </c>
      <c r="V89" s="226">
        <v>0.32081278533423779</v>
      </c>
      <c r="W89" s="226">
        <v>0.23484531215050469</v>
      </c>
      <c r="X89" s="226">
        <v>0.51104491850714184</v>
      </c>
      <c r="Y89" s="226">
        <v>0.38158345098861662</v>
      </c>
      <c r="DA89" s="69" t="s">
        <v>2019</v>
      </c>
    </row>
    <row r="90" spans="1:105" ht="12" customHeight="1" x14ac:dyDescent="0.25">
      <c r="A90" s="37" t="s">
        <v>35</v>
      </c>
      <c r="B90" s="226">
        <v>8.3114351040363115</v>
      </c>
      <c r="C90" s="226">
        <v>7.2725121090000826</v>
      </c>
      <c r="D90" s="226">
        <v>6.6722009353643541</v>
      </c>
      <c r="E90" s="226">
        <v>8.5804003442315029</v>
      </c>
      <c r="F90" s="226">
        <v>10.040979884389079</v>
      </c>
      <c r="G90" s="226">
        <v>15.80631636460916</v>
      </c>
      <c r="H90" s="226">
        <v>16.029145410905301</v>
      </c>
      <c r="I90" s="226">
        <v>21.611695082926381</v>
      </c>
      <c r="J90" s="226">
        <v>20.349874755889019</v>
      </c>
      <c r="K90" s="226">
        <v>18.57809795113096</v>
      </c>
      <c r="L90" s="226">
        <v>25.1425964423373</v>
      </c>
      <c r="M90" s="226">
        <v>21.968193162279601</v>
      </c>
      <c r="N90" s="226">
        <v>19.398764152114019</v>
      </c>
      <c r="O90" s="226">
        <v>24.591901406035831</v>
      </c>
      <c r="P90" s="226">
        <v>25.086895877459352</v>
      </c>
      <c r="Q90" s="226">
        <v>25.783235903267759</v>
      </c>
      <c r="R90" s="226">
        <v>25.793937581525739</v>
      </c>
      <c r="S90" s="226">
        <v>27.835709667039438</v>
      </c>
      <c r="T90" s="226">
        <v>24.918893135179669</v>
      </c>
      <c r="U90" s="226">
        <v>24.230441036656021</v>
      </c>
      <c r="V90" s="226">
        <v>21.651482907634851</v>
      </c>
      <c r="W90" s="226">
        <v>17.270409463129951</v>
      </c>
      <c r="X90" s="226">
        <v>14.71945840975796</v>
      </c>
      <c r="Y90" s="226">
        <v>14.666203270405459</v>
      </c>
      <c r="DA90" s="69" t="s">
        <v>2020</v>
      </c>
    </row>
    <row r="91" spans="1:105" ht="12" customHeight="1" x14ac:dyDescent="0.25">
      <c r="A91" s="37" t="s">
        <v>96</v>
      </c>
      <c r="B91" s="226">
        <v>0</v>
      </c>
      <c r="C91" s="226">
        <v>0</v>
      </c>
      <c r="D91" s="226">
        <v>0</v>
      </c>
      <c r="E91" s="226">
        <v>0</v>
      </c>
      <c r="F91" s="226">
        <v>0</v>
      </c>
      <c r="G91" s="226">
        <v>0</v>
      </c>
      <c r="H91" s="226">
        <v>0</v>
      </c>
      <c r="I91" s="226">
        <v>0</v>
      </c>
      <c r="J91" s="226">
        <v>0</v>
      </c>
      <c r="K91" s="226">
        <v>0</v>
      </c>
      <c r="L91" s="226">
        <v>0</v>
      </c>
      <c r="M91" s="226">
        <v>0</v>
      </c>
      <c r="N91" s="226">
        <v>0</v>
      </c>
      <c r="O91" s="226">
        <v>0</v>
      </c>
      <c r="P91" s="226">
        <v>0</v>
      </c>
      <c r="Q91" s="226">
        <v>0</v>
      </c>
      <c r="R91" s="226">
        <v>0</v>
      </c>
      <c r="S91" s="226">
        <v>0</v>
      </c>
      <c r="T91" s="226">
        <v>0</v>
      </c>
      <c r="U91" s="226">
        <v>0</v>
      </c>
      <c r="V91" s="226">
        <v>0</v>
      </c>
      <c r="W91" s="226">
        <v>0</v>
      </c>
      <c r="X91" s="226">
        <v>0</v>
      </c>
      <c r="Y91" s="226">
        <v>0</v>
      </c>
      <c r="DA91" s="69" t="s">
        <v>2021</v>
      </c>
    </row>
    <row r="92" spans="1:105" ht="12" customHeight="1" x14ac:dyDescent="0.25">
      <c r="A92" s="37" t="s">
        <v>78</v>
      </c>
      <c r="B92" s="226">
        <v>0</v>
      </c>
      <c r="C92" s="226">
        <v>0</v>
      </c>
      <c r="D92" s="226">
        <v>0</v>
      </c>
      <c r="E92" s="226">
        <v>0</v>
      </c>
      <c r="F92" s="226">
        <v>0</v>
      </c>
      <c r="G92" s="226">
        <v>0</v>
      </c>
      <c r="H92" s="226">
        <v>0</v>
      </c>
      <c r="I92" s="226">
        <v>0</v>
      </c>
      <c r="J92" s="226">
        <v>0</v>
      </c>
      <c r="K92" s="226">
        <v>0</v>
      </c>
      <c r="L92" s="226">
        <v>0</v>
      </c>
      <c r="M92" s="226">
        <v>0</v>
      </c>
      <c r="N92" s="226">
        <v>0</v>
      </c>
      <c r="O92" s="226">
        <v>0</v>
      </c>
      <c r="P92" s="226">
        <v>0</v>
      </c>
      <c r="Q92" s="226">
        <v>0</v>
      </c>
      <c r="R92" s="226">
        <v>0</v>
      </c>
      <c r="S92" s="226">
        <v>0</v>
      </c>
      <c r="T92" s="226">
        <v>0.56472755214237902</v>
      </c>
      <c r="U92" s="226">
        <v>0.57021003977054574</v>
      </c>
      <c r="V92" s="226">
        <v>0.52899239425405287</v>
      </c>
      <c r="W92" s="226">
        <v>0.53091736761702013</v>
      </c>
      <c r="X92" s="226">
        <v>0.50029993084937252</v>
      </c>
      <c r="Y92" s="226">
        <v>0.57007489352372265</v>
      </c>
      <c r="DA92" s="69" t="s">
        <v>2022</v>
      </c>
    </row>
    <row r="93" spans="1:105" ht="12" customHeight="1" x14ac:dyDescent="0.25">
      <c r="A93" s="37" t="s">
        <v>40</v>
      </c>
      <c r="B93" s="226">
        <v>39.451082668938326</v>
      </c>
      <c r="C93" s="226">
        <v>40.670660874463927</v>
      </c>
      <c r="D93" s="226">
        <v>40.435252562779439</v>
      </c>
      <c r="E93" s="226">
        <v>44.133493246214037</v>
      </c>
      <c r="F93" s="226">
        <v>50.696819102540118</v>
      </c>
      <c r="G93" s="226">
        <v>52.302610151277982</v>
      </c>
      <c r="H93" s="226">
        <v>50.99754883781204</v>
      </c>
      <c r="I93" s="226">
        <v>50.535003297624193</v>
      </c>
      <c r="J93" s="226">
        <v>46.906338697018093</v>
      </c>
      <c r="K93" s="226">
        <v>47.967462954131683</v>
      </c>
      <c r="L93" s="226">
        <v>47.800447880329969</v>
      </c>
      <c r="M93" s="226">
        <v>48.32069695116585</v>
      </c>
      <c r="N93" s="226">
        <v>49.100808350589737</v>
      </c>
      <c r="O93" s="226">
        <v>45.126794300193808</v>
      </c>
      <c r="P93" s="226">
        <v>41.475589046357818</v>
      </c>
      <c r="Q93" s="226">
        <v>40.972390414469103</v>
      </c>
      <c r="R93" s="226">
        <v>44.982399460576403</v>
      </c>
      <c r="S93" s="226">
        <v>43.898621918980027</v>
      </c>
      <c r="T93" s="226">
        <v>43.322380691180989</v>
      </c>
      <c r="U93" s="226">
        <v>38.235056363873248</v>
      </c>
      <c r="V93" s="226">
        <v>35.194389389760708</v>
      </c>
      <c r="W93" s="226">
        <v>32.170035826958497</v>
      </c>
      <c r="X93" s="226">
        <v>30.264389672603588</v>
      </c>
      <c r="Y93" s="226">
        <v>25.913401316995269</v>
      </c>
      <c r="DA93" s="69" t="s">
        <v>2023</v>
      </c>
    </row>
    <row r="94" spans="1:105" ht="12" customHeight="1" x14ac:dyDescent="0.25">
      <c r="A94" s="132" t="s">
        <v>1939</v>
      </c>
      <c r="B94" s="316">
        <v>142.7316216438696</v>
      </c>
      <c r="C94" s="316">
        <v>143.64185021051779</v>
      </c>
      <c r="D94" s="316">
        <v>140.59243035529559</v>
      </c>
      <c r="E94" s="316">
        <v>149.52827907810169</v>
      </c>
      <c r="F94" s="316">
        <v>171.52334519806789</v>
      </c>
      <c r="G94" s="316">
        <v>192.71571623794159</v>
      </c>
      <c r="H94" s="316">
        <v>186.78506360304829</v>
      </c>
      <c r="I94" s="316">
        <v>201.47394878525381</v>
      </c>
      <c r="J94" s="316">
        <v>186.52647110049861</v>
      </c>
      <c r="K94" s="316">
        <v>183.4881416445248</v>
      </c>
      <c r="L94" s="316">
        <v>196.66467183085689</v>
      </c>
      <c r="M94" s="316">
        <v>189.98683092749471</v>
      </c>
      <c r="N94" s="316">
        <v>186.88784512805401</v>
      </c>
      <c r="O94" s="316">
        <v>184.86367487870891</v>
      </c>
      <c r="P94" s="316">
        <v>175.93362202575449</v>
      </c>
      <c r="Q94" s="316">
        <v>175.9150311349359</v>
      </c>
      <c r="R94" s="316">
        <v>187.85716064242669</v>
      </c>
      <c r="S94" s="316">
        <v>188.52684471484801</v>
      </c>
      <c r="T94" s="316">
        <v>180.14144946944131</v>
      </c>
      <c r="U94" s="316">
        <v>164.32281498937809</v>
      </c>
      <c r="V94" s="316">
        <v>151.24685114695279</v>
      </c>
      <c r="W94" s="316">
        <v>134.8835096114079</v>
      </c>
      <c r="X94" s="316">
        <v>123.24604252854159</v>
      </c>
      <c r="Y94" s="316">
        <v>109.54833069316651</v>
      </c>
      <c r="DA94" s="139" t="s">
        <v>2024</v>
      </c>
    </row>
    <row r="95" spans="1:105" ht="12" customHeight="1" x14ac:dyDescent="0.25">
      <c r="J95" s="131"/>
    </row>
    <row r="96" spans="1:105" ht="15" customHeight="1" x14ac:dyDescent="0.25">
      <c r="A96" s="32" t="s">
        <v>340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54</v>
      </c>
      <c r="B98" s="232">
        <f t="shared" ref="B98:Y98" si="4">SUM(B$99:B$104,B$106:B$108)</f>
        <v>0.99999999999999989</v>
      </c>
      <c r="C98" s="232">
        <f t="shared" si="4"/>
        <v>1</v>
      </c>
      <c r="D98" s="232">
        <f t="shared" si="4"/>
        <v>1</v>
      </c>
      <c r="E98" s="232">
        <f t="shared" si="4"/>
        <v>0.99999999999999989</v>
      </c>
      <c r="F98" s="232">
        <f t="shared" si="4"/>
        <v>1</v>
      </c>
      <c r="G98" s="232">
        <f t="shared" si="4"/>
        <v>1</v>
      </c>
      <c r="H98" s="232">
        <f t="shared" si="4"/>
        <v>1</v>
      </c>
      <c r="I98" s="232">
        <f t="shared" si="4"/>
        <v>0.99999999999999978</v>
      </c>
      <c r="J98" s="232">
        <f t="shared" si="4"/>
        <v>0.99999999999999989</v>
      </c>
      <c r="K98" s="232">
        <f t="shared" si="4"/>
        <v>0.99999999999999989</v>
      </c>
      <c r="L98" s="232">
        <f t="shared" si="4"/>
        <v>1</v>
      </c>
      <c r="M98" s="232">
        <f t="shared" si="4"/>
        <v>1</v>
      </c>
      <c r="N98" s="232">
        <f t="shared" si="4"/>
        <v>1.0000000000000002</v>
      </c>
      <c r="O98" s="232">
        <f t="shared" si="4"/>
        <v>0.99999999999999989</v>
      </c>
      <c r="P98" s="232">
        <f t="shared" si="4"/>
        <v>0.99999999999999989</v>
      </c>
      <c r="Q98" s="232">
        <f t="shared" si="4"/>
        <v>1.0000000000000002</v>
      </c>
      <c r="R98" s="232">
        <f t="shared" si="4"/>
        <v>1</v>
      </c>
      <c r="S98" s="232">
        <f t="shared" si="4"/>
        <v>0.99999999999999978</v>
      </c>
      <c r="T98" s="232">
        <f t="shared" si="4"/>
        <v>0.99999999999999967</v>
      </c>
      <c r="U98" s="232">
        <f t="shared" si="4"/>
        <v>1</v>
      </c>
      <c r="V98" s="232">
        <f t="shared" si="4"/>
        <v>0.99999999999999978</v>
      </c>
      <c r="W98" s="232">
        <f t="shared" si="4"/>
        <v>0.99999999999999978</v>
      </c>
      <c r="X98" s="232">
        <f t="shared" si="4"/>
        <v>1</v>
      </c>
      <c r="Y98" s="232">
        <f t="shared" si="4"/>
        <v>0.99999999999999978</v>
      </c>
      <c r="DA98" s="95"/>
    </row>
    <row r="99" spans="1:105" ht="12" customHeight="1" x14ac:dyDescent="0.25">
      <c r="A99" s="55" t="s">
        <v>91</v>
      </c>
      <c r="B99" s="266">
        <f t="shared" ref="B99:Y99" si="5">IF(B$6=0,0,B$6/B$5)</f>
        <v>3.6065029835668765E-3</v>
      </c>
      <c r="C99" s="266">
        <f t="shared" si="5"/>
        <v>3.6058290424480243E-3</v>
      </c>
      <c r="D99" s="266">
        <f t="shared" si="5"/>
        <v>3.6092581349427264E-3</v>
      </c>
      <c r="E99" s="266">
        <f t="shared" si="5"/>
        <v>3.6463523746772951E-3</v>
      </c>
      <c r="F99" s="266">
        <f t="shared" si="5"/>
        <v>3.6447051678296116E-3</v>
      </c>
      <c r="G99" s="266">
        <f t="shared" si="5"/>
        <v>3.6314696362595555E-3</v>
      </c>
      <c r="H99" s="266">
        <f t="shared" si="5"/>
        <v>3.635813460880473E-3</v>
      </c>
      <c r="I99" s="266">
        <f t="shared" si="5"/>
        <v>3.6195484947593014E-3</v>
      </c>
      <c r="J99" s="266">
        <f t="shared" si="5"/>
        <v>3.6199650560422686E-3</v>
      </c>
      <c r="K99" s="266">
        <f t="shared" si="5"/>
        <v>3.6359841045455676E-3</v>
      </c>
      <c r="L99" s="266">
        <f t="shared" si="5"/>
        <v>3.6345744866577924E-3</v>
      </c>
      <c r="M99" s="266">
        <f t="shared" si="5"/>
        <v>3.6225584342423358E-3</v>
      </c>
      <c r="N99" s="266">
        <f t="shared" si="5"/>
        <v>3.6135139166724008E-3</v>
      </c>
      <c r="O99" s="266">
        <f t="shared" si="5"/>
        <v>3.6121101335199065E-3</v>
      </c>
      <c r="P99" s="266">
        <f t="shared" si="5"/>
        <v>3.613230917485001E-3</v>
      </c>
      <c r="Q99" s="266">
        <f t="shared" si="5"/>
        <v>3.6109251254874074E-3</v>
      </c>
      <c r="R99" s="266">
        <f t="shared" si="5"/>
        <v>3.612258430567832E-3</v>
      </c>
      <c r="S99" s="266">
        <f t="shared" si="5"/>
        <v>3.6143583574013618E-3</v>
      </c>
      <c r="T99" s="266">
        <f t="shared" si="5"/>
        <v>3.6186378316304356E-3</v>
      </c>
      <c r="U99" s="266">
        <f t="shared" si="5"/>
        <v>3.6161933855242997E-3</v>
      </c>
      <c r="V99" s="266">
        <f t="shared" si="5"/>
        <v>3.6185680808724645E-3</v>
      </c>
      <c r="W99" s="266">
        <f t="shared" si="5"/>
        <v>3.6086970920470337E-3</v>
      </c>
      <c r="X99" s="266">
        <f t="shared" si="5"/>
        <v>3.6023515924652537E-3</v>
      </c>
      <c r="Y99" s="266">
        <f t="shared" si="5"/>
        <v>3.6134236127792437E-3</v>
      </c>
      <c r="DA99" s="76"/>
    </row>
    <row r="100" spans="1:105" ht="12" customHeight="1" x14ac:dyDescent="0.25">
      <c r="A100" s="173" t="s">
        <v>92</v>
      </c>
      <c r="B100" s="267">
        <f t="shared" ref="B100:Y100" si="6">IF(B$7=0,0,B$7/B$5)</f>
        <v>1.3121631379701818E-3</v>
      </c>
      <c r="C100" s="267">
        <f t="shared" si="6"/>
        <v>1.3119179362616705E-3</v>
      </c>
      <c r="D100" s="267">
        <f t="shared" si="6"/>
        <v>1.3131655516910054E-3</v>
      </c>
      <c r="E100" s="267">
        <f t="shared" si="6"/>
        <v>1.3266616431215443E-3</v>
      </c>
      <c r="F100" s="267">
        <f t="shared" si="6"/>
        <v>1.3260623356716431E-3</v>
      </c>
      <c r="G100" s="267">
        <f t="shared" si="6"/>
        <v>1.3212468186134827E-3</v>
      </c>
      <c r="H100" s="267">
        <f t="shared" si="6"/>
        <v>1.3228272433549423E-3</v>
      </c>
      <c r="I100" s="267">
        <f t="shared" si="6"/>
        <v>1.3169095194318567E-3</v>
      </c>
      <c r="J100" s="267">
        <f t="shared" si="6"/>
        <v>1.3170610779811502E-3</v>
      </c>
      <c r="K100" s="267">
        <f t="shared" si="6"/>
        <v>1.3228893290729037E-3</v>
      </c>
      <c r="L100" s="267">
        <f t="shared" si="6"/>
        <v>1.322376464217561E-3</v>
      </c>
      <c r="M100" s="267">
        <f t="shared" si="6"/>
        <v>1.3180046333566629E-3</v>
      </c>
      <c r="N100" s="267">
        <f t="shared" si="6"/>
        <v>1.3147139435637891E-3</v>
      </c>
      <c r="O100" s="267">
        <f t="shared" si="6"/>
        <v>1.3142032015749977E-3</v>
      </c>
      <c r="P100" s="267">
        <f t="shared" si="6"/>
        <v>1.3146109792508591E-3</v>
      </c>
      <c r="Q100" s="267">
        <f t="shared" si="6"/>
        <v>1.313772057093618E-3</v>
      </c>
      <c r="R100" s="267">
        <f t="shared" si="6"/>
        <v>1.3142571568664936E-3</v>
      </c>
      <c r="S100" s="267">
        <f t="shared" si="6"/>
        <v>1.3150211785783695E-3</v>
      </c>
      <c r="T100" s="267">
        <f t="shared" si="6"/>
        <v>1.3165781905533694E-3</v>
      </c>
      <c r="U100" s="267">
        <f t="shared" si="6"/>
        <v>1.3156888215197543E-3</v>
      </c>
      <c r="V100" s="267">
        <f t="shared" si="6"/>
        <v>1.3165528129579888E-3</v>
      </c>
      <c r="W100" s="267">
        <f t="shared" si="6"/>
        <v>1.3129614260296916E-3</v>
      </c>
      <c r="X100" s="267">
        <f t="shared" si="6"/>
        <v>1.3256915259387625E-3</v>
      </c>
      <c r="Y100" s="267">
        <f t="shared" si="6"/>
        <v>1.3146810880690458E-3</v>
      </c>
      <c r="DA100" s="77"/>
    </row>
    <row r="101" spans="1:105" ht="12" customHeight="1" x14ac:dyDescent="0.25">
      <c r="A101" s="173" t="s">
        <v>93</v>
      </c>
      <c r="B101" s="267">
        <f t="shared" ref="B101:Y101" si="7">IF(B$8=0,0,B$8/B$5)</f>
        <v>4.1240953255832657E-2</v>
      </c>
      <c r="C101" s="267">
        <f t="shared" si="7"/>
        <v>4.1233246628580071E-2</v>
      </c>
      <c r="D101" s="267">
        <f t="shared" si="7"/>
        <v>4.1272458863791946E-2</v>
      </c>
      <c r="E101" s="267">
        <f t="shared" si="7"/>
        <v>4.1696637580383791E-2</v>
      </c>
      <c r="F101" s="267">
        <f t="shared" si="7"/>
        <v>4.1677801499859911E-2</v>
      </c>
      <c r="G101" s="267">
        <f t="shared" si="7"/>
        <v>4.1526451025096951E-2</v>
      </c>
      <c r="H101" s="267">
        <f t="shared" si="7"/>
        <v>4.1576123372231877E-2</v>
      </c>
      <c r="I101" s="267">
        <f t="shared" si="7"/>
        <v>4.1390130816404976E-2</v>
      </c>
      <c r="J101" s="267">
        <f t="shared" si="7"/>
        <v>4.1394894263011642E-2</v>
      </c>
      <c r="K101" s="267">
        <f t="shared" si="7"/>
        <v>4.1578074710535942E-2</v>
      </c>
      <c r="L101" s="267">
        <f t="shared" si="7"/>
        <v>4.1561955498744585E-2</v>
      </c>
      <c r="M101" s="267">
        <f t="shared" si="7"/>
        <v>4.1424549968167301E-2</v>
      </c>
      <c r="N101" s="267">
        <f t="shared" si="7"/>
        <v>4.1321124426022246E-2</v>
      </c>
      <c r="O101" s="267">
        <f t="shared" si="7"/>
        <v>4.1305071935385962E-2</v>
      </c>
      <c r="P101" s="267">
        <f t="shared" si="7"/>
        <v>4.1317888283888944E-2</v>
      </c>
      <c r="Q101" s="267">
        <f t="shared" si="7"/>
        <v>4.1291521174136425E-2</v>
      </c>
      <c r="R101" s="267">
        <f t="shared" si="7"/>
        <v>4.13067677364568E-2</v>
      </c>
      <c r="S101" s="267">
        <f t="shared" si="7"/>
        <v>4.1330780744286498E-2</v>
      </c>
      <c r="T101" s="267">
        <f t="shared" si="7"/>
        <v>4.1379717234134146E-2</v>
      </c>
      <c r="U101" s="267">
        <f t="shared" si="7"/>
        <v>4.1351764591904594E-2</v>
      </c>
      <c r="V101" s="267">
        <f t="shared" si="7"/>
        <v>4.1378919622774291E-2</v>
      </c>
      <c r="W101" s="267">
        <f t="shared" si="7"/>
        <v>4.1266043246241849E-2</v>
      </c>
      <c r="X101" s="267">
        <f t="shared" si="7"/>
        <v>4.1070599994667348E-2</v>
      </c>
      <c r="Y101" s="267">
        <f t="shared" si="7"/>
        <v>4.1320091786189825E-2</v>
      </c>
      <c r="DA101" s="77"/>
    </row>
    <row r="102" spans="1:105" ht="12" customHeight="1" x14ac:dyDescent="0.25">
      <c r="A102" s="173" t="s">
        <v>94</v>
      </c>
      <c r="B102" s="267">
        <f t="shared" ref="B102:Y102" si="8">IF(B$9=0,0,B$9/B$5)</f>
        <v>1.4476143333477309E-2</v>
      </c>
      <c r="C102" s="267">
        <f t="shared" si="8"/>
        <v>1.4473438201032033E-2</v>
      </c>
      <c r="D102" s="267">
        <f t="shared" si="8"/>
        <v>1.4487202236354682E-2</v>
      </c>
      <c r="E102" s="267">
        <f t="shared" si="8"/>
        <v>1.4636094815590237E-2</v>
      </c>
      <c r="F102" s="267">
        <f t="shared" si="8"/>
        <v>1.4629483091564054E-2</v>
      </c>
      <c r="G102" s="267">
        <f t="shared" si="8"/>
        <v>1.4576356987696694E-2</v>
      </c>
      <c r="H102" s="267">
        <f t="shared" si="8"/>
        <v>1.4593792666556365E-2</v>
      </c>
      <c r="I102" s="267">
        <f t="shared" si="8"/>
        <v>1.4528506714497793E-2</v>
      </c>
      <c r="J102" s="267">
        <f t="shared" si="8"/>
        <v>1.4530178749947888E-2</v>
      </c>
      <c r="K102" s="267">
        <f t="shared" si="8"/>
        <v>1.4594477613211369E-2</v>
      </c>
      <c r="L102" s="267">
        <f t="shared" si="8"/>
        <v>1.4588819547577748E-2</v>
      </c>
      <c r="M102" s="267">
        <f t="shared" si="8"/>
        <v>1.4540588311429788E-2</v>
      </c>
      <c r="N102" s="267">
        <f t="shared" si="8"/>
        <v>1.4504284519828586E-2</v>
      </c>
      <c r="O102" s="267">
        <f t="shared" si="8"/>
        <v>1.4498649874240536E-2</v>
      </c>
      <c r="P102" s="267">
        <f t="shared" si="8"/>
        <v>1.4503148589311206E-2</v>
      </c>
      <c r="Q102" s="267">
        <f t="shared" si="8"/>
        <v>1.449389337016777E-2</v>
      </c>
      <c r="R102" s="267">
        <f t="shared" si="8"/>
        <v>1.4499245123802648E-2</v>
      </c>
      <c r="S102" s="267">
        <f t="shared" si="8"/>
        <v>1.4507674020706513E-2</v>
      </c>
      <c r="T102" s="267">
        <f t="shared" si="8"/>
        <v>1.452485140351038E-2</v>
      </c>
      <c r="U102" s="267">
        <f t="shared" si="8"/>
        <v>1.4515039640601933E-2</v>
      </c>
      <c r="V102" s="267">
        <f t="shared" si="8"/>
        <v>1.4524571430923469E-2</v>
      </c>
      <c r="W102" s="267">
        <f t="shared" si="8"/>
        <v>1.4484950266118892E-2</v>
      </c>
      <c r="X102" s="267">
        <f t="shared" si="8"/>
        <v>1.4625392216971329E-2</v>
      </c>
      <c r="Y102" s="267">
        <f t="shared" si="8"/>
        <v>1.450392204900661E-2</v>
      </c>
      <c r="DA102" s="77"/>
    </row>
    <row r="103" spans="1:105" ht="12" customHeight="1" x14ac:dyDescent="0.25">
      <c r="A103" s="56" t="s">
        <v>95</v>
      </c>
      <c r="B103" s="268">
        <f t="shared" ref="B103:Y103" si="9">IF(B$10=0,0,B$10/B$5)</f>
        <v>1.6403696179511727E-2</v>
      </c>
      <c r="C103" s="268">
        <f t="shared" si="9"/>
        <v>1.6822023020384849E-2</v>
      </c>
      <c r="D103" s="268">
        <f t="shared" si="9"/>
        <v>1.7071791519676166E-2</v>
      </c>
      <c r="E103" s="268">
        <f t="shared" si="9"/>
        <v>1.6756400202102985E-2</v>
      </c>
      <c r="F103" s="268">
        <f t="shared" si="9"/>
        <v>1.6811396388542513E-2</v>
      </c>
      <c r="G103" s="268">
        <f t="shared" si="9"/>
        <v>1.5707767776763339E-2</v>
      </c>
      <c r="H103" s="268">
        <f t="shared" si="9"/>
        <v>1.5619711484488931E-2</v>
      </c>
      <c r="I103" s="268">
        <f t="shared" si="9"/>
        <v>1.4906826265704679E-2</v>
      </c>
      <c r="J103" s="268">
        <f t="shared" si="9"/>
        <v>1.4878021702262699E-2</v>
      </c>
      <c r="K103" s="268">
        <f t="shared" si="9"/>
        <v>1.5164825549540075E-2</v>
      </c>
      <c r="L103" s="268">
        <f t="shared" si="9"/>
        <v>1.4551639996035832E-2</v>
      </c>
      <c r="M103" s="268">
        <f t="shared" si="9"/>
        <v>1.4774098387881168E-2</v>
      </c>
      <c r="N103" s="268">
        <f t="shared" si="9"/>
        <v>1.5051726584469721E-2</v>
      </c>
      <c r="O103" s="268">
        <f t="shared" si="9"/>
        <v>1.4406132089133572E-2</v>
      </c>
      <c r="P103" s="268">
        <f t="shared" si="9"/>
        <v>1.4252686638486004E-2</v>
      </c>
      <c r="Q103" s="268">
        <f t="shared" si="9"/>
        <v>1.418030609175827E-2</v>
      </c>
      <c r="R103" s="268">
        <f t="shared" si="9"/>
        <v>1.4340379752366751E-2</v>
      </c>
      <c r="S103" s="268">
        <f t="shared" si="9"/>
        <v>1.41778080057882E-2</v>
      </c>
      <c r="T103" s="268">
        <f t="shared" si="9"/>
        <v>1.4395669147598945E-2</v>
      </c>
      <c r="U103" s="268">
        <f t="shared" si="9"/>
        <v>1.4250587554123298E-2</v>
      </c>
      <c r="V103" s="268">
        <f t="shared" si="9"/>
        <v>1.4322313504616815E-2</v>
      </c>
      <c r="W103" s="268">
        <f t="shared" si="9"/>
        <v>1.4548736545808119E-2</v>
      </c>
      <c r="X103" s="268">
        <f t="shared" si="9"/>
        <v>1.4815422252966028E-2</v>
      </c>
      <c r="Y103" s="268">
        <f t="shared" si="9"/>
        <v>1.4458793458478551E-2</v>
      </c>
      <c r="DA103" s="78"/>
    </row>
    <row r="104" spans="1:105" ht="12" customHeight="1" x14ac:dyDescent="0.25">
      <c r="A104" s="174" t="s">
        <v>1853</v>
      </c>
      <c r="B104" s="269">
        <f t="shared" ref="B104:Y104" si="10">IF(B$16=0,0,B$16/B$5)</f>
        <v>3.9858421303264426E-2</v>
      </c>
      <c r="C104" s="269">
        <f t="shared" si="10"/>
        <v>4.1013441989472585E-2</v>
      </c>
      <c r="D104" s="269">
        <f t="shared" si="10"/>
        <v>4.1490371771849936E-2</v>
      </c>
      <c r="E104" s="269">
        <f t="shared" si="10"/>
        <v>3.8399585205606053E-2</v>
      </c>
      <c r="F104" s="269">
        <f t="shared" si="10"/>
        <v>3.8575988982781043E-2</v>
      </c>
      <c r="G104" s="269">
        <f t="shared" si="10"/>
        <v>3.6115120442151982E-2</v>
      </c>
      <c r="H104" s="269">
        <f t="shared" si="10"/>
        <v>3.5333085892572731E-2</v>
      </c>
      <c r="I104" s="269">
        <f t="shared" si="10"/>
        <v>3.3811488121236903E-2</v>
      </c>
      <c r="J104" s="269">
        <f t="shared" si="10"/>
        <v>3.3513808632002699E-2</v>
      </c>
      <c r="K104" s="269">
        <f t="shared" si="10"/>
        <v>3.3955405946581162E-2</v>
      </c>
      <c r="L104" s="269">
        <f t="shared" si="10"/>
        <v>3.1831369136699428E-2</v>
      </c>
      <c r="M104" s="269">
        <f t="shared" si="10"/>
        <v>3.2435043986837629E-2</v>
      </c>
      <c r="N104" s="269">
        <f t="shared" si="10"/>
        <v>3.3446811398865087E-2</v>
      </c>
      <c r="O104" s="269">
        <f t="shared" si="10"/>
        <v>3.1097271297958355E-2</v>
      </c>
      <c r="P104" s="269">
        <f t="shared" si="10"/>
        <v>3.0707260726683692E-2</v>
      </c>
      <c r="Q104" s="269">
        <f t="shared" si="10"/>
        <v>3.0461488613798507E-2</v>
      </c>
      <c r="R104" s="269">
        <f t="shared" si="10"/>
        <v>3.1045336365385881E-2</v>
      </c>
      <c r="S104" s="269">
        <f t="shared" si="10"/>
        <v>3.0432690296028894E-2</v>
      </c>
      <c r="T104" s="269">
        <f t="shared" si="10"/>
        <v>3.0668910325150466E-2</v>
      </c>
      <c r="U104" s="269">
        <f t="shared" si="10"/>
        <v>3.02622782113669E-2</v>
      </c>
      <c r="V104" s="269">
        <f t="shared" si="10"/>
        <v>3.0751411103341595E-2</v>
      </c>
      <c r="W104" s="269">
        <f t="shared" si="10"/>
        <v>3.2013674533319589E-2</v>
      </c>
      <c r="X104" s="269">
        <f t="shared" si="10"/>
        <v>3.2145678849488331E-2</v>
      </c>
      <c r="Y104" s="269">
        <f t="shared" si="10"/>
        <v>3.1237156193639294E-2</v>
      </c>
      <c r="DA104" s="79"/>
    </row>
    <row r="105" spans="1:105" ht="12" customHeight="1" x14ac:dyDescent="0.25">
      <c r="A105" s="174" t="s">
        <v>1855</v>
      </c>
      <c r="B105" s="269">
        <f t="shared" ref="B105:Y105" si="11">IF(B$17=0,0,B$17/B$5)</f>
        <v>0.7950522741566961</v>
      </c>
      <c r="C105" s="269">
        <f t="shared" si="11"/>
        <v>0.79093874169640155</v>
      </c>
      <c r="D105" s="269">
        <f t="shared" si="11"/>
        <v>0.7891008215203219</v>
      </c>
      <c r="E105" s="269">
        <f t="shared" si="11"/>
        <v>0.79871108637318988</v>
      </c>
      <c r="F105" s="269">
        <f t="shared" si="11"/>
        <v>0.79811769330869065</v>
      </c>
      <c r="G105" s="269">
        <f t="shared" si="11"/>
        <v>0.80734093678648244</v>
      </c>
      <c r="H105" s="269">
        <f t="shared" si="11"/>
        <v>0.80986556054828018</v>
      </c>
      <c r="I105" s="269">
        <f t="shared" si="11"/>
        <v>0.81573481320079844</v>
      </c>
      <c r="J105" s="269">
        <f t="shared" si="11"/>
        <v>0.81671188700885189</v>
      </c>
      <c r="K105" s="269">
        <f t="shared" si="11"/>
        <v>0.81473864204058311</v>
      </c>
      <c r="L105" s="269">
        <f t="shared" si="11"/>
        <v>0.82219169965644334</v>
      </c>
      <c r="M105" s="269">
        <f t="shared" si="11"/>
        <v>0.82023403404842077</v>
      </c>
      <c r="N105" s="269">
        <f t="shared" si="11"/>
        <v>0.81686164294718677</v>
      </c>
      <c r="O105" s="269">
        <f t="shared" si="11"/>
        <v>0.82507066613709823</v>
      </c>
      <c r="P105" s="269">
        <f t="shared" si="11"/>
        <v>0.82645683725790087</v>
      </c>
      <c r="Q105" s="269">
        <f t="shared" si="11"/>
        <v>0.82735668354664005</v>
      </c>
      <c r="R105" s="269">
        <f t="shared" si="11"/>
        <v>0.82530058774814652</v>
      </c>
      <c r="S105" s="269">
        <f t="shared" si="11"/>
        <v>0.82739387473372028</v>
      </c>
      <c r="T105" s="269">
        <f t="shared" si="11"/>
        <v>0.82634601779230188</v>
      </c>
      <c r="U105" s="269">
        <f t="shared" si="11"/>
        <v>0.8278371065126513</v>
      </c>
      <c r="V105" s="269">
        <f t="shared" si="11"/>
        <v>0.82615579578327825</v>
      </c>
      <c r="W105" s="269">
        <f t="shared" si="11"/>
        <v>0.82204464719579373</v>
      </c>
      <c r="X105" s="269">
        <f t="shared" si="11"/>
        <v>0.82058717576588069</v>
      </c>
      <c r="Y105" s="269">
        <f t="shared" si="11"/>
        <v>0.8245470216459736</v>
      </c>
      <c r="DA105" s="79"/>
    </row>
    <row r="106" spans="1:105" ht="12" customHeight="1" x14ac:dyDescent="0.25">
      <c r="A106" s="62" t="s">
        <v>1856</v>
      </c>
      <c r="B106" s="318">
        <f t="shared" ref="B106:Y106" si="12">IF(B$18=0,0,B$18/B$5)</f>
        <v>0.42137957443859397</v>
      </c>
      <c r="C106" s="318">
        <f t="shared" si="12"/>
        <v>0.40643772304509784</v>
      </c>
      <c r="D106" s="318">
        <f t="shared" si="12"/>
        <v>0.40012858615923041</v>
      </c>
      <c r="E106" s="318">
        <f t="shared" si="12"/>
        <v>0.43871497507063451</v>
      </c>
      <c r="F106" s="318">
        <f t="shared" si="12"/>
        <v>0.43646779659512008</v>
      </c>
      <c r="G106" s="318">
        <f t="shared" si="12"/>
        <v>0.46876168264130896</v>
      </c>
      <c r="H106" s="318">
        <f t="shared" si="12"/>
        <v>0.4786178803054123</v>
      </c>
      <c r="I106" s="318">
        <f t="shared" si="12"/>
        <v>0.49875211206420372</v>
      </c>
      <c r="J106" s="318">
        <f t="shared" si="12"/>
        <v>0.50251993108382786</v>
      </c>
      <c r="K106" s="318">
        <f t="shared" si="12"/>
        <v>0.49640671129138619</v>
      </c>
      <c r="L106" s="318">
        <f t="shared" si="12"/>
        <v>0.52377261399988728</v>
      </c>
      <c r="M106" s="318">
        <f t="shared" si="12"/>
        <v>0.51615549667181948</v>
      </c>
      <c r="N106" s="318">
        <f t="shared" si="12"/>
        <v>0.50329778608282794</v>
      </c>
      <c r="O106" s="318">
        <f t="shared" si="12"/>
        <v>0.53353374771873951</v>
      </c>
      <c r="P106" s="318">
        <f t="shared" si="12"/>
        <v>0.53857626794524249</v>
      </c>
      <c r="Q106" s="318">
        <f t="shared" si="12"/>
        <v>0.5417802277922803</v>
      </c>
      <c r="R106" s="318">
        <f t="shared" si="12"/>
        <v>0.53425055932265508</v>
      </c>
      <c r="S106" s="318">
        <f t="shared" si="12"/>
        <v>0.54208740320845072</v>
      </c>
      <c r="T106" s="318">
        <f t="shared" si="12"/>
        <v>0.53882498349401742</v>
      </c>
      <c r="U106" s="318">
        <f t="shared" si="12"/>
        <v>0.54412824828108786</v>
      </c>
      <c r="V106" s="318">
        <f t="shared" si="12"/>
        <v>0.53786131668945214</v>
      </c>
      <c r="W106" s="318">
        <f t="shared" si="12"/>
        <v>0.52191644844592378</v>
      </c>
      <c r="X106" s="318">
        <f t="shared" si="12"/>
        <v>0.51922143655192887</v>
      </c>
      <c r="Y106" s="318">
        <f t="shared" si="12"/>
        <v>0.53169868233060635</v>
      </c>
      <c r="DA106" s="141"/>
    </row>
    <row r="107" spans="1:105" ht="12" customHeight="1" x14ac:dyDescent="0.25">
      <c r="A107" s="62" t="s">
        <v>1868</v>
      </c>
      <c r="B107" s="318">
        <f t="shared" ref="B107:Y107" si="13">IF(B$29=0,0,B$29/B$5)</f>
        <v>0.37367269971810219</v>
      </c>
      <c r="C107" s="318">
        <f t="shared" si="13"/>
        <v>0.38450101865130376</v>
      </c>
      <c r="D107" s="318">
        <f t="shared" si="13"/>
        <v>0.38897223536109149</v>
      </c>
      <c r="E107" s="318">
        <f t="shared" si="13"/>
        <v>0.35999611130255538</v>
      </c>
      <c r="F107" s="318">
        <f t="shared" si="13"/>
        <v>0.36164989671357062</v>
      </c>
      <c r="G107" s="318">
        <f t="shared" si="13"/>
        <v>0.33857925414517348</v>
      </c>
      <c r="H107" s="318">
        <f t="shared" si="13"/>
        <v>0.33124768024286777</v>
      </c>
      <c r="I107" s="318">
        <f t="shared" si="13"/>
        <v>0.31698270113659466</v>
      </c>
      <c r="J107" s="318">
        <f t="shared" si="13"/>
        <v>0.31419195592502402</v>
      </c>
      <c r="K107" s="318">
        <f t="shared" si="13"/>
        <v>0.31833193074919691</v>
      </c>
      <c r="L107" s="318">
        <f t="shared" si="13"/>
        <v>0.298419085656556</v>
      </c>
      <c r="M107" s="318">
        <f t="shared" si="13"/>
        <v>0.30407853737660134</v>
      </c>
      <c r="N107" s="318">
        <f t="shared" si="13"/>
        <v>0.31356385686435878</v>
      </c>
      <c r="O107" s="318">
        <f t="shared" si="13"/>
        <v>0.2915369184183586</v>
      </c>
      <c r="P107" s="318">
        <f t="shared" si="13"/>
        <v>0.28788056931265832</v>
      </c>
      <c r="Q107" s="318">
        <f t="shared" si="13"/>
        <v>0.2855764557543598</v>
      </c>
      <c r="R107" s="318">
        <f t="shared" si="13"/>
        <v>0.29105002842549138</v>
      </c>
      <c r="S107" s="318">
        <f t="shared" si="13"/>
        <v>0.28530647152526961</v>
      </c>
      <c r="T107" s="318">
        <f t="shared" si="13"/>
        <v>0.28752103429828441</v>
      </c>
      <c r="U107" s="318">
        <f t="shared" si="13"/>
        <v>0.2837088582315635</v>
      </c>
      <c r="V107" s="318">
        <f t="shared" si="13"/>
        <v>0.28829447909382622</v>
      </c>
      <c r="W107" s="318">
        <f t="shared" si="13"/>
        <v>0.30012819874987001</v>
      </c>
      <c r="X107" s="318">
        <f t="shared" si="13"/>
        <v>0.30136573921395188</v>
      </c>
      <c r="Y107" s="318">
        <f t="shared" si="13"/>
        <v>0.2928483393153673</v>
      </c>
      <c r="DA107" s="141"/>
    </row>
    <row r="108" spans="1:105" ht="12" customHeight="1" x14ac:dyDescent="0.25">
      <c r="A108" s="41" t="s">
        <v>1870</v>
      </c>
      <c r="B108" s="319">
        <f t="shared" ref="B108:Y108" si="14">IF(B$30=0,0,B$30/B$5)</f>
        <v>8.8049845649680644E-2</v>
      </c>
      <c r="C108" s="319">
        <f t="shared" si="14"/>
        <v>9.0601361485419155E-2</v>
      </c>
      <c r="D108" s="319">
        <f t="shared" si="14"/>
        <v>9.1654930401371695E-2</v>
      </c>
      <c r="E108" s="319">
        <f t="shared" si="14"/>
        <v>8.4827181805328111E-2</v>
      </c>
      <c r="F108" s="319">
        <f t="shared" si="14"/>
        <v>8.5216869225060526E-2</v>
      </c>
      <c r="G108" s="319">
        <f t="shared" si="14"/>
        <v>7.9780650526935684E-2</v>
      </c>
      <c r="H108" s="319">
        <f t="shared" si="14"/>
        <v>7.8053085331634534E-2</v>
      </c>
      <c r="I108" s="319">
        <f t="shared" si="14"/>
        <v>7.469177686716591E-2</v>
      </c>
      <c r="J108" s="319">
        <f t="shared" si="14"/>
        <v>7.4034183509899681E-2</v>
      </c>
      <c r="K108" s="319">
        <f t="shared" si="14"/>
        <v>7.500970070592973E-2</v>
      </c>
      <c r="L108" s="319">
        <f t="shared" si="14"/>
        <v>7.0317565213623923E-2</v>
      </c>
      <c r="M108" s="319">
        <f t="shared" si="14"/>
        <v>7.1651122229664285E-2</v>
      </c>
      <c r="N108" s="319">
        <f t="shared" si="14"/>
        <v>7.3886182263391664E-2</v>
      </c>
      <c r="O108" s="319">
        <f t="shared" si="14"/>
        <v>6.8695895331088441E-2</v>
      </c>
      <c r="P108" s="319">
        <f t="shared" si="14"/>
        <v>6.7834336606993492E-2</v>
      </c>
      <c r="Q108" s="319">
        <f t="shared" si="14"/>
        <v>6.7291410020918083E-2</v>
      </c>
      <c r="R108" s="319">
        <f t="shared" si="14"/>
        <v>6.8581167686407235E-2</v>
      </c>
      <c r="S108" s="319">
        <f t="shared" si="14"/>
        <v>6.7227792663489605E-2</v>
      </c>
      <c r="T108" s="319">
        <f t="shared" si="14"/>
        <v>6.7749618075120116E-2</v>
      </c>
      <c r="U108" s="319">
        <f t="shared" si="14"/>
        <v>6.685134128230806E-2</v>
      </c>
      <c r="V108" s="319">
        <f t="shared" si="14"/>
        <v>6.7931867661234865E-2</v>
      </c>
      <c r="W108" s="319">
        <f t="shared" si="14"/>
        <v>7.0720289694640809E-2</v>
      </c>
      <c r="X108" s="319">
        <f t="shared" si="14"/>
        <v>7.1827687801622173E-2</v>
      </c>
      <c r="Y108" s="319">
        <f t="shared" si="14"/>
        <v>6.9004910165863617E-2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55</v>
      </c>
      <c r="B110" s="232">
        <f t="shared" ref="B110:Y110" si="15">SUM(B$111:B$115,B$117:B$118,B$120:B$121,B$123:B$124)</f>
        <v>1.0000000000000004</v>
      </c>
      <c r="C110" s="232">
        <f t="shared" si="15"/>
        <v>0.99999999999999967</v>
      </c>
      <c r="D110" s="232">
        <f t="shared" si="15"/>
        <v>1.0000000000000004</v>
      </c>
      <c r="E110" s="232">
        <f t="shared" si="15"/>
        <v>1</v>
      </c>
      <c r="F110" s="232">
        <f t="shared" si="15"/>
        <v>0.99999999999999967</v>
      </c>
      <c r="G110" s="232">
        <f t="shared" si="15"/>
        <v>1.0000000000000002</v>
      </c>
      <c r="H110" s="232">
        <f t="shared" si="15"/>
        <v>0.99999999999999967</v>
      </c>
      <c r="I110" s="232">
        <f t="shared" si="15"/>
        <v>1</v>
      </c>
      <c r="J110" s="232">
        <f t="shared" si="15"/>
        <v>1.0000000000000002</v>
      </c>
      <c r="K110" s="232">
        <f t="shared" si="15"/>
        <v>1</v>
      </c>
      <c r="L110" s="232">
        <f t="shared" si="15"/>
        <v>0.99999999999999989</v>
      </c>
      <c r="M110" s="232">
        <f t="shared" si="15"/>
        <v>0.99999999999999989</v>
      </c>
      <c r="N110" s="232">
        <f t="shared" si="15"/>
        <v>0.99999999999999989</v>
      </c>
      <c r="O110" s="232">
        <f t="shared" si="15"/>
        <v>0.99999999999999989</v>
      </c>
      <c r="P110" s="232">
        <f t="shared" si="15"/>
        <v>0.99999999999999978</v>
      </c>
      <c r="Q110" s="232">
        <f t="shared" si="15"/>
        <v>1</v>
      </c>
      <c r="R110" s="232">
        <f t="shared" si="15"/>
        <v>0.99999999999999989</v>
      </c>
      <c r="S110" s="232">
        <f t="shared" si="15"/>
        <v>1</v>
      </c>
      <c r="T110" s="232">
        <f t="shared" si="15"/>
        <v>0.99999999999999967</v>
      </c>
      <c r="U110" s="232">
        <f t="shared" si="15"/>
        <v>1</v>
      </c>
      <c r="V110" s="232">
        <f t="shared" si="15"/>
        <v>0.99999999999999978</v>
      </c>
      <c r="W110" s="232">
        <f t="shared" si="15"/>
        <v>0.99999999999999989</v>
      </c>
      <c r="X110" s="232">
        <f t="shared" si="15"/>
        <v>1</v>
      </c>
      <c r="Y110" s="232">
        <f t="shared" si="15"/>
        <v>1</v>
      </c>
      <c r="DA110" s="95"/>
    </row>
    <row r="111" spans="1:105" ht="12" customHeight="1" x14ac:dyDescent="0.25">
      <c r="A111" s="55" t="s">
        <v>91</v>
      </c>
      <c r="B111" s="299">
        <f t="shared" ref="B111:Y111" si="16">IF(B$33=0,0,B$33/B$32)</f>
        <v>3.3968020976575383E-3</v>
      </c>
      <c r="C111" s="299">
        <f t="shared" si="16"/>
        <v>3.3969468888071248E-3</v>
      </c>
      <c r="D111" s="299">
        <f t="shared" si="16"/>
        <v>3.4031719954291822E-3</v>
      </c>
      <c r="E111" s="299">
        <f t="shared" si="16"/>
        <v>3.4602526982843154E-3</v>
      </c>
      <c r="F111" s="299">
        <f t="shared" si="16"/>
        <v>3.4581895478091799E-3</v>
      </c>
      <c r="G111" s="299">
        <f t="shared" si="16"/>
        <v>3.4334396632587378E-3</v>
      </c>
      <c r="H111" s="299">
        <f t="shared" si="16"/>
        <v>3.4399370521956841E-3</v>
      </c>
      <c r="I111" s="299">
        <f t="shared" si="16"/>
        <v>3.4137007785679978E-3</v>
      </c>
      <c r="J111" s="299">
        <f t="shared" si="16"/>
        <v>3.4147241267886543E-3</v>
      </c>
      <c r="K111" s="299">
        <f t="shared" si="16"/>
        <v>3.4380973147272124E-3</v>
      </c>
      <c r="L111" s="299">
        <f t="shared" si="16"/>
        <v>3.4331718292455043E-3</v>
      </c>
      <c r="M111" s="299">
        <f t="shared" si="16"/>
        <v>3.4195976972584662E-3</v>
      </c>
      <c r="N111" s="299">
        <f t="shared" si="16"/>
        <v>3.4091807947353647E-3</v>
      </c>
      <c r="O111" s="299">
        <f t="shared" si="16"/>
        <v>3.4051429298972242E-3</v>
      </c>
      <c r="P111" s="299">
        <f t="shared" si="16"/>
        <v>3.4074444314439092E-3</v>
      </c>
      <c r="Q111" s="299">
        <f t="shared" si="16"/>
        <v>3.4019850249273815E-3</v>
      </c>
      <c r="R111" s="299">
        <f t="shared" si="16"/>
        <v>3.4006792332203911E-3</v>
      </c>
      <c r="S111" s="299">
        <f t="shared" si="16"/>
        <v>3.4061739871002819E-3</v>
      </c>
      <c r="T111" s="299">
        <f t="shared" si="16"/>
        <v>3.4032171666603496E-3</v>
      </c>
      <c r="U111" s="299">
        <f t="shared" si="16"/>
        <v>3.41122159937056E-3</v>
      </c>
      <c r="V111" s="299">
        <f t="shared" si="16"/>
        <v>3.4121549185975875E-3</v>
      </c>
      <c r="W111" s="299">
        <f t="shared" si="16"/>
        <v>3.3883999490860908E-3</v>
      </c>
      <c r="X111" s="299">
        <f t="shared" si="16"/>
        <v>3.3901555167656105E-3</v>
      </c>
      <c r="Y111" s="299">
        <f t="shared" si="16"/>
        <v>3.3829607336628357E-3</v>
      </c>
      <c r="DA111" s="67"/>
    </row>
    <row r="112" spans="1:105" ht="12" customHeight="1" x14ac:dyDescent="0.25">
      <c r="A112" s="173" t="s">
        <v>92</v>
      </c>
      <c r="B112" s="233">
        <f t="shared" ref="B112:Y112" si="17">IF(B$34=0,0,B$34/B$32)</f>
        <v>1.2528346646792947E-3</v>
      </c>
      <c r="C112" s="233">
        <f t="shared" si="17"/>
        <v>1.252888067664257E-3</v>
      </c>
      <c r="D112" s="233">
        <f t="shared" si="17"/>
        <v>1.2551840593479694E-3</v>
      </c>
      <c r="E112" s="233">
        <f t="shared" si="17"/>
        <v>1.276237003018277E-3</v>
      </c>
      <c r="F112" s="233">
        <f t="shared" si="17"/>
        <v>1.2754760559982898E-3</v>
      </c>
      <c r="G112" s="233">
        <f t="shared" si="17"/>
        <v>1.26634761329832E-3</v>
      </c>
      <c r="H112" s="233">
        <f t="shared" si="17"/>
        <v>1.268744030238748E-3</v>
      </c>
      <c r="I112" s="233">
        <f t="shared" si="17"/>
        <v>1.2590673660917732E-3</v>
      </c>
      <c r="J112" s="233">
        <f t="shared" si="17"/>
        <v>1.2594448052501389E-3</v>
      </c>
      <c r="K112" s="233">
        <f t="shared" si="17"/>
        <v>1.2680654841215055E-3</v>
      </c>
      <c r="L112" s="233">
        <f t="shared" si="17"/>
        <v>1.2662488286984198E-3</v>
      </c>
      <c r="M112" s="233">
        <f t="shared" si="17"/>
        <v>1.2612423129794079E-3</v>
      </c>
      <c r="N112" s="233">
        <f t="shared" si="17"/>
        <v>1.2574002709044433E-3</v>
      </c>
      <c r="O112" s="233">
        <f t="shared" si="17"/>
        <v>1.2559109945512522E-3</v>
      </c>
      <c r="P112" s="233">
        <f t="shared" si="17"/>
        <v>1.2567598520459207E-3</v>
      </c>
      <c r="Q112" s="233">
        <f t="shared" si="17"/>
        <v>1.2547462717619239E-3</v>
      </c>
      <c r="R112" s="233">
        <f t="shared" si="17"/>
        <v>1.257195808299033E-3</v>
      </c>
      <c r="S112" s="233">
        <f t="shared" si="17"/>
        <v>1.2562912769957754E-3</v>
      </c>
      <c r="T112" s="233">
        <f t="shared" si="17"/>
        <v>1.26189359013088E-3</v>
      </c>
      <c r="U112" s="233">
        <f t="shared" si="17"/>
        <v>1.2581529761599463E-3</v>
      </c>
      <c r="V112" s="233">
        <f t="shared" si="17"/>
        <v>1.2584972101327295E-3</v>
      </c>
      <c r="W112" s="233">
        <f t="shared" si="17"/>
        <v>1.2619080009609413E-3</v>
      </c>
      <c r="X112" s="233">
        <f t="shared" si="17"/>
        <v>1.2756757564854762E-3</v>
      </c>
      <c r="Y112" s="233">
        <f t="shared" si="17"/>
        <v>1.2639854067177372E-3</v>
      </c>
      <c r="DA112" s="177"/>
    </row>
    <row r="113" spans="1:105" ht="12" customHeight="1" x14ac:dyDescent="0.25">
      <c r="A113" s="173" t="s">
        <v>93</v>
      </c>
      <c r="B113" s="233">
        <f t="shared" ref="B113:Y113" si="18">IF(B$35=0,0,B$35/B$32)</f>
        <v>2.4439066631524457E-2</v>
      </c>
      <c r="C113" s="233">
        <f t="shared" si="18"/>
        <v>2.4440108364439904E-2</v>
      </c>
      <c r="D113" s="233">
        <f t="shared" si="18"/>
        <v>2.4484896312383569E-2</v>
      </c>
      <c r="E113" s="233">
        <f t="shared" si="18"/>
        <v>2.4895576434552848E-2</v>
      </c>
      <c r="F113" s="233">
        <f t="shared" si="18"/>
        <v>2.488073262838366E-2</v>
      </c>
      <c r="G113" s="233">
        <f t="shared" si="18"/>
        <v>2.4702663944880479E-2</v>
      </c>
      <c r="H113" s="233">
        <f t="shared" si="18"/>
        <v>2.4749410889976394E-2</v>
      </c>
      <c r="I113" s="233">
        <f t="shared" si="18"/>
        <v>2.4560648041592609E-2</v>
      </c>
      <c r="J113" s="233">
        <f t="shared" si="18"/>
        <v>2.4568010753529546E-2</v>
      </c>
      <c r="K113" s="233">
        <f t="shared" si="18"/>
        <v>2.4736174479586915E-2</v>
      </c>
      <c r="L113" s="233">
        <f t="shared" si="18"/>
        <v>2.4700736952047973E-2</v>
      </c>
      <c r="M113" s="233">
        <f t="shared" si="18"/>
        <v>2.4603074766686883E-2</v>
      </c>
      <c r="N113" s="233">
        <f t="shared" si="18"/>
        <v>2.4528127988058913E-2</v>
      </c>
      <c r="O113" s="233">
        <f t="shared" si="18"/>
        <v>2.4499076649478875E-2</v>
      </c>
      <c r="P113" s="233">
        <f t="shared" si="18"/>
        <v>2.4469226676279977E-2</v>
      </c>
      <c r="Q113" s="233">
        <f t="shared" si="18"/>
        <v>2.4476356382664627E-2</v>
      </c>
      <c r="R113" s="233">
        <f t="shared" si="18"/>
        <v>2.4406415753374672E-2</v>
      </c>
      <c r="S113" s="233">
        <f t="shared" si="18"/>
        <v>2.4506494825446153E-2</v>
      </c>
      <c r="T113" s="233">
        <f t="shared" si="18"/>
        <v>2.4425409891911512E-2</v>
      </c>
      <c r="U113" s="233">
        <f t="shared" si="18"/>
        <v>2.4531340903520354E-2</v>
      </c>
      <c r="V113" s="233">
        <f t="shared" si="18"/>
        <v>2.4549525999821034E-2</v>
      </c>
      <c r="W113" s="233">
        <f t="shared" si="18"/>
        <v>2.431990416874568E-2</v>
      </c>
      <c r="X113" s="233">
        <f t="shared" si="18"/>
        <v>2.4280518373439031E-2</v>
      </c>
      <c r="Y113" s="233">
        <f t="shared" si="18"/>
        <v>2.4182996112439296E-2</v>
      </c>
      <c r="DA113" s="177"/>
    </row>
    <row r="114" spans="1:105" ht="12" customHeight="1" x14ac:dyDescent="0.25">
      <c r="A114" s="173" t="s">
        <v>94</v>
      </c>
      <c r="B114" s="233">
        <f t="shared" ref="B114:Y114" si="19">IF(B$36=0,0,B$36/B$32)</f>
        <v>1.3644496828645859E-2</v>
      </c>
      <c r="C114" s="233">
        <f t="shared" si="19"/>
        <v>1.364507843520537E-2</v>
      </c>
      <c r="D114" s="233">
        <f t="shared" si="19"/>
        <v>1.3670083850628668E-2</v>
      </c>
      <c r="E114" s="233">
        <f t="shared" si="19"/>
        <v>1.3899369351135407E-2</v>
      </c>
      <c r="F114" s="233">
        <f t="shared" si="19"/>
        <v>1.3891081953369595E-2</v>
      </c>
      <c r="G114" s="233">
        <f t="shared" si="19"/>
        <v>1.3791664998378103E-2</v>
      </c>
      <c r="H114" s="233">
        <f t="shared" si="19"/>
        <v>1.3817764135212055E-2</v>
      </c>
      <c r="I114" s="233">
        <f t="shared" si="19"/>
        <v>1.3712376555360027E-2</v>
      </c>
      <c r="J114" s="233">
        <f t="shared" si="19"/>
        <v>1.3716487207423316E-2</v>
      </c>
      <c r="K114" s="233">
        <f t="shared" si="19"/>
        <v>1.3810374157423418E-2</v>
      </c>
      <c r="L114" s="233">
        <f t="shared" si="19"/>
        <v>1.379058914519646E-2</v>
      </c>
      <c r="M114" s="233">
        <f t="shared" si="19"/>
        <v>1.3736063684035061E-2</v>
      </c>
      <c r="N114" s="233">
        <f t="shared" si="19"/>
        <v>1.3694220388678294E-2</v>
      </c>
      <c r="O114" s="233">
        <f t="shared" si="19"/>
        <v>1.3678000829105924E-2</v>
      </c>
      <c r="P114" s="233">
        <f t="shared" si="19"/>
        <v>1.368724565104493E-2</v>
      </c>
      <c r="Q114" s="233">
        <f t="shared" si="19"/>
        <v>1.3665315949884998E-2</v>
      </c>
      <c r="R114" s="233">
        <f t="shared" si="19"/>
        <v>1.3691993606925077E-2</v>
      </c>
      <c r="S114" s="233">
        <f t="shared" si="19"/>
        <v>1.3682142447113925E-2</v>
      </c>
      <c r="T114" s="233">
        <f t="shared" si="19"/>
        <v>1.3743156678249189E-2</v>
      </c>
      <c r="U114" s="233">
        <f t="shared" si="19"/>
        <v>1.3702418026212727E-2</v>
      </c>
      <c r="V114" s="233">
        <f t="shared" si="19"/>
        <v>1.3706167043926205E-2</v>
      </c>
      <c r="W114" s="233">
        <f t="shared" si="19"/>
        <v>1.3743313625155769E-2</v>
      </c>
      <c r="X114" s="233">
        <f t="shared" si="19"/>
        <v>1.3893256871370279E-2</v>
      </c>
      <c r="Y114" s="233">
        <f t="shared" si="19"/>
        <v>1.3765938443146152E-2</v>
      </c>
      <c r="DA114" s="177"/>
    </row>
    <row r="115" spans="1:105" ht="12" customHeight="1" x14ac:dyDescent="0.25">
      <c r="A115" s="56" t="s">
        <v>95</v>
      </c>
      <c r="B115" s="300">
        <f t="shared" ref="B115:Y115" si="20">IF(B$37=0,0,B$37/B$32)</f>
        <v>1.8789701358635509E-2</v>
      </c>
      <c r="C115" s="300">
        <f t="shared" si="20"/>
        <v>1.9669243196061111E-2</v>
      </c>
      <c r="D115" s="300">
        <f t="shared" si="20"/>
        <v>2.0135013242715463E-2</v>
      </c>
      <c r="E115" s="300">
        <f t="shared" si="20"/>
        <v>1.8733835870880254E-2</v>
      </c>
      <c r="F115" s="300">
        <f t="shared" si="20"/>
        <v>1.8853140771599646E-2</v>
      </c>
      <c r="G115" s="300">
        <f t="shared" si="20"/>
        <v>1.6897063997926301E-2</v>
      </c>
      <c r="H115" s="300">
        <f t="shared" si="20"/>
        <v>1.6594843454797847E-2</v>
      </c>
      <c r="I115" s="300">
        <f t="shared" si="20"/>
        <v>1.5451400963842546E-2</v>
      </c>
      <c r="J115" s="300">
        <f t="shared" si="20"/>
        <v>1.5352536125786622E-2</v>
      </c>
      <c r="K115" s="300">
        <f t="shared" si="20"/>
        <v>1.5757883583162789E-2</v>
      </c>
      <c r="L115" s="300">
        <f t="shared" si="20"/>
        <v>1.4626558042834262E-2</v>
      </c>
      <c r="M115" s="300">
        <f t="shared" si="20"/>
        <v>1.5000732031326847E-2</v>
      </c>
      <c r="N115" s="300">
        <f t="shared" si="20"/>
        <v>1.5533121865254462E-2</v>
      </c>
      <c r="O115" s="300">
        <f t="shared" si="20"/>
        <v>1.4335362979403575E-2</v>
      </c>
      <c r="P115" s="300">
        <f t="shared" si="20"/>
        <v>1.4103415486281362E-2</v>
      </c>
      <c r="Q115" s="300">
        <f t="shared" si="20"/>
        <v>1.3971233306695105E-2</v>
      </c>
      <c r="R115" s="300">
        <f t="shared" si="20"/>
        <v>1.4272460806497574E-2</v>
      </c>
      <c r="S115" s="300">
        <f t="shared" si="20"/>
        <v>1.396074080829982E-2</v>
      </c>
      <c r="T115" s="300">
        <f t="shared" si="20"/>
        <v>1.4264224451905543E-2</v>
      </c>
      <c r="U115" s="300">
        <f t="shared" si="20"/>
        <v>1.4007845973254118E-2</v>
      </c>
      <c r="V115" s="300">
        <f t="shared" si="20"/>
        <v>1.4170892022536E-2</v>
      </c>
      <c r="W115" s="300">
        <f t="shared" si="20"/>
        <v>1.4769245340694776E-2</v>
      </c>
      <c r="X115" s="300">
        <f t="shared" si="20"/>
        <v>1.5101685965232479E-2</v>
      </c>
      <c r="Y115" s="300">
        <f t="shared" si="20"/>
        <v>1.4503038186171099E-2</v>
      </c>
      <c r="DA115" s="68"/>
    </row>
    <row r="116" spans="1:105" ht="12" customHeight="1" x14ac:dyDescent="0.25">
      <c r="A116" s="174" t="s">
        <v>1883</v>
      </c>
      <c r="B116" s="301">
        <f t="shared" ref="B116:Y116" si="21">IF(B$43=0,0,B$43/B$32)</f>
        <v>8.5762917927046267E-2</v>
      </c>
      <c r="C116" s="301">
        <f t="shared" si="21"/>
        <v>8.8782045771172879E-2</v>
      </c>
      <c r="D116" s="301">
        <f t="shared" si="21"/>
        <v>9.0063261743886791E-2</v>
      </c>
      <c r="E116" s="301">
        <f t="shared" si="21"/>
        <v>8.2126657493836325E-2</v>
      </c>
      <c r="F116" s="301">
        <f t="shared" si="21"/>
        <v>8.2561060227716504E-2</v>
      </c>
      <c r="G116" s="301">
        <f t="shared" si="21"/>
        <v>7.6787381354046835E-2</v>
      </c>
      <c r="H116" s="301">
        <f t="shared" si="21"/>
        <v>7.5057664196814769E-2</v>
      </c>
      <c r="I116" s="301">
        <f t="shared" si="21"/>
        <v>7.1802907228530957E-2</v>
      </c>
      <c r="J116" s="301">
        <f t="shared" si="21"/>
        <v>7.1190932374582003E-2</v>
      </c>
      <c r="K116" s="301">
        <f t="shared" si="21"/>
        <v>7.2095840189391747E-2</v>
      </c>
      <c r="L116" s="301">
        <f t="shared" si="21"/>
        <v>6.7776937655088534E-2</v>
      </c>
      <c r="M116" s="301">
        <f t="shared" si="21"/>
        <v>6.9014012953865569E-2</v>
      </c>
      <c r="N116" s="301">
        <f t="shared" si="21"/>
        <v>7.1101094305572293E-2</v>
      </c>
      <c r="O116" s="301">
        <f t="shared" si="21"/>
        <v>6.6407712060494201E-2</v>
      </c>
      <c r="P116" s="301">
        <f t="shared" si="21"/>
        <v>6.5674497157224593E-2</v>
      </c>
      <c r="Q116" s="301">
        <f t="shared" si="21"/>
        <v>6.5185388288740292E-2</v>
      </c>
      <c r="R116" s="301">
        <f t="shared" si="21"/>
        <v>6.6270247262918761E-2</v>
      </c>
      <c r="S116" s="301">
        <f t="shared" si="21"/>
        <v>6.5123261708041572E-2</v>
      </c>
      <c r="T116" s="301">
        <f t="shared" si="21"/>
        <v>6.5475209430606585E-2</v>
      </c>
      <c r="U116" s="301">
        <f t="shared" si="21"/>
        <v>6.4828668176141774E-2</v>
      </c>
      <c r="V116" s="301">
        <f t="shared" si="21"/>
        <v>6.5722865212515899E-2</v>
      </c>
      <c r="W116" s="301">
        <f t="shared" si="21"/>
        <v>6.8058832555602244E-2</v>
      </c>
      <c r="X116" s="301">
        <f t="shared" si="21"/>
        <v>6.8457270848122476E-2</v>
      </c>
      <c r="Y116" s="301">
        <f t="shared" si="21"/>
        <v>6.6431063845425894E-2</v>
      </c>
      <c r="DA116" s="178"/>
    </row>
    <row r="117" spans="1:105" ht="12" customHeight="1" x14ac:dyDescent="0.25">
      <c r="A117" s="62" t="s">
        <v>1884</v>
      </c>
      <c r="B117" s="302">
        <f t="shared" ref="B117:Y117" si="22">IF(B$44=0,0,B$44/B$32)</f>
        <v>1.9757608762790264E-2</v>
      </c>
      <c r="C117" s="302">
        <f t="shared" si="22"/>
        <v>1.9452834234587386E-2</v>
      </c>
      <c r="D117" s="302">
        <f t="shared" si="22"/>
        <v>1.9317445285330439E-2</v>
      </c>
      <c r="E117" s="302">
        <f t="shared" si="22"/>
        <v>2.0060746327908201E-2</v>
      </c>
      <c r="F117" s="302">
        <f t="shared" si="22"/>
        <v>2.0018219008398092E-2</v>
      </c>
      <c r="G117" s="302">
        <f t="shared" si="22"/>
        <v>2.0622291225921408E-2</v>
      </c>
      <c r="H117" s="302">
        <f t="shared" si="22"/>
        <v>2.0787349858555505E-2</v>
      </c>
      <c r="I117" s="302">
        <f t="shared" si="22"/>
        <v>2.1135629167661749E-2</v>
      </c>
      <c r="J117" s="302">
        <f t="shared" si="22"/>
        <v>2.1194462470796746E-2</v>
      </c>
      <c r="K117" s="302">
        <f t="shared" si="22"/>
        <v>2.1086464104564953E-2</v>
      </c>
      <c r="L117" s="302">
        <f t="shared" si="22"/>
        <v>2.1521144560991568E-2</v>
      </c>
      <c r="M117" s="302">
        <f t="shared" si="22"/>
        <v>2.1403093011190425E-2</v>
      </c>
      <c r="N117" s="302">
        <f t="shared" si="22"/>
        <v>2.1200264717748291E-2</v>
      </c>
      <c r="O117" s="302">
        <f t="shared" si="22"/>
        <v>2.1670985848590316E-2</v>
      </c>
      <c r="P117" s="302">
        <f t="shared" si="22"/>
        <v>2.1745705662694251E-2</v>
      </c>
      <c r="Q117" s="302">
        <f t="shared" si="22"/>
        <v>2.1796264684063649E-2</v>
      </c>
      <c r="R117" s="302">
        <f t="shared" si="22"/>
        <v>2.1688501349779954E-2</v>
      </c>
      <c r="S117" s="302">
        <f t="shared" si="22"/>
        <v>2.1800080895359446E-2</v>
      </c>
      <c r="T117" s="302">
        <f t="shared" si="22"/>
        <v>2.1759318807621723E-2</v>
      </c>
      <c r="U117" s="302">
        <f t="shared" si="22"/>
        <v>2.1823482985344596E-2</v>
      </c>
      <c r="V117" s="302">
        <f t="shared" si="22"/>
        <v>2.1735324897429371E-2</v>
      </c>
      <c r="W117" s="302">
        <f t="shared" si="22"/>
        <v>2.1511895687145573E-2</v>
      </c>
      <c r="X117" s="302">
        <f t="shared" si="22"/>
        <v>2.1460970155946529E-2</v>
      </c>
      <c r="Y117" s="302">
        <f t="shared" si="22"/>
        <v>2.1673993073089894E-2</v>
      </c>
      <c r="DA117" s="72"/>
    </row>
    <row r="118" spans="1:105" ht="12" customHeight="1" x14ac:dyDescent="0.25">
      <c r="A118" s="62" t="s">
        <v>1896</v>
      </c>
      <c r="B118" s="302">
        <f t="shared" ref="B118:Y118" si="23">IF(B$55=0,0,B$55/B$32)</f>
        <v>6.6005309164255996E-2</v>
      </c>
      <c r="C118" s="302">
        <f t="shared" si="23"/>
        <v>6.93292115365855E-2</v>
      </c>
      <c r="D118" s="302">
        <f t="shared" si="23"/>
        <v>7.0745816458556349E-2</v>
      </c>
      <c r="E118" s="302">
        <f t="shared" si="23"/>
        <v>6.206591116592812E-2</v>
      </c>
      <c r="F118" s="302">
        <f t="shared" si="23"/>
        <v>6.2542841219318412E-2</v>
      </c>
      <c r="G118" s="302">
        <f t="shared" si="23"/>
        <v>5.6165090128125435E-2</v>
      </c>
      <c r="H118" s="302">
        <f t="shared" si="23"/>
        <v>5.4270314338259254E-2</v>
      </c>
      <c r="I118" s="302">
        <f t="shared" si="23"/>
        <v>5.0667278060869209E-2</v>
      </c>
      <c r="J118" s="302">
        <f t="shared" si="23"/>
        <v>4.9996469903785257E-2</v>
      </c>
      <c r="K118" s="302">
        <f t="shared" si="23"/>
        <v>5.1009376084826794E-2</v>
      </c>
      <c r="L118" s="302">
        <f t="shared" si="23"/>
        <v>4.625579309409697E-2</v>
      </c>
      <c r="M118" s="302">
        <f t="shared" si="23"/>
        <v>4.7610919942675141E-2</v>
      </c>
      <c r="N118" s="302">
        <f t="shared" si="23"/>
        <v>4.9900829587823999E-2</v>
      </c>
      <c r="O118" s="302">
        <f t="shared" si="23"/>
        <v>4.4736726211903888E-2</v>
      </c>
      <c r="P118" s="302">
        <f t="shared" si="23"/>
        <v>4.3928791494530342E-2</v>
      </c>
      <c r="Q118" s="302">
        <f t="shared" si="23"/>
        <v>4.3389123604676644E-2</v>
      </c>
      <c r="R118" s="302">
        <f t="shared" si="23"/>
        <v>4.45817459131388E-2</v>
      </c>
      <c r="S118" s="302">
        <f t="shared" si="23"/>
        <v>4.3323180812682119E-2</v>
      </c>
      <c r="T118" s="302">
        <f t="shared" si="23"/>
        <v>4.3715890622984865E-2</v>
      </c>
      <c r="U118" s="302">
        <f t="shared" si="23"/>
        <v>4.3005185190797171E-2</v>
      </c>
      <c r="V118" s="302">
        <f t="shared" si="23"/>
        <v>4.3987540315086525E-2</v>
      </c>
      <c r="W118" s="302">
        <f t="shared" si="23"/>
        <v>4.6546936868456672E-2</v>
      </c>
      <c r="X118" s="302">
        <f t="shared" si="23"/>
        <v>4.6996300692175939E-2</v>
      </c>
      <c r="Y118" s="302">
        <f t="shared" si="23"/>
        <v>4.4757070772336004E-2</v>
      </c>
      <c r="DA118" s="72"/>
    </row>
    <row r="119" spans="1:105" ht="12" customHeight="1" x14ac:dyDescent="0.25">
      <c r="A119" s="174" t="s">
        <v>1898</v>
      </c>
      <c r="B119" s="301">
        <f t="shared" ref="B119:Y119" si="24">IF(B$56=0,0,B$56/B$32)</f>
        <v>0.76417496616803404</v>
      </c>
      <c r="C119" s="301">
        <f t="shared" si="24"/>
        <v>0.76137181993552339</v>
      </c>
      <c r="D119" s="301">
        <f t="shared" si="24"/>
        <v>0.76000251481236625</v>
      </c>
      <c r="E119" s="301">
        <f t="shared" si="24"/>
        <v>0.76565251115953514</v>
      </c>
      <c r="F119" s="301">
        <f t="shared" si="24"/>
        <v>0.76528852255882163</v>
      </c>
      <c r="G119" s="301">
        <f t="shared" si="24"/>
        <v>0.77127964866037291</v>
      </c>
      <c r="H119" s="301">
        <f t="shared" si="24"/>
        <v>0.77260195582036328</v>
      </c>
      <c r="I119" s="301">
        <f t="shared" si="24"/>
        <v>0.77620942565769291</v>
      </c>
      <c r="J119" s="301">
        <f t="shared" si="24"/>
        <v>0.77669019014746954</v>
      </c>
      <c r="K119" s="301">
        <f t="shared" si="24"/>
        <v>0.77535559225874451</v>
      </c>
      <c r="L119" s="301">
        <f t="shared" si="24"/>
        <v>0.77932682040714418</v>
      </c>
      <c r="M119" s="301">
        <f t="shared" si="24"/>
        <v>0.7783810202472532</v>
      </c>
      <c r="N119" s="301">
        <f t="shared" si="24"/>
        <v>0.77667659475947137</v>
      </c>
      <c r="O119" s="301">
        <f t="shared" si="24"/>
        <v>0.78094318218275094</v>
      </c>
      <c r="P119" s="301">
        <f t="shared" si="24"/>
        <v>0.78164483027751097</v>
      </c>
      <c r="Q119" s="301">
        <f t="shared" si="24"/>
        <v>0.7821341243515425</v>
      </c>
      <c r="R119" s="301">
        <f t="shared" si="24"/>
        <v>0.78117886664600267</v>
      </c>
      <c r="S119" s="301">
        <f t="shared" si="24"/>
        <v>0.78211889420862202</v>
      </c>
      <c r="T119" s="301">
        <f t="shared" si="24"/>
        <v>0.78163670640673422</v>
      </c>
      <c r="U119" s="301">
        <f t="shared" si="24"/>
        <v>0.78220424781917586</v>
      </c>
      <c r="V119" s="301">
        <f t="shared" si="24"/>
        <v>0.78143665329441592</v>
      </c>
      <c r="W119" s="301">
        <f t="shared" si="24"/>
        <v>0.77963547682733481</v>
      </c>
      <c r="X119" s="301">
        <f t="shared" si="24"/>
        <v>0.77894768056238284</v>
      </c>
      <c r="Y119" s="301">
        <f t="shared" si="24"/>
        <v>0.78108080341137431</v>
      </c>
      <c r="DA119" s="178"/>
    </row>
    <row r="120" spans="1:105" ht="12" customHeight="1" x14ac:dyDescent="0.25">
      <c r="A120" s="62" t="s">
        <v>1899</v>
      </c>
      <c r="B120" s="302">
        <f t="shared" ref="B120:Y120" si="25">IF(B$57=0,0,B$57/B$32)</f>
        <v>0.62759463128863191</v>
      </c>
      <c r="C120" s="302">
        <f t="shared" si="25"/>
        <v>0.6179135580398345</v>
      </c>
      <c r="D120" s="302">
        <f t="shared" si="25"/>
        <v>0.61361296788696706</v>
      </c>
      <c r="E120" s="302">
        <f t="shared" si="25"/>
        <v>0.63722370688649599</v>
      </c>
      <c r="F120" s="302">
        <f t="shared" si="25"/>
        <v>0.63587283909029224</v>
      </c>
      <c r="G120" s="302">
        <f t="shared" si="25"/>
        <v>0.65506101541162087</v>
      </c>
      <c r="H120" s="302">
        <f t="shared" si="25"/>
        <v>0.6603040543305867</v>
      </c>
      <c r="I120" s="302">
        <f t="shared" si="25"/>
        <v>0.67136704414925541</v>
      </c>
      <c r="J120" s="302">
        <f t="shared" si="25"/>
        <v>0.67323586671942615</v>
      </c>
      <c r="K120" s="302">
        <f t="shared" si="25"/>
        <v>0.66980533038029866</v>
      </c>
      <c r="L120" s="302">
        <f t="shared" si="25"/>
        <v>0.68361282723149686</v>
      </c>
      <c r="M120" s="302">
        <f t="shared" si="25"/>
        <v>0.67986295447310774</v>
      </c>
      <c r="N120" s="302">
        <f t="shared" si="25"/>
        <v>0.67342017338729843</v>
      </c>
      <c r="O120" s="302">
        <f t="shared" si="25"/>
        <v>0.68837249166110426</v>
      </c>
      <c r="P120" s="302">
        <f t="shared" si="25"/>
        <v>0.69074594457969996</v>
      </c>
      <c r="Q120" s="302">
        <f t="shared" si="25"/>
        <v>0.6923519370231983</v>
      </c>
      <c r="R120" s="302">
        <f t="shared" si="25"/>
        <v>0.68892886640477524</v>
      </c>
      <c r="S120" s="302">
        <f t="shared" si="25"/>
        <v>0.69247315785259411</v>
      </c>
      <c r="T120" s="302">
        <f t="shared" si="25"/>
        <v>0.69117836212445449</v>
      </c>
      <c r="U120" s="302">
        <f t="shared" si="25"/>
        <v>0.69321651835800457</v>
      </c>
      <c r="V120" s="302">
        <f t="shared" si="25"/>
        <v>0.6904162026242272</v>
      </c>
      <c r="W120" s="302">
        <f t="shared" si="25"/>
        <v>0.68331903947403572</v>
      </c>
      <c r="X120" s="302">
        <f t="shared" si="25"/>
        <v>0.68170140495359544</v>
      </c>
      <c r="Y120" s="302">
        <f t="shared" si="25"/>
        <v>0.68846801526285517</v>
      </c>
      <c r="DA120" s="72"/>
    </row>
    <row r="121" spans="1:105" ht="12" customHeight="1" x14ac:dyDescent="0.25">
      <c r="A121" s="62" t="s">
        <v>1911</v>
      </c>
      <c r="B121" s="302">
        <f t="shared" ref="B121:Y121" si="26">IF(B$68=0,0,B$68/B$32)</f>
        <v>0.13658033487940208</v>
      </c>
      <c r="C121" s="302">
        <f t="shared" si="26"/>
        <v>0.14345826189568894</v>
      </c>
      <c r="D121" s="302">
        <f t="shared" si="26"/>
        <v>0.14638954692539921</v>
      </c>
      <c r="E121" s="302">
        <f t="shared" si="26"/>
        <v>0.12842880427303921</v>
      </c>
      <c r="F121" s="302">
        <f t="shared" si="26"/>
        <v>0.12941568346852944</v>
      </c>
      <c r="G121" s="302">
        <f t="shared" si="26"/>
        <v>0.11621863324875217</v>
      </c>
      <c r="H121" s="302">
        <f t="shared" si="26"/>
        <v>0.11229790148977652</v>
      </c>
      <c r="I121" s="302">
        <f t="shared" si="26"/>
        <v>0.10484238150843753</v>
      </c>
      <c r="J121" s="302">
        <f t="shared" si="26"/>
        <v>0.10345432342804338</v>
      </c>
      <c r="K121" s="302">
        <f t="shared" si="26"/>
        <v>0.10555026187844586</v>
      </c>
      <c r="L121" s="302">
        <f t="shared" si="26"/>
        <v>9.5713993175647397E-2</v>
      </c>
      <c r="M121" s="302">
        <f t="shared" si="26"/>
        <v>9.8518065774145333E-2</v>
      </c>
      <c r="N121" s="302">
        <f t="shared" si="26"/>
        <v>0.10325642137217299</v>
      </c>
      <c r="O121" s="302">
        <f t="shared" si="26"/>
        <v>9.2570690521646751E-2</v>
      </c>
      <c r="P121" s="302">
        <f t="shared" si="26"/>
        <v>9.0898885697810961E-2</v>
      </c>
      <c r="Q121" s="302">
        <f t="shared" si="26"/>
        <v>8.9782187328344185E-2</v>
      </c>
      <c r="R121" s="302">
        <f t="shared" si="26"/>
        <v>9.2250000241227481E-2</v>
      </c>
      <c r="S121" s="302">
        <f t="shared" si="26"/>
        <v>8.9645736356027933E-2</v>
      </c>
      <c r="T121" s="302">
        <f t="shared" si="26"/>
        <v>9.0458344282279765E-2</v>
      </c>
      <c r="U121" s="302">
        <f t="shared" si="26"/>
        <v>8.8987729461171255E-2</v>
      </c>
      <c r="V121" s="302">
        <f t="shared" si="26"/>
        <v>9.1020450670188685E-2</v>
      </c>
      <c r="W121" s="302">
        <f t="shared" si="26"/>
        <v>9.631643735329902E-2</v>
      </c>
      <c r="X121" s="302">
        <f t="shared" si="26"/>
        <v>9.7246275608787514E-2</v>
      </c>
      <c r="Y121" s="302">
        <f t="shared" si="26"/>
        <v>9.2612788148519129E-2</v>
      </c>
      <c r="DA121" s="72"/>
    </row>
    <row r="122" spans="1:105" ht="12" customHeight="1" x14ac:dyDescent="0.25">
      <c r="A122" s="174" t="s">
        <v>1913</v>
      </c>
      <c r="B122" s="301">
        <f t="shared" ref="B122:Y122" si="27">IF(B$69=0,0,B$69/B$32)</f>
        <v>8.8539214323777524E-2</v>
      </c>
      <c r="C122" s="301">
        <f t="shared" si="27"/>
        <v>8.7441869341125564E-2</v>
      </c>
      <c r="D122" s="301">
        <f t="shared" si="27"/>
        <v>8.6985873983242451E-2</v>
      </c>
      <c r="E122" s="301">
        <f t="shared" si="27"/>
        <v>8.995555998875733E-2</v>
      </c>
      <c r="F122" s="301">
        <f t="shared" si="27"/>
        <v>8.9791796256301182E-2</v>
      </c>
      <c r="G122" s="301">
        <f t="shared" si="27"/>
        <v>9.1841789767838466E-2</v>
      </c>
      <c r="H122" s="301">
        <f t="shared" si="27"/>
        <v>9.2469680420400976E-2</v>
      </c>
      <c r="I122" s="301">
        <f t="shared" si="27"/>
        <v>9.3590473408321259E-2</v>
      </c>
      <c r="J122" s="301">
        <f t="shared" si="27"/>
        <v>9.3807674459170307E-2</v>
      </c>
      <c r="K122" s="301">
        <f t="shared" si="27"/>
        <v>9.3537972532842059E-2</v>
      </c>
      <c r="L122" s="301">
        <f t="shared" si="27"/>
        <v>9.5078937139744482E-2</v>
      </c>
      <c r="M122" s="301">
        <f t="shared" si="27"/>
        <v>9.4584256306594491E-2</v>
      </c>
      <c r="N122" s="301">
        <f t="shared" si="27"/>
        <v>9.3800259627324759E-2</v>
      </c>
      <c r="O122" s="301">
        <f t="shared" si="27"/>
        <v>9.5475611374317843E-2</v>
      </c>
      <c r="P122" s="301">
        <f t="shared" si="27"/>
        <v>9.5756580468168123E-2</v>
      </c>
      <c r="Q122" s="301">
        <f t="shared" si="27"/>
        <v>9.5910850423783112E-2</v>
      </c>
      <c r="R122" s="301">
        <f t="shared" si="27"/>
        <v>9.5522140882761758E-2</v>
      </c>
      <c r="S122" s="301">
        <f t="shared" si="27"/>
        <v>9.5946000738380346E-2</v>
      </c>
      <c r="T122" s="301">
        <f t="shared" si="27"/>
        <v>9.579018238380145E-2</v>
      </c>
      <c r="U122" s="301">
        <f t="shared" si="27"/>
        <v>9.6056104526164657E-2</v>
      </c>
      <c r="V122" s="301">
        <f t="shared" si="27"/>
        <v>9.5743244298054475E-2</v>
      </c>
      <c r="W122" s="301">
        <f t="shared" si="27"/>
        <v>9.4822919532419683E-2</v>
      </c>
      <c r="X122" s="301">
        <f t="shared" si="27"/>
        <v>9.4653756106201775E-2</v>
      </c>
      <c r="Y122" s="301">
        <f t="shared" si="27"/>
        <v>9.538921386106268E-2</v>
      </c>
      <c r="DA122" s="178"/>
    </row>
    <row r="123" spans="1:105" ht="12" customHeight="1" x14ac:dyDescent="0.25">
      <c r="A123" s="62" t="s">
        <v>1914</v>
      </c>
      <c r="B123" s="302">
        <f t="shared" ref="B123:Y123" si="28">IF(B$70=0,0,B$70/B$32)</f>
        <v>7.1185502160052982E-2</v>
      </c>
      <c r="C123" s="302">
        <f t="shared" si="28"/>
        <v>7.0087417462851437E-2</v>
      </c>
      <c r="D123" s="302">
        <f t="shared" si="28"/>
        <v>6.9599619042734498E-2</v>
      </c>
      <c r="E123" s="302">
        <f t="shared" si="28"/>
        <v>7.2277688975551438E-2</v>
      </c>
      <c r="F123" s="302">
        <f t="shared" si="28"/>
        <v>7.2124465544963517E-2</v>
      </c>
      <c r="G123" s="302">
        <f t="shared" si="28"/>
        <v>7.4300902211040173E-2</v>
      </c>
      <c r="H123" s="302">
        <f t="shared" si="28"/>
        <v>7.4895598755089499E-2</v>
      </c>
      <c r="I123" s="302">
        <f t="shared" si="28"/>
        <v>7.6150428618781116E-2</v>
      </c>
      <c r="J123" s="302">
        <f t="shared" si="28"/>
        <v>7.6362401549193951E-2</v>
      </c>
      <c r="K123" s="302">
        <f t="shared" si="28"/>
        <v>7.5973289788505871E-2</v>
      </c>
      <c r="L123" s="302">
        <f t="shared" si="28"/>
        <v>7.7539417903572383E-2</v>
      </c>
      <c r="M123" s="302">
        <f t="shared" si="28"/>
        <v>7.711408511384768E-2</v>
      </c>
      <c r="N123" s="302">
        <f t="shared" si="28"/>
        <v>7.6383306703651704E-2</v>
      </c>
      <c r="O123" s="302">
        <f t="shared" si="28"/>
        <v>7.8079287248597279E-2</v>
      </c>
      <c r="P123" s="302">
        <f t="shared" si="28"/>
        <v>7.834849834353054E-2</v>
      </c>
      <c r="Q123" s="302">
        <f t="shared" si="28"/>
        <v>7.8530659523464427E-2</v>
      </c>
      <c r="R123" s="302">
        <f t="shared" si="28"/>
        <v>7.8142394569059942E-2</v>
      </c>
      <c r="S123" s="302">
        <f t="shared" si="28"/>
        <v>7.8544409108280144E-2</v>
      </c>
      <c r="T123" s="302">
        <f t="shared" si="28"/>
        <v>7.839754570393101E-2</v>
      </c>
      <c r="U123" s="302">
        <f t="shared" si="28"/>
        <v>7.862872546190311E-2</v>
      </c>
      <c r="V123" s="302">
        <f t="shared" si="28"/>
        <v>7.8311097056914469E-2</v>
      </c>
      <c r="W123" s="302">
        <f t="shared" si="28"/>
        <v>7.7506094755156643E-2</v>
      </c>
      <c r="X123" s="302">
        <f t="shared" si="28"/>
        <v>7.7322613061865969E-2</v>
      </c>
      <c r="Y123" s="302">
        <f t="shared" si="28"/>
        <v>7.8090122101573664E-2</v>
      </c>
      <c r="DA123" s="72"/>
    </row>
    <row r="124" spans="1:105" ht="12" customHeight="1" x14ac:dyDescent="0.25">
      <c r="A124" s="63" t="s">
        <v>1926</v>
      </c>
      <c r="B124" s="303">
        <f t="shared" ref="B124:Y124" si="29">IF(B$81=0,0,B$81/B$32)</f>
        <v>1.7353712163724538E-2</v>
      </c>
      <c r="C124" s="303">
        <f t="shared" si="29"/>
        <v>1.7354451878274134E-2</v>
      </c>
      <c r="D124" s="303">
        <f t="shared" si="29"/>
        <v>1.7386254940507939E-2</v>
      </c>
      <c r="E124" s="303">
        <f t="shared" si="29"/>
        <v>1.7677871013205892E-2</v>
      </c>
      <c r="F124" s="303">
        <f t="shared" si="29"/>
        <v>1.7667330711337654E-2</v>
      </c>
      <c r="G124" s="303">
        <f t="shared" si="29"/>
        <v>1.7540887556798286E-2</v>
      </c>
      <c r="H124" s="303">
        <f t="shared" si="29"/>
        <v>1.7574081665311488E-2</v>
      </c>
      <c r="I124" s="303">
        <f t="shared" si="29"/>
        <v>1.7440044789540147E-2</v>
      </c>
      <c r="J124" s="303">
        <f t="shared" si="29"/>
        <v>1.7445272909976356E-2</v>
      </c>
      <c r="K124" s="303">
        <f t="shared" si="29"/>
        <v>1.7564682744336185E-2</v>
      </c>
      <c r="L124" s="303">
        <f t="shared" si="29"/>
        <v>1.7539519236172099E-2</v>
      </c>
      <c r="M124" s="303">
        <f t="shared" si="29"/>
        <v>1.7470171192746804E-2</v>
      </c>
      <c r="N124" s="303">
        <f t="shared" si="29"/>
        <v>1.7416952923673037E-2</v>
      </c>
      <c r="O124" s="303">
        <f t="shared" si="29"/>
        <v>1.739632412572056E-2</v>
      </c>
      <c r="P124" s="303">
        <f t="shared" si="29"/>
        <v>1.7408082124637569E-2</v>
      </c>
      <c r="Q124" s="303">
        <f t="shared" si="29"/>
        <v>1.7380190900318702E-2</v>
      </c>
      <c r="R124" s="303">
        <f t="shared" si="29"/>
        <v>1.7379746313701806E-2</v>
      </c>
      <c r="S124" s="303">
        <f t="shared" si="29"/>
        <v>1.7401591630100206E-2</v>
      </c>
      <c r="T124" s="303">
        <f t="shared" si="29"/>
        <v>1.7392636679870441E-2</v>
      </c>
      <c r="U124" s="303">
        <f t="shared" si="29"/>
        <v>1.7427379064261551E-2</v>
      </c>
      <c r="V124" s="303">
        <f t="shared" si="29"/>
        <v>1.7432147241140009E-2</v>
      </c>
      <c r="W124" s="303">
        <f t="shared" si="29"/>
        <v>1.7316824777263033E-2</v>
      </c>
      <c r="X124" s="303">
        <f t="shared" si="29"/>
        <v>1.733114304433581E-2</v>
      </c>
      <c r="Y124" s="303">
        <f t="shared" si="29"/>
        <v>1.7299091759489019E-2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62</v>
      </c>
      <c r="B126" s="232">
        <f t="shared" ref="B126:Y126" si="30">SUM(B$127:B$132)</f>
        <v>1.0000000000000002</v>
      </c>
      <c r="C126" s="232">
        <f t="shared" si="30"/>
        <v>1</v>
      </c>
      <c r="D126" s="232">
        <f t="shared" si="30"/>
        <v>0.99999999999999978</v>
      </c>
      <c r="E126" s="232">
        <f t="shared" si="30"/>
        <v>1</v>
      </c>
      <c r="F126" s="232">
        <f t="shared" si="30"/>
        <v>0.99999999999999978</v>
      </c>
      <c r="G126" s="232">
        <f t="shared" si="30"/>
        <v>0.99999999999999978</v>
      </c>
      <c r="H126" s="232">
        <f t="shared" si="30"/>
        <v>1</v>
      </c>
      <c r="I126" s="232">
        <f t="shared" si="30"/>
        <v>1</v>
      </c>
      <c r="J126" s="232">
        <f t="shared" si="30"/>
        <v>0.99999999999999967</v>
      </c>
      <c r="K126" s="232">
        <f t="shared" si="30"/>
        <v>0.99999999999999978</v>
      </c>
      <c r="L126" s="232">
        <f t="shared" si="30"/>
        <v>1</v>
      </c>
      <c r="M126" s="232">
        <f t="shared" si="30"/>
        <v>1</v>
      </c>
      <c r="N126" s="232">
        <f t="shared" si="30"/>
        <v>0.99999999999999978</v>
      </c>
      <c r="O126" s="232">
        <f t="shared" si="30"/>
        <v>0.99999999999999978</v>
      </c>
      <c r="P126" s="232">
        <f t="shared" si="30"/>
        <v>0.99999999999999989</v>
      </c>
      <c r="Q126" s="232">
        <f t="shared" si="30"/>
        <v>1</v>
      </c>
      <c r="R126" s="232">
        <f t="shared" si="30"/>
        <v>0.99999999999999978</v>
      </c>
      <c r="S126" s="232">
        <f t="shared" si="30"/>
        <v>1</v>
      </c>
      <c r="T126" s="232">
        <f t="shared" si="30"/>
        <v>1</v>
      </c>
      <c r="U126" s="232">
        <f t="shared" si="30"/>
        <v>1</v>
      </c>
      <c r="V126" s="232">
        <f t="shared" si="30"/>
        <v>1</v>
      </c>
      <c r="W126" s="232">
        <f t="shared" si="30"/>
        <v>1</v>
      </c>
      <c r="X126" s="232">
        <f t="shared" si="30"/>
        <v>1</v>
      </c>
      <c r="Y126" s="232">
        <f t="shared" si="30"/>
        <v>1</v>
      </c>
      <c r="DA126" s="95"/>
    </row>
    <row r="127" spans="1:105" ht="12" customHeight="1" x14ac:dyDescent="0.25">
      <c r="A127" s="55" t="s">
        <v>91</v>
      </c>
      <c r="B127" s="299">
        <f t="shared" ref="B127:Y127" si="31">IF(B$84=0,0,B$84/B$83)</f>
        <v>2.7655824987241583E-2</v>
      </c>
      <c r="C127" s="299">
        <f t="shared" si="31"/>
        <v>2.7634322958253216E-2</v>
      </c>
      <c r="D127" s="299">
        <f t="shared" si="31"/>
        <v>2.7619380368255935E-2</v>
      </c>
      <c r="E127" s="299">
        <f t="shared" si="31"/>
        <v>2.7594363059498462E-2</v>
      </c>
      <c r="F127" s="299">
        <f t="shared" si="31"/>
        <v>2.7589657569943592E-2</v>
      </c>
      <c r="G127" s="299">
        <f t="shared" si="31"/>
        <v>2.7665522109218809E-2</v>
      </c>
      <c r="H127" s="299">
        <f t="shared" si="31"/>
        <v>2.7659114780899306E-2</v>
      </c>
      <c r="I127" s="299">
        <f t="shared" si="31"/>
        <v>2.7728246208439177E-2</v>
      </c>
      <c r="J127" s="299">
        <f t="shared" si="31"/>
        <v>2.7725292070381536E-2</v>
      </c>
      <c r="K127" s="299">
        <f t="shared" si="31"/>
        <v>2.7693709045598373E-2</v>
      </c>
      <c r="L127" s="299">
        <f t="shared" si="31"/>
        <v>2.7747866556013415E-2</v>
      </c>
      <c r="M127" s="299">
        <f t="shared" si="31"/>
        <v>2.7712877170884231E-2</v>
      </c>
      <c r="N127" s="299">
        <f t="shared" si="31"/>
        <v>2.7686792496499336E-2</v>
      </c>
      <c r="O127" s="299">
        <f t="shared" si="31"/>
        <v>2.7740513527392388E-2</v>
      </c>
      <c r="P127" s="299">
        <f t="shared" si="31"/>
        <v>2.7765084374208302E-2</v>
      </c>
      <c r="Q127" s="299">
        <f t="shared" si="31"/>
        <v>2.7773283326046092E-2</v>
      </c>
      <c r="R127" s="299">
        <f t="shared" si="31"/>
        <v>2.7738500412430912E-2</v>
      </c>
      <c r="S127" s="299">
        <f t="shared" si="31"/>
        <v>2.7732343572008312E-2</v>
      </c>
      <c r="T127" s="299">
        <f t="shared" si="31"/>
        <v>2.7735602840842088E-2</v>
      </c>
      <c r="U127" s="299">
        <f t="shared" si="31"/>
        <v>2.775675895734556E-2</v>
      </c>
      <c r="V127" s="299">
        <f t="shared" si="31"/>
        <v>2.7758395382002692E-2</v>
      </c>
      <c r="W127" s="299">
        <f t="shared" si="31"/>
        <v>2.7741627063570893E-2</v>
      </c>
      <c r="X127" s="299">
        <f t="shared" si="31"/>
        <v>2.7722994315586731E-2</v>
      </c>
      <c r="Y127" s="299">
        <f t="shared" si="31"/>
        <v>2.7742023485845986E-2</v>
      </c>
      <c r="DA127" s="67"/>
    </row>
    <row r="128" spans="1:105" ht="12" customHeight="1" x14ac:dyDescent="0.25">
      <c r="A128" s="173" t="s">
        <v>92</v>
      </c>
      <c r="B128" s="233">
        <f t="shared" ref="B128:Y128" si="32">IF(B$85=0,0,B$85/B$83)</f>
        <v>3.0633079450264594E-3</v>
      </c>
      <c r="C128" s="233">
        <f t="shared" si="32"/>
        <v>3.0609262646294853E-3</v>
      </c>
      <c r="D128" s="233">
        <f t="shared" si="32"/>
        <v>3.0592711429804627E-3</v>
      </c>
      <c r="E128" s="233">
        <f t="shared" si="32"/>
        <v>3.0565000912864621E-3</v>
      </c>
      <c r="F128" s="233">
        <f t="shared" si="32"/>
        <v>3.0559788859510447E-3</v>
      </c>
      <c r="G128" s="233">
        <f t="shared" si="32"/>
        <v>3.0643820504205454E-3</v>
      </c>
      <c r="H128" s="233">
        <f t="shared" si="32"/>
        <v>3.0636723402688304E-3</v>
      </c>
      <c r="I128" s="233">
        <f t="shared" si="32"/>
        <v>3.0713297090629844E-3</v>
      </c>
      <c r="J128" s="233">
        <f t="shared" si="32"/>
        <v>3.0710024928404757E-3</v>
      </c>
      <c r="K128" s="233">
        <f t="shared" si="32"/>
        <v>3.0675041871204042E-3</v>
      </c>
      <c r="L128" s="233">
        <f t="shared" si="32"/>
        <v>3.0735029643043682E-3</v>
      </c>
      <c r="M128" s="233">
        <f t="shared" si="32"/>
        <v>3.0696273517884782E-3</v>
      </c>
      <c r="N128" s="233">
        <f t="shared" si="32"/>
        <v>3.0667380729358863E-3</v>
      </c>
      <c r="O128" s="233">
        <f t="shared" si="32"/>
        <v>3.0726885033000345E-3</v>
      </c>
      <c r="P128" s="233">
        <f t="shared" si="32"/>
        <v>3.075410102467732E-3</v>
      </c>
      <c r="Q128" s="233">
        <f t="shared" si="32"/>
        <v>3.0763182624780425E-3</v>
      </c>
      <c r="R128" s="233">
        <f t="shared" si="32"/>
        <v>3.0760350651498061E-3</v>
      </c>
      <c r="S128" s="233">
        <f t="shared" si="32"/>
        <v>3.0839449761458186E-3</v>
      </c>
      <c r="T128" s="233">
        <f t="shared" si="32"/>
        <v>3.0721445692415863E-3</v>
      </c>
      <c r="U128" s="233">
        <f t="shared" si="32"/>
        <v>3.0744879345109598E-3</v>
      </c>
      <c r="V128" s="233">
        <f t="shared" si="32"/>
        <v>3.0746691937088306E-3</v>
      </c>
      <c r="W128" s="233">
        <f t="shared" si="32"/>
        <v>3.0728118445572297E-3</v>
      </c>
      <c r="X128" s="233">
        <f t="shared" si="32"/>
        <v>3.0707479811590528E-3</v>
      </c>
      <c r="Y128" s="233">
        <f t="shared" si="32"/>
        <v>3.0728557544208997E-3</v>
      </c>
      <c r="DA128" s="177"/>
    </row>
    <row r="129" spans="1:105" ht="12" customHeight="1" x14ac:dyDescent="0.25">
      <c r="A129" s="173" t="s">
        <v>93</v>
      </c>
      <c r="B129" s="233">
        <f t="shared" ref="B129:Y129" si="33">IF(B$86=0,0,B$86/B$83)</f>
        <v>0.13328811621817269</v>
      </c>
      <c r="C129" s="233">
        <f t="shared" si="33"/>
        <v>0.13318448651484446</v>
      </c>
      <c r="D129" s="233">
        <f t="shared" si="33"/>
        <v>0.13311247023353379</v>
      </c>
      <c r="E129" s="233">
        <f t="shared" si="33"/>
        <v>0.13299189852906762</v>
      </c>
      <c r="F129" s="233">
        <f t="shared" si="33"/>
        <v>0.13296922027452468</v>
      </c>
      <c r="G129" s="233">
        <f t="shared" si="33"/>
        <v>0.13333485180178592</v>
      </c>
      <c r="H129" s="233">
        <f t="shared" si="33"/>
        <v>0.13330397148192238</v>
      </c>
      <c r="I129" s="233">
        <f t="shared" si="33"/>
        <v>0.13363715256592587</v>
      </c>
      <c r="J129" s="233">
        <f t="shared" si="33"/>
        <v>0.13362291500487203</v>
      </c>
      <c r="K129" s="233">
        <f t="shared" si="33"/>
        <v>0.13347069962602282</v>
      </c>
      <c r="L129" s="233">
        <f t="shared" si="33"/>
        <v>0.13373171344664167</v>
      </c>
      <c r="M129" s="233">
        <f t="shared" si="33"/>
        <v>0.13356308100723144</v>
      </c>
      <c r="N129" s="233">
        <f t="shared" si="33"/>
        <v>0.13343736510063559</v>
      </c>
      <c r="O129" s="233">
        <f t="shared" si="33"/>
        <v>0.13369627529450387</v>
      </c>
      <c r="P129" s="233">
        <f t="shared" si="33"/>
        <v>0.1338146952616352</v>
      </c>
      <c r="Q129" s="233">
        <f t="shared" si="33"/>
        <v>0.1338542103672567</v>
      </c>
      <c r="R129" s="233">
        <f t="shared" si="33"/>
        <v>0.1335088626693392</v>
      </c>
      <c r="S129" s="233">
        <f t="shared" si="33"/>
        <v>0.13332469996064472</v>
      </c>
      <c r="T129" s="233">
        <f t="shared" si="33"/>
        <v>0.13367260808660361</v>
      </c>
      <c r="U129" s="233">
        <f t="shared" si="33"/>
        <v>0.13377457065385806</v>
      </c>
      <c r="V129" s="233">
        <f t="shared" si="33"/>
        <v>0.13378245745383541</v>
      </c>
      <c r="W129" s="233">
        <f t="shared" si="33"/>
        <v>0.13370164201705295</v>
      </c>
      <c r="X129" s="233">
        <f t="shared" si="33"/>
        <v>0.13361184090354714</v>
      </c>
      <c r="Y129" s="233">
        <f t="shared" si="33"/>
        <v>0.1337035525866454</v>
      </c>
      <c r="DA129" s="177"/>
    </row>
    <row r="130" spans="1:105" ht="12" customHeight="1" x14ac:dyDescent="0.25">
      <c r="A130" s="173" t="s">
        <v>94</v>
      </c>
      <c r="B130" s="233">
        <f t="shared" ref="B130:Y130" si="34">IF(B$87=0,0,B$87/B$83)</f>
        <v>4.1780017495207204E-2</v>
      </c>
      <c r="C130" s="233">
        <f t="shared" si="34"/>
        <v>4.1747534098030288E-2</v>
      </c>
      <c r="D130" s="233">
        <f t="shared" si="34"/>
        <v>4.1724960131359672E-2</v>
      </c>
      <c r="E130" s="233">
        <f t="shared" si="34"/>
        <v>4.1687166154935111E-2</v>
      </c>
      <c r="F130" s="233">
        <f t="shared" si="34"/>
        <v>4.168005751015532E-2</v>
      </c>
      <c r="G130" s="233">
        <f t="shared" si="34"/>
        <v>4.1794667064549228E-2</v>
      </c>
      <c r="H130" s="233">
        <f t="shared" si="34"/>
        <v>4.1784987429629314E-2</v>
      </c>
      <c r="I130" s="233">
        <f t="shared" si="34"/>
        <v>4.1889425183824568E-2</v>
      </c>
      <c r="J130" s="233">
        <f t="shared" si="34"/>
        <v>4.1884962328719411E-2</v>
      </c>
      <c r="K130" s="233">
        <f t="shared" si="34"/>
        <v>4.1837249438989983E-2</v>
      </c>
      <c r="L130" s="233">
        <f t="shared" si="34"/>
        <v>4.1919065900212216E-2</v>
      </c>
      <c r="M130" s="233">
        <f t="shared" si="34"/>
        <v>4.1866206977236017E-2</v>
      </c>
      <c r="N130" s="233">
        <f t="shared" si="34"/>
        <v>4.1826800517560332E-2</v>
      </c>
      <c r="O130" s="233">
        <f t="shared" si="34"/>
        <v>4.1907957583444573E-2</v>
      </c>
      <c r="P130" s="233">
        <f t="shared" si="34"/>
        <v>4.1945077083958983E-2</v>
      </c>
      <c r="Q130" s="233">
        <f t="shared" si="34"/>
        <v>4.1957463348023909E-2</v>
      </c>
      <c r="R130" s="233">
        <f t="shared" si="34"/>
        <v>4.1953600860301289E-2</v>
      </c>
      <c r="S130" s="233">
        <f t="shared" si="34"/>
        <v>4.2061483001349306E-2</v>
      </c>
      <c r="T130" s="233">
        <f t="shared" si="34"/>
        <v>4.1900538944872778E-2</v>
      </c>
      <c r="U130" s="233">
        <f t="shared" si="34"/>
        <v>4.1932499767522377E-2</v>
      </c>
      <c r="V130" s="233">
        <f t="shared" si="34"/>
        <v>4.1934971935712481E-2</v>
      </c>
      <c r="W130" s="233">
        <f t="shared" si="34"/>
        <v>4.1909639817152657E-2</v>
      </c>
      <c r="X130" s="233">
        <f t="shared" si="34"/>
        <v>4.188149108041743E-2</v>
      </c>
      <c r="Y130" s="233">
        <f t="shared" si="34"/>
        <v>4.1910238697482456E-2</v>
      </c>
      <c r="DA130" s="177"/>
    </row>
    <row r="131" spans="1:105" ht="12" customHeight="1" x14ac:dyDescent="0.25">
      <c r="A131" s="56" t="s">
        <v>95</v>
      </c>
      <c r="B131" s="300">
        <f t="shared" ref="B131:Y131" si="35">IF(B$88=0,0,B$88/B$83)</f>
        <v>0.20022141628443024</v>
      </c>
      <c r="C131" s="300">
        <f t="shared" si="35"/>
        <v>0.19975534758045085</v>
      </c>
      <c r="D131" s="300">
        <f t="shared" si="35"/>
        <v>0.2002587921954104</v>
      </c>
      <c r="E131" s="300">
        <f t="shared" si="35"/>
        <v>0.20923762767275947</v>
      </c>
      <c r="F131" s="300">
        <f t="shared" si="35"/>
        <v>0.20904548618760127</v>
      </c>
      <c r="G131" s="300">
        <f t="shared" si="35"/>
        <v>0.20859182120806827</v>
      </c>
      <c r="H131" s="300">
        <f t="shared" si="35"/>
        <v>0.21111652617293361</v>
      </c>
      <c r="I131" s="300">
        <f t="shared" si="35"/>
        <v>0.21056256311862112</v>
      </c>
      <c r="J131" s="300">
        <f t="shared" si="35"/>
        <v>0.21163896385511791</v>
      </c>
      <c r="K131" s="300">
        <f t="shared" si="35"/>
        <v>0.21263491484759378</v>
      </c>
      <c r="L131" s="300">
        <f t="shared" si="35"/>
        <v>0.2161754632047731</v>
      </c>
      <c r="M131" s="300">
        <f t="shared" si="35"/>
        <v>0.21567803421375764</v>
      </c>
      <c r="N131" s="300">
        <f t="shared" si="35"/>
        <v>0.21383496247039527</v>
      </c>
      <c r="O131" s="300">
        <f t="shared" si="35"/>
        <v>0.21828593340899946</v>
      </c>
      <c r="P131" s="300">
        <f t="shared" si="35"/>
        <v>0.21853832995187936</v>
      </c>
      <c r="Q131" s="300">
        <f t="shared" si="35"/>
        <v>0.21898805390724824</v>
      </c>
      <c r="R131" s="300">
        <f t="shared" si="35"/>
        <v>0.2179249437269819</v>
      </c>
      <c r="S131" s="300">
        <f t="shared" si="35"/>
        <v>0.21963142455796222</v>
      </c>
      <c r="T131" s="300">
        <f t="shared" si="35"/>
        <v>0.22038218126055509</v>
      </c>
      <c r="U131" s="300">
        <f t="shared" si="35"/>
        <v>0.22085101324129452</v>
      </c>
      <c r="V131" s="300">
        <f t="shared" si="35"/>
        <v>0.21909664392377853</v>
      </c>
      <c r="W131" s="300">
        <f t="shared" si="35"/>
        <v>0.21525969040633564</v>
      </c>
      <c r="X131" s="300">
        <f t="shared" si="35"/>
        <v>0.21570971785673071</v>
      </c>
      <c r="Y131" s="300">
        <f t="shared" si="35"/>
        <v>0.21815004097421717</v>
      </c>
      <c r="DA131" s="68"/>
    </row>
    <row r="132" spans="1:105" ht="12" customHeight="1" x14ac:dyDescent="0.25">
      <c r="A132" s="41" t="s">
        <v>1939</v>
      </c>
      <c r="B132" s="235">
        <f t="shared" ref="B132:Y132" si="36">IF(B$94=0,0,B$94/B$83)</f>
        <v>0.59399131706992203</v>
      </c>
      <c r="C132" s="235">
        <f t="shared" si="36"/>
        <v>0.59461738258379182</v>
      </c>
      <c r="D132" s="235">
        <f t="shared" si="36"/>
        <v>0.59422512592845955</v>
      </c>
      <c r="E132" s="235">
        <f t="shared" si="36"/>
        <v>0.58543244449245302</v>
      </c>
      <c r="F132" s="235">
        <f t="shared" si="36"/>
        <v>0.5856595995718239</v>
      </c>
      <c r="G132" s="235">
        <f t="shared" si="36"/>
        <v>0.585548755765957</v>
      </c>
      <c r="H132" s="235">
        <f t="shared" si="36"/>
        <v>0.58307172779434657</v>
      </c>
      <c r="I132" s="235">
        <f t="shared" si="36"/>
        <v>0.58311128321412642</v>
      </c>
      <c r="J132" s="235">
        <f t="shared" si="36"/>
        <v>0.58205686424806835</v>
      </c>
      <c r="K132" s="235">
        <f t="shared" si="36"/>
        <v>0.58129592285467446</v>
      </c>
      <c r="L132" s="235">
        <f t="shared" si="36"/>
        <v>0.57735238792805521</v>
      </c>
      <c r="M132" s="235">
        <f t="shared" si="36"/>
        <v>0.5781101732791023</v>
      </c>
      <c r="N132" s="235">
        <f t="shared" si="36"/>
        <v>0.58014734134197343</v>
      </c>
      <c r="O132" s="235">
        <f t="shared" si="36"/>
        <v>0.57529663168235945</v>
      </c>
      <c r="P132" s="235">
        <f t="shared" si="36"/>
        <v>0.57486140322585033</v>
      </c>
      <c r="Q132" s="235">
        <f t="shared" si="36"/>
        <v>0.57435067078894697</v>
      </c>
      <c r="R132" s="235">
        <f t="shared" si="36"/>
        <v>0.57579805726579669</v>
      </c>
      <c r="S132" s="235">
        <f t="shared" si="36"/>
        <v>0.5741661039318896</v>
      </c>
      <c r="T132" s="235">
        <f t="shared" si="36"/>
        <v>0.57323692429788498</v>
      </c>
      <c r="U132" s="235">
        <f t="shared" si="36"/>
        <v>0.57261066944546857</v>
      </c>
      <c r="V132" s="235">
        <f t="shared" si="36"/>
        <v>0.57435286211096215</v>
      </c>
      <c r="W132" s="235">
        <f t="shared" si="36"/>
        <v>0.57831458885133069</v>
      </c>
      <c r="X132" s="235">
        <f t="shared" si="36"/>
        <v>0.57800320786255888</v>
      </c>
      <c r="Y132" s="235">
        <f t="shared" si="36"/>
        <v>0.57542128850138818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341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54</v>
      </c>
      <c r="B136" s="322">
        <f>IF(B$5=0,0,B$5/PPA_fec!B$5)</f>
        <v>0.62090221656336542</v>
      </c>
      <c r="C136" s="322">
        <f>IF(C$5=0,0,C$5/PPA_fec!C$5)</f>
        <v>0.62101826519727465</v>
      </c>
      <c r="D136" s="322">
        <f>IF(D$5=0,0,D$5/PPA_fec!D$5)</f>
        <v>0.62042824669690155</v>
      </c>
      <c r="E136" s="322">
        <f>IF(E$5=0,0,E$5/PPA_fec!E$5)</f>
        <v>0.61411664766417273</v>
      </c>
      <c r="F136" s="322">
        <f>IF(F$5=0,0,F$5/PPA_fec!F$5)</f>
        <v>0.61747210627694482</v>
      </c>
      <c r="G136" s="322">
        <f>IF(G$5=0,0,G$5/PPA_fec!G$5)</f>
        <v>0.62599893708774745</v>
      </c>
      <c r="H136" s="322">
        <f>IF(H$5=0,0,H$5/PPA_fec!H$5)</f>
        <v>0.62525103579280517</v>
      </c>
      <c r="I136" s="322">
        <f>IF(I$5=0,0,I$5/PPA_fec!I$5)</f>
        <v>0.63578659392349934</v>
      </c>
      <c r="J136" s="322">
        <f>IF(J$5=0,0,J$5/PPA_fec!J$5)</f>
        <v>0.63571343186940155</v>
      </c>
      <c r="K136" s="322">
        <f>IF(K$5=0,0,K$5/PPA_fec!K$5)</f>
        <v>0.6329126703681085</v>
      </c>
      <c r="L136" s="322">
        <f>IF(L$5=0,0,L$5/PPA_fec!L$5)</f>
        <v>0.63315813652236175</v>
      </c>
      <c r="M136" s="322">
        <f>IF(M$5=0,0,M$5/PPA_fec!M$5)</f>
        <v>0.63525832662110737</v>
      </c>
      <c r="N136" s="322">
        <f>IF(N$5=0,0,N$5/PPA_fec!N$5)</f>
        <v>0.6368483592677292</v>
      </c>
      <c r="O136" s="322">
        <f>IF(O$5=0,0,O$5/PPA_fec!O$5)</f>
        <v>0.63709585919559175</v>
      </c>
      <c r="P136" s="322">
        <f>IF(P$5=0,0,P$5/PPA_fec!P$5)</f>
        <v>0.63689823915980237</v>
      </c>
      <c r="Q136" s="322">
        <f>IF(Q$5=0,0,Q$5/PPA_fec!Q$5)</f>
        <v>0.63730493683757117</v>
      </c>
      <c r="R136" s="322">
        <f>IF(R$5=0,0,R$5/PPA_fec!R$5)</f>
        <v>0.63706970396971585</v>
      </c>
      <c r="S136" s="322">
        <f>IF(S$5=0,0,S$5/PPA_fec!S$5)</f>
        <v>0.63669956918120618</v>
      </c>
      <c r="T136" s="322">
        <f>IF(T$5=0,0,T$5/PPA_fec!T$5)</f>
        <v>0.63594659540357112</v>
      </c>
      <c r="U136" s="322">
        <f>IF(U$5=0,0,U$5/PPA_fec!U$5)</f>
        <v>0.63637647760651217</v>
      </c>
      <c r="V136" s="322">
        <f>IF(V$5=0,0,V$5/PPA_fec!V$5)</f>
        <v>0.63595885377651395</v>
      </c>
      <c r="W136" s="322">
        <f>IF(W$5=0,0,W$5/PPA_fec!W$5)</f>
        <v>0.63769841311855102</v>
      </c>
      <c r="X136" s="322">
        <f>IF(X$5=0,0,X$5/PPA_fec!X$5)</f>
        <v>0.65127856287785391</v>
      </c>
      <c r="Y136" s="322">
        <f>IF(Y$5=0,0,Y$5/PPA_fec!Y$5)</f>
        <v>0.65673301279540308</v>
      </c>
      <c r="DA136" s="95"/>
    </row>
    <row r="137" spans="1:105" ht="12" customHeight="1" x14ac:dyDescent="0.25">
      <c r="A137" s="55" t="s">
        <v>91</v>
      </c>
      <c r="B137" s="305">
        <f>IF(B$6=0,0,B$6/PPA_fec!B$6)</f>
        <v>0.44785713930785359</v>
      </c>
      <c r="C137" s="305">
        <f>IF(C$6=0,0,C$6/PPA_fec!C$6)</f>
        <v>0.44785713930785376</v>
      </c>
      <c r="D137" s="305">
        <f>IF(D$6=0,0,D$6/PPA_fec!D$6)</f>
        <v>0.4478571393078537</v>
      </c>
      <c r="E137" s="305">
        <f>IF(E$6=0,0,E$6/PPA_fec!E$6)</f>
        <v>0.44785713930785342</v>
      </c>
      <c r="F137" s="305">
        <f>IF(F$6=0,0,F$6/PPA_fec!F$6)</f>
        <v>0.45010075534767252</v>
      </c>
      <c r="G137" s="305">
        <f>IF(G$6=0,0,G$6/PPA_fec!G$6)</f>
        <v>0.45465922647300944</v>
      </c>
      <c r="H137" s="305">
        <f>IF(H$6=0,0,H$6/PPA_fec!H$6)</f>
        <v>0.45465922647300921</v>
      </c>
      <c r="I137" s="305">
        <f>IF(I$6=0,0,I$6/PPA_fec!I$6)</f>
        <v>0.46025208180481375</v>
      </c>
      <c r="J137" s="305">
        <f>IF(J$6=0,0,J$6/PPA_fec!J$6)</f>
        <v>0.46025208180481386</v>
      </c>
      <c r="K137" s="305">
        <f>IF(K$6=0,0,K$6/PPA_fec!K$6)</f>
        <v>0.4602520818048137</v>
      </c>
      <c r="L137" s="305">
        <f>IF(L$6=0,0,L$6/PPA_fec!L$6)</f>
        <v>0.46025208180481364</v>
      </c>
      <c r="M137" s="305">
        <f>IF(M$6=0,0,M$6/PPA_fec!M$6)</f>
        <v>0.46025208180481375</v>
      </c>
      <c r="N137" s="305">
        <f>IF(N$6=0,0,N$6/PPA_fec!N$6)</f>
        <v>0.4602520818048137</v>
      </c>
      <c r="O137" s="305">
        <f>IF(O$6=0,0,O$6/PPA_fec!O$6)</f>
        <v>0.46025208180481386</v>
      </c>
      <c r="P137" s="305">
        <f>IF(P$6=0,0,P$6/PPA_fec!P$6)</f>
        <v>0.46025208180481358</v>
      </c>
      <c r="Q137" s="305">
        <f>IF(Q$6=0,0,Q$6/PPA_fec!Q$6)</f>
        <v>0.46025208180481392</v>
      </c>
      <c r="R137" s="305">
        <f>IF(R$6=0,0,R$6/PPA_fec!R$6)</f>
        <v>0.46025208180481381</v>
      </c>
      <c r="S137" s="305">
        <f>IF(S$6=0,0,S$6/PPA_fec!S$6)</f>
        <v>0.46025208180481397</v>
      </c>
      <c r="T137" s="305">
        <f>IF(T$6=0,0,T$6/PPA_fec!T$6)</f>
        <v>0.46025208180481381</v>
      </c>
      <c r="U137" s="305">
        <f>IF(U$6=0,0,U$6/PPA_fec!U$6)</f>
        <v>0.46025208180481358</v>
      </c>
      <c r="V137" s="305">
        <f>IF(V$6=0,0,V$6/PPA_fec!V$6)</f>
        <v>0.46025208180481381</v>
      </c>
      <c r="W137" s="305">
        <f>IF(W$6=0,0,W$6/PPA_fec!W$6)</f>
        <v>0.46025208180481386</v>
      </c>
      <c r="X137" s="305">
        <f>IF(X$6=0,0,X$6/PPA_fec!X$6)</f>
        <v>0.46922687362433246</v>
      </c>
      <c r="Y137" s="305">
        <f>IF(Y$6=0,0,Y$6/PPA_fec!Y$6)</f>
        <v>0.47461091514535408</v>
      </c>
      <c r="DA137" s="76"/>
    </row>
    <row r="138" spans="1:105" ht="12" customHeight="1" x14ac:dyDescent="0.25">
      <c r="A138" s="173" t="s">
        <v>92</v>
      </c>
      <c r="B138" s="306">
        <f>IF(B$7=0,0,B$7/PPA_fec!B$7)</f>
        <v>0.1163892858369287</v>
      </c>
      <c r="C138" s="306">
        <f>IF(C$7=0,0,C$7/PPA_fec!C$7)</f>
        <v>0.11638928583692869</v>
      </c>
      <c r="D138" s="306">
        <f>IF(D$7=0,0,D$7/PPA_fec!D$7)</f>
        <v>0.11638928583692873</v>
      </c>
      <c r="E138" s="306">
        <f>IF(E$7=0,0,E$7/PPA_fec!E$7)</f>
        <v>0.1163892858369287</v>
      </c>
      <c r="F138" s="306">
        <f>IF(F$7=0,0,F$7/PPA_fec!F$7)</f>
        <v>0.11697235763739254</v>
      </c>
      <c r="G138" s="306">
        <f>IF(G$7=0,0,G$7/PPA_fec!G$7)</f>
        <v>0.11815701486895112</v>
      </c>
      <c r="H138" s="306">
        <f>IF(H$7=0,0,H$7/PPA_fec!H$7)</f>
        <v>0.11815701486895111</v>
      </c>
      <c r="I138" s="306">
        <f>IF(I$7=0,0,I$7/PPA_fec!I$7)</f>
        <v>0.11961048826643678</v>
      </c>
      <c r="J138" s="306">
        <f>IF(J$7=0,0,J$7/PPA_fec!J$7)</f>
        <v>0.11961048826643676</v>
      </c>
      <c r="K138" s="306">
        <f>IF(K$7=0,0,K$7/PPA_fec!K$7)</f>
        <v>0.11961048826643672</v>
      </c>
      <c r="L138" s="306">
        <f>IF(L$7=0,0,L$7/PPA_fec!L$7)</f>
        <v>0.11961048826643676</v>
      </c>
      <c r="M138" s="306">
        <f>IF(M$7=0,0,M$7/PPA_fec!M$7)</f>
        <v>0.11961048826643676</v>
      </c>
      <c r="N138" s="306">
        <f>IF(N$7=0,0,N$7/PPA_fec!N$7)</f>
        <v>0.11961048826643673</v>
      </c>
      <c r="O138" s="306">
        <f>IF(O$7=0,0,O$7/PPA_fec!O$7)</f>
        <v>0.11961048826643678</v>
      </c>
      <c r="P138" s="306">
        <f>IF(P$7=0,0,P$7/PPA_fec!P$7)</f>
        <v>0.11961048826643675</v>
      </c>
      <c r="Q138" s="306">
        <f>IF(Q$7=0,0,Q$7/PPA_fec!Q$7)</f>
        <v>0.11961048826643676</v>
      </c>
      <c r="R138" s="306">
        <f>IF(R$7=0,0,R$7/PPA_fec!R$7)</f>
        <v>0.11961048826643678</v>
      </c>
      <c r="S138" s="306">
        <f>IF(S$7=0,0,S$7/PPA_fec!S$7)</f>
        <v>0.11961048826643678</v>
      </c>
      <c r="T138" s="306">
        <f>IF(T$7=0,0,T$7/PPA_fec!T$7)</f>
        <v>0.11961048826643679</v>
      </c>
      <c r="U138" s="306">
        <f>IF(U$7=0,0,U$7/PPA_fec!U$7)</f>
        <v>0.11961048826643679</v>
      </c>
      <c r="V138" s="306">
        <f>IF(V$7=0,0,V$7/PPA_fec!V$7)</f>
        <v>0.1196104882664368</v>
      </c>
      <c r="W138" s="306">
        <f>IF(W$7=0,0,W$7/PPA_fec!W$7)</f>
        <v>0.11961048826643678</v>
      </c>
      <c r="X138" s="306">
        <f>IF(X$7=0,0,X$7/PPA_fec!X$7)</f>
        <v>0.12334206740468556</v>
      </c>
      <c r="Y138" s="306">
        <f>IF(Y$7=0,0,Y$7/PPA_fec!Y$7)</f>
        <v>0.12334206740468553</v>
      </c>
      <c r="DA138" s="77"/>
    </row>
    <row r="139" spans="1:105" ht="12" customHeight="1" x14ac:dyDescent="0.25">
      <c r="A139" s="173" t="s">
        <v>93</v>
      </c>
      <c r="B139" s="306">
        <f>IF(B$8=0,0,B$8/PPA_fec!B$8)</f>
        <v>0.64016498224337437</v>
      </c>
      <c r="C139" s="306">
        <f>IF(C$8=0,0,C$8/PPA_fec!C$8)</f>
        <v>0.64016498224337437</v>
      </c>
      <c r="D139" s="306">
        <f>IF(D$8=0,0,D$8/PPA_fec!D$8)</f>
        <v>0.6401649822433747</v>
      </c>
      <c r="E139" s="306">
        <f>IF(E$8=0,0,E$8/PPA_fec!E$8)</f>
        <v>0.64016498224337459</v>
      </c>
      <c r="F139" s="306">
        <f>IF(F$8=0,0,F$8/PPA_fec!F$8)</f>
        <v>0.64337199692781477</v>
      </c>
      <c r="G139" s="306">
        <f>IF(G$8=0,0,G$8/PPA_fec!G$8)</f>
        <v>0.64988785506846625</v>
      </c>
      <c r="H139" s="306">
        <f>IF(H$8=0,0,H$8/PPA_fec!H$8)</f>
        <v>0.64988785506846647</v>
      </c>
      <c r="I139" s="306">
        <f>IF(I$8=0,0,I$8/PPA_fec!I$8)</f>
        <v>0.65788225734528993</v>
      </c>
      <c r="J139" s="306">
        <f>IF(J$8=0,0,J$8/PPA_fec!J$8)</f>
        <v>0.65788225734528993</v>
      </c>
      <c r="K139" s="306">
        <f>IF(K$8=0,0,K$8/PPA_fec!K$8)</f>
        <v>0.65788225734529016</v>
      </c>
      <c r="L139" s="306">
        <f>IF(L$8=0,0,L$8/PPA_fec!L$8)</f>
        <v>0.65788225734528993</v>
      </c>
      <c r="M139" s="306">
        <f>IF(M$8=0,0,M$8/PPA_fec!M$8)</f>
        <v>0.65788225734528993</v>
      </c>
      <c r="N139" s="306">
        <f>IF(N$8=0,0,N$8/PPA_fec!N$8)</f>
        <v>0.65788225734529016</v>
      </c>
      <c r="O139" s="306">
        <f>IF(O$8=0,0,O$8/PPA_fec!O$8)</f>
        <v>0.65788225734528982</v>
      </c>
      <c r="P139" s="306">
        <f>IF(P$8=0,0,P$8/PPA_fec!P$8)</f>
        <v>0.65788225734528993</v>
      </c>
      <c r="Q139" s="306">
        <f>IF(Q$8=0,0,Q$8/PPA_fec!Q$8)</f>
        <v>0.65788225734529004</v>
      </c>
      <c r="R139" s="306">
        <f>IF(R$8=0,0,R$8/PPA_fec!R$8)</f>
        <v>0.65788225734529004</v>
      </c>
      <c r="S139" s="306">
        <f>IF(S$8=0,0,S$8/PPA_fec!S$8)</f>
        <v>0.65788225734528982</v>
      </c>
      <c r="T139" s="306">
        <f>IF(T$8=0,0,T$8/PPA_fec!T$8)</f>
        <v>0.65788225734529027</v>
      </c>
      <c r="U139" s="306">
        <f>IF(U$8=0,0,U$8/PPA_fec!U$8)</f>
        <v>0.65788225734529016</v>
      </c>
      <c r="V139" s="306">
        <f>IF(V$8=0,0,V$8/PPA_fec!V$8)</f>
        <v>0.65788225734529004</v>
      </c>
      <c r="W139" s="306">
        <f>IF(W$8=0,0,W$8/PPA_fec!W$8)</f>
        <v>0.65788225734529004</v>
      </c>
      <c r="X139" s="306">
        <f>IF(X$8=0,0,X$8/PPA_fec!X$8)</f>
        <v>0.66871003352649439</v>
      </c>
      <c r="Y139" s="306">
        <f>IF(Y$8=0,0,Y$8/PPA_fec!Y$8)</f>
        <v>0.67840670919323531</v>
      </c>
      <c r="DA139" s="77"/>
    </row>
    <row r="140" spans="1:105" ht="12" customHeight="1" x14ac:dyDescent="0.25">
      <c r="A140" s="173" t="s">
        <v>94</v>
      </c>
      <c r="B140" s="306">
        <f>IF(B$9=0,0,B$9/PPA_fec!B$9)</f>
        <v>0.44941347415229321</v>
      </c>
      <c r="C140" s="306">
        <f>IF(C$9=0,0,C$9/PPA_fec!C$9)</f>
        <v>0.44941347415229321</v>
      </c>
      <c r="D140" s="306">
        <f>IF(D$9=0,0,D$9/PPA_fec!D$9)</f>
        <v>0.44941347415229316</v>
      </c>
      <c r="E140" s="306">
        <f>IF(E$9=0,0,E$9/PPA_fec!E$9)</f>
        <v>0.4494134741522931</v>
      </c>
      <c r="F140" s="306">
        <f>IF(F$9=0,0,F$9/PPA_fec!F$9)</f>
        <v>0.45166488691457984</v>
      </c>
      <c r="G140" s="306">
        <f>IF(G$9=0,0,G$9/PPA_fec!G$9)</f>
        <v>0.45623919904551186</v>
      </c>
      <c r="H140" s="306">
        <f>IF(H$9=0,0,H$9/PPA_fec!H$9)</f>
        <v>0.45623919904551197</v>
      </c>
      <c r="I140" s="306">
        <f>IF(I$9=0,0,I$9/PPA_fec!I$9)</f>
        <v>0.46185148994028685</v>
      </c>
      <c r="J140" s="306">
        <f>IF(J$9=0,0,J$9/PPA_fec!J$9)</f>
        <v>0.46185148994028696</v>
      </c>
      <c r="K140" s="306">
        <f>IF(K$9=0,0,K$9/PPA_fec!K$9)</f>
        <v>0.46185148994028696</v>
      </c>
      <c r="L140" s="306">
        <f>IF(L$9=0,0,L$9/PPA_fec!L$9)</f>
        <v>0.46185148994028674</v>
      </c>
      <c r="M140" s="306">
        <f>IF(M$9=0,0,M$9/PPA_fec!M$9)</f>
        <v>0.46185148994028669</v>
      </c>
      <c r="N140" s="306">
        <f>IF(N$9=0,0,N$9/PPA_fec!N$9)</f>
        <v>0.46185148994028669</v>
      </c>
      <c r="O140" s="306">
        <f>IF(O$9=0,0,O$9/PPA_fec!O$9)</f>
        <v>0.46185148994028702</v>
      </c>
      <c r="P140" s="306">
        <f>IF(P$9=0,0,P$9/PPA_fec!P$9)</f>
        <v>0.4618514899402868</v>
      </c>
      <c r="Q140" s="306">
        <f>IF(Q$9=0,0,Q$9/PPA_fec!Q$9)</f>
        <v>0.46185148994028669</v>
      </c>
      <c r="R140" s="306">
        <f>IF(R$9=0,0,R$9/PPA_fec!R$9)</f>
        <v>0.46185148994028707</v>
      </c>
      <c r="S140" s="306">
        <f>IF(S$9=0,0,S$9/PPA_fec!S$9)</f>
        <v>0.46185148994028707</v>
      </c>
      <c r="T140" s="306">
        <f>IF(T$9=0,0,T$9/PPA_fec!T$9)</f>
        <v>0.46185148994028691</v>
      </c>
      <c r="U140" s="306">
        <f>IF(U$9=0,0,U$9/PPA_fec!U$9)</f>
        <v>0.46185148994028696</v>
      </c>
      <c r="V140" s="306">
        <f>IF(V$9=0,0,V$9/PPA_fec!V$9)</f>
        <v>0.46185148994028674</v>
      </c>
      <c r="W140" s="306">
        <f>IF(W$9=0,0,W$9/PPA_fec!W$9)</f>
        <v>0.46185148994028696</v>
      </c>
      <c r="X140" s="306">
        <f>IF(X$9=0,0,X$9/PPA_fec!X$9)</f>
        <v>0.47626022122973094</v>
      </c>
      <c r="Y140" s="306">
        <f>IF(Y$9=0,0,Y$9/PPA_fec!Y$9)</f>
        <v>0.47626022122973111</v>
      </c>
      <c r="DA140" s="77"/>
    </row>
    <row r="141" spans="1:105" ht="12" customHeight="1" x14ac:dyDescent="0.25">
      <c r="A141" s="56" t="s">
        <v>95</v>
      </c>
      <c r="B141" s="307">
        <f>IF(B$10=0,0,B$10/PPA_fec!B$10)</f>
        <v>0.75723366744152565</v>
      </c>
      <c r="C141" s="307">
        <f>IF(C$10=0,0,C$10/PPA_fec!C$10)</f>
        <v>0.76140564955987367</v>
      </c>
      <c r="D141" s="307">
        <f>IF(D$10=0,0,D$10/PPA_fec!D$10)</f>
        <v>0.7633864008647222</v>
      </c>
      <c r="E141" s="307">
        <f>IF(E$10=0,0,E$10/PPA_fec!E$10)</f>
        <v>0.75764220830735696</v>
      </c>
      <c r="F141" s="307">
        <f>IF(F$10=0,0,F$10/PPA_fec!F$10)</f>
        <v>0.76240802738653268</v>
      </c>
      <c r="G141" s="307">
        <f>IF(G$10=0,0,G$10/PPA_fec!G$10)</f>
        <v>0.75829508476897356</v>
      </c>
      <c r="H141" s="307">
        <f>IF(H$10=0,0,H$10/PPA_fec!H$10)</f>
        <v>0.75682642507334885</v>
      </c>
      <c r="I141" s="307">
        <f>IF(I$10=0,0,I$10/PPA_fec!I$10)</f>
        <v>0.75578380683505331</v>
      </c>
      <c r="J141" s="307">
        <f>IF(J$10=0,0,J$10/PPA_fec!J$10)</f>
        <v>0.75526370867154546</v>
      </c>
      <c r="K141" s="307">
        <f>IF(K$10=0,0,K$10/PPA_fec!K$10)</f>
        <v>0.75924260315693226</v>
      </c>
      <c r="L141" s="307">
        <f>IF(L$10=0,0,L$10/PPA_fec!L$10)</f>
        <v>0.74790729317038784</v>
      </c>
      <c r="M141" s="307">
        <f>IF(M$10=0,0,M$10/PPA_fec!M$10)</f>
        <v>0.75356504286531012</v>
      </c>
      <c r="N141" s="307">
        <f>IF(N$10=0,0,N$10/PPA_fec!N$10)</f>
        <v>0.75920315160288487</v>
      </c>
      <c r="O141" s="307">
        <f>IF(O$10=0,0,O$10/PPA_fec!O$10)</f>
        <v>0.74724356119113633</v>
      </c>
      <c r="P141" s="307">
        <f>IF(P$10=0,0,P$10/PPA_fec!P$10)</f>
        <v>0.74345870612328724</v>
      </c>
      <c r="Q141" s="307">
        <f>IF(Q$10=0,0,Q$10/PPA_fec!Q$10)</f>
        <v>0.74191927460207197</v>
      </c>
      <c r="R141" s="307">
        <f>IF(R$10=0,0,R$10/PPA_fec!R$10)</f>
        <v>0.74558490177972903</v>
      </c>
      <c r="S141" s="307">
        <f>IF(S$10=0,0,S$10/PPA_fec!S$10)</f>
        <v>0.74151146976277427</v>
      </c>
      <c r="T141" s="307">
        <f>IF(T$10=0,0,T$10/PPA_fec!T$10)</f>
        <v>0.74625142761792385</v>
      </c>
      <c r="U141" s="307">
        <f>IF(U$10=0,0,U$10/PPA_fec!U$10)</f>
        <v>0.74283296643776398</v>
      </c>
      <c r="V141" s="307">
        <f>IF(V$10=0,0,V$10/PPA_fec!V$10)</f>
        <v>0.74398300577481857</v>
      </c>
      <c r="W141" s="307">
        <f>IF(W$10=0,0,W$10/PPA_fec!W$10)</f>
        <v>0.74960746062556916</v>
      </c>
      <c r="X141" s="307">
        <f>IF(X$10=0,0,X$10/PPA_fec!X$10)</f>
        <v>0.7754757035716715</v>
      </c>
      <c r="Y141" s="307">
        <f>IF(Y$10=0,0,Y$10/PPA_fec!Y$10)</f>
        <v>0.77044278903532215</v>
      </c>
      <c r="DA141" s="78"/>
    </row>
    <row r="142" spans="1:105" ht="12" customHeight="1" x14ac:dyDescent="0.25">
      <c r="A142" s="174" t="s">
        <v>1853</v>
      </c>
      <c r="B142" s="308">
        <f>IF(B$16=0,0,B$16/PPA_fec!B$16)</f>
        <v>0.5570363599515078</v>
      </c>
      <c r="C142" s="308">
        <f>IF(C$16=0,0,C$16/PPA_fec!C$16)</f>
        <v>0.55703635995150746</v>
      </c>
      <c r="D142" s="308">
        <f>IF(D$16=0,0,D$16/PPA_fec!D$16)</f>
        <v>0.55703635995150746</v>
      </c>
      <c r="E142" s="308">
        <f>IF(E$16=0,0,E$16/PPA_fec!E$16)</f>
        <v>0.5570363599515078</v>
      </c>
      <c r="F142" s="308">
        <f>IF(F$16=0,0,F$16/PPA_fec!F$16)</f>
        <v>0.55982692775150089</v>
      </c>
      <c r="G142" s="308">
        <f>IF(G$16=0,0,G$16/PPA_fec!G$16)</f>
        <v>0.5654966691483353</v>
      </c>
      <c r="H142" s="308">
        <f>IF(H$16=0,0,H$16/PPA_fec!H$16)</f>
        <v>0.56549666914833552</v>
      </c>
      <c r="I142" s="308">
        <f>IF(I$16=0,0,I$16/PPA_fec!I$16)</f>
        <v>0.57245295833595111</v>
      </c>
      <c r="J142" s="308">
        <f>IF(J$16=0,0,J$16/PPA_fec!J$16)</f>
        <v>0.57245295833595111</v>
      </c>
      <c r="K142" s="308">
        <f>IF(K$16=0,0,K$16/PPA_fec!K$16)</f>
        <v>0.57245295833595133</v>
      </c>
      <c r="L142" s="308">
        <f>IF(L$16=0,0,L$16/PPA_fec!L$16)</f>
        <v>0.57245295833595089</v>
      </c>
      <c r="M142" s="308">
        <f>IF(M$16=0,0,M$16/PPA_fec!M$16)</f>
        <v>0.57245295833595111</v>
      </c>
      <c r="N142" s="308">
        <f>IF(N$16=0,0,N$16/PPA_fec!N$16)</f>
        <v>0.57245295833595111</v>
      </c>
      <c r="O142" s="308">
        <f>IF(O$16=0,0,O$16/PPA_fec!O$16)</f>
        <v>0.572452958335951</v>
      </c>
      <c r="P142" s="308">
        <f>IF(P$16=0,0,P$16/PPA_fec!P$16)</f>
        <v>0.57245295833595122</v>
      </c>
      <c r="Q142" s="308">
        <f>IF(Q$16=0,0,Q$16/PPA_fec!Q$16)</f>
        <v>0.57245295833595122</v>
      </c>
      <c r="R142" s="308">
        <f>IF(R$16=0,0,R$16/PPA_fec!R$16)</f>
        <v>0.57245295833595122</v>
      </c>
      <c r="S142" s="308">
        <f>IF(S$16=0,0,S$16/PPA_fec!S$16)</f>
        <v>0.572452958335951</v>
      </c>
      <c r="T142" s="308">
        <f>IF(T$16=0,0,T$16/PPA_fec!T$16)</f>
        <v>0.57245295833595122</v>
      </c>
      <c r="U142" s="308">
        <f>IF(U$16=0,0,U$16/PPA_fec!U$16)</f>
        <v>0.57245295833595133</v>
      </c>
      <c r="V142" s="308">
        <f>IF(V$16=0,0,V$16/PPA_fec!V$16)</f>
        <v>0.57245295833595111</v>
      </c>
      <c r="W142" s="308">
        <f>IF(W$16=0,0,W$16/PPA_fec!W$16)</f>
        <v>0.572452958335951</v>
      </c>
      <c r="X142" s="308">
        <f>IF(X$16=0,0,X$16/PPA_fec!X$16)</f>
        <v>0.58360766250235596</v>
      </c>
      <c r="Y142" s="308">
        <f>IF(Y$16=0,0,Y$16/PPA_fec!Y$16)</f>
        <v>0.5903122075365469</v>
      </c>
      <c r="DA142" s="79"/>
    </row>
    <row r="143" spans="1:105" ht="12" customHeight="1" x14ac:dyDescent="0.25">
      <c r="A143" s="174" t="s">
        <v>1855</v>
      </c>
      <c r="B143" s="308">
        <f>IF(B$17=0,0,B$17/PPA_fec!B$17)</f>
        <v>0.63994686559895375</v>
      </c>
      <c r="C143" s="308">
        <f>IF(C$17=0,0,C$17/PPA_fec!C$17)</f>
        <v>0.64044608040195838</v>
      </c>
      <c r="D143" s="308">
        <f>IF(D$17=0,0,D$17/PPA_fec!D$17)</f>
        <v>0.63979070275952921</v>
      </c>
      <c r="E143" s="308">
        <f>IF(E$17=0,0,E$17/PPA_fec!E$17)</f>
        <v>0.63045941624322166</v>
      </c>
      <c r="F143" s="308">
        <f>IF(F$17=0,0,F$17/PPA_fec!F$17)</f>
        <v>0.63402158008057108</v>
      </c>
      <c r="G143" s="308">
        <f>IF(G$17=0,0,G$17/PPA_fec!G$17)</f>
        <v>0.6428228516133091</v>
      </c>
      <c r="H143" s="308">
        <f>IF(H$17=0,0,H$17/PPA_fec!H$17)</f>
        <v>0.64161177995982122</v>
      </c>
      <c r="I143" s="308">
        <f>IF(I$17=0,0,I$17/PPA_fec!I$17)</f>
        <v>0.65281369810222245</v>
      </c>
      <c r="J143" s="308">
        <f>IF(J$17=0,0,J$17/PPA_fec!J$17)</f>
        <v>0.6526199546895961</v>
      </c>
      <c r="K143" s="308">
        <f>IF(K$17=0,0,K$17/PPA_fec!K$17)</f>
        <v>0.64912416301293829</v>
      </c>
      <c r="L143" s="308">
        <f>IF(L$17=0,0,L$17/PPA_fec!L$17)</f>
        <v>0.64890757133309784</v>
      </c>
      <c r="M143" s="308">
        <f>IF(M$17=0,0,M$17/PPA_fec!M$17)</f>
        <v>0.65167911138664869</v>
      </c>
      <c r="N143" s="308">
        <f>IF(N$17=0,0,N$17/PPA_fec!N$17)</f>
        <v>0.65396816126466184</v>
      </c>
      <c r="O143" s="308">
        <f>IF(O$17=0,0,O$17/PPA_fec!O$17)</f>
        <v>0.65362984111918088</v>
      </c>
      <c r="P143" s="308">
        <f>IF(P$17=0,0,P$17/PPA_fec!P$17)</f>
        <v>0.65330186310927785</v>
      </c>
      <c r="Q143" s="308">
        <f>IF(Q$17=0,0,Q$17/PPA_fec!Q$17)</f>
        <v>0.65374892096265003</v>
      </c>
      <c r="R143" s="308">
        <f>IF(R$17=0,0,R$17/PPA_fec!R$17)</f>
        <v>0.6536061990665516</v>
      </c>
      <c r="S143" s="308">
        <f>IF(S$17=0,0,S$17/PPA_fec!S$17)</f>
        <v>0.65298401362669345</v>
      </c>
      <c r="T143" s="308">
        <f>IF(T$17=0,0,T$17/PPA_fec!T$17)</f>
        <v>0.65204094699567539</v>
      </c>
      <c r="U143" s="308">
        <f>IF(U$17=0,0,U$17/PPA_fec!U$17)</f>
        <v>0.65249174607630633</v>
      </c>
      <c r="V143" s="308">
        <f>IF(V$17=0,0,V$17/PPA_fec!V$17)</f>
        <v>0.65212380826066285</v>
      </c>
      <c r="W143" s="308">
        <f>IF(W$17=0,0,W$17/PPA_fec!W$17)</f>
        <v>0.65468890343349018</v>
      </c>
      <c r="X143" s="308">
        <f>IF(X$17=0,0,X$17/PPA_fec!X$17)</f>
        <v>0.66806661042127502</v>
      </c>
      <c r="Y143" s="308">
        <f>IF(Y$17=0,0,Y$17/PPA_fec!Y$17)</f>
        <v>0.67377054077320631</v>
      </c>
      <c r="DA143" s="79"/>
    </row>
    <row r="144" spans="1:105" ht="12" customHeight="1" x14ac:dyDescent="0.25">
      <c r="A144" s="41" t="s">
        <v>1870</v>
      </c>
      <c r="B144" s="309">
        <f>IF(B$30=0,0,B$30/PPA_fec!B$30)</f>
        <v>0.55373830071734509</v>
      </c>
      <c r="C144" s="309">
        <f>IF(C$30=0,0,C$30/PPA_fec!C$30)</f>
        <v>0.55373830071734487</v>
      </c>
      <c r="D144" s="309">
        <f>IF(D$30=0,0,D$30/PPA_fec!D$30)</f>
        <v>0.55373830071734509</v>
      </c>
      <c r="E144" s="309">
        <f>IF(E$30=0,0,E$30/PPA_fec!E$30)</f>
        <v>0.55373830071734531</v>
      </c>
      <c r="F144" s="309">
        <f>IF(F$30=0,0,F$30/PPA_fec!F$30)</f>
        <v>0.55651234633213975</v>
      </c>
      <c r="G144" s="309">
        <f>IF(G$30=0,0,G$30/PPA_fec!G$30)</f>
        <v>0.5621485187480002</v>
      </c>
      <c r="H144" s="309">
        <f>IF(H$30=0,0,H$30/PPA_fec!H$30)</f>
        <v>0.56214851874800031</v>
      </c>
      <c r="I144" s="309">
        <f>IF(I$30=0,0,I$30/PPA_fec!I$30)</f>
        <v>0.56906362165866864</v>
      </c>
      <c r="J144" s="309">
        <f>IF(J$30=0,0,J$30/PPA_fec!J$30)</f>
        <v>0.56906362165866864</v>
      </c>
      <c r="K144" s="309">
        <f>IF(K$30=0,0,K$30/PPA_fec!K$30)</f>
        <v>0.56906362165866864</v>
      </c>
      <c r="L144" s="309">
        <f>IF(L$30=0,0,L$30/PPA_fec!L$30)</f>
        <v>0.56906362165866875</v>
      </c>
      <c r="M144" s="309">
        <f>IF(M$30=0,0,M$30/PPA_fec!M$30)</f>
        <v>0.56906362165866853</v>
      </c>
      <c r="N144" s="309">
        <f>IF(N$30=0,0,N$30/PPA_fec!N$30)</f>
        <v>0.56906362165866853</v>
      </c>
      <c r="O144" s="309">
        <f>IF(O$30=0,0,O$30/PPA_fec!O$30)</f>
        <v>0.56906362165866875</v>
      </c>
      <c r="P144" s="309">
        <f>IF(P$30=0,0,P$30/PPA_fec!P$30)</f>
        <v>0.56906362165866875</v>
      </c>
      <c r="Q144" s="309">
        <f>IF(Q$30=0,0,Q$30/PPA_fec!Q$30)</f>
        <v>0.56906362165866875</v>
      </c>
      <c r="R144" s="309">
        <f>IF(R$30=0,0,R$30/PPA_fec!R$30)</f>
        <v>0.56906362165866864</v>
      </c>
      <c r="S144" s="309">
        <f>IF(S$30=0,0,S$30/PPA_fec!S$30)</f>
        <v>0.56906362165866864</v>
      </c>
      <c r="T144" s="309">
        <f>IF(T$30=0,0,T$30/PPA_fec!T$30)</f>
        <v>0.56906362165866875</v>
      </c>
      <c r="U144" s="309">
        <f>IF(U$30=0,0,U$30/PPA_fec!U$30)</f>
        <v>0.56906362165866864</v>
      </c>
      <c r="V144" s="309">
        <f>IF(V$30=0,0,V$30/PPA_fec!V$30)</f>
        <v>0.56906362165866864</v>
      </c>
      <c r="W144" s="309">
        <f>IF(W$30=0,0,W$30/PPA_fec!W$30)</f>
        <v>0.56906362165866875</v>
      </c>
      <c r="X144" s="309">
        <f>IF(X$30=0,0,X$30/PPA_fec!X$30)</f>
        <v>0.58681713115181244</v>
      </c>
      <c r="Y144" s="309">
        <f>IF(Y$30=0,0,Y$30/PPA_fec!Y$30)</f>
        <v>0.58681713115181278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55</v>
      </c>
      <c r="B146" s="322">
        <f>IF(B$32=0,0,B$32/PPA_fec!B$32)</f>
        <v>0.71593216943475602</v>
      </c>
      <c r="C146" s="322">
        <f>IF(C$32=0,0,C$32/PPA_fec!C$32)</f>
        <v>0.7159016536082794</v>
      </c>
      <c r="D146" s="322">
        <f>IF(D$32=0,0,D$32/PPA_fec!D$32)</f>
        <v>0.7145921211689471</v>
      </c>
      <c r="E146" s="322">
        <f>IF(E$32=0,0,E$32/PPA_fec!E$32)</f>
        <v>0.70280413223064442</v>
      </c>
      <c r="F146" s="322">
        <f>IF(F$32=0,0,F$32/PPA_fec!F$32)</f>
        <v>0.71022967521971081</v>
      </c>
      <c r="G146" s="322">
        <f>IF(G$32=0,0,G$32/PPA_fec!G$32)</f>
        <v>0.71894236596050798</v>
      </c>
      <c r="H146" s="322">
        <f>IF(H$32=0,0,H$32/PPA_fec!H$32)</f>
        <v>0.72176462292635646</v>
      </c>
      <c r="I146" s="322">
        <f>IF(I$32=0,0,I$32/PPA_fec!I$32)</f>
        <v>0.73176214998242439</v>
      </c>
      <c r="J146" s="322">
        <f>IF(J$32=0,0,J$32/PPA_fec!J$32)</f>
        <v>0.73154285042371636</v>
      </c>
      <c r="K146" s="322">
        <f>IF(K$32=0,0,K$32/PPA_fec!K$32)</f>
        <v>0.72656960884186395</v>
      </c>
      <c r="L146" s="322">
        <f>IF(L$32=0,0,L$32/PPA_fec!L$32)</f>
        <v>0.73474049221107929</v>
      </c>
      <c r="M146" s="322">
        <f>IF(M$32=0,0,M$32/PPA_fec!M$32)</f>
        <v>0.73765705295899797</v>
      </c>
      <c r="N146" s="322">
        <f>IF(N$32=0,0,N$32/PPA_fec!N$32)</f>
        <v>0.74844303596555184</v>
      </c>
      <c r="O146" s="322">
        <f>IF(O$32=0,0,O$32/PPA_fec!O$32)</f>
        <v>0.74933054990562797</v>
      </c>
      <c r="P146" s="322">
        <f>IF(P$32=0,0,P$32/PPA_fec!P$32)</f>
        <v>0.75867252934724694</v>
      </c>
      <c r="Q146" s="322">
        <f>IF(Q$32=0,0,Q$32/PPA_fec!Q$32)</f>
        <v>0.7598900249329984</v>
      </c>
      <c r="R146" s="322">
        <f>IF(R$32=0,0,R$32/PPA_fec!R$32)</f>
        <v>0.76952796014832581</v>
      </c>
      <c r="S146" s="322">
        <f>IF(S$32=0,0,S$32/PPA_fec!S$32)</f>
        <v>0.77008202124979541</v>
      </c>
      <c r="T146" s="322">
        <f>IF(T$32=0,0,T$32/PPA_fec!T$32)</f>
        <v>0.77897665667665694</v>
      </c>
      <c r="U146" s="322">
        <f>IF(U$32=0,0,U$32/PPA_fec!U$32)</f>
        <v>0.78129263177683406</v>
      </c>
      <c r="V146" s="322">
        <f>IF(V$32=0,0,V$32/PPA_fec!V$32)</f>
        <v>0.78107892652235433</v>
      </c>
      <c r="W146" s="322">
        <f>IF(W$32=0,0,W$32/PPA_fec!W$32)</f>
        <v>0.79357302202866464</v>
      </c>
      <c r="X146" s="322">
        <f>IF(X$32=0,0,X$32/PPA_fec!X$32)</f>
        <v>0.79947518981857968</v>
      </c>
      <c r="Y146" s="322">
        <f>IF(Y$32=0,0,Y$32/PPA_fec!Y$32)</f>
        <v>0.80686937692704597</v>
      </c>
      <c r="DA146" s="95"/>
    </row>
    <row r="147" spans="1:105" ht="12" customHeight="1" x14ac:dyDescent="0.25">
      <c r="A147" s="55" t="s">
        <v>91</v>
      </c>
      <c r="B147" s="305">
        <f>IF(B$33=0,0,B$33/PPA_fec!B$33)</f>
        <v>0.4607471823766105</v>
      </c>
      <c r="C147" s="305">
        <f>IF(C$33=0,0,C$33/PPA_fec!C$33)</f>
        <v>0.46074718237661072</v>
      </c>
      <c r="D147" s="305">
        <f>IF(D$33=0,0,D$33/PPA_fec!D$33)</f>
        <v>0.46074718237661061</v>
      </c>
      <c r="E147" s="305">
        <f>IF(E$33=0,0,E$33/PPA_fec!E$33)</f>
        <v>0.46074718237661044</v>
      </c>
      <c r="F147" s="305">
        <f>IF(F$33=0,0,F$33/PPA_fec!F$33)</f>
        <v>0.46533763025230235</v>
      </c>
      <c r="G147" s="305">
        <f>IF(G$33=0,0,G$33/PPA_fec!G$33)</f>
        <v>0.46767490006479839</v>
      </c>
      <c r="H147" s="305">
        <f>IF(H$33=0,0,H$33/PPA_fec!H$33)</f>
        <v>0.47039928463876368</v>
      </c>
      <c r="I147" s="305">
        <f>IF(I$33=0,0,I$33/PPA_fec!I$33)</f>
        <v>0.47327760980981115</v>
      </c>
      <c r="J147" s="305">
        <f>IF(J$33=0,0,J$33/PPA_fec!J$33)</f>
        <v>0.47327760980981143</v>
      </c>
      <c r="K147" s="305">
        <f>IF(K$33=0,0,K$33/PPA_fec!K$33)</f>
        <v>0.47327760980981121</v>
      </c>
      <c r="L147" s="305">
        <f>IF(L$33=0,0,L$33/PPA_fec!L$33)</f>
        <v>0.47791436090957801</v>
      </c>
      <c r="M147" s="305">
        <f>IF(M$33=0,0,M$33/PPA_fec!M$33)</f>
        <v>0.47791436090957801</v>
      </c>
      <c r="N147" s="305">
        <f>IF(N$33=0,0,N$33/PPA_fec!N$33)</f>
        <v>0.48342527252589396</v>
      </c>
      <c r="O147" s="305">
        <f>IF(O$33=0,0,O$33/PPA_fec!O$33)</f>
        <v>0.48342527252589385</v>
      </c>
      <c r="P147" s="305">
        <f>IF(P$33=0,0,P$33/PPA_fec!P$33)</f>
        <v>0.48978299985489698</v>
      </c>
      <c r="Q147" s="305">
        <f>IF(Q$33=0,0,Q$33/PPA_fec!Q$33)</f>
        <v>0.48978299985489715</v>
      </c>
      <c r="R147" s="305">
        <f>IF(R$33=0,0,R$33/PPA_fec!R$33)</f>
        <v>0.49580469986940756</v>
      </c>
      <c r="S147" s="305">
        <f>IF(S$33=0,0,S$33/PPA_fec!S$33)</f>
        <v>0.49696336863777041</v>
      </c>
      <c r="T147" s="305">
        <f>IF(T$33=0,0,T$33/PPA_fec!T$33)</f>
        <v>0.50226703177399323</v>
      </c>
      <c r="U147" s="305">
        <f>IF(U$33=0,0,U$33/PPA_fec!U$33)</f>
        <v>0.50494517566604236</v>
      </c>
      <c r="V147" s="305">
        <f>IF(V$33=0,0,V$33/PPA_fec!V$33)</f>
        <v>0.50494517566604202</v>
      </c>
      <c r="W147" s="305">
        <f>IF(W$33=0,0,W$33/PPA_fec!W$33)</f>
        <v>0.50945065809943813</v>
      </c>
      <c r="X147" s="305">
        <f>IF(X$33=0,0,X$33/PPA_fec!X$33)</f>
        <v>0.513505592289494</v>
      </c>
      <c r="Y147" s="305">
        <f>IF(Y$33=0,0,Y$33/PPA_fec!Y$33)</f>
        <v>0.51715503306054456</v>
      </c>
      <c r="DA147" s="76"/>
    </row>
    <row r="148" spans="1:105" ht="12" customHeight="1" x14ac:dyDescent="0.25">
      <c r="A148" s="173" t="s">
        <v>92</v>
      </c>
      <c r="B148" s="306">
        <f>IF(B$34=0,0,B$34/PPA_fec!B$34)</f>
        <v>0.11975145841167027</v>
      </c>
      <c r="C148" s="306">
        <f>IF(C$34=0,0,C$34/PPA_fec!C$34)</f>
        <v>0.11975145841167031</v>
      </c>
      <c r="D148" s="306">
        <f>IF(D$34=0,0,D$34/PPA_fec!D$34)</f>
        <v>0.1197514584116703</v>
      </c>
      <c r="E148" s="306">
        <f>IF(E$34=0,0,E$34/PPA_fec!E$34)</f>
        <v>0.11975145841167029</v>
      </c>
      <c r="F148" s="306">
        <f>IF(F$34=0,0,F$34/PPA_fec!F$34)</f>
        <v>0.12094454835101906</v>
      </c>
      <c r="G148" s="306">
        <f>IF(G$34=0,0,G$34/PPA_fec!G$34)</f>
        <v>0.1215520213415304</v>
      </c>
      <c r="H148" s="306">
        <f>IF(H$34=0,0,H$34/PPA_fec!H$34)</f>
        <v>0.12226010820236309</v>
      </c>
      <c r="I148" s="306">
        <f>IF(I$34=0,0,I$34/PPA_fec!I$34)</f>
        <v>0.12300820531548719</v>
      </c>
      <c r="J148" s="306">
        <f>IF(J$34=0,0,J$34/PPA_fec!J$34)</f>
        <v>0.12300820531548717</v>
      </c>
      <c r="K148" s="306">
        <f>IF(K$34=0,0,K$34/PPA_fec!K$34)</f>
        <v>0.12300820531548719</v>
      </c>
      <c r="L148" s="306">
        <f>IF(L$34=0,0,L$34/PPA_fec!L$34)</f>
        <v>0.1242133297909639</v>
      </c>
      <c r="M148" s="306">
        <f>IF(M$34=0,0,M$34/PPA_fec!M$34)</f>
        <v>0.1242133297909639</v>
      </c>
      <c r="N148" s="306">
        <f>IF(N$34=0,0,N$34/PPA_fec!N$34)</f>
        <v>0.12564565478061993</v>
      </c>
      <c r="O148" s="306">
        <f>IF(O$34=0,0,O$34/PPA_fec!O$34)</f>
        <v>0.12564565478061995</v>
      </c>
      <c r="P148" s="306">
        <f>IF(P$34=0,0,P$34/PPA_fec!P$34)</f>
        <v>0.12729807317611558</v>
      </c>
      <c r="Q148" s="306">
        <f>IF(Q$34=0,0,Q$34/PPA_fec!Q$34)</f>
        <v>0.12729807317611555</v>
      </c>
      <c r="R148" s="306">
        <f>IF(R$34=0,0,R$34/PPA_fec!R$34)</f>
        <v>0.1291643019162402</v>
      </c>
      <c r="S148" s="306">
        <f>IF(S$34=0,0,S$34/PPA_fec!S$34)</f>
        <v>0.12916430191624018</v>
      </c>
      <c r="T148" s="306">
        <f>IF(T$34=0,0,T$34/PPA_fec!T$34)</f>
        <v>0.13123883013682688</v>
      </c>
      <c r="U148" s="306">
        <f>IF(U$34=0,0,U$34/PPA_fec!U$34)</f>
        <v>0.13123883013682691</v>
      </c>
      <c r="V148" s="306">
        <f>IF(V$34=0,0,V$34/PPA_fec!V$34)</f>
        <v>0.13123883013682691</v>
      </c>
      <c r="W148" s="306">
        <f>IF(W$34=0,0,W$34/PPA_fec!W$34)</f>
        <v>0.13369949344758147</v>
      </c>
      <c r="X148" s="306">
        <f>IF(X$34=0,0,X$34/PPA_fec!X$34)</f>
        <v>0.13616342453216265</v>
      </c>
      <c r="Y148" s="306">
        <f>IF(Y$34=0,0,Y$34/PPA_fec!Y$34)</f>
        <v>0.13616342453216265</v>
      </c>
      <c r="DA148" s="77"/>
    </row>
    <row r="149" spans="1:105" ht="12" customHeight="1" x14ac:dyDescent="0.25">
      <c r="A149" s="173" t="s">
        <v>93</v>
      </c>
      <c r="B149" s="306">
        <f>IF(B$35=0,0,B$35/PPA_fec!B$35)</f>
        <v>0.65647353977605039</v>
      </c>
      <c r="C149" s="306">
        <f>IF(C$35=0,0,C$35/PPA_fec!C$35)</f>
        <v>0.65647353977605027</v>
      </c>
      <c r="D149" s="306">
        <f>IF(D$35=0,0,D$35/PPA_fec!D$35)</f>
        <v>0.65647353977605039</v>
      </c>
      <c r="E149" s="306">
        <f>IF(E$35=0,0,E$35/PPA_fec!E$35)</f>
        <v>0.65647353977605061</v>
      </c>
      <c r="F149" s="306">
        <f>IF(F$35=0,0,F$35/PPA_fec!F$35)</f>
        <v>0.66301401941733362</v>
      </c>
      <c r="G149" s="306">
        <f>IF(G$35=0,0,G$35/PPA_fec!G$35)</f>
        <v>0.66634416628726501</v>
      </c>
      <c r="H149" s="306">
        <f>IF(H$35=0,0,H$35/PPA_fec!H$35)</f>
        <v>0.67022587507115072</v>
      </c>
      <c r="I149" s="306">
        <f>IF(I$35=0,0,I$35/PPA_fec!I$35)</f>
        <v>0.67432691873661121</v>
      </c>
      <c r="J149" s="306">
        <f>IF(J$35=0,0,J$35/PPA_fec!J$35)</f>
        <v>0.6743269187366111</v>
      </c>
      <c r="K149" s="306">
        <f>IF(K$35=0,0,K$35/PPA_fec!K$35)</f>
        <v>0.67432691873661099</v>
      </c>
      <c r="L149" s="306">
        <f>IF(L$35=0,0,L$35/PPA_fec!L$35)</f>
        <v>0.68093337130746234</v>
      </c>
      <c r="M149" s="306">
        <f>IF(M$35=0,0,M$35/PPA_fec!M$35)</f>
        <v>0.68093337130746245</v>
      </c>
      <c r="N149" s="306">
        <f>IF(N$35=0,0,N$35/PPA_fec!N$35)</f>
        <v>0.68878532959290362</v>
      </c>
      <c r="O149" s="306">
        <f>IF(O$35=0,0,O$35/PPA_fec!O$35)</f>
        <v>0.68878532959290328</v>
      </c>
      <c r="P149" s="306">
        <f>IF(P$35=0,0,P$35/PPA_fec!P$35)</f>
        <v>0.69652279854934629</v>
      </c>
      <c r="Q149" s="306">
        <f>IF(Q$35=0,0,Q$35/PPA_fec!Q$35)</f>
        <v>0.69784383265975503</v>
      </c>
      <c r="R149" s="306">
        <f>IF(R$35=0,0,R$35/PPA_fec!R$35)</f>
        <v>0.70467545130951248</v>
      </c>
      <c r="S149" s="306">
        <f>IF(S$35=0,0,S$35/PPA_fec!S$35)</f>
        <v>0.70807443697398254</v>
      </c>
      <c r="T149" s="306">
        <f>IF(T$35=0,0,T$35/PPA_fec!T$35)</f>
        <v>0.71388299519231702</v>
      </c>
      <c r="U149" s="306">
        <f>IF(U$35=0,0,U$35/PPA_fec!U$35)</f>
        <v>0.71911069758881863</v>
      </c>
      <c r="V149" s="306">
        <f>IF(V$35=0,0,V$35/PPA_fec!V$35)</f>
        <v>0.71944693216023825</v>
      </c>
      <c r="W149" s="306">
        <f>IF(W$35=0,0,W$35/PPA_fec!W$35)</f>
        <v>0.72411824085994736</v>
      </c>
      <c r="X149" s="306">
        <f>IF(X$35=0,0,X$35/PPA_fec!X$35)</f>
        <v>0.72832241868968606</v>
      </c>
      <c r="Y149" s="306">
        <f>IF(Y$35=0,0,Y$35/PPA_fec!Y$35)</f>
        <v>0.73210617873645023</v>
      </c>
      <c r="DA149" s="77"/>
    </row>
    <row r="150" spans="1:105" ht="12" customHeight="1" x14ac:dyDescent="0.25">
      <c r="A150" s="173" t="s">
        <v>94</v>
      </c>
      <c r="B150" s="306">
        <f>IF(B$36=0,0,B$36/PPA_fec!B$36)</f>
        <v>0.46268985416316377</v>
      </c>
      <c r="C150" s="306">
        <f>IF(C$36=0,0,C$36/PPA_fec!C$36)</f>
        <v>0.46268985416316372</v>
      </c>
      <c r="D150" s="306">
        <f>IF(D$36=0,0,D$36/PPA_fec!D$36)</f>
        <v>0.46268985416316383</v>
      </c>
      <c r="E150" s="306">
        <f>IF(E$36=0,0,E$36/PPA_fec!E$36)</f>
        <v>0.46268985416316383</v>
      </c>
      <c r="F150" s="306">
        <f>IF(F$36=0,0,F$36/PPA_fec!F$36)</f>
        <v>0.46729965697778264</v>
      </c>
      <c r="G150" s="306">
        <f>IF(G$36=0,0,G$36/PPA_fec!G$36)</f>
        <v>0.4696467815399028</v>
      </c>
      <c r="H150" s="306">
        <f>IF(H$36=0,0,H$36/PPA_fec!H$36)</f>
        <v>0.47238265307515642</v>
      </c>
      <c r="I150" s="306">
        <f>IF(I$36=0,0,I$36/PPA_fec!I$36)</f>
        <v>0.4752731142750633</v>
      </c>
      <c r="J150" s="306">
        <f>IF(J$36=0,0,J$36/PPA_fec!J$36)</f>
        <v>0.47527311427506325</v>
      </c>
      <c r="K150" s="306">
        <f>IF(K$36=0,0,K$36/PPA_fec!K$36)</f>
        <v>0.47527311427506341</v>
      </c>
      <c r="L150" s="306">
        <f>IF(L$36=0,0,L$36/PPA_fec!L$36)</f>
        <v>0.479929415544397</v>
      </c>
      <c r="M150" s="306">
        <f>IF(M$36=0,0,M$36/PPA_fec!M$36)</f>
        <v>0.47992941554439689</v>
      </c>
      <c r="N150" s="306">
        <f>IF(N$36=0,0,N$36/PPA_fec!N$36)</f>
        <v>0.48546356309773991</v>
      </c>
      <c r="O150" s="306">
        <f>IF(O$36=0,0,O$36/PPA_fec!O$36)</f>
        <v>0.4854635630977398</v>
      </c>
      <c r="P150" s="306">
        <f>IF(P$36=0,0,P$36/PPA_fec!P$36)</f>
        <v>0.49184809683594344</v>
      </c>
      <c r="Q150" s="306">
        <f>IF(Q$36=0,0,Q$36/PPA_fec!Q$36)</f>
        <v>0.49184809683594333</v>
      </c>
      <c r="R150" s="306">
        <f>IF(R$36=0,0,R$36/PPA_fec!R$36)</f>
        <v>0.4990587405730324</v>
      </c>
      <c r="S150" s="306">
        <f>IF(S$36=0,0,S$36/PPA_fec!S$36)</f>
        <v>0.4990587405730324</v>
      </c>
      <c r="T150" s="306">
        <f>IF(T$36=0,0,T$36/PPA_fec!T$36)</f>
        <v>0.50707420170036899</v>
      </c>
      <c r="U150" s="306">
        <f>IF(U$36=0,0,U$36/PPA_fec!U$36)</f>
        <v>0.5070742017003691</v>
      </c>
      <c r="V150" s="306">
        <f>IF(V$36=0,0,V$36/PPA_fec!V$36)</f>
        <v>0.50707420170036899</v>
      </c>
      <c r="W150" s="306">
        <f>IF(W$36=0,0,W$36/PPA_fec!W$36)</f>
        <v>0.51658159278769744</v>
      </c>
      <c r="X150" s="306">
        <f>IF(X$36=0,0,X$36/PPA_fec!X$36)</f>
        <v>0.52610160974042508</v>
      </c>
      <c r="Y150" s="306">
        <f>IF(Y$36=0,0,Y$36/PPA_fec!Y$36)</f>
        <v>0.52610160974042519</v>
      </c>
      <c r="DA150" s="77"/>
    </row>
    <row r="151" spans="1:105" ht="12" customHeight="1" x14ac:dyDescent="0.25">
      <c r="A151" s="56" t="s">
        <v>95</v>
      </c>
      <c r="B151" s="307">
        <f>IF(B$37=0,0,B$37/PPA_fec!B$37)</f>
        <v>0.77894588355083227</v>
      </c>
      <c r="C151" s="307">
        <f>IF(C$37=0,0,C$37/PPA_fec!C$37)</f>
        <v>0.78323748921637937</v>
      </c>
      <c r="D151" s="307">
        <f>IF(D$37=0,0,D$37/PPA_fec!D$37)</f>
        <v>0.78527503474768512</v>
      </c>
      <c r="E151" s="307">
        <f>IF(E$37=0,0,E$37/PPA_fec!E$37)</f>
        <v>0.77936613853867087</v>
      </c>
      <c r="F151" s="307">
        <f>IF(F$37=0,0,F$37/PPA_fec!F$37)</f>
        <v>0.78813402615647266</v>
      </c>
      <c r="G151" s="307">
        <f>IF(G$37=0,0,G$37/PPA_fec!G$37)</f>
        <v>0.779920758261054</v>
      </c>
      <c r="H151" s="307">
        <f>IF(H$37=0,0,H$37/PPA_fec!H$37)</f>
        <v>0.78294475037154232</v>
      </c>
      <c r="I151" s="307">
        <f>IF(I$37=0,0,I$37/PPA_fec!I$37)</f>
        <v>0.77709115429733888</v>
      </c>
      <c r="J151" s="307">
        <f>IF(J$37=0,0,J$37/PPA_fec!J$37)</f>
        <v>0.77655639332657811</v>
      </c>
      <c r="K151" s="307">
        <f>IF(K$37=0,0,K$37/PPA_fec!K$37)</f>
        <v>0.78064746233402982</v>
      </c>
      <c r="L151" s="307">
        <f>IF(L$37=0,0,L$37/PPA_fec!L$37)</f>
        <v>0.7765264850885566</v>
      </c>
      <c r="M151" s="307">
        <f>IF(M$37=0,0,M$37/PPA_fec!M$37)</f>
        <v>0.78240073250428321</v>
      </c>
      <c r="N151" s="307">
        <f>IF(N$37=0,0,N$37/PPA_fec!N$37)</f>
        <v>0.79734408483244068</v>
      </c>
      <c r="O151" s="307">
        <f>IF(O$37=0,0,O$37/PPA_fec!O$37)</f>
        <v>0.78478366717388226</v>
      </c>
      <c r="P151" s="307">
        <f>IF(P$37=0,0,P$37/PPA_fec!P$37)</f>
        <v>0.79107740849411357</v>
      </c>
      <c r="Q151" s="307">
        <f>IF(Q$37=0,0,Q$37/PPA_fec!Q$37)</f>
        <v>0.78943937602731074</v>
      </c>
      <c r="R151" s="307">
        <f>IF(R$37=0,0,R$37/PPA_fec!R$37)</f>
        <v>0.80497039173414486</v>
      </c>
      <c r="S151" s="307">
        <f>IF(S$37=0,0,S$37/PPA_fec!S$37)</f>
        <v>0.80057251275542185</v>
      </c>
      <c r="T151" s="307">
        <f>IF(T$37=0,0,T$37/PPA_fec!T$37)</f>
        <v>0.81863032027851568</v>
      </c>
      <c r="U151" s="307">
        <f>IF(U$37=0,0,U$37/PPA_fec!U$37)</f>
        <v>0.81488030270105283</v>
      </c>
      <c r="V151" s="307">
        <f>IF(V$37=0,0,V$37/PPA_fec!V$37)</f>
        <v>0.81614188430208368</v>
      </c>
      <c r="W151" s="307">
        <f>IF(W$37=0,0,W$37/PPA_fec!W$37)</f>
        <v>0.83772979631949462</v>
      </c>
      <c r="X151" s="307">
        <f>IF(X$37=0,0,X$37/PPA_fec!X$37)</f>
        <v>0.85590783335376308</v>
      </c>
      <c r="Y151" s="307">
        <f>IF(Y$37=0,0,Y$37/PPA_fec!Y$37)</f>
        <v>0.85035290628587301</v>
      </c>
      <c r="DA151" s="78"/>
    </row>
    <row r="152" spans="1:105" ht="12" customHeight="1" x14ac:dyDescent="0.25">
      <c r="A152" s="174" t="s">
        <v>1883</v>
      </c>
      <c r="B152" s="308">
        <f>IF(B$43=0,0,B$43/PPA_fec!B$43)</f>
        <v>0.63048292060881028</v>
      </c>
      <c r="C152" s="308">
        <f>IF(C$43=0,0,C$43/PPA_fec!C$43)</f>
        <v>0.62962212352911218</v>
      </c>
      <c r="D152" s="308">
        <f>IF(D$43=0,0,D$43/PPA_fec!D$43)</f>
        <v>0.62895133115020674</v>
      </c>
      <c r="E152" s="308">
        <f>IF(E$43=0,0,E$43/PPA_fec!E$43)</f>
        <v>0.62792560768931527</v>
      </c>
      <c r="F152" s="308">
        <f>IF(F$43=0,0,F$43/PPA_fec!F$43)</f>
        <v>0.63417868435505997</v>
      </c>
      <c r="G152" s="308">
        <f>IF(G$43=0,0,G$43/PPA_fec!G$43)</f>
        <v>0.64062993589061212</v>
      </c>
      <c r="H152" s="308">
        <f>IF(H$43=0,0,H$43/PPA_fec!H$43)</f>
        <v>0.6445397323389328</v>
      </c>
      <c r="I152" s="308">
        <f>IF(I$43=0,0,I$43/PPA_fec!I$43)</f>
        <v>0.65149650239413226</v>
      </c>
      <c r="J152" s="308">
        <f>IF(J$43=0,0,J$43/PPA_fec!J$43)</f>
        <v>0.65167785065600248</v>
      </c>
      <c r="K152" s="308">
        <f>IF(K$43=0,0,K$43/PPA_fec!K$43)</f>
        <v>0.64971143678380017</v>
      </c>
      <c r="L152" s="308">
        <f>IF(L$43=0,0,L$43/PPA_fec!L$43)</f>
        <v>0.65824856825319911</v>
      </c>
      <c r="M152" s="308">
        <f>IF(M$43=0,0,M$43/PPA_fec!M$43)</f>
        <v>0.65865209594158769</v>
      </c>
      <c r="N152" s="308">
        <f>IF(N$43=0,0,N$43/PPA_fec!N$43)</f>
        <v>0.66604977849354485</v>
      </c>
      <c r="O152" s="308">
        <f>IF(O$43=0,0,O$43/PPA_fec!O$43)</f>
        <v>0.66857351400578391</v>
      </c>
      <c r="P152" s="308">
        <f>IF(P$43=0,0,P$43/PPA_fec!P$43)</f>
        <v>0.67759774577499921</v>
      </c>
      <c r="Q152" s="308">
        <f>IF(Q$43=0,0,Q$43/PPA_fec!Q$43)</f>
        <v>0.67827233976722856</v>
      </c>
      <c r="R152" s="308">
        <f>IF(R$43=0,0,R$43/PPA_fec!R$43)</f>
        <v>0.68627705411022488</v>
      </c>
      <c r="S152" s="308">
        <f>IF(S$43=0,0,S$43/PPA_fec!S$43)</f>
        <v>0.68791888042703175</v>
      </c>
      <c r="T152" s="308">
        <f>IF(T$43=0,0,T$43/PPA_fec!T$43)</f>
        <v>0.69540428863416615</v>
      </c>
      <c r="U152" s="308">
        <f>IF(U$43=0,0,U$43/PPA_fec!U$43)</f>
        <v>0.69871134858272921</v>
      </c>
      <c r="V152" s="308">
        <f>IF(V$43=0,0,V$43/PPA_fec!V$43)</f>
        <v>0.69815367159459507</v>
      </c>
      <c r="W152" s="308">
        <f>IF(W$43=0,0,W$43/PPA_fec!W$43)</f>
        <v>0.70510344418149529</v>
      </c>
      <c r="X152" s="308">
        <f>IF(X$43=0,0,X$43/PPA_fec!X$43)</f>
        <v>0.71042112784121003</v>
      </c>
      <c r="Y152" s="308">
        <f>IF(Y$43=0,0,Y$43/PPA_fec!Y$43)</f>
        <v>0.71736487983059483</v>
      </c>
      <c r="DA152" s="79"/>
    </row>
    <row r="153" spans="1:105" ht="12" customHeight="1" x14ac:dyDescent="0.25">
      <c r="A153" s="174" t="s">
        <v>1898</v>
      </c>
      <c r="B153" s="308">
        <f>IF(B$56=0,0,B$56/PPA_fec!B$56)</f>
        <v>0.74163774307279196</v>
      </c>
      <c r="C153" s="308">
        <f>IF(C$56=0,0,C$56/PPA_fec!C$56)</f>
        <v>0.7419274533306851</v>
      </c>
      <c r="D153" s="308">
        <f>IF(D$56=0,0,D$56/PPA_fec!D$56)</f>
        <v>0.74048101649794862</v>
      </c>
      <c r="E153" s="308">
        <f>IF(E$56=0,0,E$56/PPA_fec!E$56)</f>
        <v>0.72550321048815147</v>
      </c>
      <c r="F153" s="308">
        <f>IF(F$56=0,0,F$56/PPA_fec!F$56)</f>
        <v>0.73326453219537846</v>
      </c>
      <c r="G153" s="308">
        <f>IF(G$56=0,0,G$56/PPA_fec!G$56)</f>
        <v>0.74257728135515355</v>
      </c>
      <c r="H153" s="308">
        <f>IF(H$56=0,0,H$56/PPA_fec!H$56)</f>
        <v>0.74509960364376182</v>
      </c>
      <c r="I153" s="308">
        <f>IF(I$56=0,0,I$56/PPA_fec!I$56)</f>
        <v>0.75596622677344738</v>
      </c>
      <c r="J153" s="308">
        <f>IF(J$56=0,0,J$56/PPA_fec!J$56)</f>
        <v>0.75563360879818198</v>
      </c>
      <c r="K153" s="308">
        <f>IF(K$56=0,0,K$56/PPA_fec!K$56)</f>
        <v>0.74986280207563194</v>
      </c>
      <c r="L153" s="308">
        <f>IF(L$56=0,0,L$56/PPA_fec!L$56)</f>
        <v>0.7580655793653398</v>
      </c>
      <c r="M153" s="308">
        <f>IF(M$56=0,0,M$56/PPA_fec!M$56)</f>
        <v>0.76153397634308329</v>
      </c>
      <c r="N153" s="308">
        <f>IF(N$56=0,0,N$56/PPA_fec!N$56)</f>
        <v>0.77317143518653475</v>
      </c>
      <c r="O153" s="308">
        <f>IF(O$56=0,0,O$56/PPA_fec!O$56)</f>
        <v>0.77374137347172167</v>
      </c>
      <c r="P153" s="308">
        <f>IF(P$56=0,0,P$56/PPA_fec!P$56)</f>
        <v>0.78331804309259145</v>
      </c>
      <c r="Q153" s="308">
        <f>IF(Q$56=0,0,Q$56/PPA_fec!Q$56)</f>
        <v>0.78464427954861227</v>
      </c>
      <c r="R153" s="308">
        <f>IF(R$56=0,0,R$56/PPA_fec!R$56)</f>
        <v>0.79471114794319786</v>
      </c>
      <c r="S153" s="308">
        <f>IF(S$56=0,0,S$56/PPA_fec!S$56)</f>
        <v>0.79504463788249702</v>
      </c>
      <c r="T153" s="308">
        <f>IF(T$56=0,0,T$56/PPA_fec!T$56)</f>
        <v>0.80418367093268628</v>
      </c>
      <c r="U153" s="308">
        <f>IF(U$56=0,0,U$56/PPA_fec!U$56)</f>
        <v>0.80641423321278982</v>
      </c>
      <c r="V153" s="308">
        <f>IF(V$56=0,0,V$56/PPA_fec!V$56)</f>
        <v>0.80626970546585419</v>
      </c>
      <c r="W153" s="308">
        <f>IF(W$56=0,0,W$56/PPA_fec!W$56)</f>
        <v>0.81992580065044141</v>
      </c>
      <c r="X153" s="308">
        <f>IF(X$56=0,0,X$56/PPA_fec!X$56)</f>
        <v>0.8257313550989962</v>
      </c>
      <c r="Y153" s="308">
        <f>IF(Y$56=0,0,Y$56/PPA_fec!Y$56)</f>
        <v>0.83358884092595054</v>
      </c>
      <c r="DA153" s="79"/>
    </row>
    <row r="154" spans="1:105" ht="12" customHeight="1" x14ac:dyDescent="0.25">
      <c r="A154" s="41" t="s">
        <v>1913</v>
      </c>
      <c r="B154" s="309">
        <f>IF(B$69=0,0,B$69/PPA_fec!B$69)</f>
        <v>0.72757425739982817</v>
      </c>
      <c r="C154" s="309">
        <f>IF(C$69=0,0,C$69/PPA_fec!C$69)</f>
        <v>0.72895228764855302</v>
      </c>
      <c r="D154" s="309">
        <f>IF(D$69=0,0,D$69/PPA_fec!D$69)</f>
        <v>0.72797861428182731</v>
      </c>
      <c r="E154" s="309">
        <f>IF(E$69=0,0,E$69/PPA_fec!E$69)</f>
        <v>0.71070168699530489</v>
      </c>
      <c r="F154" s="309">
        <f>IF(F$69=0,0,F$69/PPA_fec!F$69)</f>
        <v>0.71842342246304614</v>
      </c>
      <c r="G154" s="309">
        <f>IF(G$69=0,0,G$69/PPA_fec!G$69)</f>
        <v>0.72570838620367295</v>
      </c>
      <c r="H154" s="309">
        <f>IF(H$69=0,0,H$69/PPA_fec!H$69)</f>
        <v>0.72772456180908274</v>
      </c>
      <c r="I154" s="309">
        <f>IF(I$69=0,0,I$69/PPA_fec!I$69)</f>
        <v>0.73711935126904449</v>
      </c>
      <c r="J154" s="309">
        <f>IF(J$69=0,0,J$69/PPA_fec!J$69)</f>
        <v>0.73662528403235461</v>
      </c>
      <c r="K154" s="309">
        <f>IF(K$69=0,0,K$69/PPA_fec!K$69)</f>
        <v>0.73151602184447173</v>
      </c>
      <c r="L154" s="309">
        <f>IF(L$69=0,0,L$69/PPA_fec!L$69)</f>
        <v>0.73825146537711239</v>
      </c>
      <c r="M154" s="309">
        <f>IF(M$69=0,0,M$69/PPA_fec!M$69)</f>
        <v>0.74180163628417084</v>
      </c>
      <c r="N154" s="309">
        <f>IF(N$69=0,0,N$69/PPA_fec!N$69)</f>
        <v>0.75363877899773413</v>
      </c>
      <c r="O154" s="309">
        <f>IF(O$69=0,0,O$69/PPA_fec!O$69)</f>
        <v>0.75272744010869885</v>
      </c>
      <c r="P154" s="309">
        <f>IF(P$69=0,0,P$69/PPA_fec!P$69)</f>
        <v>0.76185462382132785</v>
      </c>
      <c r="Q154" s="309">
        <f>IF(Q$69=0,0,Q$69/PPA_fec!Q$69)</f>
        <v>0.76291822443718338</v>
      </c>
      <c r="R154" s="309">
        <f>IF(R$69=0,0,R$69/PPA_fec!R$69)</f>
        <v>0.77303446822679911</v>
      </c>
      <c r="S154" s="309">
        <f>IF(S$69=0,0,S$69/PPA_fec!S$69)</f>
        <v>0.77307777208355299</v>
      </c>
      <c r="T154" s="309">
        <f>IF(T$69=0,0,T$69/PPA_fec!T$69)</f>
        <v>0.78205477347578034</v>
      </c>
      <c r="U154" s="309">
        <f>IF(U$69=0,0,U$69/PPA_fec!U$69)</f>
        <v>0.78412922732016277</v>
      </c>
      <c r="V154" s="309">
        <f>IF(V$69=0,0,V$69/PPA_fec!V$69)</f>
        <v>0.78427039337241433</v>
      </c>
      <c r="W154" s="309">
        <f>IF(W$69=0,0,W$69/PPA_fec!W$69)</f>
        <v>0.79797230308617828</v>
      </c>
      <c r="X154" s="309">
        <f>IF(X$69=0,0,X$69/PPA_fec!X$69)</f>
        <v>0.80381262643583318</v>
      </c>
      <c r="Y154" s="309">
        <f>IF(Y$69=0,0,Y$69/PPA_fec!Y$69)</f>
        <v>0.81067540353890855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62</v>
      </c>
      <c r="B156" s="322">
        <f>IF(B$83=0,0,B$83/PPA_fec!B$83)</f>
        <v>0.59103454874254258</v>
      </c>
      <c r="C156" s="322">
        <f>IF(C$83=0,0,C$83/PPA_fec!C$83)</f>
        <v>0.5923331405352189</v>
      </c>
      <c r="D156" s="322">
        <f>IF(D$83=0,0,D$83/PPA_fec!D$83)</f>
        <v>0.5942665792521713</v>
      </c>
      <c r="E156" s="322">
        <f>IF(E$83=0,0,E$83/PPA_fec!E$83)</f>
        <v>0.59480534691520648</v>
      </c>
      <c r="F156" s="322">
        <f>IF(F$83=0,0,F$83/PPA_fec!F$83)</f>
        <v>0.60077856164681975</v>
      </c>
      <c r="G156" s="322">
        <f>IF(G$83=0,0,G$83/PPA_fec!G$83)</f>
        <v>0.59913110353611099</v>
      </c>
      <c r="H156" s="322">
        <f>IF(H$83=0,0,H$83/PPA_fec!H$83)</f>
        <v>0.6033406117310347</v>
      </c>
      <c r="I156" s="322">
        <f>IF(I$83=0,0,I$83/PPA_fec!I$83)</f>
        <v>0.60603101304540197</v>
      </c>
      <c r="J156" s="322">
        <f>IF(J$83=0,0,J$83/PPA_fec!J$83)</f>
        <v>0.60609558582879852</v>
      </c>
      <c r="K156" s="322">
        <f>IF(K$83=0,0,K$83/PPA_fec!K$83)</f>
        <v>0.60678680172467059</v>
      </c>
      <c r="L156" s="322">
        <f>IF(L$83=0,0,L$83/PPA_fec!L$83)</f>
        <v>0.61238137557546357</v>
      </c>
      <c r="M156" s="322">
        <f>IF(M$83=0,0,M$83/PPA_fec!M$83)</f>
        <v>0.61315454855435747</v>
      </c>
      <c r="N156" s="322">
        <f>IF(N$83=0,0,N$83/PPA_fec!N$83)</f>
        <v>0.62174244511192411</v>
      </c>
      <c r="O156" s="322">
        <f>IF(O$83=0,0,O$83/PPA_fec!O$83)</f>
        <v>0.62053840665505267</v>
      </c>
      <c r="P156" s="322">
        <f>IF(P$83=0,0,P$83/PPA_fec!P$83)</f>
        <v>0.61998925816595296</v>
      </c>
      <c r="Q156" s="322">
        <f>IF(Q$83=0,0,Q$83/PPA_fec!Q$83)</f>
        <v>0.61980623111768474</v>
      </c>
      <c r="R156" s="322">
        <f>IF(R$83=0,0,R$83/PPA_fec!R$83)</f>
        <v>0.63194387178336053</v>
      </c>
      <c r="S156" s="322">
        <f>IF(S$83=0,0,S$83/PPA_fec!S$83)</f>
        <v>0.64231082589385646</v>
      </c>
      <c r="T156" s="322">
        <f>IF(T$83=0,0,T$83/PPA_fec!T$83)</f>
        <v>0.64477800441807753</v>
      </c>
      <c r="U156" s="322">
        <f>IF(U$83=0,0,U$83/PPA_fec!U$83)</f>
        <v>0.6442865566016458</v>
      </c>
      <c r="V156" s="322">
        <f>IF(V$83=0,0,V$83/PPA_fec!V$83)</f>
        <v>0.64424857434826477</v>
      </c>
      <c r="W156" s="322">
        <f>IF(W$83=0,0,W$83/PPA_fec!W$83)</f>
        <v>0.64463798788985061</v>
      </c>
      <c r="X156" s="322">
        <f>IF(X$83=0,0,X$83/PPA_fec!X$83)</f>
        <v>0.64507125195335302</v>
      </c>
      <c r="Y156" s="322">
        <f>IF(Y$83=0,0,Y$83/PPA_fec!Y$83)</f>
        <v>0.64462877627412385</v>
      </c>
      <c r="DA156" s="95"/>
    </row>
    <row r="157" spans="1:105" ht="12" customHeight="1" x14ac:dyDescent="0.25">
      <c r="A157" s="55" t="s">
        <v>91</v>
      </c>
      <c r="B157" s="334">
        <f>IF(B$84=0,0,B$84/PPA_fec!B$84)</f>
        <v>0.44144039285445397</v>
      </c>
      <c r="C157" s="334">
        <f>IF(C$84=0,0,C$84/PPA_fec!C$84)</f>
        <v>0.44206633577504684</v>
      </c>
      <c r="D157" s="334">
        <f>IF(D$84=0,0,D$84/PPA_fec!D$84)</f>
        <v>0.44326947067917871</v>
      </c>
      <c r="E157" s="334">
        <f>IF(E$84=0,0,E$84/PPA_fec!E$84)</f>
        <v>0.44326947067917877</v>
      </c>
      <c r="F157" s="334">
        <f>IF(F$84=0,0,F$84/PPA_fec!F$84)</f>
        <v>0.44764456945388703</v>
      </c>
      <c r="G157" s="334">
        <f>IF(G$84=0,0,G$84/PPA_fec!G$84)</f>
        <v>0.44764456945388692</v>
      </c>
      <c r="H157" s="334">
        <f>IF(H$84=0,0,H$84/PPA_fec!H$84)</f>
        <v>0.45068532716391702</v>
      </c>
      <c r="I157" s="334">
        <f>IF(I$84=0,0,I$84/PPA_fec!I$84)</f>
        <v>0.45382648164057821</v>
      </c>
      <c r="J157" s="334">
        <f>IF(J$84=0,0,J$84/PPA_fec!J$84)</f>
        <v>0.45382648164057821</v>
      </c>
      <c r="K157" s="334">
        <f>IF(K$84=0,0,K$84/PPA_fec!K$84)</f>
        <v>0.45382648164057821</v>
      </c>
      <c r="L157" s="334">
        <f>IF(L$84=0,0,L$84/PPA_fec!L$84)</f>
        <v>0.45890644222430305</v>
      </c>
      <c r="M157" s="334">
        <f>IF(M$84=0,0,M$84/PPA_fec!M$84)</f>
        <v>0.45890644222430305</v>
      </c>
      <c r="N157" s="334">
        <f>IF(N$84=0,0,N$84/PPA_fec!N$84)</f>
        <v>0.46489593187093814</v>
      </c>
      <c r="O157" s="334">
        <f>IF(O$84=0,0,O$84/PPA_fec!O$84)</f>
        <v>0.46489593187093808</v>
      </c>
      <c r="P157" s="334">
        <f>IF(P$84=0,0,P$84/PPA_fec!P$84)</f>
        <v>0.46489593187093814</v>
      </c>
      <c r="Q157" s="334">
        <f>IF(Q$84=0,0,Q$84/PPA_fec!Q$84)</f>
        <v>0.46489593187093825</v>
      </c>
      <c r="R157" s="334">
        <f>IF(R$84=0,0,R$84/PPA_fec!R$84)</f>
        <v>0.47340633868384452</v>
      </c>
      <c r="S157" s="334">
        <f>IF(S$84=0,0,S$84/PPA_fec!S$84)</f>
        <v>0.48106570481546002</v>
      </c>
      <c r="T157" s="334">
        <f>IF(T$84=0,0,T$84/PPA_fec!T$84)</f>
        <v>0.48297027995411868</v>
      </c>
      <c r="U157" s="334">
        <f>IF(U$84=0,0,U$84/PPA_fec!U$84)</f>
        <v>0.48297027995411879</v>
      </c>
      <c r="V157" s="334">
        <f>IF(V$84=0,0,V$84/PPA_fec!V$84)</f>
        <v>0.48297027995411879</v>
      </c>
      <c r="W157" s="334">
        <f>IF(W$84=0,0,W$84/PPA_fec!W$84)</f>
        <v>0.48297027995411868</v>
      </c>
      <c r="X157" s="334">
        <f>IF(X$84=0,0,X$84/PPA_fec!X$84)</f>
        <v>0.48297027995411862</v>
      </c>
      <c r="Y157" s="334">
        <f>IF(Y$84=0,0,Y$84/PPA_fec!Y$84)</f>
        <v>0.48297027995411868</v>
      </c>
      <c r="DA157" s="67"/>
    </row>
    <row r="158" spans="1:105" ht="12" customHeight="1" x14ac:dyDescent="0.25">
      <c r="A158" s="173" t="s">
        <v>92</v>
      </c>
      <c r="B158" s="335">
        <f>IF(B$85=0,0,B$85/PPA_fec!B$85)</f>
        <v>0.11089181839469507</v>
      </c>
      <c r="C158" s="335">
        <f>IF(C$85=0,0,C$85/PPA_fec!C$85)</f>
        <v>0.111049058080504</v>
      </c>
      <c r="D158" s="335">
        <f>IF(D$85=0,0,D$85/PPA_fec!D$85)</f>
        <v>0.11135129099677753</v>
      </c>
      <c r="E158" s="335">
        <f>IF(E$85=0,0,E$85/PPA_fec!E$85)</f>
        <v>0.11135129099677753</v>
      </c>
      <c r="F158" s="335">
        <f>IF(F$85=0,0,F$85/PPA_fec!F$85)</f>
        <v>0.11245033554874206</v>
      </c>
      <c r="G158" s="335">
        <f>IF(G$85=0,0,G$85/PPA_fec!G$85)</f>
        <v>0.11245033554874202</v>
      </c>
      <c r="H158" s="335">
        <f>IF(H$85=0,0,H$85/PPA_fec!H$85)</f>
        <v>0.11321418760492241</v>
      </c>
      <c r="I158" s="335">
        <f>IF(I$85=0,0,I$85/PPA_fec!I$85)</f>
        <v>0.11400325978185484</v>
      </c>
      <c r="J158" s="335">
        <f>IF(J$85=0,0,J$85/PPA_fec!J$85)</f>
        <v>0.11400325978185487</v>
      </c>
      <c r="K158" s="335">
        <f>IF(K$85=0,0,K$85/PPA_fec!K$85)</f>
        <v>0.1140032597818549</v>
      </c>
      <c r="L158" s="335">
        <f>IF(L$85=0,0,L$85/PPA_fec!L$85)</f>
        <v>0.11527936880047011</v>
      </c>
      <c r="M158" s="335">
        <f>IF(M$85=0,0,M$85/PPA_fec!M$85)</f>
        <v>0.11527936880047013</v>
      </c>
      <c r="N158" s="335">
        <f>IF(N$85=0,0,N$85/PPA_fec!N$85)</f>
        <v>0.11678395562334058</v>
      </c>
      <c r="O158" s="335">
        <f>IF(O$85=0,0,O$85/PPA_fec!O$85)</f>
        <v>0.11678395562334055</v>
      </c>
      <c r="P158" s="335">
        <f>IF(P$85=0,0,P$85/PPA_fec!P$85)</f>
        <v>0.1167839556233406</v>
      </c>
      <c r="Q158" s="335">
        <f>IF(Q$85=0,0,Q$85/PPA_fec!Q$85)</f>
        <v>0.1167839556233406</v>
      </c>
      <c r="R158" s="335">
        <f>IF(R$85=0,0,R$85/PPA_fec!R$85)</f>
        <v>0.11905996982162405</v>
      </c>
      <c r="S158" s="335">
        <f>IF(S$85=0,0,S$85/PPA_fec!S$85)</f>
        <v>0.12132431341045277</v>
      </c>
      <c r="T158" s="335">
        <f>IF(T$85=0,0,T$85/PPA_fec!T$85)</f>
        <v>0.12132431341045273</v>
      </c>
      <c r="U158" s="335">
        <f>IF(U$85=0,0,U$85/PPA_fec!U$85)</f>
        <v>0.12132431341045276</v>
      </c>
      <c r="V158" s="335">
        <f>IF(V$85=0,0,V$85/PPA_fec!V$85)</f>
        <v>0.12132431341045273</v>
      </c>
      <c r="W158" s="335">
        <f>IF(W$85=0,0,W$85/PPA_fec!W$85)</f>
        <v>0.12132431341045273</v>
      </c>
      <c r="X158" s="335">
        <f>IF(X$85=0,0,X$85/PPA_fec!X$85)</f>
        <v>0.12132431341045273</v>
      </c>
      <c r="Y158" s="335">
        <f>IF(Y$85=0,0,Y$85/PPA_fec!Y$85)</f>
        <v>0.12132431341045272</v>
      </c>
      <c r="DA158" s="177"/>
    </row>
    <row r="159" spans="1:105" ht="12" customHeight="1" x14ac:dyDescent="0.25">
      <c r="A159" s="173" t="s">
        <v>93</v>
      </c>
      <c r="B159" s="335">
        <f>IF(B$86=0,0,B$86/PPA_fec!B$86)</f>
        <v>0.62205193491786626</v>
      </c>
      <c r="C159" s="335">
        <f>IF(C$86=0,0,C$86/PPA_fec!C$86)</f>
        <v>0.62293397700374176</v>
      </c>
      <c r="D159" s="335">
        <f>IF(D$86=0,0,D$86/PPA_fec!D$86)</f>
        <v>0.62462936421161153</v>
      </c>
      <c r="E159" s="335">
        <f>IF(E$86=0,0,E$86/PPA_fec!E$86)</f>
        <v>0.62462936421161175</v>
      </c>
      <c r="F159" s="335">
        <f>IF(F$86=0,0,F$86/PPA_fec!F$86)</f>
        <v>0.63079449704113333</v>
      </c>
      <c r="G159" s="335">
        <f>IF(G$86=0,0,G$86/PPA_fec!G$86)</f>
        <v>0.63079449704113333</v>
      </c>
      <c r="H159" s="335">
        <f>IF(H$86=0,0,H$86/PPA_fec!H$86)</f>
        <v>0.63507935462951537</v>
      </c>
      <c r="I159" s="335">
        <f>IF(I$86=0,0,I$86/PPA_fec!I$86)</f>
        <v>0.63950568545857289</v>
      </c>
      <c r="J159" s="335">
        <f>IF(J$86=0,0,J$86/PPA_fec!J$86)</f>
        <v>0.63950568545857289</v>
      </c>
      <c r="K159" s="335">
        <f>IF(K$86=0,0,K$86/PPA_fec!K$86)</f>
        <v>0.63950568545857278</v>
      </c>
      <c r="L159" s="335">
        <f>IF(L$86=0,0,L$86/PPA_fec!L$86)</f>
        <v>0.64666406824719636</v>
      </c>
      <c r="M159" s="335">
        <f>IF(M$86=0,0,M$86/PPA_fec!M$86)</f>
        <v>0.64666406824719647</v>
      </c>
      <c r="N159" s="335">
        <f>IF(N$86=0,0,N$86/PPA_fec!N$86)</f>
        <v>0.65510410609640224</v>
      </c>
      <c r="O159" s="335">
        <f>IF(O$86=0,0,O$86/PPA_fec!O$86)</f>
        <v>0.65510410609640224</v>
      </c>
      <c r="P159" s="335">
        <f>IF(P$86=0,0,P$86/PPA_fec!P$86)</f>
        <v>0.65510410609640235</v>
      </c>
      <c r="Q159" s="335">
        <f>IF(Q$86=0,0,Q$86/PPA_fec!Q$86)</f>
        <v>0.65510410609640224</v>
      </c>
      <c r="R159" s="335">
        <f>IF(R$86=0,0,R$86/PPA_fec!R$86)</f>
        <v>0.66620969740249514</v>
      </c>
      <c r="S159" s="335">
        <f>IF(S$86=0,0,S$86/PPA_fec!S$86)</f>
        <v>0.67620472957797872</v>
      </c>
      <c r="T159" s="335">
        <f>IF(T$86=0,0,T$86/PPA_fec!T$86)</f>
        <v>0.68057341832861673</v>
      </c>
      <c r="U159" s="335">
        <f>IF(U$86=0,0,U$86/PPA_fec!U$86)</f>
        <v>0.68057341832861717</v>
      </c>
      <c r="V159" s="335">
        <f>IF(V$86=0,0,V$86/PPA_fec!V$86)</f>
        <v>0.68057341832861695</v>
      </c>
      <c r="W159" s="335">
        <f>IF(W$86=0,0,W$86/PPA_fec!W$86)</f>
        <v>0.68057341832861695</v>
      </c>
      <c r="X159" s="335">
        <f>IF(X$86=0,0,X$86/PPA_fec!X$86)</f>
        <v>0.68057341832861695</v>
      </c>
      <c r="Y159" s="335">
        <f>IF(Y$86=0,0,Y$86/PPA_fec!Y$86)</f>
        <v>0.68057341832861684</v>
      </c>
      <c r="DA159" s="177"/>
    </row>
    <row r="160" spans="1:105" ht="12" customHeight="1" x14ac:dyDescent="0.25">
      <c r="A160" s="173" t="s">
        <v>94</v>
      </c>
      <c r="B160" s="335">
        <f>IF(B$87=0,0,B$87/PPA_fec!B$87)</f>
        <v>0.44158881928904103</v>
      </c>
      <c r="C160" s="335">
        <f>IF(C$87=0,0,C$87/PPA_fec!C$87)</f>
        <v>0.44221497267174259</v>
      </c>
      <c r="D160" s="335">
        <f>IF(D$87=0,0,D$87/PPA_fec!D$87)</f>
        <v>0.44341851210846173</v>
      </c>
      <c r="E160" s="335">
        <f>IF(E$87=0,0,E$87/PPA_fec!E$87)</f>
        <v>0.44341851210846184</v>
      </c>
      <c r="F160" s="335">
        <f>IF(F$87=0,0,F$87/PPA_fec!F$87)</f>
        <v>0.44779508193186096</v>
      </c>
      <c r="G160" s="335">
        <f>IF(G$87=0,0,G$87/PPA_fec!G$87)</f>
        <v>0.44779508193186074</v>
      </c>
      <c r="H160" s="335">
        <f>IF(H$87=0,0,H$87/PPA_fec!H$87)</f>
        <v>0.4508368620422708</v>
      </c>
      <c r="I160" s="335">
        <f>IF(I$87=0,0,I$87/PPA_fec!I$87)</f>
        <v>0.45397907267592841</v>
      </c>
      <c r="J160" s="335">
        <f>IF(J$87=0,0,J$87/PPA_fec!J$87)</f>
        <v>0.45397907267592852</v>
      </c>
      <c r="K160" s="335">
        <f>IF(K$87=0,0,K$87/PPA_fec!K$87)</f>
        <v>0.45397907267592824</v>
      </c>
      <c r="L160" s="335">
        <f>IF(L$87=0,0,L$87/PPA_fec!L$87)</f>
        <v>0.45906074130551749</v>
      </c>
      <c r="M160" s="335">
        <f>IF(M$87=0,0,M$87/PPA_fec!M$87)</f>
        <v>0.45906074130551749</v>
      </c>
      <c r="N160" s="335">
        <f>IF(N$87=0,0,N$87/PPA_fec!N$87)</f>
        <v>0.4650522448108923</v>
      </c>
      <c r="O160" s="335">
        <f>IF(O$87=0,0,O$87/PPA_fec!O$87)</f>
        <v>0.46505224481089247</v>
      </c>
      <c r="P160" s="335">
        <f>IF(P$87=0,0,P$87/PPA_fec!P$87)</f>
        <v>0.46505224481089247</v>
      </c>
      <c r="Q160" s="335">
        <f>IF(Q$87=0,0,Q$87/PPA_fec!Q$87)</f>
        <v>0.46505224481089258</v>
      </c>
      <c r="R160" s="335">
        <f>IF(R$87=0,0,R$87/PPA_fec!R$87)</f>
        <v>0.47411569455005909</v>
      </c>
      <c r="S160" s="335">
        <f>IF(S$87=0,0,S$87/PPA_fec!S$87)</f>
        <v>0.48313267007026006</v>
      </c>
      <c r="T160" s="335">
        <f>IF(T$87=0,0,T$87/PPA_fec!T$87)</f>
        <v>0.48313267007026001</v>
      </c>
      <c r="U160" s="335">
        <f>IF(U$87=0,0,U$87/PPA_fec!U$87)</f>
        <v>0.48313267007026023</v>
      </c>
      <c r="V160" s="335">
        <f>IF(V$87=0,0,V$87/PPA_fec!V$87)</f>
        <v>0.48313267007026023</v>
      </c>
      <c r="W160" s="335">
        <f>IF(W$87=0,0,W$87/PPA_fec!W$87)</f>
        <v>0.48313267007026012</v>
      </c>
      <c r="X160" s="335">
        <f>IF(X$87=0,0,X$87/PPA_fec!X$87)</f>
        <v>0.48313267007026017</v>
      </c>
      <c r="Y160" s="335">
        <f>IF(Y$87=0,0,Y$87/PPA_fec!Y$87)</f>
        <v>0.48313267007026006</v>
      </c>
      <c r="DA160" s="177"/>
    </row>
    <row r="161" spans="1:105" ht="12" customHeight="1" x14ac:dyDescent="0.25">
      <c r="A161" s="56" t="s">
        <v>95</v>
      </c>
      <c r="B161" s="336">
        <f>IF(B$88=0,0,B$88/PPA_fec!B$88)</f>
        <v>0.74823893116731044</v>
      </c>
      <c r="C161" s="336">
        <f>IF(C$88=0,0,C$88/PPA_fec!C$88)</f>
        <v>0.75342817182094346</v>
      </c>
      <c r="D161" s="336">
        <f>IF(D$88=0,0,D$88/PPA_fec!D$88)</f>
        <v>0.75744404688086975</v>
      </c>
      <c r="E161" s="336">
        <f>IF(E$88=0,0,E$88/PPA_fec!E$88)</f>
        <v>0.75174456827896485</v>
      </c>
      <c r="F161" s="336">
        <f>IF(F$88=0,0,F$88/PPA_fec!F$88)</f>
        <v>0.76013172193965006</v>
      </c>
      <c r="G161" s="336">
        <f>IF(G$88=0,0,G$88/PPA_fec!G$88)</f>
        <v>0.74845099586643382</v>
      </c>
      <c r="H161" s="336">
        <f>IF(H$88=0,0,H$88/PPA_fec!H$88)</f>
        <v>0.7520756293719848</v>
      </c>
      <c r="I161" s="336">
        <f>IF(I$88=0,0,I$88/PPA_fec!I$88)</f>
        <v>0.74708406532839444</v>
      </c>
      <c r="J161" s="336">
        <f>IF(J$88=0,0,J$88/PPA_fec!J$88)</f>
        <v>0.74656995395573833</v>
      </c>
      <c r="K161" s="336">
        <f>IF(K$88=0,0,K$88/PPA_fec!K$88)</f>
        <v>0.75050304783889987</v>
      </c>
      <c r="L161" s="336">
        <f>IF(L$88=0,0,L$88/PPA_fec!L$88)</f>
        <v>0.7475736396550281</v>
      </c>
      <c r="M161" s="336">
        <f>IF(M$88=0,0,M$88/PPA_fec!M$88)</f>
        <v>0.7532288653364908</v>
      </c>
      <c r="N161" s="336">
        <f>IF(N$88=0,0,N$88/PPA_fec!N$88)</f>
        <v>0.7687688977260031</v>
      </c>
      <c r="O161" s="336">
        <f>IF(O$88=0,0,O$88/PPA_fec!O$88)</f>
        <v>0.75665861983966531</v>
      </c>
      <c r="P161" s="336">
        <f>IF(P$88=0,0,P$88/PPA_fec!P$88)</f>
        <v>0.75282607666275692</v>
      </c>
      <c r="Q161" s="336">
        <f>IF(Q$88=0,0,Q$88/PPA_fec!Q$88)</f>
        <v>0.75126724873746364</v>
      </c>
      <c r="R161" s="336">
        <f>IF(R$88=0,0,R$88/PPA_fec!R$88)</f>
        <v>0.76969292427589708</v>
      </c>
      <c r="S161" s="336">
        <f>IF(S$88=0,0,S$88/PPA_fec!S$88)</f>
        <v>0.78004621971137411</v>
      </c>
      <c r="T161" s="336">
        <f>IF(T$88=0,0,T$88/PPA_fec!T$88)</f>
        <v>0.78503250294133375</v>
      </c>
      <c r="U161" s="336">
        <f>IF(U$88=0,0,U$88/PPA_fec!U$88)</f>
        <v>0.78143639171507473</v>
      </c>
      <c r="V161" s="336">
        <f>IF(V$88=0,0,V$88/PPA_fec!V$88)</f>
        <v>0.78264619611321251</v>
      </c>
      <c r="W161" s="336">
        <f>IF(W$88=0,0,W$88/PPA_fec!W$88)</f>
        <v>0.78856294173775288</v>
      </c>
      <c r="X161" s="336">
        <f>IF(X$88=0,0,X$88/PPA_fec!X$88)</f>
        <v>0.7910951072324951</v>
      </c>
      <c r="Y161" s="336">
        <f>IF(Y$88=0,0,Y$88/PPA_fec!Y$88)</f>
        <v>0.78596082121104127</v>
      </c>
      <c r="DA161" s="68"/>
    </row>
    <row r="162" spans="1:105" ht="12" customHeight="1" x14ac:dyDescent="0.25">
      <c r="A162" s="41" t="s">
        <v>1939</v>
      </c>
      <c r="B162" s="337">
        <f>IF(B$94=0,0,B$94/PPA_fec!B$94)</f>
        <v>0.57939051562147081</v>
      </c>
      <c r="C162" s="337">
        <f>IF(C$94=0,0,C$94/PPA_fec!C$94)</f>
        <v>0.58021206570474915</v>
      </c>
      <c r="D162" s="337">
        <f>IF(D$94=0,0,D$94/PPA_fec!D$94)</f>
        <v>0.58179118026642229</v>
      </c>
      <c r="E162" s="337">
        <f>IF(E$94=0,0,E$94/PPA_fec!E$94)</f>
        <v>0.58179118026642207</v>
      </c>
      <c r="F162" s="337">
        <f>IF(F$94=0,0,F$94/PPA_fec!F$94)</f>
        <v>0.5875334974082268</v>
      </c>
      <c r="G162" s="337">
        <f>IF(G$94=0,0,G$94/PPA_fec!G$94)</f>
        <v>0.5875334974082268</v>
      </c>
      <c r="H162" s="337">
        <f>IF(H$94=0,0,H$94/PPA_fec!H$94)</f>
        <v>0.59152449190264156</v>
      </c>
      <c r="I162" s="337">
        <f>IF(I$94=0,0,I$94/PPA_fec!I$94)</f>
        <v>0.59564725715325861</v>
      </c>
      <c r="J162" s="337">
        <f>IF(J$94=0,0,J$94/PPA_fec!J$94)</f>
        <v>0.59564725715325861</v>
      </c>
      <c r="K162" s="337">
        <f>IF(K$94=0,0,K$94/PPA_fec!K$94)</f>
        <v>0.59564725715325895</v>
      </c>
      <c r="L162" s="337">
        <f>IF(L$94=0,0,L$94/PPA_fec!L$94)</f>
        <v>0.60231470541939758</v>
      </c>
      <c r="M162" s="337">
        <f>IF(M$94=0,0,M$94/PPA_fec!M$94)</f>
        <v>0.6023147054193978</v>
      </c>
      <c r="N162" s="337">
        <f>IF(N$94=0,0,N$94/PPA_fec!N$94)</f>
        <v>0.61017591058060616</v>
      </c>
      <c r="O162" s="337">
        <f>IF(O$94=0,0,O$94/PPA_fec!O$94)</f>
        <v>0.61017591058060627</v>
      </c>
      <c r="P162" s="337">
        <f>IF(P$94=0,0,P$94/PPA_fec!P$94)</f>
        <v>0.61017591058060638</v>
      </c>
      <c r="Q162" s="337">
        <f>IF(Q$94=0,0,Q$94/PPA_fec!Q$94)</f>
        <v>0.6101759105806065</v>
      </c>
      <c r="R162" s="337">
        <f>IF(R$94=0,0,R$94/PPA_fec!R$94)</f>
        <v>0.6218333195225455</v>
      </c>
      <c r="S162" s="337">
        <f>IF(S$94=0,0,S$94/PPA_fec!S$94)</f>
        <v>0.63232498757029132</v>
      </c>
      <c r="T162" s="337">
        <f>IF(T$94=0,0,T$94/PPA_fec!T$94)</f>
        <v>0.63389849243978102</v>
      </c>
      <c r="U162" s="337">
        <f>IF(U$94=0,0,U$94/PPA_fec!U$94)</f>
        <v>0.63389849243978091</v>
      </c>
      <c r="V162" s="337">
        <f>IF(V$94=0,0,V$94/PPA_fec!V$94)</f>
        <v>0.63389849243978102</v>
      </c>
      <c r="W162" s="337">
        <f>IF(W$94=0,0,W$94/PPA_fec!W$94)</f>
        <v>0.63389849243978125</v>
      </c>
      <c r="X162" s="337">
        <f>IF(X$94=0,0,X$94/PPA_fec!X$94)</f>
        <v>0.6338984924397808</v>
      </c>
      <c r="Y162" s="337">
        <f>IF(Y$94=0,0,Y$94/PPA_fec!Y$94)</f>
        <v>0.63389849243978114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CO2 emissions"</f>
        <v>DE: Pulp, paper and printing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54</v>
      </c>
      <c r="B5" s="223">
        <v>498.571347429919</v>
      </c>
      <c r="C5" s="223">
        <v>460.29513973991158</v>
      </c>
      <c r="D5" s="223">
        <v>442.86227325449232</v>
      </c>
      <c r="E5" s="223">
        <v>490.82526079783298</v>
      </c>
      <c r="F5" s="223">
        <v>508.0228716942018</v>
      </c>
      <c r="G5" s="223">
        <v>638.29022988134773</v>
      </c>
      <c r="H5" s="223">
        <v>599.40898082724152</v>
      </c>
      <c r="I5" s="223">
        <v>648.79966655555779</v>
      </c>
      <c r="J5" s="223">
        <v>623.63388397342158</v>
      </c>
      <c r="K5" s="223">
        <v>579.09546628135377</v>
      </c>
      <c r="L5" s="223">
        <v>609.70057703635723</v>
      </c>
      <c r="M5" s="223">
        <v>545.49137741122911</v>
      </c>
      <c r="N5" s="223">
        <v>526.05886852492574</v>
      </c>
      <c r="O5" s="223">
        <v>559.92473338719105</v>
      </c>
      <c r="P5" s="223">
        <v>588.80851928919662</v>
      </c>
      <c r="Q5" s="223">
        <v>582.03147194621079</v>
      </c>
      <c r="R5" s="223">
        <v>562.89273030311779</v>
      </c>
      <c r="S5" s="223">
        <v>548.15514715319136</v>
      </c>
      <c r="T5" s="223">
        <v>548.23756127305512</v>
      </c>
      <c r="U5" s="223">
        <v>520.41723540497412</v>
      </c>
      <c r="V5" s="223">
        <v>507.95160687251649</v>
      </c>
      <c r="W5" s="223">
        <v>505.15520733624271</v>
      </c>
      <c r="X5" s="223">
        <v>448.72334555889472</v>
      </c>
      <c r="Y5" s="223">
        <v>397.79661153517242</v>
      </c>
      <c r="DA5" s="89" t="s">
        <v>2025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2026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2027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2028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2029</v>
      </c>
    </row>
    <row r="10" spans="1:105" ht="12" customHeight="1" x14ac:dyDescent="0.25">
      <c r="A10" s="56" t="s">
        <v>95</v>
      </c>
      <c r="B10" s="260">
        <v>3.3046115742050848</v>
      </c>
      <c r="C10" s="260">
        <v>2.8736813932568719</v>
      </c>
      <c r="D10" s="260">
        <v>2.6437020733958132</v>
      </c>
      <c r="E10" s="260">
        <v>3.644161481445412</v>
      </c>
      <c r="F10" s="260">
        <v>3.973974841110985</v>
      </c>
      <c r="G10" s="260">
        <v>6.0443917963659306</v>
      </c>
      <c r="H10" s="260">
        <v>6.0690837251194729</v>
      </c>
      <c r="I10" s="260">
        <v>7.4615959433332888</v>
      </c>
      <c r="J10" s="260">
        <v>6.9442655415635404</v>
      </c>
      <c r="K10" s="260">
        <v>6.1468144937306333</v>
      </c>
      <c r="L10" s="260">
        <v>7.8552542185992857</v>
      </c>
      <c r="M10" s="260">
        <v>7.0001666834179206</v>
      </c>
      <c r="N10" s="260">
        <v>6.2387360723475576</v>
      </c>
      <c r="O10" s="260">
        <v>7.3891205477479689</v>
      </c>
      <c r="P10" s="260">
        <v>7.968811682782464</v>
      </c>
      <c r="Q10" s="260">
        <v>7.8085537634901323</v>
      </c>
      <c r="R10" s="260">
        <v>7.2871397703343233</v>
      </c>
      <c r="S10" s="260">
        <v>7.6357384944497646</v>
      </c>
      <c r="T10" s="260">
        <v>7.3544563609380287</v>
      </c>
      <c r="U10" s="260">
        <v>7.292495666918235</v>
      </c>
      <c r="V10" s="260">
        <v>7.0459092342113934</v>
      </c>
      <c r="W10" s="260">
        <v>6.7059635337144297</v>
      </c>
      <c r="X10" s="260">
        <v>5.9732749756229806</v>
      </c>
      <c r="Y10" s="260">
        <v>5.8515205990695476</v>
      </c>
      <c r="DA10" s="68" t="s">
        <v>2030</v>
      </c>
    </row>
    <row r="11" spans="1:105" ht="12" customHeight="1" x14ac:dyDescent="0.25">
      <c r="A11" s="37" t="s">
        <v>159</v>
      </c>
      <c r="B11" s="226">
        <v>0.19164246951925479</v>
      </c>
      <c r="C11" s="226">
        <v>0.16985515497340001</v>
      </c>
      <c r="D11" s="226">
        <v>0.14973008222913881</v>
      </c>
      <c r="E11" s="226">
        <v>0.40330198109189369</v>
      </c>
      <c r="F11" s="226">
        <v>0.26381337604699628</v>
      </c>
      <c r="G11" s="226">
        <v>0.29112181371538498</v>
      </c>
      <c r="H11" s="226">
        <v>0.31865148567676022</v>
      </c>
      <c r="I11" s="226">
        <v>0.29696511080207538</v>
      </c>
      <c r="J11" s="226">
        <v>0.27410232062428691</v>
      </c>
      <c r="K11" s="226">
        <v>0.26839658828937962</v>
      </c>
      <c r="L11" s="226">
        <v>0.30797931721409483</v>
      </c>
      <c r="M11" s="226">
        <v>0.26793254964120561</v>
      </c>
      <c r="N11" s="226">
        <v>0.17807738979103929</v>
      </c>
      <c r="O11" s="226">
        <v>0.1689268021782136</v>
      </c>
      <c r="P11" s="226">
        <v>0.12760663239382819</v>
      </c>
      <c r="Q11" s="226">
        <v>0.1251037934727057</v>
      </c>
      <c r="R11" s="226">
        <v>0.12038191247233659</v>
      </c>
      <c r="S11" s="226">
        <v>0.13674795019541969</v>
      </c>
      <c r="T11" s="226">
        <v>0.17578472083713159</v>
      </c>
      <c r="U11" s="226">
        <v>0.13444442595885031</v>
      </c>
      <c r="V11" s="226">
        <v>0.13487598082968011</v>
      </c>
      <c r="W11" s="226">
        <v>0.12276418992307089</v>
      </c>
      <c r="X11" s="226">
        <v>0.28498773633799412</v>
      </c>
      <c r="Y11" s="226">
        <v>0.2074968097532488</v>
      </c>
      <c r="DA11" s="69" t="s">
        <v>2031</v>
      </c>
    </row>
    <row r="12" spans="1:105" ht="12" customHeight="1" x14ac:dyDescent="0.25">
      <c r="A12" s="37" t="s">
        <v>35</v>
      </c>
      <c r="B12" s="226">
        <v>3.1129691046858299</v>
      </c>
      <c r="C12" s="226">
        <v>2.7038262382834719</v>
      </c>
      <c r="D12" s="226">
        <v>2.4939719911666738</v>
      </c>
      <c r="E12" s="226">
        <v>3.2408595003535181</v>
      </c>
      <c r="F12" s="226">
        <v>3.7101614650639889</v>
      </c>
      <c r="G12" s="226">
        <v>5.7532699826505453</v>
      </c>
      <c r="H12" s="226">
        <v>5.7504322394427128</v>
      </c>
      <c r="I12" s="226">
        <v>7.1646308325312136</v>
      </c>
      <c r="J12" s="226">
        <v>6.6701632209392532</v>
      </c>
      <c r="K12" s="226">
        <v>5.8784179054412533</v>
      </c>
      <c r="L12" s="226">
        <v>7.5472749013851912</v>
      </c>
      <c r="M12" s="226">
        <v>6.732234133776716</v>
      </c>
      <c r="N12" s="226">
        <v>6.0606586825565181</v>
      </c>
      <c r="O12" s="226">
        <v>7.2201937455697554</v>
      </c>
      <c r="P12" s="226">
        <v>7.8412050503886359</v>
      </c>
      <c r="Q12" s="226">
        <v>7.6834499700174268</v>
      </c>
      <c r="R12" s="226">
        <v>7.1667578578619864</v>
      </c>
      <c r="S12" s="226">
        <v>7.4989905442543447</v>
      </c>
      <c r="T12" s="226">
        <v>7.1786716401008972</v>
      </c>
      <c r="U12" s="226">
        <v>7.1580512409593844</v>
      </c>
      <c r="V12" s="226">
        <v>6.9110332533817136</v>
      </c>
      <c r="W12" s="226">
        <v>6.5831993437913594</v>
      </c>
      <c r="X12" s="226">
        <v>5.6882872392849864</v>
      </c>
      <c r="Y12" s="226">
        <v>5.6440237893162983</v>
      </c>
      <c r="DA12" s="69" t="s">
        <v>2032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2033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2034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2035</v>
      </c>
    </row>
    <row r="16" spans="1:105" ht="12" customHeight="1" x14ac:dyDescent="0.25">
      <c r="A16" s="57" t="s">
        <v>1853</v>
      </c>
      <c r="B16" s="261">
        <v>0</v>
      </c>
      <c r="C16" s="261">
        <v>0</v>
      </c>
      <c r="D16" s="261">
        <v>0</v>
      </c>
      <c r="E16" s="261">
        <v>0</v>
      </c>
      <c r="F16" s="261">
        <v>0</v>
      </c>
      <c r="G16" s="261">
        <v>0</v>
      </c>
      <c r="H16" s="261">
        <v>0</v>
      </c>
      <c r="I16" s="261">
        <v>0</v>
      </c>
      <c r="J16" s="261">
        <v>0</v>
      </c>
      <c r="K16" s="261">
        <v>0</v>
      </c>
      <c r="L16" s="261">
        <v>0</v>
      </c>
      <c r="M16" s="261">
        <v>0</v>
      </c>
      <c r="N16" s="261">
        <v>0</v>
      </c>
      <c r="O16" s="261">
        <v>0</v>
      </c>
      <c r="P16" s="261">
        <v>0</v>
      </c>
      <c r="Q16" s="261">
        <v>0</v>
      </c>
      <c r="R16" s="261">
        <v>0</v>
      </c>
      <c r="S16" s="261">
        <v>0</v>
      </c>
      <c r="T16" s="261">
        <v>0</v>
      </c>
      <c r="U16" s="261">
        <v>0</v>
      </c>
      <c r="V16" s="261">
        <v>0</v>
      </c>
      <c r="W16" s="261">
        <v>0</v>
      </c>
      <c r="X16" s="261">
        <v>0</v>
      </c>
      <c r="Y16" s="261">
        <v>0</v>
      </c>
      <c r="DA16" s="70" t="s">
        <v>2036</v>
      </c>
    </row>
    <row r="17" spans="1:105" ht="12" customHeight="1" x14ac:dyDescent="0.25">
      <c r="A17" s="57" t="s">
        <v>1855</v>
      </c>
      <c r="B17" s="294">
        <f t="shared" ref="B17:Y17" si="0">B18+B29</f>
        <v>495.26673585571388</v>
      </c>
      <c r="C17" s="294">
        <f t="shared" si="0"/>
        <v>457.42145834665467</v>
      </c>
      <c r="D17" s="294">
        <f t="shared" si="0"/>
        <v>440.21857118109642</v>
      </c>
      <c r="E17" s="294">
        <f t="shared" si="0"/>
        <v>487.18109931638759</v>
      </c>
      <c r="F17" s="294">
        <f t="shared" si="0"/>
        <v>504.04889685309092</v>
      </c>
      <c r="G17" s="294">
        <f t="shared" si="0"/>
        <v>632.24583808498176</v>
      </c>
      <c r="H17" s="294">
        <f t="shared" si="0"/>
        <v>593.33989710212199</v>
      </c>
      <c r="I17" s="294">
        <f t="shared" si="0"/>
        <v>641.33807061222456</v>
      </c>
      <c r="J17" s="294">
        <f t="shared" si="0"/>
        <v>616.68961843185809</v>
      </c>
      <c r="K17" s="294">
        <f t="shared" si="0"/>
        <v>572.94865178762302</v>
      </c>
      <c r="L17" s="294">
        <f t="shared" si="0"/>
        <v>601.84532281775796</v>
      </c>
      <c r="M17" s="294">
        <f t="shared" si="0"/>
        <v>538.49121072781111</v>
      </c>
      <c r="N17" s="294">
        <f t="shared" si="0"/>
        <v>519.82013245257815</v>
      </c>
      <c r="O17" s="294">
        <f t="shared" si="0"/>
        <v>552.53561283944305</v>
      </c>
      <c r="P17" s="294">
        <f t="shared" si="0"/>
        <v>580.83970760641421</v>
      </c>
      <c r="Q17" s="294">
        <f t="shared" si="0"/>
        <v>574.22291818272072</v>
      </c>
      <c r="R17" s="294">
        <f t="shared" si="0"/>
        <v>555.60559053278348</v>
      </c>
      <c r="S17" s="294">
        <f t="shared" si="0"/>
        <v>540.51940865874167</v>
      </c>
      <c r="T17" s="294">
        <f t="shared" si="0"/>
        <v>540.88310491211712</v>
      </c>
      <c r="U17" s="294">
        <f t="shared" si="0"/>
        <v>513.12473973805595</v>
      </c>
      <c r="V17" s="294">
        <f t="shared" si="0"/>
        <v>500.90569763830513</v>
      </c>
      <c r="W17" s="294">
        <f t="shared" si="0"/>
        <v>498.44924380252831</v>
      </c>
      <c r="X17" s="294">
        <f t="shared" si="0"/>
        <v>442.75007058327168</v>
      </c>
      <c r="Y17" s="294">
        <f t="shared" si="0"/>
        <v>391.94509093610282</v>
      </c>
      <c r="DA17" s="70"/>
    </row>
    <row r="18" spans="1:105" ht="12" customHeight="1" x14ac:dyDescent="0.25">
      <c r="A18" s="60" t="s">
        <v>1856</v>
      </c>
      <c r="B18" s="329">
        <v>495.26673585571388</v>
      </c>
      <c r="C18" s="329">
        <v>457.42145834665467</v>
      </c>
      <c r="D18" s="329">
        <v>440.21857118109642</v>
      </c>
      <c r="E18" s="329">
        <v>487.18109931638759</v>
      </c>
      <c r="F18" s="329">
        <v>504.04889685309092</v>
      </c>
      <c r="G18" s="329">
        <v>632.24583808498176</v>
      </c>
      <c r="H18" s="329">
        <v>593.33989710212199</v>
      </c>
      <c r="I18" s="329">
        <v>641.33807061222456</v>
      </c>
      <c r="J18" s="329">
        <v>616.68961843185809</v>
      </c>
      <c r="K18" s="329">
        <v>572.94865178762302</v>
      </c>
      <c r="L18" s="329">
        <v>601.84532281775796</v>
      </c>
      <c r="M18" s="329">
        <v>538.49121072781111</v>
      </c>
      <c r="N18" s="329">
        <v>519.82013245257815</v>
      </c>
      <c r="O18" s="329">
        <v>552.53561283944305</v>
      </c>
      <c r="P18" s="329">
        <v>580.83970760641421</v>
      </c>
      <c r="Q18" s="329">
        <v>574.22291818272072</v>
      </c>
      <c r="R18" s="329">
        <v>555.60559053278348</v>
      </c>
      <c r="S18" s="329">
        <v>540.51940865874167</v>
      </c>
      <c r="T18" s="329">
        <v>540.88310491211712</v>
      </c>
      <c r="U18" s="329">
        <v>513.12473973805595</v>
      </c>
      <c r="V18" s="329">
        <v>500.90569763830513</v>
      </c>
      <c r="W18" s="329">
        <v>498.44924380252831</v>
      </c>
      <c r="X18" s="329">
        <v>442.75007058327168</v>
      </c>
      <c r="Y18" s="329">
        <v>391.94509093610282</v>
      </c>
      <c r="DA18" s="72" t="s">
        <v>2037</v>
      </c>
    </row>
    <row r="19" spans="1:105" ht="12" customHeight="1" x14ac:dyDescent="0.25">
      <c r="A19" s="64" t="s">
        <v>28</v>
      </c>
      <c r="B19" s="229">
        <v>101.3219847598865</v>
      </c>
      <c r="C19" s="229">
        <v>83.574006852358991</v>
      </c>
      <c r="D19" s="229">
        <v>80.286703294207669</v>
      </c>
      <c r="E19" s="229">
        <v>128.33951592435889</v>
      </c>
      <c r="F19" s="229">
        <v>119.48237559369019</v>
      </c>
      <c r="G19" s="229">
        <v>138.9744951441991</v>
      </c>
      <c r="H19" s="229">
        <v>130.54143879272891</v>
      </c>
      <c r="I19" s="229">
        <v>106.6058556427931</v>
      </c>
      <c r="J19" s="229">
        <v>127.7445454965017</v>
      </c>
      <c r="K19" s="229">
        <v>121.1518849846167</v>
      </c>
      <c r="L19" s="229">
        <v>129.1127940132755</v>
      </c>
      <c r="M19" s="229">
        <v>119.61209119901091</v>
      </c>
      <c r="N19" s="229">
        <v>118.4689021121464</v>
      </c>
      <c r="O19" s="229">
        <v>127.8562436463105</v>
      </c>
      <c r="P19" s="229">
        <v>132.23546732675439</v>
      </c>
      <c r="Q19" s="229">
        <v>129.721813554607</v>
      </c>
      <c r="R19" s="229">
        <v>122.17954123707339</v>
      </c>
      <c r="S19" s="229">
        <v>108.3144962472177</v>
      </c>
      <c r="T19" s="229">
        <v>110.91594123458439</v>
      </c>
      <c r="U19" s="229">
        <v>91.426992662182954</v>
      </c>
      <c r="V19" s="229">
        <v>77.68264569332284</v>
      </c>
      <c r="W19" s="229">
        <v>73.597761749072944</v>
      </c>
      <c r="X19" s="229">
        <v>65.334815208416387</v>
      </c>
      <c r="Y19" s="229">
        <v>49.589940912303668</v>
      </c>
      <c r="DA19" s="73" t="s">
        <v>2038</v>
      </c>
    </row>
    <row r="20" spans="1:105" ht="12" customHeight="1" x14ac:dyDescent="0.25">
      <c r="A20" s="64" t="s">
        <v>30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DA20" s="73" t="s">
        <v>2039</v>
      </c>
    </row>
    <row r="21" spans="1:105" ht="12" customHeight="1" x14ac:dyDescent="0.25">
      <c r="A21" s="64" t="s">
        <v>31</v>
      </c>
      <c r="B21" s="229">
        <v>10.25657447806659</v>
      </c>
      <c r="C21" s="229">
        <v>10.736116651644039</v>
      </c>
      <c r="D21" s="229">
        <v>9.4256054672301612</v>
      </c>
      <c r="E21" s="229">
        <v>12.677581828514549</v>
      </c>
      <c r="F21" s="229">
        <v>4.649456399276076</v>
      </c>
      <c r="G21" s="229">
        <v>2.889311662840786</v>
      </c>
      <c r="H21" s="229">
        <v>2.4600260160022511</v>
      </c>
      <c r="I21" s="229">
        <v>1.671592550164263</v>
      </c>
      <c r="J21" s="229">
        <v>1.9475705657826849</v>
      </c>
      <c r="K21" s="229">
        <v>2.0855236283100642</v>
      </c>
      <c r="L21" s="229">
        <v>1.9381995321612591</v>
      </c>
      <c r="M21" s="229">
        <v>2.1633617759253849</v>
      </c>
      <c r="N21" s="229">
        <v>1.425041402202806</v>
      </c>
      <c r="O21" s="229">
        <v>0.98072834195664338</v>
      </c>
      <c r="P21" s="229">
        <v>0.50343619610457313</v>
      </c>
      <c r="Q21" s="229">
        <v>3.6977379384275881</v>
      </c>
      <c r="R21" s="229">
        <v>0.46805822382780882</v>
      </c>
      <c r="S21" s="229">
        <v>0.22855854896705879</v>
      </c>
      <c r="T21" s="229">
        <v>0.23913299547611239</v>
      </c>
      <c r="U21" s="229">
        <v>0.46672765003022981</v>
      </c>
      <c r="V21" s="229">
        <v>0.23160651176593641</v>
      </c>
      <c r="W21" s="229">
        <v>0.44892823063376958</v>
      </c>
      <c r="X21" s="229">
        <v>5.6978493610939136</v>
      </c>
      <c r="Y21" s="229">
        <v>0.45675917187086362</v>
      </c>
      <c r="DA21" s="73" t="s">
        <v>2040</v>
      </c>
    </row>
    <row r="22" spans="1:105" ht="12" customHeight="1" x14ac:dyDescent="0.25">
      <c r="A22" s="64" t="s">
        <v>159</v>
      </c>
      <c r="B22" s="229">
        <v>21.156075196390301</v>
      </c>
      <c r="C22" s="229">
        <v>20.512051105325821</v>
      </c>
      <c r="D22" s="229">
        <v>18.623194405905831</v>
      </c>
      <c r="E22" s="229">
        <v>35.121795078359803</v>
      </c>
      <c r="F22" s="229">
        <v>23.33494331036659</v>
      </c>
      <c r="G22" s="229">
        <v>22.45631846690344</v>
      </c>
      <c r="H22" s="229">
        <v>22.650185438452109</v>
      </c>
      <c r="I22" s="229">
        <v>20.013778873379199</v>
      </c>
      <c r="J22" s="229">
        <v>17.907534153302581</v>
      </c>
      <c r="K22" s="229">
        <v>17.295879768723761</v>
      </c>
      <c r="L22" s="229">
        <v>17.482018285409101</v>
      </c>
      <c r="M22" s="229">
        <v>15.580146085974571</v>
      </c>
      <c r="N22" s="229">
        <v>11.133323805049089</v>
      </c>
      <c r="O22" s="229">
        <v>9.0878824628359851</v>
      </c>
      <c r="P22" s="229">
        <v>6.7647893520444224</v>
      </c>
      <c r="Q22" s="229">
        <v>6.6047889855639754</v>
      </c>
      <c r="R22" s="229">
        <v>6.6599541939189644</v>
      </c>
      <c r="S22" s="229">
        <v>7.2414354269323136</v>
      </c>
      <c r="T22" s="229">
        <v>9.1972904318631699</v>
      </c>
      <c r="U22" s="229">
        <v>6.8638984645537073</v>
      </c>
      <c r="V22" s="229">
        <v>7.0915873363838786</v>
      </c>
      <c r="W22" s="229">
        <v>6.9142673748974497</v>
      </c>
      <c r="X22" s="229">
        <v>15.765033732938219</v>
      </c>
      <c r="Y22" s="229">
        <v>10.8404430393678</v>
      </c>
      <c r="DA22" s="73" t="s">
        <v>2041</v>
      </c>
    </row>
    <row r="23" spans="1:105" ht="12" customHeight="1" x14ac:dyDescent="0.25">
      <c r="A23" s="64" t="s">
        <v>32</v>
      </c>
      <c r="B23" s="229">
        <v>15.670793313556819</v>
      </c>
      <c r="C23" s="229">
        <v>13.37038141730404</v>
      </c>
      <c r="D23" s="229">
        <v>19.119844976910059</v>
      </c>
      <c r="E23" s="229">
        <v>12.153102655213379</v>
      </c>
      <c r="F23" s="229">
        <v>15.28053020973106</v>
      </c>
      <c r="G23" s="229">
        <v>16.087265734527321</v>
      </c>
      <c r="H23" s="229">
        <v>14.82890064662271</v>
      </c>
      <c r="I23" s="229">
        <v>15.739050204501019</v>
      </c>
      <c r="J23" s="229">
        <v>16.782577284573112</v>
      </c>
      <c r="K23" s="229">
        <v>8.4709541779451492</v>
      </c>
      <c r="L23" s="229">
        <v>5.2098237315324889</v>
      </c>
      <c r="M23" s="229">
        <v>1.809104021622604</v>
      </c>
      <c r="N23" s="229">
        <v>2.0429146988593421</v>
      </c>
      <c r="O23" s="229">
        <v>3.6905960097528201</v>
      </c>
      <c r="P23" s="229">
        <v>2.167219470798623</v>
      </c>
      <c r="Q23" s="229">
        <v>2.4436463015617309</v>
      </c>
      <c r="R23" s="229">
        <v>2.4197981199954328</v>
      </c>
      <c r="S23" s="229">
        <v>2.1006393998405342</v>
      </c>
      <c r="T23" s="229">
        <v>2.4725709043191642</v>
      </c>
      <c r="U23" s="229">
        <v>2.6810107363256712</v>
      </c>
      <c r="V23" s="229">
        <v>2.6608217645009682</v>
      </c>
      <c r="W23" s="229">
        <v>2.578766023591847</v>
      </c>
      <c r="X23" s="229">
        <v>2.014149263918291</v>
      </c>
      <c r="Y23" s="229">
        <v>1.8366290405756389</v>
      </c>
      <c r="DA23" s="73" t="s">
        <v>2042</v>
      </c>
    </row>
    <row r="24" spans="1:105" ht="12" customHeight="1" x14ac:dyDescent="0.25">
      <c r="A24" s="64" t="s">
        <v>33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0.4993316877806151</v>
      </c>
      <c r="I24" s="229">
        <v>0</v>
      </c>
      <c r="J24" s="229">
        <v>0.24671309360210841</v>
      </c>
      <c r="K24" s="229">
        <v>0.23485830930402701</v>
      </c>
      <c r="L24" s="229">
        <v>0.2455523987896841</v>
      </c>
      <c r="M24" s="229">
        <v>0.24362394278817259</v>
      </c>
      <c r="N24" s="229">
        <v>0.2407206407573623</v>
      </c>
      <c r="O24" s="229">
        <v>0.2484964408357119</v>
      </c>
      <c r="P24" s="229">
        <v>0.2512207607118277</v>
      </c>
      <c r="Q24" s="229">
        <v>0.24210524058480509</v>
      </c>
      <c r="R24" s="229">
        <v>0.2493200332994375</v>
      </c>
      <c r="S24" s="229">
        <v>0</v>
      </c>
      <c r="T24" s="229">
        <v>0.25475739281971083</v>
      </c>
      <c r="U24" s="229">
        <v>0.24861127809200459</v>
      </c>
      <c r="V24" s="229">
        <v>0.24673914605586761</v>
      </c>
      <c r="W24" s="229">
        <v>0.23913008192725421</v>
      </c>
      <c r="X24" s="229">
        <v>0.23346667969005069</v>
      </c>
      <c r="Y24" s="229">
        <v>0.24330138034827389</v>
      </c>
      <c r="DA24" s="73" t="s">
        <v>2043</v>
      </c>
    </row>
    <row r="25" spans="1:105" ht="12" customHeight="1" x14ac:dyDescent="0.25">
      <c r="A25" s="64" t="s">
        <v>35</v>
      </c>
      <c r="B25" s="229">
        <v>343.6514287672353</v>
      </c>
      <c r="C25" s="229">
        <v>326.51951003946192</v>
      </c>
      <c r="D25" s="229">
        <v>310.19635161425327</v>
      </c>
      <c r="E25" s="229">
        <v>282.23219469689752</v>
      </c>
      <c r="F25" s="229">
        <v>328.17292571303102</v>
      </c>
      <c r="G25" s="229">
        <v>443.79107600224802</v>
      </c>
      <c r="H25" s="229">
        <v>408.74862484323921</v>
      </c>
      <c r="I25" s="229">
        <v>482.8558371870273</v>
      </c>
      <c r="J25" s="229">
        <v>435.77221606524711</v>
      </c>
      <c r="K25" s="229">
        <v>378.81408989149969</v>
      </c>
      <c r="L25" s="229">
        <v>428.4105797250815</v>
      </c>
      <c r="M25" s="229">
        <v>391.47610631737388</v>
      </c>
      <c r="N25" s="229">
        <v>378.90984174892299</v>
      </c>
      <c r="O25" s="229">
        <v>388.43020333397362</v>
      </c>
      <c r="P25" s="229">
        <v>415.68450978596229</v>
      </c>
      <c r="Q25" s="229">
        <v>405.64370051795999</v>
      </c>
      <c r="R25" s="229">
        <v>396.49045335808131</v>
      </c>
      <c r="S25" s="229">
        <v>397.10617757554297</v>
      </c>
      <c r="T25" s="229">
        <v>375.59764963964318</v>
      </c>
      <c r="U25" s="229">
        <v>365.44569677478381</v>
      </c>
      <c r="V25" s="229">
        <v>363.37230394564591</v>
      </c>
      <c r="W25" s="229">
        <v>370.77587913663069</v>
      </c>
      <c r="X25" s="229">
        <v>314.66631288166911</v>
      </c>
      <c r="Y25" s="229">
        <v>294.86582696706802</v>
      </c>
      <c r="DA25" s="73" t="s">
        <v>2044</v>
      </c>
    </row>
    <row r="26" spans="1:105" ht="12" customHeight="1" x14ac:dyDescent="0.25">
      <c r="A26" s="64" t="s">
        <v>36</v>
      </c>
      <c r="B26" s="229">
        <v>3.2098793405784329</v>
      </c>
      <c r="C26" s="229">
        <v>2.7093922805599009</v>
      </c>
      <c r="D26" s="229">
        <v>2.5668714225894291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2045</v>
      </c>
    </row>
    <row r="27" spans="1:105" ht="12" customHeight="1" x14ac:dyDescent="0.25">
      <c r="A27" s="64" t="s">
        <v>38</v>
      </c>
      <c r="B27" s="229">
        <v>0</v>
      </c>
      <c r="C27" s="229">
        <v>0</v>
      </c>
      <c r="D27" s="229">
        <v>0</v>
      </c>
      <c r="E27" s="229">
        <v>16.656909133043499</v>
      </c>
      <c r="F27" s="229">
        <v>13.12866562699601</v>
      </c>
      <c r="G27" s="229">
        <v>8.0473710742631948</v>
      </c>
      <c r="H27" s="229">
        <v>13.611389677296319</v>
      </c>
      <c r="I27" s="229">
        <v>14.45195615435965</v>
      </c>
      <c r="J27" s="229">
        <v>16.288461772848802</v>
      </c>
      <c r="K27" s="229">
        <v>44.895461027223718</v>
      </c>
      <c r="L27" s="229">
        <v>19.446355131508419</v>
      </c>
      <c r="M27" s="229">
        <v>7.6067773851156293</v>
      </c>
      <c r="N27" s="229">
        <v>7.599388044640115</v>
      </c>
      <c r="O27" s="229">
        <v>22.24146260377784</v>
      </c>
      <c r="P27" s="229">
        <v>23.233064714038051</v>
      </c>
      <c r="Q27" s="229">
        <v>25.869125644015689</v>
      </c>
      <c r="R27" s="229">
        <v>27.13846536658713</v>
      </c>
      <c r="S27" s="229">
        <v>25.528101460241039</v>
      </c>
      <c r="T27" s="229">
        <v>42.205762313411377</v>
      </c>
      <c r="U27" s="229">
        <v>45.991802172087567</v>
      </c>
      <c r="V27" s="229">
        <v>49.619993240629782</v>
      </c>
      <c r="W27" s="229">
        <v>43.8945112057743</v>
      </c>
      <c r="X27" s="229">
        <v>39.038443455545817</v>
      </c>
      <c r="Y27" s="229">
        <v>34.112190424568638</v>
      </c>
      <c r="DA27" s="73" t="s">
        <v>2046</v>
      </c>
    </row>
    <row r="28" spans="1:105" ht="12" customHeight="1" x14ac:dyDescent="0.25">
      <c r="A28" s="64" t="s">
        <v>39</v>
      </c>
      <c r="B28" s="229">
        <v>0</v>
      </c>
      <c r="C28" s="229">
        <v>0</v>
      </c>
      <c r="D28" s="229">
        <v>0</v>
      </c>
      <c r="E28" s="229">
        <v>0</v>
      </c>
      <c r="F28" s="229">
        <v>0</v>
      </c>
      <c r="G28" s="229">
        <v>0</v>
      </c>
      <c r="H28" s="229">
        <v>0</v>
      </c>
      <c r="I28" s="229">
        <v>0</v>
      </c>
      <c r="J28" s="229">
        <v>0</v>
      </c>
      <c r="K28" s="229">
        <v>0</v>
      </c>
      <c r="L28" s="229">
        <v>0</v>
      </c>
      <c r="M28" s="229">
        <v>0</v>
      </c>
      <c r="N28" s="229">
        <v>0</v>
      </c>
      <c r="O28" s="229">
        <v>0</v>
      </c>
      <c r="P28" s="229">
        <v>0</v>
      </c>
      <c r="Q28" s="229">
        <v>0</v>
      </c>
      <c r="R28" s="229">
        <v>0</v>
      </c>
      <c r="S28" s="229">
        <v>0</v>
      </c>
      <c r="T28" s="229">
        <v>0</v>
      </c>
      <c r="U28" s="229">
        <v>0</v>
      </c>
      <c r="V28" s="229">
        <v>0</v>
      </c>
      <c r="W28" s="229">
        <v>0</v>
      </c>
      <c r="X28" s="229">
        <v>0</v>
      </c>
      <c r="Y28" s="229">
        <v>0</v>
      </c>
      <c r="DA28" s="73" t="s">
        <v>2047</v>
      </c>
    </row>
    <row r="29" spans="1:105" ht="12" customHeight="1" x14ac:dyDescent="0.25">
      <c r="A29" s="60" t="s">
        <v>1868</v>
      </c>
      <c r="B29" s="262">
        <v>0</v>
      </c>
      <c r="C29" s="262">
        <v>0</v>
      </c>
      <c r="D29" s="262">
        <v>0</v>
      </c>
      <c r="E29" s="262">
        <v>0</v>
      </c>
      <c r="F29" s="262">
        <v>0</v>
      </c>
      <c r="G29" s="262">
        <v>0</v>
      </c>
      <c r="H29" s="262">
        <v>0</v>
      </c>
      <c r="I29" s="262">
        <v>0</v>
      </c>
      <c r="J29" s="262">
        <v>0</v>
      </c>
      <c r="K29" s="262">
        <v>0</v>
      </c>
      <c r="L29" s="262">
        <v>0</v>
      </c>
      <c r="M29" s="262">
        <v>0</v>
      </c>
      <c r="N29" s="262">
        <v>0</v>
      </c>
      <c r="O29" s="262">
        <v>0</v>
      </c>
      <c r="P29" s="262">
        <v>0</v>
      </c>
      <c r="Q29" s="262">
        <v>0</v>
      </c>
      <c r="R29" s="262">
        <v>0</v>
      </c>
      <c r="S29" s="262">
        <v>0</v>
      </c>
      <c r="T29" s="262">
        <v>0</v>
      </c>
      <c r="U29" s="262">
        <v>0</v>
      </c>
      <c r="V29" s="262">
        <v>0</v>
      </c>
      <c r="W29" s="262">
        <v>0</v>
      </c>
      <c r="X29" s="262">
        <v>0</v>
      </c>
      <c r="Y29" s="262">
        <v>0</v>
      </c>
      <c r="DA29" s="72" t="s">
        <v>2048</v>
      </c>
    </row>
    <row r="30" spans="1:105" ht="12" customHeight="1" x14ac:dyDescent="0.25">
      <c r="A30" s="132" t="s">
        <v>1870</v>
      </c>
      <c r="B30" s="316">
        <v>0</v>
      </c>
      <c r="C30" s="316">
        <v>0</v>
      </c>
      <c r="D30" s="316">
        <v>0</v>
      </c>
      <c r="E30" s="316">
        <v>0</v>
      </c>
      <c r="F30" s="316">
        <v>0</v>
      </c>
      <c r="G30" s="316">
        <v>0</v>
      </c>
      <c r="H30" s="316">
        <v>0</v>
      </c>
      <c r="I30" s="316">
        <v>0</v>
      </c>
      <c r="J30" s="316">
        <v>0</v>
      </c>
      <c r="K30" s="316">
        <v>0</v>
      </c>
      <c r="L30" s="316">
        <v>0</v>
      </c>
      <c r="M30" s="316">
        <v>0</v>
      </c>
      <c r="N30" s="316">
        <v>0</v>
      </c>
      <c r="O30" s="316">
        <v>0</v>
      </c>
      <c r="P30" s="316">
        <v>0</v>
      </c>
      <c r="Q30" s="316">
        <v>0</v>
      </c>
      <c r="R30" s="316">
        <v>0</v>
      </c>
      <c r="S30" s="316">
        <v>0</v>
      </c>
      <c r="T30" s="316">
        <v>0</v>
      </c>
      <c r="U30" s="316">
        <v>0</v>
      </c>
      <c r="V30" s="316">
        <v>0</v>
      </c>
      <c r="W30" s="316">
        <v>0</v>
      </c>
      <c r="X30" s="316">
        <v>0</v>
      </c>
      <c r="Y30" s="316">
        <v>0</v>
      </c>
      <c r="DA30" s="139" t="s">
        <v>2049</v>
      </c>
    </row>
    <row r="31" spans="1:105" ht="12" customHeight="1" x14ac:dyDescent="0.25">
      <c r="J31" s="131"/>
    </row>
    <row r="32" spans="1:105" ht="15" customHeight="1" x14ac:dyDescent="0.25">
      <c r="A32" s="34" t="s">
        <v>55</v>
      </c>
      <c r="B32" s="223">
        <v>6455.3265424153824</v>
      </c>
      <c r="C32" s="223">
        <v>6312.3917659003164</v>
      </c>
      <c r="D32" s="223">
        <v>6139.4597243098606</v>
      </c>
      <c r="E32" s="223">
        <v>5824.8010444926258</v>
      </c>
      <c r="F32" s="223">
        <v>6143.3389605959319</v>
      </c>
      <c r="G32" s="223">
        <v>7041.0465337497608</v>
      </c>
      <c r="H32" s="223">
        <v>6452.9128103770936</v>
      </c>
      <c r="I32" s="223">
        <v>7071.6142969741068</v>
      </c>
      <c r="J32" s="223">
        <v>6799.8844904172784</v>
      </c>
      <c r="K32" s="223">
        <v>6662.945118542124</v>
      </c>
      <c r="L32" s="223">
        <v>6679.5053377329532</v>
      </c>
      <c r="M32" s="223">
        <v>6027.7509455883765</v>
      </c>
      <c r="N32" s="223">
        <v>5890.8064638506557</v>
      </c>
      <c r="O32" s="223">
        <v>6054.4572142194202</v>
      </c>
      <c r="P32" s="223">
        <v>6178.0465237529597</v>
      </c>
      <c r="Q32" s="223">
        <v>6157.1636517675424</v>
      </c>
      <c r="R32" s="223">
        <v>5956.2557634865279</v>
      </c>
      <c r="S32" s="223">
        <v>5950.8399108377353</v>
      </c>
      <c r="T32" s="223">
        <v>5665.0737719748286</v>
      </c>
      <c r="U32" s="223">
        <v>5522.5895136725057</v>
      </c>
      <c r="V32" s="223">
        <v>5435.2278950771333</v>
      </c>
      <c r="W32" s="223">
        <v>5594.1090762394906</v>
      </c>
      <c r="X32" s="223">
        <v>5100.5290765846694</v>
      </c>
      <c r="Y32" s="223">
        <v>4321.4288924400626</v>
      </c>
      <c r="DA32" s="89" t="s">
        <v>2050</v>
      </c>
    </row>
    <row r="33" spans="1:105" ht="12" customHeight="1" x14ac:dyDescent="0.25">
      <c r="A33" s="55" t="s">
        <v>91</v>
      </c>
      <c r="B33" s="259">
        <v>0</v>
      </c>
      <c r="C33" s="259">
        <v>0</v>
      </c>
      <c r="D33" s="259">
        <v>0</v>
      </c>
      <c r="E33" s="259">
        <v>0</v>
      </c>
      <c r="F33" s="259">
        <v>0</v>
      </c>
      <c r="G33" s="259">
        <v>0</v>
      </c>
      <c r="H33" s="259">
        <v>0</v>
      </c>
      <c r="I33" s="259">
        <v>0</v>
      </c>
      <c r="J33" s="259">
        <v>0</v>
      </c>
      <c r="K33" s="259">
        <v>0</v>
      </c>
      <c r="L33" s="259">
        <v>0</v>
      </c>
      <c r="M33" s="259">
        <v>0</v>
      </c>
      <c r="N33" s="259">
        <v>0</v>
      </c>
      <c r="O33" s="259">
        <v>0</v>
      </c>
      <c r="P33" s="259">
        <v>0</v>
      </c>
      <c r="Q33" s="259">
        <v>0</v>
      </c>
      <c r="R33" s="259">
        <v>0</v>
      </c>
      <c r="S33" s="259">
        <v>0</v>
      </c>
      <c r="T33" s="259">
        <v>0</v>
      </c>
      <c r="U33" s="259">
        <v>0</v>
      </c>
      <c r="V33" s="259">
        <v>0</v>
      </c>
      <c r="W33" s="259">
        <v>0</v>
      </c>
      <c r="X33" s="259">
        <v>0</v>
      </c>
      <c r="Y33" s="259">
        <v>0</v>
      </c>
      <c r="DA33" s="67" t="s">
        <v>2051</v>
      </c>
    </row>
    <row r="34" spans="1:105" ht="12" customHeight="1" x14ac:dyDescent="0.25">
      <c r="A34" s="173" t="s">
        <v>92</v>
      </c>
      <c r="B34" s="224">
        <v>0</v>
      </c>
      <c r="C34" s="224">
        <v>0</v>
      </c>
      <c r="D34" s="224">
        <v>0</v>
      </c>
      <c r="E34" s="224">
        <v>0</v>
      </c>
      <c r="F34" s="224">
        <v>0</v>
      </c>
      <c r="G34" s="224">
        <v>0</v>
      </c>
      <c r="H34" s="224">
        <v>0</v>
      </c>
      <c r="I34" s="224">
        <v>0</v>
      </c>
      <c r="J34" s="224">
        <v>0</v>
      </c>
      <c r="K34" s="224">
        <v>0</v>
      </c>
      <c r="L34" s="224">
        <v>0</v>
      </c>
      <c r="M34" s="224">
        <v>0</v>
      </c>
      <c r="N34" s="224">
        <v>0</v>
      </c>
      <c r="O34" s="224">
        <v>0</v>
      </c>
      <c r="P34" s="224">
        <v>0</v>
      </c>
      <c r="Q34" s="224">
        <v>0</v>
      </c>
      <c r="R34" s="224">
        <v>0</v>
      </c>
      <c r="S34" s="224">
        <v>0</v>
      </c>
      <c r="T34" s="224">
        <v>0</v>
      </c>
      <c r="U34" s="224">
        <v>0</v>
      </c>
      <c r="V34" s="224">
        <v>0</v>
      </c>
      <c r="W34" s="224">
        <v>0</v>
      </c>
      <c r="X34" s="224">
        <v>0</v>
      </c>
      <c r="Y34" s="224">
        <v>0</v>
      </c>
      <c r="DA34" s="177" t="s">
        <v>2052</v>
      </c>
    </row>
    <row r="35" spans="1:105" ht="12" customHeight="1" x14ac:dyDescent="0.25">
      <c r="A35" s="173" t="s">
        <v>93</v>
      </c>
      <c r="B35" s="224">
        <v>0</v>
      </c>
      <c r="C35" s="224">
        <v>0</v>
      </c>
      <c r="D35" s="224">
        <v>0</v>
      </c>
      <c r="E35" s="224">
        <v>0</v>
      </c>
      <c r="F35" s="224">
        <v>0</v>
      </c>
      <c r="G35" s="224">
        <v>0</v>
      </c>
      <c r="H35" s="224">
        <v>0</v>
      </c>
      <c r="I35" s="224">
        <v>0</v>
      </c>
      <c r="J35" s="224">
        <v>0</v>
      </c>
      <c r="K35" s="224">
        <v>0</v>
      </c>
      <c r="L35" s="224">
        <v>0</v>
      </c>
      <c r="M35" s="224">
        <v>0</v>
      </c>
      <c r="N35" s="224">
        <v>0</v>
      </c>
      <c r="O35" s="224">
        <v>0</v>
      </c>
      <c r="P35" s="224">
        <v>0</v>
      </c>
      <c r="Q35" s="224">
        <v>0</v>
      </c>
      <c r="R35" s="224">
        <v>0</v>
      </c>
      <c r="S35" s="224">
        <v>0</v>
      </c>
      <c r="T35" s="224">
        <v>0</v>
      </c>
      <c r="U35" s="224">
        <v>0</v>
      </c>
      <c r="V35" s="224">
        <v>0</v>
      </c>
      <c r="W35" s="224">
        <v>0</v>
      </c>
      <c r="X35" s="224">
        <v>0</v>
      </c>
      <c r="Y35" s="224">
        <v>0</v>
      </c>
      <c r="DA35" s="177" t="s">
        <v>2053</v>
      </c>
    </row>
    <row r="36" spans="1:105" ht="12" customHeight="1" x14ac:dyDescent="0.25">
      <c r="A36" s="173" t="s">
        <v>94</v>
      </c>
      <c r="B36" s="224">
        <v>0</v>
      </c>
      <c r="C36" s="224">
        <v>0</v>
      </c>
      <c r="D36" s="224">
        <v>0</v>
      </c>
      <c r="E36" s="224">
        <v>0</v>
      </c>
      <c r="F36" s="224">
        <v>0</v>
      </c>
      <c r="G36" s="224">
        <v>0</v>
      </c>
      <c r="H36" s="224">
        <v>0</v>
      </c>
      <c r="I36" s="224">
        <v>0</v>
      </c>
      <c r="J36" s="224">
        <v>0</v>
      </c>
      <c r="K36" s="224">
        <v>0</v>
      </c>
      <c r="L36" s="224">
        <v>0</v>
      </c>
      <c r="M36" s="224">
        <v>0</v>
      </c>
      <c r="N36" s="224">
        <v>0</v>
      </c>
      <c r="O36" s="224">
        <v>0</v>
      </c>
      <c r="P36" s="224">
        <v>0</v>
      </c>
      <c r="Q36" s="224">
        <v>0</v>
      </c>
      <c r="R36" s="224">
        <v>0</v>
      </c>
      <c r="S36" s="224">
        <v>0</v>
      </c>
      <c r="T36" s="224">
        <v>0</v>
      </c>
      <c r="U36" s="224">
        <v>0</v>
      </c>
      <c r="V36" s="224">
        <v>0</v>
      </c>
      <c r="W36" s="224">
        <v>0</v>
      </c>
      <c r="X36" s="224">
        <v>0</v>
      </c>
      <c r="Y36" s="224">
        <v>0</v>
      </c>
      <c r="DA36" s="177" t="s">
        <v>2054</v>
      </c>
    </row>
    <row r="37" spans="1:105" ht="12" customHeight="1" x14ac:dyDescent="0.25">
      <c r="A37" s="56" t="s">
        <v>95</v>
      </c>
      <c r="B37" s="260">
        <v>32.780744512492163</v>
      </c>
      <c r="C37" s="260">
        <v>30.190082525253199</v>
      </c>
      <c r="D37" s="260">
        <v>28.07463672880354</v>
      </c>
      <c r="E37" s="260">
        <v>33.139101569813803</v>
      </c>
      <c r="F37" s="260">
        <v>36.827814113067923</v>
      </c>
      <c r="G37" s="260">
        <v>51.117515504118003</v>
      </c>
      <c r="H37" s="260">
        <v>50.098054111752653</v>
      </c>
      <c r="I37" s="260">
        <v>62.380036610214553</v>
      </c>
      <c r="J37" s="260">
        <v>58.071988268852927</v>
      </c>
      <c r="K37" s="260">
        <v>54.235223753307963</v>
      </c>
      <c r="L37" s="260">
        <v>66.029117774998582</v>
      </c>
      <c r="M37" s="260">
        <v>59.349644519071461</v>
      </c>
      <c r="N37" s="260">
        <v>53.589499046849546</v>
      </c>
      <c r="O37" s="260">
        <v>61.30810650792921</v>
      </c>
      <c r="P37" s="260">
        <v>64.163015830985401</v>
      </c>
      <c r="Q37" s="260">
        <v>63.387976658434432</v>
      </c>
      <c r="R37" s="260">
        <v>59.164160975616468</v>
      </c>
      <c r="S37" s="260">
        <v>63.61807122373758</v>
      </c>
      <c r="T37" s="260">
        <v>58.316208557037292</v>
      </c>
      <c r="U37" s="260">
        <v>59.39234104455317</v>
      </c>
      <c r="V37" s="260">
        <v>57.860360731440871</v>
      </c>
      <c r="W37" s="260">
        <v>56.984258699836062</v>
      </c>
      <c r="X37" s="260">
        <v>52.100326318581843</v>
      </c>
      <c r="Y37" s="260">
        <v>48.794356955198957</v>
      </c>
      <c r="DA37" s="68" t="s">
        <v>2055</v>
      </c>
    </row>
    <row r="38" spans="1:105" ht="12" customHeight="1" x14ac:dyDescent="0.25">
      <c r="A38" s="37" t="s">
        <v>159</v>
      </c>
      <c r="B38" s="226">
        <v>1.901035171604069</v>
      </c>
      <c r="C38" s="226">
        <v>1.7844501335532159</v>
      </c>
      <c r="D38" s="226">
        <v>1.590049691400153</v>
      </c>
      <c r="E38" s="226">
        <v>3.667528286757014</v>
      </c>
      <c r="F38" s="226">
        <v>2.4448242281482342</v>
      </c>
      <c r="G38" s="226">
        <v>2.462021709964318</v>
      </c>
      <c r="H38" s="226">
        <v>2.6303508231649002</v>
      </c>
      <c r="I38" s="226">
        <v>2.482671887418554</v>
      </c>
      <c r="J38" s="226">
        <v>2.292203063446649</v>
      </c>
      <c r="K38" s="226">
        <v>2.3681451645150098</v>
      </c>
      <c r="L38" s="226">
        <v>2.5887898777920482</v>
      </c>
      <c r="M38" s="226">
        <v>2.2716175621877919</v>
      </c>
      <c r="N38" s="226">
        <v>1.529649275078472</v>
      </c>
      <c r="O38" s="226">
        <v>1.401598784735248</v>
      </c>
      <c r="P38" s="226">
        <v>1.0274588860111029</v>
      </c>
      <c r="Q38" s="226">
        <v>1.015562750890892</v>
      </c>
      <c r="R38" s="226">
        <v>0.97737865232947752</v>
      </c>
      <c r="S38" s="226">
        <v>1.139331950872321</v>
      </c>
      <c r="T38" s="226">
        <v>1.3938621617126929</v>
      </c>
      <c r="U38" s="226">
        <v>1.0949570027597439</v>
      </c>
      <c r="V38" s="226">
        <v>1.1075891904653019</v>
      </c>
      <c r="W38" s="226">
        <v>1.043194810481948</v>
      </c>
      <c r="X38" s="226">
        <v>2.4857308797264759</v>
      </c>
      <c r="Y38" s="226">
        <v>1.7302636521137711</v>
      </c>
      <c r="DA38" s="69" t="s">
        <v>2056</v>
      </c>
    </row>
    <row r="39" spans="1:105" ht="12" customHeight="1" x14ac:dyDescent="0.25">
      <c r="A39" s="37" t="s">
        <v>35</v>
      </c>
      <c r="B39" s="226">
        <v>30.879709340888091</v>
      </c>
      <c r="C39" s="226">
        <v>28.405632391699982</v>
      </c>
      <c r="D39" s="226">
        <v>26.48458703740339</v>
      </c>
      <c r="E39" s="226">
        <v>29.471573283056781</v>
      </c>
      <c r="F39" s="226">
        <v>34.382989884919688</v>
      </c>
      <c r="G39" s="226">
        <v>48.655493794153678</v>
      </c>
      <c r="H39" s="226">
        <v>47.467703288587742</v>
      </c>
      <c r="I39" s="226">
        <v>59.897364722795992</v>
      </c>
      <c r="J39" s="226">
        <v>55.779785205406277</v>
      </c>
      <c r="K39" s="226">
        <v>51.867078588792943</v>
      </c>
      <c r="L39" s="226">
        <v>63.440327897206529</v>
      </c>
      <c r="M39" s="226">
        <v>57.078026956883669</v>
      </c>
      <c r="N39" s="226">
        <v>52.059849771771077</v>
      </c>
      <c r="O39" s="226">
        <v>59.906507723193961</v>
      </c>
      <c r="P39" s="226">
        <v>63.135556944974297</v>
      </c>
      <c r="Q39" s="226">
        <v>62.372413907543539</v>
      </c>
      <c r="R39" s="226">
        <v>58.186782323286991</v>
      </c>
      <c r="S39" s="226">
        <v>62.478739272865262</v>
      </c>
      <c r="T39" s="226">
        <v>56.922346395324602</v>
      </c>
      <c r="U39" s="226">
        <v>58.297384041793428</v>
      </c>
      <c r="V39" s="226">
        <v>56.752771540975573</v>
      </c>
      <c r="W39" s="226">
        <v>55.941063889354112</v>
      </c>
      <c r="X39" s="226">
        <v>49.614595438855368</v>
      </c>
      <c r="Y39" s="226">
        <v>47.064093303085187</v>
      </c>
      <c r="DA39" s="69" t="s">
        <v>2057</v>
      </c>
    </row>
    <row r="40" spans="1:105" ht="12" customHeight="1" x14ac:dyDescent="0.25">
      <c r="A40" s="37" t="s">
        <v>96</v>
      </c>
      <c r="B40" s="226">
        <v>0</v>
      </c>
      <c r="C40" s="226">
        <v>0</v>
      </c>
      <c r="D40" s="226">
        <v>0</v>
      </c>
      <c r="E40" s="226">
        <v>0</v>
      </c>
      <c r="F40" s="226">
        <v>0</v>
      </c>
      <c r="G40" s="226">
        <v>0</v>
      </c>
      <c r="H40" s="226">
        <v>0</v>
      </c>
      <c r="I40" s="226">
        <v>0</v>
      </c>
      <c r="J40" s="226">
        <v>0</v>
      </c>
      <c r="K40" s="226">
        <v>0</v>
      </c>
      <c r="L40" s="226">
        <v>0</v>
      </c>
      <c r="M40" s="226">
        <v>0</v>
      </c>
      <c r="N40" s="226">
        <v>0</v>
      </c>
      <c r="O40" s="226">
        <v>0</v>
      </c>
      <c r="P40" s="226">
        <v>0</v>
      </c>
      <c r="Q40" s="226">
        <v>0</v>
      </c>
      <c r="R40" s="226">
        <v>0</v>
      </c>
      <c r="S40" s="226">
        <v>0</v>
      </c>
      <c r="T40" s="226">
        <v>0</v>
      </c>
      <c r="U40" s="226">
        <v>0</v>
      </c>
      <c r="V40" s="226">
        <v>0</v>
      </c>
      <c r="W40" s="226">
        <v>0</v>
      </c>
      <c r="X40" s="226">
        <v>0</v>
      </c>
      <c r="Y40" s="226">
        <v>0</v>
      </c>
      <c r="DA40" s="69" t="s">
        <v>2058</v>
      </c>
    </row>
    <row r="41" spans="1:105" ht="12" customHeight="1" x14ac:dyDescent="0.25">
      <c r="A41" s="37" t="s">
        <v>78</v>
      </c>
      <c r="B41" s="226">
        <v>0</v>
      </c>
      <c r="C41" s="226">
        <v>0</v>
      </c>
      <c r="D41" s="226">
        <v>0</v>
      </c>
      <c r="E41" s="226">
        <v>0</v>
      </c>
      <c r="F41" s="226">
        <v>0</v>
      </c>
      <c r="G41" s="226">
        <v>0</v>
      </c>
      <c r="H41" s="226">
        <v>0</v>
      </c>
      <c r="I41" s="226">
        <v>0</v>
      </c>
      <c r="J41" s="226">
        <v>0</v>
      </c>
      <c r="K41" s="226">
        <v>0</v>
      </c>
      <c r="L41" s="226">
        <v>0</v>
      </c>
      <c r="M41" s="226">
        <v>0</v>
      </c>
      <c r="N41" s="226">
        <v>0</v>
      </c>
      <c r="O41" s="226">
        <v>0</v>
      </c>
      <c r="P41" s="226">
        <v>0</v>
      </c>
      <c r="Q41" s="226">
        <v>0</v>
      </c>
      <c r="R41" s="226">
        <v>0</v>
      </c>
      <c r="S41" s="226">
        <v>0</v>
      </c>
      <c r="T41" s="226">
        <v>0</v>
      </c>
      <c r="U41" s="226">
        <v>0</v>
      </c>
      <c r="V41" s="226">
        <v>0</v>
      </c>
      <c r="W41" s="226">
        <v>0</v>
      </c>
      <c r="X41" s="226">
        <v>0</v>
      </c>
      <c r="Y41" s="226">
        <v>0</v>
      </c>
      <c r="DA41" s="69" t="s">
        <v>2059</v>
      </c>
    </row>
    <row r="42" spans="1:105" ht="12" customHeight="1" x14ac:dyDescent="0.25">
      <c r="A42" s="37" t="s">
        <v>40</v>
      </c>
      <c r="B42" s="226">
        <v>0</v>
      </c>
      <c r="C42" s="226">
        <v>0</v>
      </c>
      <c r="D42" s="226">
        <v>0</v>
      </c>
      <c r="E42" s="226">
        <v>0</v>
      </c>
      <c r="F42" s="226">
        <v>0</v>
      </c>
      <c r="G42" s="226">
        <v>0</v>
      </c>
      <c r="H42" s="226">
        <v>0</v>
      </c>
      <c r="I42" s="226">
        <v>0</v>
      </c>
      <c r="J42" s="226">
        <v>0</v>
      </c>
      <c r="K42" s="226">
        <v>0</v>
      </c>
      <c r="L42" s="226">
        <v>0</v>
      </c>
      <c r="M42" s="226">
        <v>0</v>
      </c>
      <c r="N42" s="226">
        <v>0</v>
      </c>
      <c r="O42" s="226">
        <v>0</v>
      </c>
      <c r="P42" s="226">
        <v>0</v>
      </c>
      <c r="Q42" s="226">
        <v>0</v>
      </c>
      <c r="R42" s="226">
        <v>0</v>
      </c>
      <c r="S42" s="226">
        <v>0</v>
      </c>
      <c r="T42" s="226">
        <v>0</v>
      </c>
      <c r="U42" s="226">
        <v>0</v>
      </c>
      <c r="V42" s="226">
        <v>0</v>
      </c>
      <c r="W42" s="226">
        <v>0</v>
      </c>
      <c r="X42" s="226">
        <v>0</v>
      </c>
      <c r="Y42" s="226">
        <v>0</v>
      </c>
      <c r="DA42" s="69" t="s">
        <v>2060</v>
      </c>
    </row>
    <row r="43" spans="1:105" ht="12" customHeight="1" x14ac:dyDescent="0.25">
      <c r="A43" s="57" t="s">
        <v>1883</v>
      </c>
      <c r="B43" s="261">
        <f t="shared" ref="B43:Y43" si="1">B44+B55</f>
        <v>186.16074776530121</v>
      </c>
      <c r="C43" s="261">
        <f t="shared" si="1"/>
        <v>182.0928024166686</v>
      </c>
      <c r="D43" s="261">
        <f t="shared" si="1"/>
        <v>177.14159674147999</v>
      </c>
      <c r="E43" s="261">
        <f t="shared" si="1"/>
        <v>167.87425921515401</v>
      </c>
      <c r="F43" s="261">
        <f t="shared" si="1"/>
        <v>177.0003230864599</v>
      </c>
      <c r="G43" s="261">
        <f t="shared" si="1"/>
        <v>202.6066382100187</v>
      </c>
      <c r="H43" s="261">
        <f t="shared" si="1"/>
        <v>185.58883351493739</v>
      </c>
      <c r="I43" s="261">
        <f t="shared" si="1"/>
        <v>203.16621044533031</v>
      </c>
      <c r="J43" s="261">
        <f t="shared" si="1"/>
        <v>195.414855134737</v>
      </c>
      <c r="K43" s="261">
        <f t="shared" si="1"/>
        <v>191.5568085446034</v>
      </c>
      <c r="L43" s="261">
        <f t="shared" si="1"/>
        <v>191.69496289733209</v>
      </c>
      <c r="M43" s="261">
        <f t="shared" si="1"/>
        <v>172.99713916142909</v>
      </c>
      <c r="N43" s="261">
        <f t="shared" si="1"/>
        <v>169.19469463199451</v>
      </c>
      <c r="O43" s="261">
        <f t="shared" si="1"/>
        <v>173.71446689018819</v>
      </c>
      <c r="P43" s="261">
        <f t="shared" si="1"/>
        <v>177.21401472237599</v>
      </c>
      <c r="Q43" s="261">
        <f t="shared" si="1"/>
        <v>176.6311789886698</v>
      </c>
      <c r="R43" s="261">
        <f t="shared" si="1"/>
        <v>170.9301913771279</v>
      </c>
      <c r="S43" s="261">
        <f t="shared" si="1"/>
        <v>170.6441112931594</v>
      </c>
      <c r="T43" s="261">
        <f t="shared" si="1"/>
        <v>162.51471198312441</v>
      </c>
      <c r="U43" s="261">
        <f t="shared" si="1"/>
        <v>158.3535412355929</v>
      </c>
      <c r="V43" s="261">
        <f t="shared" si="1"/>
        <v>155.86572563320851</v>
      </c>
      <c r="W43" s="261">
        <f t="shared" si="1"/>
        <v>160.49637152288861</v>
      </c>
      <c r="X43" s="261">
        <f t="shared" si="1"/>
        <v>146.33126812365481</v>
      </c>
      <c r="Y43" s="261">
        <f t="shared" si="1"/>
        <v>123.8444792894164</v>
      </c>
      <c r="DA43" s="70"/>
    </row>
    <row r="44" spans="1:105" ht="12" customHeight="1" x14ac:dyDescent="0.25">
      <c r="A44" s="60" t="s">
        <v>1884</v>
      </c>
      <c r="B44" s="262">
        <v>186.16074776530121</v>
      </c>
      <c r="C44" s="262">
        <v>182.0928024166686</v>
      </c>
      <c r="D44" s="262">
        <v>177.14159674147999</v>
      </c>
      <c r="E44" s="262">
        <v>167.87425921515401</v>
      </c>
      <c r="F44" s="262">
        <v>177.0003230864599</v>
      </c>
      <c r="G44" s="262">
        <v>202.6066382100187</v>
      </c>
      <c r="H44" s="262">
        <v>185.58883351493739</v>
      </c>
      <c r="I44" s="262">
        <v>203.16621044533031</v>
      </c>
      <c r="J44" s="262">
        <v>195.414855134737</v>
      </c>
      <c r="K44" s="262">
        <v>191.5568085446034</v>
      </c>
      <c r="L44" s="262">
        <v>191.69496289733209</v>
      </c>
      <c r="M44" s="262">
        <v>172.99713916142909</v>
      </c>
      <c r="N44" s="262">
        <v>169.19469463199451</v>
      </c>
      <c r="O44" s="262">
        <v>173.71446689018819</v>
      </c>
      <c r="P44" s="262">
        <v>177.21401472237599</v>
      </c>
      <c r="Q44" s="262">
        <v>176.6311789886698</v>
      </c>
      <c r="R44" s="262">
        <v>170.9301913771279</v>
      </c>
      <c r="S44" s="262">
        <v>170.6441112931594</v>
      </c>
      <c r="T44" s="262">
        <v>162.51471198312441</v>
      </c>
      <c r="U44" s="262">
        <v>158.3535412355929</v>
      </c>
      <c r="V44" s="262">
        <v>155.86572563320851</v>
      </c>
      <c r="W44" s="262">
        <v>160.49637152288861</v>
      </c>
      <c r="X44" s="262">
        <v>146.33126812365481</v>
      </c>
      <c r="Y44" s="262">
        <v>123.8444792894164</v>
      </c>
      <c r="DA44" s="72" t="s">
        <v>2061</v>
      </c>
    </row>
    <row r="45" spans="1:105" ht="12" customHeight="1" x14ac:dyDescent="0.25">
      <c r="A45" s="64" t="s">
        <v>28</v>
      </c>
      <c r="B45" s="229">
        <v>38.08488453272588</v>
      </c>
      <c r="C45" s="229">
        <v>33.269591618945981</v>
      </c>
      <c r="D45" s="229">
        <v>32.306939665193518</v>
      </c>
      <c r="E45" s="229">
        <v>44.223598152853228</v>
      </c>
      <c r="F45" s="229">
        <v>41.957078401036128</v>
      </c>
      <c r="G45" s="229">
        <v>44.535137381665272</v>
      </c>
      <c r="H45" s="229">
        <v>40.831626980132661</v>
      </c>
      <c r="I45" s="229">
        <v>33.771124301965571</v>
      </c>
      <c r="J45" s="229">
        <v>40.479328833083052</v>
      </c>
      <c r="K45" s="229">
        <v>40.505319917252237</v>
      </c>
      <c r="L45" s="229">
        <v>41.123975412932197</v>
      </c>
      <c r="M45" s="229">
        <v>38.426903121737702</v>
      </c>
      <c r="N45" s="229">
        <v>38.560087354986877</v>
      </c>
      <c r="O45" s="229">
        <v>40.197371332252587</v>
      </c>
      <c r="P45" s="229">
        <v>40.345000086569392</v>
      </c>
      <c r="Q45" s="229">
        <v>39.902477144612391</v>
      </c>
      <c r="R45" s="229">
        <v>37.588124961083118</v>
      </c>
      <c r="S45" s="229">
        <v>34.195314092675162</v>
      </c>
      <c r="T45" s="229">
        <v>33.326003493868448</v>
      </c>
      <c r="U45" s="229">
        <v>28.214948396306092</v>
      </c>
      <c r="V45" s="229">
        <v>24.172338220916409</v>
      </c>
      <c r="W45" s="229">
        <v>23.69784659079933</v>
      </c>
      <c r="X45" s="229">
        <v>21.593506127457719</v>
      </c>
      <c r="Y45" s="229">
        <v>15.66913466273874</v>
      </c>
      <c r="DA45" s="73" t="s">
        <v>2062</v>
      </c>
    </row>
    <row r="46" spans="1:105" ht="12" customHeight="1" x14ac:dyDescent="0.25">
      <c r="A46" s="64" t="s">
        <v>30</v>
      </c>
      <c r="B46" s="229">
        <v>0</v>
      </c>
      <c r="C46" s="229">
        <v>0</v>
      </c>
      <c r="D46" s="229">
        <v>0</v>
      </c>
      <c r="E46" s="229">
        <v>0</v>
      </c>
      <c r="F46" s="229">
        <v>0</v>
      </c>
      <c r="G46" s="229">
        <v>0</v>
      </c>
      <c r="H46" s="229">
        <v>0</v>
      </c>
      <c r="I46" s="229">
        <v>0</v>
      </c>
      <c r="J46" s="229">
        <v>0</v>
      </c>
      <c r="K46" s="229">
        <v>0</v>
      </c>
      <c r="L46" s="229">
        <v>0</v>
      </c>
      <c r="M46" s="229">
        <v>0</v>
      </c>
      <c r="N46" s="229">
        <v>0</v>
      </c>
      <c r="O46" s="229">
        <v>0</v>
      </c>
      <c r="P46" s="229">
        <v>0</v>
      </c>
      <c r="Q46" s="229">
        <v>0</v>
      </c>
      <c r="R46" s="229">
        <v>0</v>
      </c>
      <c r="S46" s="229">
        <v>0</v>
      </c>
      <c r="T46" s="229">
        <v>0</v>
      </c>
      <c r="U46" s="229">
        <v>0</v>
      </c>
      <c r="V46" s="229">
        <v>0</v>
      </c>
      <c r="W46" s="229">
        <v>0</v>
      </c>
      <c r="X46" s="229">
        <v>0</v>
      </c>
      <c r="Y46" s="229">
        <v>0</v>
      </c>
      <c r="DA46" s="73" t="s">
        <v>2063</v>
      </c>
    </row>
    <row r="47" spans="1:105" ht="12" customHeight="1" x14ac:dyDescent="0.25">
      <c r="A47" s="64" t="s">
        <v>31</v>
      </c>
      <c r="B47" s="229">
        <v>3.855238876579099</v>
      </c>
      <c r="C47" s="229">
        <v>4.2738912495192984</v>
      </c>
      <c r="D47" s="229">
        <v>3.79281318877733</v>
      </c>
      <c r="E47" s="229">
        <v>4.3684774739572676</v>
      </c>
      <c r="F47" s="229">
        <v>1.6326893878474871</v>
      </c>
      <c r="G47" s="229">
        <v>0.92589573151209337</v>
      </c>
      <c r="H47" s="229">
        <v>0.76946344069574202</v>
      </c>
      <c r="I47" s="229">
        <v>0.52953526289391217</v>
      </c>
      <c r="J47" s="229">
        <v>0.61714063055717594</v>
      </c>
      <c r="K47" s="229">
        <v>0.69726361888974331</v>
      </c>
      <c r="L47" s="229">
        <v>0.61733982689400102</v>
      </c>
      <c r="M47" s="229">
        <v>0.69500744069795717</v>
      </c>
      <c r="N47" s="229">
        <v>0.46383244863192918</v>
      </c>
      <c r="O47" s="229">
        <v>0.30833614545059562</v>
      </c>
      <c r="P47" s="229">
        <v>0.1535982273593231</v>
      </c>
      <c r="Q47" s="229">
        <v>1.1374255380168701</v>
      </c>
      <c r="R47" s="229">
        <v>0.14399653843980759</v>
      </c>
      <c r="S47" s="229">
        <v>7.2156836261844437E-2</v>
      </c>
      <c r="T47" s="229">
        <v>7.1850330565929987E-2</v>
      </c>
      <c r="U47" s="229">
        <v>0.14403510579626799</v>
      </c>
      <c r="V47" s="229">
        <v>7.2068489514049636E-2</v>
      </c>
      <c r="W47" s="229">
        <v>0.1445510309961574</v>
      </c>
      <c r="X47" s="229">
        <v>1.8831697112730641</v>
      </c>
      <c r="Y47" s="229">
        <v>0.1443240471921973</v>
      </c>
      <c r="DA47" s="73" t="s">
        <v>2064</v>
      </c>
    </row>
    <row r="48" spans="1:105" ht="12" customHeight="1" x14ac:dyDescent="0.25">
      <c r="A48" s="64" t="s">
        <v>159</v>
      </c>
      <c r="B48" s="229">
        <v>7.9521407217753106</v>
      </c>
      <c r="C48" s="229">
        <v>8.1655479884637963</v>
      </c>
      <c r="D48" s="229">
        <v>7.4938737469393191</v>
      </c>
      <c r="E48" s="229">
        <v>12.102368789264251</v>
      </c>
      <c r="F48" s="229">
        <v>8.1942298275536505</v>
      </c>
      <c r="G48" s="229">
        <v>7.1962501246885511</v>
      </c>
      <c r="H48" s="229">
        <v>7.0846769532099163</v>
      </c>
      <c r="I48" s="229">
        <v>6.3400627480506806</v>
      </c>
      <c r="J48" s="229">
        <v>5.6744885722032787</v>
      </c>
      <c r="K48" s="229">
        <v>5.7826185978983533</v>
      </c>
      <c r="L48" s="229">
        <v>5.568232766023745</v>
      </c>
      <c r="M48" s="229">
        <v>5.005319765475484</v>
      </c>
      <c r="N48" s="229">
        <v>3.623752147780158</v>
      </c>
      <c r="O48" s="229">
        <v>2.8571853478899372</v>
      </c>
      <c r="P48" s="229">
        <v>2.0639351341305141</v>
      </c>
      <c r="Q48" s="229">
        <v>2.031635499996403</v>
      </c>
      <c r="R48" s="229">
        <v>2.0489125097496732</v>
      </c>
      <c r="S48" s="229">
        <v>2.2861497535897599</v>
      </c>
      <c r="T48" s="229">
        <v>2.763434450041192</v>
      </c>
      <c r="U48" s="229">
        <v>2.1182424942100608</v>
      </c>
      <c r="V48" s="229">
        <v>2.20667365391976</v>
      </c>
      <c r="W48" s="229">
        <v>2.2263346553491159</v>
      </c>
      <c r="X48" s="229">
        <v>5.2104280302292203</v>
      </c>
      <c r="Y48" s="229">
        <v>3.4252987332247269</v>
      </c>
      <c r="DA48" s="73" t="s">
        <v>2065</v>
      </c>
    </row>
    <row r="49" spans="1:105" ht="12" customHeight="1" x14ac:dyDescent="0.25">
      <c r="A49" s="64" t="s">
        <v>32</v>
      </c>
      <c r="B49" s="229">
        <v>5.8903342181597917</v>
      </c>
      <c r="C49" s="229">
        <v>5.3225535821092871</v>
      </c>
      <c r="D49" s="229">
        <v>7.693723278353259</v>
      </c>
      <c r="E49" s="229">
        <v>4.1877509375311668</v>
      </c>
      <c r="F49" s="229">
        <v>5.3658658930526428</v>
      </c>
      <c r="G49" s="229">
        <v>5.1552523276961519</v>
      </c>
      <c r="H49" s="229">
        <v>4.6382830258959293</v>
      </c>
      <c r="I49" s="229">
        <v>4.9858932949431569</v>
      </c>
      <c r="J49" s="229">
        <v>5.3180154340716559</v>
      </c>
      <c r="K49" s="229">
        <v>2.8321367762921761</v>
      </c>
      <c r="L49" s="229">
        <v>1.659391423434176</v>
      </c>
      <c r="M49" s="229">
        <v>0.58119763879366659</v>
      </c>
      <c r="N49" s="229">
        <v>0.66494217336657713</v>
      </c>
      <c r="O49" s="229">
        <v>1.1603051521813159</v>
      </c>
      <c r="P49" s="229">
        <v>0.66121798867265646</v>
      </c>
      <c r="Q49" s="229">
        <v>0.75166649328824964</v>
      </c>
      <c r="R49" s="229">
        <v>0.74444275362349555</v>
      </c>
      <c r="S49" s="229">
        <v>0.66318015188886459</v>
      </c>
      <c r="T49" s="229">
        <v>0.74291310770110253</v>
      </c>
      <c r="U49" s="229">
        <v>0.82737687604877697</v>
      </c>
      <c r="V49" s="229">
        <v>0.82796206363786895</v>
      </c>
      <c r="W49" s="229">
        <v>0.83034049091058126</v>
      </c>
      <c r="X49" s="229">
        <v>0.66568711235034439</v>
      </c>
      <c r="Y49" s="229">
        <v>0.58032712346177007</v>
      </c>
      <c r="DA49" s="73" t="s">
        <v>2066</v>
      </c>
    </row>
    <row r="50" spans="1:105" ht="12" customHeight="1" x14ac:dyDescent="0.25">
      <c r="A50" s="64" t="s">
        <v>33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0.15618431513682521</v>
      </c>
      <c r="I50" s="229">
        <v>0</v>
      </c>
      <c r="J50" s="229">
        <v>7.8177744533291516E-2</v>
      </c>
      <c r="K50" s="229">
        <v>7.8521361469468767E-2</v>
      </c>
      <c r="L50" s="229">
        <v>7.8211387861184367E-2</v>
      </c>
      <c r="M50" s="229">
        <v>7.8267285136590703E-2</v>
      </c>
      <c r="N50" s="229">
        <v>7.8351438818648547E-2</v>
      </c>
      <c r="O50" s="229">
        <v>7.8126053309125906E-2</v>
      </c>
      <c r="P50" s="229">
        <v>7.6647376211269047E-2</v>
      </c>
      <c r="Q50" s="229">
        <v>7.4471660272922374E-2</v>
      </c>
      <c r="R50" s="229">
        <v>7.670246975945462E-2</v>
      </c>
      <c r="S50" s="229">
        <v>0</v>
      </c>
      <c r="T50" s="229">
        <v>7.6544865135682066E-2</v>
      </c>
      <c r="U50" s="229">
        <v>7.6723013388660305E-2</v>
      </c>
      <c r="V50" s="229">
        <v>7.6777278085357198E-2</v>
      </c>
      <c r="W50" s="229">
        <v>7.6997830668793787E-2</v>
      </c>
      <c r="X50" s="229">
        <v>7.7161987255378234E-2</v>
      </c>
      <c r="Y50" s="229">
        <v>7.6876923468191735E-2</v>
      </c>
      <c r="DA50" s="73" t="s">
        <v>2067</v>
      </c>
    </row>
    <row r="51" spans="1:105" ht="12" customHeight="1" x14ac:dyDescent="0.25">
      <c r="A51" s="64" t="s">
        <v>35</v>
      </c>
      <c r="B51" s="229">
        <v>129.17162070129481</v>
      </c>
      <c r="C51" s="229">
        <v>129.98264847851561</v>
      </c>
      <c r="D51" s="229">
        <v>124.8213515411318</v>
      </c>
      <c r="E51" s="229">
        <v>97.252378382272425</v>
      </c>
      <c r="F51" s="229">
        <v>115.24023610027881</v>
      </c>
      <c r="G51" s="229">
        <v>142.21527855172161</v>
      </c>
      <c r="H51" s="229">
        <v>127.85113702279</v>
      </c>
      <c r="I51" s="229">
        <v>152.96143349021679</v>
      </c>
      <c r="J51" s="229">
        <v>138.08626240647999</v>
      </c>
      <c r="K51" s="229">
        <v>126.6508226608794</v>
      </c>
      <c r="L51" s="229">
        <v>136.45391443889591</v>
      </c>
      <c r="M51" s="229">
        <v>125.7666700844138</v>
      </c>
      <c r="N51" s="229">
        <v>123.33022706390641</v>
      </c>
      <c r="O51" s="229">
        <v>122.1205368997924</v>
      </c>
      <c r="P51" s="229">
        <v>126.8252150677512</v>
      </c>
      <c r="Q51" s="229">
        <v>124.77615017277139</v>
      </c>
      <c r="R51" s="229">
        <v>121.97895454347869</v>
      </c>
      <c r="S51" s="229">
        <v>125.3679880423775</v>
      </c>
      <c r="T51" s="229">
        <v>112.8527463667828</v>
      </c>
      <c r="U51" s="229">
        <v>112.7788542083109</v>
      </c>
      <c r="V51" s="229">
        <v>113.0697616268594</v>
      </c>
      <c r="W51" s="229">
        <v>119.3866456605837</v>
      </c>
      <c r="X51" s="229">
        <v>103.99890064186719</v>
      </c>
      <c r="Y51" s="229">
        <v>93.169950703459591</v>
      </c>
      <c r="DA51" s="73" t="s">
        <v>2068</v>
      </c>
    </row>
    <row r="52" spans="1:105" ht="12" customHeight="1" x14ac:dyDescent="0.25">
      <c r="A52" s="64" t="s">
        <v>36</v>
      </c>
      <c r="B52" s="229">
        <v>1.2065287147662549</v>
      </c>
      <c r="C52" s="229">
        <v>1.0785694991146439</v>
      </c>
      <c r="D52" s="229">
        <v>1.0328953210847429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2069</v>
      </c>
    </row>
    <row r="53" spans="1:105" ht="12" customHeight="1" x14ac:dyDescent="0.25">
      <c r="A53" s="64" t="s">
        <v>38</v>
      </c>
      <c r="B53" s="229">
        <v>0</v>
      </c>
      <c r="C53" s="229">
        <v>0</v>
      </c>
      <c r="D53" s="229">
        <v>0</v>
      </c>
      <c r="E53" s="229">
        <v>5.739685479275634</v>
      </c>
      <c r="F53" s="229">
        <v>4.6102234766911474</v>
      </c>
      <c r="G53" s="229">
        <v>2.5788240927350459</v>
      </c>
      <c r="H53" s="229">
        <v>4.257461777076327</v>
      </c>
      <c r="I53" s="229">
        <v>4.5781613472602007</v>
      </c>
      <c r="J53" s="229">
        <v>5.1614415138085574</v>
      </c>
      <c r="K53" s="229">
        <v>15.01012561192203</v>
      </c>
      <c r="L53" s="229">
        <v>6.193897641290862</v>
      </c>
      <c r="M53" s="229">
        <v>2.44377382517396</v>
      </c>
      <c r="N53" s="229">
        <v>2.4735020045038598</v>
      </c>
      <c r="O53" s="229">
        <v>6.9926059593122281</v>
      </c>
      <c r="P53" s="229">
        <v>7.0884008416816897</v>
      </c>
      <c r="Q53" s="229">
        <v>7.9573524797116333</v>
      </c>
      <c r="R53" s="229">
        <v>8.3490576009936408</v>
      </c>
      <c r="S53" s="229">
        <v>8.0593224163662693</v>
      </c>
      <c r="T53" s="229">
        <v>12.681219369029311</v>
      </c>
      <c r="U53" s="229">
        <v>14.193361141532099</v>
      </c>
      <c r="V53" s="229">
        <v>15.44014430027562</v>
      </c>
      <c r="W53" s="229">
        <v>14.133655263580961</v>
      </c>
      <c r="X53" s="229">
        <v>12.90241451322186</v>
      </c>
      <c r="Y53" s="229">
        <v>10.778567095871191</v>
      </c>
      <c r="DA53" s="73" t="s">
        <v>2070</v>
      </c>
    </row>
    <row r="54" spans="1:105" ht="12" customHeight="1" x14ac:dyDescent="0.25">
      <c r="A54" s="64" t="s">
        <v>39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2071</v>
      </c>
    </row>
    <row r="55" spans="1:105" ht="12" customHeight="1" x14ac:dyDescent="0.25">
      <c r="A55" s="60" t="s">
        <v>1896</v>
      </c>
      <c r="B55" s="262">
        <v>0</v>
      </c>
      <c r="C55" s="262">
        <v>0</v>
      </c>
      <c r="D55" s="262">
        <v>0</v>
      </c>
      <c r="E55" s="262">
        <v>0</v>
      </c>
      <c r="F55" s="262">
        <v>0</v>
      </c>
      <c r="G55" s="262">
        <v>0</v>
      </c>
      <c r="H55" s="262">
        <v>0</v>
      </c>
      <c r="I55" s="262">
        <v>0</v>
      </c>
      <c r="J55" s="262">
        <v>0</v>
      </c>
      <c r="K55" s="262">
        <v>0</v>
      </c>
      <c r="L55" s="262">
        <v>0</v>
      </c>
      <c r="M55" s="262">
        <v>0</v>
      </c>
      <c r="N55" s="262">
        <v>0</v>
      </c>
      <c r="O55" s="262">
        <v>0</v>
      </c>
      <c r="P55" s="262">
        <v>0</v>
      </c>
      <c r="Q55" s="262">
        <v>0</v>
      </c>
      <c r="R55" s="262">
        <v>0</v>
      </c>
      <c r="S55" s="262">
        <v>0</v>
      </c>
      <c r="T55" s="262">
        <v>0</v>
      </c>
      <c r="U55" s="262">
        <v>0</v>
      </c>
      <c r="V55" s="262">
        <v>0</v>
      </c>
      <c r="W55" s="262">
        <v>0</v>
      </c>
      <c r="X55" s="262">
        <v>0</v>
      </c>
      <c r="Y55" s="262">
        <v>0</v>
      </c>
      <c r="DA55" s="72" t="s">
        <v>2072</v>
      </c>
    </row>
    <row r="56" spans="1:105" ht="12" customHeight="1" x14ac:dyDescent="0.25">
      <c r="A56" s="57" t="s">
        <v>1898</v>
      </c>
      <c r="B56" s="261">
        <f t="shared" ref="B56:Y56" si="2">B57+B68</f>
        <v>5584.8224329590366</v>
      </c>
      <c r="C56" s="261">
        <f t="shared" si="2"/>
        <v>5462.7840725000569</v>
      </c>
      <c r="D56" s="261">
        <f t="shared" si="2"/>
        <v>5314.2479022443986</v>
      </c>
      <c r="E56" s="261">
        <f t="shared" si="2"/>
        <v>5036.2277764546207</v>
      </c>
      <c r="F56" s="261">
        <f t="shared" si="2"/>
        <v>5310.009692593796</v>
      </c>
      <c r="G56" s="261">
        <f t="shared" si="2"/>
        <v>6078.1991463005597</v>
      </c>
      <c r="H56" s="261">
        <f t="shared" si="2"/>
        <v>5567.6650054481242</v>
      </c>
      <c r="I56" s="261">
        <f t="shared" si="2"/>
        <v>6094.9863133599092</v>
      </c>
      <c r="J56" s="261">
        <f t="shared" si="2"/>
        <v>5862.4456540421097</v>
      </c>
      <c r="K56" s="261">
        <f t="shared" si="2"/>
        <v>5746.7042563381019</v>
      </c>
      <c r="L56" s="261">
        <f t="shared" si="2"/>
        <v>5750.8488869199618</v>
      </c>
      <c r="M56" s="261">
        <f t="shared" si="2"/>
        <v>5189.9141748428756</v>
      </c>
      <c r="N56" s="261">
        <f t="shared" si="2"/>
        <v>5075.8408389598326</v>
      </c>
      <c r="O56" s="261">
        <f t="shared" si="2"/>
        <v>5211.4340067056464</v>
      </c>
      <c r="P56" s="261">
        <f t="shared" si="2"/>
        <v>5316.4204416712828</v>
      </c>
      <c r="Q56" s="261">
        <f t="shared" si="2"/>
        <v>5298.9353696600938</v>
      </c>
      <c r="R56" s="261">
        <f t="shared" si="2"/>
        <v>5127.9057413138371</v>
      </c>
      <c r="S56" s="261">
        <f t="shared" si="2"/>
        <v>5119.323338794783</v>
      </c>
      <c r="T56" s="261">
        <f t="shared" si="2"/>
        <v>4875.4413594937332</v>
      </c>
      <c r="U56" s="261">
        <f t="shared" si="2"/>
        <v>4750.6062370677864</v>
      </c>
      <c r="V56" s="261">
        <f t="shared" si="2"/>
        <v>4675.9717689962563</v>
      </c>
      <c r="W56" s="261">
        <f t="shared" si="2"/>
        <v>4814.8911456866581</v>
      </c>
      <c r="X56" s="261">
        <f t="shared" si="2"/>
        <v>4389.9380437096424</v>
      </c>
      <c r="Y56" s="261">
        <f t="shared" si="2"/>
        <v>3715.3343786824921</v>
      </c>
      <c r="DA56" s="70"/>
    </row>
    <row r="57" spans="1:105" ht="12" customHeight="1" x14ac:dyDescent="0.25">
      <c r="A57" s="60" t="s">
        <v>1899</v>
      </c>
      <c r="B57" s="262">
        <v>5584.8224329590366</v>
      </c>
      <c r="C57" s="262">
        <v>5462.7840725000569</v>
      </c>
      <c r="D57" s="262">
        <v>5314.2479022443986</v>
      </c>
      <c r="E57" s="262">
        <v>5036.2277764546207</v>
      </c>
      <c r="F57" s="262">
        <v>5310.009692593796</v>
      </c>
      <c r="G57" s="262">
        <v>6078.1991463005597</v>
      </c>
      <c r="H57" s="262">
        <v>5567.6650054481242</v>
      </c>
      <c r="I57" s="262">
        <v>6094.9863133599092</v>
      </c>
      <c r="J57" s="262">
        <v>5862.4456540421097</v>
      </c>
      <c r="K57" s="262">
        <v>5746.7042563381019</v>
      </c>
      <c r="L57" s="262">
        <v>5750.8488869199618</v>
      </c>
      <c r="M57" s="262">
        <v>5189.9141748428756</v>
      </c>
      <c r="N57" s="262">
        <v>5075.8408389598326</v>
      </c>
      <c r="O57" s="262">
        <v>5211.4340067056464</v>
      </c>
      <c r="P57" s="262">
        <v>5316.4204416712828</v>
      </c>
      <c r="Q57" s="262">
        <v>5298.9353696600938</v>
      </c>
      <c r="R57" s="262">
        <v>5127.9057413138371</v>
      </c>
      <c r="S57" s="262">
        <v>5119.323338794783</v>
      </c>
      <c r="T57" s="262">
        <v>4875.4413594937332</v>
      </c>
      <c r="U57" s="262">
        <v>4750.6062370677864</v>
      </c>
      <c r="V57" s="262">
        <v>4675.9717689962563</v>
      </c>
      <c r="W57" s="262">
        <v>4814.8911456866581</v>
      </c>
      <c r="X57" s="262">
        <v>4389.9380437096424</v>
      </c>
      <c r="Y57" s="262">
        <v>3715.3343786824921</v>
      </c>
      <c r="DA57" s="72" t="s">
        <v>2073</v>
      </c>
    </row>
    <row r="58" spans="1:105" ht="12" customHeight="1" x14ac:dyDescent="0.25">
      <c r="A58" s="64" t="s">
        <v>28</v>
      </c>
      <c r="B58" s="229">
        <v>1142.546535981777</v>
      </c>
      <c r="C58" s="229">
        <v>998.08774856837942</v>
      </c>
      <c r="D58" s="229">
        <v>969.20818995580566</v>
      </c>
      <c r="E58" s="229">
        <v>1326.707944585597</v>
      </c>
      <c r="F58" s="229">
        <v>1258.712352031084</v>
      </c>
      <c r="G58" s="229">
        <v>1336.0541214499581</v>
      </c>
      <c r="H58" s="229">
        <v>1224.94880940398</v>
      </c>
      <c r="I58" s="229">
        <v>1013.133729058967</v>
      </c>
      <c r="J58" s="229">
        <v>1214.3798649924911</v>
      </c>
      <c r="K58" s="229">
        <v>1215.1595975175669</v>
      </c>
      <c r="L58" s="229">
        <v>1233.719262387966</v>
      </c>
      <c r="M58" s="229">
        <v>1152.807093652131</v>
      </c>
      <c r="N58" s="229">
        <v>1156.8026206496061</v>
      </c>
      <c r="O58" s="229">
        <v>1205.921139967578</v>
      </c>
      <c r="P58" s="229">
        <v>1210.350002597082</v>
      </c>
      <c r="Q58" s="229">
        <v>1197.074314338372</v>
      </c>
      <c r="R58" s="229">
        <v>1127.6437488324941</v>
      </c>
      <c r="S58" s="229">
        <v>1025.859422780255</v>
      </c>
      <c r="T58" s="229">
        <v>999.78010481605349</v>
      </c>
      <c r="U58" s="229">
        <v>846.44845188918259</v>
      </c>
      <c r="V58" s="229">
        <v>725.17014662749261</v>
      </c>
      <c r="W58" s="229">
        <v>710.93539772398015</v>
      </c>
      <c r="X58" s="229">
        <v>647.80518382373145</v>
      </c>
      <c r="Y58" s="229">
        <v>470.07403988216191</v>
      </c>
      <c r="DA58" s="73" t="s">
        <v>2074</v>
      </c>
    </row>
    <row r="59" spans="1:105" ht="12" customHeight="1" x14ac:dyDescent="0.25">
      <c r="A59" s="64" t="s">
        <v>30</v>
      </c>
      <c r="B59" s="229">
        <v>0</v>
      </c>
      <c r="C59" s="229">
        <v>0</v>
      </c>
      <c r="D59" s="229">
        <v>0</v>
      </c>
      <c r="E59" s="229">
        <v>0</v>
      </c>
      <c r="F59" s="229">
        <v>0</v>
      </c>
      <c r="G59" s="229">
        <v>0</v>
      </c>
      <c r="H59" s="229">
        <v>0</v>
      </c>
      <c r="I59" s="229">
        <v>0</v>
      </c>
      <c r="J59" s="229">
        <v>0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0</v>
      </c>
      <c r="DA59" s="73" t="s">
        <v>2075</v>
      </c>
    </row>
    <row r="60" spans="1:105" ht="12" customHeight="1" x14ac:dyDescent="0.25">
      <c r="A60" s="64" t="s">
        <v>31</v>
      </c>
      <c r="B60" s="229">
        <v>115.657166297373</v>
      </c>
      <c r="C60" s="229">
        <v>128.21673748557899</v>
      </c>
      <c r="D60" s="229">
        <v>113.7843956633199</v>
      </c>
      <c r="E60" s="229">
        <v>131.05432421871811</v>
      </c>
      <c r="F60" s="229">
        <v>48.980681635424602</v>
      </c>
      <c r="G60" s="229">
        <v>27.776871945362789</v>
      </c>
      <c r="H60" s="229">
        <v>23.08390322087228</v>
      </c>
      <c r="I60" s="229">
        <v>15.886057886817371</v>
      </c>
      <c r="J60" s="229">
        <v>18.514218916715279</v>
      </c>
      <c r="K60" s="229">
        <v>20.91790856669229</v>
      </c>
      <c r="L60" s="229">
        <v>18.520194806820029</v>
      </c>
      <c r="M60" s="229">
        <v>20.850223220938719</v>
      </c>
      <c r="N60" s="229">
        <v>13.914973458957871</v>
      </c>
      <c r="O60" s="229">
        <v>9.2500843635178676</v>
      </c>
      <c r="P60" s="229">
        <v>4.6079468207796959</v>
      </c>
      <c r="Q60" s="229">
        <v>34.122766140506087</v>
      </c>
      <c r="R60" s="229">
        <v>4.3198961531942262</v>
      </c>
      <c r="S60" s="229">
        <v>2.1647050878553329</v>
      </c>
      <c r="T60" s="229">
        <v>2.1555099169779002</v>
      </c>
      <c r="U60" s="229">
        <v>4.3210531738880391</v>
      </c>
      <c r="V60" s="229">
        <v>2.1620546854214888</v>
      </c>
      <c r="W60" s="229">
        <v>4.3365309298847254</v>
      </c>
      <c r="X60" s="229">
        <v>56.495091338191912</v>
      </c>
      <c r="Y60" s="229">
        <v>4.329721415765917</v>
      </c>
      <c r="DA60" s="73" t="s">
        <v>2076</v>
      </c>
    </row>
    <row r="61" spans="1:105" ht="12" customHeight="1" x14ac:dyDescent="0.25">
      <c r="A61" s="64" t="s">
        <v>159</v>
      </c>
      <c r="B61" s="229">
        <v>238.56422165325941</v>
      </c>
      <c r="C61" s="229">
        <v>244.96643965391391</v>
      </c>
      <c r="D61" s="229">
        <v>224.81621240817961</v>
      </c>
      <c r="E61" s="229">
        <v>363.07106367792738</v>
      </c>
      <c r="F61" s="229">
        <v>245.82689482660959</v>
      </c>
      <c r="G61" s="229">
        <v>215.88750374065651</v>
      </c>
      <c r="H61" s="229">
        <v>212.54030859629751</v>
      </c>
      <c r="I61" s="229">
        <v>190.2018824415205</v>
      </c>
      <c r="J61" s="229">
        <v>170.2346571660984</v>
      </c>
      <c r="K61" s="229">
        <v>173.47855793695061</v>
      </c>
      <c r="L61" s="229">
        <v>167.04698298071239</v>
      </c>
      <c r="M61" s="229">
        <v>150.15959296426459</v>
      </c>
      <c r="N61" s="229">
        <v>108.71256443340469</v>
      </c>
      <c r="O61" s="229">
        <v>85.715560436698098</v>
      </c>
      <c r="P61" s="229">
        <v>61.918054023915452</v>
      </c>
      <c r="Q61" s="229">
        <v>60.94906499989208</v>
      </c>
      <c r="R61" s="229">
        <v>61.467375292490189</v>
      </c>
      <c r="S61" s="229">
        <v>68.584492607692781</v>
      </c>
      <c r="T61" s="229">
        <v>82.903033501235754</v>
      </c>
      <c r="U61" s="229">
        <v>63.547274826301823</v>
      </c>
      <c r="V61" s="229">
        <v>66.200209617592805</v>
      </c>
      <c r="W61" s="229">
        <v>66.790039660473468</v>
      </c>
      <c r="X61" s="229">
        <v>156.3128409068766</v>
      </c>
      <c r="Y61" s="229">
        <v>102.7589619967418</v>
      </c>
      <c r="DA61" s="73" t="s">
        <v>2077</v>
      </c>
    </row>
    <row r="62" spans="1:105" ht="12" customHeight="1" x14ac:dyDescent="0.25">
      <c r="A62" s="64" t="s">
        <v>32</v>
      </c>
      <c r="B62" s="229">
        <v>176.71002654479381</v>
      </c>
      <c r="C62" s="229">
        <v>159.6766074632786</v>
      </c>
      <c r="D62" s="229">
        <v>230.81169835059779</v>
      </c>
      <c r="E62" s="229">
        <v>125.632528125935</v>
      </c>
      <c r="F62" s="229">
        <v>160.97597679157931</v>
      </c>
      <c r="G62" s="229">
        <v>154.65756983088451</v>
      </c>
      <c r="H62" s="229">
        <v>139.14849077687791</v>
      </c>
      <c r="I62" s="229">
        <v>149.57679884829469</v>
      </c>
      <c r="J62" s="229">
        <v>159.54046302214971</v>
      </c>
      <c r="K62" s="229">
        <v>84.964103288765273</v>
      </c>
      <c r="L62" s="229">
        <v>49.78174270302528</v>
      </c>
      <c r="M62" s="229">
        <v>17.435929163810009</v>
      </c>
      <c r="N62" s="229">
        <v>19.948265200997309</v>
      </c>
      <c r="O62" s="229">
        <v>34.809154565439492</v>
      </c>
      <c r="P62" s="229">
        <v>19.836539660179699</v>
      </c>
      <c r="Q62" s="229">
        <v>22.549994798647489</v>
      </c>
      <c r="R62" s="229">
        <v>22.33328260870487</v>
      </c>
      <c r="S62" s="229">
        <v>19.895404556665941</v>
      </c>
      <c r="T62" s="229">
        <v>22.287393231033079</v>
      </c>
      <c r="U62" s="229">
        <v>24.821306281463311</v>
      </c>
      <c r="V62" s="229">
        <v>24.838861909136071</v>
      </c>
      <c r="W62" s="229">
        <v>24.910214727317431</v>
      </c>
      <c r="X62" s="229">
        <v>19.970613370510328</v>
      </c>
      <c r="Y62" s="229">
        <v>17.4098137038531</v>
      </c>
      <c r="DA62" s="73" t="s">
        <v>2078</v>
      </c>
    </row>
    <row r="63" spans="1:105" ht="12" customHeight="1" x14ac:dyDescent="0.25">
      <c r="A63" s="64" t="s">
        <v>33</v>
      </c>
      <c r="B63" s="229">
        <v>0</v>
      </c>
      <c r="C63" s="229">
        <v>0</v>
      </c>
      <c r="D63" s="229">
        <v>0</v>
      </c>
      <c r="E63" s="229">
        <v>0</v>
      </c>
      <c r="F63" s="229">
        <v>0</v>
      </c>
      <c r="G63" s="229">
        <v>0</v>
      </c>
      <c r="H63" s="229">
        <v>4.6855294541047581</v>
      </c>
      <c r="I63" s="229">
        <v>0</v>
      </c>
      <c r="J63" s="229">
        <v>2.3453323359987461</v>
      </c>
      <c r="K63" s="229">
        <v>2.3556408440840619</v>
      </c>
      <c r="L63" s="229">
        <v>2.3463416358355311</v>
      </c>
      <c r="M63" s="229">
        <v>2.3480185540977221</v>
      </c>
      <c r="N63" s="229">
        <v>2.3505431645594559</v>
      </c>
      <c r="O63" s="229">
        <v>2.343781599273778</v>
      </c>
      <c r="P63" s="229">
        <v>2.299421286338073</v>
      </c>
      <c r="Q63" s="229">
        <v>2.2341498081876709</v>
      </c>
      <c r="R63" s="229">
        <v>2.3010740927836388</v>
      </c>
      <c r="S63" s="229">
        <v>0</v>
      </c>
      <c r="T63" s="229">
        <v>2.2963459540704618</v>
      </c>
      <c r="U63" s="229">
        <v>2.3016904016598092</v>
      </c>
      <c r="V63" s="229">
        <v>2.3033183425607171</v>
      </c>
      <c r="W63" s="229">
        <v>2.3099349200638142</v>
      </c>
      <c r="X63" s="229">
        <v>2.3148596176613472</v>
      </c>
      <c r="Y63" s="229">
        <v>2.3063077040457509</v>
      </c>
      <c r="DA63" s="73" t="s">
        <v>2079</v>
      </c>
    </row>
    <row r="64" spans="1:105" ht="12" customHeight="1" x14ac:dyDescent="0.25">
      <c r="A64" s="64" t="s">
        <v>35</v>
      </c>
      <c r="B64" s="229">
        <v>3875.1486210388462</v>
      </c>
      <c r="C64" s="229">
        <v>3899.4794543554658</v>
      </c>
      <c r="D64" s="229">
        <v>3744.640546233954</v>
      </c>
      <c r="E64" s="229">
        <v>2917.5713514681729</v>
      </c>
      <c r="F64" s="229">
        <v>3457.207083008364</v>
      </c>
      <c r="G64" s="229">
        <v>4266.4583565516468</v>
      </c>
      <c r="H64" s="229">
        <v>3835.5341106837009</v>
      </c>
      <c r="I64" s="229">
        <v>4588.8430047065031</v>
      </c>
      <c r="J64" s="229">
        <v>4142.5878721944</v>
      </c>
      <c r="K64" s="229">
        <v>3799.524679826382</v>
      </c>
      <c r="L64" s="229">
        <v>4093.6174331668772</v>
      </c>
      <c r="M64" s="229">
        <v>3773.000102532415</v>
      </c>
      <c r="N64" s="229">
        <v>3699.906811917192</v>
      </c>
      <c r="O64" s="229">
        <v>3663.6161069937721</v>
      </c>
      <c r="P64" s="229">
        <v>3804.7564520325368</v>
      </c>
      <c r="Q64" s="229">
        <v>3743.28450518314</v>
      </c>
      <c r="R64" s="229">
        <v>3659.3686363043621</v>
      </c>
      <c r="S64" s="229">
        <v>3761.0396412713249</v>
      </c>
      <c r="T64" s="229">
        <v>3385.5823910034819</v>
      </c>
      <c r="U64" s="229">
        <v>3383.3656262493269</v>
      </c>
      <c r="V64" s="229">
        <v>3392.092848805783</v>
      </c>
      <c r="W64" s="229">
        <v>3581.5993698175098</v>
      </c>
      <c r="X64" s="229">
        <v>3119.9670192560152</v>
      </c>
      <c r="Y64" s="229">
        <v>2795.0985211037869</v>
      </c>
      <c r="DA64" s="73" t="s">
        <v>2080</v>
      </c>
    </row>
    <row r="65" spans="1:105" ht="12" customHeight="1" x14ac:dyDescent="0.25">
      <c r="A65" s="64" t="s">
        <v>36</v>
      </c>
      <c r="B65" s="229">
        <v>36.195861442987663</v>
      </c>
      <c r="C65" s="229">
        <v>32.357084973439306</v>
      </c>
      <c r="D65" s="229">
        <v>30.986859632542298</v>
      </c>
      <c r="E65" s="229">
        <v>0</v>
      </c>
      <c r="F65" s="229">
        <v>0</v>
      </c>
      <c r="G65" s="229">
        <v>0</v>
      </c>
      <c r="H65" s="229">
        <v>0</v>
      </c>
      <c r="I65" s="229">
        <v>0</v>
      </c>
      <c r="J65" s="229">
        <v>0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2081</v>
      </c>
    </row>
    <row r="66" spans="1:105" ht="12" customHeight="1" x14ac:dyDescent="0.25">
      <c r="A66" s="64" t="s">
        <v>38</v>
      </c>
      <c r="B66" s="229">
        <v>0</v>
      </c>
      <c r="C66" s="229">
        <v>0</v>
      </c>
      <c r="D66" s="229">
        <v>0</v>
      </c>
      <c r="E66" s="229">
        <v>172.1905643782691</v>
      </c>
      <c r="F66" s="229">
        <v>138.3067043007344</v>
      </c>
      <c r="G66" s="229">
        <v>77.364722782051373</v>
      </c>
      <c r="H66" s="229">
        <v>127.7238533122899</v>
      </c>
      <c r="I66" s="229">
        <v>137.34484041780601</v>
      </c>
      <c r="J66" s="229">
        <v>154.8432454142567</v>
      </c>
      <c r="K66" s="229">
        <v>450.30376835766077</v>
      </c>
      <c r="L66" s="229">
        <v>185.81692923872581</v>
      </c>
      <c r="M66" s="229">
        <v>73.313214755218837</v>
      </c>
      <c r="N66" s="229">
        <v>74.205060135115787</v>
      </c>
      <c r="O66" s="229">
        <v>209.77817877936681</v>
      </c>
      <c r="P66" s="229">
        <v>212.65202525045081</v>
      </c>
      <c r="Q66" s="229">
        <v>238.720574391349</v>
      </c>
      <c r="R66" s="229">
        <v>250.4717280298093</v>
      </c>
      <c r="S66" s="229">
        <v>241.7796724909881</v>
      </c>
      <c r="T66" s="229">
        <v>380.43658107087941</v>
      </c>
      <c r="U66" s="229">
        <v>425.80083424596307</v>
      </c>
      <c r="V66" s="229">
        <v>463.20432900826881</v>
      </c>
      <c r="W66" s="229">
        <v>424.00965790742862</v>
      </c>
      <c r="X66" s="229">
        <v>387.07243539665592</v>
      </c>
      <c r="Y66" s="229">
        <v>323.35701287613563</v>
      </c>
      <c r="DA66" s="73" t="s">
        <v>2082</v>
      </c>
    </row>
    <row r="67" spans="1:105" ht="12" customHeight="1" x14ac:dyDescent="0.25">
      <c r="A67" s="64" t="s">
        <v>39</v>
      </c>
      <c r="B67" s="229">
        <v>0</v>
      </c>
      <c r="C67" s="229">
        <v>0</v>
      </c>
      <c r="D67" s="229">
        <v>0</v>
      </c>
      <c r="E67" s="229">
        <v>0</v>
      </c>
      <c r="F67" s="229">
        <v>0</v>
      </c>
      <c r="G67" s="229">
        <v>0</v>
      </c>
      <c r="H67" s="229">
        <v>0</v>
      </c>
      <c r="I67" s="229">
        <v>0</v>
      </c>
      <c r="J67" s="229">
        <v>0</v>
      </c>
      <c r="K67" s="229">
        <v>0</v>
      </c>
      <c r="L67" s="229">
        <v>0</v>
      </c>
      <c r="M67" s="229">
        <v>0</v>
      </c>
      <c r="N67" s="229">
        <v>0</v>
      </c>
      <c r="O67" s="229">
        <v>0</v>
      </c>
      <c r="P67" s="229">
        <v>0</v>
      </c>
      <c r="Q67" s="229">
        <v>0</v>
      </c>
      <c r="R67" s="229">
        <v>0</v>
      </c>
      <c r="S67" s="229">
        <v>0</v>
      </c>
      <c r="T67" s="229">
        <v>0</v>
      </c>
      <c r="U67" s="229">
        <v>0</v>
      </c>
      <c r="V67" s="229">
        <v>0</v>
      </c>
      <c r="W67" s="229">
        <v>0</v>
      </c>
      <c r="X67" s="229">
        <v>0</v>
      </c>
      <c r="Y67" s="229">
        <v>0</v>
      </c>
      <c r="DA67" s="73" t="s">
        <v>2083</v>
      </c>
    </row>
    <row r="68" spans="1:105" ht="12" customHeight="1" x14ac:dyDescent="0.25">
      <c r="A68" s="60" t="s">
        <v>1911</v>
      </c>
      <c r="B68" s="262">
        <v>0</v>
      </c>
      <c r="C68" s="262">
        <v>0</v>
      </c>
      <c r="D68" s="262">
        <v>0</v>
      </c>
      <c r="E68" s="262">
        <v>0</v>
      </c>
      <c r="F68" s="262">
        <v>0</v>
      </c>
      <c r="G68" s="262">
        <v>0</v>
      </c>
      <c r="H68" s="262">
        <v>0</v>
      </c>
      <c r="I68" s="262">
        <v>0</v>
      </c>
      <c r="J68" s="262">
        <v>0</v>
      </c>
      <c r="K68" s="262">
        <v>0</v>
      </c>
      <c r="L68" s="262">
        <v>0</v>
      </c>
      <c r="M68" s="262">
        <v>0</v>
      </c>
      <c r="N68" s="262">
        <v>0</v>
      </c>
      <c r="O68" s="262">
        <v>0</v>
      </c>
      <c r="P68" s="262">
        <v>0</v>
      </c>
      <c r="Q68" s="262">
        <v>0</v>
      </c>
      <c r="R68" s="262">
        <v>0</v>
      </c>
      <c r="S68" s="262">
        <v>0</v>
      </c>
      <c r="T68" s="262">
        <v>0</v>
      </c>
      <c r="U68" s="262">
        <v>0</v>
      </c>
      <c r="V68" s="262">
        <v>0</v>
      </c>
      <c r="W68" s="262">
        <v>0</v>
      </c>
      <c r="X68" s="262">
        <v>0</v>
      </c>
      <c r="Y68" s="262">
        <v>0</v>
      </c>
      <c r="DA68" s="72" t="s">
        <v>2084</v>
      </c>
    </row>
    <row r="69" spans="1:105" ht="12" customHeight="1" x14ac:dyDescent="0.25">
      <c r="A69" s="57" t="s">
        <v>1913</v>
      </c>
      <c r="B69" s="261">
        <f t="shared" ref="B69:Y69" si="3">B70+B81</f>
        <v>651.56261717855273</v>
      </c>
      <c r="C69" s="261">
        <f t="shared" si="3"/>
        <v>637.32480845833834</v>
      </c>
      <c r="D69" s="261">
        <f t="shared" si="3"/>
        <v>619.99558859517856</v>
      </c>
      <c r="E69" s="261">
        <f t="shared" si="3"/>
        <v>587.55990725303764</v>
      </c>
      <c r="F69" s="261">
        <f t="shared" si="3"/>
        <v>619.50113080260803</v>
      </c>
      <c r="G69" s="261">
        <f t="shared" si="3"/>
        <v>709.12323373506376</v>
      </c>
      <c r="H69" s="261">
        <f t="shared" si="3"/>
        <v>649.56091730227922</v>
      </c>
      <c r="I69" s="261">
        <f t="shared" si="3"/>
        <v>711.08173655865448</v>
      </c>
      <c r="J69" s="261">
        <f t="shared" si="3"/>
        <v>683.95199297157774</v>
      </c>
      <c r="K69" s="261">
        <f t="shared" si="3"/>
        <v>670.44882990610995</v>
      </c>
      <c r="L69" s="261">
        <f t="shared" si="3"/>
        <v>670.93237014066062</v>
      </c>
      <c r="M69" s="261">
        <f t="shared" si="3"/>
        <v>605.48998706500049</v>
      </c>
      <c r="N69" s="261">
        <f t="shared" si="3"/>
        <v>592.18143121197909</v>
      </c>
      <c r="O69" s="261">
        <f t="shared" si="3"/>
        <v>608.00063411565736</v>
      </c>
      <c r="P69" s="261">
        <f t="shared" si="3"/>
        <v>620.24905152831468</v>
      </c>
      <c r="Q69" s="261">
        <f t="shared" si="3"/>
        <v>618.20912646034276</v>
      </c>
      <c r="R69" s="261">
        <f t="shared" si="3"/>
        <v>598.25566981994621</v>
      </c>
      <c r="S69" s="261">
        <f t="shared" si="3"/>
        <v>597.25438952605634</v>
      </c>
      <c r="T69" s="261">
        <f t="shared" si="3"/>
        <v>568.80149194093406</v>
      </c>
      <c r="U69" s="261">
        <f t="shared" si="3"/>
        <v>554.23739432457364</v>
      </c>
      <c r="V69" s="261">
        <f t="shared" si="3"/>
        <v>545.53003971622854</v>
      </c>
      <c r="W69" s="261">
        <f t="shared" si="3"/>
        <v>561.73730033010872</v>
      </c>
      <c r="X69" s="261">
        <f t="shared" si="3"/>
        <v>512.15943843279047</v>
      </c>
      <c r="Y69" s="261">
        <f t="shared" si="3"/>
        <v>433.45567751295641</v>
      </c>
      <c r="DA69" s="70"/>
    </row>
    <row r="70" spans="1:105" ht="12" customHeight="1" x14ac:dyDescent="0.25">
      <c r="A70" s="60" t="s">
        <v>1914</v>
      </c>
      <c r="B70" s="262">
        <v>651.56261717855273</v>
      </c>
      <c r="C70" s="262">
        <v>637.32480845833834</v>
      </c>
      <c r="D70" s="262">
        <v>619.99558859517856</v>
      </c>
      <c r="E70" s="262">
        <v>587.55990725303764</v>
      </c>
      <c r="F70" s="262">
        <v>619.50113080260803</v>
      </c>
      <c r="G70" s="262">
        <v>709.12323373506376</v>
      </c>
      <c r="H70" s="262">
        <v>649.56091730227922</v>
      </c>
      <c r="I70" s="262">
        <v>711.08173655865448</v>
      </c>
      <c r="J70" s="262">
        <v>683.95199297157774</v>
      </c>
      <c r="K70" s="262">
        <v>670.44882990610995</v>
      </c>
      <c r="L70" s="262">
        <v>670.93237014066062</v>
      </c>
      <c r="M70" s="262">
        <v>605.48998706500049</v>
      </c>
      <c r="N70" s="262">
        <v>592.18143121197909</v>
      </c>
      <c r="O70" s="262">
        <v>608.00063411565736</v>
      </c>
      <c r="P70" s="262">
        <v>620.24905152831468</v>
      </c>
      <c r="Q70" s="262">
        <v>618.20912646034276</v>
      </c>
      <c r="R70" s="262">
        <v>598.25566981994621</v>
      </c>
      <c r="S70" s="262">
        <v>597.25438952605634</v>
      </c>
      <c r="T70" s="262">
        <v>568.80149194093406</v>
      </c>
      <c r="U70" s="262">
        <v>554.23739432457364</v>
      </c>
      <c r="V70" s="262">
        <v>545.53003971622854</v>
      </c>
      <c r="W70" s="262">
        <v>561.73730033010872</v>
      </c>
      <c r="X70" s="262">
        <v>512.15943843279047</v>
      </c>
      <c r="Y70" s="262">
        <v>433.45567751295641</v>
      </c>
      <c r="DA70" s="72" t="s">
        <v>2085</v>
      </c>
    </row>
    <row r="71" spans="1:105" ht="12" customHeight="1" x14ac:dyDescent="0.25">
      <c r="A71" s="64" t="s">
        <v>28</v>
      </c>
      <c r="B71" s="229">
        <v>133.2970958645403</v>
      </c>
      <c r="C71" s="229">
        <v>116.44357066631061</v>
      </c>
      <c r="D71" s="229">
        <v>113.0742888281771</v>
      </c>
      <c r="E71" s="229">
        <v>154.78259353498601</v>
      </c>
      <c r="F71" s="229">
        <v>146.8497744036261</v>
      </c>
      <c r="G71" s="229">
        <v>155.872980835828</v>
      </c>
      <c r="H71" s="229">
        <v>142.91069443046391</v>
      </c>
      <c r="I71" s="229">
        <v>118.19893505687919</v>
      </c>
      <c r="J71" s="229">
        <v>141.67765091579031</v>
      </c>
      <c r="K71" s="229">
        <v>141.7686197103825</v>
      </c>
      <c r="L71" s="229">
        <v>143.93391394526239</v>
      </c>
      <c r="M71" s="229">
        <v>134.49416092608169</v>
      </c>
      <c r="N71" s="229">
        <v>134.9603057424537</v>
      </c>
      <c r="O71" s="229">
        <v>140.69079966288379</v>
      </c>
      <c r="P71" s="229">
        <v>141.20750030299251</v>
      </c>
      <c r="Q71" s="229">
        <v>139.65867000614301</v>
      </c>
      <c r="R71" s="229">
        <v>131.55843736379069</v>
      </c>
      <c r="S71" s="229">
        <v>119.6835993243628</v>
      </c>
      <c r="T71" s="229">
        <v>116.6410122285393</v>
      </c>
      <c r="U71" s="229">
        <v>98.752319387071054</v>
      </c>
      <c r="V71" s="229">
        <v>84.603183773207277</v>
      </c>
      <c r="W71" s="229">
        <v>82.942463067797462</v>
      </c>
      <c r="X71" s="229">
        <v>75.577271446101818</v>
      </c>
      <c r="Y71" s="229">
        <v>54.84197131958544</v>
      </c>
      <c r="DA71" s="73" t="s">
        <v>2086</v>
      </c>
    </row>
    <row r="72" spans="1:105" ht="12" customHeight="1" x14ac:dyDescent="0.25">
      <c r="A72" s="64" t="s">
        <v>30</v>
      </c>
      <c r="B72" s="229">
        <v>0</v>
      </c>
      <c r="C72" s="229">
        <v>0</v>
      </c>
      <c r="D72" s="229">
        <v>0</v>
      </c>
      <c r="E72" s="229">
        <v>0</v>
      </c>
      <c r="F72" s="229">
        <v>0</v>
      </c>
      <c r="G72" s="229">
        <v>0</v>
      </c>
      <c r="H72" s="229">
        <v>0</v>
      </c>
      <c r="I72" s="229">
        <v>0</v>
      </c>
      <c r="J72" s="229">
        <v>0</v>
      </c>
      <c r="K72" s="229">
        <v>0</v>
      </c>
      <c r="L72" s="229">
        <v>0</v>
      </c>
      <c r="M72" s="229">
        <v>0</v>
      </c>
      <c r="N72" s="229">
        <v>0</v>
      </c>
      <c r="O72" s="229">
        <v>0</v>
      </c>
      <c r="P72" s="229">
        <v>0</v>
      </c>
      <c r="Q72" s="229">
        <v>0</v>
      </c>
      <c r="R72" s="229">
        <v>0</v>
      </c>
      <c r="S72" s="229">
        <v>0</v>
      </c>
      <c r="T72" s="229">
        <v>0</v>
      </c>
      <c r="U72" s="229">
        <v>0</v>
      </c>
      <c r="V72" s="229">
        <v>0</v>
      </c>
      <c r="W72" s="229">
        <v>0</v>
      </c>
      <c r="X72" s="229">
        <v>0</v>
      </c>
      <c r="Y72" s="229">
        <v>0</v>
      </c>
      <c r="DA72" s="73" t="s">
        <v>2087</v>
      </c>
    </row>
    <row r="73" spans="1:105" ht="12" customHeight="1" x14ac:dyDescent="0.25">
      <c r="A73" s="64" t="s">
        <v>31</v>
      </c>
      <c r="B73" s="229">
        <v>13.493336068026821</v>
      </c>
      <c r="C73" s="229">
        <v>14.958619373317511</v>
      </c>
      <c r="D73" s="229">
        <v>13.274846160720619</v>
      </c>
      <c r="E73" s="229">
        <v>15.2896711588504</v>
      </c>
      <c r="F73" s="229">
        <v>5.7144128574661899</v>
      </c>
      <c r="G73" s="229">
        <v>3.240635060292318</v>
      </c>
      <c r="H73" s="229">
        <v>2.6931220424350899</v>
      </c>
      <c r="I73" s="229">
        <v>1.8533734201286891</v>
      </c>
      <c r="J73" s="229">
        <v>2.1599922069501098</v>
      </c>
      <c r="K73" s="229">
        <v>2.4404226661140949</v>
      </c>
      <c r="L73" s="229">
        <v>2.160689394128998</v>
      </c>
      <c r="M73" s="229">
        <v>2.4325260424428441</v>
      </c>
      <c r="N73" s="229">
        <v>1.623413570211748</v>
      </c>
      <c r="O73" s="229">
        <v>1.079176509077082</v>
      </c>
      <c r="P73" s="229">
        <v>0.53759379575762978</v>
      </c>
      <c r="Q73" s="229">
        <v>3.9809893830590339</v>
      </c>
      <c r="R73" s="229">
        <v>0.50398788453932519</v>
      </c>
      <c r="S73" s="229">
        <v>0.25254892691645492</v>
      </c>
      <c r="T73" s="229">
        <v>0.25147615698075432</v>
      </c>
      <c r="U73" s="229">
        <v>0.5041228702869367</v>
      </c>
      <c r="V73" s="229">
        <v>0.25223971329917322</v>
      </c>
      <c r="W73" s="229">
        <v>0.50592860848654975</v>
      </c>
      <c r="X73" s="229">
        <v>6.5910939894557083</v>
      </c>
      <c r="Y73" s="229">
        <v>0.50513416517268928</v>
      </c>
      <c r="DA73" s="73" t="s">
        <v>2088</v>
      </c>
    </row>
    <row r="74" spans="1:105" ht="12" customHeight="1" x14ac:dyDescent="0.25">
      <c r="A74" s="64" t="s">
        <v>159</v>
      </c>
      <c r="B74" s="229">
        <v>27.832492526213532</v>
      </c>
      <c r="C74" s="229">
        <v>28.579417959623211</v>
      </c>
      <c r="D74" s="229">
        <v>26.228558114287559</v>
      </c>
      <c r="E74" s="229">
        <v>42.358290762424772</v>
      </c>
      <c r="F74" s="229">
        <v>28.67980439643771</v>
      </c>
      <c r="G74" s="229">
        <v>25.18687543640986</v>
      </c>
      <c r="H74" s="229">
        <v>24.79636933623463</v>
      </c>
      <c r="I74" s="229">
        <v>22.190219618177331</v>
      </c>
      <c r="J74" s="229">
        <v>19.860710002711421</v>
      </c>
      <c r="K74" s="229">
        <v>20.239165092644178</v>
      </c>
      <c r="L74" s="229">
        <v>19.48881468108306</v>
      </c>
      <c r="M74" s="229">
        <v>17.518619179164158</v>
      </c>
      <c r="N74" s="229">
        <v>12.68313251723052</v>
      </c>
      <c r="O74" s="229">
        <v>10.000148717614749</v>
      </c>
      <c r="P74" s="229">
        <v>7.2237729694567818</v>
      </c>
      <c r="Q74" s="229">
        <v>7.1107242499873911</v>
      </c>
      <c r="R74" s="229">
        <v>7.1711937841238367</v>
      </c>
      <c r="S74" s="229">
        <v>8.0015241375641377</v>
      </c>
      <c r="T74" s="229">
        <v>9.6720205751441473</v>
      </c>
      <c r="U74" s="229">
        <v>7.4138487297351947</v>
      </c>
      <c r="V74" s="229">
        <v>7.7233577887191442</v>
      </c>
      <c r="W74" s="229">
        <v>7.7921712937218839</v>
      </c>
      <c r="X74" s="229">
        <v>18.23649810580222</v>
      </c>
      <c r="Y74" s="229">
        <v>11.988545566286509</v>
      </c>
      <c r="DA74" s="73" t="s">
        <v>2089</v>
      </c>
    </row>
    <row r="75" spans="1:105" ht="12" customHeight="1" x14ac:dyDescent="0.25">
      <c r="A75" s="64" t="s">
        <v>32</v>
      </c>
      <c r="B75" s="229">
        <v>20.61616976355922</v>
      </c>
      <c r="C75" s="229">
        <v>18.628937537382459</v>
      </c>
      <c r="D75" s="229">
        <v>26.928031474236342</v>
      </c>
      <c r="E75" s="229">
        <v>14.65712828135905</v>
      </c>
      <c r="F75" s="229">
        <v>18.7805306256842</v>
      </c>
      <c r="G75" s="229">
        <v>18.043383146936481</v>
      </c>
      <c r="H75" s="229">
        <v>16.23399059063571</v>
      </c>
      <c r="I75" s="229">
        <v>17.450626532301001</v>
      </c>
      <c r="J75" s="229">
        <v>18.61305401925075</v>
      </c>
      <c r="K75" s="229">
        <v>9.9124787170225908</v>
      </c>
      <c r="L75" s="229">
        <v>5.8078699820196009</v>
      </c>
      <c r="M75" s="229">
        <v>2.0341917357778279</v>
      </c>
      <c r="N75" s="229">
        <v>2.3272976067830138</v>
      </c>
      <c r="O75" s="229">
        <v>4.0610680326345987</v>
      </c>
      <c r="P75" s="229">
        <v>2.3142629603542919</v>
      </c>
      <c r="Q75" s="229">
        <v>2.6308327265088671</v>
      </c>
      <c r="R75" s="229">
        <v>2.6055496376822291</v>
      </c>
      <c r="S75" s="229">
        <v>2.3211305316110198</v>
      </c>
      <c r="T75" s="229">
        <v>2.600195876953852</v>
      </c>
      <c r="U75" s="229">
        <v>2.8958190661707119</v>
      </c>
      <c r="V75" s="229">
        <v>2.8978672227325348</v>
      </c>
      <c r="W75" s="229">
        <v>2.906191718187026</v>
      </c>
      <c r="X75" s="229">
        <v>2.3299048932262001</v>
      </c>
      <c r="Y75" s="229">
        <v>2.0311449321161912</v>
      </c>
      <c r="DA75" s="73" t="s">
        <v>2090</v>
      </c>
    </row>
    <row r="76" spans="1:105" ht="12" customHeight="1" x14ac:dyDescent="0.25">
      <c r="A76" s="64" t="s">
        <v>33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0.5466451029788868</v>
      </c>
      <c r="I76" s="229">
        <v>0</v>
      </c>
      <c r="J76" s="229">
        <v>0.27362210586651953</v>
      </c>
      <c r="K76" s="229">
        <v>0.27482476514313992</v>
      </c>
      <c r="L76" s="229">
        <v>0.27373985751414459</v>
      </c>
      <c r="M76" s="229">
        <v>0.27393549797806682</v>
      </c>
      <c r="N76" s="229">
        <v>0.27423003586526917</v>
      </c>
      <c r="O76" s="229">
        <v>0.27344118658194</v>
      </c>
      <c r="P76" s="229">
        <v>0.26826581673944111</v>
      </c>
      <c r="Q76" s="229">
        <v>0.26065081095522757</v>
      </c>
      <c r="R76" s="229">
        <v>0.26845864415809062</v>
      </c>
      <c r="S76" s="229">
        <v>0</v>
      </c>
      <c r="T76" s="229">
        <v>0.26790702797488652</v>
      </c>
      <c r="U76" s="229">
        <v>0.26853054686031042</v>
      </c>
      <c r="V76" s="229">
        <v>0.2687204732987496</v>
      </c>
      <c r="W76" s="229">
        <v>0.26949240734077762</v>
      </c>
      <c r="X76" s="229">
        <v>0.27006695539382319</v>
      </c>
      <c r="Y76" s="229">
        <v>0.2690692321386704</v>
      </c>
      <c r="DA76" s="73" t="s">
        <v>2091</v>
      </c>
    </row>
    <row r="77" spans="1:105" ht="12" customHeight="1" x14ac:dyDescent="0.25">
      <c r="A77" s="64" t="s">
        <v>35</v>
      </c>
      <c r="B77" s="229">
        <v>452.10067245453092</v>
      </c>
      <c r="C77" s="229">
        <v>454.93926967480331</v>
      </c>
      <c r="D77" s="229">
        <v>436.87473039396042</v>
      </c>
      <c r="E77" s="229">
        <v>340.38332433795279</v>
      </c>
      <c r="F77" s="229">
        <v>403.34082635097491</v>
      </c>
      <c r="G77" s="229">
        <v>497.75347493102441</v>
      </c>
      <c r="H77" s="229">
        <v>447.47897957976392</v>
      </c>
      <c r="I77" s="229">
        <v>535.36501721575758</v>
      </c>
      <c r="J77" s="229">
        <v>483.30191842267868</v>
      </c>
      <c r="K77" s="229">
        <v>443.2778793130766</v>
      </c>
      <c r="L77" s="229">
        <v>477.58870053613452</v>
      </c>
      <c r="M77" s="229">
        <v>440.18334529544711</v>
      </c>
      <c r="N77" s="229">
        <v>431.65579472367142</v>
      </c>
      <c r="O77" s="229">
        <v>427.42187914927251</v>
      </c>
      <c r="P77" s="229">
        <v>443.8882527371282</v>
      </c>
      <c r="Q77" s="229">
        <v>436.71652560469857</v>
      </c>
      <c r="R77" s="229">
        <v>426.9263409021745</v>
      </c>
      <c r="S77" s="229">
        <v>438.78795814832012</v>
      </c>
      <c r="T77" s="229">
        <v>394.98461228373861</v>
      </c>
      <c r="U77" s="229">
        <v>394.72598972908719</v>
      </c>
      <c r="V77" s="229">
        <v>395.74416569400711</v>
      </c>
      <c r="W77" s="229">
        <v>417.85325981204181</v>
      </c>
      <c r="X77" s="229">
        <v>363.99615224653422</v>
      </c>
      <c r="Y77" s="229">
        <v>326.09482746210779</v>
      </c>
      <c r="DA77" s="73" t="s">
        <v>2092</v>
      </c>
    </row>
    <row r="78" spans="1:105" ht="12" customHeight="1" x14ac:dyDescent="0.25">
      <c r="A78" s="64" t="s">
        <v>36</v>
      </c>
      <c r="B78" s="229">
        <v>4.2228505016818838</v>
      </c>
      <c r="C78" s="229">
        <v>3.7749932469012419</v>
      </c>
      <c r="D78" s="229">
        <v>3.6151336237965941</v>
      </c>
      <c r="E78" s="229">
        <v>0</v>
      </c>
      <c r="F78" s="229">
        <v>0</v>
      </c>
      <c r="G78" s="229">
        <v>0</v>
      </c>
      <c r="H78" s="229">
        <v>0</v>
      </c>
      <c r="I78" s="229">
        <v>0</v>
      </c>
      <c r="J78" s="229">
        <v>0</v>
      </c>
      <c r="K78" s="229">
        <v>0</v>
      </c>
      <c r="L78" s="229">
        <v>0</v>
      </c>
      <c r="M78" s="229">
        <v>0</v>
      </c>
      <c r="N78" s="229">
        <v>0</v>
      </c>
      <c r="O78" s="229">
        <v>0</v>
      </c>
      <c r="P78" s="229">
        <v>0</v>
      </c>
      <c r="Q78" s="229">
        <v>0</v>
      </c>
      <c r="R78" s="229">
        <v>0</v>
      </c>
      <c r="S78" s="229">
        <v>0</v>
      </c>
      <c r="T78" s="229">
        <v>0</v>
      </c>
      <c r="U78" s="229">
        <v>0</v>
      </c>
      <c r="V78" s="229">
        <v>0</v>
      </c>
      <c r="W78" s="229">
        <v>0</v>
      </c>
      <c r="X78" s="229">
        <v>0</v>
      </c>
      <c r="Y78" s="229">
        <v>0</v>
      </c>
      <c r="DA78" s="73" t="s">
        <v>2093</v>
      </c>
    </row>
    <row r="79" spans="1:105" ht="12" customHeight="1" x14ac:dyDescent="0.25">
      <c r="A79" s="64" t="s">
        <v>38</v>
      </c>
      <c r="B79" s="229">
        <v>0</v>
      </c>
      <c r="C79" s="229">
        <v>0</v>
      </c>
      <c r="D79" s="229">
        <v>0</v>
      </c>
      <c r="E79" s="229">
        <v>20.088899177464679</v>
      </c>
      <c r="F79" s="229">
        <v>16.13578216841897</v>
      </c>
      <c r="G79" s="229">
        <v>9.0258843245726421</v>
      </c>
      <c r="H79" s="229">
        <v>14.901116219767101</v>
      </c>
      <c r="I79" s="229">
        <v>16.023564715410661</v>
      </c>
      <c r="J79" s="229">
        <v>18.065045298329899</v>
      </c>
      <c r="K79" s="229">
        <v>52.535439641726953</v>
      </c>
      <c r="L79" s="229">
        <v>21.678641744517961</v>
      </c>
      <c r="M79" s="229">
        <v>8.5532083881088408</v>
      </c>
      <c r="N79" s="229">
        <v>8.6572570157634878</v>
      </c>
      <c r="O79" s="229">
        <v>24.474120857592741</v>
      </c>
      <c r="P79" s="229">
        <v>24.80940294588585</v>
      </c>
      <c r="Q79" s="229">
        <v>27.85073367899065</v>
      </c>
      <c r="R79" s="229">
        <v>29.22170160347768</v>
      </c>
      <c r="S79" s="229">
        <v>28.207628457281881</v>
      </c>
      <c r="T79" s="229">
        <v>44.384267791602483</v>
      </c>
      <c r="U79" s="229">
        <v>49.676763995362251</v>
      </c>
      <c r="V79" s="229">
        <v>54.040505050964569</v>
      </c>
      <c r="W79" s="229">
        <v>49.467793422533219</v>
      </c>
      <c r="X79" s="229">
        <v>45.158450796276419</v>
      </c>
      <c r="Y79" s="229">
        <v>37.724984835549073</v>
      </c>
      <c r="DA79" s="73" t="s">
        <v>2094</v>
      </c>
    </row>
    <row r="80" spans="1:105" ht="12" customHeight="1" x14ac:dyDescent="0.25">
      <c r="A80" s="64" t="s">
        <v>39</v>
      </c>
      <c r="B80" s="229">
        <v>0</v>
      </c>
      <c r="C80" s="229">
        <v>0</v>
      </c>
      <c r="D80" s="229">
        <v>0</v>
      </c>
      <c r="E80" s="229">
        <v>0</v>
      </c>
      <c r="F80" s="229">
        <v>0</v>
      </c>
      <c r="G80" s="229">
        <v>0</v>
      </c>
      <c r="H80" s="229">
        <v>0</v>
      </c>
      <c r="I80" s="229">
        <v>0</v>
      </c>
      <c r="J80" s="229">
        <v>0</v>
      </c>
      <c r="K80" s="229">
        <v>0</v>
      </c>
      <c r="L80" s="229">
        <v>0</v>
      </c>
      <c r="M80" s="229">
        <v>0</v>
      </c>
      <c r="N80" s="229">
        <v>0</v>
      </c>
      <c r="O80" s="229">
        <v>0</v>
      </c>
      <c r="P80" s="229">
        <v>0</v>
      </c>
      <c r="Q80" s="229">
        <v>0</v>
      </c>
      <c r="R80" s="229">
        <v>0</v>
      </c>
      <c r="S80" s="229">
        <v>0</v>
      </c>
      <c r="T80" s="229">
        <v>0</v>
      </c>
      <c r="U80" s="229">
        <v>0</v>
      </c>
      <c r="V80" s="229">
        <v>0</v>
      </c>
      <c r="W80" s="229">
        <v>0</v>
      </c>
      <c r="X80" s="229">
        <v>0</v>
      </c>
      <c r="Y80" s="229">
        <v>0</v>
      </c>
      <c r="DA80" s="73" t="s">
        <v>2095</v>
      </c>
    </row>
    <row r="81" spans="1:105" ht="12" customHeight="1" x14ac:dyDescent="0.25">
      <c r="A81" s="61" t="s">
        <v>1926</v>
      </c>
      <c r="B81" s="263">
        <v>0</v>
      </c>
      <c r="C81" s="263">
        <v>0</v>
      </c>
      <c r="D81" s="263">
        <v>0</v>
      </c>
      <c r="E81" s="263">
        <v>0</v>
      </c>
      <c r="F81" s="263">
        <v>0</v>
      </c>
      <c r="G81" s="263">
        <v>0</v>
      </c>
      <c r="H81" s="263">
        <v>0</v>
      </c>
      <c r="I81" s="263">
        <v>0</v>
      </c>
      <c r="J81" s="263">
        <v>0</v>
      </c>
      <c r="K81" s="263">
        <v>0</v>
      </c>
      <c r="L81" s="263">
        <v>0</v>
      </c>
      <c r="M81" s="263">
        <v>0</v>
      </c>
      <c r="N81" s="263">
        <v>0</v>
      </c>
      <c r="O81" s="263">
        <v>0</v>
      </c>
      <c r="P81" s="263">
        <v>0</v>
      </c>
      <c r="Q81" s="263">
        <v>0</v>
      </c>
      <c r="R81" s="263">
        <v>0</v>
      </c>
      <c r="S81" s="263">
        <v>0</v>
      </c>
      <c r="T81" s="263">
        <v>0</v>
      </c>
      <c r="U81" s="263">
        <v>0</v>
      </c>
      <c r="V81" s="263">
        <v>0</v>
      </c>
      <c r="W81" s="263">
        <v>0</v>
      </c>
      <c r="X81" s="263">
        <v>0</v>
      </c>
      <c r="Y81" s="263">
        <v>0</v>
      </c>
      <c r="DA81" s="74" t="s">
        <v>2096</v>
      </c>
    </row>
    <row r="82" spans="1:105" ht="12" customHeight="1" x14ac:dyDescent="0.25">
      <c r="J82" s="131"/>
    </row>
    <row r="83" spans="1:105" ht="15" customHeight="1" x14ac:dyDescent="0.25">
      <c r="A83" s="34" t="s">
        <v>62</v>
      </c>
      <c r="B83" s="223">
        <v>33.015540135352033</v>
      </c>
      <c r="C83" s="223">
        <v>28.881895747821002</v>
      </c>
      <c r="D83" s="223">
        <v>26.356703100841418</v>
      </c>
      <c r="E83" s="223">
        <v>35.948450716454261</v>
      </c>
      <c r="F83" s="223">
        <v>39.569501513266218</v>
      </c>
      <c r="G83" s="223">
        <v>60.938105175473687</v>
      </c>
      <c r="H83" s="223">
        <v>61.762841190350407</v>
      </c>
      <c r="I83" s="223">
        <v>81.202449607054419</v>
      </c>
      <c r="J83" s="223">
        <v>76.455169127647409</v>
      </c>
      <c r="K83" s="223">
        <v>70.043769386045142</v>
      </c>
      <c r="L83" s="223">
        <v>93.262864867137537</v>
      </c>
      <c r="M83" s="223">
        <v>81.350023213871225</v>
      </c>
      <c r="N83" s="223">
        <v>70.213760124796678</v>
      </c>
      <c r="O83" s="223">
        <v>88.563087323323984</v>
      </c>
      <c r="P83" s="223">
        <v>89.786249544291806</v>
      </c>
      <c r="Q83" s="223">
        <v>92.122920805089464</v>
      </c>
      <c r="R83" s="223">
        <v>90.435404646636215</v>
      </c>
      <c r="S83" s="223">
        <v>95.737705239640306</v>
      </c>
      <c r="T83" s="223">
        <v>86.080750511165405</v>
      </c>
      <c r="U83" s="223">
        <v>83.011695133341902</v>
      </c>
      <c r="V83" s="223">
        <v>74.383892726433956</v>
      </c>
      <c r="W83" s="223">
        <v>58.526975596017962</v>
      </c>
      <c r="X83" s="223">
        <v>51.170755204740367</v>
      </c>
      <c r="Y83" s="223">
        <v>50.143249084719422</v>
      </c>
      <c r="DA83" s="89" t="s">
        <v>2097</v>
      </c>
    </row>
    <row r="84" spans="1:105" ht="12" customHeight="1" x14ac:dyDescent="0.25">
      <c r="A84" s="55" t="s">
        <v>91</v>
      </c>
      <c r="B84" s="259">
        <v>0</v>
      </c>
      <c r="C84" s="259">
        <v>0</v>
      </c>
      <c r="D84" s="259">
        <v>0</v>
      </c>
      <c r="E84" s="259">
        <v>0</v>
      </c>
      <c r="F84" s="259">
        <v>0</v>
      </c>
      <c r="G84" s="259">
        <v>0</v>
      </c>
      <c r="H84" s="259">
        <v>0</v>
      </c>
      <c r="I84" s="259">
        <v>0</v>
      </c>
      <c r="J84" s="259">
        <v>0</v>
      </c>
      <c r="K84" s="259">
        <v>0</v>
      </c>
      <c r="L84" s="259">
        <v>0</v>
      </c>
      <c r="M84" s="259">
        <v>0</v>
      </c>
      <c r="N84" s="259">
        <v>0</v>
      </c>
      <c r="O84" s="259">
        <v>0</v>
      </c>
      <c r="P84" s="259">
        <v>0</v>
      </c>
      <c r="Q84" s="259">
        <v>0</v>
      </c>
      <c r="R84" s="259">
        <v>0</v>
      </c>
      <c r="S84" s="259">
        <v>0</v>
      </c>
      <c r="T84" s="259">
        <v>0</v>
      </c>
      <c r="U84" s="259">
        <v>0</v>
      </c>
      <c r="V84" s="259">
        <v>0</v>
      </c>
      <c r="W84" s="259">
        <v>0</v>
      </c>
      <c r="X84" s="259">
        <v>0</v>
      </c>
      <c r="Y84" s="259">
        <v>0</v>
      </c>
      <c r="DA84" s="67" t="s">
        <v>2098</v>
      </c>
    </row>
    <row r="85" spans="1:105" ht="12" customHeight="1" x14ac:dyDescent="0.25">
      <c r="A85" s="173" t="s">
        <v>92</v>
      </c>
      <c r="B85" s="224">
        <v>0</v>
      </c>
      <c r="C85" s="224">
        <v>0</v>
      </c>
      <c r="D85" s="224">
        <v>0</v>
      </c>
      <c r="E85" s="224">
        <v>0</v>
      </c>
      <c r="F85" s="224">
        <v>0</v>
      </c>
      <c r="G85" s="224">
        <v>0</v>
      </c>
      <c r="H85" s="224">
        <v>0</v>
      </c>
      <c r="I85" s="224">
        <v>0</v>
      </c>
      <c r="J85" s="224">
        <v>0</v>
      </c>
      <c r="K85" s="224">
        <v>0</v>
      </c>
      <c r="L85" s="224">
        <v>0</v>
      </c>
      <c r="M85" s="224">
        <v>0</v>
      </c>
      <c r="N85" s="224">
        <v>0</v>
      </c>
      <c r="O85" s="224">
        <v>0</v>
      </c>
      <c r="P85" s="224">
        <v>0</v>
      </c>
      <c r="Q85" s="224">
        <v>0</v>
      </c>
      <c r="R85" s="224">
        <v>0</v>
      </c>
      <c r="S85" s="224">
        <v>0</v>
      </c>
      <c r="T85" s="224">
        <v>0</v>
      </c>
      <c r="U85" s="224">
        <v>0</v>
      </c>
      <c r="V85" s="224">
        <v>0</v>
      </c>
      <c r="W85" s="224">
        <v>0</v>
      </c>
      <c r="X85" s="224">
        <v>0</v>
      </c>
      <c r="Y85" s="224">
        <v>0</v>
      </c>
      <c r="DA85" s="177" t="s">
        <v>2099</v>
      </c>
    </row>
    <row r="86" spans="1:105" ht="12" customHeight="1" x14ac:dyDescent="0.25">
      <c r="A86" s="173" t="s">
        <v>93</v>
      </c>
      <c r="B86" s="224">
        <v>0</v>
      </c>
      <c r="C86" s="224">
        <v>0</v>
      </c>
      <c r="D86" s="224">
        <v>0</v>
      </c>
      <c r="E86" s="224">
        <v>0</v>
      </c>
      <c r="F86" s="224">
        <v>0</v>
      </c>
      <c r="G86" s="224">
        <v>0</v>
      </c>
      <c r="H86" s="224">
        <v>0</v>
      </c>
      <c r="I86" s="224">
        <v>0</v>
      </c>
      <c r="J86" s="224">
        <v>0</v>
      </c>
      <c r="K86" s="224">
        <v>0</v>
      </c>
      <c r="L86" s="224">
        <v>0</v>
      </c>
      <c r="M86" s="224">
        <v>0</v>
      </c>
      <c r="N86" s="224">
        <v>0</v>
      </c>
      <c r="O86" s="224">
        <v>0</v>
      </c>
      <c r="P86" s="224">
        <v>0</v>
      </c>
      <c r="Q86" s="224">
        <v>0</v>
      </c>
      <c r="R86" s="224">
        <v>0</v>
      </c>
      <c r="S86" s="224">
        <v>0</v>
      </c>
      <c r="T86" s="224">
        <v>0</v>
      </c>
      <c r="U86" s="224">
        <v>0</v>
      </c>
      <c r="V86" s="224">
        <v>0</v>
      </c>
      <c r="W86" s="224">
        <v>0</v>
      </c>
      <c r="X86" s="224">
        <v>0</v>
      </c>
      <c r="Y86" s="224">
        <v>0</v>
      </c>
      <c r="DA86" s="177" t="s">
        <v>2100</v>
      </c>
    </row>
    <row r="87" spans="1:105" ht="12" customHeight="1" x14ac:dyDescent="0.25">
      <c r="A87" s="173" t="s">
        <v>94</v>
      </c>
      <c r="B87" s="224">
        <v>0</v>
      </c>
      <c r="C87" s="224">
        <v>0</v>
      </c>
      <c r="D87" s="224">
        <v>0</v>
      </c>
      <c r="E87" s="224">
        <v>0</v>
      </c>
      <c r="F87" s="224">
        <v>0</v>
      </c>
      <c r="G87" s="224">
        <v>0</v>
      </c>
      <c r="H87" s="224">
        <v>0</v>
      </c>
      <c r="I87" s="224">
        <v>0</v>
      </c>
      <c r="J87" s="224">
        <v>0</v>
      </c>
      <c r="K87" s="224">
        <v>0</v>
      </c>
      <c r="L87" s="224">
        <v>0</v>
      </c>
      <c r="M87" s="224">
        <v>0</v>
      </c>
      <c r="N87" s="224">
        <v>0</v>
      </c>
      <c r="O87" s="224">
        <v>0</v>
      </c>
      <c r="P87" s="224">
        <v>0</v>
      </c>
      <c r="Q87" s="224">
        <v>0</v>
      </c>
      <c r="R87" s="224">
        <v>0</v>
      </c>
      <c r="S87" s="224">
        <v>0</v>
      </c>
      <c r="T87" s="224">
        <v>0</v>
      </c>
      <c r="U87" s="224">
        <v>0</v>
      </c>
      <c r="V87" s="224">
        <v>0</v>
      </c>
      <c r="W87" s="224">
        <v>0</v>
      </c>
      <c r="X87" s="224">
        <v>0</v>
      </c>
      <c r="Y87" s="224">
        <v>0</v>
      </c>
      <c r="DA87" s="177" t="s">
        <v>2101</v>
      </c>
    </row>
    <row r="88" spans="1:105" ht="12" customHeight="1" x14ac:dyDescent="0.25">
      <c r="A88" s="56" t="s">
        <v>95</v>
      </c>
      <c r="B88" s="260">
        <v>33.015540135352033</v>
      </c>
      <c r="C88" s="260">
        <v>28.881895747821002</v>
      </c>
      <c r="D88" s="260">
        <v>26.356703100841418</v>
      </c>
      <c r="E88" s="260">
        <v>35.948450716454261</v>
      </c>
      <c r="F88" s="260">
        <v>39.569501513266218</v>
      </c>
      <c r="G88" s="260">
        <v>60.938105175473687</v>
      </c>
      <c r="H88" s="260">
        <v>61.762841190350407</v>
      </c>
      <c r="I88" s="260">
        <v>81.202449607054419</v>
      </c>
      <c r="J88" s="260">
        <v>76.455169127647409</v>
      </c>
      <c r="K88" s="260">
        <v>70.043769386045142</v>
      </c>
      <c r="L88" s="260">
        <v>93.262864867137537</v>
      </c>
      <c r="M88" s="260">
        <v>81.350023213871225</v>
      </c>
      <c r="N88" s="260">
        <v>70.213760124796678</v>
      </c>
      <c r="O88" s="260">
        <v>88.563087323323984</v>
      </c>
      <c r="P88" s="260">
        <v>89.786249544291806</v>
      </c>
      <c r="Q88" s="260">
        <v>92.122920805089464</v>
      </c>
      <c r="R88" s="260">
        <v>90.435404646636215</v>
      </c>
      <c r="S88" s="260">
        <v>95.737705239640306</v>
      </c>
      <c r="T88" s="260">
        <v>86.080750511165405</v>
      </c>
      <c r="U88" s="260">
        <v>83.011695133341902</v>
      </c>
      <c r="V88" s="260">
        <v>74.383892726433956</v>
      </c>
      <c r="W88" s="260">
        <v>58.526975596017962</v>
      </c>
      <c r="X88" s="260">
        <v>51.170755204740367</v>
      </c>
      <c r="Y88" s="260">
        <v>50.143249084719422</v>
      </c>
      <c r="DA88" s="68" t="s">
        <v>2102</v>
      </c>
    </row>
    <row r="89" spans="1:105" ht="12" customHeight="1" x14ac:dyDescent="0.25">
      <c r="A89" s="37" t="s">
        <v>159</v>
      </c>
      <c r="B89" s="226">
        <v>1.9146515413306679</v>
      </c>
      <c r="C89" s="226">
        <v>1.707126924259277</v>
      </c>
      <c r="D89" s="226">
        <v>1.4927519111519549</v>
      </c>
      <c r="E89" s="226">
        <v>3.9784409842836661</v>
      </c>
      <c r="F89" s="226">
        <v>2.6268318749076731</v>
      </c>
      <c r="G89" s="226">
        <v>2.9350201477225308</v>
      </c>
      <c r="H89" s="226">
        <v>3.2427994070118942</v>
      </c>
      <c r="I89" s="226">
        <v>3.2317877607007461</v>
      </c>
      <c r="J89" s="226">
        <v>3.0178194016601512</v>
      </c>
      <c r="K89" s="226">
        <v>3.058414851028437</v>
      </c>
      <c r="L89" s="226">
        <v>3.6565377318027998</v>
      </c>
      <c r="M89" s="226">
        <v>3.1136857333262018</v>
      </c>
      <c r="N89" s="226">
        <v>2.0041692716988182</v>
      </c>
      <c r="O89" s="226">
        <v>2.024690088067203</v>
      </c>
      <c r="P89" s="226">
        <v>1.437770322063681</v>
      </c>
      <c r="Q89" s="226">
        <v>1.4759361602129919</v>
      </c>
      <c r="R89" s="226">
        <v>1.493972574931445</v>
      </c>
      <c r="S89" s="226">
        <v>1.7145604131742229</v>
      </c>
      <c r="T89" s="226">
        <v>2.0574845991915032</v>
      </c>
      <c r="U89" s="226">
        <v>1.530403336501341</v>
      </c>
      <c r="V89" s="226">
        <v>1.423890112108487</v>
      </c>
      <c r="W89" s="226">
        <v>1.0714368951709321</v>
      </c>
      <c r="X89" s="226">
        <v>2.4413806081284011</v>
      </c>
      <c r="Y89" s="226">
        <v>1.7780958025502349</v>
      </c>
      <c r="DA89" s="69" t="s">
        <v>2103</v>
      </c>
    </row>
    <row r="90" spans="1:105" ht="12" customHeight="1" x14ac:dyDescent="0.25">
      <c r="A90" s="37" t="s">
        <v>35</v>
      </c>
      <c r="B90" s="226">
        <v>31.10088859402136</v>
      </c>
      <c r="C90" s="226">
        <v>27.17476882356172</v>
      </c>
      <c r="D90" s="226">
        <v>24.863951189689459</v>
      </c>
      <c r="E90" s="226">
        <v>31.970009732170599</v>
      </c>
      <c r="F90" s="226">
        <v>36.942669638358552</v>
      </c>
      <c r="G90" s="226">
        <v>58.003085027751162</v>
      </c>
      <c r="H90" s="226">
        <v>58.52004178333852</v>
      </c>
      <c r="I90" s="226">
        <v>77.970661846353678</v>
      </c>
      <c r="J90" s="226">
        <v>73.437349725987261</v>
      </c>
      <c r="K90" s="226">
        <v>66.985354535016711</v>
      </c>
      <c r="L90" s="226">
        <v>89.606327135334737</v>
      </c>
      <c r="M90" s="226">
        <v>78.236337480545018</v>
      </c>
      <c r="N90" s="226">
        <v>68.209590853097865</v>
      </c>
      <c r="O90" s="226">
        <v>86.538397235256781</v>
      </c>
      <c r="P90" s="226">
        <v>88.348479222228121</v>
      </c>
      <c r="Q90" s="226">
        <v>90.646984644876468</v>
      </c>
      <c r="R90" s="226">
        <v>88.941432071704767</v>
      </c>
      <c r="S90" s="226">
        <v>94.02314482646608</v>
      </c>
      <c r="T90" s="226">
        <v>84.023265911973908</v>
      </c>
      <c r="U90" s="226">
        <v>81.481291796840566</v>
      </c>
      <c r="V90" s="226">
        <v>72.960002614325475</v>
      </c>
      <c r="W90" s="226">
        <v>57.455538700847022</v>
      </c>
      <c r="X90" s="226">
        <v>48.729374596611983</v>
      </c>
      <c r="Y90" s="226">
        <v>48.365153282169189</v>
      </c>
      <c r="DA90" s="69" t="s">
        <v>2104</v>
      </c>
    </row>
    <row r="91" spans="1:105" ht="12" customHeight="1" x14ac:dyDescent="0.25">
      <c r="A91" s="37" t="s">
        <v>96</v>
      </c>
      <c r="B91" s="226">
        <v>0</v>
      </c>
      <c r="C91" s="226">
        <v>0</v>
      </c>
      <c r="D91" s="226">
        <v>0</v>
      </c>
      <c r="E91" s="226">
        <v>0</v>
      </c>
      <c r="F91" s="226">
        <v>0</v>
      </c>
      <c r="G91" s="226">
        <v>0</v>
      </c>
      <c r="H91" s="226">
        <v>0</v>
      </c>
      <c r="I91" s="226">
        <v>0</v>
      </c>
      <c r="J91" s="226">
        <v>0</v>
      </c>
      <c r="K91" s="226">
        <v>0</v>
      </c>
      <c r="L91" s="226">
        <v>0</v>
      </c>
      <c r="M91" s="226">
        <v>0</v>
      </c>
      <c r="N91" s="226">
        <v>0</v>
      </c>
      <c r="O91" s="226">
        <v>0</v>
      </c>
      <c r="P91" s="226">
        <v>0</v>
      </c>
      <c r="Q91" s="226">
        <v>0</v>
      </c>
      <c r="R91" s="226">
        <v>0</v>
      </c>
      <c r="S91" s="226">
        <v>0</v>
      </c>
      <c r="T91" s="226">
        <v>0</v>
      </c>
      <c r="U91" s="226">
        <v>0</v>
      </c>
      <c r="V91" s="226">
        <v>0</v>
      </c>
      <c r="W91" s="226">
        <v>0</v>
      </c>
      <c r="X91" s="226">
        <v>0</v>
      </c>
      <c r="Y91" s="226">
        <v>0</v>
      </c>
      <c r="DA91" s="69" t="s">
        <v>2105</v>
      </c>
    </row>
    <row r="92" spans="1:105" ht="12" customHeight="1" x14ac:dyDescent="0.25">
      <c r="A92" s="37" t="s">
        <v>78</v>
      </c>
      <c r="B92" s="226">
        <v>0</v>
      </c>
      <c r="C92" s="226">
        <v>0</v>
      </c>
      <c r="D92" s="226">
        <v>0</v>
      </c>
      <c r="E92" s="226">
        <v>0</v>
      </c>
      <c r="F92" s="226">
        <v>0</v>
      </c>
      <c r="G92" s="226">
        <v>0</v>
      </c>
      <c r="H92" s="226">
        <v>0</v>
      </c>
      <c r="I92" s="226">
        <v>0</v>
      </c>
      <c r="J92" s="226">
        <v>0</v>
      </c>
      <c r="K92" s="226">
        <v>0</v>
      </c>
      <c r="L92" s="226">
        <v>0</v>
      </c>
      <c r="M92" s="226">
        <v>0</v>
      </c>
      <c r="N92" s="226">
        <v>0</v>
      </c>
      <c r="O92" s="226">
        <v>0</v>
      </c>
      <c r="P92" s="226">
        <v>0</v>
      </c>
      <c r="Q92" s="226">
        <v>0</v>
      </c>
      <c r="R92" s="226">
        <v>0</v>
      </c>
      <c r="S92" s="226">
        <v>0</v>
      </c>
      <c r="T92" s="226">
        <v>0</v>
      </c>
      <c r="U92" s="226">
        <v>0</v>
      </c>
      <c r="V92" s="226">
        <v>0</v>
      </c>
      <c r="W92" s="226">
        <v>0</v>
      </c>
      <c r="X92" s="226">
        <v>0</v>
      </c>
      <c r="Y92" s="226">
        <v>0</v>
      </c>
      <c r="DA92" s="69" t="s">
        <v>2106</v>
      </c>
    </row>
    <row r="93" spans="1:105" ht="12" customHeight="1" x14ac:dyDescent="0.25">
      <c r="A93" s="37" t="s">
        <v>40</v>
      </c>
      <c r="B93" s="226">
        <v>0</v>
      </c>
      <c r="C93" s="226">
        <v>0</v>
      </c>
      <c r="D93" s="226">
        <v>0</v>
      </c>
      <c r="E93" s="226">
        <v>0</v>
      </c>
      <c r="F93" s="226">
        <v>0</v>
      </c>
      <c r="G93" s="226">
        <v>0</v>
      </c>
      <c r="H93" s="226">
        <v>0</v>
      </c>
      <c r="I93" s="226">
        <v>0</v>
      </c>
      <c r="J93" s="226">
        <v>0</v>
      </c>
      <c r="K93" s="226">
        <v>0</v>
      </c>
      <c r="L93" s="226">
        <v>0</v>
      </c>
      <c r="M93" s="226">
        <v>0</v>
      </c>
      <c r="N93" s="226">
        <v>0</v>
      </c>
      <c r="O93" s="226">
        <v>0</v>
      </c>
      <c r="P93" s="226">
        <v>0</v>
      </c>
      <c r="Q93" s="226">
        <v>0</v>
      </c>
      <c r="R93" s="226">
        <v>0</v>
      </c>
      <c r="S93" s="226">
        <v>0</v>
      </c>
      <c r="T93" s="226">
        <v>0</v>
      </c>
      <c r="U93" s="226">
        <v>0</v>
      </c>
      <c r="V93" s="226">
        <v>0</v>
      </c>
      <c r="W93" s="226">
        <v>0</v>
      </c>
      <c r="X93" s="226">
        <v>0</v>
      </c>
      <c r="Y93" s="226">
        <v>0</v>
      </c>
      <c r="DA93" s="69" t="s">
        <v>2107</v>
      </c>
    </row>
    <row r="94" spans="1:105" ht="12" customHeight="1" x14ac:dyDescent="0.25">
      <c r="A94" s="132" t="s">
        <v>1939</v>
      </c>
      <c r="B94" s="316">
        <v>0</v>
      </c>
      <c r="C94" s="316">
        <v>0</v>
      </c>
      <c r="D94" s="316">
        <v>0</v>
      </c>
      <c r="E94" s="316">
        <v>0</v>
      </c>
      <c r="F94" s="316">
        <v>0</v>
      </c>
      <c r="G94" s="316">
        <v>0</v>
      </c>
      <c r="H94" s="316">
        <v>0</v>
      </c>
      <c r="I94" s="316">
        <v>0</v>
      </c>
      <c r="J94" s="316">
        <v>0</v>
      </c>
      <c r="K94" s="316">
        <v>0</v>
      </c>
      <c r="L94" s="316">
        <v>0</v>
      </c>
      <c r="M94" s="316">
        <v>0</v>
      </c>
      <c r="N94" s="316">
        <v>0</v>
      </c>
      <c r="O94" s="316">
        <v>0</v>
      </c>
      <c r="P94" s="316">
        <v>0</v>
      </c>
      <c r="Q94" s="316">
        <v>0</v>
      </c>
      <c r="R94" s="316">
        <v>0</v>
      </c>
      <c r="S94" s="316">
        <v>0</v>
      </c>
      <c r="T94" s="316">
        <v>0</v>
      </c>
      <c r="U94" s="316">
        <v>0</v>
      </c>
      <c r="V94" s="316">
        <v>0</v>
      </c>
      <c r="W94" s="316">
        <v>0</v>
      </c>
      <c r="X94" s="316">
        <v>0</v>
      </c>
      <c r="Y94" s="316">
        <v>0</v>
      </c>
      <c r="DA94" s="139" t="s">
        <v>2108</v>
      </c>
    </row>
    <row r="95" spans="1:105" ht="12" customHeight="1" x14ac:dyDescent="0.25">
      <c r="J95" s="131"/>
    </row>
    <row r="96" spans="1:105" ht="15" customHeight="1" x14ac:dyDescent="0.25">
      <c r="A96" s="32" t="s">
        <v>429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54</v>
      </c>
      <c r="B98" s="232">
        <f t="shared" ref="B98:Y98" si="4">SUM(B$99:B$104,B$106:B$108)</f>
        <v>1</v>
      </c>
      <c r="C98" s="232">
        <f t="shared" si="4"/>
        <v>1</v>
      </c>
      <c r="D98" s="232">
        <f t="shared" si="4"/>
        <v>0.99999999999999989</v>
      </c>
      <c r="E98" s="232">
        <f t="shared" si="4"/>
        <v>1</v>
      </c>
      <c r="F98" s="232">
        <f t="shared" si="4"/>
        <v>1.0000000000000002</v>
      </c>
      <c r="G98" s="232">
        <f t="shared" si="4"/>
        <v>1</v>
      </c>
      <c r="H98" s="232">
        <f t="shared" si="4"/>
        <v>0.99999999999999989</v>
      </c>
      <c r="I98" s="232">
        <f t="shared" si="4"/>
        <v>1</v>
      </c>
      <c r="J98" s="232">
        <f t="shared" si="4"/>
        <v>1.0000000000000002</v>
      </c>
      <c r="K98" s="232">
        <f t="shared" si="4"/>
        <v>0.99999999999999989</v>
      </c>
      <c r="L98" s="232">
        <f t="shared" si="4"/>
        <v>1</v>
      </c>
      <c r="M98" s="232">
        <f t="shared" si="4"/>
        <v>0.99999999999999989</v>
      </c>
      <c r="N98" s="232">
        <f t="shared" si="4"/>
        <v>0.99999999999999989</v>
      </c>
      <c r="O98" s="232">
        <f t="shared" si="4"/>
        <v>0.99999999999999989</v>
      </c>
      <c r="P98" s="232">
        <f t="shared" si="4"/>
        <v>1.0000000000000002</v>
      </c>
      <c r="Q98" s="232">
        <f t="shared" si="4"/>
        <v>1</v>
      </c>
      <c r="R98" s="232">
        <f t="shared" si="4"/>
        <v>1</v>
      </c>
      <c r="S98" s="232">
        <f t="shared" si="4"/>
        <v>1</v>
      </c>
      <c r="T98" s="232">
        <f t="shared" si="4"/>
        <v>1</v>
      </c>
      <c r="U98" s="232">
        <f t="shared" si="4"/>
        <v>1.0000000000000002</v>
      </c>
      <c r="V98" s="232">
        <f t="shared" si="4"/>
        <v>1</v>
      </c>
      <c r="W98" s="232">
        <f t="shared" si="4"/>
        <v>1</v>
      </c>
      <c r="X98" s="232">
        <f t="shared" si="4"/>
        <v>0.99999999999999989</v>
      </c>
      <c r="Y98" s="232">
        <f t="shared" si="4"/>
        <v>0.99999999999999989</v>
      </c>
      <c r="DA98" s="95"/>
    </row>
    <row r="99" spans="1:105" ht="12" customHeight="1" x14ac:dyDescent="0.25">
      <c r="A99" s="55" t="s">
        <v>91</v>
      </c>
      <c r="B99" s="266">
        <f t="shared" ref="B99:Y99" si="5">IF(B$6=0,0,B$6/B$5)</f>
        <v>0</v>
      </c>
      <c r="C99" s="266">
        <f t="shared" si="5"/>
        <v>0</v>
      </c>
      <c r="D99" s="266">
        <f t="shared" si="5"/>
        <v>0</v>
      </c>
      <c r="E99" s="266">
        <f t="shared" si="5"/>
        <v>0</v>
      </c>
      <c r="F99" s="266">
        <f t="shared" si="5"/>
        <v>0</v>
      </c>
      <c r="G99" s="266">
        <f t="shared" si="5"/>
        <v>0</v>
      </c>
      <c r="H99" s="266">
        <f t="shared" si="5"/>
        <v>0</v>
      </c>
      <c r="I99" s="266">
        <f t="shared" si="5"/>
        <v>0</v>
      </c>
      <c r="J99" s="266">
        <f t="shared" si="5"/>
        <v>0</v>
      </c>
      <c r="K99" s="266">
        <f t="shared" si="5"/>
        <v>0</v>
      </c>
      <c r="L99" s="266">
        <f t="shared" si="5"/>
        <v>0</v>
      </c>
      <c r="M99" s="266">
        <f t="shared" si="5"/>
        <v>0</v>
      </c>
      <c r="N99" s="266">
        <f t="shared" si="5"/>
        <v>0</v>
      </c>
      <c r="O99" s="266">
        <f t="shared" si="5"/>
        <v>0</v>
      </c>
      <c r="P99" s="266">
        <f t="shared" si="5"/>
        <v>0</v>
      </c>
      <c r="Q99" s="266">
        <f t="shared" si="5"/>
        <v>0</v>
      </c>
      <c r="R99" s="266">
        <f t="shared" si="5"/>
        <v>0</v>
      </c>
      <c r="S99" s="266">
        <f t="shared" si="5"/>
        <v>0</v>
      </c>
      <c r="T99" s="266">
        <f t="shared" si="5"/>
        <v>0</v>
      </c>
      <c r="U99" s="266">
        <f t="shared" si="5"/>
        <v>0</v>
      </c>
      <c r="V99" s="266">
        <f t="shared" si="5"/>
        <v>0</v>
      </c>
      <c r="W99" s="266">
        <f t="shared" si="5"/>
        <v>0</v>
      </c>
      <c r="X99" s="266">
        <f t="shared" si="5"/>
        <v>0</v>
      </c>
      <c r="Y99" s="266">
        <f t="shared" si="5"/>
        <v>0</v>
      </c>
      <c r="DA99" s="76"/>
    </row>
    <row r="100" spans="1:105" ht="12" customHeight="1" x14ac:dyDescent="0.25">
      <c r="A100" s="173" t="s">
        <v>92</v>
      </c>
      <c r="B100" s="267">
        <f t="shared" ref="B100:Y100" si="6">IF(B$7=0,0,B$7/B$5)</f>
        <v>0</v>
      </c>
      <c r="C100" s="267">
        <f t="shared" si="6"/>
        <v>0</v>
      </c>
      <c r="D100" s="267">
        <f t="shared" si="6"/>
        <v>0</v>
      </c>
      <c r="E100" s="267">
        <f t="shared" si="6"/>
        <v>0</v>
      </c>
      <c r="F100" s="267">
        <f t="shared" si="6"/>
        <v>0</v>
      </c>
      <c r="G100" s="267">
        <f t="shared" si="6"/>
        <v>0</v>
      </c>
      <c r="H100" s="267">
        <f t="shared" si="6"/>
        <v>0</v>
      </c>
      <c r="I100" s="267">
        <f t="shared" si="6"/>
        <v>0</v>
      </c>
      <c r="J100" s="267">
        <f t="shared" si="6"/>
        <v>0</v>
      </c>
      <c r="K100" s="267">
        <f t="shared" si="6"/>
        <v>0</v>
      </c>
      <c r="L100" s="267">
        <f t="shared" si="6"/>
        <v>0</v>
      </c>
      <c r="M100" s="267">
        <f t="shared" si="6"/>
        <v>0</v>
      </c>
      <c r="N100" s="267">
        <f t="shared" si="6"/>
        <v>0</v>
      </c>
      <c r="O100" s="267">
        <f t="shared" si="6"/>
        <v>0</v>
      </c>
      <c r="P100" s="267">
        <f t="shared" si="6"/>
        <v>0</v>
      </c>
      <c r="Q100" s="267">
        <f t="shared" si="6"/>
        <v>0</v>
      </c>
      <c r="R100" s="267">
        <f t="shared" si="6"/>
        <v>0</v>
      </c>
      <c r="S100" s="267">
        <f t="shared" si="6"/>
        <v>0</v>
      </c>
      <c r="T100" s="267">
        <f t="shared" si="6"/>
        <v>0</v>
      </c>
      <c r="U100" s="267">
        <f t="shared" si="6"/>
        <v>0</v>
      </c>
      <c r="V100" s="267">
        <f t="shared" si="6"/>
        <v>0</v>
      </c>
      <c r="W100" s="267">
        <f t="shared" si="6"/>
        <v>0</v>
      </c>
      <c r="X100" s="267">
        <f t="shared" si="6"/>
        <v>0</v>
      </c>
      <c r="Y100" s="267">
        <f t="shared" si="6"/>
        <v>0</v>
      </c>
      <c r="DA100" s="77"/>
    </row>
    <row r="101" spans="1:105" ht="12" customHeight="1" x14ac:dyDescent="0.25">
      <c r="A101" s="173" t="s">
        <v>93</v>
      </c>
      <c r="B101" s="267">
        <f t="shared" ref="B101:Y101" si="7">IF(B$8=0,0,B$8/B$5)</f>
        <v>0</v>
      </c>
      <c r="C101" s="267">
        <f t="shared" si="7"/>
        <v>0</v>
      </c>
      <c r="D101" s="267">
        <f t="shared" si="7"/>
        <v>0</v>
      </c>
      <c r="E101" s="267">
        <f t="shared" si="7"/>
        <v>0</v>
      </c>
      <c r="F101" s="267">
        <f t="shared" si="7"/>
        <v>0</v>
      </c>
      <c r="G101" s="267">
        <f t="shared" si="7"/>
        <v>0</v>
      </c>
      <c r="H101" s="267">
        <f t="shared" si="7"/>
        <v>0</v>
      </c>
      <c r="I101" s="267">
        <f t="shared" si="7"/>
        <v>0</v>
      </c>
      <c r="J101" s="267">
        <f t="shared" si="7"/>
        <v>0</v>
      </c>
      <c r="K101" s="267">
        <f t="shared" si="7"/>
        <v>0</v>
      </c>
      <c r="L101" s="267">
        <f t="shared" si="7"/>
        <v>0</v>
      </c>
      <c r="M101" s="267">
        <f t="shared" si="7"/>
        <v>0</v>
      </c>
      <c r="N101" s="267">
        <f t="shared" si="7"/>
        <v>0</v>
      </c>
      <c r="O101" s="267">
        <f t="shared" si="7"/>
        <v>0</v>
      </c>
      <c r="P101" s="267">
        <f t="shared" si="7"/>
        <v>0</v>
      </c>
      <c r="Q101" s="267">
        <f t="shared" si="7"/>
        <v>0</v>
      </c>
      <c r="R101" s="267">
        <f t="shared" si="7"/>
        <v>0</v>
      </c>
      <c r="S101" s="267">
        <f t="shared" si="7"/>
        <v>0</v>
      </c>
      <c r="T101" s="267">
        <f t="shared" si="7"/>
        <v>0</v>
      </c>
      <c r="U101" s="267">
        <f t="shared" si="7"/>
        <v>0</v>
      </c>
      <c r="V101" s="267">
        <f t="shared" si="7"/>
        <v>0</v>
      </c>
      <c r="W101" s="267">
        <f t="shared" si="7"/>
        <v>0</v>
      </c>
      <c r="X101" s="267">
        <f t="shared" si="7"/>
        <v>0</v>
      </c>
      <c r="Y101" s="267">
        <f t="shared" si="7"/>
        <v>0</v>
      </c>
      <c r="DA101" s="77"/>
    </row>
    <row r="102" spans="1:105" ht="12" customHeight="1" x14ac:dyDescent="0.25">
      <c r="A102" s="173" t="s">
        <v>94</v>
      </c>
      <c r="B102" s="267">
        <f t="shared" ref="B102:Y102" si="8">IF(B$9=0,0,B$9/B$5)</f>
        <v>0</v>
      </c>
      <c r="C102" s="267">
        <f t="shared" si="8"/>
        <v>0</v>
      </c>
      <c r="D102" s="267">
        <f t="shared" si="8"/>
        <v>0</v>
      </c>
      <c r="E102" s="267">
        <f t="shared" si="8"/>
        <v>0</v>
      </c>
      <c r="F102" s="267">
        <f t="shared" si="8"/>
        <v>0</v>
      </c>
      <c r="G102" s="267">
        <f t="shared" si="8"/>
        <v>0</v>
      </c>
      <c r="H102" s="267">
        <f t="shared" si="8"/>
        <v>0</v>
      </c>
      <c r="I102" s="267">
        <f t="shared" si="8"/>
        <v>0</v>
      </c>
      <c r="J102" s="267">
        <f t="shared" si="8"/>
        <v>0</v>
      </c>
      <c r="K102" s="267">
        <f t="shared" si="8"/>
        <v>0</v>
      </c>
      <c r="L102" s="267">
        <f t="shared" si="8"/>
        <v>0</v>
      </c>
      <c r="M102" s="267">
        <f t="shared" si="8"/>
        <v>0</v>
      </c>
      <c r="N102" s="267">
        <f t="shared" si="8"/>
        <v>0</v>
      </c>
      <c r="O102" s="267">
        <f t="shared" si="8"/>
        <v>0</v>
      </c>
      <c r="P102" s="267">
        <f t="shared" si="8"/>
        <v>0</v>
      </c>
      <c r="Q102" s="267">
        <f t="shared" si="8"/>
        <v>0</v>
      </c>
      <c r="R102" s="267">
        <f t="shared" si="8"/>
        <v>0</v>
      </c>
      <c r="S102" s="267">
        <f t="shared" si="8"/>
        <v>0</v>
      </c>
      <c r="T102" s="267">
        <f t="shared" si="8"/>
        <v>0</v>
      </c>
      <c r="U102" s="267">
        <f t="shared" si="8"/>
        <v>0</v>
      </c>
      <c r="V102" s="267">
        <f t="shared" si="8"/>
        <v>0</v>
      </c>
      <c r="W102" s="267">
        <f t="shared" si="8"/>
        <v>0</v>
      </c>
      <c r="X102" s="267">
        <f t="shared" si="8"/>
        <v>0</v>
      </c>
      <c r="Y102" s="267">
        <f t="shared" si="8"/>
        <v>0</v>
      </c>
      <c r="DA102" s="77"/>
    </row>
    <row r="103" spans="1:105" ht="12" customHeight="1" x14ac:dyDescent="0.25">
      <c r="A103" s="56" t="s">
        <v>95</v>
      </c>
      <c r="B103" s="268">
        <f t="shared" ref="B103:Y103" si="9">IF(B$10=0,0,B$10/B$5)</f>
        <v>6.6281618292747821E-3</v>
      </c>
      <c r="C103" s="268">
        <f t="shared" si="9"/>
        <v>6.2431278220331354E-3</v>
      </c>
      <c r="D103" s="268">
        <f t="shared" si="9"/>
        <v>5.9695806869432761E-3</v>
      </c>
      <c r="E103" s="268">
        <f t="shared" si="9"/>
        <v>7.4245597619035609E-3</v>
      </c>
      <c r="F103" s="268">
        <f t="shared" si="9"/>
        <v>7.8224329307422808E-3</v>
      </c>
      <c r="G103" s="268">
        <f t="shared" si="9"/>
        <v>9.4696605296457816E-3</v>
      </c>
      <c r="H103" s="268">
        <f t="shared" si="9"/>
        <v>1.0125113101814989E-2</v>
      </c>
      <c r="I103" s="268">
        <f t="shared" si="9"/>
        <v>1.1500616180872128E-2</v>
      </c>
      <c r="J103" s="268">
        <f t="shared" si="9"/>
        <v>1.113516394798634E-2</v>
      </c>
      <c r="K103" s="268">
        <f t="shared" si="9"/>
        <v>1.0614509785756466E-2</v>
      </c>
      <c r="L103" s="268">
        <f t="shared" si="9"/>
        <v>1.2883790034744984E-2</v>
      </c>
      <c r="M103" s="268">
        <f t="shared" si="9"/>
        <v>1.2832772383385834E-2</v>
      </c>
      <c r="N103" s="268">
        <f t="shared" si="9"/>
        <v>1.1859387695223227E-2</v>
      </c>
      <c r="O103" s="268">
        <f t="shared" si="9"/>
        <v>1.3196631809865687E-2</v>
      </c>
      <c r="P103" s="268">
        <f t="shared" si="9"/>
        <v>1.3533791413891784E-2</v>
      </c>
      <c r="Q103" s="268">
        <f t="shared" si="9"/>
        <v>1.341603356495432E-2</v>
      </c>
      <c r="R103" s="268">
        <f t="shared" si="9"/>
        <v>1.294587650192284E-2</v>
      </c>
      <c r="S103" s="268">
        <f t="shared" si="9"/>
        <v>1.3929885606484739E-2</v>
      </c>
      <c r="T103" s="268">
        <f t="shared" si="9"/>
        <v>1.3414725441030242E-2</v>
      </c>
      <c r="U103" s="268">
        <f t="shared" si="9"/>
        <v>1.4012786608121115E-2</v>
      </c>
      <c r="V103" s="268">
        <f t="shared" si="9"/>
        <v>1.3871221468504469E-2</v>
      </c>
      <c r="W103" s="268">
        <f t="shared" si="9"/>
        <v>1.3275055737970031E-2</v>
      </c>
      <c r="X103" s="268">
        <f t="shared" si="9"/>
        <v>1.3311709842471282E-2</v>
      </c>
      <c r="Y103" s="268">
        <f t="shared" si="9"/>
        <v>1.4709830172980665E-2</v>
      </c>
      <c r="DA103" s="78"/>
    </row>
    <row r="104" spans="1:105" ht="12" customHeight="1" x14ac:dyDescent="0.25">
      <c r="A104" s="174" t="s">
        <v>1853</v>
      </c>
      <c r="B104" s="269">
        <f t="shared" ref="B104:Y104" si="10">IF(B$16=0,0,B$16/B$5)</f>
        <v>0</v>
      </c>
      <c r="C104" s="269">
        <f t="shared" si="10"/>
        <v>0</v>
      </c>
      <c r="D104" s="269">
        <f t="shared" si="10"/>
        <v>0</v>
      </c>
      <c r="E104" s="269">
        <f t="shared" si="10"/>
        <v>0</v>
      </c>
      <c r="F104" s="269">
        <f t="shared" si="10"/>
        <v>0</v>
      </c>
      <c r="G104" s="269">
        <f t="shared" si="10"/>
        <v>0</v>
      </c>
      <c r="H104" s="269">
        <f t="shared" si="10"/>
        <v>0</v>
      </c>
      <c r="I104" s="269">
        <f t="shared" si="10"/>
        <v>0</v>
      </c>
      <c r="J104" s="269">
        <f t="shared" si="10"/>
        <v>0</v>
      </c>
      <c r="K104" s="269">
        <f t="shared" si="10"/>
        <v>0</v>
      </c>
      <c r="L104" s="269">
        <f t="shared" si="10"/>
        <v>0</v>
      </c>
      <c r="M104" s="269">
        <f t="shared" si="10"/>
        <v>0</v>
      </c>
      <c r="N104" s="269">
        <f t="shared" si="10"/>
        <v>0</v>
      </c>
      <c r="O104" s="269">
        <f t="shared" si="10"/>
        <v>0</v>
      </c>
      <c r="P104" s="269">
        <f t="shared" si="10"/>
        <v>0</v>
      </c>
      <c r="Q104" s="269">
        <f t="shared" si="10"/>
        <v>0</v>
      </c>
      <c r="R104" s="269">
        <f t="shared" si="10"/>
        <v>0</v>
      </c>
      <c r="S104" s="269">
        <f t="shared" si="10"/>
        <v>0</v>
      </c>
      <c r="T104" s="269">
        <f t="shared" si="10"/>
        <v>0</v>
      </c>
      <c r="U104" s="269">
        <f t="shared" si="10"/>
        <v>0</v>
      </c>
      <c r="V104" s="269">
        <f t="shared" si="10"/>
        <v>0</v>
      </c>
      <c r="W104" s="269">
        <f t="shared" si="10"/>
        <v>0</v>
      </c>
      <c r="X104" s="269">
        <f t="shared" si="10"/>
        <v>0</v>
      </c>
      <c r="Y104" s="269">
        <f t="shared" si="10"/>
        <v>0</v>
      </c>
      <c r="DA104" s="79"/>
    </row>
    <row r="105" spans="1:105" ht="12" customHeight="1" x14ac:dyDescent="0.25">
      <c r="A105" s="174" t="s">
        <v>1855</v>
      </c>
      <c r="B105" s="269">
        <f t="shared" ref="B105:Y105" si="11">IF(B$17=0,0,B$17/B$5)</f>
        <v>0.99337183817072516</v>
      </c>
      <c r="C105" s="269">
        <f t="shared" si="11"/>
        <v>0.99375687217796682</v>
      </c>
      <c r="D105" s="269">
        <f t="shared" si="11"/>
        <v>0.99403041931305658</v>
      </c>
      <c r="E105" s="269">
        <f t="shared" si="11"/>
        <v>0.99257544023809652</v>
      </c>
      <c r="F105" s="269">
        <f t="shared" si="11"/>
        <v>0.99217756706925797</v>
      </c>
      <c r="G105" s="269">
        <f t="shared" si="11"/>
        <v>0.99053033947035418</v>
      </c>
      <c r="H105" s="269">
        <f t="shared" si="11"/>
        <v>0.98987488689818492</v>
      </c>
      <c r="I105" s="269">
        <f t="shared" si="11"/>
        <v>0.98849938381912794</v>
      </c>
      <c r="J105" s="269">
        <f t="shared" si="11"/>
        <v>0.98886483605201381</v>
      </c>
      <c r="K105" s="269">
        <f t="shared" si="11"/>
        <v>0.98938549021424338</v>
      </c>
      <c r="L105" s="269">
        <f t="shared" si="11"/>
        <v>0.98711620996525506</v>
      </c>
      <c r="M105" s="269">
        <f t="shared" si="11"/>
        <v>0.98716722761661402</v>
      </c>
      <c r="N105" s="269">
        <f t="shared" si="11"/>
        <v>0.98814061230477668</v>
      </c>
      <c r="O105" s="269">
        <f t="shared" si="11"/>
        <v>0.98680336819013426</v>
      </c>
      <c r="P105" s="269">
        <f t="shared" si="11"/>
        <v>0.98646620858610834</v>
      </c>
      <c r="Q105" s="269">
        <f t="shared" si="11"/>
        <v>0.98658396643504576</v>
      </c>
      <c r="R105" s="269">
        <f t="shared" si="11"/>
        <v>0.9870541234980772</v>
      </c>
      <c r="S105" s="269">
        <f t="shared" si="11"/>
        <v>0.98607011439351533</v>
      </c>
      <c r="T105" s="269">
        <f t="shared" si="11"/>
        <v>0.98658527455896983</v>
      </c>
      <c r="U105" s="269">
        <f t="shared" si="11"/>
        <v>0.985987213391879</v>
      </c>
      <c r="V105" s="269">
        <f t="shared" si="11"/>
        <v>0.98612877853149561</v>
      </c>
      <c r="W105" s="269">
        <f t="shared" si="11"/>
        <v>0.98672494426203006</v>
      </c>
      <c r="X105" s="269">
        <f t="shared" si="11"/>
        <v>0.98668829015752857</v>
      </c>
      <c r="Y105" s="269">
        <f t="shared" si="11"/>
        <v>0.98529016982701922</v>
      </c>
      <c r="DA105" s="79"/>
    </row>
    <row r="106" spans="1:105" ht="12" customHeight="1" x14ac:dyDescent="0.25">
      <c r="A106" s="62" t="s">
        <v>1856</v>
      </c>
      <c r="B106" s="318">
        <f t="shared" ref="B106:Y106" si="12">IF(B$18=0,0,B$18/B$5)</f>
        <v>0.99337183817072516</v>
      </c>
      <c r="C106" s="318">
        <f t="shared" si="12"/>
        <v>0.99375687217796682</v>
      </c>
      <c r="D106" s="318">
        <f t="shared" si="12"/>
        <v>0.99403041931305658</v>
      </c>
      <c r="E106" s="318">
        <f t="shared" si="12"/>
        <v>0.99257544023809652</v>
      </c>
      <c r="F106" s="318">
        <f t="shared" si="12"/>
        <v>0.99217756706925797</v>
      </c>
      <c r="G106" s="318">
        <f t="shared" si="12"/>
        <v>0.99053033947035418</v>
      </c>
      <c r="H106" s="318">
        <f t="shared" si="12"/>
        <v>0.98987488689818492</v>
      </c>
      <c r="I106" s="318">
        <f t="shared" si="12"/>
        <v>0.98849938381912794</v>
      </c>
      <c r="J106" s="318">
        <f t="shared" si="12"/>
        <v>0.98886483605201381</v>
      </c>
      <c r="K106" s="318">
        <f t="shared" si="12"/>
        <v>0.98938549021424338</v>
      </c>
      <c r="L106" s="318">
        <f t="shared" si="12"/>
        <v>0.98711620996525506</v>
      </c>
      <c r="M106" s="318">
        <f t="shared" si="12"/>
        <v>0.98716722761661402</v>
      </c>
      <c r="N106" s="318">
        <f t="shared" si="12"/>
        <v>0.98814061230477668</v>
      </c>
      <c r="O106" s="318">
        <f t="shared" si="12"/>
        <v>0.98680336819013426</v>
      </c>
      <c r="P106" s="318">
        <f t="shared" si="12"/>
        <v>0.98646620858610834</v>
      </c>
      <c r="Q106" s="318">
        <f t="shared" si="12"/>
        <v>0.98658396643504576</v>
      </c>
      <c r="R106" s="318">
        <f t="shared" si="12"/>
        <v>0.9870541234980772</v>
      </c>
      <c r="S106" s="318">
        <f t="shared" si="12"/>
        <v>0.98607011439351533</v>
      </c>
      <c r="T106" s="318">
        <f t="shared" si="12"/>
        <v>0.98658527455896983</v>
      </c>
      <c r="U106" s="318">
        <f t="shared" si="12"/>
        <v>0.985987213391879</v>
      </c>
      <c r="V106" s="318">
        <f t="shared" si="12"/>
        <v>0.98612877853149561</v>
      </c>
      <c r="W106" s="318">
        <f t="shared" si="12"/>
        <v>0.98672494426203006</v>
      </c>
      <c r="X106" s="318">
        <f t="shared" si="12"/>
        <v>0.98668829015752857</v>
      </c>
      <c r="Y106" s="318">
        <f t="shared" si="12"/>
        <v>0.98529016982701922</v>
      </c>
      <c r="DA106" s="141"/>
    </row>
    <row r="107" spans="1:105" ht="12" customHeight="1" x14ac:dyDescent="0.25">
      <c r="A107" s="62" t="s">
        <v>1868</v>
      </c>
      <c r="B107" s="318">
        <f t="shared" ref="B107:Y107" si="13">IF(B$29=0,0,B$29/B$5)</f>
        <v>0</v>
      </c>
      <c r="C107" s="318">
        <f t="shared" si="13"/>
        <v>0</v>
      </c>
      <c r="D107" s="318">
        <f t="shared" si="13"/>
        <v>0</v>
      </c>
      <c r="E107" s="318">
        <f t="shared" si="13"/>
        <v>0</v>
      </c>
      <c r="F107" s="318">
        <f t="shared" si="13"/>
        <v>0</v>
      </c>
      <c r="G107" s="318">
        <f t="shared" si="13"/>
        <v>0</v>
      </c>
      <c r="H107" s="318">
        <f t="shared" si="13"/>
        <v>0</v>
      </c>
      <c r="I107" s="318">
        <f t="shared" si="13"/>
        <v>0</v>
      </c>
      <c r="J107" s="318">
        <f t="shared" si="13"/>
        <v>0</v>
      </c>
      <c r="K107" s="318">
        <f t="shared" si="13"/>
        <v>0</v>
      </c>
      <c r="L107" s="318">
        <f t="shared" si="13"/>
        <v>0</v>
      </c>
      <c r="M107" s="318">
        <f t="shared" si="13"/>
        <v>0</v>
      </c>
      <c r="N107" s="318">
        <f t="shared" si="13"/>
        <v>0</v>
      </c>
      <c r="O107" s="318">
        <f t="shared" si="13"/>
        <v>0</v>
      </c>
      <c r="P107" s="318">
        <f t="shared" si="13"/>
        <v>0</v>
      </c>
      <c r="Q107" s="318">
        <f t="shared" si="13"/>
        <v>0</v>
      </c>
      <c r="R107" s="318">
        <f t="shared" si="13"/>
        <v>0</v>
      </c>
      <c r="S107" s="318">
        <f t="shared" si="13"/>
        <v>0</v>
      </c>
      <c r="T107" s="318">
        <f t="shared" si="13"/>
        <v>0</v>
      </c>
      <c r="U107" s="318">
        <f t="shared" si="13"/>
        <v>0</v>
      </c>
      <c r="V107" s="318">
        <f t="shared" si="13"/>
        <v>0</v>
      </c>
      <c r="W107" s="318">
        <f t="shared" si="13"/>
        <v>0</v>
      </c>
      <c r="X107" s="318">
        <f t="shared" si="13"/>
        <v>0</v>
      </c>
      <c r="Y107" s="318">
        <f t="shared" si="13"/>
        <v>0</v>
      </c>
      <c r="DA107" s="141"/>
    </row>
    <row r="108" spans="1:105" ht="12" customHeight="1" x14ac:dyDescent="0.25">
      <c r="A108" s="41" t="s">
        <v>1870</v>
      </c>
      <c r="B108" s="319">
        <f t="shared" ref="B108:Y108" si="14">IF(B$30=0,0,B$30/B$5)</f>
        <v>0</v>
      </c>
      <c r="C108" s="319">
        <f t="shared" si="14"/>
        <v>0</v>
      </c>
      <c r="D108" s="319">
        <f t="shared" si="14"/>
        <v>0</v>
      </c>
      <c r="E108" s="319">
        <f t="shared" si="14"/>
        <v>0</v>
      </c>
      <c r="F108" s="319">
        <f t="shared" si="14"/>
        <v>0</v>
      </c>
      <c r="G108" s="319">
        <f t="shared" si="14"/>
        <v>0</v>
      </c>
      <c r="H108" s="319">
        <f t="shared" si="14"/>
        <v>0</v>
      </c>
      <c r="I108" s="319">
        <f t="shared" si="14"/>
        <v>0</v>
      </c>
      <c r="J108" s="319">
        <f t="shared" si="14"/>
        <v>0</v>
      </c>
      <c r="K108" s="319">
        <f t="shared" si="14"/>
        <v>0</v>
      </c>
      <c r="L108" s="319">
        <f t="shared" si="14"/>
        <v>0</v>
      </c>
      <c r="M108" s="319">
        <f t="shared" si="14"/>
        <v>0</v>
      </c>
      <c r="N108" s="319">
        <f t="shared" si="14"/>
        <v>0</v>
      </c>
      <c r="O108" s="319">
        <f t="shared" si="14"/>
        <v>0</v>
      </c>
      <c r="P108" s="319">
        <f t="shared" si="14"/>
        <v>0</v>
      </c>
      <c r="Q108" s="319">
        <f t="shared" si="14"/>
        <v>0</v>
      </c>
      <c r="R108" s="319">
        <f t="shared" si="14"/>
        <v>0</v>
      </c>
      <c r="S108" s="319">
        <f t="shared" si="14"/>
        <v>0</v>
      </c>
      <c r="T108" s="319">
        <f t="shared" si="14"/>
        <v>0</v>
      </c>
      <c r="U108" s="319">
        <f t="shared" si="14"/>
        <v>0</v>
      </c>
      <c r="V108" s="319">
        <f t="shared" si="14"/>
        <v>0</v>
      </c>
      <c r="W108" s="319">
        <f t="shared" si="14"/>
        <v>0</v>
      </c>
      <c r="X108" s="319">
        <f t="shared" si="14"/>
        <v>0</v>
      </c>
      <c r="Y108" s="319">
        <f t="shared" si="14"/>
        <v>0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55</v>
      </c>
      <c r="B110" s="232">
        <f t="shared" ref="B110:Y110" si="15">SUM(B$111:B$115,B$117:B$118,B$120:B$121,B$123:B$124)</f>
        <v>1</v>
      </c>
      <c r="C110" s="232">
        <f t="shared" si="15"/>
        <v>1</v>
      </c>
      <c r="D110" s="232">
        <f t="shared" si="15"/>
        <v>1</v>
      </c>
      <c r="E110" s="232">
        <f t="shared" si="15"/>
        <v>1</v>
      </c>
      <c r="F110" s="232">
        <f t="shared" si="15"/>
        <v>1</v>
      </c>
      <c r="G110" s="232">
        <f t="shared" si="15"/>
        <v>1</v>
      </c>
      <c r="H110" s="232">
        <f t="shared" si="15"/>
        <v>1</v>
      </c>
      <c r="I110" s="232">
        <f t="shared" si="15"/>
        <v>1.0000000000000004</v>
      </c>
      <c r="J110" s="232">
        <f t="shared" si="15"/>
        <v>0.99999999999999978</v>
      </c>
      <c r="K110" s="232">
        <f t="shared" si="15"/>
        <v>0.99999999999999978</v>
      </c>
      <c r="L110" s="232">
        <f t="shared" si="15"/>
        <v>1</v>
      </c>
      <c r="M110" s="232">
        <f t="shared" si="15"/>
        <v>1</v>
      </c>
      <c r="N110" s="232">
        <f t="shared" si="15"/>
        <v>1</v>
      </c>
      <c r="O110" s="232">
        <f t="shared" si="15"/>
        <v>1.0000000000000002</v>
      </c>
      <c r="P110" s="232">
        <f t="shared" si="15"/>
        <v>0.99999999999999989</v>
      </c>
      <c r="Q110" s="232">
        <f t="shared" si="15"/>
        <v>0.99999999999999967</v>
      </c>
      <c r="R110" s="232">
        <f t="shared" si="15"/>
        <v>0.99999999999999989</v>
      </c>
      <c r="S110" s="232">
        <f t="shared" si="15"/>
        <v>1.0000000000000002</v>
      </c>
      <c r="T110" s="232">
        <f t="shared" si="15"/>
        <v>1.0000000000000002</v>
      </c>
      <c r="U110" s="232">
        <f t="shared" si="15"/>
        <v>1</v>
      </c>
      <c r="V110" s="232">
        <f t="shared" si="15"/>
        <v>1.0000000000000002</v>
      </c>
      <c r="W110" s="232">
        <f t="shared" si="15"/>
        <v>1</v>
      </c>
      <c r="X110" s="232">
        <f t="shared" si="15"/>
        <v>1</v>
      </c>
      <c r="Y110" s="232">
        <f t="shared" si="15"/>
        <v>1.0000000000000004</v>
      </c>
      <c r="DA110" s="95"/>
    </row>
    <row r="111" spans="1:105" ht="12" customHeight="1" x14ac:dyDescent="0.25">
      <c r="A111" s="55" t="s">
        <v>91</v>
      </c>
      <c r="B111" s="299">
        <f t="shared" ref="B111:Y111" si="16">IF(B$33=0,0,B$33/B$32)</f>
        <v>0</v>
      </c>
      <c r="C111" s="299">
        <f t="shared" si="16"/>
        <v>0</v>
      </c>
      <c r="D111" s="299">
        <f t="shared" si="16"/>
        <v>0</v>
      </c>
      <c r="E111" s="299">
        <f t="shared" si="16"/>
        <v>0</v>
      </c>
      <c r="F111" s="299">
        <f t="shared" si="16"/>
        <v>0</v>
      </c>
      <c r="G111" s="299">
        <f t="shared" si="16"/>
        <v>0</v>
      </c>
      <c r="H111" s="299">
        <f t="shared" si="16"/>
        <v>0</v>
      </c>
      <c r="I111" s="299">
        <f t="shared" si="16"/>
        <v>0</v>
      </c>
      <c r="J111" s="299">
        <f t="shared" si="16"/>
        <v>0</v>
      </c>
      <c r="K111" s="299">
        <f t="shared" si="16"/>
        <v>0</v>
      </c>
      <c r="L111" s="299">
        <f t="shared" si="16"/>
        <v>0</v>
      </c>
      <c r="M111" s="299">
        <f t="shared" si="16"/>
        <v>0</v>
      </c>
      <c r="N111" s="299">
        <f t="shared" si="16"/>
        <v>0</v>
      </c>
      <c r="O111" s="299">
        <f t="shared" si="16"/>
        <v>0</v>
      </c>
      <c r="P111" s="299">
        <f t="shared" si="16"/>
        <v>0</v>
      </c>
      <c r="Q111" s="299">
        <f t="shared" si="16"/>
        <v>0</v>
      </c>
      <c r="R111" s="299">
        <f t="shared" si="16"/>
        <v>0</v>
      </c>
      <c r="S111" s="299">
        <f t="shared" si="16"/>
        <v>0</v>
      </c>
      <c r="T111" s="299">
        <f t="shared" si="16"/>
        <v>0</v>
      </c>
      <c r="U111" s="299">
        <f t="shared" si="16"/>
        <v>0</v>
      </c>
      <c r="V111" s="299">
        <f t="shared" si="16"/>
        <v>0</v>
      </c>
      <c r="W111" s="299">
        <f t="shared" si="16"/>
        <v>0</v>
      </c>
      <c r="X111" s="299">
        <f t="shared" si="16"/>
        <v>0</v>
      </c>
      <c r="Y111" s="299">
        <f t="shared" si="16"/>
        <v>0</v>
      </c>
      <c r="DA111" s="67"/>
    </row>
    <row r="112" spans="1:105" ht="12" customHeight="1" x14ac:dyDescent="0.25">
      <c r="A112" s="173" t="s">
        <v>92</v>
      </c>
      <c r="B112" s="233">
        <f t="shared" ref="B112:Y112" si="17">IF(B$34=0,0,B$34/B$32)</f>
        <v>0</v>
      </c>
      <c r="C112" s="233">
        <f t="shared" si="17"/>
        <v>0</v>
      </c>
      <c r="D112" s="233">
        <f t="shared" si="17"/>
        <v>0</v>
      </c>
      <c r="E112" s="233">
        <f t="shared" si="17"/>
        <v>0</v>
      </c>
      <c r="F112" s="233">
        <f t="shared" si="17"/>
        <v>0</v>
      </c>
      <c r="G112" s="233">
        <f t="shared" si="17"/>
        <v>0</v>
      </c>
      <c r="H112" s="233">
        <f t="shared" si="17"/>
        <v>0</v>
      </c>
      <c r="I112" s="233">
        <f t="shared" si="17"/>
        <v>0</v>
      </c>
      <c r="J112" s="233">
        <f t="shared" si="17"/>
        <v>0</v>
      </c>
      <c r="K112" s="233">
        <f t="shared" si="17"/>
        <v>0</v>
      </c>
      <c r="L112" s="233">
        <f t="shared" si="17"/>
        <v>0</v>
      </c>
      <c r="M112" s="233">
        <f t="shared" si="17"/>
        <v>0</v>
      </c>
      <c r="N112" s="233">
        <f t="shared" si="17"/>
        <v>0</v>
      </c>
      <c r="O112" s="233">
        <f t="shared" si="17"/>
        <v>0</v>
      </c>
      <c r="P112" s="233">
        <f t="shared" si="17"/>
        <v>0</v>
      </c>
      <c r="Q112" s="233">
        <f t="shared" si="17"/>
        <v>0</v>
      </c>
      <c r="R112" s="233">
        <f t="shared" si="17"/>
        <v>0</v>
      </c>
      <c r="S112" s="233">
        <f t="shared" si="17"/>
        <v>0</v>
      </c>
      <c r="T112" s="233">
        <f t="shared" si="17"/>
        <v>0</v>
      </c>
      <c r="U112" s="233">
        <f t="shared" si="17"/>
        <v>0</v>
      </c>
      <c r="V112" s="233">
        <f t="shared" si="17"/>
        <v>0</v>
      </c>
      <c r="W112" s="233">
        <f t="shared" si="17"/>
        <v>0</v>
      </c>
      <c r="X112" s="233">
        <f t="shared" si="17"/>
        <v>0</v>
      </c>
      <c r="Y112" s="233">
        <f t="shared" si="17"/>
        <v>0</v>
      </c>
      <c r="DA112" s="177"/>
    </row>
    <row r="113" spans="1:105" ht="12" customHeight="1" x14ac:dyDescent="0.25">
      <c r="A113" s="173" t="s">
        <v>93</v>
      </c>
      <c r="B113" s="233">
        <f t="shared" ref="B113:Y113" si="18">IF(B$35=0,0,B$35/B$32)</f>
        <v>0</v>
      </c>
      <c r="C113" s="233">
        <f t="shared" si="18"/>
        <v>0</v>
      </c>
      <c r="D113" s="233">
        <f t="shared" si="18"/>
        <v>0</v>
      </c>
      <c r="E113" s="233">
        <f t="shared" si="18"/>
        <v>0</v>
      </c>
      <c r="F113" s="233">
        <f t="shared" si="18"/>
        <v>0</v>
      </c>
      <c r="G113" s="233">
        <f t="shared" si="18"/>
        <v>0</v>
      </c>
      <c r="H113" s="233">
        <f t="shared" si="18"/>
        <v>0</v>
      </c>
      <c r="I113" s="233">
        <f t="shared" si="18"/>
        <v>0</v>
      </c>
      <c r="J113" s="233">
        <f t="shared" si="18"/>
        <v>0</v>
      </c>
      <c r="K113" s="233">
        <f t="shared" si="18"/>
        <v>0</v>
      </c>
      <c r="L113" s="233">
        <f t="shared" si="18"/>
        <v>0</v>
      </c>
      <c r="M113" s="233">
        <f t="shared" si="18"/>
        <v>0</v>
      </c>
      <c r="N113" s="233">
        <f t="shared" si="18"/>
        <v>0</v>
      </c>
      <c r="O113" s="233">
        <f t="shared" si="18"/>
        <v>0</v>
      </c>
      <c r="P113" s="233">
        <f t="shared" si="18"/>
        <v>0</v>
      </c>
      <c r="Q113" s="233">
        <f t="shared" si="18"/>
        <v>0</v>
      </c>
      <c r="R113" s="233">
        <f t="shared" si="18"/>
        <v>0</v>
      </c>
      <c r="S113" s="233">
        <f t="shared" si="18"/>
        <v>0</v>
      </c>
      <c r="T113" s="233">
        <f t="shared" si="18"/>
        <v>0</v>
      </c>
      <c r="U113" s="233">
        <f t="shared" si="18"/>
        <v>0</v>
      </c>
      <c r="V113" s="233">
        <f t="shared" si="18"/>
        <v>0</v>
      </c>
      <c r="W113" s="233">
        <f t="shared" si="18"/>
        <v>0</v>
      </c>
      <c r="X113" s="233">
        <f t="shared" si="18"/>
        <v>0</v>
      </c>
      <c r="Y113" s="233">
        <f t="shared" si="18"/>
        <v>0</v>
      </c>
      <c r="DA113" s="177"/>
    </row>
    <row r="114" spans="1:105" ht="12" customHeight="1" x14ac:dyDescent="0.25">
      <c r="A114" s="173" t="s">
        <v>94</v>
      </c>
      <c r="B114" s="233">
        <f t="shared" ref="B114:Y114" si="19">IF(B$36=0,0,B$36/B$32)</f>
        <v>0</v>
      </c>
      <c r="C114" s="233">
        <f t="shared" si="19"/>
        <v>0</v>
      </c>
      <c r="D114" s="233">
        <f t="shared" si="19"/>
        <v>0</v>
      </c>
      <c r="E114" s="233">
        <f t="shared" si="19"/>
        <v>0</v>
      </c>
      <c r="F114" s="233">
        <f t="shared" si="19"/>
        <v>0</v>
      </c>
      <c r="G114" s="233">
        <f t="shared" si="19"/>
        <v>0</v>
      </c>
      <c r="H114" s="233">
        <f t="shared" si="19"/>
        <v>0</v>
      </c>
      <c r="I114" s="233">
        <f t="shared" si="19"/>
        <v>0</v>
      </c>
      <c r="J114" s="233">
        <f t="shared" si="19"/>
        <v>0</v>
      </c>
      <c r="K114" s="233">
        <f t="shared" si="19"/>
        <v>0</v>
      </c>
      <c r="L114" s="233">
        <f t="shared" si="19"/>
        <v>0</v>
      </c>
      <c r="M114" s="233">
        <f t="shared" si="19"/>
        <v>0</v>
      </c>
      <c r="N114" s="233">
        <f t="shared" si="19"/>
        <v>0</v>
      </c>
      <c r="O114" s="233">
        <f t="shared" si="19"/>
        <v>0</v>
      </c>
      <c r="P114" s="233">
        <f t="shared" si="19"/>
        <v>0</v>
      </c>
      <c r="Q114" s="233">
        <f t="shared" si="19"/>
        <v>0</v>
      </c>
      <c r="R114" s="233">
        <f t="shared" si="19"/>
        <v>0</v>
      </c>
      <c r="S114" s="233">
        <f t="shared" si="19"/>
        <v>0</v>
      </c>
      <c r="T114" s="233">
        <f t="shared" si="19"/>
        <v>0</v>
      </c>
      <c r="U114" s="233">
        <f t="shared" si="19"/>
        <v>0</v>
      </c>
      <c r="V114" s="233">
        <f t="shared" si="19"/>
        <v>0</v>
      </c>
      <c r="W114" s="233">
        <f t="shared" si="19"/>
        <v>0</v>
      </c>
      <c r="X114" s="233">
        <f t="shared" si="19"/>
        <v>0</v>
      </c>
      <c r="Y114" s="233">
        <f t="shared" si="19"/>
        <v>0</v>
      </c>
      <c r="DA114" s="177"/>
    </row>
    <row r="115" spans="1:105" ht="12" customHeight="1" x14ac:dyDescent="0.25">
      <c r="A115" s="56" t="s">
        <v>95</v>
      </c>
      <c r="B115" s="300">
        <f t="shared" ref="B115:Y115" si="20">IF(B$37=0,0,B$37/B$32)</f>
        <v>5.0780923779924891E-3</v>
      </c>
      <c r="C115" s="300">
        <f t="shared" si="20"/>
        <v>4.7826693343624065E-3</v>
      </c>
      <c r="D115" s="300">
        <f t="shared" si="20"/>
        <v>4.5728187803951142E-3</v>
      </c>
      <c r="E115" s="300">
        <f t="shared" si="20"/>
        <v>5.6893104702944262E-3</v>
      </c>
      <c r="F115" s="300">
        <f t="shared" si="20"/>
        <v>5.9947553519813365E-3</v>
      </c>
      <c r="G115" s="300">
        <f t="shared" si="20"/>
        <v>7.2599314972706195E-3</v>
      </c>
      <c r="H115" s="300">
        <f t="shared" si="20"/>
        <v>7.7636341267758487E-3</v>
      </c>
      <c r="I115" s="300">
        <f t="shared" si="20"/>
        <v>8.8211876370161372E-3</v>
      </c>
      <c r="J115" s="300">
        <f t="shared" si="20"/>
        <v>8.5401433437127857E-3</v>
      </c>
      <c r="K115" s="300">
        <f t="shared" si="20"/>
        <v>8.1398274769483355E-3</v>
      </c>
      <c r="L115" s="300">
        <f t="shared" si="20"/>
        <v>9.8853304902678744E-3</v>
      </c>
      <c r="M115" s="300">
        <f t="shared" si="20"/>
        <v>9.84606780452809E-3</v>
      </c>
      <c r="N115" s="300">
        <f t="shared" si="20"/>
        <v>9.0971413465550498E-3</v>
      </c>
      <c r="O115" s="300">
        <f t="shared" si="20"/>
        <v>1.0126111117598086E-2</v>
      </c>
      <c r="P115" s="300">
        <f t="shared" si="20"/>
        <v>1.0385647887936021E-2</v>
      </c>
      <c r="Q115" s="300">
        <f t="shared" si="20"/>
        <v>1.0294996242342461E-2</v>
      </c>
      <c r="R115" s="300">
        <f t="shared" si="20"/>
        <v>9.9331129026239782E-3</v>
      </c>
      <c r="S115" s="300">
        <f t="shared" si="20"/>
        <v>1.0690603709213492E-2</v>
      </c>
      <c r="T115" s="300">
        <f t="shared" si="20"/>
        <v>1.029398925845028E-2</v>
      </c>
      <c r="U115" s="300">
        <f t="shared" si="20"/>
        <v>1.0754437007768378E-2</v>
      </c>
      <c r="V115" s="300">
        <f t="shared" si="20"/>
        <v>1.0645434165483093E-2</v>
      </c>
      <c r="W115" s="300">
        <f t="shared" si="20"/>
        <v>1.0186476152542668E-2</v>
      </c>
      <c r="X115" s="300">
        <f t="shared" si="20"/>
        <v>1.0214690581367765E-2</v>
      </c>
      <c r="Y115" s="300">
        <f t="shared" si="20"/>
        <v>1.1291255316166406E-2</v>
      </c>
      <c r="DA115" s="68"/>
    </row>
    <row r="116" spans="1:105" ht="12" customHeight="1" x14ac:dyDescent="0.25">
      <c r="A116" s="174" t="s">
        <v>1883</v>
      </c>
      <c r="B116" s="301">
        <f t="shared" ref="B116:Y116" si="21">IF(B$43=0,0,B$43/B$32)</f>
        <v>2.8838316162956745E-2</v>
      </c>
      <c r="C116" s="301">
        <f t="shared" si="21"/>
        <v>2.8846879149728642E-2</v>
      </c>
      <c r="D116" s="301">
        <f t="shared" si="21"/>
        <v>2.8852961774481312E-2</v>
      </c>
      <c r="E116" s="301">
        <f t="shared" si="21"/>
        <v>2.8820599696513211E-2</v>
      </c>
      <c r="F116" s="301">
        <f t="shared" si="21"/>
        <v>2.8811746221681714E-2</v>
      </c>
      <c r="G116" s="301">
        <f t="shared" si="21"/>
        <v>2.8775074449354485E-2</v>
      </c>
      <c r="H116" s="301">
        <f t="shared" si="21"/>
        <v>2.8760474373136929E-2</v>
      </c>
      <c r="I116" s="301">
        <f t="shared" si="21"/>
        <v>2.8729820648202446E-2</v>
      </c>
      <c r="J116" s="301">
        <f t="shared" si="21"/>
        <v>2.8737966859602532E-2</v>
      </c>
      <c r="K116" s="301">
        <f t="shared" si="21"/>
        <v>2.8749570218059475E-2</v>
      </c>
      <c r="L116" s="301">
        <f t="shared" si="21"/>
        <v>2.8698975927818334E-2</v>
      </c>
      <c r="M116" s="301">
        <f t="shared" si="21"/>
        <v>2.870011397668034E-2</v>
      </c>
      <c r="N116" s="301">
        <f t="shared" si="21"/>
        <v>2.8721821989954946E-2</v>
      </c>
      <c r="O116" s="301">
        <f t="shared" si="21"/>
        <v>2.8691996779200063E-2</v>
      </c>
      <c r="P116" s="301">
        <f t="shared" si="21"/>
        <v>2.8684473974262711E-2</v>
      </c>
      <c r="Q116" s="301">
        <f t="shared" si="21"/>
        <v>2.8687101558192974E-2</v>
      </c>
      <c r="R116" s="301">
        <f t="shared" si="21"/>
        <v>2.869759093035873E-2</v>
      </c>
      <c r="S116" s="301">
        <f t="shared" si="21"/>
        <v>2.867563467509527E-2</v>
      </c>
      <c r="T116" s="301">
        <f t="shared" si="21"/>
        <v>2.868713074613188E-2</v>
      </c>
      <c r="U116" s="301">
        <f t="shared" si="21"/>
        <v>2.867378443455745E-2</v>
      </c>
      <c r="V116" s="301">
        <f t="shared" si="21"/>
        <v>2.8676943937232382E-2</v>
      </c>
      <c r="W116" s="301">
        <f t="shared" si="21"/>
        <v>2.8690247068042254E-2</v>
      </c>
      <c r="X116" s="301">
        <f t="shared" si="21"/>
        <v>2.8689429258511097E-2</v>
      </c>
      <c r="Y116" s="301">
        <f t="shared" si="21"/>
        <v>2.8658224483589394E-2</v>
      </c>
      <c r="DA116" s="178"/>
    </row>
    <row r="117" spans="1:105" ht="12" customHeight="1" x14ac:dyDescent="0.25">
      <c r="A117" s="62" t="s">
        <v>1884</v>
      </c>
      <c r="B117" s="302">
        <f t="shared" ref="B117:Y117" si="22">IF(B$44=0,0,B$44/B$32)</f>
        <v>2.8838316162956745E-2</v>
      </c>
      <c r="C117" s="302">
        <f t="shared" si="22"/>
        <v>2.8846879149728642E-2</v>
      </c>
      <c r="D117" s="302">
        <f t="shared" si="22"/>
        <v>2.8852961774481312E-2</v>
      </c>
      <c r="E117" s="302">
        <f t="shared" si="22"/>
        <v>2.8820599696513211E-2</v>
      </c>
      <c r="F117" s="302">
        <f t="shared" si="22"/>
        <v>2.8811746221681714E-2</v>
      </c>
      <c r="G117" s="302">
        <f t="shared" si="22"/>
        <v>2.8775074449354485E-2</v>
      </c>
      <c r="H117" s="302">
        <f t="shared" si="22"/>
        <v>2.8760474373136929E-2</v>
      </c>
      <c r="I117" s="302">
        <f t="shared" si="22"/>
        <v>2.8729820648202446E-2</v>
      </c>
      <c r="J117" s="302">
        <f t="shared" si="22"/>
        <v>2.8737966859602532E-2</v>
      </c>
      <c r="K117" s="302">
        <f t="shared" si="22"/>
        <v>2.8749570218059475E-2</v>
      </c>
      <c r="L117" s="302">
        <f t="shared" si="22"/>
        <v>2.8698975927818334E-2</v>
      </c>
      <c r="M117" s="302">
        <f t="shared" si="22"/>
        <v>2.870011397668034E-2</v>
      </c>
      <c r="N117" s="302">
        <f t="shared" si="22"/>
        <v>2.8721821989954946E-2</v>
      </c>
      <c r="O117" s="302">
        <f t="shared" si="22"/>
        <v>2.8691996779200063E-2</v>
      </c>
      <c r="P117" s="302">
        <f t="shared" si="22"/>
        <v>2.8684473974262711E-2</v>
      </c>
      <c r="Q117" s="302">
        <f t="shared" si="22"/>
        <v>2.8687101558192974E-2</v>
      </c>
      <c r="R117" s="302">
        <f t="shared" si="22"/>
        <v>2.869759093035873E-2</v>
      </c>
      <c r="S117" s="302">
        <f t="shared" si="22"/>
        <v>2.867563467509527E-2</v>
      </c>
      <c r="T117" s="302">
        <f t="shared" si="22"/>
        <v>2.868713074613188E-2</v>
      </c>
      <c r="U117" s="302">
        <f t="shared" si="22"/>
        <v>2.867378443455745E-2</v>
      </c>
      <c r="V117" s="302">
        <f t="shared" si="22"/>
        <v>2.8676943937232382E-2</v>
      </c>
      <c r="W117" s="302">
        <f t="shared" si="22"/>
        <v>2.8690247068042254E-2</v>
      </c>
      <c r="X117" s="302">
        <f t="shared" si="22"/>
        <v>2.8689429258511097E-2</v>
      </c>
      <c r="Y117" s="302">
        <f t="shared" si="22"/>
        <v>2.8658224483589394E-2</v>
      </c>
      <c r="DA117" s="72"/>
    </row>
    <row r="118" spans="1:105" ht="12" customHeight="1" x14ac:dyDescent="0.25">
      <c r="A118" s="62" t="s">
        <v>1896</v>
      </c>
      <c r="B118" s="302">
        <f t="shared" ref="B118:Y118" si="23">IF(B$55=0,0,B$55/B$32)</f>
        <v>0</v>
      </c>
      <c r="C118" s="302">
        <f t="shared" si="23"/>
        <v>0</v>
      </c>
      <c r="D118" s="302">
        <f t="shared" si="23"/>
        <v>0</v>
      </c>
      <c r="E118" s="302">
        <f t="shared" si="23"/>
        <v>0</v>
      </c>
      <c r="F118" s="302">
        <f t="shared" si="23"/>
        <v>0</v>
      </c>
      <c r="G118" s="302">
        <f t="shared" si="23"/>
        <v>0</v>
      </c>
      <c r="H118" s="302">
        <f t="shared" si="23"/>
        <v>0</v>
      </c>
      <c r="I118" s="302">
        <f t="shared" si="23"/>
        <v>0</v>
      </c>
      <c r="J118" s="302">
        <f t="shared" si="23"/>
        <v>0</v>
      </c>
      <c r="K118" s="302">
        <f t="shared" si="23"/>
        <v>0</v>
      </c>
      <c r="L118" s="302">
        <f t="shared" si="23"/>
        <v>0</v>
      </c>
      <c r="M118" s="302">
        <f t="shared" si="23"/>
        <v>0</v>
      </c>
      <c r="N118" s="302">
        <f t="shared" si="23"/>
        <v>0</v>
      </c>
      <c r="O118" s="302">
        <f t="shared" si="23"/>
        <v>0</v>
      </c>
      <c r="P118" s="302">
        <f t="shared" si="23"/>
        <v>0</v>
      </c>
      <c r="Q118" s="302">
        <f t="shared" si="23"/>
        <v>0</v>
      </c>
      <c r="R118" s="302">
        <f t="shared" si="23"/>
        <v>0</v>
      </c>
      <c r="S118" s="302">
        <f t="shared" si="23"/>
        <v>0</v>
      </c>
      <c r="T118" s="302">
        <f t="shared" si="23"/>
        <v>0</v>
      </c>
      <c r="U118" s="302">
        <f t="shared" si="23"/>
        <v>0</v>
      </c>
      <c r="V118" s="302">
        <f t="shared" si="23"/>
        <v>0</v>
      </c>
      <c r="W118" s="302">
        <f t="shared" si="23"/>
        <v>0</v>
      </c>
      <c r="X118" s="302">
        <f t="shared" si="23"/>
        <v>0</v>
      </c>
      <c r="Y118" s="302">
        <f t="shared" si="23"/>
        <v>0</v>
      </c>
      <c r="DA118" s="72"/>
    </row>
    <row r="119" spans="1:105" ht="12" customHeight="1" x14ac:dyDescent="0.25">
      <c r="A119" s="174" t="s">
        <v>1898</v>
      </c>
      <c r="B119" s="301">
        <f t="shared" ref="B119:Y119" si="24">IF(B$56=0,0,B$56/B$32)</f>
        <v>0.86514948488870247</v>
      </c>
      <c r="C119" s="301">
        <f t="shared" si="24"/>
        <v>0.86540637449185909</v>
      </c>
      <c r="D119" s="301">
        <f t="shared" si="24"/>
        <v>0.86558885323443924</v>
      </c>
      <c r="E119" s="301">
        <f t="shared" si="24"/>
        <v>0.86461799089539637</v>
      </c>
      <c r="F119" s="301">
        <f t="shared" si="24"/>
        <v>0.86435238665045122</v>
      </c>
      <c r="G119" s="301">
        <f t="shared" si="24"/>
        <v>0.8632522334806344</v>
      </c>
      <c r="H119" s="301">
        <f t="shared" si="24"/>
        <v>0.86281423119410827</v>
      </c>
      <c r="I119" s="301">
        <f t="shared" si="24"/>
        <v>0.86189461944607337</v>
      </c>
      <c r="J119" s="301">
        <f t="shared" si="24"/>
        <v>0.8621390057880759</v>
      </c>
      <c r="K119" s="301">
        <f t="shared" si="24"/>
        <v>0.86248710654178418</v>
      </c>
      <c r="L119" s="301">
        <f t="shared" si="24"/>
        <v>0.86096927783454991</v>
      </c>
      <c r="M119" s="301">
        <f t="shared" si="24"/>
        <v>0.86100341930041069</v>
      </c>
      <c r="N119" s="301">
        <f t="shared" si="24"/>
        <v>0.86165465969864796</v>
      </c>
      <c r="O119" s="301">
        <f t="shared" si="24"/>
        <v>0.86075990337600206</v>
      </c>
      <c r="P119" s="301">
        <f t="shared" si="24"/>
        <v>0.86053421922788187</v>
      </c>
      <c r="Q119" s="301">
        <f t="shared" si="24"/>
        <v>0.86061304674578909</v>
      </c>
      <c r="R119" s="301">
        <f t="shared" si="24"/>
        <v>0.86092772791076189</v>
      </c>
      <c r="S119" s="301">
        <f t="shared" si="24"/>
        <v>0.86026904025285822</v>
      </c>
      <c r="T119" s="301">
        <f t="shared" si="24"/>
        <v>0.86061392238395662</v>
      </c>
      <c r="U119" s="301">
        <f t="shared" si="24"/>
        <v>0.86021353303672343</v>
      </c>
      <c r="V119" s="301">
        <f t="shared" si="24"/>
        <v>0.86030831811697162</v>
      </c>
      <c r="W119" s="301">
        <f t="shared" si="24"/>
        <v>0.86070741204126755</v>
      </c>
      <c r="X119" s="301">
        <f t="shared" si="24"/>
        <v>0.86068287775533259</v>
      </c>
      <c r="Y119" s="301">
        <f t="shared" si="24"/>
        <v>0.85974673450768191</v>
      </c>
      <c r="DA119" s="178"/>
    </row>
    <row r="120" spans="1:105" ht="12" customHeight="1" x14ac:dyDescent="0.25">
      <c r="A120" s="62" t="s">
        <v>1899</v>
      </c>
      <c r="B120" s="302">
        <f t="shared" ref="B120:Y120" si="25">IF(B$57=0,0,B$57/B$32)</f>
        <v>0.86514948488870247</v>
      </c>
      <c r="C120" s="302">
        <f t="shared" si="25"/>
        <v>0.86540637449185909</v>
      </c>
      <c r="D120" s="302">
        <f t="shared" si="25"/>
        <v>0.86558885323443924</v>
      </c>
      <c r="E120" s="302">
        <f t="shared" si="25"/>
        <v>0.86461799089539637</v>
      </c>
      <c r="F120" s="302">
        <f t="shared" si="25"/>
        <v>0.86435238665045122</v>
      </c>
      <c r="G120" s="302">
        <f t="shared" si="25"/>
        <v>0.8632522334806344</v>
      </c>
      <c r="H120" s="302">
        <f t="shared" si="25"/>
        <v>0.86281423119410827</v>
      </c>
      <c r="I120" s="302">
        <f t="shared" si="25"/>
        <v>0.86189461944607337</v>
      </c>
      <c r="J120" s="302">
        <f t="shared" si="25"/>
        <v>0.8621390057880759</v>
      </c>
      <c r="K120" s="302">
        <f t="shared" si="25"/>
        <v>0.86248710654178418</v>
      </c>
      <c r="L120" s="302">
        <f t="shared" si="25"/>
        <v>0.86096927783454991</v>
      </c>
      <c r="M120" s="302">
        <f t="shared" si="25"/>
        <v>0.86100341930041069</v>
      </c>
      <c r="N120" s="302">
        <f t="shared" si="25"/>
        <v>0.86165465969864796</v>
      </c>
      <c r="O120" s="302">
        <f t="shared" si="25"/>
        <v>0.86075990337600206</v>
      </c>
      <c r="P120" s="302">
        <f t="shared" si="25"/>
        <v>0.86053421922788187</v>
      </c>
      <c r="Q120" s="302">
        <f t="shared" si="25"/>
        <v>0.86061304674578909</v>
      </c>
      <c r="R120" s="302">
        <f t="shared" si="25"/>
        <v>0.86092772791076189</v>
      </c>
      <c r="S120" s="302">
        <f t="shared" si="25"/>
        <v>0.86026904025285822</v>
      </c>
      <c r="T120" s="302">
        <f t="shared" si="25"/>
        <v>0.86061392238395662</v>
      </c>
      <c r="U120" s="302">
        <f t="shared" si="25"/>
        <v>0.86021353303672343</v>
      </c>
      <c r="V120" s="302">
        <f t="shared" si="25"/>
        <v>0.86030831811697162</v>
      </c>
      <c r="W120" s="302">
        <f t="shared" si="25"/>
        <v>0.86070741204126755</v>
      </c>
      <c r="X120" s="302">
        <f t="shared" si="25"/>
        <v>0.86068287775533259</v>
      </c>
      <c r="Y120" s="302">
        <f t="shared" si="25"/>
        <v>0.85974673450768191</v>
      </c>
      <c r="DA120" s="72"/>
    </row>
    <row r="121" spans="1:105" ht="12" customHeight="1" x14ac:dyDescent="0.25">
      <c r="A121" s="62" t="s">
        <v>1911</v>
      </c>
      <c r="B121" s="302">
        <f t="shared" ref="B121:Y121" si="26">IF(B$68=0,0,B$68/B$32)</f>
        <v>0</v>
      </c>
      <c r="C121" s="302">
        <f t="shared" si="26"/>
        <v>0</v>
      </c>
      <c r="D121" s="302">
        <f t="shared" si="26"/>
        <v>0</v>
      </c>
      <c r="E121" s="302">
        <f t="shared" si="26"/>
        <v>0</v>
      </c>
      <c r="F121" s="302">
        <f t="shared" si="26"/>
        <v>0</v>
      </c>
      <c r="G121" s="302">
        <f t="shared" si="26"/>
        <v>0</v>
      </c>
      <c r="H121" s="302">
        <f t="shared" si="26"/>
        <v>0</v>
      </c>
      <c r="I121" s="302">
        <f t="shared" si="26"/>
        <v>0</v>
      </c>
      <c r="J121" s="302">
        <f t="shared" si="26"/>
        <v>0</v>
      </c>
      <c r="K121" s="302">
        <f t="shared" si="26"/>
        <v>0</v>
      </c>
      <c r="L121" s="302">
        <f t="shared" si="26"/>
        <v>0</v>
      </c>
      <c r="M121" s="302">
        <f t="shared" si="26"/>
        <v>0</v>
      </c>
      <c r="N121" s="302">
        <f t="shared" si="26"/>
        <v>0</v>
      </c>
      <c r="O121" s="302">
        <f t="shared" si="26"/>
        <v>0</v>
      </c>
      <c r="P121" s="302">
        <f t="shared" si="26"/>
        <v>0</v>
      </c>
      <c r="Q121" s="302">
        <f t="shared" si="26"/>
        <v>0</v>
      </c>
      <c r="R121" s="302">
        <f t="shared" si="26"/>
        <v>0</v>
      </c>
      <c r="S121" s="302">
        <f t="shared" si="26"/>
        <v>0</v>
      </c>
      <c r="T121" s="302">
        <f t="shared" si="26"/>
        <v>0</v>
      </c>
      <c r="U121" s="302">
        <f t="shared" si="26"/>
        <v>0</v>
      </c>
      <c r="V121" s="302">
        <f t="shared" si="26"/>
        <v>0</v>
      </c>
      <c r="W121" s="302">
        <f t="shared" si="26"/>
        <v>0</v>
      </c>
      <c r="X121" s="302">
        <f t="shared" si="26"/>
        <v>0</v>
      </c>
      <c r="Y121" s="302">
        <f t="shared" si="26"/>
        <v>0</v>
      </c>
      <c r="DA121" s="72"/>
    </row>
    <row r="122" spans="1:105" ht="12" customHeight="1" x14ac:dyDescent="0.25">
      <c r="A122" s="174" t="s">
        <v>1913</v>
      </c>
      <c r="B122" s="301">
        <f t="shared" ref="B122:Y122" si="27">IF(B$69=0,0,B$69/B$32)</f>
        <v>0.10093410657034838</v>
      </c>
      <c r="C122" s="301">
        <f t="shared" si="27"/>
        <v>0.10096407702404997</v>
      </c>
      <c r="D122" s="301">
        <f t="shared" si="27"/>
        <v>0.10098536621068437</v>
      </c>
      <c r="E122" s="301">
        <f t="shared" si="27"/>
        <v>0.100872098937796</v>
      </c>
      <c r="F122" s="301">
        <f t="shared" si="27"/>
        <v>0.10084111177588573</v>
      </c>
      <c r="G122" s="301">
        <f t="shared" si="27"/>
        <v>0.10071276057274045</v>
      </c>
      <c r="H122" s="301">
        <f t="shared" si="27"/>
        <v>0.10066166030597899</v>
      </c>
      <c r="I122" s="301">
        <f t="shared" si="27"/>
        <v>0.10055437226870834</v>
      </c>
      <c r="J122" s="301">
        <f t="shared" si="27"/>
        <v>0.10058288400860861</v>
      </c>
      <c r="K122" s="301">
        <f t="shared" si="27"/>
        <v>0.10062349576320787</v>
      </c>
      <c r="L122" s="301">
        <f t="shared" si="27"/>
        <v>0.10044641574736392</v>
      </c>
      <c r="M122" s="301">
        <f t="shared" si="27"/>
        <v>0.10045039891838096</v>
      </c>
      <c r="N122" s="301">
        <f t="shared" si="27"/>
        <v>0.10052637696484203</v>
      </c>
      <c r="O122" s="301">
        <f t="shared" si="27"/>
        <v>0.10042198872720001</v>
      </c>
      <c r="P122" s="301">
        <f t="shared" si="27"/>
        <v>0.10039565890991928</v>
      </c>
      <c r="Q122" s="301">
        <f t="shared" si="27"/>
        <v>0.10040485545367515</v>
      </c>
      <c r="R122" s="301">
        <f t="shared" si="27"/>
        <v>0.10044156825625532</v>
      </c>
      <c r="S122" s="301">
        <f t="shared" si="27"/>
        <v>0.10036472136283318</v>
      </c>
      <c r="T122" s="301">
        <f t="shared" si="27"/>
        <v>0.10040495761146134</v>
      </c>
      <c r="U122" s="301">
        <f t="shared" si="27"/>
        <v>0.10035824552095081</v>
      </c>
      <c r="V122" s="301">
        <f t="shared" si="27"/>
        <v>0.1003693037803131</v>
      </c>
      <c r="W122" s="301">
        <f t="shared" si="27"/>
        <v>0.10041586473814763</v>
      </c>
      <c r="X122" s="301">
        <f t="shared" si="27"/>
        <v>0.10041300240478858</v>
      </c>
      <c r="Y122" s="301">
        <f t="shared" si="27"/>
        <v>0.10030378569256265</v>
      </c>
      <c r="DA122" s="178"/>
    </row>
    <row r="123" spans="1:105" ht="12" customHeight="1" x14ac:dyDescent="0.25">
      <c r="A123" s="62" t="s">
        <v>1914</v>
      </c>
      <c r="B123" s="302">
        <f t="shared" ref="B123:Y123" si="28">IF(B$70=0,0,B$70/B$32)</f>
        <v>0.10093410657034838</v>
      </c>
      <c r="C123" s="302">
        <f t="shared" si="28"/>
        <v>0.10096407702404997</v>
      </c>
      <c r="D123" s="302">
        <f t="shared" si="28"/>
        <v>0.10098536621068437</v>
      </c>
      <c r="E123" s="302">
        <f t="shared" si="28"/>
        <v>0.100872098937796</v>
      </c>
      <c r="F123" s="302">
        <f t="shared" si="28"/>
        <v>0.10084111177588573</v>
      </c>
      <c r="G123" s="302">
        <f t="shared" si="28"/>
        <v>0.10071276057274045</v>
      </c>
      <c r="H123" s="302">
        <f t="shared" si="28"/>
        <v>0.10066166030597899</v>
      </c>
      <c r="I123" s="302">
        <f t="shared" si="28"/>
        <v>0.10055437226870834</v>
      </c>
      <c r="J123" s="302">
        <f t="shared" si="28"/>
        <v>0.10058288400860861</v>
      </c>
      <c r="K123" s="302">
        <f t="shared" si="28"/>
        <v>0.10062349576320787</v>
      </c>
      <c r="L123" s="302">
        <f t="shared" si="28"/>
        <v>0.10044641574736392</v>
      </c>
      <c r="M123" s="302">
        <f t="shared" si="28"/>
        <v>0.10045039891838096</v>
      </c>
      <c r="N123" s="302">
        <f t="shared" si="28"/>
        <v>0.10052637696484203</v>
      </c>
      <c r="O123" s="302">
        <f t="shared" si="28"/>
        <v>0.10042198872720001</v>
      </c>
      <c r="P123" s="302">
        <f t="shared" si="28"/>
        <v>0.10039565890991928</v>
      </c>
      <c r="Q123" s="302">
        <f t="shared" si="28"/>
        <v>0.10040485545367515</v>
      </c>
      <c r="R123" s="302">
        <f t="shared" si="28"/>
        <v>0.10044156825625532</v>
      </c>
      <c r="S123" s="302">
        <f t="shared" si="28"/>
        <v>0.10036472136283318</v>
      </c>
      <c r="T123" s="302">
        <f t="shared" si="28"/>
        <v>0.10040495761146134</v>
      </c>
      <c r="U123" s="302">
        <f t="shared" si="28"/>
        <v>0.10035824552095081</v>
      </c>
      <c r="V123" s="302">
        <f t="shared" si="28"/>
        <v>0.1003693037803131</v>
      </c>
      <c r="W123" s="302">
        <f t="shared" si="28"/>
        <v>0.10041586473814763</v>
      </c>
      <c r="X123" s="302">
        <f t="shared" si="28"/>
        <v>0.10041300240478858</v>
      </c>
      <c r="Y123" s="302">
        <f t="shared" si="28"/>
        <v>0.10030378569256265</v>
      </c>
      <c r="DA123" s="72"/>
    </row>
    <row r="124" spans="1:105" ht="12" customHeight="1" x14ac:dyDescent="0.25">
      <c r="A124" s="63" t="s">
        <v>1926</v>
      </c>
      <c r="B124" s="303">
        <f t="shared" ref="B124:Y124" si="29">IF(B$81=0,0,B$81/B$32)</f>
        <v>0</v>
      </c>
      <c r="C124" s="303">
        <f t="shared" si="29"/>
        <v>0</v>
      </c>
      <c r="D124" s="303">
        <f t="shared" si="29"/>
        <v>0</v>
      </c>
      <c r="E124" s="303">
        <f t="shared" si="29"/>
        <v>0</v>
      </c>
      <c r="F124" s="303">
        <f t="shared" si="29"/>
        <v>0</v>
      </c>
      <c r="G124" s="303">
        <f t="shared" si="29"/>
        <v>0</v>
      </c>
      <c r="H124" s="303">
        <f t="shared" si="29"/>
        <v>0</v>
      </c>
      <c r="I124" s="303">
        <f t="shared" si="29"/>
        <v>0</v>
      </c>
      <c r="J124" s="303">
        <f t="shared" si="29"/>
        <v>0</v>
      </c>
      <c r="K124" s="303">
        <f t="shared" si="29"/>
        <v>0</v>
      </c>
      <c r="L124" s="303">
        <f t="shared" si="29"/>
        <v>0</v>
      </c>
      <c r="M124" s="303">
        <f t="shared" si="29"/>
        <v>0</v>
      </c>
      <c r="N124" s="303">
        <f t="shared" si="29"/>
        <v>0</v>
      </c>
      <c r="O124" s="303">
        <f t="shared" si="29"/>
        <v>0</v>
      </c>
      <c r="P124" s="303">
        <f t="shared" si="29"/>
        <v>0</v>
      </c>
      <c r="Q124" s="303">
        <f t="shared" si="29"/>
        <v>0</v>
      </c>
      <c r="R124" s="303">
        <f t="shared" si="29"/>
        <v>0</v>
      </c>
      <c r="S124" s="303">
        <f t="shared" si="29"/>
        <v>0</v>
      </c>
      <c r="T124" s="303">
        <f t="shared" si="29"/>
        <v>0</v>
      </c>
      <c r="U124" s="303">
        <f t="shared" si="29"/>
        <v>0</v>
      </c>
      <c r="V124" s="303">
        <f t="shared" si="29"/>
        <v>0</v>
      </c>
      <c r="W124" s="303">
        <f t="shared" si="29"/>
        <v>0</v>
      </c>
      <c r="X124" s="303">
        <f t="shared" si="29"/>
        <v>0</v>
      </c>
      <c r="Y124" s="303">
        <f t="shared" si="29"/>
        <v>0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62</v>
      </c>
      <c r="B126" s="232">
        <f t="shared" ref="B126:Y126" si="30">SUM(B$127:B$132)</f>
        <v>1</v>
      </c>
      <c r="C126" s="232">
        <f t="shared" si="30"/>
        <v>1</v>
      </c>
      <c r="D126" s="232">
        <f t="shared" si="30"/>
        <v>1</v>
      </c>
      <c r="E126" s="232">
        <f t="shared" si="30"/>
        <v>1</v>
      </c>
      <c r="F126" s="232">
        <f t="shared" si="30"/>
        <v>1</v>
      </c>
      <c r="G126" s="232">
        <f t="shared" si="30"/>
        <v>1</v>
      </c>
      <c r="H126" s="232">
        <f t="shared" si="30"/>
        <v>1</v>
      </c>
      <c r="I126" s="232">
        <f t="shared" si="30"/>
        <v>1</v>
      </c>
      <c r="J126" s="232">
        <f t="shared" si="30"/>
        <v>1</v>
      </c>
      <c r="K126" s="232">
        <f t="shared" si="30"/>
        <v>1</v>
      </c>
      <c r="L126" s="232">
        <f t="shared" si="30"/>
        <v>1</v>
      </c>
      <c r="M126" s="232">
        <f t="shared" si="30"/>
        <v>1</v>
      </c>
      <c r="N126" s="232">
        <f t="shared" si="30"/>
        <v>1</v>
      </c>
      <c r="O126" s="232">
        <f t="shared" si="30"/>
        <v>1</v>
      </c>
      <c r="P126" s="232">
        <f t="shared" si="30"/>
        <v>1</v>
      </c>
      <c r="Q126" s="232">
        <f t="shared" si="30"/>
        <v>1</v>
      </c>
      <c r="R126" s="232">
        <f t="shared" si="30"/>
        <v>1</v>
      </c>
      <c r="S126" s="232">
        <f t="shared" si="30"/>
        <v>1</v>
      </c>
      <c r="T126" s="232">
        <f t="shared" si="30"/>
        <v>1</v>
      </c>
      <c r="U126" s="232">
        <f t="shared" si="30"/>
        <v>1</v>
      </c>
      <c r="V126" s="232">
        <f t="shared" si="30"/>
        <v>1</v>
      </c>
      <c r="W126" s="232">
        <f t="shared" si="30"/>
        <v>1</v>
      </c>
      <c r="X126" s="232">
        <f t="shared" si="30"/>
        <v>1</v>
      </c>
      <c r="Y126" s="232">
        <f t="shared" si="30"/>
        <v>1</v>
      </c>
      <c r="DA126" s="95"/>
    </row>
    <row r="127" spans="1:105" ht="12" customHeight="1" x14ac:dyDescent="0.25">
      <c r="A127" s="55" t="s">
        <v>91</v>
      </c>
      <c r="B127" s="299">
        <f t="shared" ref="B127:Y127" si="31">IF(B$84=0,0,B$84/B$83)</f>
        <v>0</v>
      </c>
      <c r="C127" s="299">
        <f t="shared" si="31"/>
        <v>0</v>
      </c>
      <c r="D127" s="299">
        <f t="shared" si="31"/>
        <v>0</v>
      </c>
      <c r="E127" s="299">
        <f t="shared" si="31"/>
        <v>0</v>
      </c>
      <c r="F127" s="299">
        <f t="shared" si="31"/>
        <v>0</v>
      </c>
      <c r="G127" s="299">
        <f t="shared" si="31"/>
        <v>0</v>
      </c>
      <c r="H127" s="299">
        <f t="shared" si="31"/>
        <v>0</v>
      </c>
      <c r="I127" s="299">
        <f t="shared" si="31"/>
        <v>0</v>
      </c>
      <c r="J127" s="299">
        <f t="shared" si="31"/>
        <v>0</v>
      </c>
      <c r="K127" s="299">
        <f t="shared" si="31"/>
        <v>0</v>
      </c>
      <c r="L127" s="299">
        <f t="shared" si="31"/>
        <v>0</v>
      </c>
      <c r="M127" s="299">
        <f t="shared" si="31"/>
        <v>0</v>
      </c>
      <c r="N127" s="299">
        <f t="shared" si="31"/>
        <v>0</v>
      </c>
      <c r="O127" s="299">
        <f t="shared" si="31"/>
        <v>0</v>
      </c>
      <c r="P127" s="299">
        <f t="shared" si="31"/>
        <v>0</v>
      </c>
      <c r="Q127" s="299">
        <f t="shared" si="31"/>
        <v>0</v>
      </c>
      <c r="R127" s="299">
        <f t="shared" si="31"/>
        <v>0</v>
      </c>
      <c r="S127" s="299">
        <f t="shared" si="31"/>
        <v>0</v>
      </c>
      <c r="T127" s="299">
        <f t="shared" si="31"/>
        <v>0</v>
      </c>
      <c r="U127" s="299">
        <f t="shared" si="31"/>
        <v>0</v>
      </c>
      <c r="V127" s="299">
        <f t="shared" si="31"/>
        <v>0</v>
      </c>
      <c r="W127" s="299">
        <f t="shared" si="31"/>
        <v>0</v>
      </c>
      <c r="X127" s="299">
        <f t="shared" si="31"/>
        <v>0</v>
      </c>
      <c r="Y127" s="299">
        <f t="shared" si="31"/>
        <v>0</v>
      </c>
      <c r="DA127" s="67"/>
    </row>
    <row r="128" spans="1:105" ht="12" customHeight="1" x14ac:dyDescent="0.25">
      <c r="A128" s="173" t="s">
        <v>92</v>
      </c>
      <c r="B128" s="233">
        <f t="shared" ref="B128:Y128" si="32">IF(B$85=0,0,B$85/B$83)</f>
        <v>0</v>
      </c>
      <c r="C128" s="233">
        <f t="shared" si="32"/>
        <v>0</v>
      </c>
      <c r="D128" s="233">
        <f t="shared" si="32"/>
        <v>0</v>
      </c>
      <c r="E128" s="233">
        <f t="shared" si="32"/>
        <v>0</v>
      </c>
      <c r="F128" s="233">
        <f t="shared" si="32"/>
        <v>0</v>
      </c>
      <c r="G128" s="233">
        <f t="shared" si="32"/>
        <v>0</v>
      </c>
      <c r="H128" s="233">
        <f t="shared" si="32"/>
        <v>0</v>
      </c>
      <c r="I128" s="233">
        <f t="shared" si="32"/>
        <v>0</v>
      </c>
      <c r="J128" s="233">
        <f t="shared" si="32"/>
        <v>0</v>
      </c>
      <c r="K128" s="233">
        <f t="shared" si="32"/>
        <v>0</v>
      </c>
      <c r="L128" s="233">
        <f t="shared" si="32"/>
        <v>0</v>
      </c>
      <c r="M128" s="233">
        <f t="shared" si="32"/>
        <v>0</v>
      </c>
      <c r="N128" s="233">
        <f t="shared" si="32"/>
        <v>0</v>
      </c>
      <c r="O128" s="233">
        <f t="shared" si="32"/>
        <v>0</v>
      </c>
      <c r="P128" s="233">
        <f t="shared" si="32"/>
        <v>0</v>
      </c>
      <c r="Q128" s="233">
        <f t="shared" si="32"/>
        <v>0</v>
      </c>
      <c r="R128" s="233">
        <f t="shared" si="32"/>
        <v>0</v>
      </c>
      <c r="S128" s="233">
        <f t="shared" si="32"/>
        <v>0</v>
      </c>
      <c r="T128" s="233">
        <f t="shared" si="32"/>
        <v>0</v>
      </c>
      <c r="U128" s="233">
        <f t="shared" si="32"/>
        <v>0</v>
      </c>
      <c r="V128" s="233">
        <f t="shared" si="32"/>
        <v>0</v>
      </c>
      <c r="W128" s="233">
        <f t="shared" si="32"/>
        <v>0</v>
      </c>
      <c r="X128" s="233">
        <f t="shared" si="32"/>
        <v>0</v>
      </c>
      <c r="Y128" s="233">
        <f t="shared" si="32"/>
        <v>0</v>
      </c>
      <c r="DA128" s="177"/>
    </row>
    <row r="129" spans="1:105" ht="12" customHeight="1" x14ac:dyDescent="0.25">
      <c r="A129" s="173" t="s">
        <v>93</v>
      </c>
      <c r="B129" s="233">
        <f t="shared" ref="B129:Y129" si="33">IF(B$86=0,0,B$86/B$83)</f>
        <v>0</v>
      </c>
      <c r="C129" s="233">
        <f t="shared" si="33"/>
        <v>0</v>
      </c>
      <c r="D129" s="233">
        <f t="shared" si="33"/>
        <v>0</v>
      </c>
      <c r="E129" s="233">
        <f t="shared" si="33"/>
        <v>0</v>
      </c>
      <c r="F129" s="233">
        <f t="shared" si="33"/>
        <v>0</v>
      </c>
      <c r="G129" s="233">
        <f t="shared" si="33"/>
        <v>0</v>
      </c>
      <c r="H129" s="233">
        <f t="shared" si="33"/>
        <v>0</v>
      </c>
      <c r="I129" s="233">
        <f t="shared" si="33"/>
        <v>0</v>
      </c>
      <c r="J129" s="233">
        <f t="shared" si="33"/>
        <v>0</v>
      </c>
      <c r="K129" s="233">
        <f t="shared" si="33"/>
        <v>0</v>
      </c>
      <c r="L129" s="233">
        <f t="shared" si="33"/>
        <v>0</v>
      </c>
      <c r="M129" s="233">
        <f t="shared" si="33"/>
        <v>0</v>
      </c>
      <c r="N129" s="233">
        <f t="shared" si="33"/>
        <v>0</v>
      </c>
      <c r="O129" s="233">
        <f t="shared" si="33"/>
        <v>0</v>
      </c>
      <c r="P129" s="233">
        <f t="shared" si="33"/>
        <v>0</v>
      </c>
      <c r="Q129" s="233">
        <f t="shared" si="33"/>
        <v>0</v>
      </c>
      <c r="R129" s="233">
        <f t="shared" si="33"/>
        <v>0</v>
      </c>
      <c r="S129" s="233">
        <f t="shared" si="33"/>
        <v>0</v>
      </c>
      <c r="T129" s="233">
        <f t="shared" si="33"/>
        <v>0</v>
      </c>
      <c r="U129" s="233">
        <f t="shared" si="33"/>
        <v>0</v>
      </c>
      <c r="V129" s="233">
        <f t="shared" si="33"/>
        <v>0</v>
      </c>
      <c r="W129" s="233">
        <f t="shared" si="33"/>
        <v>0</v>
      </c>
      <c r="X129" s="233">
        <f t="shared" si="33"/>
        <v>0</v>
      </c>
      <c r="Y129" s="233">
        <f t="shared" si="33"/>
        <v>0</v>
      </c>
      <c r="DA129" s="177"/>
    </row>
    <row r="130" spans="1:105" ht="12" customHeight="1" x14ac:dyDescent="0.25">
      <c r="A130" s="173" t="s">
        <v>94</v>
      </c>
      <c r="B130" s="233">
        <f t="shared" ref="B130:Y130" si="34">IF(B$87=0,0,B$87/B$83)</f>
        <v>0</v>
      </c>
      <c r="C130" s="233">
        <f t="shared" si="34"/>
        <v>0</v>
      </c>
      <c r="D130" s="233">
        <f t="shared" si="34"/>
        <v>0</v>
      </c>
      <c r="E130" s="233">
        <f t="shared" si="34"/>
        <v>0</v>
      </c>
      <c r="F130" s="233">
        <f t="shared" si="34"/>
        <v>0</v>
      </c>
      <c r="G130" s="233">
        <f t="shared" si="34"/>
        <v>0</v>
      </c>
      <c r="H130" s="233">
        <f t="shared" si="34"/>
        <v>0</v>
      </c>
      <c r="I130" s="233">
        <f t="shared" si="34"/>
        <v>0</v>
      </c>
      <c r="J130" s="233">
        <f t="shared" si="34"/>
        <v>0</v>
      </c>
      <c r="K130" s="233">
        <f t="shared" si="34"/>
        <v>0</v>
      </c>
      <c r="L130" s="233">
        <f t="shared" si="34"/>
        <v>0</v>
      </c>
      <c r="M130" s="233">
        <f t="shared" si="34"/>
        <v>0</v>
      </c>
      <c r="N130" s="233">
        <f t="shared" si="34"/>
        <v>0</v>
      </c>
      <c r="O130" s="233">
        <f t="shared" si="34"/>
        <v>0</v>
      </c>
      <c r="P130" s="233">
        <f t="shared" si="34"/>
        <v>0</v>
      </c>
      <c r="Q130" s="233">
        <f t="shared" si="34"/>
        <v>0</v>
      </c>
      <c r="R130" s="233">
        <f t="shared" si="34"/>
        <v>0</v>
      </c>
      <c r="S130" s="233">
        <f t="shared" si="34"/>
        <v>0</v>
      </c>
      <c r="T130" s="233">
        <f t="shared" si="34"/>
        <v>0</v>
      </c>
      <c r="U130" s="233">
        <f t="shared" si="34"/>
        <v>0</v>
      </c>
      <c r="V130" s="233">
        <f t="shared" si="34"/>
        <v>0</v>
      </c>
      <c r="W130" s="233">
        <f t="shared" si="34"/>
        <v>0</v>
      </c>
      <c r="X130" s="233">
        <f t="shared" si="34"/>
        <v>0</v>
      </c>
      <c r="Y130" s="233">
        <f t="shared" si="34"/>
        <v>0</v>
      </c>
      <c r="DA130" s="177"/>
    </row>
    <row r="131" spans="1:105" ht="12" customHeight="1" x14ac:dyDescent="0.25">
      <c r="A131" s="56" t="s">
        <v>95</v>
      </c>
      <c r="B131" s="300">
        <f t="shared" ref="B131:Y131" si="35">IF(B$88=0,0,B$88/B$83)</f>
        <v>1</v>
      </c>
      <c r="C131" s="300">
        <f t="shared" si="35"/>
        <v>1</v>
      </c>
      <c r="D131" s="300">
        <f t="shared" si="35"/>
        <v>1</v>
      </c>
      <c r="E131" s="300">
        <f t="shared" si="35"/>
        <v>1</v>
      </c>
      <c r="F131" s="300">
        <f t="shared" si="35"/>
        <v>1</v>
      </c>
      <c r="G131" s="300">
        <f t="shared" si="35"/>
        <v>1</v>
      </c>
      <c r="H131" s="300">
        <f t="shared" si="35"/>
        <v>1</v>
      </c>
      <c r="I131" s="300">
        <f t="shared" si="35"/>
        <v>1</v>
      </c>
      <c r="J131" s="300">
        <f t="shared" si="35"/>
        <v>1</v>
      </c>
      <c r="K131" s="300">
        <f t="shared" si="35"/>
        <v>1</v>
      </c>
      <c r="L131" s="300">
        <f t="shared" si="35"/>
        <v>1</v>
      </c>
      <c r="M131" s="300">
        <f t="shared" si="35"/>
        <v>1</v>
      </c>
      <c r="N131" s="300">
        <f t="shared" si="35"/>
        <v>1</v>
      </c>
      <c r="O131" s="300">
        <f t="shared" si="35"/>
        <v>1</v>
      </c>
      <c r="P131" s="300">
        <f t="shared" si="35"/>
        <v>1</v>
      </c>
      <c r="Q131" s="300">
        <f t="shared" si="35"/>
        <v>1</v>
      </c>
      <c r="R131" s="300">
        <f t="shared" si="35"/>
        <v>1</v>
      </c>
      <c r="S131" s="300">
        <f t="shared" si="35"/>
        <v>1</v>
      </c>
      <c r="T131" s="300">
        <f t="shared" si="35"/>
        <v>1</v>
      </c>
      <c r="U131" s="300">
        <f t="shared" si="35"/>
        <v>1</v>
      </c>
      <c r="V131" s="300">
        <f t="shared" si="35"/>
        <v>1</v>
      </c>
      <c r="W131" s="300">
        <f t="shared" si="35"/>
        <v>1</v>
      </c>
      <c r="X131" s="300">
        <f t="shared" si="35"/>
        <v>1</v>
      </c>
      <c r="Y131" s="300">
        <f t="shared" si="35"/>
        <v>1</v>
      </c>
      <c r="DA131" s="68"/>
    </row>
    <row r="132" spans="1:105" ht="12" customHeight="1" x14ac:dyDescent="0.25">
      <c r="A132" s="41" t="s">
        <v>1939</v>
      </c>
      <c r="B132" s="235">
        <f t="shared" ref="B132:Y132" si="36">IF(B$94=0,0,B$94/B$83)</f>
        <v>0</v>
      </c>
      <c r="C132" s="235">
        <f t="shared" si="36"/>
        <v>0</v>
      </c>
      <c r="D132" s="235">
        <f t="shared" si="36"/>
        <v>0</v>
      </c>
      <c r="E132" s="235">
        <f t="shared" si="36"/>
        <v>0</v>
      </c>
      <c r="F132" s="235">
        <f t="shared" si="36"/>
        <v>0</v>
      </c>
      <c r="G132" s="235">
        <f t="shared" si="36"/>
        <v>0</v>
      </c>
      <c r="H132" s="235">
        <f t="shared" si="36"/>
        <v>0</v>
      </c>
      <c r="I132" s="235">
        <f t="shared" si="36"/>
        <v>0</v>
      </c>
      <c r="J132" s="235">
        <f t="shared" si="36"/>
        <v>0</v>
      </c>
      <c r="K132" s="235">
        <f t="shared" si="36"/>
        <v>0</v>
      </c>
      <c r="L132" s="235">
        <f t="shared" si="36"/>
        <v>0</v>
      </c>
      <c r="M132" s="235">
        <f t="shared" si="36"/>
        <v>0</v>
      </c>
      <c r="N132" s="235">
        <f t="shared" si="36"/>
        <v>0</v>
      </c>
      <c r="O132" s="235">
        <f t="shared" si="36"/>
        <v>0</v>
      </c>
      <c r="P132" s="235">
        <f t="shared" si="36"/>
        <v>0</v>
      </c>
      <c r="Q132" s="235">
        <f t="shared" si="36"/>
        <v>0</v>
      </c>
      <c r="R132" s="235">
        <f t="shared" si="36"/>
        <v>0</v>
      </c>
      <c r="S132" s="235">
        <f t="shared" si="36"/>
        <v>0</v>
      </c>
      <c r="T132" s="235">
        <f t="shared" si="36"/>
        <v>0</v>
      </c>
      <c r="U132" s="235">
        <f t="shared" si="36"/>
        <v>0</v>
      </c>
      <c r="V132" s="235">
        <f t="shared" si="36"/>
        <v>0</v>
      </c>
      <c r="W132" s="235">
        <f t="shared" si="36"/>
        <v>0</v>
      </c>
      <c r="X132" s="235">
        <f t="shared" si="36"/>
        <v>0</v>
      </c>
      <c r="Y132" s="235">
        <f t="shared" si="36"/>
        <v>0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430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54</v>
      </c>
      <c r="B136" s="320">
        <f>IF(B$5=0,0,B$5/PPA_fec!B$5)</f>
        <v>1.0419574494606165</v>
      </c>
      <c r="C136" s="320">
        <f>IF(C$5=0,0,C$5/PPA_fec!C$5)</f>
        <v>0.99103734902149809</v>
      </c>
      <c r="D136" s="320">
        <f>IF(D$5=0,0,D$5/PPA_fec!D$5)</f>
        <v>0.97931303753189014</v>
      </c>
      <c r="E136" s="320">
        <f>IF(E$5=0,0,E$5/PPA_fec!E$5)</f>
        <v>0.92504075701524424</v>
      </c>
      <c r="F136" s="320">
        <f>IF(F$5=0,0,F$5/PPA_fec!F$5)</f>
        <v>0.85511099982114636</v>
      </c>
      <c r="G136" s="320">
        <f>IF(G$5=0,0,G$5/PPA_fec!G$5)</f>
        <v>0.90973810553342638</v>
      </c>
      <c r="H136" s="320">
        <f>IF(H$5=0,0,H$5/PPA_fec!H$5)</f>
        <v>0.87534175779051093</v>
      </c>
      <c r="I136" s="320">
        <f>IF(I$5=0,0,I$5/PPA_fec!I$5)</f>
        <v>0.90921764634472169</v>
      </c>
      <c r="J136" s="320">
        <f>IF(J$5=0,0,J$5/PPA_fec!J$5)</f>
        <v>0.94649433433292773</v>
      </c>
      <c r="K136" s="320">
        <f>IF(K$5=0,0,K$5/PPA_fec!K$5)</f>
        <v>0.93277600195115185</v>
      </c>
      <c r="L136" s="320">
        <f>IF(L$5=0,0,L$5/PPA_fec!L$5)</f>
        <v>0.90532325244716028</v>
      </c>
      <c r="M136" s="320">
        <f>IF(M$5=0,0,M$5/PPA_fec!M$5)</f>
        <v>0.83902702755940639</v>
      </c>
      <c r="N136" s="320">
        <f>IF(N$5=0,0,N$5/PPA_fec!N$5)</f>
        <v>0.83425469004698849</v>
      </c>
      <c r="O136" s="320">
        <f>IF(O$5=0,0,O$5/PPA_fec!O$5)</f>
        <v>0.8891890872323841</v>
      </c>
      <c r="P136" s="320">
        <f>IF(P$5=0,0,P$5/PPA_fec!P$5)</f>
        <v>0.91176229115788932</v>
      </c>
      <c r="Q136" s="320">
        <f>IF(Q$5=0,0,Q$5/PPA_fec!Q$5)</f>
        <v>0.93684558070795998</v>
      </c>
      <c r="R136" s="320">
        <f>IF(R$5=0,0,R$5/PPA_fec!R$5)</f>
        <v>0.9266388817274599</v>
      </c>
      <c r="S136" s="320">
        <f>IF(S$5=0,0,S$5/PPA_fec!S$5)</f>
        <v>0.90500597519677506</v>
      </c>
      <c r="T136" s="320">
        <f>IF(T$5=0,0,T$5/PPA_fec!T$5)</f>
        <v>0.89232538954674012</v>
      </c>
      <c r="U136" s="320">
        <f>IF(U$5=0,0,U$5/PPA_fec!U$5)</f>
        <v>0.89171546824169312</v>
      </c>
      <c r="V136" s="320">
        <f>IF(V$5=0,0,V$5/PPA_fec!V$5)</f>
        <v>0.89056490496580865</v>
      </c>
      <c r="W136" s="320">
        <f>IF(W$5=0,0,W$5/PPA_fec!W$5)</f>
        <v>0.85704847722902877</v>
      </c>
      <c r="X136" s="320">
        <f>IF(X$5=0,0,X$5/PPA_fec!X$5)</f>
        <v>0.82265332848500827</v>
      </c>
      <c r="Y136" s="320">
        <f>IF(Y$5=0,0,Y$5/PPA_fec!Y$5)</f>
        <v>0.7950804584810246</v>
      </c>
      <c r="DA136" s="95"/>
    </row>
    <row r="137" spans="1:105" ht="12" customHeight="1" x14ac:dyDescent="0.25">
      <c r="A137" s="55" t="s">
        <v>91</v>
      </c>
      <c r="B137" s="273">
        <f>IF(B$6=0,0,B$6/PPA_fec!B$6)</f>
        <v>0</v>
      </c>
      <c r="C137" s="273">
        <f>IF(C$6=0,0,C$6/PPA_fec!C$6)</f>
        <v>0</v>
      </c>
      <c r="D137" s="273">
        <f>IF(D$6=0,0,D$6/PPA_fec!D$6)</f>
        <v>0</v>
      </c>
      <c r="E137" s="273">
        <f>IF(E$6=0,0,E$6/PPA_fec!E$6)</f>
        <v>0</v>
      </c>
      <c r="F137" s="273">
        <f>IF(F$6=0,0,F$6/PPA_fec!F$6)</f>
        <v>0</v>
      </c>
      <c r="G137" s="273">
        <f>IF(G$6=0,0,G$6/PPA_fec!G$6)</f>
        <v>0</v>
      </c>
      <c r="H137" s="273">
        <f>IF(H$6=0,0,H$6/PPA_fec!H$6)</f>
        <v>0</v>
      </c>
      <c r="I137" s="273">
        <f>IF(I$6=0,0,I$6/PPA_fec!I$6)</f>
        <v>0</v>
      </c>
      <c r="J137" s="273">
        <f>IF(J$6=0,0,J$6/PPA_fec!J$6)</f>
        <v>0</v>
      </c>
      <c r="K137" s="273">
        <f>IF(K$6=0,0,K$6/PPA_fec!K$6)</f>
        <v>0</v>
      </c>
      <c r="L137" s="273">
        <f>IF(L$6=0,0,L$6/PPA_fec!L$6)</f>
        <v>0</v>
      </c>
      <c r="M137" s="273">
        <f>IF(M$6=0,0,M$6/PPA_fec!M$6)</f>
        <v>0</v>
      </c>
      <c r="N137" s="273">
        <f>IF(N$6=0,0,N$6/PPA_fec!N$6)</f>
        <v>0</v>
      </c>
      <c r="O137" s="273">
        <f>IF(O$6=0,0,O$6/PPA_fec!O$6)</f>
        <v>0</v>
      </c>
      <c r="P137" s="273">
        <f>IF(P$6=0,0,P$6/PPA_fec!P$6)</f>
        <v>0</v>
      </c>
      <c r="Q137" s="273">
        <f>IF(Q$6=0,0,Q$6/PPA_fec!Q$6)</f>
        <v>0</v>
      </c>
      <c r="R137" s="273">
        <f>IF(R$6=0,0,R$6/PPA_fec!R$6)</f>
        <v>0</v>
      </c>
      <c r="S137" s="273">
        <f>IF(S$6=0,0,S$6/PPA_fec!S$6)</f>
        <v>0</v>
      </c>
      <c r="T137" s="273">
        <f>IF(T$6=0,0,T$6/PPA_fec!T$6)</f>
        <v>0</v>
      </c>
      <c r="U137" s="273">
        <f>IF(U$6=0,0,U$6/PPA_fec!U$6)</f>
        <v>0</v>
      </c>
      <c r="V137" s="273">
        <f>IF(V$6=0,0,V$6/PPA_fec!V$6)</f>
        <v>0</v>
      </c>
      <c r="W137" s="273">
        <f>IF(W$6=0,0,W$6/PPA_fec!W$6)</f>
        <v>0</v>
      </c>
      <c r="X137" s="273">
        <f>IF(X$6=0,0,X$6/PPA_fec!X$6)</f>
        <v>0</v>
      </c>
      <c r="Y137" s="273">
        <f>IF(Y$6=0,0,Y$6/PPA_fec!Y$6)</f>
        <v>0</v>
      </c>
      <c r="DA137" s="76"/>
    </row>
    <row r="138" spans="1:105" ht="12" customHeight="1" x14ac:dyDescent="0.25">
      <c r="A138" s="173" t="s">
        <v>92</v>
      </c>
      <c r="B138" s="274">
        <f>IF(B$7=0,0,B$7/PPA_fec!B$7)</f>
        <v>0</v>
      </c>
      <c r="C138" s="274">
        <f>IF(C$7=0,0,C$7/PPA_fec!C$7)</f>
        <v>0</v>
      </c>
      <c r="D138" s="274">
        <f>IF(D$7=0,0,D$7/PPA_fec!D$7)</f>
        <v>0</v>
      </c>
      <c r="E138" s="274">
        <f>IF(E$7=0,0,E$7/PPA_fec!E$7)</f>
        <v>0</v>
      </c>
      <c r="F138" s="274">
        <f>IF(F$7=0,0,F$7/PPA_fec!F$7)</f>
        <v>0</v>
      </c>
      <c r="G138" s="274">
        <f>IF(G$7=0,0,G$7/PPA_fec!G$7)</f>
        <v>0</v>
      </c>
      <c r="H138" s="274">
        <f>IF(H$7=0,0,H$7/PPA_fec!H$7)</f>
        <v>0</v>
      </c>
      <c r="I138" s="274">
        <f>IF(I$7=0,0,I$7/PPA_fec!I$7)</f>
        <v>0</v>
      </c>
      <c r="J138" s="274">
        <f>IF(J$7=0,0,J$7/PPA_fec!J$7)</f>
        <v>0</v>
      </c>
      <c r="K138" s="274">
        <f>IF(K$7=0,0,K$7/PPA_fec!K$7)</f>
        <v>0</v>
      </c>
      <c r="L138" s="274">
        <f>IF(L$7=0,0,L$7/PPA_fec!L$7)</f>
        <v>0</v>
      </c>
      <c r="M138" s="274">
        <f>IF(M$7=0,0,M$7/PPA_fec!M$7)</f>
        <v>0</v>
      </c>
      <c r="N138" s="274">
        <f>IF(N$7=0,0,N$7/PPA_fec!N$7)</f>
        <v>0</v>
      </c>
      <c r="O138" s="274">
        <f>IF(O$7=0,0,O$7/PPA_fec!O$7)</f>
        <v>0</v>
      </c>
      <c r="P138" s="274">
        <f>IF(P$7=0,0,P$7/PPA_fec!P$7)</f>
        <v>0</v>
      </c>
      <c r="Q138" s="274">
        <f>IF(Q$7=0,0,Q$7/PPA_fec!Q$7)</f>
        <v>0</v>
      </c>
      <c r="R138" s="274">
        <f>IF(R$7=0,0,R$7/PPA_fec!R$7)</f>
        <v>0</v>
      </c>
      <c r="S138" s="274">
        <f>IF(S$7=0,0,S$7/PPA_fec!S$7)</f>
        <v>0</v>
      </c>
      <c r="T138" s="274">
        <f>IF(T$7=0,0,T$7/PPA_fec!T$7)</f>
        <v>0</v>
      </c>
      <c r="U138" s="274">
        <f>IF(U$7=0,0,U$7/PPA_fec!U$7)</f>
        <v>0</v>
      </c>
      <c r="V138" s="274">
        <f>IF(V$7=0,0,V$7/PPA_fec!V$7)</f>
        <v>0</v>
      </c>
      <c r="W138" s="274">
        <f>IF(W$7=0,0,W$7/PPA_fec!W$7)</f>
        <v>0</v>
      </c>
      <c r="X138" s="274">
        <f>IF(X$7=0,0,X$7/PPA_fec!X$7)</f>
        <v>0</v>
      </c>
      <c r="Y138" s="274">
        <f>IF(Y$7=0,0,Y$7/PPA_fec!Y$7)</f>
        <v>0</v>
      </c>
      <c r="DA138" s="77"/>
    </row>
    <row r="139" spans="1:105" ht="12" customHeight="1" x14ac:dyDescent="0.25">
      <c r="A139" s="173" t="s">
        <v>93</v>
      </c>
      <c r="B139" s="274">
        <f>IF(B$8=0,0,B$8/PPA_fec!B$8)</f>
        <v>0</v>
      </c>
      <c r="C139" s="274">
        <f>IF(C$8=0,0,C$8/PPA_fec!C$8)</f>
        <v>0</v>
      </c>
      <c r="D139" s="274">
        <f>IF(D$8=0,0,D$8/PPA_fec!D$8)</f>
        <v>0</v>
      </c>
      <c r="E139" s="274">
        <f>IF(E$8=0,0,E$8/PPA_fec!E$8)</f>
        <v>0</v>
      </c>
      <c r="F139" s="274">
        <f>IF(F$8=0,0,F$8/PPA_fec!F$8)</f>
        <v>0</v>
      </c>
      <c r="G139" s="274">
        <f>IF(G$8=0,0,G$8/PPA_fec!G$8)</f>
        <v>0</v>
      </c>
      <c r="H139" s="274">
        <f>IF(H$8=0,0,H$8/PPA_fec!H$8)</f>
        <v>0</v>
      </c>
      <c r="I139" s="274">
        <f>IF(I$8=0,0,I$8/PPA_fec!I$8)</f>
        <v>0</v>
      </c>
      <c r="J139" s="274">
        <f>IF(J$8=0,0,J$8/PPA_fec!J$8)</f>
        <v>0</v>
      </c>
      <c r="K139" s="274">
        <f>IF(K$8=0,0,K$8/PPA_fec!K$8)</f>
        <v>0</v>
      </c>
      <c r="L139" s="274">
        <f>IF(L$8=0,0,L$8/PPA_fec!L$8)</f>
        <v>0</v>
      </c>
      <c r="M139" s="274">
        <f>IF(M$8=0,0,M$8/PPA_fec!M$8)</f>
        <v>0</v>
      </c>
      <c r="N139" s="274">
        <f>IF(N$8=0,0,N$8/PPA_fec!N$8)</f>
        <v>0</v>
      </c>
      <c r="O139" s="274">
        <f>IF(O$8=0,0,O$8/PPA_fec!O$8)</f>
        <v>0</v>
      </c>
      <c r="P139" s="274">
        <f>IF(P$8=0,0,P$8/PPA_fec!P$8)</f>
        <v>0</v>
      </c>
      <c r="Q139" s="274">
        <f>IF(Q$8=0,0,Q$8/PPA_fec!Q$8)</f>
        <v>0</v>
      </c>
      <c r="R139" s="274">
        <f>IF(R$8=0,0,R$8/PPA_fec!R$8)</f>
        <v>0</v>
      </c>
      <c r="S139" s="274">
        <f>IF(S$8=0,0,S$8/PPA_fec!S$8)</f>
        <v>0</v>
      </c>
      <c r="T139" s="274">
        <f>IF(T$8=0,0,T$8/PPA_fec!T$8)</f>
        <v>0</v>
      </c>
      <c r="U139" s="274">
        <f>IF(U$8=0,0,U$8/PPA_fec!U$8)</f>
        <v>0</v>
      </c>
      <c r="V139" s="274">
        <f>IF(V$8=0,0,V$8/PPA_fec!V$8)</f>
        <v>0</v>
      </c>
      <c r="W139" s="274">
        <f>IF(W$8=0,0,W$8/PPA_fec!W$8)</f>
        <v>0</v>
      </c>
      <c r="X139" s="274">
        <f>IF(X$8=0,0,X$8/PPA_fec!X$8)</f>
        <v>0</v>
      </c>
      <c r="Y139" s="274">
        <f>IF(Y$8=0,0,Y$8/PPA_fec!Y$8)</f>
        <v>0</v>
      </c>
      <c r="DA139" s="77"/>
    </row>
    <row r="140" spans="1:105" ht="12" customHeight="1" x14ac:dyDescent="0.25">
      <c r="A140" s="173" t="s">
        <v>94</v>
      </c>
      <c r="B140" s="274">
        <f>IF(B$9=0,0,B$9/PPA_fec!B$9)</f>
        <v>0</v>
      </c>
      <c r="C140" s="274">
        <f>IF(C$9=0,0,C$9/PPA_fec!C$9)</f>
        <v>0</v>
      </c>
      <c r="D140" s="274">
        <f>IF(D$9=0,0,D$9/PPA_fec!D$9)</f>
        <v>0</v>
      </c>
      <c r="E140" s="274">
        <f>IF(E$9=0,0,E$9/PPA_fec!E$9)</f>
        <v>0</v>
      </c>
      <c r="F140" s="274">
        <f>IF(F$9=0,0,F$9/PPA_fec!F$9)</f>
        <v>0</v>
      </c>
      <c r="G140" s="274">
        <f>IF(G$9=0,0,G$9/PPA_fec!G$9)</f>
        <v>0</v>
      </c>
      <c r="H140" s="274">
        <f>IF(H$9=0,0,H$9/PPA_fec!H$9)</f>
        <v>0</v>
      </c>
      <c r="I140" s="274">
        <f>IF(I$9=0,0,I$9/PPA_fec!I$9)</f>
        <v>0</v>
      </c>
      <c r="J140" s="274">
        <f>IF(J$9=0,0,J$9/PPA_fec!J$9)</f>
        <v>0</v>
      </c>
      <c r="K140" s="274">
        <f>IF(K$9=0,0,K$9/PPA_fec!K$9)</f>
        <v>0</v>
      </c>
      <c r="L140" s="274">
        <f>IF(L$9=0,0,L$9/PPA_fec!L$9)</f>
        <v>0</v>
      </c>
      <c r="M140" s="274">
        <f>IF(M$9=0,0,M$9/PPA_fec!M$9)</f>
        <v>0</v>
      </c>
      <c r="N140" s="274">
        <f>IF(N$9=0,0,N$9/PPA_fec!N$9)</f>
        <v>0</v>
      </c>
      <c r="O140" s="274">
        <f>IF(O$9=0,0,O$9/PPA_fec!O$9)</f>
        <v>0</v>
      </c>
      <c r="P140" s="274">
        <f>IF(P$9=0,0,P$9/PPA_fec!P$9)</f>
        <v>0</v>
      </c>
      <c r="Q140" s="274">
        <f>IF(Q$9=0,0,Q$9/PPA_fec!Q$9)</f>
        <v>0</v>
      </c>
      <c r="R140" s="274">
        <f>IF(R$9=0,0,R$9/PPA_fec!R$9)</f>
        <v>0</v>
      </c>
      <c r="S140" s="274">
        <f>IF(S$9=0,0,S$9/PPA_fec!S$9)</f>
        <v>0</v>
      </c>
      <c r="T140" s="274">
        <f>IF(T$9=0,0,T$9/PPA_fec!T$9)</f>
        <v>0</v>
      </c>
      <c r="U140" s="274">
        <f>IF(U$9=0,0,U$9/PPA_fec!U$9)</f>
        <v>0</v>
      </c>
      <c r="V140" s="274">
        <f>IF(V$9=0,0,V$9/PPA_fec!V$9)</f>
        <v>0</v>
      </c>
      <c r="W140" s="274">
        <f>IF(W$9=0,0,W$9/PPA_fec!W$9)</f>
        <v>0</v>
      </c>
      <c r="X140" s="274">
        <f>IF(X$9=0,0,X$9/PPA_fec!X$9)</f>
        <v>0</v>
      </c>
      <c r="Y140" s="274">
        <f>IF(Y$9=0,0,Y$9/PPA_fec!Y$9)</f>
        <v>0</v>
      </c>
      <c r="DA140" s="77"/>
    </row>
    <row r="141" spans="1:105" ht="12" customHeight="1" x14ac:dyDescent="0.25">
      <c r="A141" s="56" t="s">
        <v>95</v>
      </c>
      <c r="B141" s="275">
        <f>IF(B$10=0,0,B$10/PPA_fec!B$10)</f>
        <v>0.51346172453746786</v>
      </c>
      <c r="C141" s="275">
        <f>IF(C$10=0,0,C$10/PPA_fec!C$10)</f>
        <v>0.45094725434018662</v>
      </c>
      <c r="D141" s="275">
        <f>IF(D$10=0,0,D$10/PPA_fec!D$10)</f>
        <v>0.42134623874656724</v>
      </c>
      <c r="E141" s="275">
        <f>IF(E$10=0,0,E$10/PPA_fec!E$10)</f>
        <v>0.50566645210619976</v>
      </c>
      <c r="F141" s="275">
        <f>IF(F$10=0,0,F$10/PPA_fec!F$10)</f>
        <v>0.49128179342560635</v>
      </c>
      <c r="G141" s="275">
        <f>IF(G$10=0,0,G$10/PPA_fec!G$10)</f>
        <v>0.66435616542222486</v>
      </c>
      <c r="H141" s="275">
        <f>IF(H$10=0,0,H$10/PPA_fec!H$10)</f>
        <v>0.68682546644575804</v>
      </c>
      <c r="I141" s="275">
        <f>IF(I$10=0,0,I$10/PPA_fec!I$10)</f>
        <v>0.83385395343921731</v>
      </c>
      <c r="J141" s="275">
        <f>IF(J$10=0,0,J$10/PPA_fec!J$10)</f>
        <v>0.84160183876685857</v>
      </c>
      <c r="K141" s="275">
        <f>IF(K$10=0,0,K$10/PPA_fec!K$10)</f>
        <v>0.78320719203074562</v>
      </c>
      <c r="L141" s="275">
        <f>IF(L$10=0,0,L$10/PPA_fec!L$10)</f>
        <v>0.9468276841675739</v>
      </c>
      <c r="M141" s="275">
        <f>IF(M$10=0,0,M$10/PPA_fec!M$10)</f>
        <v>0.86450166252121807</v>
      </c>
      <c r="N141" s="275">
        <f>IF(N$10=0,0,N$10/PPA_fec!N$10)</f>
        <v>0.78360386777489122</v>
      </c>
      <c r="O141" s="275">
        <f>IF(O$10=0,0,O$10/PPA_fec!O$10)</f>
        <v>0.95536038893628872</v>
      </c>
      <c r="P141" s="275">
        <f>IF(P$10=0,0,P$10/PPA_fec!P$10)</f>
        <v>1.0106276404184968</v>
      </c>
      <c r="Q141" s="275">
        <f>IF(Q$10=0,0,Q$10/PPA_fec!Q$10)</f>
        <v>1.0318484457150821</v>
      </c>
      <c r="R141" s="275">
        <f>IF(R$10=0,0,R$10/PPA_fec!R$10)</f>
        <v>0.97901980876970229</v>
      </c>
      <c r="S141" s="275">
        <f>IF(S$10=0,0,S$10/PPA_fec!S$10)</f>
        <v>1.0355551260655076</v>
      </c>
      <c r="T141" s="275">
        <f>IF(T$10=0,0,T$10/PPA_fec!T$10)</f>
        <v>0.97574809077272728</v>
      </c>
      <c r="U141" s="275">
        <f>IF(U$10=0,0,U$10/PPA_fec!U$10)</f>
        <v>1.0235170666742941</v>
      </c>
      <c r="V141" s="275">
        <f>IF(V$10=0,0,V$10/PPA_fec!V$10)</f>
        <v>1.0090230887341711</v>
      </c>
      <c r="W141" s="275">
        <f>IF(W$10=0,0,W$10/PPA_fec!W$10)</f>
        <v>0.919252935308709</v>
      </c>
      <c r="X141" s="275">
        <f>IF(X$10=0,0,X$10/PPA_fec!X$10)</f>
        <v>0.88011227903658562</v>
      </c>
      <c r="Y141" s="275">
        <f>IF(Y$10=0,0,Y$10/PPA_fec!Y$10)</f>
        <v>0.94893885826265822</v>
      </c>
      <c r="DA141" s="78"/>
    </row>
    <row r="142" spans="1:105" ht="12" customHeight="1" x14ac:dyDescent="0.25">
      <c r="A142" s="174" t="s">
        <v>1853</v>
      </c>
      <c r="B142" s="276">
        <f>IF(B$16=0,0,B$16/PPA_fec!B$16)</f>
        <v>0</v>
      </c>
      <c r="C142" s="276">
        <f>IF(C$16=0,0,C$16/PPA_fec!C$16)</f>
        <v>0</v>
      </c>
      <c r="D142" s="276">
        <f>IF(D$16=0,0,D$16/PPA_fec!D$16)</f>
        <v>0</v>
      </c>
      <c r="E142" s="276">
        <f>IF(E$16=0,0,E$16/PPA_fec!E$16)</f>
        <v>0</v>
      </c>
      <c r="F142" s="276">
        <f>IF(F$16=0,0,F$16/PPA_fec!F$16)</f>
        <v>0</v>
      </c>
      <c r="G142" s="276">
        <f>IF(G$16=0,0,G$16/PPA_fec!G$16)</f>
        <v>0</v>
      </c>
      <c r="H142" s="276">
        <f>IF(H$16=0,0,H$16/PPA_fec!H$16)</f>
        <v>0</v>
      </c>
      <c r="I142" s="276">
        <f>IF(I$16=0,0,I$16/PPA_fec!I$16)</f>
        <v>0</v>
      </c>
      <c r="J142" s="276">
        <f>IF(J$16=0,0,J$16/PPA_fec!J$16)</f>
        <v>0</v>
      </c>
      <c r="K142" s="276">
        <f>IF(K$16=0,0,K$16/PPA_fec!K$16)</f>
        <v>0</v>
      </c>
      <c r="L142" s="276">
        <f>IF(L$16=0,0,L$16/PPA_fec!L$16)</f>
        <v>0</v>
      </c>
      <c r="M142" s="276">
        <f>IF(M$16=0,0,M$16/PPA_fec!M$16)</f>
        <v>0</v>
      </c>
      <c r="N142" s="276">
        <f>IF(N$16=0,0,N$16/PPA_fec!N$16)</f>
        <v>0</v>
      </c>
      <c r="O142" s="276">
        <f>IF(O$16=0,0,O$16/PPA_fec!O$16)</f>
        <v>0</v>
      </c>
      <c r="P142" s="276">
        <f>IF(P$16=0,0,P$16/PPA_fec!P$16)</f>
        <v>0</v>
      </c>
      <c r="Q142" s="276">
        <f>IF(Q$16=0,0,Q$16/PPA_fec!Q$16)</f>
        <v>0</v>
      </c>
      <c r="R142" s="276">
        <f>IF(R$16=0,0,R$16/PPA_fec!R$16)</f>
        <v>0</v>
      </c>
      <c r="S142" s="276">
        <f>IF(S$16=0,0,S$16/PPA_fec!S$16)</f>
        <v>0</v>
      </c>
      <c r="T142" s="276">
        <f>IF(T$16=0,0,T$16/PPA_fec!T$16)</f>
        <v>0</v>
      </c>
      <c r="U142" s="276">
        <f>IF(U$16=0,0,U$16/PPA_fec!U$16)</f>
        <v>0</v>
      </c>
      <c r="V142" s="276">
        <f>IF(V$16=0,0,V$16/PPA_fec!V$16)</f>
        <v>0</v>
      </c>
      <c r="W142" s="276">
        <f>IF(W$16=0,0,W$16/PPA_fec!W$16)</f>
        <v>0</v>
      </c>
      <c r="X142" s="276">
        <f>IF(X$16=0,0,X$16/PPA_fec!X$16)</f>
        <v>0</v>
      </c>
      <c r="Y142" s="276">
        <f>IF(Y$16=0,0,Y$16/PPA_fec!Y$16)</f>
        <v>0</v>
      </c>
      <c r="DA142" s="79"/>
    </row>
    <row r="143" spans="1:105" ht="12" customHeight="1" x14ac:dyDescent="0.25">
      <c r="A143" s="174" t="s">
        <v>1855</v>
      </c>
      <c r="B143" s="276">
        <f>IF(B$17=0,0,B$17/PPA_fec!B$17)</f>
        <v>1.3417971019990107</v>
      </c>
      <c r="C143" s="276">
        <f>IF(C$17=0,0,C$17/PPA_fec!C$17)</f>
        <v>1.2841197237114683</v>
      </c>
      <c r="D143" s="276">
        <f>IF(D$17=0,0,D$17/PPA_fec!D$17)</f>
        <v>1.2721404978803448</v>
      </c>
      <c r="E143" s="276">
        <f>IF(E$17=0,0,E$17/PPA_fec!E$17)</f>
        <v>1.1801601487890865</v>
      </c>
      <c r="F143" s="276">
        <f>IF(F$17=0,0,F$17/PPA_fec!F$17)</f>
        <v>1.0915198913015494</v>
      </c>
      <c r="G143" s="276">
        <f>IF(G$17=0,0,G$17/PPA_fec!G$17)</f>
        <v>1.1461590960479242</v>
      </c>
      <c r="H143" s="276">
        <f>IF(H$17=0,0,H$17/PPA_fec!H$17)</f>
        <v>1.0979003694574923</v>
      </c>
      <c r="I143" s="276">
        <f>IF(I$17=0,0,I$17/PPA_fec!I$17)</f>
        <v>1.1312879320359512</v>
      </c>
      <c r="J143" s="276">
        <f>IF(J$17=0,0,J$17/PPA_fec!J$17)</f>
        <v>1.1764813223732378</v>
      </c>
      <c r="K143" s="276">
        <f>IF(K$17=0,0,K$17/PPA_fec!K$17)</f>
        <v>1.1617390079076428</v>
      </c>
      <c r="L143" s="276">
        <f>IF(L$17=0,0,L$17/PPA_fec!L$17)</f>
        <v>1.1139598034442137</v>
      </c>
      <c r="M143" s="276">
        <f>IF(M$17=0,0,M$17/PPA_fec!M$17)</f>
        <v>1.0358868709425213</v>
      </c>
      <c r="N143" s="276">
        <f>IF(N$17=0,0,N$17/PPA_fec!N$17)</f>
        <v>1.0363094849938121</v>
      </c>
      <c r="O143" s="276">
        <f>IF(O$17=0,0,O$17/PPA_fec!O$17)</f>
        <v>1.0910902865217458</v>
      </c>
      <c r="P143" s="276">
        <f>IF(P$17=0,0,P$17/PPA_fec!P$17)</f>
        <v>1.1163169300431248</v>
      </c>
      <c r="Q143" s="276">
        <f>IF(Q$17=0,0,Q$17/PPA_fec!Q$17)</f>
        <v>1.1459693137528082</v>
      </c>
      <c r="R143" s="276">
        <f>IF(R$17=0,0,R$17/PPA_fec!R$17)</f>
        <v>1.1370211468453628</v>
      </c>
      <c r="S143" s="276">
        <f>IF(S$17=0,0,S$17/PPA_fec!S$17)</f>
        <v>1.1061523202115395</v>
      </c>
      <c r="T143" s="276">
        <f>IF(T$17=0,0,T$17/PPA_fec!T$17)</f>
        <v>1.0923206994726347</v>
      </c>
      <c r="U143" s="276">
        <f>IF(U$17=0,0,U$17/PPA_fec!U$17)</f>
        <v>1.0889641886643793</v>
      </c>
      <c r="V143" s="276">
        <f>IF(V$17=0,0,V$17/PPA_fec!V$17)</f>
        <v>1.0900296063204549</v>
      </c>
      <c r="W143" s="276">
        <f>IF(W$17=0,0,W$17/PPA_fec!W$17)</f>
        <v>1.056150314770564</v>
      </c>
      <c r="X143" s="276">
        <f>IF(X$17=0,0,X$17/PPA_fec!X$17)</f>
        <v>1.0146706327788497</v>
      </c>
      <c r="Y143" s="276">
        <f>IF(Y$17=0,0,Y$17/PPA_fec!Y$17)</f>
        <v>0.97472694665421455</v>
      </c>
      <c r="DA143" s="79"/>
    </row>
    <row r="144" spans="1:105" ht="12" customHeight="1" x14ac:dyDescent="0.25">
      <c r="A144" s="41" t="s">
        <v>1870</v>
      </c>
      <c r="B144" s="277">
        <f>IF(B$30=0,0,B$30/PPA_fec!B$30)</f>
        <v>0</v>
      </c>
      <c r="C144" s="277">
        <f>IF(C$30=0,0,C$30/PPA_fec!C$30)</f>
        <v>0</v>
      </c>
      <c r="D144" s="277">
        <f>IF(D$30=0,0,D$30/PPA_fec!D$30)</f>
        <v>0</v>
      </c>
      <c r="E144" s="277">
        <f>IF(E$30=0,0,E$30/PPA_fec!E$30)</f>
        <v>0</v>
      </c>
      <c r="F144" s="277">
        <f>IF(F$30=0,0,F$30/PPA_fec!F$30)</f>
        <v>0</v>
      </c>
      <c r="G144" s="277">
        <f>IF(G$30=0,0,G$30/PPA_fec!G$30)</f>
        <v>0</v>
      </c>
      <c r="H144" s="277">
        <f>IF(H$30=0,0,H$30/PPA_fec!H$30)</f>
        <v>0</v>
      </c>
      <c r="I144" s="277">
        <f>IF(I$30=0,0,I$30/PPA_fec!I$30)</f>
        <v>0</v>
      </c>
      <c r="J144" s="277">
        <f>IF(J$30=0,0,J$30/PPA_fec!J$30)</f>
        <v>0</v>
      </c>
      <c r="K144" s="277">
        <f>IF(K$30=0,0,K$30/PPA_fec!K$30)</f>
        <v>0</v>
      </c>
      <c r="L144" s="277">
        <f>IF(L$30=0,0,L$30/PPA_fec!L$30)</f>
        <v>0</v>
      </c>
      <c r="M144" s="277">
        <f>IF(M$30=0,0,M$30/PPA_fec!M$30)</f>
        <v>0</v>
      </c>
      <c r="N144" s="277">
        <f>IF(N$30=0,0,N$30/PPA_fec!N$30)</f>
        <v>0</v>
      </c>
      <c r="O144" s="277">
        <f>IF(O$30=0,0,O$30/PPA_fec!O$30)</f>
        <v>0</v>
      </c>
      <c r="P144" s="277">
        <f>IF(P$30=0,0,P$30/PPA_fec!P$30)</f>
        <v>0</v>
      </c>
      <c r="Q144" s="277">
        <f>IF(Q$30=0,0,Q$30/PPA_fec!Q$30)</f>
        <v>0</v>
      </c>
      <c r="R144" s="277">
        <f>IF(R$30=0,0,R$30/PPA_fec!R$30)</f>
        <v>0</v>
      </c>
      <c r="S144" s="277">
        <f>IF(S$30=0,0,S$30/PPA_fec!S$30)</f>
        <v>0</v>
      </c>
      <c r="T144" s="277">
        <f>IF(T$30=0,0,T$30/PPA_fec!T$30)</f>
        <v>0</v>
      </c>
      <c r="U144" s="277">
        <f>IF(U$30=0,0,U$30/PPA_fec!U$30)</f>
        <v>0</v>
      </c>
      <c r="V144" s="277">
        <f>IF(V$30=0,0,V$30/PPA_fec!V$30)</f>
        <v>0</v>
      </c>
      <c r="W144" s="277">
        <f>IF(W$30=0,0,W$30/PPA_fec!W$30)</f>
        <v>0</v>
      </c>
      <c r="X144" s="277">
        <f>IF(X$30=0,0,X$30/PPA_fec!X$30)</f>
        <v>0</v>
      </c>
      <c r="Y144" s="277">
        <f>IF(Y$30=0,0,Y$30/PPA_fec!Y$30)</f>
        <v>0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55</v>
      </c>
      <c r="B146" s="320">
        <f>IF(B$32=0,0,B$32/PPA_fec!B$32)</f>
        <v>1.7461918073428582</v>
      </c>
      <c r="C146" s="320">
        <f>IF(C$32=0,0,C$32/PPA_fec!C$32)</f>
        <v>1.6951297291525569</v>
      </c>
      <c r="D146" s="320">
        <f>IF(D$32=0,0,D$32/PPA_fec!D$32)</f>
        <v>1.688276141381081</v>
      </c>
      <c r="E146" s="320">
        <f>IF(E$32=0,0,E$32/PPA_fec!E$32)</f>
        <v>1.5014953515834792</v>
      </c>
      <c r="F146" s="320">
        <f>IF(F$32=0,0,F$32/PPA_fec!F$32)</f>
        <v>1.3923283063635761</v>
      </c>
      <c r="G146" s="320">
        <f>IF(G$32=0,0,G$32/PPA_fec!G$32)</f>
        <v>1.4253558181421262</v>
      </c>
      <c r="H146" s="320">
        <f>IF(H$32=0,0,H$32/PPA_fec!H$32)</f>
        <v>1.3533775378747164</v>
      </c>
      <c r="I146" s="320">
        <f>IF(I$32=0,0,I$32/PPA_fec!I$32)</f>
        <v>1.3753992125045558</v>
      </c>
      <c r="J146" s="320">
        <f>IF(J$32=0,0,J$32/PPA_fec!J$32)</f>
        <v>1.4252413504731329</v>
      </c>
      <c r="K146" s="320">
        <f>IF(K$32=0,0,K$32/PPA_fec!K$32)</f>
        <v>1.4111774571058924</v>
      </c>
      <c r="L146" s="320">
        <f>IF(L$32=0,0,L$32/PPA_fec!L$32)</f>
        <v>1.3255606253331982</v>
      </c>
      <c r="M146" s="320">
        <f>IF(M$32=0,0,M$32/PPA_fec!M$32)</f>
        <v>1.2417687160180646</v>
      </c>
      <c r="N146" s="320">
        <f>IF(N$32=0,0,N$32/PPA_fec!N$32)</f>
        <v>1.2559239805478444</v>
      </c>
      <c r="O146" s="320">
        <f>IF(O$32=0,0,O$32/PPA_fec!O$32)</f>
        <v>1.291387917931067</v>
      </c>
      <c r="P146" s="320">
        <f>IF(P$32=0,0,P$32/PPA_fec!P$32)</f>
        <v>1.3161859633598967</v>
      </c>
      <c r="Q146" s="320">
        <f>IF(Q$32=0,0,Q$32/PPA_fec!Q$32)</f>
        <v>1.3478961285960926</v>
      </c>
      <c r="R146" s="320">
        <f>IF(R$32=0,0,R$32/PPA_fec!R$32)</f>
        <v>1.3447744959700816</v>
      </c>
      <c r="S146" s="320">
        <f>IF(S$32=0,0,S$32/PPA_fec!S$32)</f>
        <v>1.3008156867030038</v>
      </c>
      <c r="T146" s="320">
        <f>IF(T$32=0,0,T$32/PPA_fec!T$32)</f>
        <v>1.286585880604241</v>
      </c>
      <c r="U146" s="320">
        <f>IF(U$32=0,0,U$32/PPA_fec!U$32)</f>
        <v>1.278199592464436</v>
      </c>
      <c r="V146" s="320">
        <f>IF(V$32=0,0,V$32/PPA_fec!V$32)</f>
        <v>1.2854765801481149</v>
      </c>
      <c r="W146" s="320">
        <f>IF(W$32=0,0,W$32/PPA_fec!W$32)</f>
        <v>1.2625607674191568</v>
      </c>
      <c r="X146" s="320">
        <f>IF(X$32=0,0,X$32/PPA_fec!X$32)</f>
        <v>1.2153917642428576</v>
      </c>
      <c r="Y146" s="320">
        <f>IF(Y$32=0,0,Y$32/PPA_fec!Y$32)</f>
        <v>1.1565356554631239</v>
      </c>
      <c r="DA146" s="95"/>
    </row>
    <row r="147" spans="1:105" ht="12" customHeight="1" x14ac:dyDescent="0.25">
      <c r="A147" s="55" t="s">
        <v>91</v>
      </c>
      <c r="B147" s="273">
        <f>IF(B$33=0,0,B$33/PPA_fec!B$33)</f>
        <v>0</v>
      </c>
      <c r="C147" s="273">
        <f>IF(C$33=0,0,C$33/PPA_fec!C$33)</f>
        <v>0</v>
      </c>
      <c r="D147" s="273">
        <f>IF(D$33=0,0,D$33/PPA_fec!D$33)</f>
        <v>0</v>
      </c>
      <c r="E147" s="273">
        <f>IF(E$33=0,0,E$33/PPA_fec!E$33)</f>
        <v>0</v>
      </c>
      <c r="F147" s="273">
        <f>IF(F$33=0,0,F$33/PPA_fec!F$33)</f>
        <v>0</v>
      </c>
      <c r="G147" s="273">
        <f>IF(G$33=0,0,G$33/PPA_fec!G$33)</f>
        <v>0</v>
      </c>
      <c r="H147" s="273">
        <f>IF(H$33=0,0,H$33/PPA_fec!H$33)</f>
        <v>0</v>
      </c>
      <c r="I147" s="273">
        <f>IF(I$33=0,0,I$33/PPA_fec!I$33)</f>
        <v>0</v>
      </c>
      <c r="J147" s="273">
        <f>IF(J$33=0,0,J$33/PPA_fec!J$33)</f>
        <v>0</v>
      </c>
      <c r="K147" s="273">
        <f>IF(K$33=0,0,K$33/PPA_fec!K$33)</f>
        <v>0</v>
      </c>
      <c r="L147" s="273">
        <f>IF(L$33=0,0,L$33/PPA_fec!L$33)</f>
        <v>0</v>
      </c>
      <c r="M147" s="273">
        <f>IF(M$33=0,0,M$33/PPA_fec!M$33)</f>
        <v>0</v>
      </c>
      <c r="N147" s="273">
        <f>IF(N$33=0,0,N$33/PPA_fec!N$33)</f>
        <v>0</v>
      </c>
      <c r="O147" s="273">
        <f>IF(O$33=0,0,O$33/PPA_fec!O$33)</f>
        <v>0</v>
      </c>
      <c r="P147" s="273">
        <f>IF(P$33=0,0,P$33/PPA_fec!P$33)</f>
        <v>0</v>
      </c>
      <c r="Q147" s="273">
        <f>IF(Q$33=0,0,Q$33/PPA_fec!Q$33)</f>
        <v>0</v>
      </c>
      <c r="R147" s="273">
        <f>IF(R$33=0,0,R$33/PPA_fec!R$33)</f>
        <v>0</v>
      </c>
      <c r="S147" s="273">
        <f>IF(S$33=0,0,S$33/PPA_fec!S$33)</f>
        <v>0</v>
      </c>
      <c r="T147" s="273">
        <f>IF(T$33=0,0,T$33/PPA_fec!T$33)</f>
        <v>0</v>
      </c>
      <c r="U147" s="273">
        <f>IF(U$33=0,0,U$33/PPA_fec!U$33)</f>
        <v>0</v>
      </c>
      <c r="V147" s="273">
        <f>IF(V$33=0,0,V$33/PPA_fec!V$33)</f>
        <v>0</v>
      </c>
      <c r="W147" s="273">
        <f>IF(W$33=0,0,W$33/PPA_fec!W$33)</f>
        <v>0</v>
      </c>
      <c r="X147" s="273">
        <f>IF(X$33=0,0,X$33/PPA_fec!X$33)</f>
        <v>0</v>
      </c>
      <c r="Y147" s="273">
        <f>IF(Y$33=0,0,Y$33/PPA_fec!Y$33)</f>
        <v>0</v>
      </c>
      <c r="DA147" s="76"/>
    </row>
    <row r="148" spans="1:105" ht="12" customHeight="1" x14ac:dyDescent="0.25">
      <c r="A148" s="173" t="s">
        <v>92</v>
      </c>
      <c r="B148" s="274">
        <f>IF(B$34=0,0,B$34/PPA_fec!B$34)</f>
        <v>0</v>
      </c>
      <c r="C148" s="274">
        <f>IF(C$34=0,0,C$34/PPA_fec!C$34)</f>
        <v>0</v>
      </c>
      <c r="D148" s="274">
        <f>IF(D$34=0,0,D$34/PPA_fec!D$34)</f>
        <v>0</v>
      </c>
      <c r="E148" s="274">
        <f>IF(E$34=0,0,E$34/PPA_fec!E$34)</f>
        <v>0</v>
      </c>
      <c r="F148" s="274">
        <f>IF(F$34=0,0,F$34/PPA_fec!F$34)</f>
        <v>0</v>
      </c>
      <c r="G148" s="274">
        <f>IF(G$34=0,0,G$34/PPA_fec!G$34)</f>
        <v>0</v>
      </c>
      <c r="H148" s="274">
        <f>IF(H$34=0,0,H$34/PPA_fec!H$34)</f>
        <v>0</v>
      </c>
      <c r="I148" s="274">
        <f>IF(I$34=0,0,I$34/PPA_fec!I$34)</f>
        <v>0</v>
      </c>
      <c r="J148" s="274">
        <f>IF(J$34=0,0,J$34/PPA_fec!J$34)</f>
        <v>0</v>
      </c>
      <c r="K148" s="274">
        <f>IF(K$34=0,0,K$34/PPA_fec!K$34)</f>
        <v>0</v>
      </c>
      <c r="L148" s="274">
        <f>IF(L$34=0,0,L$34/PPA_fec!L$34)</f>
        <v>0</v>
      </c>
      <c r="M148" s="274">
        <f>IF(M$34=0,0,M$34/PPA_fec!M$34)</f>
        <v>0</v>
      </c>
      <c r="N148" s="274">
        <f>IF(N$34=0,0,N$34/PPA_fec!N$34)</f>
        <v>0</v>
      </c>
      <c r="O148" s="274">
        <f>IF(O$34=0,0,O$34/PPA_fec!O$34)</f>
        <v>0</v>
      </c>
      <c r="P148" s="274">
        <f>IF(P$34=0,0,P$34/PPA_fec!P$34)</f>
        <v>0</v>
      </c>
      <c r="Q148" s="274">
        <f>IF(Q$34=0,0,Q$34/PPA_fec!Q$34)</f>
        <v>0</v>
      </c>
      <c r="R148" s="274">
        <f>IF(R$34=0,0,R$34/PPA_fec!R$34)</f>
        <v>0</v>
      </c>
      <c r="S148" s="274">
        <f>IF(S$34=0,0,S$34/PPA_fec!S$34)</f>
        <v>0</v>
      </c>
      <c r="T148" s="274">
        <f>IF(T$34=0,0,T$34/PPA_fec!T$34)</f>
        <v>0</v>
      </c>
      <c r="U148" s="274">
        <f>IF(U$34=0,0,U$34/PPA_fec!U$34)</f>
        <v>0</v>
      </c>
      <c r="V148" s="274">
        <f>IF(V$34=0,0,V$34/PPA_fec!V$34)</f>
        <v>0</v>
      </c>
      <c r="W148" s="274">
        <f>IF(W$34=0,0,W$34/PPA_fec!W$34)</f>
        <v>0</v>
      </c>
      <c r="X148" s="274">
        <f>IF(X$34=0,0,X$34/PPA_fec!X$34)</f>
        <v>0</v>
      </c>
      <c r="Y148" s="274">
        <f>IF(Y$34=0,0,Y$34/PPA_fec!Y$34)</f>
        <v>0</v>
      </c>
      <c r="DA148" s="77"/>
    </row>
    <row r="149" spans="1:105" ht="12" customHeight="1" x14ac:dyDescent="0.25">
      <c r="A149" s="173" t="s">
        <v>93</v>
      </c>
      <c r="B149" s="274">
        <f>IF(B$35=0,0,B$35/PPA_fec!B$35)</f>
        <v>0</v>
      </c>
      <c r="C149" s="274">
        <f>IF(C$35=0,0,C$35/PPA_fec!C$35)</f>
        <v>0</v>
      </c>
      <c r="D149" s="274">
        <f>IF(D$35=0,0,D$35/PPA_fec!D$35)</f>
        <v>0</v>
      </c>
      <c r="E149" s="274">
        <f>IF(E$35=0,0,E$35/PPA_fec!E$35)</f>
        <v>0</v>
      </c>
      <c r="F149" s="274">
        <f>IF(F$35=0,0,F$35/PPA_fec!F$35)</f>
        <v>0</v>
      </c>
      <c r="G149" s="274">
        <f>IF(G$35=0,0,G$35/PPA_fec!G$35)</f>
        <v>0</v>
      </c>
      <c r="H149" s="274">
        <f>IF(H$35=0,0,H$35/PPA_fec!H$35)</f>
        <v>0</v>
      </c>
      <c r="I149" s="274">
        <f>IF(I$35=0,0,I$35/PPA_fec!I$35)</f>
        <v>0</v>
      </c>
      <c r="J149" s="274">
        <f>IF(J$35=0,0,J$35/PPA_fec!J$35)</f>
        <v>0</v>
      </c>
      <c r="K149" s="274">
        <f>IF(K$35=0,0,K$35/PPA_fec!K$35)</f>
        <v>0</v>
      </c>
      <c r="L149" s="274">
        <f>IF(L$35=0,0,L$35/PPA_fec!L$35)</f>
        <v>0</v>
      </c>
      <c r="M149" s="274">
        <f>IF(M$35=0,0,M$35/PPA_fec!M$35)</f>
        <v>0</v>
      </c>
      <c r="N149" s="274">
        <f>IF(N$35=0,0,N$35/PPA_fec!N$35)</f>
        <v>0</v>
      </c>
      <c r="O149" s="274">
        <f>IF(O$35=0,0,O$35/PPA_fec!O$35)</f>
        <v>0</v>
      </c>
      <c r="P149" s="274">
        <f>IF(P$35=0,0,P$35/PPA_fec!P$35)</f>
        <v>0</v>
      </c>
      <c r="Q149" s="274">
        <f>IF(Q$35=0,0,Q$35/PPA_fec!Q$35)</f>
        <v>0</v>
      </c>
      <c r="R149" s="274">
        <f>IF(R$35=0,0,R$35/PPA_fec!R$35)</f>
        <v>0</v>
      </c>
      <c r="S149" s="274">
        <f>IF(S$35=0,0,S$35/PPA_fec!S$35)</f>
        <v>0</v>
      </c>
      <c r="T149" s="274">
        <f>IF(T$35=0,0,T$35/PPA_fec!T$35)</f>
        <v>0</v>
      </c>
      <c r="U149" s="274">
        <f>IF(U$35=0,0,U$35/PPA_fec!U$35)</f>
        <v>0</v>
      </c>
      <c r="V149" s="274">
        <f>IF(V$35=0,0,V$35/PPA_fec!V$35)</f>
        <v>0</v>
      </c>
      <c r="W149" s="274">
        <f>IF(W$35=0,0,W$35/PPA_fec!W$35)</f>
        <v>0</v>
      </c>
      <c r="X149" s="274">
        <f>IF(X$35=0,0,X$35/PPA_fec!X$35)</f>
        <v>0</v>
      </c>
      <c r="Y149" s="274">
        <f>IF(Y$35=0,0,Y$35/PPA_fec!Y$35)</f>
        <v>0</v>
      </c>
      <c r="DA149" s="77"/>
    </row>
    <row r="150" spans="1:105" ht="12" customHeight="1" x14ac:dyDescent="0.25">
      <c r="A150" s="173" t="s">
        <v>94</v>
      </c>
      <c r="B150" s="274">
        <f>IF(B$36=0,0,B$36/PPA_fec!B$36)</f>
        <v>0</v>
      </c>
      <c r="C150" s="274">
        <f>IF(C$36=0,0,C$36/PPA_fec!C$36)</f>
        <v>0</v>
      </c>
      <c r="D150" s="274">
        <f>IF(D$36=0,0,D$36/PPA_fec!D$36)</f>
        <v>0</v>
      </c>
      <c r="E150" s="274">
        <f>IF(E$36=0,0,E$36/PPA_fec!E$36)</f>
        <v>0</v>
      </c>
      <c r="F150" s="274">
        <f>IF(F$36=0,0,F$36/PPA_fec!F$36)</f>
        <v>0</v>
      </c>
      <c r="G150" s="274">
        <f>IF(G$36=0,0,G$36/PPA_fec!G$36)</f>
        <v>0</v>
      </c>
      <c r="H150" s="274">
        <f>IF(H$36=0,0,H$36/PPA_fec!H$36)</f>
        <v>0</v>
      </c>
      <c r="I150" s="274">
        <f>IF(I$36=0,0,I$36/PPA_fec!I$36)</f>
        <v>0</v>
      </c>
      <c r="J150" s="274">
        <f>IF(J$36=0,0,J$36/PPA_fec!J$36)</f>
        <v>0</v>
      </c>
      <c r="K150" s="274">
        <f>IF(K$36=0,0,K$36/PPA_fec!K$36)</f>
        <v>0</v>
      </c>
      <c r="L150" s="274">
        <f>IF(L$36=0,0,L$36/PPA_fec!L$36)</f>
        <v>0</v>
      </c>
      <c r="M150" s="274">
        <f>IF(M$36=0,0,M$36/PPA_fec!M$36)</f>
        <v>0</v>
      </c>
      <c r="N150" s="274">
        <f>IF(N$36=0,0,N$36/PPA_fec!N$36)</f>
        <v>0</v>
      </c>
      <c r="O150" s="274">
        <f>IF(O$36=0,0,O$36/PPA_fec!O$36)</f>
        <v>0</v>
      </c>
      <c r="P150" s="274">
        <f>IF(P$36=0,0,P$36/PPA_fec!P$36)</f>
        <v>0</v>
      </c>
      <c r="Q150" s="274">
        <f>IF(Q$36=0,0,Q$36/PPA_fec!Q$36)</f>
        <v>0</v>
      </c>
      <c r="R150" s="274">
        <f>IF(R$36=0,0,R$36/PPA_fec!R$36)</f>
        <v>0</v>
      </c>
      <c r="S150" s="274">
        <f>IF(S$36=0,0,S$36/PPA_fec!S$36)</f>
        <v>0</v>
      </c>
      <c r="T150" s="274">
        <f>IF(T$36=0,0,T$36/PPA_fec!T$36)</f>
        <v>0</v>
      </c>
      <c r="U150" s="274">
        <f>IF(U$36=0,0,U$36/PPA_fec!U$36)</f>
        <v>0</v>
      </c>
      <c r="V150" s="274">
        <f>IF(V$36=0,0,V$36/PPA_fec!V$36)</f>
        <v>0</v>
      </c>
      <c r="W150" s="274">
        <f>IF(W$36=0,0,W$36/PPA_fec!W$36)</f>
        <v>0</v>
      </c>
      <c r="X150" s="274">
        <f>IF(X$36=0,0,X$36/PPA_fec!X$36)</f>
        <v>0</v>
      </c>
      <c r="Y150" s="274">
        <f>IF(Y$36=0,0,Y$36/PPA_fec!Y$36)</f>
        <v>0</v>
      </c>
      <c r="DA150" s="77"/>
    </row>
    <row r="151" spans="1:105" ht="12" customHeight="1" x14ac:dyDescent="0.25">
      <c r="A151" s="56" t="s">
        <v>95</v>
      </c>
      <c r="B151" s="275">
        <f>IF(B$37=0,0,B$37/PPA_fec!B$37)</f>
        <v>0.51346172453746786</v>
      </c>
      <c r="C151" s="275">
        <f>IF(C$37=0,0,C$37/PPA_fec!C$37)</f>
        <v>0.45094725434018657</v>
      </c>
      <c r="D151" s="275">
        <f>IF(D$37=0,0,D$37/PPA_fec!D$37)</f>
        <v>0.42134623874656713</v>
      </c>
      <c r="E151" s="275">
        <f>IF(E$37=0,0,E$37/PPA_fec!E$37)</f>
        <v>0.50566645210619965</v>
      </c>
      <c r="F151" s="275">
        <f>IF(F$37=0,0,F$37/PPA_fec!F$37)</f>
        <v>0.49128179342560635</v>
      </c>
      <c r="G151" s="275">
        <f>IF(G$37=0,0,G$37/PPA_fec!G$37)</f>
        <v>0.66435616542222486</v>
      </c>
      <c r="H151" s="275">
        <f>IF(H$37=0,0,H$37/PPA_fec!H$37)</f>
        <v>0.68682546644575804</v>
      </c>
      <c r="I151" s="275">
        <f>IF(I$37=0,0,I$37/PPA_fec!I$37)</f>
        <v>0.83385395343921764</v>
      </c>
      <c r="J151" s="275">
        <f>IF(J$37=0,0,J$37/PPA_fec!J$37)</f>
        <v>0.84160183876685846</v>
      </c>
      <c r="K151" s="275">
        <f>IF(K$37=0,0,K$37/PPA_fec!K$37)</f>
        <v>0.78320719203074562</v>
      </c>
      <c r="L151" s="275">
        <f>IF(L$37=0,0,L$37/PPA_fec!L$37)</f>
        <v>0.9468276841675739</v>
      </c>
      <c r="M151" s="275">
        <f>IF(M$37=0,0,M$37/PPA_fec!M$37)</f>
        <v>0.86450166252121841</v>
      </c>
      <c r="N151" s="275">
        <f>IF(N$37=0,0,N$37/PPA_fec!N$37)</f>
        <v>0.78360386777489099</v>
      </c>
      <c r="O151" s="275">
        <f>IF(O$37=0,0,O$37/PPA_fec!O$37)</f>
        <v>0.95536038893628872</v>
      </c>
      <c r="P151" s="275">
        <f>IF(P$37=0,0,P$37/PPA_fec!P$37)</f>
        <v>1.0106276404184968</v>
      </c>
      <c r="Q151" s="275">
        <f>IF(Q$37=0,0,Q$37/PPA_fec!Q$37)</f>
        <v>1.0318484457150823</v>
      </c>
      <c r="R151" s="275">
        <f>IF(R$37=0,0,R$37/PPA_fec!R$37)</f>
        <v>0.97901980876970218</v>
      </c>
      <c r="S151" s="275">
        <f>IF(S$37=0,0,S$37/PPA_fec!S$37)</f>
        <v>1.0355551260655076</v>
      </c>
      <c r="T151" s="275">
        <f>IF(T$37=0,0,T$37/PPA_fec!T$37)</f>
        <v>0.97574809077272728</v>
      </c>
      <c r="U151" s="275">
        <f>IF(U$37=0,0,U$37/PPA_fec!U$37)</f>
        <v>1.0235170666742941</v>
      </c>
      <c r="V151" s="275">
        <f>IF(V$37=0,0,V$37/PPA_fec!V$37)</f>
        <v>1.0090230887341711</v>
      </c>
      <c r="W151" s="275">
        <f>IF(W$37=0,0,W$37/PPA_fec!W$37)</f>
        <v>0.91925293530870877</v>
      </c>
      <c r="X151" s="275">
        <f>IF(X$37=0,0,X$37/PPA_fec!X$37)</f>
        <v>0.88011227903658562</v>
      </c>
      <c r="Y151" s="275">
        <f>IF(Y$37=0,0,Y$37/PPA_fec!Y$37)</f>
        <v>0.94893885826265811</v>
      </c>
      <c r="DA151" s="78"/>
    </row>
    <row r="152" spans="1:105" ht="12" customHeight="1" x14ac:dyDescent="0.25">
      <c r="A152" s="174" t="s">
        <v>1883</v>
      </c>
      <c r="B152" s="276">
        <f>IF(B$43=0,0,B$43/PPA_fec!B$43)</f>
        <v>0.51708715010194017</v>
      </c>
      <c r="C152" s="276">
        <f>IF(C$43=0,0,C$43/PPA_fec!C$43)</f>
        <v>0.48439900437227484</v>
      </c>
      <c r="D152" s="276">
        <f>IF(D$43=0,0,D$43/PPA_fec!D$43)</f>
        <v>0.47604173480351736</v>
      </c>
      <c r="E152" s="276">
        <f>IF(E$43=0,0,E$43/PPA_fec!E$43)</f>
        <v>0.47077863562974981</v>
      </c>
      <c r="F152" s="276">
        <f>IF(F$43=0,0,F$43/PPA_fec!F$43)</f>
        <v>0.43385918720713751</v>
      </c>
      <c r="G152" s="276">
        <f>IF(G$43=0,0,G$43/PPA_fec!G$43)</f>
        <v>0.47595187691718682</v>
      </c>
      <c r="H152" s="276">
        <f>IF(H$43=0,0,H$43/PPA_fec!H$43)</f>
        <v>0.46309923879449288</v>
      </c>
      <c r="I152" s="276">
        <f>IF(I$43=0,0,I$43/PPA_fec!I$43)</f>
        <v>0.48996132887010624</v>
      </c>
      <c r="J152" s="276">
        <f>IF(J$43=0,0,J$43/PPA_fec!J$43)</f>
        <v>0.51252253196734254</v>
      </c>
      <c r="K152" s="276">
        <f>IF(K$43=0,0,K$43/PPA_fec!K$43)</f>
        <v>0.50320629234241065</v>
      </c>
      <c r="L152" s="276">
        <f>IF(L$43=0,0,L$43/PPA_fec!L$43)</f>
        <v>0.50285179086237763</v>
      </c>
      <c r="M152" s="276">
        <f>IF(M$43=0,0,M$43/PPA_fec!M$43)</f>
        <v>0.46109311117083396</v>
      </c>
      <c r="N152" s="276">
        <f>IF(N$43=0,0,N$43/PPA_fec!N$43)</f>
        <v>0.45148880970239719</v>
      </c>
      <c r="O152" s="276">
        <f>IF(O$43=0,0,O$43/PPA_fec!O$43)</f>
        <v>0.49782270841033577</v>
      </c>
      <c r="P152" s="276">
        <f>IF(P$43=0,0,P$43/PPA_fec!P$43)</f>
        <v>0.51343442271040129</v>
      </c>
      <c r="Q152" s="276">
        <f>IF(Q$43=0,0,Q$43/PPA_fec!Q$43)</f>
        <v>0.52947590722847437</v>
      </c>
      <c r="R152" s="276">
        <f>IF(R$43=0,0,R$43/PPA_fec!R$43)</f>
        <v>0.51933953867054505</v>
      </c>
      <c r="S152" s="276">
        <f>IF(S$43=0,0,S$43/PPA_fec!S$43)</f>
        <v>0.51167347651419537</v>
      </c>
      <c r="T152" s="276">
        <f>IF(T$43=0,0,T$43/PPA_fec!T$43)</f>
        <v>0.50322466419444911</v>
      </c>
      <c r="U152" s="276">
        <f>IF(U$43=0,0,U$43/PPA_fec!U$43)</f>
        <v>0.50559254271220988</v>
      </c>
      <c r="V152" s="276">
        <f>IF(V$43=0,0,V$43/PPA_fec!V$43)</f>
        <v>0.50134495983729899</v>
      </c>
      <c r="W152" s="276">
        <f>IF(W$43=0,0,W$43/PPA_fec!W$43)</f>
        <v>0.47289859511068449</v>
      </c>
      <c r="X152" s="276">
        <f>IF(X$43=0,0,X$43/PPA_fec!X$43)</f>
        <v>0.45261557497931026</v>
      </c>
      <c r="Y152" s="276">
        <f>IF(Y$43=0,0,Y$43/PPA_fec!Y$43)</f>
        <v>0.44358206386900689</v>
      </c>
      <c r="DA152" s="79"/>
    </row>
    <row r="153" spans="1:105" ht="12" customHeight="1" x14ac:dyDescent="0.25">
      <c r="A153" s="174" t="s">
        <v>1898</v>
      </c>
      <c r="B153" s="276">
        <f>IF(B$56=0,0,B$56/PPA_fec!B$56)</f>
        <v>2.0479070437310329</v>
      </c>
      <c r="C153" s="276">
        <f>IF(C$56=0,0,C$56/PPA_fec!C$56)</f>
        <v>1.9967988034218174</v>
      </c>
      <c r="D153" s="276">
        <f>IF(D$56=0,0,D$56/PPA_fec!D$56)</f>
        <v>1.9924884585768163</v>
      </c>
      <c r="E153" s="276">
        <f>IF(E$56=0,0,E$56/PPA_fec!E$56)</f>
        <v>1.7503366283225537</v>
      </c>
      <c r="F153" s="276">
        <f>IF(F$56=0,0,F$56/PPA_fec!F$56)</f>
        <v>1.6235630264488679</v>
      </c>
      <c r="G153" s="276">
        <f>IF(G$56=0,0,G$56/PPA_fec!G$56)</f>
        <v>1.6477704606811607</v>
      </c>
      <c r="H153" s="276">
        <f>IF(H$56=0,0,H$56/PPA_fec!H$56)</f>
        <v>1.5602680003947202</v>
      </c>
      <c r="I153" s="276">
        <f>IF(I$56=0,0,I$56/PPA_fec!I$56)</f>
        <v>1.5777437928188616</v>
      </c>
      <c r="J153" s="276">
        <f>IF(J$56=0,0,J$56/PPA_fec!J$56)</f>
        <v>1.63414046543341</v>
      </c>
      <c r="K153" s="276">
        <f>IF(K$56=0,0,K$56/PPA_fec!K$56)</f>
        <v>1.6200853705597711</v>
      </c>
      <c r="L153" s="276">
        <f>IF(L$56=0,0,L$56/PPA_fec!L$56)</f>
        <v>1.5109163818188944</v>
      </c>
      <c r="M153" s="276">
        <f>IF(M$56=0,0,M$56/PPA_fec!M$56)</f>
        <v>1.4180388786193219</v>
      </c>
      <c r="N153" s="276">
        <f>IF(N$56=0,0,N$56/PPA_fec!N$56)</f>
        <v>1.4393732421265393</v>
      </c>
      <c r="O153" s="276">
        <f>IF(O$56=0,0,O$56/PPA_fec!O$56)</f>
        <v>1.4697439810776574</v>
      </c>
      <c r="P153" s="276">
        <f>IF(P$56=0,0,P$56/PPA_fec!P$56)</f>
        <v>1.4960968586240666</v>
      </c>
      <c r="Q153" s="276">
        <f>IF(Q$56=0,0,Q$56/PPA_fec!Q$56)</f>
        <v>1.5314583369057071</v>
      </c>
      <c r="R153" s="276">
        <f>IF(R$56=0,0,R$56/PPA_fec!R$56)</f>
        <v>1.5305607593100437</v>
      </c>
      <c r="S153" s="276">
        <f>IF(S$56=0,0,S$56/PPA_fec!S$56)</f>
        <v>1.4771745278324424</v>
      </c>
      <c r="T153" s="276">
        <f>IF(T$56=0,0,T$56/PPA_fec!T$56)</f>
        <v>1.462423002123318</v>
      </c>
      <c r="U153" s="276">
        <f>IF(U$56=0,0,U$56/PPA_fec!U$56)</f>
        <v>1.4508724401876467</v>
      </c>
      <c r="V153" s="276">
        <f>IF(V$56=0,0,V$56/PPA_fec!V$56)</f>
        <v>1.4608644951681626</v>
      </c>
      <c r="W153" s="276">
        <f>IF(W$56=0,0,W$56/PPA_fec!W$56)</f>
        <v>1.4401372938756907</v>
      </c>
      <c r="X153" s="276">
        <f>IF(X$56=0,0,X$56/PPA_fec!X$56)</f>
        <v>1.3870271090977249</v>
      </c>
      <c r="Y153" s="276">
        <f>IF(Y$56=0,0,Y$56/PPA_fec!Y$56)</f>
        <v>1.315171097771545</v>
      </c>
      <c r="DA153" s="79"/>
    </row>
    <row r="154" spans="1:105" ht="12" customHeight="1" x14ac:dyDescent="0.25">
      <c r="A154" s="41" t="s">
        <v>1913</v>
      </c>
      <c r="B154" s="277">
        <f>IF(B$69=0,0,B$69/PPA_fec!B$69)</f>
        <v>2.0230176557403534</v>
      </c>
      <c r="C154" s="277">
        <f>IF(C$69=0,0,C$69/PPA_fec!C$69)</f>
        <v>1.9929487207454475</v>
      </c>
      <c r="D154" s="277">
        <f>IF(D$69=0,0,D$69/PPA_fec!D$69)</f>
        <v>1.9967035690833965</v>
      </c>
      <c r="E154" s="277">
        <f>IF(E$69=0,0,E$69/PPA_fec!E$69)</f>
        <v>1.7026292039479674</v>
      </c>
      <c r="F154" s="277">
        <f>IF(F$69=0,0,F$69/PPA_fec!F$69)</f>
        <v>1.5817006272054175</v>
      </c>
      <c r="G154" s="277">
        <f>IF(G$69=0,0,G$69/PPA_fec!G$69)</f>
        <v>1.5777403039198807</v>
      </c>
      <c r="H154" s="277">
        <f>IF(H$69=0,0,H$69/PPA_fec!H$69)</f>
        <v>1.4854400828757437</v>
      </c>
      <c r="I154" s="277">
        <f>IF(I$69=0,0,I$69/PPA_fec!I$69)</f>
        <v>1.4885586716524324</v>
      </c>
      <c r="J154" s="277">
        <f>IF(J$69=0,0,J$69/PPA_fec!J$69)</f>
        <v>1.5387957553438596</v>
      </c>
      <c r="K154" s="277">
        <f>IF(K$69=0,0,K$69/PPA_fec!K$69)</f>
        <v>1.5284093772836473</v>
      </c>
      <c r="L154" s="277">
        <f>IF(L$69=0,0,L$69/PPA_fec!L$69)</f>
        <v>1.4070841279074311</v>
      </c>
      <c r="M154" s="277">
        <f>IF(M$69=0,0,M$69/PPA_fec!M$69)</f>
        <v>1.3261932544123698</v>
      </c>
      <c r="N154" s="277">
        <f>IF(N$69=0,0,N$69/PPA_fec!N$69)</f>
        <v>1.3553261836011012</v>
      </c>
      <c r="O154" s="277">
        <f>IF(O$69=0,0,O$69/PPA_fec!O$69)</f>
        <v>1.3644492842092781</v>
      </c>
      <c r="P154" s="277">
        <f>IF(P$69=0,0,P$69/PPA_fec!P$69)</f>
        <v>1.385738583191376</v>
      </c>
      <c r="Q154" s="277">
        <f>IF(Q$69=0,0,Q$69/PPA_fec!Q$69)</f>
        <v>1.4166763543026604</v>
      </c>
      <c r="R154" s="277">
        <f>IF(R$69=0,0,R$69/PPA_fec!R$69)</f>
        <v>1.42047421973194</v>
      </c>
      <c r="S154" s="277">
        <f>IF(S$69=0,0,S$69/PPA_fec!S$69)</f>
        <v>1.3660172193408304</v>
      </c>
      <c r="T154" s="277">
        <f>IF(T$69=0,0,T$69/PPA_fec!T$69)</f>
        <v>1.3538971239223467</v>
      </c>
      <c r="U154" s="277">
        <f>IF(U$69=0,0,U$69/PPA_fec!U$69)</f>
        <v>1.3402958662198363</v>
      </c>
      <c r="V154" s="277">
        <f>IF(V$69=0,0,V$69/PPA_fec!V$69)</f>
        <v>1.3530936018821724</v>
      </c>
      <c r="W154" s="277">
        <f>IF(W$69=0,0,W$69/PPA_fec!W$69)</f>
        <v>1.3444424669684594</v>
      </c>
      <c r="X154" s="277">
        <f>IF(X$69=0,0,X$69/PPA_fec!X$69)</f>
        <v>1.2963379126840937</v>
      </c>
      <c r="Y154" s="277">
        <f>IF(Y$69=0,0,Y$69/PPA_fec!Y$69)</f>
        <v>1.2218583041470419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62</v>
      </c>
      <c r="B156" s="320">
        <f>IF(B$83=0,0,B$83/PPA_fec!B$83)</f>
        <v>8.1206570791480651E-2</v>
      </c>
      <c r="C156" s="320">
        <f>IF(C$83=0,0,C$83/PPA_fec!C$83)</f>
        <v>7.0818763245326377E-2</v>
      </c>
      <c r="D156" s="320">
        <f>IF(D$83=0,0,D$83/PPA_fec!D$83)</f>
        <v>6.6200529656162715E-2</v>
      </c>
      <c r="E156" s="320">
        <f>IF(E$83=0,0,E$83/PPA_fec!E$83)</f>
        <v>8.3716004808664493E-2</v>
      </c>
      <c r="F156" s="320">
        <f>IF(F$83=0,0,F$83/PPA_fec!F$83)</f>
        <v>8.1170278131091567E-2</v>
      </c>
      <c r="G156" s="320">
        <f>IF(G$83=0,0,G$83/PPA_fec!G$83)</f>
        <v>0.11093197405461282</v>
      </c>
      <c r="H156" s="320">
        <f>IF(H$83=0,0,H$83/PPA_fec!H$83)</f>
        <v>0.11632409017425614</v>
      </c>
      <c r="I156" s="320">
        <f>IF(I$83=0,0,I$83/PPA_fec!I$83)</f>
        <v>0.14242837738854192</v>
      </c>
      <c r="J156" s="320">
        <f>IF(J$83=0,0,J$83/PPA_fec!J$83)</f>
        <v>0.14460153920828406</v>
      </c>
      <c r="K156" s="320">
        <f>IF(K$83=0,0,K$83/PPA_fec!K$83)</f>
        <v>0.13464645075287482</v>
      </c>
      <c r="L156" s="320">
        <f>IF(L$83=0,0,L$83/PPA_fec!L$83)</f>
        <v>0.16766613017189216</v>
      </c>
      <c r="M156" s="320">
        <f>IF(M$83=0,0,M$83/PPA_fec!M$83)</f>
        <v>0.15178007003915614</v>
      </c>
      <c r="N156" s="320">
        <f>IF(N$83=0,0,N$83/PPA_fec!N$83)</f>
        <v>0.13551582015825714</v>
      </c>
      <c r="O156" s="320">
        <f>IF(O$83=0,0,O$83/PPA_fec!O$83)</f>
        <v>0.17102581282213805</v>
      </c>
      <c r="P156" s="320">
        <f>IF(P$83=0,0,P$83/PPA_fec!P$83)</f>
        <v>0.18188978221250038</v>
      </c>
      <c r="Q156" s="320">
        <f>IF(Q$83=0,0,Q$83/PPA_fec!Q$83)</f>
        <v>0.18642228212568085</v>
      </c>
      <c r="R156" s="320">
        <f>IF(R$83=0,0,R$83/PPA_fec!R$83)</f>
        <v>0.17516988067458536</v>
      </c>
      <c r="S156" s="320">
        <f>IF(S$83=0,0,S$83/PPA_fec!S$83)</f>
        <v>0.1872805200684608</v>
      </c>
      <c r="T156" s="320">
        <f>IF(T$83=0,0,T$83/PPA_fec!T$83)</f>
        <v>0.17661873213864132</v>
      </c>
      <c r="U156" s="320">
        <f>IF(U$83=0,0,U$83/PPA_fec!U$83)</f>
        <v>0.18637168077919597</v>
      </c>
      <c r="V156" s="320">
        <f>IF(V$83=0,0,V$83/PPA_fec!V$83)</f>
        <v>0.18198048433802377</v>
      </c>
      <c r="W156" s="320">
        <f>IF(W$83=0,0,W$83/PPA_fec!W$83)</f>
        <v>0.16176228292827399</v>
      </c>
      <c r="X156" s="320">
        <f>IF(X$83=0,0,X$83/PPA_fec!X$83)</f>
        <v>0.15480564033932612</v>
      </c>
      <c r="Y156" s="320">
        <f>IF(Y$83=0,0,Y$83/PPA_fec!Y$83)</f>
        <v>0.16978617350742573</v>
      </c>
      <c r="DA156" s="95"/>
    </row>
    <row r="157" spans="1:105" ht="12" customHeight="1" x14ac:dyDescent="0.25">
      <c r="A157" s="55" t="s">
        <v>91</v>
      </c>
      <c r="B157" s="330">
        <f>IF(B$84=0,0,B$84/PPA_fec!B$84)</f>
        <v>0</v>
      </c>
      <c r="C157" s="330">
        <f>IF(C$84=0,0,C$84/PPA_fec!C$84)</f>
        <v>0</v>
      </c>
      <c r="D157" s="330">
        <f>IF(D$84=0,0,D$84/PPA_fec!D$84)</f>
        <v>0</v>
      </c>
      <c r="E157" s="330">
        <f>IF(E$84=0,0,E$84/PPA_fec!E$84)</f>
        <v>0</v>
      </c>
      <c r="F157" s="330">
        <f>IF(F$84=0,0,F$84/PPA_fec!F$84)</f>
        <v>0</v>
      </c>
      <c r="G157" s="330">
        <f>IF(G$84=0,0,G$84/PPA_fec!G$84)</f>
        <v>0</v>
      </c>
      <c r="H157" s="330">
        <f>IF(H$84=0,0,H$84/PPA_fec!H$84)</f>
        <v>0</v>
      </c>
      <c r="I157" s="330">
        <f>IF(I$84=0,0,I$84/PPA_fec!I$84)</f>
        <v>0</v>
      </c>
      <c r="J157" s="330">
        <f>IF(J$84=0,0,J$84/PPA_fec!J$84)</f>
        <v>0</v>
      </c>
      <c r="K157" s="330">
        <f>IF(K$84=0,0,K$84/PPA_fec!K$84)</f>
        <v>0</v>
      </c>
      <c r="L157" s="330">
        <f>IF(L$84=0,0,L$84/PPA_fec!L$84)</f>
        <v>0</v>
      </c>
      <c r="M157" s="330">
        <f>IF(M$84=0,0,M$84/PPA_fec!M$84)</f>
        <v>0</v>
      </c>
      <c r="N157" s="330">
        <f>IF(N$84=0,0,N$84/PPA_fec!N$84)</f>
        <v>0</v>
      </c>
      <c r="O157" s="330">
        <f>IF(O$84=0,0,O$84/PPA_fec!O$84)</f>
        <v>0</v>
      </c>
      <c r="P157" s="330">
        <f>IF(P$84=0,0,P$84/PPA_fec!P$84)</f>
        <v>0</v>
      </c>
      <c r="Q157" s="330">
        <f>IF(Q$84=0,0,Q$84/PPA_fec!Q$84)</f>
        <v>0</v>
      </c>
      <c r="R157" s="330">
        <f>IF(R$84=0,0,R$84/PPA_fec!R$84)</f>
        <v>0</v>
      </c>
      <c r="S157" s="330">
        <f>IF(S$84=0,0,S$84/PPA_fec!S$84)</f>
        <v>0</v>
      </c>
      <c r="T157" s="330">
        <f>IF(T$84=0,0,T$84/PPA_fec!T$84)</f>
        <v>0</v>
      </c>
      <c r="U157" s="330">
        <f>IF(U$84=0,0,U$84/PPA_fec!U$84)</f>
        <v>0</v>
      </c>
      <c r="V157" s="330">
        <f>IF(V$84=0,0,V$84/PPA_fec!V$84)</f>
        <v>0</v>
      </c>
      <c r="W157" s="330">
        <f>IF(W$84=0,0,W$84/PPA_fec!W$84)</f>
        <v>0</v>
      </c>
      <c r="X157" s="330">
        <f>IF(X$84=0,0,X$84/PPA_fec!X$84)</f>
        <v>0</v>
      </c>
      <c r="Y157" s="330">
        <f>IF(Y$84=0,0,Y$84/PPA_fec!Y$84)</f>
        <v>0</v>
      </c>
      <c r="DA157" s="67"/>
    </row>
    <row r="158" spans="1:105" ht="12" customHeight="1" x14ac:dyDescent="0.25">
      <c r="A158" s="173" t="s">
        <v>92</v>
      </c>
      <c r="B158" s="331">
        <f>IF(B$85=0,0,B$85/PPA_fec!B$85)</f>
        <v>0</v>
      </c>
      <c r="C158" s="331">
        <f>IF(C$85=0,0,C$85/PPA_fec!C$85)</f>
        <v>0</v>
      </c>
      <c r="D158" s="331">
        <f>IF(D$85=0,0,D$85/PPA_fec!D$85)</f>
        <v>0</v>
      </c>
      <c r="E158" s="331">
        <f>IF(E$85=0,0,E$85/PPA_fec!E$85)</f>
        <v>0</v>
      </c>
      <c r="F158" s="331">
        <f>IF(F$85=0,0,F$85/PPA_fec!F$85)</f>
        <v>0</v>
      </c>
      <c r="G158" s="331">
        <f>IF(G$85=0,0,G$85/PPA_fec!G$85)</f>
        <v>0</v>
      </c>
      <c r="H158" s="331">
        <f>IF(H$85=0,0,H$85/PPA_fec!H$85)</f>
        <v>0</v>
      </c>
      <c r="I158" s="331">
        <f>IF(I$85=0,0,I$85/PPA_fec!I$85)</f>
        <v>0</v>
      </c>
      <c r="J158" s="331">
        <f>IF(J$85=0,0,J$85/PPA_fec!J$85)</f>
        <v>0</v>
      </c>
      <c r="K158" s="331">
        <f>IF(K$85=0,0,K$85/PPA_fec!K$85)</f>
        <v>0</v>
      </c>
      <c r="L158" s="331">
        <f>IF(L$85=0,0,L$85/PPA_fec!L$85)</f>
        <v>0</v>
      </c>
      <c r="M158" s="331">
        <f>IF(M$85=0,0,M$85/PPA_fec!M$85)</f>
        <v>0</v>
      </c>
      <c r="N158" s="331">
        <f>IF(N$85=0,0,N$85/PPA_fec!N$85)</f>
        <v>0</v>
      </c>
      <c r="O158" s="331">
        <f>IF(O$85=0,0,O$85/PPA_fec!O$85)</f>
        <v>0</v>
      </c>
      <c r="P158" s="331">
        <f>IF(P$85=0,0,P$85/PPA_fec!P$85)</f>
        <v>0</v>
      </c>
      <c r="Q158" s="331">
        <f>IF(Q$85=0,0,Q$85/PPA_fec!Q$85)</f>
        <v>0</v>
      </c>
      <c r="R158" s="331">
        <f>IF(R$85=0,0,R$85/PPA_fec!R$85)</f>
        <v>0</v>
      </c>
      <c r="S158" s="331">
        <f>IF(S$85=0,0,S$85/PPA_fec!S$85)</f>
        <v>0</v>
      </c>
      <c r="T158" s="331">
        <f>IF(T$85=0,0,T$85/PPA_fec!T$85)</f>
        <v>0</v>
      </c>
      <c r="U158" s="331">
        <f>IF(U$85=0,0,U$85/PPA_fec!U$85)</f>
        <v>0</v>
      </c>
      <c r="V158" s="331">
        <f>IF(V$85=0,0,V$85/PPA_fec!V$85)</f>
        <v>0</v>
      </c>
      <c r="W158" s="331">
        <f>IF(W$85=0,0,W$85/PPA_fec!W$85)</f>
        <v>0</v>
      </c>
      <c r="X158" s="331">
        <f>IF(X$85=0,0,X$85/PPA_fec!X$85)</f>
        <v>0</v>
      </c>
      <c r="Y158" s="331">
        <f>IF(Y$85=0,0,Y$85/PPA_fec!Y$85)</f>
        <v>0</v>
      </c>
      <c r="DA158" s="177"/>
    </row>
    <row r="159" spans="1:105" ht="12" customHeight="1" x14ac:dyDescent="0.25">
      <c r="A159" s="173" t="s">
        <v>93</v>
      </c>
      <c r="B159" s="331">
        <f>IF(B$86=0,0,B$86/PPA_fec!B$86)</f>
        <v>0</v>
      </c>
      <c r="C159" s="331">
        <f>IF(C$86=0,0,C$86/PPA_fec!C$86)</f>
        <v>0</v>
      </c>
      <c r="D159" s="331">
        <f>IF(D$86=0,0,D$86/PPA_fec!D$86)</f>
        <v>0</v>
      </c>
      <c r="E159" s="331">
        <f>IF(E$86=0,0,E$86/PPA_fec!E$86)</f>
        <v>0</v>
      </c>
      <c r="F159" s="331">
        <f>IF(F$86=0,0,F$86/PPA_fec!F$86)</f>
        <v>0</v>
      </c>
      <c r="G159" s="331">
        <f>IF(G$86=0,0,G$86/PPA_fec!G$86)</f>
        <v>0</v>
      </c>
      <c r="H159" s="331">
        <f>IF(H$86=0,0,H$86/PPA_fec!H$86)</f>
        <v>0</v>
      </c>
      <c r="I159" s="331">
        <f>IF(I$86=0,0,I$86/PPA_fec!I$86)</f>
        <v>0</v>
      </c>
      <c r="J159" s="331">
        <f>IF(J$86=0,0,J$86/PPA_fec!J$86)</f>
        <v>0</v>
      </c>
      <c r="K159" s="331">
        <f>IF(K$86=0,0,K$86/PPA_fec!K$86)</f>
        <v>0</v>
      </c>
      <c r="L159" s="331">
        <f>IF(L$86=0,0,L$86/PPA_fec!L$86)</f>
        <v>0</v>
      </c>
      <c r="M159" s="331">
        <f>IF(M$86=0,0,M$86/PPA_fec!M$86)</f>
        <v>0</v>
      </c>
      <c r="N159" s="331">
        <f>IF(N$86=0,0,N$86/PPA_fec!N$86)</f>
        <v>0</v>
      </c>
      <c r="O159" s="331">
        <f>IF(O$86=0,0,O$86/PPA_fec!O$86)</f>
        <v>0</v>
      </c>
      <c r="P159" s="331">
        <f>IF(P$86=0,0,P$86/PPA_fec!P$86)</f>
        <v>0</v>
      </c>
      <c r="Q159" s="331">
        <f>IF(Q$86=0,0,Q$86/PPA_fec!Q$86)</f>
        <v>0</v>
      </c>
      <c r="R159" s="331">
        <f>IF(R$86=0,0,R$86/PPA_fec!R$86)</f>
        <v>0</v>
      </c>
      <c r="S159" s="331">
        <f>IF(S$86=0,0,S$86/PPA_fec!S$86)</f>
        <v>0</v>
      </c>
      <c r="T159" s="331">
        <f>IF(T$86=0,0,T$86/PPA_fec!T$86)</f>
        <v>0</v>
      </c>
      <c r="U159" s="331">
        <f>IF(U$86=0,0,U$86/PPA_fec!U$86)</f>
        <v>0</v>
      </c>
      <c r="V159" s="331">
        <f>IF(V$86=0,0,V$86/PPA_fec!V$86)</f>
        <v>0</v>
      </c>
      <c r="W159" s="331">
        <f>IF(W$86=0,0,W$86/PPA_fec!W$86)</f>
        <v>0</v>
      </c>
      <c r="X159" s="331">
        <f>IF(X$86=0,0,X$86/PPA_fec!X$86)</f>
        <v>0</v>
      </c>
      <c r="Y159" s="331">
        <f>IF(Y$86=0,0,Y$86/PPA_fec!Y$86)</f>
        <v>0</v>
      </c>
      <c r="DA159" s="177"/>
    </row>
    <row r="160" spans="1:105" ht="12" customHeight="1" x14ac:dyDescent="0.25">
      <c r="A160" s="173" t="s">
        <v>94</v>
      </c>
      <c r="B160" s="331">
        <f>IF(B$87=0,0,B$87/PPA_fec!B$87)</f>
        <v>0</v>
      </c>
      <c r="C160" s="331">
        <f>IF(C$87=0,0,C$87/PPA_fec!C$87)</f>
        <v>0</v>
      </c>
      <c r="D160" s="331">
        <f>IF(D$87=0,0,D$87/PPA_fec!D$87)</f>
        <v>0</v>
      </c>
      <c r="E160" s="331">
        <f>IF(E$87=0,0,E$87/PPA_fec!E$87)</f>
        <v>0</v>
      </c>
      <c r="F160" s="331">
        <f>IF(F$87=0,0,F$87/PPA_fec!F$87)</f>
        <v>0</v>
      </c>
      <c r="G160" s="331">
        <f>IF(G$87=0,0,G$87/PPA_fec!G$87)</f>
        <v>0</v>
      </c>
      <c r="H160" s="331">
        <f>IF(H$87=0,0,H$87/PPA_fec!H$87)</f>
        <v>0</v>
      </c>
      <c r="I160" s="331">
        <f>IF(I$87=0,0,I$87/PPA_fec!I$87)</f>
        <v>0</v>
      </c>
      <c r="J160" s="331">
        <f>IF(J$87=0,0,J$87/PPA_fec!J$87)</f>
        <v>0</v>
      </c>
      <c r="K160" s="331">
        <f>IF(K$87=0,0,K$87/PPA_fec!K$87)</f>
        <v>0</v>
      </c>
      <c r="L160" s="331">
        <f>IF(L$87=0,0,L$87/PPA_fec!L$87)</f>
        <v>0</v>
      </c>
      <c r="M160" s="331">
        <f>IF(M$87=0,0,M$87/PPA_fec!M$87)</f>
        <v>0</v>
      </c>
      <c r="N160" s="331">
        <f>IF(N$87=0,0,N$87/PPA_fec!N$87)</f>
        <v>0</v>
      </c>
      <c r="O160" s="331">
        <f>IF(O$87=0,0,O$87/PPA_fec!O$87)</f>
        <v>0</v>
      </c>
      <c r="P160" s="331">
        <f>IF(P$87=0,0,P$87/PPA_fec!P$87)</f>
        <v>0</v>
      </c>
      <c r="Q160" s="331">
        <f>IF(Q$87=0,0,Q$87/PPA_fec!Q$87)</f>
        <v>0</v>
      </c>
      <c r="R160" s="331">
        <f>IF(R$87=0,0,R$87/PPA_fec!R$87)</f>
        <v>0</v>
      </c>
      <c r="S160" s="331">
        <f>IF(S$87=0,0,S$87/PPA_fec!S$87)</f>
        <v>0</v>
      </c>
      <c r="T160" s="331">
        <f>IF(T$87=0,0,T$87/PPA_fec!T$87)</f>
        <v>0</v>
      </c>
      <c r="U160" s="331">
        <f>IF(U$87=0,0,U$87/PPA_fec!U$87)</f>
        <v>0</v>
      </c>
      <c r="V160" s="331">
        <f>IF(V$87=0,0,V$87/PPA_fec!V$87)</f>
        <v>0</v>
      </c>
      <c r="W160" s="331">
        <f>IF(W$87=0,0,W$87/PPA_fec!W$87)</f>
        <v>0</v>
      </c>
      <c r="X160" s="331">
        <f>IF(X$87=0,0,X$87/PPA_fec!X$87)</f>
        <v>0</v>
      </c>
      <c r="Y160" s="331">
        <f>IF(Y$87=0,0,Y$87/PPA_fec!Y$87)</f>
        <v>0</v>
      </c>
      <c r="DA160" s="177"/>
    </row>
    <row r="161" spans="1:105" ht="12" customHeight="1" x14ac:dyDescent="0.25">
      <c r="A161" s="56" t="s">
        <v>95</v>
      </c>
      <c r="B161" s="332">
        <f>IF(B$88=0,0,B$88/PPA_fec!B$88)</f>
        <v>0.51346172453746797</v>
      </c>
      <c r="C161" s="332">
        <f>IF(C$88=0,0,C$88/PPA_fec!C$88)</f>
        <v>0.45094725434018657</v>
      </c>
      <c r="D161" s="332">
        <f>IF(D$88=0,0,D$88/PPA_fec!D$88)</f>
        <v>0.42134623874656713</v>
      </c>
      <c r="E161" s="332">
        <f>IF(E$88=0,0,E$88/PPA_fec!E$88)</f>
        <v>0.50566645210619965</v>
      </c>
      <c r="F161" s="332">
        <f>IF(F$88=0,0,F$88/PPA_fec!F$88)</f>
        <v>0.49128179342560635</v>
      </c>
      <c r="G161" s="332">
        <f>IF(G$88=0,0,G$88/PPA_fec!G$88)</f>
        <v>0.66435616542222464</v>
      </c>
      <c r="H161" s="332">
        <f>IF(H$88=0,0,H$88/PPA_fec!H$88)</f>
        <v>0.68682546644575804</v>
      </c>
      <c r="I161" s="332">
        <f>IF(I$88=0,0,I$88/PPA_fec!I$88)</f>
        <v>0.83385395343921742</v>
      </c>
      <c r="J161" s="332">
        <f>IF(J$88=0,0,J$88/PPA_fec!J$88)</f>
        <v>0.84160183876685857</v>
      </c>
      <c r="K161" s="332">
        <f>IF(K$88=0,0,K$88/PPA_fec!K$88)</f>
        <v>0.78320719203074551</v>
      </c>
      <c r="L161" s="332">
        <f>IF(L$88=0,0,L$88/PPA_fec!L$88)</f>
        <v>0.9468276841675739</v>
      </c>
      <c r="M161" s="332">
        <f>IF(M$88=0,0,M$88/PPA_fec!M$88)</f>
        <v>0.86450166252121829</v>
      </c>
      <c r="N161" s="332">
        <f>IF(N$88=0,0,N$88/PPA_fec!N$88)</f>
        <v>0.78360386777489099</v>
      </c>
      <c r="O161" s="332">
        <f>IF(O$88=0,0,O$88/PPA_fec!O$88)</f>
        <v>0.95536038893628872</v>
      </c>
      <c r="P161" s="332">
        <f>IF(P$88=0,0,P$88/PPA_fec!P$88)</f>
        <v>1.0106276404184968</v>
      </c>
      <c r="Q161" s="332">
        <f>IF(Q$88=0,0,Q$88/PPA_fec!Q$88)</f>
        <v>1.0318484457150821</v>
      </c>
      <c r="R161" s="332">
        <f>IF(R$88=0,0,R$88/PPA_fec!R$88)</f>
        <v>0.97901980876970229</v>
      </c>
      <c r="S161" s="332">
        <f>IF(S$88=0,0,S$88/PPA_fec!S$88)</f>
        <v>1.0355551260655076</v>
      </c>
      <c r="T161" s="332">
        <f>IF(T$88=0,0,T$88/PPA_fec!T$88)</f>
        <v>0.97574809077272717</v>
      </c>
      <c r="U161" s="332">
        <f>IF(U$88=0,0,U$88/PPA_fec!U$88)</f>
        <v>1.0235170666742941</v>
      </c>
      <c r="V161" s="332">
        <f>IF(V$88=0,0,V$88/PPA_fec!V$88)</f>
        <v>1.0090230887341711</v>
      </c>
      <c r="W161" s="332">
        <f>IF(W$88=0,0,W$88/PPA_fec!W$88)</f>
        <v>0.91925293530870866</v>
      </c>
      <c r="X161" s="332">
        <f>IF(X$88=0,0,X$88/PPA_fec!X$88)</f>
        <v>0.8801122790365854</v>
      </c>
      <c r="Y161" s="332">
        <f>IF(Y$88=0,0,Y$88/PPA_fec!Y$88)</f>
        <v>0.94893885826265845</v>
      </c>
      <c r="DA161" s="68"/>
    </row>
    <row r="162" spans="1:105" ht="12" customHeight="1" x14ac:dyDescent="0.25">
      <c r="A162" s="41" t="s">
        <v>1939</v>
      </c>
      <c r="B162" s="333">
        <f>IF(B$94=0,0,B$94/PPA_fec!B$94)</f>
        <v>0</v>
      </c>
      <c r="C162" s="333">
        <f>IF(C$94=0,0,C$94/PPA_fec!C$94)</f>
        <v>0</v>
      </c>
      <c r="D162" s="333">
        <f>IF(D$94=0,0,D$94/PPA_fec!D$94)</f>
        <v>0</v>
      </c>
      <c r="E162" s="333">
        <f>IF(E$94=0,0,E$94/PPA_fec!E$94)</f>
        <v>0</v>
      </c>
      <c r="F162" s="333">
        <f>IF(F$94=0,0,F$94/PPA_fec!F$94)</f>
        <v>0</v>
      </c>
      <c r="G162" s="333">
        <f>IF(G$94=0,0,G$94/PPA_fec!G$94)</f>
        <v>0</v>
      </c>
      <c r="H162" s="333">
        <f>IF(H$94=0,0,H$94/PPA_fec!H$94)</f>
        <v>0</v>
      </c>
      <c r="I162" s="333">
        <f>IF(I$94=0,0,I$94/PPA_fec!I$94)</f>
        <v>0</v>
      </c>
      <c r="J162" s="333">
        <f>IF(J$94=0,0,J$94/PPA_fec!J$94)</f>
        <v>0</v>
      </c>
      <c r="K162" s="333">
        <f>IF(K$94=0,0,K$94/PPA_fec!K$94)</f>
        <v>0</v>
      </c>
      <c r="L162" s="333">
        <f>IF(L$94=0,0,L$94/PPA_fec!L$94)</f>
        <v>0</v>
      </c>
      <c r="M162" s="333">
        <f>IF(M$94=0,0,M$94/PPA_fec!M$94)</f>
        <v>0</v>
      </c>
      <c r="N162" s="333">
        <f>IF(N$94=0,0,N$94/PPA_fec!N$94)</f>
        <v>0</v>
      </c>
      <c r="O162" s="333">
        <f>IF(O$94=0,0,O$94/PPA_fec!O$94)</f>
        <v>0</v>
      </c>
      <c r="P162" s="333">
        <f>IF(P$94=0,0,P$94/PPA_fec!P$94)</f>
        <v>0</v>
      </c>
      <c r="Q162" s="333">
        <f>IF(Q$94=0,0,Q$94/PPA_fec!Q$94)</f>
        <v>0</v>
      </c>
      <c r="R162" s="333">
        <f>IF(R$94=0,0,R$94/PPA_fec!R$94)</f>
        <v>0</v>
      </c>
      <c r="S162" s="333">
        <f>IF(S$94=0,0,S$94/PPA_fec!S$94)</f>
        <v>0</v>
      </c>
      <c r="T162" s="333">
        <f>IF(T$94=0,0,T$94/PPA_fec!T$94)</f>
        <v>0</v>
      </c>
      <c r="U162" s="333">
        <f>IF(U$94=0,0,U$94/PPA_fec!U$94)</f>
        <v>0</v>
      </c>
      <c r="V162" s="333">
        <f>IF(V$94=0,0,V$94/PPA_fec!V$94)</f>
        <v>0</v>
      </c>
      <c r="W162" s="333">
        <f>IF(W$94=0,0,W$94/PPA_fec!W$94)</f>
        <v>0</v>
      </c>
      <c r="X162" s="333">
        <f>IF(X$94=0,0,X$94/PPA_fec!X$94)</f>
        <v>0</v>
      </c>
      <c r="Y162" s="333">
        <f>IF(Y$94=0,0,Y$94/PPA_fec!Y$94)</f>
        <v>0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tobacco"</f>
        <v>DE: Food, beverages and tobacco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55611.350685390302</v>
      </c>
      <c r="C3" s="203">
        <v>55653.358501263909</v>
      </c>
      <c r="D3" s="203">
        <v>55136.853056462904</v>
      </c>
      <c r="E3" s="203">
        <v>55072.889196388423</v>
      </c>
      <c r="F3" s="203">
        <v>55251.865557343561</v>
      </c>
      <c r="G3" s="203">
        <v>53291.664627629332</v>
      </c>
      <c r="H3" s="203">
        <v>53888.105711695382</v>
      </c>
      <c r="I3" s="203">
        <v>53849.779921954949</v>
      </c>
      <c r="J3" s="203">
        <v>51946.13572400259</v>
      </c>
      <c r="K3" s="203">
        <v>50835.120626722892</v>
      </c>
      <c r="L3" s="203">
        <v>52606.540636501413</v>
      </c>
      <c r="M3" s="203">
        <v>52507.428669483706</v>
      </c>
      <c r="N3" s="203">
        <v>53182.937233007659</v>
      </c>
      <c r="O3" s="203">
        <v>53918.960656418778</v>
      </c>
      <c r="P3" s="203">
        <v>54488.274032383059</v>
      </c>
      <c r="Q3" s="203">
        <v>56739.698960000009</v>
      </c>
      <c r="R3" s="203">
        <v>58277.552616764267</v>
      </c>
      <c r="S3" s="203">
        <v>57737.610654620519</v>
      </c>
      <c r="T3" s="203">
        <v>57601.662629642029</v>
      </c>
      <c r="U3" s="203">
        <v>57677.276228382427</v>
      </c>
      <c r="V3" s="203">
        <v>62048.804230103022</v>
      </c>
      <c r="W3" s="203">
        <v>58995.154830991203</v>
      </c>
      <c r="X3" s="203">
        <v>52969.261511176563</v>
      </c>
      <c r="Y3" s="203">
        <v>50645.188500766279</v>
      </c>
      <c r="DA3" s="112" t="s">
        <v>2109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41483.290698775447</v>
      </c>
      <c r="C5" s="203">
        <v>41294.060455327672</v>
      </c>
      <c r="D5" s="203">
        <v>41461.946290689317</v>
      </c>
      <c r="E5" s="203">
        <v>42929.447156834773</v>
      </c>
      <c r="F5" s="203">
        <v>44268.221093644883</v>
      </c>
      <c r="G5" s="203">
        <v>45843.920594911709</v>
      </c>
      <c r="H5" s="203">
        <v>47276.839686256382</v>
      </c>
      <c r="I5" s="203">
        <v>48483.19528857449</v>
      </c>
      <c r="J5" s="203">
        <v>47650.109808317327</v>
      </c>
      <c r="K5" s="203">
        <v>48843.256373342127</v>
      </c>
      <c r="L5" s="203">
        <v>48568.742079696473</v>
      </c>
      <c r="M5" s="203">
        <v>49733.227488433004</v>
      </c>
      <c r="N5" s="203">
        <v>49919.783320599119</v>
      </c>
      <c r="O5" s="203">
        <v>50154.978616994078</v>
      </c>
      <c r="P5" s="203">
        <v>51484.838100712841</v>
      </c>
      <c r="Q5" s="203">
        <v>51154.351170175061</v>
      </c>
      <c r="R5" s="203">
        <v>52081.706600660124</v>
      </c>
      <c r="S5" s="203">
        <v>52250.619999348513</v>
      </c>
      <c r="T5" s="203">
        <v>52806.241799404961</v>
      </c>
      <c r="U5" s="203">
        <v>53140.920430186219</v>
      </c>
      <c r="V5" s="203">
        <v>52558.12885540806</v>
      </c>
      <c r="W5" s="203">
        <v>51619.535030434643</v>
      </c>
      <c r="X5" s="203">
        <v>50721.276036827767</v>
      </c>
      <c r="Y5" s="203">
        <v>54407.315707569433</v>
      </c>
      <c r="DA5" s="112" t="s">
        <v>2111</v>
      </c>
    </row>
    <row r="6" spans="1:105" ht="12" customHeight="1" x14ac:dyDescent="0.25">
      <c r="A6" s="154" t="s">
        <v>2112</v>
      </c>
      <c r="B6" s="338">
        <v>51854.113373469307</v>
      </c>
      <c r="C6" s="338">
        <v>49261.407704795849</v>
      </c>
      <c r="D6" s="338">
        <v>46668.702036122377</v>
      </c>
      <c r="E6" s="338">
        <v>46668.702036122377</v>
      </c>
      <c r="F6" s="338">
        <v>46668.702036122377</v>
      </c>
      <c r="G6" s="338">
        <v>49261.407704795849</v>
      </c>
      <c r="H6" s="338">
        <v>51854.113373469307</v>
      </c>
      <c r="I6" s="338">
        <v>51854.113373469307</v>
      </c>
      <c r="J6" s="338">
        <v>51854.113373469307</v>
      </c>
      <c r="K6" s="338">
        <v>51854.113373469307</v>
      </c>
      <c r="L6" s="338">
        <v>51854.113373469307</v>
      </c>
      <c r="M6" s="338">
        <v>54446.819042142779</v>
      </c>
      <c r="N6" s="338">
        <v>54446.819042142779</v>
      </c>
      <c r="O6" s="338">
        <v>54446.819042142779</v>
      </c>
      <c r="P6" s="338">
        <v>54446.819042142779</v>
      </c>
      <c r="Q6" s="338">
        <v>54446.819042142779</v>
      </c>
      <c r="R6" s="338">
        <v>57039.524710816237</v>
      </c>
      <c r="S6" s="338">
        <v>57039.524710816237</v>
      </c>
      <c r="T6" s="338">
        <v>57039.524710816237</v>
      </c>
      <c r="U6" s="338">
        <v>57039.524710816237</v>
      </c>
      <c r="V6" s="338">
        <v>57039.524710816237</v>
      </c>
      <c r="W6" s="338">
        <v>57039.524710816237</v>
      </c>
      <c r="X6" s="338">
        <v>54446.819042142779</v>
      </c>
      <c r="Y6" s="338">
        <v>59632.230379489709</v>
      </c>
      <c r="DA6" s="160" t="s">
        <v>2113</v>
      </c>
    </row>
    <row r="7" spans="1:105" ht="12" customHeight="1" x14ac:dyDescent="0.25">
      <c r="A7" s="156" t="s">
        <v>2114</v>
      </c>
      <c r="B7" s="339">
        <v>0</v>
      </c>
      <c r="C7" s="340">
        <v>0</v>
      </c>
      <c r="D7" s="340">
        <v>0</v>
      </c>
      <c r="E7" s="340">
        <v>0</v>
      </c>
      <c r="F7" s="340">
        <v>2592.7056686734659</v>
      </c>
      <c r="G7" s="340">
        <v>2592.7056686734659</v>
      </c>
      <c r="H7" s="340">
        <v>5185.4113373469318</v>
      </c>
      <c r="I7" s="340">
        <v>2592.7056686734659</v>
      </c>
      <c r="J7" s="340">
        <v>0</v>
      </c>
      <c r="K7" s="340">
        <v>2592.7056686734659</v>
      </c>
      <c r="L7" s="340">
        <v>2592.7056686734659</v>
      </c>
      <c r="M7" s="340">
        <v>2592.7056686734659</v>
      </c>
      <c r="N7" s="340">
        <v>2592.7056686734659</v>
      </c>
      <c r="O7" s="340">
        <v>2592.7056686734659</v>
      </c>
      <c r="P7" s="340">
        <v>0</v>
      </c>
      <c r="Q7" s="340">
        <v>2592.7056686734659</v>
      </c>
      <c r="R7" s="340">
        <v>5185.4113373469318</v>
      </c>
      <c r="S7" s="340">
        <v>0</v>
      </c>
      <c r="T7" s="340">
        <v>2592.7056686734659</v>
      </c>
      <c r="U7" s="340">
        <v>2592.7056686734659</v>
      </c>
      <c r="V7" s="340">
        <v>2592.7056686734659</v>
      </c>
      <c r="W7" s="340">
        <v>0</v>
      </c>
      <c r="X7" s="340">
        <v>0</v>
      </c>
      <c r="Y7" s="340">
        <v>7778.1170060203976</v>
      </c>
      <c r="DA7" s="161" t="s">
        <v>2115</v>
      </c>
    </row>
    <row r="8" spans="1:105" ht="12" customHeight="1" x14ac:dyDescent="0.25">
      <c r="A8" s="157" t="s">
        <v>2116</v>
      </c>
      <c r="B8" s="341"/>
      <c r="C8" s="342">
        <f t="shared" ref="C8:Y8" si="0">B6+C7-C6</f>
        <v>2592.7056686734577</v>
      </c>
      <c r="D8" s="342">
        <f t="shared" si="0"/>
        <v>2592.7056686734722</v>
      </c>
      <c r="E8" s="342">
        <f t="shared" si="0"/>
        <v>0</v>
      </c>
      <c r="F8" s="342">
        <f t="shared" si="0"/>
        <v>2592.705668673465</v>
      </c>
      <c r="G8" s="342">
        <f t="shared" si="0"/>
        <v>0</v>
      </c>
      <c r="H8" s="342">
        <f t="shared" si="0"/>
        <v>2592.7056686734722</v>
      </c>
      <c r="I8" s="342">
        <f t="shared" si="0"/>
        <v>2592.705668673465</v>
      </c>
      <c r="J8" s="342">
        <f t="shared" si="0"/>
        <v>0</v>
      </c>
      <c r="K8" s="342">
        <f t="shared" si="0"/>
        <v>2592.705668673465</v>
      </c>
      <c r="L8" s="342">
        <f t="shared" si="0"/>
        <v>2592.705668673465</v>
      </c>
      <c r="M8" s="342">
        <f t="shared" si="0"/>
        <v>0</v>
      </c>
      <c r="N8" s="342">
        <f t="shared" si="0"/>
        <v>2592.705668673465</v>
      </c>
      <c r="O8" s="342">
        <f t="shared" si="0"/>
        <v>2592.705668673465</v>
      </c>
      <c r="P8" s="342">
        <f t="shared" si="0"/>
        <v>0</v>
      </c>
      <c r="Q8" s="342">
        <f t="shared" si="0"/>
        <v>2592.705668673465</v>
      </c>
      <c r="R8" s="342">
        <f t="shared" si="0"/>
        <v>2592.7056686734722</v>
      </c>
      <c r="S8" s="342">
        <f t="shared" si="0"/>
        <v>0</v>
      </c>
      <c r="T8" s="342">
        <f t="shared" si="0"/>
        <v>2592.705668673465</v>
      </c>
      <c r="U8" s="342">
        <f t="shared" si="0"/>
        <v>2592.705668673465</v>
      </c>
      <c r="V8" s="342">
        <f t="shared" si="0"/>
        <v>2592.705668673465</v>
      </c>
      <c r="W8" s="342">
        <f t="shared" si="0"/>
        <v>0</v>
      </c>
      <c r="X8" s="342">
        <f t="shared" si="0"/>
        <v>2592.7056686734577</v>
      </c>
      <c r="Y8" s="342">
        <f t="shared" si="0"/>
        <v>2592.705668673465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10370.82267469386</v>
      </c>
      <c r="C9" s="343">
        <f t="shared" si="1"/>
        <v>7967.3472494681773</v>
      </c>
      <c r="D9" s="343">
        <f t="shared" si="1"/>
        <v>5206.7557454330599</v>
      </c>
      <c r="E9" s="343">
        <f t="shared" si="1"/>
        <v>3739.2548792876041</v>
      </c>
      <c r="F9" s="343">
        <f t="shared" si="1"/>
        <v>2400.480942477494</v>
      </c>
      <c r="G9" s="343">
        <f t="shared" si="1"/>
        <v>3417.4871098841395</v>
      </c>
      <c r="H9" s="343">
        <f t="shared" si="1"/>
        <v>4577.2736872129244</v>
      </c>
      <c r="I9" s="343">
        <f t="shared" si="1"/>
        <v>3370.9180848948163</v>
      </c>
      <c r="J9" s="343">
        <f t="shared" si="1"/>
        <v>4204.0035651519793</v>
      </c>
      <c r="K9" s="343">
        <f t="shared" si="1"/>
        <v>3010.8570001271801</v>
      </c>
      <c r="L9" s="343">
        <f t="shared" si="1"/>
        <v>3285.3712937728342</v>
      </c>
      <c r="M9" s="343">
        <f t="shared" si="1"/>
        <v>4713.5915537097753</v>
      </c>
      <c r="N9" s="343">
        <f t="shared" si="1"/>
        <v>4527.0357215436597</v>
      </c>
      <c r="O9" s="343">
        <f t="shared" si="1"/>
        <v>4291.8404251487009</v>
      </c>
      <c r="P9" s="343">
        <f t="shared" si="1"/>
        <v>2961.980941429938</v>
      </c>
      <c r="Q9" s="343">
        <f t="shared" si="1"/>
        <v>3292.4678719677177</v>
      </c>
      <c r="R9" s="343">
        <f t="shared" si="1"/>
        <v>4957.8181101561131</v>
      </c>
      <c r="S9" s="343">
        <f t="shared" si="1"/>
        <v>4788.9047114677232</v>
      </c>
      <c r="T9" s="343">
        <f t="shared" si="1"/>
        <v>4233.2829114112756</v>
      </c>
      <c r="U9" s="343">
        <f t="shared" si="1"/>
        <v>3898.6042806300175</v>
      </c>
      <c r="V9" s="343">
        <f t="shared" si="1"/>
        <v>4481.3958554081764</v>
      </c>
      <c r="W9" s="343">
        <f t="shared" si="1"/>
        <v>5419.9896803815936</v>
      </c>
      <c r="X9" s="343">
        <f t="shared" si="1"/>
        <v>3725.5430053150121</v>
      </c>
      <c r="Y9" s="343">
        <f t="shared" si="1"/>
        <v>5224.9146719202763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69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4519.5735167669827</v>
      </c>
      <c r="C12" s="210">
        <v>4509.1177987962164</v>
      </c>
      <c r="D12" s="210">
        <v>4624.114617368874</v>
      </c>
      <c r="E12" s="210">
        <v>4809.7196904557177</v>
      </c>
      <c r="F12" s="210">
        <v>4872.6431642304397</v>
      </c>
      <c r="G12" s="210">
        <v>4848.4090283748928</v>
      </c>
      <c r="H12" s="210">
        <v>4806.4670679277724</v>
      </c>
      <c r="I12" s="210">
        <v>4916.4126397248492</v>
      </c>
      <c r="J12" s="210">
        <v>4786.9526225279442</v>
      </c>
      <c r="K12" s="210">
        <v>4721.558813413586</v>
      </c>
      <c r="L12" s="210">
        <v>4817.7652622527949</v>
      </c>
      <c r="M12" s="210">
        <v>4934.1559759243328</v>
      </c>
      <c r="N12" s="210">
        <v>4991.7850386930349</v>
      </c>
      <c r="O12" s="210">
        <v>4947.5079965606192</v>
      </c>
      <c r="P12" s="210">
        <v>5008.8178847807394</v>
      </c>
      <c r="Q12" s="210">
        <v>4892.6124677558046</v>
      </c>
      <c r="R12" s="210">
        <v>5070.1165090283748</v>
      </c>
      <c r="S12" s="210">
        <v>5104.3601031814269</v>
      </c>
      <c r="T12" s="210">
        <v>5183.8031475546359</v>
      </c>
      <c r="U12" s="210">
        <v>5099.8002133050877</v>
      </c>
      <c r="V12" s="210">
        <v>5078.5929034934607</v>
      </c>
      <c r="W12" s="210">
        <v>5204.3619308382476</v>
      </c>
      <c r="X12" s="210">
        <v>5071.9711895978944</v>
      </c>
      <c r="Y12" s="210">
        <v>4951.1556263885668</v>
      </c>
      <c r="DA12" s="109" t="s">
        <v>2118</v>
      </c>
    </row>
    <row r="13" spans="1:105" ht="12" customHeight="1" x14ac:dyDescent="0.25">
      <c r="A13" s="24" t="s">
        <v>28</v>
      </c>
      <c r="B13" s="213">
        <v>260.94875322441959</v>
      </c>
      <c r="C13" s="213">
        <v>264.41066208082538</v>
      </c>
      <c r="D13" s="213">
        <v>266.18254514187453</v>
      </c>
      <c r="E13" s="213">
        <v>240.53869303525369</v>
      </c>
      <c r="F13" s="213">
        <v>302.47231298366302</v>
      </c>
      <c r="G13" s="213">
        <v>228.73086844368009</v>
      </c>
      <c r="H13" s="213">
        <v>250.87360275150471</v>
      </c>
      <c r="I13" s="213">
        <v>197.52889079965601</v>
      </c>
      <c r="J13" s="213">
        <v>184.44170249355111</v>
      </c>
      <c r="K13" s="213">
        <v>199.0710232158211</v>
      </c>
      <c r="L13" s="213">
        <v>204.0335339638865</v>
      </c>
      <c r="M13" s="213">
        <v>225.00017196904551</v>
      </c>
      <c r="N13" s="213">
        <v>241.18366294067059</v>
      </c>
      <c r="O13" s="213">
        <v>212.76044711951849</v>
      </c>
      <c r="P13" s="213">
        <v>230.3988822012038</v>
      </c>
      <c r="Q13" s="213">
        <v>209.7858985382631</v>
      </c>
      <c r="R13" s="213">
        <v>205.3738607050731</v>
      </c>
      <c r="S13" s="213">
        <v>207.82493551160789</v>
      </c>
      <c r="T13" s="213">
        <v>223.95365434221841</v>
      </c>
      <c r="U13" s="213">
        <v>187.40025795356831</v>
      </c>
      <c r="V13" s="213">
        <v>176.1177987962167</v>
      </c>
      <c r="W13" s="213">
        <v>173.76500429922609</v>
      </c>
      <c r="X13" s="213">
        <v>200.81736887360279</v>
      </c>
      <c r="Y13" s="213">
        <v>155.35253654342219</v>
      </c>
      <c r="DA13" s="85" t="s">
        <v>2119</v>
      </c>
    </row>
    <row r="14" spans="1:105" ht="12" customHeight="1" x14ac:dyDescent="0.25">
      <c r="A14" s="14" t="s">
        <v>29</v>
      </c>
      <c r="B14" s="204">
        <f t="shared" ref="B14:Y14" si="2">SUM(B15:B19)</f>
        <v>886.8611349957007</v>
      </c>
      <c r="C14" s="204">
        <f t="shared" si="2"/>
        <v>872.99845227858987</v>
      </c>
      <c r="D14" s="204">
        <f t="shared" si="2"/>
        <v>739.12777300085975</v>
      </c>
      <c r="E14" s="204">
        <f t="shared" si="2"/>
        <v>677.55769561478928</v>
      </c>
      <c r="F14" s="204">
        <f t="shared" si="2"/>
        <v>650.77437661220984</v>
      </c>
      <c r="G14" s="204">
        <f t="shared" si="2"/>
        <v>630.01496130696478</v>
      </c>
      <c r="H14" s="204">
        <f t="shared" si="2"/>
        <v>604.67007738607049</v>
      </c>
      <c r="I14" s="204">
        <f t="shared" si="2"/>
        <v>614.97489251934655</v>
      </c>
      <c r="J14" s="204">
        <f t="shared" si="2"/>
        <v>510.00799656061906</v>
      </c>
      <c r="K14" s="204">
        <f t="shared" si="2"/>
        <v>453.24935511607913</v>
      </c>
      <c r="L14" s="204">
        <f t="shared" si="2"/>
        <v>398.60395528804816</v>
      </c>
      <c r="M14" s="204">
        <f t="shared" si="2"/>
        <v>338.82648323301805</v>
      </c>
      <c r="N14" s="204">
        <f t="shared" si="2"/>
        <v>294.27214101461732</v>
      </c>
      <c r="O14" s="204">
        <f t="shared" si="2"/>
        <v>237.24282029234737</v>
      </c>
      <c r="P14" s="204">
        <f t="shared" si="2"/>
        <v>198.43714531384353</v>
      </c>
      <c r="Q14" s="204">
        <f t="shared" si="2"/>
        <v>185.12588134135856</v>
      </c>
      <c r="R14" s="204">
        <f t="shared" si="2"/>
        <v>167.38572656921752</v>
      </c>
      <c r="S14" s="204">
        <f t="shared" si="2"/>
        <v>153.56655202063624</v>
      </c>
      <c r="T14" s="204">
        <f t="shared" si="2"/>
        <v>154.95219260533111</v>
      </c>
      <c r="U14" s="204">
        <f t="shared" si="2"/>
        <v>163.24187446259674</v>
      </c>
      <c r="V14" s="204">
        <f t="shared" si="2"/>
        <v>145.71470335339637</v>
      </c>
      <c r="W14" s="204">
        <f t="shared" si="2"/>
        <v>160.54987102321576</v>
      </c>
      <c r="X14" s="204">
        <f t="shared" si="2"/>
        <v>261.55477214101467</v>
      </c>
      <c r="Y14" s="204">
        <f t="shared" si="2"/>
        <v>282.35580395528802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  <c r="Y15" s="204">
        <v>0</v>
      </c>
      <c r="DA15" s="71" t="s">
        <v>2120</v>
      </c>
    </row>
    <row r="16" spans="1:105" ht="12" customHeight="1" x14ac:dyDescent="0.25">
      <c r="A16" s="18" t="s">
        <v>31</v>
      </c>
      <c r="B16" s="204">
        <v>84.730610490111772</v>
      </c>
      <c r="C16" s="204">
        <v>98.28744625967326</v>
      </c>
      <c r="D16" s="204">
        <v>94.898280309544262</v>
      </c>
      <c r="E16" s="204">
        <v>26.505588993981078</v>
      </c>
      <c r="F16" s="204">
        <v>17.585554600171971</v>
      </c>
      <c r="G16" s="204">
        <v>17.579793637145311</v>
      </c>
      <c r="H16" s="204">
        <v>19.763112639724849</v>
      </c>
      <c r="I16" s="204">
        <v>91.652966466036105</v>
      </c>
      <c r="J16" s="204">
        <v>14.294153052450559</v>
      </c>
      <c r="K16" s="204">
        <v>13.193207222699909</v>
      </c>
      <c r="L16" s="204">
        <v>42.877815993121231</v>
      </c>
      <c r="M16" s="204">
        <v>17.590885640584691</v>
      </c>
      <c r="N16" s="204">
        <v>8.7954428202923474</v>
      </c>
      <c r="O16" s="204">
        <v>6.5965606190885637</v>
      </c>
      <c r="P16" s="204">
        <v>6.5891659501289768</v>
      </c>
      <c r="Q16" s="204">
        <v>5.4177128116938951</v>
      </c>
      <c r="R16" s="204">
        <v>5.1440240756663798</v>
      </c>
      <c r="S16" s="204">
        <v>5.1440240756663798</v>
      </c>
      <c r="T16" s="204">
        <v>5.1440240756663798</v>
      </c>
      <c r="U16" s="204">
        <v>6.1728288907996562</v>
      </c>
      <c r="V16" s="204">
        <v>5.1440240756663798</v>
      </c>
      <c r="W16" s="204">
        <v>24.691315563198621</v>
      </c>
      <c r="X16" s="204">
        <v>10.28804815133276</v>
      </c>
      <c r="Y16" s="204">
        <v>78.189165950128981</v>
      </c>
      <c r="DA16" s="71" t="s">
        <v>2121</v>
      </c>
    </row>
    <row r="17" spans="1:105" ht="12" customHeight="1" x14ac:dyDescent="0.25">
      <c r="A17" s="18" t="s">
        <v>71</v>
      </c>
      <c r="B17" s="204">
        <v>499.14015477214099</v>
      </c>
      <c r="C17" s="204">
        <v>476.5453138435081</v>
      </c>
      <c r="D17" s="204">
        <v>457.03164230438517</v>
      </c>
      <c r="E17" s="204">
        <v>439.34892519346511</v>
      </c>
      <c r="F17" s="204">
        <v>398.3840068787618</v>
      </c>
      <c r="G17" s="204">
        <v>394.27833190025802</v>
      </c>
      <c r="H17" s="204">
        <v>391.24256233877901</v>
      </c>
      <c r="I17" s="204">
        <v>335.03680137575242</v>
      </c>
      <c r="J17" s="204">
        <v>326.74110060189162</v>
      </c>
      <c r="K17" s="204">
        <v>335.01332760103179</v>
      </c>
      <c r="L17" s="204">
        <v>310.43241616509027</v>
      </c>
      <c r="M17" s="204">
        <v>280.76036113499572</v>
      </c>
      <c r="N17" s="204">
        <v>246.92889079965599</v>
      </c>
      <c r="O17" s="204">
        <v>216.1907996560619</v>
      </c>
      <c r="P17" s="204">
        <v>174.50447119518489</v>
      </c>
      <c r="Q17" s="204">
        <v>154.41177987962169</v>
      </c>
      <c r="R17" s="204">
        <v>153.56947549441099</v>
      </c>
      <c r="S17" s="204">
        <v>143.6046431642304</v>
      </c>
      <c r="T17" s="204">
        <v>135.35451418744631</v>
      </c>
      <c r="U17" s="204">
        <v>128.16173688736029</v>
      </c>
      <c r="V17" s="204">
        <v>126.11702493551159</v>
      </c>
      <c r="W17" s="204">
        <v>126.22278589853821</v>
      </c>
      <c r="X17" s="204">
        <v>214.6508168529665</v>
      </c>
      <c r="Y17" s="204">
        <v>176.2229578675838</v>
      </c>
      <c r="DA17" s="71" t="s">
        <v>2122</v>
      </c>
    </row>
    <row r="18" spans="1:105" ht="12" customHeight="1" x14ac:dyDescent="0.25">
      <c r="A18" s="18" t="s">
        <v>32</v>
      </c>
      <c r="B18" s="204">
        <v>302.99036973344789</v>
      </c>
      <c r="C18" s="204">
        <v>298.16569217540842</v>
      </c>
      <c r="D18" s="204">
        <v>187.1978503869303</v>
      </c>
      <c r="E18" s="204">
        <v>211.70318142734311</v>
      </c>
      <c r="F18" s="204">
        <v>234.80481513327601</v>
      </c>
      <c r="G18" s="204">
        <v>218.1568357695615</v>
      </c>
      <c r="H18" s="204">
        <v>193.6644024075666</v>
      </c>
      <c r="I18" s="204">
        <v>186.36663800515899</v>
      </c>
      <c r="J18" s="204">
        <v>168.97274290627689</v>
      </c>
      <c r="K18" s="204">
        <v>105.0428202923474</v>
      </c>
      <c r="L18" s="204">
        <v>45.293723129836621</v>
      </c>
      <c r="M18" s="204">
        <v>40.475236457437653</v>
      </c>
      <c r="N18" s="204">
        <v>38.547807394668958</v>
      </c>
      <c r="O18" s="204">
        <v>14.4554600171969</v>
      </c>
      <c r="P18" s="204">
        <v>17.343508168529659</v>
      </c>
      <c r="Q18" s="204">
        <v>25.296388650042989</v>
      </c>
      <c r="R18" s="204">
        <v>8.6722269991401539</v>
      </c>
      <c r="S18" s="204">
        <v>4.8178847807394662</v>
      </c>
      <c r="T18" s="204">
        <v>14.4536543422184</v>
      </c>
      <c r="U18" s="204">
        <v>28.907308684436799</v>
      </c>
      <c r="V18" s="204">
        <v>14.4536543422184</v>
      </c>
      <c r="W18" s="204">
        <v>9.6357695614789325</v>
      </c>
      <c r="X18" s="204">
        <v>36.615907136715393</v>
      </c>
      <c r="Y18" s="204">
        <v>27.943680137575239</v>
      </c>
      <c r="DA18" s="71" t="s">
        <v>2123</v>
      </c>
    </row>
    <row r="19" spans="1:105" ht="12" customHeight="1" x14ac:dyDescent="0.25">
      <c r="A19" s="18" t="s">
        <v>33</v>
      </c>
      <c r="B19" s="204">
        <v>0</v>
      </c>
      <c r="C19" s="204">
        <v>0</v>
      </c>
      <c r="D19" s="204">
        <v>0</v>
      </c>
      <c r="E19" s="204">
        <v>0</v>
      </c>
      <c r="F19" s="204">
        <v>0</v>
      </c>
      <c r="G19" s="204">
        <v>0</v>
      </c>
      <c r="H19" s="204">
        <v>0</v>
      </c>
      <c r="I19" s="204">
        <v>1.918486672398968</v>
      </c>
      <c r="J19" s="204">
        <v>0</v>
      </c>
      <c r="K19" s="204">
        <v>0</v>
      </c>
      <c r="L19" s="204">
        <v>0</v>
      </c>
      <c r="M19" s="204">
        <v>0</v>
      </c>
      <c r="N19" s="204">
        <v>0</v>
      </c>
      <c r="O19" s="204">
        <v>0</v>
      </c>
      <c r="P19" s="204">
        <v>0</v>
      </c>
      <c r="Q19" s="204">
        <v>0</v>
      </c>
      <c r="R19" s="204">
        <v>0</v>
      </c>
      <c r="S19" s="204">
        <v>0</v>
      </c>
      <c r="T19" s="204">
        <v>0</v>
      </c>
      <c r="U19" s="204">
        <v>0</v>
      </c>
      <c r="V19" s="204">
        <v>0</v>
      </c>
      <c r="W19" s="204">
        <v>0</v>
      </c>
      <c r="X19" s="204">
        <v>0</v>
      </c>
      <c r="Y19" s="204">
        <v>0</v>
      </c>
      <c r="DA19" s="71" t="s">
        <v>2124</v>
      </c>
    </row>
    <row r="20" spans="1:105" ht="12" customHeight="1" x14ac:dyDescent="0.25">
      <c r="A20" s="14" t="s">
        <v>34</v>
      </c>
      <c r="B20" s="204">
        <f t="shared" ref="B20:Y20" si="3">B21+B22</f>
        <v>2034.9097162510752</v>
      </c>
      <c r="C20" s="204">
        <f t="shared" si="3"/>
        <v>1994.9054170249356</v>
      </c>
      <c r="D20" s="204">
        <f t="shared" si="3"/>
        <v>2173.7102321582115</v>
      </c>
      <c r="E20" s="204">
        <f t="shared" si="3"/>
        <v>2310.904127257093</v>
      </c>
      <c r="F20" s="204">
        <f t="shared" si="3"/>
        <v>2352.6165090283748</v>
      </c>
      <c r="G20" s="204">
        <f t="shared" si="3"/>
        <v>2347.3413585554599</v>
      </c>
      <c r="H20" s="204">
        <f t="shared" si="3"/>
        <v>2264.9563198624251</v>
      </c>
      <c r="I20" s="204">
        <f t="shared" si="3"/>
        <v>2364.660361134996</v>
      </c>
      <c r="J20" s="204">
        <f t="shared" si="3"/>
        <v>2308.986672398968</v>
      </c>
      <c r="K20" s="204">
        <f t="shared" si="3"/>
        <v>2294.9536543422182</v>
      </c>
      <c r="L20" s="204">
        <f t="shared" si="3"/>
        <v>2517.462682717111</v>
      </c>
      <c r="M20" s="204">
        <f t="shared" si="3"/>
        <v>2582.924591573516</v>
      </c>
      <c r="N20" s="204">
        <f t="shared" si="3"/>
        <v>2620.5211521926049</v>
      </c>
      <c r="O20" s="204">
        <f t="shared" si="3"/>
        <v>2671.2047291487529</v>
      </c>
      <c r="P20" s="204">
        <f t="shared" si="3"/>
        <v>2655.280395528805</v>
      </c>
      <c r="Q20" s="204">
        <f t="shared" si="3"/>
        <v>2642.325881341359</v>
      </c>
      <c r="R20" s="204">
        <f t="shared" si="3"/>
        <v>2784.0124677558042</v>
      </c>
      <c r="S20" s="204">
        <f t="shared" si="3"/>
        <v>2820.2010318142729</v>
      </c>
      <c r="T20" s="204">
        <f t="shared" si="3"/>
        <v>2825.0199484092859</v>
      </c>
      <c r="U20" s="204">
        <f t="shared" si="3"/>
        <v>2784.7891659501288</v>
      </c>
      <c r="V20" s="204">
        <f t="shared" si="3"/>
        <v>2813.6846947549438</v>
      </c>
      <c r="W20" s="204">
        <f t="shared" si="3"/>
        <v>2896.1835864150621</v>
      </c>
      <c r="X20" s="204">
        <f t="shared" si="3"/>
        <v>2625.244561822095</v>
      </c>
      <c r="Y20" s="204">
        <f t="shared" si="3"/>
        <v>2579.0738901490649</v>
      </c>
      <c r="DA20" s="71"/>
    </row>
    <row r="21" spans="1:105" ht="12" customHeight="1" x14ac:dyDescent="0.25">
      <c r="A21" s="18" t="s">
        <v>73</v>
      </c>
      <c r="B21" s="204">
        <v>1986.844368013758</v>
      </c>
      <c r="C21" s="204">
        <v>1952.042132416165</v>
      </c>
      <c r="D21" s="204">
        <v>2132.5236457437659</v>
      </c>
      <c r="E21" s="204">
        <v>2310.3452278589848</v>
      </c>
      <c r="F21" s="204">
        <v>2352.3155631986242</v>
      </c>
      <c r="G21" s="204">
        <v>2347.3413585554599</v>
      </c>
      <c r="H21" s="204">
        <v>2264.9563198624251</v>
      </c>
      <c r="I21" s="204">
        <v>2364.660361134996</v>
      </c>
      <c r="J21" s="204">
        <v>2308.986672398968</v>
      </c>
      <c r="K21" s="204">
        <v>2294.9536543422182</v>
      </c>
      <c r="L21" s="204">
        <v>2517.462682717111</v>
      </c>
      <c r="M21" s="204">
        <v>2582.924591573516</v>
      </c>
      <c r="N21" s="204">
        <v>2620.5211521926049</v>
      </c>
      <c r="O21" s="204">
        <v>2671.2047291487529</v>
      </c>
      <c r="P21" s="204">
        <v>2655.280395528805</v>
      </c>
      <c r="Q21" s="204">
        <v>2642.325881341359</v>
      </c>
      <c r="R21" s="204">
        <v>2784.0124677558042</v>
      </c>
      <c r="S21" s="204">
        <v>2820.2010318142729</v>
      </c>
      <c r="T21" s="204">
        <v>2825.0199484092859</v>
      </c>
      <c r="U21" s="204">
        <v>2784.7891659501288</v>
      </c>
      <c r="V21" s="204">
        <v>2813.6846947549438</v>
      </c>
      <c r="W21" s="204">
        <v>2896.1835864150621</v>
      </c>
      <c r="X21" s="204">
        <v>2625.244561822095</v>
      </c>
      <c r="Y21" s="204">
        <v>2579.0738901490649</v>
      </c>
      <c r="DA21" s="71" t="s">
        <v>2125</v>
      </c>
    </row>
    <row r="22" spans="1:105" ht="12" customHeight="1" x14ac:dyDescent="0.25">
      <c r="A22" s="18" t="s">
        <v>36</v>
      </c>
      <c r="B22" s="204">
        <v>48.065348237317281</v>
      </c>
      <c r="C22" s="204">
        <v>42.863284608770421</v>
      </c>
      <c r="D22" s="204">
        <v>41.186586414445401</v>
      </c>
      <c r="E22" s="204">
        <v>0.55889939810834044</v>
      </c>
      <c r="F22" s="204">
        <v>0.30094582975064488</v>
      </c>
      <c r="G22" s="204">
        <v>0</v>
      </c>
      <c r="H22" s="204">
        <v>0</v>
      </c>
      <c r="I22" s="204">
        <v>0</v>
      </c>
      <c r="J22" s="204">
        <v>0</v>
      </c>
      <c r="K22" s="204">
        <v>0</v>
      </c>
      <c r="L22" s="204">
        <v>0</v>
      </c>
      <c r="M22" s="204">
        <v>0</v>
      </c>
      <c r="N22" s="204">
        <v>0</v>
      </c>
      <c r="O22" s="204">
        <v>0</v>
      </c>
      <c r="P22" s="204">
        <v>0</v>
      </c>
      <c r="Q22" s="204">
        <v>0</v>
      </c>
      <c r="R22" s="204">
        <v>0</v>
      </c>
      <c r="S22" s="204">
        <v>0</v>
      </c>
      <c r="T22" s="204">
        <v>0</v>
      </c>
      <c r="U22" s="204">
        <v>0</v>
      </c>
      <c r="V22" s="204">
        <v>0</v>
      </c>
      <c r="W22" s="204">
        <v>0</v>
      </c>
      <c r="X22" s="204">
        <v>0</v>
      </c>
      <c r="Y22" s="204">
        <v>0</v>
      </c>
      <c r="DA22" s="71" t="s">
        <v>2126</v>
      </c>
    </row>
    <row r="23" spans="1:105" ht="12" customHeight="1" x14ac:dyDescent="0.25">
      <c r="A23" s="14" t="s">
        <v>37</v>
      </c>
      <c r="B23" s="204">
        <f t="shared" ref="B23:Y23" si="4">B24+B25+B26+B27+B28+B29</f>
        <v>0</v>
      </c>
      <c r="C23" s="204">
        <f t="shared" si="4"/>
        <v>0</v>
      </c>
      <c r="D23" s="204">
        <f t="shared" si="4"/>
        <v>0</v>
      </c>
      <c r="E23" s="204">
        <f t="shared" si="4"/>
        <v>25.612639724849529</v>
      </c>
      <c r="F23" s="204">
        <f t="shared" si="4"/>
        <v>25.077472055030093</v>
      </c>
      <c r="G23" s="204">
        <f t="shared" si="4"/>
        <v>38.075150472914871</v>
      </c>
      <c r="H23" s="204">
        <f t="shared" si="4"/>
        <v>53.99036973344797</v>
      </c>
      <c r="I23" s="204">
        <f t="shared" si="4"/>
        <v>62.12519346517626</v>
      </c>
      <c r="J23" s="204">
        <f t="shared" si="4"/>
        <v>67.910060189165947</v>
      </c>
      <c r="K23" s="204">
        <f t="shared" si="4"/>
        <v>82.200171969045556</v>
      </c>
      <c r="L23" s="204">
        <f t="shared" si="4"/>
        <v>57.008770421324151</v>
      </c>
      <c r="M23" s="204">
        <f t="shared" si="4"/>
        <v>54.74496990541703</v>
      </c>
      <c r="N23" s="204">
        <f t="shared" si="4"/>
        <v>74.854600171969039</v>
      </c>
      <c r="O23" s="204">
        <f t="shared" si="4"/>
        <v>57.416852966466038</v>
      </c>
      <c r="P23" s="204">
        <f t="shared" si="4"/>
        <v>123.79380911435943</v>
      </c>
      <c r="Q23" s="204">
        <f t="shared" si="4"/>
        <v>56.306276870163373</v>
      </c>
      <c r="R23" s="204">
        <f t="shared" si="4"/>
        <v>56.527773000859838</v>
      </c>
      <c r="S23" s="204">
        <f t="shared" si="4"/>
        <v>59.473430782459147</v>
      </c>
      <c r="T23" s="204">
        <f t="shared" si="4"/>
        <v>61.820602412761815</v>
      </c>
      <c r="U23" s="204">
        <f t="shared" si="4"/>
        <v>72.871838412568323</v>
      </c>
      <c r="V23" s="204">
        <f t="shared" si="4"/>
        <v>63.664184662851397</v>
      </c>
      <c r="W23" s="204">
        <f t="shared" si="4"/>
        <v>91.743434706934124</v>
      </c>
      <c r="X23" s="204">
        <f t="shared" si="4"/>
        <v>112.00332597012532</v>
      </c>
      <c r="Y23" s="204">
        <f t="shared" si="4"/>
        <v>123.66350752066991</v>
      </c>
      <c r="DA23" s="71"/>
    </row>
    <row r="24" spans="1:105" ht="12" customHeight="1" x14ac:dyDescent="0.25">
      <c r="A24" s="18" t="s">
        <v>38</v>
      </c>
      <c r="B24" s="204">
        <v>0</v>
      </c>
      <c r="C24" s="204">
        <v>0</v>
      </c>
      <c r="D24" s="204">
        <v>0</v>
      </c>
      <c r="E24" s="204">
        <v>14.880137575236461</v>
      </c>
      <c r="F24" s="204">
        <v>17.770163370593291</v>
      </c>
      <c r="G24" s="204">
        <v>25.60429922613929</v>
      </c>
      <c r="H24" s="204">
        <v>46.69432502149612</v>
      </c>
      <c r="I24" s="204">
        <v>45.643422184006873</v>
      </c>
      <c r="J24" s="204">
        <v>44.401461736887363</v>
      </c>
      <c r="K24" s="204">
        <v>60.284694754944098</v>
      </c>
      <c r="L24" s="204">
        <v>37.45107480653482</v>
      </c>
      <c r="M24" s="204">
        <v>37.164316423043857</v>
      </c>
      <c r="N24" s="204">
        <v>56.70206362854686</v>
      </c>
      <c r="O24" s="204">
        <v>40.126139294926908</v>
      </c>
      <c r="P24" s="204">
        <v>102.03490971625109</v>
      </c>
      <c r="Q24" s="204">
        <v>39.099054170249353</v>
      </c>
      <c r="R24" s="204">
        <v>39.170765262252793</v>
      </c>
      <c r="S24" s="204">
        <v>41.08151332760103</v>
      </c>
      <c r="T24" s="204">
        <v>40.054428202923482</v>
      </c>
      <c r="U24" s="204">
        <v>50.420378331900253</v>
      </c>
      <c r="V24" s="204">
        <v>44.114875322441961</v>
      </c>
      <c r="W24" s="204">
        <v>42.729492691315563</v>
      </c>
      <c r="X24" s="204">
        <v>48.509544282029232</v>
      </c>
      <c r="Y24" s="204">
        <v>61.502837489251931</v>
      </c>
      <c r="DA24" s="71" t="s">
        <v>2127</v>
      </c>
    </row>
    <row r="25" spans="1:105" ht="12" customHeight="1" x14ac:dyDescent="0.25">
      <c r="A25" s="18" t="s">
        <v>74</v>
      </c>
      <c r="B25" s="204">
        <v>0</v>
      </c>
      <c r="C25" s="204">
        <v>0</v>
      </c>
      <c r="D25" s="204">
        <v>0</v>
      </c>
      <c r="E25" s="204">
        <v>4.8485812553740324</v>
      </c>
      <c r="F25" s="204">
        <v>5.0157351676698188</v>
      </c>
      <c r="G25" s="204">
        <v>5.8278589853826306</v>
      </c>
      <c r="H25" s="204">
        <v>3.8214961306964752</v>
      </c>
      <c r="I25" s="204">
        <v>7.8580395528804807</v>
      </c>
      <c r="J25" s="204">
        <v>11.15408426483233</v>
      </c>
      <c r="K25" s="204">
        <v>11.08245915735168</v>
      </c>
      <c r="L25" s="204">
        <v>13.92467755803955</v>
      </c>
      <c r="M25" s="204">
        <v>16.86251074806535</v>
      </c>
      <c r="N25" s="204">
        <v>17.650730868443681</v>
      </c>
      <c r="O25" s="204">
        <v>16.74307824591574</v>
      </c>
      <c r="P25" s="204">
        <v>19.39432502149613</v>
      </c>
      <c r="Q25" s="204">
        <v>16.599828030954431</v>
      </c>
      <c r="R25" s="204">
        <v>16.289251934651759</v>
      </c>
      <c r="S25" s="204">
        <v>17.841788478073941</v>
      </c>
      <c r="T25" s="204">
        <v>20.803439380911431</v>
      </c>
      <c r="U25" s="204">
        <v>20.15855546001719</v>
      </c>
      <c r="V25" s="204">
        <v>17.841788478073941</v>
      </c>
      <c r="W25" s="204">
        <v>47.912974204025382</v>
      </c>
      <c r="X25" s="204">
        <v>62.397054686933693</v>
      </c>
      <c r="Y25" s="204">
        <v>60.824132206910143</v>
      </c>
      <c r="DA25" s="71" t="s">
        <v>2128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5.8839208942390373</v>
      </c>
      <c r="F26" s="204">
        <v>2.2915735167669822</v>
      </c>
      <c r="G26" s="204">
        <v>6.6429922613929486</v>
      </c>
      <c r="H26" s="204">
        <v>3.474548581255374</v>
      </c>
      <c r="I26" s="204">
        <v>8.6237317282889077</v>
      </c>
      <c r="J26" s="204">
        <v>12.354514187446259</v>
      </c>
      <c r="K26" s="204">
        <v>10.833018056749779</v>
      </c>
      <c r="L26" s="204">
        <v>5.6330180567497843</v>
      </c>
      <c r="M26" s="204">
        <v>0.7181427343078246</v>
      </c>
      <c r="N26" s="204">
        <v>0.50180567497850381</v>
      </c>
      <c r="O26" s="204">
        <v>0.54763542562338774</v>
      </c>
      <c r="P26" s="204">
        <v>2.36457437661221</v>
      </c>
      <c r="Q26" s="204">
        <v>0.60739466895958727</v>
      </c>
      <c r="R26" s="204">
        <v>1.0677558039552879</v>
      </c>
      <c r="S26" s="204">
        <v>0.55012897678417882</v>
      </c>
      <c r="T26" s="204">
        <v>0</v>
      </c>
      <c r="U26" s="204">
        <v>1.2862424763542559</v>
      </c>
      <c r="V26" s="204">
        <v>0.71539122957867585</v>
      </c>
      <c r="W26" s="204">
        <v>0</v>
      </c>
      <c r="X26" s="204">
        <v>0</v>
      </c>
      <c r="Y26" s="204">
        <v>0</v>
      </c>
      <c r="DA26" s="71" t="s">
        <v>2129</v>
      </c>
    </row>
    <row r="27" spans="1:105" ht="12" customHeight="1" x14ac:dyDescent="0.25">
      <c r="A27" s="18" t="s">
        <v>76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0</v>
      </c>
      <c r="R27" s="204">
        <v>0</v>
      </c>
      <c r="S27" s="204">
        <v>0</v>
      </c>
      <c r="T27" s="204">
        <v>0</v>
      </c>
      <c r="U27" s="204">
        <v>0</v>
      </c>
      <c r="V27" s="204">
        <v>0</v>
      </c>
      <c r="W27" s="204">
        <v>0</v>
      </c>
      <c r="X27" s="204">
        <v>0</v>
      </c>
      <c r="Y27" s="204">
        <v>0</v>
      </c>
      <c r="DA27" s="71" t="s">
        <v>2130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2131</v>
      </c>
    </row>
    <row r="29" spans="1:105" ht="12" customHeight="1" x14ac:dyDescent="0.25">
      <c r="A29" s="18" t="s">
        <v>78</v>
      </c>
      <c r="B29" s="204">
        <v>0</v>
      </c>
      <c r="C29" s="204">
        <v>0</v>
      </c>
      <c r="D29" s="204">
        <v>0</v>
      </c>
      <c r="E29" s="204">
        <v>0</v>
      </c>
      <c r="F29" s="204">
        <v>0</v>
      </c>
      <c r="G29" s="204">
        <v>0</v>
      </c>
      <c r="H29" s="204">
        <v>0</v>
      </c>
      <c r="I29" s="204">
        <v>0</v>
      </c>
      <c r="J29" s="204">
        <v>0</v>
      </c>
      <c r="K29" s="204">
        <v>0</v>
      </c>
      <c r="L29" s="204">
        <v>0</v>
      </c>
      <c r="M29" s="204">
        <v>0</v>
      </c>
      <c r="N29" s="204">
        <v>0</v>
      </c>
      <c r="O29" s="204">
        <v>0</v>
      </c>
      <c r="P29" s="204">
        <v>0</v>
      </c>
      <c r="Q29" s="204">
        <v>0</v>
      </c>
      <c r="R29" s="204">
        <v>0</v>
      </c>
      <c r="S29" s="204">
        <v>0</v>
      </c>
      <c r="T29" s="204">
        <v>0.96273482892689566</v>
      </c>
      <c r="U29" s="204">
        <v>1.006662144296617</v>
      </c>
      <c r="V29" s="204">
        <v>0.9921296327568182</v>
      </c>
      <c r="W29" s="204">
        <v>1.1009678115931829</v>
      </c>
      <c r="X29" s="204">
        <v>1.096727001162392</v>
      </c>
      <c r="Y29" s="204">
        <v>1.336537824507827</v>
      </c>
      <c r="DA29" s="71" t="s">
        <v>2132</v>
      </c>
    </row>
    <row r="30" spans="1:105" ht="12" customHeight="1" x14ac:dyDescent="0.25">
      <c r="A30" s="14" t="s">
        <v>39</v>
      </c>
      <c r="B30" s="204">
        <v>72.967411865864136</v>
      </c>
      <c r="C30" s="204">
        <v>74.137747205503004</v>
      </c>
      <c r="D30" s="204">
        <v>73.039036973344793</v>
      </c>
      <c r="E30" s="204">
        <v>129.31117798796211</v>
      </c>
      <c r="F30" s="204">
        <v>131.12639724849529</v>
      </c>
      <c r="G30" s="204">
        <v>150.59234737747201</v>
      </c>
      <c r="H30" s="204">
        <v>147.36792777300079</v>
      </c>
      <c r="I30" s="204">
        <v>197.0717110920034</v>
      </c>
      <c r="J30" s="204">
        <v>166.5950128976784</v>
      </c>
      <c r="K30" s="204">
        <v>158.8085984522786</v>
      </c>
      <c r="L30" s="204">
        <v>133.7775580395529</v>
      </c>
      <c r="M30" s="204">
        <v>204.7147893379192</v>
      </c>
      <c r="N30" s="204">
        <v>214.86577815993121</v>
      </c>
      <c r="O30" s="204">
        <v>236.55296646603611</v>
      </c>
      <c r="P30" s="204">
        <v>246.82338779019781</v>
      </c>
      <c r="Q30" s="204">
        <v>234.6661220980223</v>
      </c>
      <c r="R30" s="204">
        <v>264.21134995700771</v>
      </c>
      <c r="S30" s="204">
        <v>260.62863284608773</v>
      </c>
      <c r="T30" s="204">
        <v>287.61822871883061</v>
      </c>
      <c r="U30" s="204">
        <v>285.56414445399832</v>
      </c>
      <c r="V30" s="204">
        <v>295.83456577815991</v>
      </c>
      <c r="W30" s="204">
        <v>295.61960447119509</v>
      </c>
      <c r="X30" s="204">
        <v>294.44918314703352</v>
      </c>
      <c r="Y30" s="204">
        <v>273.04866723989682</v>
      </c>
      <c r="DA30" s="71" t="s">
        <v>2133</v>
      </c>
    </row>
    <row r="31" spans="1:105" ht="12" customHeight="1" x14ac:dyDescent="0.25">
      <c r="A31" s="21" t="s">
        <v>40</v>
      </c>
      <c r="B31" s="207">
        <v>1263.886500429923</v>
      </c>
      <c r="C31" s="207">
        <v>1302.665520206363</v>
      </c>
      <c r="D31" s="207">
        <v>1372.0550300945829</v>
      </c>
      <c r="E31" s="207">
        <v>1425.79535683577</v>
      </c>
      <c r="F31" s="207">
        <v>1410.576096302666</v>
      </c>
      <c r="G31" s="207">
        <v>1453.6543422184011</v>
      </c>
      <c r="H31" s="207">
        <v>1484.6087704213239</v>
      </c>
      <c r="I31" s="207">
        <v>1480.051590713671</v>
      </c>
      <c r="J31" s="207">
        <v>1549.0111779879619</v>
      </c>
      <c r="K31" s="207">
        <v>1533.2760103181431</v>
      </c>
      <c r="L31" s="207">
        <v>1506.8787618228721</v>
      </c>
      <c r="M31" s="207">
        <v>1527.9449699054171</v>
      </c>
      <c r="N31" s="207">
        <v>1546.087704213242</v>
      </c>
      <c r="O31" s="207">
        <v>1532.330180567498</v>
      </c>
      <c r="P31" s="207">
        <v>1554.0842648323301</v>
      </c>
      <c r="Q31" s="207">
        <v>1564.402407566638</v>
      </c>
      <c r="R31" s="207">
        <v>1592.6053310404129</v>
      </c>
      <c r="S31" s="207">
        <v>1602.665520206363</v>
      </c>
      <c r="T31" s="207">
        <v>1630.4385210662081</v>
      </c>
      <c r="U31" s="207">
        <v>1605.932932072227</v>
      </c>
      <c r="V31" s="207">
        <v>1583.576956147893</v>
      </c>
      <c r="W31" s="207">
        <v>1586.5004299226141</v>
      </c>
      <c r="X31" s="207">
        <v>1577.9019776440241</v>
      </c>
      <c r="Y31" s="207">
        <v>1537.661220980224</v>
      </c>
      <c r="DA31" s="86" t="s">
        <v>2134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FBT_emi!B5</f>
        <v>8624.5300242706144</v>
      </c>
      <c r="C33" s="203">
        <f>FBT_emi!C5</f>
        <v>8497.0236594523285</v>
      </c>
      <c r="D33" s="203">
        <f>FBT_emi!D5</f>
        <v>8473.3777922838854</v>
      </c>
      <c r="E33" s="203">
        <f>FBT_emi!E5</f>
        <v>8528.3040708882381</v>
      </c>
      <c r="F33" s="203">
        <f>FBT_emi!F5</f>
        <v>8804.9625791225681</v>
      </c>
      <c r="G33" s="203">
        <f>FBT_emi!G5</f>
        <v>8466.6317746085697</v>
      </c>
      <c r="H33" s="203">
        <f>FBT_emi!H5</f>
        <v>8298.0611859481105</v>
      </c>
      <c r="I33" s="203">
        <f>FBT_emi!I5</f>
        <v>8282.7415851938003</v>
      </c>
      <c r="J33" s="203">
        <f>FBT_emi!J5</f>
        <v>7818.609997008447</v>
      </c>
      <c r="K33" s="203">
        <f>FBT_emi!K5</f>
        <v>7677.7839104205596</v>
      </c>
      <c r="L33" s="203">
        <f>FBT_emi!L5</f>
        <v>8020.216683761857</v>
      </c>
      <c r="M33" s="203">
        <f>FBT_emi!M5</f>
        <v>8090.2459031843446</v>
      </c>
      <c r="N33" s="203">
        <f>FBT_emi!N5</f>
        <v>8146.7728902958797</v>
      </c>
      <c r="O33" s="203">
        <f>FBT_emi!O5</f>
        <v>7902.581788302643</v>
      </c>
      <c r="P33" s="203">
        <f>FBT_emi!P5</f>
        <v>7817.1637512065918</v>
      </c>
      <c r="Q33" s="203">
        <f>FBT_emi!Q5</f>
        <v>7663.7065786797484</v>
      </c>
      <c r="R33" s="203">
        <f>FBT_emi!R5</f>
        <v>7923.610511384074</v>
      </c>
      <c r="S33" s="203">
        <f>FBT_emi!S5</f>
        <v>7974.7030652882177</v>
      </c>
      <c r="T33" s="203">
        <f>FBT_emi!T5</f>
        <v>8058.6680394294217</v>
      </c>
      <c r="U33" s="203">
        <f>FBT_emi!U5</f>
        <v>7837.9038495309778</v>
      </c>
      <c r="V33" s="203">
        <f>FBT_emi!V5</f>
        <v>7806.5800685682452</v>
      </c>
      <c r="W33" s="203">
        <f>FBT_emi!W5</f>
        <v>8014.9851819402011</v>
      </c>
      <c r="X33" s="203">
        <f>FBT_emi!X5</f>
        <v>7822.8962419670879</v>
      </c>
      <c r="Y33" s="203">
        <f>FBT_emi!Y5</f>
        <v>7553.1020122640366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81.27070213301478</v>
      </c>
      <c r="C35" s="284">
        <f t="shared" si="5"/>
        <v>81.021485858644326</v>
      </c>
      <c r="D35" s="284">
        <f t="shared" si="5"/>
        <v>83.866132378529997</v>
      </c>
      <c r="E35" s="284">
        <f t="shared" si="5"/>
        <v>87.333709210431806</v>
      </c>
      <c r="F35" s="284">
        <f t="shared" si="5"/>
        <v>88.189658667241389</v>
      </c>
      <c r="G35" s="284">
        <f t="shared" si="5"/>
        <v>90.978749908690432</v>
      </c>
      <c r="H35" s="284">
        <f t="shared" si="5"/>
        <v>89.193468659719841</v>
      </c>
      <c r="I35" s="284">
        <f t="shared" si="5"/>
        <v>91.298657986165537</v>
      </c>
      <c r="J35" s="284">
        <f t="shared" si="5"/>
        <v>92.152237232076757</v>
      </c>
      <c r="K35" s="284">
        <f t="shared" si="5"/>
        <v>92.879858554551518</v>
      </c>
      <c r="L35" s="284">
        <f t="shared" si="5"/>
        <v>91.581107671428114</v>
      </c>
      <c r="M35" s="284">
        <f t="shared" si="5"/>
        <v>93.970626651385956</v>
      </c>
      <c r="N35" s="284">
        <f t="shared" si="5"/>
        <v>93.860649644505045</v>
      </c>
      <c r="O35" s="284">
        <f t="shared" si="5"/>
        <v>91.758222642439677</v>
      </c>
      <c r="P35" s="284">
        <f t="shared" si="5"/>
        <v>91.924693408419145</v>
      </c>
      <c r="Q35" s="284">
        <f t="shared" si="5"/>
        <v>86.2290875248557</v>
      </c>
      <c r="R35" s="284">
        <f t="shared" si="5"/>
        <v>86.999475464758831</v>
      </c>
      <c r="S35" s="284">
        <f t="shared" si="5"/>
        <v>88.40615407026624</v>
      </c>
      <c r="T35" s="284">
        <f t="shared" si="5"/>
        <v>89.993984737639011</v>
      </c>
      <c r="U35" s="284">
        <f t="shared" si="5"/>
        <v>88.419574341749609</v>
      </c>
      <c r="V35" s="284">
        <f t="shared" si="5"/>
        <v>81.84836060111499</v>
      </c>
      <c r="W35" s="284">
        <f t="shared" si="5"/>
        <v>88.216768745631015</v>
      </c>
      <c r="X35" s="284">
        <f t="shared" si="5"/>
        <v>95.753103685006138</v>
      </c>
      <c r="Y35" s="284">
        <f t="shared" si="5"/>
        <v>97.761619078851965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108.94925259389792</v>
      </c>
      <c r="C36" s="344">
        <f t="shared" si="6"/>
        <v>109.1953116035713</v>
      </c>
      <c r="D36" s="344">
        <f t="shared" si="6"/>
        <v>111.52671379556691</v>
      </c>
      <c r="E36" s="344">
        <f t="shared" si="6"/>
        <v>112.03777381256039</v>
      </c>
      <c r="F36" s="344">
        <f t="shared" si="6"/>
        <v>110.07090512905098</v>
      </c>
      <c r="G36" s="344">
        <f t="shared" si="6"/>
        <v>105.75903992192644</v>
      </c>
      <c r="H36" s="344">
        <f t="shared" si="6"/>
        <v>101.66642059462865</v>
      </c>
      <c r="I36" s="344">
        <f t="shared" si="6"/>
        <v>101.40446830003894</v>
      </c>
      <c r="J36" s="344">
        <f t="shared" si="6"/>
        <v>100.46047410561017</v>
      </c>
      <c r="K36" s="344">
        <f t="shared" si="6"/>
        <v>96.667568135169176</v>
      </c>
      <c r="L36" s="344">
        <f t="shared" si="6"/>
        <v>99.194771286176632</v>
      </c>
      <c r="M36" s="344">
        <f t="shared" si="6"/>
        <v>99.212462675420028</v>
      </c>
      <c r="N36" s="344">
        <f t="shared" si="6"/>
        <v>99.996127920555352</v>
      </c>
      <c r="O36" s="344">
        <f t="shared" si="6"/>
        <v>98.644404463652762</v>
      </c>
      <c r="P36" s="344">
        <f t="shared" si="6"/>
        <v>97.287241633792561</v>
      </c>
      <c r="Q36" s="344">
        <f t="shared" si="6"/>
        <v>95.644111514181105</v>
      </c>
      <c r="R36" s="344">
        <f t="shared" si="6"/>
        <v>97.3492775093532</v>
      </c>
      <c r="S36" s="344">
        <f t="shared" si="6"/>
        <v>97.689943262779849</v>
      </c>
      <c r="T36" s="344">
        <f t="shared" si="6"/>
        <v>98.16648507663821</v>
      </c>
      <c r="U36" s="344">
        <f t="shared" si="6"/>
        <v>95.967479901010378</v>
      </c>
      <c r="V36" s="344">
        <f t="shared" si="6"/>
        <v>96.628114700679461</v>
      </c>
      <c r="W36" s="344">
        <f t="shared" si="6"/>
        <v>100.82155772557384</v>
      </c>
      <c r="X36" s="344">
        <f t="shared" si="6"/>
        <v>99.996916203670253</v>
      </c>
      <c r="Y36" s="344">
        <f t="shared" si="6"/>
        <v>91.00165229617707</v>
      </c>
      <c r="DA36" s="119"/>
    </row>
    <row r="37" spans="1:105" ht="12" customHeight="1" x14ac:dyDescent="0.25">
      <c r="A37" s="158" t="s">
        <v>2136</v>
      </c>
      <c r="B37" s="344">
        <f>IF(FBT_ued!B$5=0,"",FBT_ued!B$5/B$5*1000)</f>
        <v>52.084214636383365</v>
      </c>
      <c r="C37" s="344">
        <f>IF(FBT_ued!C$5=0,"",FBT_ued!C$5/C$5*1000)</f>
        <v>52.305520439483843</v>
      </c>
      <c r="D37" s="344">
        <f>IF(FBT_ued!D$5=0,"",FBT_ued!D$5/D$5*1000)</f>
        <v>53.728474057359868</v>
      </c>
      <c r="E37" s="344">
        <f>IF(FBT_ued!E$5=0,"",FBT_ued!E$5/E$5*1000)</f>
        <v>54.061578342182081</v>
      </c>
      <c r="F37" s="344">
        <f>IF(FBT_ued!F$5=0,"",FBT_ued!F$5/F$5*1000)</f>
        <v>52.937257011543963</v>
      </c>
      <c r="G37" s="344">
        <f>IF(FBT_ued!G$5=0,"",FBT_ued!G$5/G$5*1000)</f>
        <v>51.102999461207403</v>
      </c>
      <c r="H37" s="344">
        <f>IF(FBT_ued!H$5=0,"",FBT_ued!H$5/H$5*1000)</f>
        <v>49.169079286361018</v>
      </c>
      <c r="I37" s="344">
        <f>IF(FBT_ued!I$5=0,"",FBT_ued!I$5/I$5*1000)</f>
        <v>49.109206390561155</v>
      </c>
      <c r="J37" s="344">
        <f>IF(FBT_ued!J$5=0,"",FBT_ued!J$5/J$5*1000)</f>
        <v>48.906799750909144</v>
      </c>
      <c r="K37" s="344">
        <f>IF(FBT_ued!K$5=0,"",FBT_ued!K$5/K$5*1000)</f>
        <v>47.094878377703601</v>
      </c>
      <c r="L37" s="344">
        <f>IF(FBT_ued!L$5=0,"",FBT_ued!L$5/L$5*1000)</f>
        <v>48.343218407218046</v>
      </c>
      <c r="M37" s="344">
        <f>IF(FBT_ued!M$5=0,"",FBT_ued!M$5/M$5*1000)</f>
        <v>48.35589136375507</v>
      </c>
      <c r="N37" s="344">
        <f>IF(FBT_ued!N$5=0,"",FBT_ued!N$5/N$5*1000)</f>
        <v>48.718071715029637</v>
      </c>
      <c r="O37" s="344">
        <f>IF(FBT_ued!O$5=0,"",FBT_ued!O$5/O$5*1000)</f>
        <v>48.178705024715718</v>
      </c>
      <c r="P37" s="344">
        <f>IF(FBT_ued!P$5=0,"",FBT_ued!P$5/P$5*1000)</f>
        <v>47.432777846544433</v>
      </c>
      <c r="Q37" s="344">
        <f>IF(FBT_ued!Q$5=0,"",FBT_ued!Q$5/Q$5*1000)</f>
        <v>46.822248848128929</v>
      </c>
      <c r="R37" s="344">
        <f>IF(FBT_ued!R$5=0,"",FBT_ued!R$5/R$5*1000)</f>
        <v>47.657874392455383</v>
      </c>
      <c r="S37" s="344">
        <f>IF(FBT_ued!S$5=0,"",FBT_ued!S$5/S$5*1000)</f>
        <v>47.829627118970564</v>
      </c>
      <c r="T37" s="344">
        <f>IF(FBT_ued!T$5=0,"",FBT_ued!T$5/T$5*1000)</f>
        <v>48.056580715069778</v>
      </c>
      <c r="U37" s="344">
        <f>IF(FBT_ued!U$5=0,"",FBT_ued!U$5/U$5*1000)</f>
        <v>47.001667309835462</v>
      </c>
      <c r="V37" s="344">
        <f>IF(FBT_ued!V$5=0,"",FBT_ued!V$5/V$5*1000)</f>
        <v>47.344471436451222</v>
      </c>
      <c r="W37" s="344">
        <f>IF(FBT_ued!W$5=0,"",FBT_ued!W$5/W$5*1000)</f>
        <v>49.350945512425511</v>
      </c>
      <c r="X37" s="344">
        <f>IF(FBT_ued!X$5=0,"",FBT_ued!X$5/X$5*1000)</f>
        <v>48.863203573630386</v>
      </c>
      <c r="Y37" s="344">
        <f>IF(FBT_ued!Y$5=0,"",FBT_ued!Y$5/Y$5*1000)</f>
        <v>44.511500283602615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1.9082619172527717</v>
      </c>
      <c r="C38" s="345">
        <f t="shared" si="7"/>
        <v>1.8844093320695126</v>
      </c>
      <c r="D38" s="345">
        <f t="shared" si="7"/>
        <v>1.83243247484753</v>
      </c>
      <c r="E38" s="345">
        <f t="shared" si="7"/>
        <v>1.7731395215840919</v>
      </c>
      <c r="F38" s="345">
        <f t="shared" si="7"/>
        <v>1.8070197800977652</v>
      </c>
      <c r="G38" s="345">
        <f t="shared" si="7"/>
        <v>1.7462701115063399</v>
      </c>
      <c r="H38" s="345">
        <f t="shared" si="7"/>
        <v>1.7264367088497874</v>
      </c>
      <c r="I38" s="345">
        <f t="shared" si="7"/>
        <v>1.6847124503482178</v>
      </c>
      <c r="J38" s="345">
        <f t="shared" si="7"/>
        <v>1.6333167703004157</v>
      </c>
      <c r="K38" s="345">
        <f t="shared" si="7"/>
        <v>1.6261120985316471</v>
      </c>
      <c r="L38" s="345">
        <f t="shared" si="7"/>
        <v>1.6647171971204737</v>
      </c>
      <c r="M38" s="345">
        <f t="shared" si="7"/>
        <v>1.639641296841811</v>
      </c>
      <c r="N38" s="345">
        <f t="shared" si="7"/>
        <v>1.6320360005784411</v>
      </c>
      <c r="O38" s="345">
        <f t="shared" si="7"/>
        <v>1.5972852987395503</v>
      </c>
      <c r="P38" s="345">
        <f t="shared" si="7"/>
        <v>1.5606803703043373</v>
      </c>
      <c r="Q38" s="345">
        <f t="shared" si="7"/>
        <v>1.5663833236714575</v>
      </c>
      <c r="R38" s="345">
        <f t="shared" si="7"/>
        <v>1.5628063965146506</v>
      </c>
      <c r="S38" s="345">
        <f t="shared" si="7"/>
        <v>1.56233159575042</v>
      </c>
      <c r="T38" s="345">
        <f t="shared" si="7"/>
        <v>1.5545860461987162</v>
      </c>
      <c r="U38" s="345">
        <f t="shared" si="7"/>
        <v>1.5369040985335727</v>
      </c>
      <c r="V38" s="345">
        <f t="shared" si="7"/>
        <v>1.537154132436616</v>
      </c>
      <c r="W38" s="345">
        <f t="shared" si="7"/>
        <v>1.5400514584598186</v>
      </c>
      <c r="X38" s="345">
        <f t="shared" si="7"/>
        <v>1.5423778940249238</v>
      </c>
      <c r="Y38" s="345">
        <f t="shared" si="7"/>
        <v>1.5255230459748972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final energy consumption"</f>
        <v>DE: Food, beverages and tobacco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22</v>
      </c>
      <c r="B5" s="223">
        <v>4519.5735167669827</v>
      </c>
      <c r="C5" s="223">
        <v>4509.1177987962164</v>
      </c>
      <c r="D5" s="223">
        <v>4624.114617368874</v>
      </c>
      <c r="E5" s="223">
        <v>4809.7196904557204</v>
      </c>
      <c r="F5" s="223">
        <v>4872.6431642304406</v>
      </c>
      <c r="G5" s="223">
        <v>4848.4090283748928</v>
      </c>
      <c r="H5" s="223">
        <v>4806.4670679277706</v>
      </c>
      <c r="I5" s="223">
        <v>4916.4126397248483</v>
      </c>
      <c r="J5" s="223">
        <v>4786.9526225279424</v>
      </c>
      <c r="K5" s="223">
        <v>4721.5588134135851</v>
      </c>
      <c r="L5" s="223">
        <v>4817.7652622527939</v>
      </c>
      <c r="M5" s="223">
        <v>4934.1559759243319</v>
      </c>
      <c r="N5" s="223">
        <v>4991.7850386930359</v>
      </c>
      <c r="O5" s="223">
        <v>4947.5079965606183</v>
      </c>
      <c r="P5" s="223">
        <v>5008.8178847807376</v>
      </c>
      <c r="Q5" s="223">
        <v>4892.6124677558046</v>
      </c>
      <c r="R5" s="223">
        <v>5070.1165090283748</v>
      </c>
      <c r="S5" s="223">
        <v>5104.3601031814269</v>
      </c>
      <c r="T5" s="223">
        <v>5183.8031475546359</v>
      </c>
      <c r="U5" s="223">
        <v>5099.8002133050877</v>
      </c>
      <c r="V5" s="223">
        <v>5078.5929034934616</v>
      </c>
      <c r="W5" s="223">
        <v>5204.3619308382476</v>
      </c>
      <c r="X5" s="223">
        <v>5071.9711895978944</v>
      </c>
      <c r="Y5" s="223">
        <v>4951.1556263885668</v>
      </c>
      <c r="DA5" s="89" t="s">
        <v>2118</v>
      </c>
    </row>
    <row r="6" spans="1:105" ht="12" customHeight="1" x14ac:dyDescent="0.25">
      <c r="A6" s="55" t="s">
        <v>91</v>
      </c>
      <c r="B6" s="259">
        <v>62.552800987946711</v>
      </c>
      <c r="C6" s="259">
        <v>64.016257082992894</v>
      </c>
      <c r="D6" s="259">
        <v>67.077010504406587</v>
      </c>
      <c r="E6" s="259">
        <v>69.6994252885723</v>
      </c>
      <c r="F6" s="259">
        <v>69.298462009159536</v>
      </c>
      <c r="G6" s="259">
        <v>70.822220691144864</v>
      </c>
      <c r="H6" s="259">
        <v>71.78373823277461</v>
      </c>
      <c r="I6" s="259">
        <v>71.903706712615616</v>
      </c>
      <c r="J6" s="259">
        <v>74.049106151797403</v>
      </c>
      <c r="K6" s="259">
        <v>73.223851525506348</v>
      </c>
      <c r="L6" s="259">
        <v>72.752428254562773</v>
      </c>
      <c r="M6" s="259">
        <v>73.809790651232802</v>
      </c>
      <c r="N6" s="259">
        <v>74.62394064963145</v>
      </c>
      <c r="O6" s="259">
        <v>73.961601281472696</v>
      </c>
      <c r="P6" s="259">
        <v>74.821602749863231</v>
      </c>
      <c r="Q6" s="259">
        <v>74.92184555254876</v>
      </c>
      <c r="R6" s="259">
        <v>76.571746191782708</v>
      </c>
      <c r="S6" s="259">
        <v>77.072887044788487</v>
      </c>
      <c r="T6" s="259">
        <v>78.324496131356895</v>
      </c>
      <c r="U6" s="259">
        <v>77.100030081486693</v>
      </c>
      <c r="V6" s="259">
        <v>76.20642952524598</v>
      </c>
      <c r="W6" s="259">
        <v>76.783558029202339</v>
      </c>
      <c r="X6" s="259">
        <v>75.950687083077241</v>
      </c>
      <c r="Y6" s="259">
        <v>74.039792340265407</v>
      </c>
      <c r="DA6" s="67" t="s">
        <v>2137</v>
      </c>
    </row>
    <row r="7" spans="1:105" ht="12" customHeight="1" x14ac:dyDescent="0.25">
      <c r="A7" s="173" t="s">
        <v>92</v>
      </c>
      <c r="B7" s="224">
        <v>72.978267819271167</v>
      </c>
      <c r="C7" s="224">
        <v>74.685633263491709</v>
      </c>
      <c r="D7" s="224">
        <v>78.256512255141018</v>
      </c>
      <c r="E7" s="224">
        <v>81.315996170001</v>
      </c>
      <c r="F7" s="224">
        <v>80.848205677352809</v>
      </c>
      <c r="G7" s="224">
        <v>82.625924139669024</v>
      </c>
      <c r="H7" s="224">
        <v>83.747694604903728</v>
      </c>
      <c r="I7" s="224">
        <v>83.8876578313849</v>
      </c>
      <c r="J7" s="224">
        <v>86.390623843763649</v>
      </c>
      <c r="K7" s="224">
        <v>85.42782677975741</v>
      </c>
      <c r="L7" s="224">
        <v>84.877832963656573</v>
      </c>
      <c r="M7" s="224">
        <v>86.111422426438267</v>
      </c>
      <c r="N7" s="224">
        <v>87.061264091236723</v>
      </c>
      <c r="O7" s="224">
        <v>86.288534828384826</v>
      </c>
      <c r="P7" s="224">
        <v>87.291869874840444</v>
      </c>
      <c r="Q7" s="224">
        <v>87.408819811306913</v>
      </c>
      <c r="R7" s="224">
        <v>89.333703890413176</v>
      </c>
      <c r="S7" s="224">
        <v>89.918368218919881</v>
      </c>
      <c r="T7" s="224">
        <v>91.378578819916399</v>
      </c>
      <c r="U7" s="224">
        <v>89.950035095067832</v>
      </c>
      <c r="V7" s="224">
        <v>88.907501112787003</v>
      </c>
      <c r="W7" s="224">
        <v>89.580817700736091</v>
      </c>
      <c r="X7" s="224">
        <v>88.609134930256758</v>
      </c>
      <c r="Y7" s="224">
        <v>86.379757730309649</v>
      </c>
      <c r="DA7" s="177" t="s">
        <v>2138</v>
      </c>
    </row>
    <row r="8" spans="1:105" ht="12" customHeight="1" x14ac:dyDescent="0.25">
      <c r="A8" s="173" t="s">
        <v>93</v>
      </c>
      <c r="B8" s="224">
        <v>166.80746930119119</v>
      </c>
      <c r="C8" s="224">
        <v>170.71001888798099</v>
      </c>
      <c r="D8" s="224">
        <v>178.8720280117509</v>
      </c>
      <c r="E8" s="224">
        <v>185.86513410285951</v>
      </c>
      <c r="F8" s="224">
        <v>184.79589869109219</v>
      </c>
      <c r="G8" s="224">
        <v>188.85925517638631</v>
      </c>
      <c r="H8" s="224">
        <v>191.42330195406561</v>
      </c>
      <c r="I8" s="224">
        <v>191.74321790030839</v>
      </c>
      <c r="J8" s="224">
        <v>197.4642830714597</v>
      </c>
      <c r="K8" s="224">
        <v>195.263604068017</v>
      </c>
      <c r="L8" s="224">
        <v>194.00647534550069</v>
      </c>
      <c r="M8" s="224">
        <v>196.82610840328749</v>
      </c>
      <c r="N8" s="224">
        <v>198.99717506568399</v>
      </c>
      <c r="O8" s="224">
        <v>197.2309367505938</v>
      </c>
      <c r="P8" s="224">
        <v>199.52427399963531</v>
      </c>
      <c r="Q8" s="224">
        <v>199.7915881401301</v>
      </c>
      <c r="R8" s="224">
        <v>204.1913231780872</v>
      </c>
      <c r="S8" s="224">
        <v>205.5276987861026</v>
      </c>
      <c r="T8" s="224">
        <v>208.86532301695169</v>
      </c>
      <c r="U8" s="224">
        <v>205.60008021729789</v>
      </c>
      <c r="V8" s="224">
        <v>203.21714540065599</v>
      </c>
      <c r="W8" s="224">
        <v>204.7561547445396</v>
      </c>
      <c r="X8" s="224">
        <v>202.53516555487269</v>
      </c>
      <c r="Y8" s="224">
        <v>197.4394462407077</v>
      </c>
      <c r="DA8" s="177" t="s">
        <v>2139</v>
      </c>
    </row>
    <row r="9" spans="1:105" ht="12" customHeight="1" x14ac:dyDescent="0.25">
      <c r="A9" s="173" t="s">
        <v>94</v>
      </c>
      <c r="B9" s="224">
        <v>125.10560197589341</v>
      </c>
      <c r="C9" s="224">
        <v>128.03251416598579</v>
      </c>
      <c r="D9" s="224">
        <v>134.1540210088132</v>
      </c>
      <c r="E9" s="224">
        <v>139.3988505771446</v>
      </c>
      <c r="F9" s="224">
        <v>138.5969240183191</v>
      </c>
      <c r="G9" s="224">
        <v>141.6444413822897</v>
      </c>
      <c r="H9" s="224">
        <v>143.56747646554919</v>
      </c>
      <c r="I9" s="224">
        <v>143.8074134252312</v>
      </c>
      <c r="J9" s="224">
        <v>148.09821230359481</v>
      </c>
      <c r="K9" s="224">
        <v>146.4477030510127</v>
      </c>
      <c r="L9" s="224">
        <v>145.50485650912549</v>
      </c>
      <c r="M9" s="224">
        <v>147.6195813024656</v>
      </c>
      <c r="N9" s="224">
        <v>149.2478812992629</v>
      </c>
      <c r="O9" s="224">
        <v>147.92320256294539</v>
      </c>
      <c r="P9" s="224">
        <v>149.64320549972649</v>
      </c>
      <c r="Q9" s="224">
        <v>149.84369110509749</v>
      </c>
      <c r="R9" s="224">
        <v>153.14349238356539</v>
      </c>
      <c r="S9" s="224">
        <v>154.145774089577</v>
      </c>
      <c r="T9" s="224">
        <v>156.64899226271379</v>
      </c>
      <c r="U9" s="224">
        <v>154.20006016297339</v>
      </c>
      <c r="V9" s="224">
        <v>152.41285905049199</v>
      </c>
      <c r="W9" s="224">
        <v>153.56711605840471</v>
      </c>
      <c r="X9" s="224">
        <v>151.90137416615451</v>
      </c>
      <c r="Y9" s="224">
        <v>148.07958468053079</v>
      </c>
      <c r="DA9" s="177" t="s">
        <v>2140</v>
      </c>
    </row>
    <row r="10" spans="1:105" ht="12" customHeight="1" x14ac:dyDescent="0.25">
      <c r="A10" s="56" t="s">
        <v>95</v>
      </c>
      <c r="B10" s="260">
        <v>89.54210563677313</v>
      </c>
      <c r="C10" s="260">
        <v>89.31875572197211</v>
      </c>
      <c r="D10" s="260">
        <v>91.797287924388854</v>
      </c>
      <c r="E10" s="260">
        <v>95.494003159258199</v>
      </c>
      <c r="F10" s="260">
        <v>96.642054481374316</v>
      </c>
      <c r="G10" s="260">
        <v>96.217765406196378</v>
      </c>
      <c r="H10" s="260">
        <v>95.45070133995668</v>
      </c>
      <c r="I10" s="260">
        <v>97.393090824666785</v>
      </c>
      <c r="J10" s="260">
        <v>95.396254311626137</v>
      </c>
      <c r="K10" s="260">
        <v>94.107781969506362</v>
      </c>
      <c r="L10" s="260">
        <v>95.883965354459534</v>
      </c>
      <c r="M10" s="260">
        <v>98.000096485357375</v>
      </c>
      <c r="N10" s="260">
        <v>99.076676377320382</v>
      </c>
      <c r="O10" s="260">
        <v>98.206289293634796</v>
      </c>
      <c r="P10" s="260">
        <v>99.245864817439497</v>
      </c>
      <c r="Q10" s="260">
        <v>97.297996399045502</v>
      </c>
      <c r="R10" s="260">
        <v>100.6719288612336</v>
      </c>
      <c r="S10" s="260">
        <v>101.3594530479738</v>
      </c>
      <c r="T10" s="260">
        <v>103.3506295275177</v>
      </c>
      <c r="U10" s="260">
        <v>101.6855949159429</v>
      </c>
      <c r="V10" s="260">
        <v>101.1988948678154</v>
      </c>
      <c r="W10" s="260">
        <v>103.6724019396901</v>
      </c>
      <c r="X10" s="260">
        <v>101.07240903287639</v>
      </c>
      <c r="Y10" s="260">
        <v>98.774342937985836</v>
      </c>
      <c r="DA10" s="68" t="s">
        <v>2141</v>
      </c>
    </row>
    <row r="11" spans="1:105" ht="12" customHeight="1" x14ac:dyDescent="0.25">
      <c r="A11" s="37" t="s">
        <v>159</v>
      </c>
      <c r="B11" s="226">
        <v>13.13991169767373</v>
      </c>
      <c r="C11" s="226">
        <v>12.33610826772053</v>
      </c>
      <c r="D11" s="226">
        <v>11.22062299729599</v>
      </c>
      <c r="E11" s="226">
        <v>10.757498385514459</v>
      </c>
      <c r="F11" s="226">
        <v>10.00434725654034</v>
      </c>
      <c r="G11" s="226">
        <v>9.6375671979442714</v>
      </c>
      <c r="H11" s="226">
        <v>9.3416646673770423</v>
      </c>
      <c r="I11" s="226">
        <v>8.3706703103358073</v>
      </c>
      <c r="J11" s="226">
        <v>7.5972403407380273</v>
      </c>
      <c r="K11" s="226">
        <v>7.6617595645633676</v>
      </c>
      <c r="L11" s="226">
        <v>7.0766664683848086</v>
      </c>
      <c r="M11" s="226">
        <v>6.4151081706159623</v>
      </c>
      <c r="N11" s="226">
        <v>5.6732640220911534</v>
      </c>
      <c r="O11" s="226">
        <v>4.9185537264160129</v>
      </c>
      <c r="P11" s="226">
        <v>4.0834423461684679</v>
      </c>
      <c r="Q11" s="226">
        <v>3.4419979775839189</v>
      </c>
      <c r="R11" s="226">
        <v>3.4715976601563341</v>
      </c>
      <c r="S11" s="226">
        <v>3.232812124722078</v>
      </c>
      <c r="T11" s="226">
        <v>3.04468437260847</v>
      </c>
      <c r="U11" s="226">
        <v>2.9054600473903949</v>
      </c>
      <c r="V11" s="226">
        <v>2.8545976007737099</v>
      </c>
      <c r="W11" s="226">
        <v>2.8847287751050432</v>
      </c>
      <c r="X11" s="226">
        <v>4.8969646282049988</v>
      </c>
      <c r="Y11" s="226">
        <v>4.037881399043628</v>
      </c>
      <c r="DA11" s="69" t="s">
        <v>2142</v>
      </c>
    </row>
    <row r="12" spans="1:105" ht="12" customHeight="1" x14ac:dyDescent="0.25">
      <c r="A12" s="37" t="s">
        <v>35</v>
      </c>
      <c r="B12" s="226">
        <v>50.21822737748488</v>
      </c>
      <c r="C12" s="226">
        <v>48.505689800680948</v>
      </c>
      <c r="D12" s="226">
        <v>50.398363208985678</v>
      </c>
      <c r="E12" s="226">
        <v>53.933384829423638</v>
      </c>
      <c r="F12" s="226">
        <v>56.744908286224373</v>
      </c>
      <c r="G12" s="226">
        <v>54.563758441836526</v>
      </c>
      <c r="H12" s="226">
        <v>51.760130736079986</v>
      </c>
      <c r="I12" s="226">
        <v>55.73582347255428</v>
      </c>
      <c r="J12" s="226">
        <v>50.185919558764418</v>
      </c>
      <c r="K12" s="226">
        <v>49.338196809021731</v>
      </c>
      <c r="L12" s="226">
        <v>54.846078305694022</v>
      </c>
      <c r="M12" s="226">
        <v>57.337731568707532</v>
      </c>
      <c r="N12" s="226">
        <v>58.543432899676958</v>
      </c>
      <c r="O12" s="226">
        <v>59.088838413799152</v>
      </c>
      <c r="P12" s="226">
        <v>59.788289566323783</v>
      </c>
      <c r="Q12" s="226">
        <v>57.209812688469441</v>
      </c>
      <c r="R12" s="226">
        <v>60.939528466918262</v>
      </c>
      <c r="S12" s="226">
        <v>61.707223914818513</v>
      </c>
      <c r="T12" s="226">
        <v>62.042237245522927</v>
      </c>
      <c r="U12" s="226">
        <v>61.022319573909371</v>
      </c>
      <c r="V12" s="226">
        <v>61.789997707402023</v>
      </c>
      <c r="W12" s="226">
        <v>65.251801268838591</v>
      </c>
      <c r="X12" s="226">
        <v>59.352656781199009</v>
      </c>
      <c r="Y12" s="226">
        <v>58.564237537688491</v>
      </c>
      <c r="DA12" s="69" t="s">
        <v>2143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2144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0.96273482892686579</v>
      </c>
      <c r="U14" s="226">
        <v>1.0066621442965831</v>
      </c>
      <c r="V14" s="226">
        <v>0.99212963275685351</v>
      </c>
      <c r="W14" s="226">
        <v>1.1009678115932111</v>
      </c>
      <c r="X14" s="226">
        <v>1.0967270011624239</v>
      </c>
      <c r="Y14" s="226">
        <v>1.3365378245078869</v>
      </c>
      <c r="DA14" s="69" t="s">
        <v>2145</v>
      </c>
    </row>
    <row r="15" spans="1:105" ht="12" customHeight="1" x14ac:dyDescent="0.25">
      <c r="A15" s="37" t="s">
        <v>40</v>
      </c>
      <c r="B15" s="226">
        <v>26.183966561614529</v>
      </c>
      <c r="C15" s="226">
        <v>28.476957653570619</v>
      </c>
      <c r="D15" s="226">
        <v>30.178301718107178</v>
      </c>
      <c r="E15" s="226">
        <v>30.803119944320091</v>
      </c>
      <c r="F15" s="226">
        <v>29.892798938609602</v>
      </c>
      <c r="G15" s="226">
        <v>32.01643976641558</v>
      </c>
      <c r="H15" s="226">
        <v>34.348905936499641</v>
      </c>
      <c r="I15" s="226">
        <v>33.286597041776709</v>
      </c>
      <c r="J15" s="226">
        <v>37.613094412123687</v>
      </c>
      <c r="K15" s="226">
        <v>37.10782559592127</v>
      </c>
      <c r="L15" s="226">
        <v>33.961220580380697</v>
      </c>
      <c r="M15" s="226">
        <v>34.247256746033891</v>
      </c>
      <c r="N15" s="226">
        <v>34.859979455552278</v>
      </c>
      <c r="O15" s="226">
        <v>34.19889715341963</v>
      </c>
      <c r="P15" s="226">
        <v>35.374132904947253</v>
      </c>
      <c r="Q15" s="226">
        <v>36.646185732992137</v>
      </c>
      <c r="R15" s="226">
        <v>36.260802734159029</v>
      </c>
      <c r="S15" s="226">
        <v>36.4194170084332</v>
      </c>
      <c r="T15" s="226">
        <v>37.300973080459421</v>
      </c>
      <c r="U15" s="226">
        <v>36.751153150346518</v>
      </c>
      <c r="V15" s="226">
        <v>35.56216992688281</v>
      </c>
      <c r="W15" s="226">
        <v>34.434904084153288</v>
      </c>
      <c r="X15" s="226">
        <v>35.726060622309937</v>
      </c>
      <c r="Y15" s="226">
        <v>34.835686176745817</v>
      </c>
      <c r="DA15" s="69" t="s">
        <v>2146</v>
      </c>
    </row>
    <row r="16" spans="1:105" ht="12" customHeight="1" x14ac:dyDescent="0.25">
      <c r="A16" s="57" t="s">
        <v>2147</v>
      </c>
      <c r="B16" s="261">
        <f t="shared" ref="B16:Y16" si="0">B17+B23+B24</f>
        <v>276.23759285871421</v>
      </c>
      <c r="C16" s="261">
        <f t="shared" si="0"/>
        <v>275.28870556325387</v>
      </c>
      <c r="D16" s="261">
        <f t="shared" si="0"/>
        <v>282.19718390123552</v>
      </c>
      <c r="E16" s="261">
        <f t="shared" si="0"/>
        <v>293.31071818053232</v>
      </c>
      <c r="F16" s="261">
        <f t="shared" si="0"/>
        <v>297.24558127297331</v>
      </c>
      <c r="G16" s="261">
        <f t="shared" si="0"/>
        <v>295.42364824790053</v>
      </c>
      <c r="H16" s="261">
        <f t="shared" si="0"/>
        <v>292.86401170445248</v>
      </c>
      <c r="I16" s="261">
        <f t="shared" si="0"/>
        <v>299.05438219907086</v>
      </c>
      <c r="J16" s="261">
        <f t="shared" si="0"/>
        <v>292.23896771582457</v>
      </c>
      <c r="K16" s="261">
        <f t="shared" si="0"/>
        <v>288.25622568105888</v>
      </c>
      <c r="L16" s="261">
        <f t="shared" si="0"/>
        <v>293.83426244812949</v>
      </c>
      <c r="M16" s="261">
        <f t="shared" si="0"/>
        <v>300.34206223005162</v>
      </c>
      <c r="N16" s="261">
        <f t="shared" si="0"/>
        <v>303.65077876769107</v>
      </c>
      <c r="O16" s="261">
        <f t="shared" si="0"/>
        <v>300.89773681171874</v>
      </c>
      <c r="P16" s="261">
        <f t="shared" si="0"/>
        <v>304.12194071979428</v>
      </c>
      <c r="Q16" s="261">
        <f t="shared" si="0"/>
        <v>298.0536632787514</v>
      </c>
      <c r="R16" s="261">
        <f t="shared" si="0"/>
        <v>308.40109145880922</v>
      </c>
      <c r="S16" s="261">
        <f t="shared" si="0"/>
        <v>310.50387362996815</v>
      </c>
      <c r="T16" s="261">
        <f t="shared" si="0"/>
        <v>315.18473073524353</v>
      </c>
      <c r="U16" s="261">
        <f t="shared" si="0"/>
        <v>309.99590094675972</v>
      </c>
      <c r="V16" s="261">
        <f t="shared" si="0"/>
        <v>308.50646896097851</v>
      </c>
      <c r="W16" s="261">
        <f t="shared" si="0"/>
        <v>315.94972059005187</v>
      </c>
      <c r="X16" s="261">
        <f t="shared" si="0"/>
        <v>308.04552631883104</v>
      </c>
      <c r="Y16" s="261">
        <f t="shared" si="0"/>
        <v>300.67844378349213</v>
      </c>
      <c r="DA16" s="70"/>
    </row>
    <row r="17" spans="1:105" ht="12" customHeight="1" x14ac:dyDescent="0.25">
      <c r="A17" s="60" t="s">
        <v>2148</v>
      </c>
      <c r="B17" s="329">
        <v>204.90950144797759</v>
      </c>
      <c r="C17" s="329">
        <v>198.18495435637891</v>
      </c>
      <c r="D17" s="329">
        <v>197.71611999699931</v>
      </c>
      <c r="E17" s="329">
        <v>205.17005982479341</v>
      </c>
      <c r="F17" s="329">
        <v>213.0395556454593</v>
      </c>
      <c r="G17" s="329">
        <v>203.58662001046281</v>
      </c>
      <c r="H17" s="329">
        <v>194.6959211306486</v>
      </c>
      <c r="I17" s="329">
        <v>203.9505641885776</v>
      </c>
      <c r="J17" s="329">
        <v>182.58891256317409</v>
      </c>
      <c r="K17" s="329">
        <v>178.94773033938819</v>
      </c>
      <c r="L17" s="329">
        <v>192.6575874394604</v>
      </c>
      <c r="M17" s="329">
        <v>198.03679434138849</v>
      </c>
      <c r="N17" s="329">
        <v>199.6421582098653</v>
      </c>
      <c r="O17" s="329">
        <v>197.6394892818976</v>
      </c>
      <c r="P17" s="329">
        <v>197.93991362910481</v>
      </c>
      <c r="Q17" s="329">
        <v>187.9049853141774</v>
      </c>
      <c r="R17" s="329">
        <v>198.5842327155564</v>
      </c>
      <c r="S17" s="329">
        <v>200.12334960113429</v>
      </c>
      <c r="T17" s="329">
        <v>202.2171319472246</v>
      </c>
      <c r="U17" s="329">
        <v>198.2760937107775</v>
      </c>
      <c r="V17" s="329">
        <v>199.70693659208541</v>
      </c>
      <c r="W17" s="329">
        <v>210.51134806946229</v>
      </c>
      <c r="X17" s="329">
        <v>199.9623126460329</v>
      </c>
      <c r="Y17" s="329">
        <v>195.61442402843011</v>
      </c>
      <c r="DA17" s="72" t="s">
        <v>2149</v>
      </c>
    </row>
    <row r="18" spans="1:105" ht="12" customHeight="1" x14ac:dyDescent="0.25">
      <c r="A18" s="59" t="s">
        <v>28</v>
      </c>
      <c r="B18" s="230">
        <v>17.870865681736259</v>
      </c>
      <c r="C18" s="230">
        <v>17.76136855207065</v>
      </c>
      <c r="D18" s="230">
        <v>17.563426562866042</v>
      </c>
      <c r="E18" s="230">
        <v>15.96359937375118</v>
      </c>
      <c r="F18" s="230">
        <v>20.382721753616831</v>
      </c>
      <c r="G18" s="230">
        <v>15.163160693080281</v>
      </c>
      <c r="H18" s="230">
        <v>16.36340162493136</v>
      </c>
      <c r="I18" s="230">
        <v>13.23740914619431</v>
      </c>
      <c r="J18" s="230">
        <v>11.6568895505967</v>
      </c>
      <c r="K18" s="230">
        <v>12.573327041883729</v>
      </c>
      <c r="L18" s="230">
        <v>13.12062462297455</v>
      </c>
      <c r="M18" s="230">
        <v>14.770917121096559</v>
      </c>
      <c r="N18" s="230">
        <v>15.91737645559358</v>
      </c>
      <c r="O18" s="230">
        <v>14.061987936744829</v>
      </c>
      <c r="P18" s="230">
        <v>15.42286718809209</v>
      </c>
      <c r="Q18" s="230">
        <v>13.539547313175049</v>
      </c>
      <c r="R18" s="230">
        <v>13.48731909870143</v>
      </c>
      <c r="S18" s="230">
        <v>13.642545473531509</v>
      </c>
      <c r="T18" s="230">
        <v>14.74209651287202</v>
      </c>
      <c r="U18" s="230">
        <v>12.35786108033221</v>
      </c>
      <c r="V18" s="230">
        <v>11.711138247907471</v>
      </c>
      <c r="W18" s="230">
        <v>11.719301037622129</v>
      </c>
      <c r="X18" s="230">
        <v>13.386400497209101</v>
      </c>
      <c r="Y18" s="230">
        <v>10.368229659593959</v>
      </c>
      <c r="DA18" s="71" t="s">
        <v>2150</v>
      </c>
    </row>
    <row r="19" spans="1:105" ht="12" customHeight="1" x14ac:dyDescent="0.25">
      <c r="A19" s="59" t="s">
        <v>31</v>
      </c>
      <c r="B19" s="230">
        <v>5.8027077749555662</v>
      </c>
      <c r="C19" s="230">
        <v>6.6023039438790123</v>
      </c>
      <c r="D19" s="230">
        <v>6.2616388924773032</v>
      </c>
      <c r="E19" s="230">
        <v>1.759070852701478</v>
      </c>
      <c r="F19" s="230">
        <v>1.185038930547345</v>
      </c>
      <c r="G19" s="230">
        <v>1.165409975859294</v>
      </c>
      <c r="H19" s="230">
        <v>1.2890624837994651</v>
      </c>
      <c r="I19" s="230">
        <v>6.142128433272501</v>
      </c>
      <c r="J19" s="230">
        <v>0.90340395419830144</v>
      </c>
      <c r="K19" s="230">
        <v>0.83328304874641912</v>
      </c>
      <c r="L19" s="230">
        <v>2.7573101213759061</v>
      </c>
      <c r="M19" s="230">
        <v>1.1548147346283399</v>
      </c>
      <c r="N19" s="230">
        <v>0.58047204672681363</v>
      </c>
      <c r="O19" s="230">
        <v>0.43598684391521758</v>
      </c>
      <c r="P19" s="230">
        <v>0.4410777967246875</v>
      </c>
      <c r="Q19" s="230">
        <v>0.34965829187868458</v>
      </c>
      <c r="R19" s="230">
        <v>0.33781852238511928</v>
      </c>
      <c r="S19" s="230">
        <v>0.33767643038820888</v>
      </c>
      <c r="T19" s="230">
        <v>0.33861336003087211</v>
      </c>
      <c r="U19" s="230">
        <v>0.40705900161601521</v>
      </c>
      <c r="V19" s="230">
        <v>0.34205729070233848</v>
      </c>
      <c r="W19" s="230">
        <v>1.6652660371230901</v>
      </c>
      <c r="X19" s="230">
        <v>0.68579691916486984</v>
      </c>
      <c r="Y19" s="230">
        <v>5.2183456253799232</v>
      </c>
      <c r="DA19" s="71" t="s">
        <v>2151</v>
      </c>
    </row>
    <row r="20" spans="1:105" ht="12" customHeight="1" x14ac:dyDescent="0.25">
      <c r="A20" s="59" t="s">
        <v>159</v>
      </c>
      <c r="B20" s="230">
        <v>33.283336126176273</v>
      </c>
      <c r="C20" s="230">
        <v>31.18252010191312</v>
      </c>
      <c r="D20" s="230">
        <v>29.415787178468701</v>
      </c>
      <c r="E20" s="230">
        <v>28.834406227826669</v>
      </c>
      <c r="F20" s="230">
        <v>26.326188217578991</v>
      </c>
      <c r="G20" s="230">
        <v>25.939211982198</v>
      </c>
      <c r="H20" s="230">
        <v>25.136375984784902</v>
      </c>
      <c r="I20" s="230">
        <v>22.46946802770869</v>
      </c>
      <c r="J20" s="230">
        <v>20.95100991211455</v>
      </c>
      <c r="K20" s="230">
        <v>21.359740522678841</v>
      </c>
      <c r="L20" s="230">
        <v>19.869898617381789</v>
      </c>
      <c r="M20" s="230">
        <v>18.057491180369691</v>
      </c>
      <c r="N20" s="230">
        <v>15.955243470331929</v>
      </c>
      <c r="O20" s="230">
        <v>13.999823071941959</v>
      </c>
      <c r="P20" s="230">
        <v>11.566242792081241</v>
      </c>
      <c r="Q20" s="230">
        <v>9.7827659918056256</v>
      </c>
      <c r="R20" s="230">
        <v>9.9273545846410087</v>
      </c>
      <c r="S20" s="230">
        <v>9.2507390559689391</v>
      </c>
      <c r="T20" s="230">
        <v>8.7094996795696815</v>
      </c>
      <c r="U20" s="230">
        <v>8.3446783453939766</v>
      </c>
      <c r="V20" s="230">
        <v>8.2440354285866331</v>
      </c>
      <c r="W20" s="230">
        <v>8.3183367482665567</v>
      </c>
      <c r="X20" s="230">
        <v>13.98210268097065</v>
      </c>
      <c r="Y20" s="230">
        <v>11.491633522711</v>
      </c>
      <c r="DA20" s="71" t="s">
        <v>2152</v>
      </c>
    </row>
    <row r="21" spans="1:105" ht="12" customHeight="1" x14ac:dyDescent="0.25">
      <c r="A21" s="59" t="s">
        <v>32</v>
      </c>
      <c r="B21" s="230">
        <v>20.750052006224131</v>
      </c>
      <c r="C21" s="230">
        <v>20.0288093779359</v>
      </c>
      <c r="D21" s="230">
        <v>12.35180802800134</v>
      </c>
      <c r="E21" s="230">
        <v>14.04990079479378</v>
      </c>
      <c r="F21" s="230">
        <v>15.822807601995301</v>
      </c>
      <c r="G21" s="230">
        <v>14.46218072608899</v>
      </c>
      <c r="H21" s="230">
        <v>12.63189256378759</v>
      </c>
      <c r="I21" s="230">
        <v>12.48937018016845</v>
      </c>
      <c r="J21" s="230">
        <v>10.67923671539906</v>
      </c>
      <c r="K21" s="230">
        <v>6.6345051710797627</v>
      </c>
      <c r="L21" s="230">
        <v>2.9126679689266828</v>
      </c>
      <c r="M21" s="230">
        <v>2.6571373609965412</v>
      </c>
      <c r="N21" s="230">
        <v>2.5440361687748139</v>
      </c>
      <c r="O21" s="230">
        <v>0.95540551420129116</v>
      </c>
      <c r="P21" s="230">
        <v>1.1609718784365941</v>
      </c>
      <c r="Q21" s="230">
        <v>1.632624753933364</v>
      </c>
      <c r="R21" s="230">
        <v>0.56952278363089637</v>
      </c>
      <c r="S21" s="230">
        <v>0.316267208483278</v>
      </c>
      <c r="T21" s="230">
        <v>0.95143420589635541</v>
      </c>
      <c r="U21" s="230">
        <v>1.9062540725907711</v>
      </c>
      <c r="V21" s="230">
        <v>0.96111094589051815</v>
      </c>
      <c r="W21" s="230">
        <v>0.64986896916061432</v>
      </c>
      <c r="X21" s="230">
        <v>2.440800814441503</v>
      </c>
      <c r="Y21" s="230">
        <v>1.864961458930757</v>
      </c>
      <c r="DA21" s="71" t="s">
        <v>2153</v>
      </c>
    </row>
    <row r="22" spans="1:105" ht="12" customHeight="1" x14ac:dyDescent="0.25">
      <c r="A22" s="59" t="s">
        <v>35</v>
      </c>
      <c r="B22" s="230">
        <v>127.2025398588854</v>
      </c>
      <c r="C22" s="230">
        <v>122.6099523805802</v>
      </c>
      <c r="D22" s="230">
        <v>132.12345933518591</v>
      </c>
      <c r="E22" s="230">
        <v>144.5630825757203</v>
      </c>
      <c r="F22" s="230">
        <v>149.32279914172091</v>
      </c>
      <c r="G22" s="230">
        <v>146.8566566332363</v>
      </c>
      <c r="H22" s="230">
        <v>139.27518847334531</v>
      </c>
      <c r="I22" s="230">
        <v>149.61218840123371</v>
      </c>
      <c r="J22" s="230">
        <v>138.39837243086549</v>
      </c>
      <c r="K22" s="230">
        <v>137.5468745549995</v>
      </c>
      <c r="L22" s="230">
        <v>153.99708610880151</v>
      </c>
      <c r="M22" s="230">
        <v>161.39643394429731</v>
      </c>
      <c r="N22" s="230">
        <v>164.6450300684381</v>
      </c>
      <c r="O22" s="230">
        <v>168.18628591509429</v>
      </c>
      <c r="P22" s="230">
        <v>169.3487539737701</v>
      </c>
      <c r="Q22" s="230">
        <v>162.60038896338469</v>
      </c>
      <c r="R22" s="230">
        <v>174.26221772619789</v>
      </c>
      <c r="S22" s="230">
        <v>176.57612143276239</v>
      </c>
      <c r="T22" s="230">
        <v>177.47548818885571</v>
      </c>
      <c r="U22" s="230">
        <v>175.26024121084461</v>
      </c>
      <c r="V22" s="230">
        <v>178.44859467899849</v>
      </c>
      <c r="W22" s="230">
        <v>188.15857527728991</v>
      </c>
      <c r="X22" s="230">
        <v>169.4672117342468</v>
      </c>
      <c r="Y22" s="230">
        <v>166.6712537618144</v>
      </c>
      <c r="DA22" s="71" t="s">
        <v>2154</v>
      </c>
    </row>
    <row r="23" spans="1:105" ht="12" customHeight="1" x14ac:dyDescent="0.25">
      <c r="A23" s="60" t="s">
        <v>2155</v>
      </c>
      <c r="B23" s="329">
        <v>66.323867331700868</v>
      </c>
      <c r="C23" s="329">
        <v>71.982450640235513</v>
      </c>
      <c r="D23" s="329">
        <v>79.11490306388373</v>
      </c>
      <c r="E23" s="329">
        <v>82.564704332653136</v>
      </c>
      <c r="F23" s="329">
        <v>78.662148666781249</v>
      </c>
      <c r="G23" s="329">
        <v>86.171250582146115</v>
      </c>
      <c r="H23" s="329">
        <v>92.425391515181914</v>
      </c>
      <c r="I23" s="329">
        <v>89.351521473483956</v>
      </c>
      <c r="J23" s="329">
        <v>103.72612666050669</v>
      </c>
      <c r="K23" s="329">
        <v>103.45058721963019</v>
      </c>
      <c r="L23" s="329">
        <v>95.356480748304037</v>
      </c>
      <c r="M23" s="329">
        <v>96.400484636564485</v>
      </c>
      <c r="N23" s="329">
        <v>98.038705305855245</v>
      </c>
      <c r="O23" s="329">
        <v>97.341319427303347</v>
      </c>
      <c r="P23" s="329">
        <v>100.1962988707004</v>
      </c>
      <c r="Q23" s="329">
        <v>104.1549303203701</v>
      </c>
      <c r="R23" s="329">
        <v>103.69111904791021</v>
      </c>
      <c r="S23" s="329">
        <v>104.2146930652508</v>
      </c>
      <c r="T23" s="329">
        <v>106.70163909751039</v>
      </c>
      <c r="U23" s="329">
        <v>105.55180482946329</v>
      </c>
      <c r="V23" s="329">
        <v>102.70301800687341</v>
      </c>
      <c r="W23" s="329">
        <v>99.295687878253375</v>
      </c>
      <c r="X23" s="329">
        <v>102.007158706152</v>
      </c>
      <c r="Y23" s="329">
        <v>99.140836367840791</v>
      </c>
      <c r="DA23" s="72" t="s">
        <v>2156</v>
      </c>
    </row>
    <row r="24" spans="1:105" ht="12" customHeight="1" x14ac:dyDescent="0.25">
      <c r="A24" s="60" t="s">
        <v>2157</v>
      </c>
      <c r="B24" s="329">
        <v>5.004224079035736</v>
      </c>
      <c r="C24" s="329">
        <v>5.1213005666394311</v>
      </c>
      <c r="D24" s="329">
        <v>5.3661608403525269</v>
      </c>
      <c r="E24" s="329">
        <v>5.5759540230857816</v>
      </c>
      <c r="F24" s="329">
        <v>5.5438769607327636</v>
      </c>
      <c r="G24" s="329">
        <v>5.6657776552915884</v>
      </c>
      <c r="H24" s="329">
        <v>5.7426990586219686</v>
      </c>
      <c r="I24" s="329">
        <v>5.7522965370092498</v>
      </c>
      <c r="J24" s="329">
        <v>5.9239284921437916</v>
      </c>
      <c r="K24" s="329">
        <v>5.8579081220405067</v>
      </c>
      <c r="L24" s="329">
        <v>5.8201942603650192</v>
      </c>
      <c r="M24" s="329">
        <v>5.904783252098623</v>
      </c>
      <c r="N24" s="329">
        <v>5.9699152519705159</v>
      </c>
      <c r="O24" s="329">
        <v>5.9169281025178151</v>
      </c>
      <c r="P24" s="329">
        <v>5.985728219989058</v>
      </c>
      <c r="Q24" s="329">
        <v>5.9937476442038999</v>
      </c>
      <c r="R24" s="329">
        <v>6.1257396953426166</v>
      </c>
      <c r="S24" s="329">
        <v>6.165830963583077</v>
      </c>
      <c r="T24" s="329">
        <v>6.2659596905085504</v>
      </c>
      <c r="U24" s="329">
        <v>6.1680024065189363</v>
      </c>
      <c r="V24" s="329">
        <v>6.09651436201968</v>
      </c>
      <c r="W24" s="329">
        <v>6.1426846423361887</v>
      </c>
      <c r="X24" s="329">
        <v>6.0760549666461774</v>
      </c>
      <c r="Y24" s="329">
        <v>5.9231833872212327</v>
      </c>
      <c r="DA24" s="72" t="s">
        <v>2158</v>
      </c>
    </row>
    <row r="25" spans="1:105" ht="12" customHeight="1" x14ac:dyDescent="0.25">
      <c r="A25" s="57" t="s">
        <v>2159</v>
      </c>
      <c r="B25" s="261">
        <f t="shared" ref="B25:Y25" si="1">B26+B32+B33</f>
        <v>230.19799404892854</v>
      </c>
      <c r="C25" s="261">
        <f t="shared" si="1"/>
        <v>229.40725463604494</v>
      </c>
      <c r="D25" s="261">
        <f t="shared" si="1"/>
        <v>235.16431991769636</v>
      </c>
      <c r="E25" s="261">
        <f t="shared" si="1"/>
        <v>244.42559848377704</v>
      </c>
      <c r="F25" s="261">
        <f t="shared" si="1"/>
        <v>247.70465106081119</v>
      </c>
      <c r="G25" s="261">
        <f t="shared" si="1"/>
        <v>246.18637353991713</v>
      </c>
      <c r="H25" s="261">
        <f t="shared" si="1"/>
        <v>244.05334308704366</v>
      </c>
      <c r="I25" s="261">
        <f t="shared" si="1"/>
        <v>249.21198516589229</v>
      </c>
      <c r="J25" s="261">
        <f t="shared" si="1"/>
        <v>243.53247309652062</v>
      </c>
      <c r="K25" s="261">
        <f t="shared" si="1"/>
        <v>240.21352140088251</v>
      </c>
      <c r="L25" s="261">
        <f t="shared" si="1"/>
        <v>244.86188537344128</v>
      </c>
      <c r="M25" s="261">
        <f t="shared" si="1"/>
        <v>250.28505185837636</v>
      </c>
      <c r="N25" s="261">
        <f t="shared" si="1"/>
        <v>253.0423156397425</v>
      </c>
      <c r="O25" s="261">
        <f t="shared" si="1"/>
        <v>250.7481140097656</v>
      </c>
      <c r="P25" s="261">
        <f t="shared" si="1"/>
        <v>253.43495059982862</v>
      </c>
      <c r="Q25" s="261">
        <f t="shared" si="1"/>
        <v>248.37805273229282</v>
      </c>
      <c r="R25" s="261">
        <f t="shared" si="1"/>
        <v>257.0009095490077</v>
      </c>
      <c r="S25" s="261">
        <f t="shared" si="1"/>
        <v>258.75322802497351</v>
      </c>
      <c r="T25" s="261">
        <f t="shared" si="1"/>
        <v>262.65394227936957</v>
      </c>
      <c r="U25" s="261">
        <f t="shared" si="1"/>
        <v>258.32991745563328</v>
      </c>
      <c r="V25" s="261">
        <f t="shared" si="1"/>
        <v>257.08872413414878</v>
      </c>
      <c r="W25" s="261">
        <f t="shared" si="1"/>
        <v>263.29143382504316</v>
      </c>
      <c r="X25" s="261">
        <f t="shared" si="1"/>
        <v>256.70460526569258</v>
      </c>
      <c r="Y25" s="261">
        <f t="shared" si="1"/>
        <v>250.56536981957669</v>
      </c>
      <c r="DA25" s="70"/>
    </row>
    <row r="26" spans="1:105" ht="12" customHeight="1" x14ac:dyDescent="0.25">
      <c r="A26" s="60" t="s">
        <v>2160</v>
      </c>
      <c r="B26" s="329">
        <v>170.75791787331471</v>
      </c>
      <c r="C26" s="329">
        <v>165.1541286303158</v>
      </c>
      <c r="D26" s="329">
        <v>164.76343333083281</v>
      </c>
      <c r="E26" s="329">
        <v>170.97504985399459</v>
      </c>
      <c r="F26" s="329">
        <v>177.53296303788281</v>
      </c>
      <c r="G26" s="329">
        <v>169.65551667538571</v>
      </c>
      <c r="H26" s="329">
        <v>162.2466009422071</v>
      </c>
      <c r="I26" s="329">
        <v>169.9588034904813</v>
      </c>
      <c r="J26" s="329">
        <v>152.15742713597851</v>
      </c>
      <c r="K26" s="329">
        <v>149.12310861615691</v>
      </c>
      <c r="L26" s="329">
        <v>160.54798953288369</v>
      </c>
      <c r="M26" s="329">
        <v>165.0306619511571</v>
      </c>
      <c r="N26" s="329">
        <v>166.36846517488769</v>
      </c>
      <c r="O26" s="329">
        <v>164.69957440158129</v>
      </c>
      <c r="P26" s="329">
        <v>164.94992802425401</v>
      </c>
      <c r="Q26" s="329">
        <v>156.58748776181449</v>
      </c>
      <c r="R26" s="329">
        <v>165.48686059629699</v>
      </c>
      <c r="S26" s="329">
        <v>166.76945800094529</v>
      </c>
      <c r="T26" s="329">
        <v>168.51427662268719</v>
      </c>
      <c r="U26" s="329">
        <v>165.2300780923147</v>
      </c>
      <c r="V26" s="329">
        <v>166.42244716007119</v>
      </c>
      <c r="W26" s="329">
        <v>175.42612339121851</v>
      </c>
      <c r="X26" s="329">
        <v>166.6352605383608</v>
      </c>
      <c r="Y26" s="329">
        <v>163.01202002369169</v>
      </c>
      <c r="DA26" s="72" t="s">
        <v>2161</v>
      </c>
    </row>
    <row r="27" spans="1:105" ht="12" customHeight="1" x14ac:dyDescent="0.25">
      <c r="A27" s="59" t="s">
        <v>28</v>
      </c>
      <c r="B27" s="230">
        <v>14.892388068113551</v>
      </c>
      <c r="C27" s="230">
        <v>14.80114046005888</v>
      </c>
      <c r="D27" s="230">
        <v>14.636188802388361</v>
      </c>
      <c r="E27" s="230">
        <v>13.302999478126001</v>
      </c>
      <c r="F27" s="230">
        <v>16.98560146134735</v>
      </c>
      <c r="G27" s="230">
        <v>12.635967244233569</v>
      </c>
      <c r="H27" s="230">
        <v>13.636168020776131</v>
      </c>
      <c r="I27" s="230">
        <v>11.03117428849526</v>
      </c>
      <c r="J27" s="230">
        <v>9.7140746254972541</v>
      </c>
      <c r="K27" s="230">
        <v>10.47777253490311</v>
      </c>
      <c r="L27" s="230">
        <v>10.9338538524788</v>
      </c>
      <c r="M27" s="230">
        <v>12.3090976009138</v>
      </c>
      <c r="N27" s="230">
        <v>13.26448037966132</v>
      </c>
      <c r="O27" s="230">
        <v>11.718323280620689</v>
      </c>
      <c r="P27" s="230">
        <v>12.852389323410071</v>
      </c>
      <c r="Q27" s="230">
        <v>11.28295609431254</v>
      </c>
      <c r="R27" s="230">
        <v>11.23943258225119</v>
      </c>
      <c r="S27" s="230">
        <v>11.368787894609589</v>
      </c>
      <c r="T27" s="230">
        <v>12.28508042739335</v>
      </c>
      <c r="U27" s="230">
        <v>10.29821756694351</v>
      </c>
      <c r="V27" s="230">
        <v>9.7592818732562314</v>
      </c>
      <c r="W27" s="230">
        <v>9.7660841980184401</v>
      </c>
      <c r="X27" s="230">
        <v>11.15533374767424</v>
      </c>
      <c r="Y27" s="230">
        <v>8.6401913829949706</v>
      </c>
      <c r="DA27" s="71" t="s">
        <v>2162</v>
      </c>
    </row>
    <row r="28" spans="1:105" ht="12" customHeight="1" x14ac:dyDescent="0.25">
      <c r="A28" s="59" t="s">
        <v>31</v>
      </c>
      <c r="B28" s="230">
        <v>4.8355898124629721</v>
      </c>
      <c r="C28" s="230">
        <v>5.5019199532325143</v>
      </c>
      <c r="D28" s="230">
        <v>5.2180324103977513</v>
      </c>
      <c r="E28" s="230">
        <v>1.465892377251232</v>
      </c>
      <c r="F28" s="230">
        <v>0.98753244212278724</v>
      </c>
      <c r="G28" s="230">
        <v>0.97117497988274548</v>
      </c>
      <c r="H28" s="230">
        <v>1.0742187364995539</v>
      </c>
      <c r="I28" s="230">
        <v>5.1184403610604168</v>
      </c>
      <c r="J28" s="230">
        <v>0.75283662849858479</v>
      </c>
      <c r="K28" s="230">
        <v>0.69440254062201578</v>
      </c>
      <c r="L28" s="230">
        <v>2.2977584344799231</v>
      </c>
      <c r="M28" s="230">
        <v>0.96234561219028281</v>
      </c>
      <c r="N28" s="230">
        <v>0.48372670560567799</v>
      </c>
      <c r="O28" s="230">
        <v>0.36332236992934808</v>
      </c>
      <c r="P28" s="230">
        <v>0.36756483060390632</v>
      </c>
      <c r="Q28" s="230">
        <v>0.29138190989890378</v>
      </c>
      <c r="R28" s="230">
        <v>0.28151543532093282</v>
      </c>
      <c r="S28" s="230">
        <v>0.28139702532350741</v>
      </c>
      <c r="T28" s="230">
        <v>0.28217780002572662</v>
      </c>
      <c r="U28" s="230">
        <v>0.33921583468001282</v>
      </c>
      <c r="V28" s="230">
        <v>0.28504774225194879</v>
      </c>
      <c r="W28" s="230">
        <v>1.387721697602575</v>
      </c>
      <c r="X28" s="230">
        <v>0.57149743263739128</v>
      </c>
      <c r="Y28" s="230">
        <v>4.348621354483269</v>
      </c>
      <c r="DA28" s="71" t="s">
        <v>2163</v>
      </c>
    </row>
    <row r="29" spans="1:105" ht="12" customHeight="1" x14ac:dyDescent="0.25">
      <c r="A29" s="59" t="s">
        <v>159</v>
      </c>
      <c r="B29" s="230">
        <v>27.736113438480231</v>
      </c>
      <c r="C29" s="230">
        <v>25.98543341826095</v>
      </c>
      <c r="D29" s="230">
        <v>24.513155982057249</v>
      </c>
      <c r="E29" s="230">
        <v>24.02867185652223</v>
      </c>
      <c r="F29" s="230">
        <v>21.938490181315832</v>
      </c>
      <c r="G29" s="230">
        <v>21.61600998516499</v>
      </c>
      <c r="H29" s="230">
        <v>20.946979987320749</v>
      </c>
      <c r="I29" s="230">
        <v>18.72455668975724</v>
      </c>
      <c r="J29" s="230">
        <v>17.459174926762131</v>
      </c>
      <c r="K29" s="230">
        <v>17.79978376889904</v>
      </c>
      <c r="L29" s="230">
        <v>16.55824884781817</v>
      </c>
      <c r="M29" s="230">
        <v>15.047909316974749</v>
      </c>
      <c r="N29" s="230">
        <v>13.296036225276611</v>
      </c>
      <c r="O29" s="230">
        <v>11.6665192266183</v>
      </c>
      <c r="P29" s="230">
        <v>9.638535660067701</v>
      </c>
      <c r="Q29" s="230">
        <v>8.1523049931713558</v>
      </c>
      <c r="R29" s="230">
        <v>8.2727954872008418</v>
      </c>
      <c r="S29" s="230">
        <v>7.7089492133074504</v>
      </c>
      <c r="T29" s="230">
        <v>7.2579163996413998</v>
      </c>
      <c r="U29" s="230">
        <v>6.9538986211616489</v>
      </c>
      <c r="V29" s="230">
        <v>6.8700295238221951</v>
      </c>
      <c r="W29" s="230">
        <v>6.9319472902221309</v>
      </c>
      <c r="X29" s="230">
        <v>11.651752234142201</v>
      </c>
      <c r="Y29" s="230">
        <v>9.5763612689258295</v>
      </c>
      <c r="DA29" s="71" t="s">
        <v>2164</v>
      </c>
    </row>
    <row r="30" spans="1:105" ht="12" customHeight="1" x14ac:dyDescent="0.25">
      <c r="A30" s="59" t="s">
        <v>32</v>
      </c>
      <c r="B30" s="230">
        <v>17.291710005186779</v>
      </c>
      <c r="C30" s="230">
        <v>16.69067448161325</v>
      </c>
      <c r="D30" s="230">
        <v>10.293173356667779</v>
      </c>
      <c r="E30" s="230">
        <v>11.708250662328149</v>
      </c>
      <c r="F30" s="230">
        <v>13.185673001662749</v>
      </c>
      <c r="G30" s="230">
        <v>12.051817271740831</v>
      </c>
      <c r="H30" s="230">
        <v>10.526577136489671</v>
      </c>
      <c r="I30" s="230">
        <v>10.40780848347371</v>
      </c>
      <c r="J30" s="230">
        <v>8.8993639294992199</v>
      </c>
      <c r="K30" s="230">
        <v>5.5287543092331353</v>
      </c>
      <c r="L30" s="230">
        <v>2.4272233074389029</v>
      </c>
      <c r="M30" s="230">
        <v>2.2142811341637838</v>
      </c>
      <c r="N30" s="230">
        <v>2.120030140645679</v>
      </c>
      <c r="O30" s="230">
        <v>0.79617126183440923</v>
      </c>
      <c r="P30" s="230">
        <v>0.96747656536382876</v>
      </c>
      <c r="Q30" s="230">
        <v>1.360520628277804</v>
      </c>
      <c r="R30" s="230">
        <v>0.47460231969241368</v>
      </c>
      <c r="S30" s="230">
        <v>0.26355600706939841</v>
      </c>
      <c r="T30" s="230">
        <v>0.79286183824696277</v>
      </c>
      <c r="U30" s="230">
        <v>1.588545060492309</v>
      </c>
      <c r="V30" s="230">
        <v>0.80092578824209859</v>
      </c>
      <c r="W30" s="230">
        <v>0.54155747430051204</v>
      </c>
      <c r="X30" s="230">
        <v>2.0340006787012519</v>
      </c>
      <c r="Y30" s="230">
        <v>1.554134549108964</v>
      </c>
      <c r="DA30" s="71" t="s">
        <v>2165</v>
      </c>
    </row>
    <row r="31" spans="1:105" ht="12" customHeight="1" x14ac:dyDescent="0.25">
      <c r="A31" s="59" t="s">
        <v>35</v>
      </c>
      <c r="B31" s="230">
        <v>106.0021165490711</v>
      </c>
      <c r="C31" s="230">
        <v>102.17496031715019</v>
      </c>
      <c r="D31" s="230">
        <v>110.1028827793216</v>
      </c>
      <c r="E31" s="230">
        <v>120.46923547976699</v>
      </c>
      <c r="F31" s="230">
        <v>124.4356659514341</v>
      </c>
      <c r="G31" s="230">
        <v>122.3805471943636</v>
      </c>
      <c r="H31" s="230">
        <v>116.062657061121</v>
      </c>
      <c r="I31" s="230">
        <v>124.67682366769471</v>
      </c>
      <c r="J31" s="230">
        <v>115.3319770257213</v>
      </c>
      <c r="K31" s="230">
        <v>114.6223954624996</v>
      </c>
      <c r="L31" s="230">
        <v>128.33090509066801</v>
      </c>
      <c r="M31" s="230">
        <v>134.49702828691451</v>
      </c>
      <c r="N31" s="230">
        <v>137.20419172369839</v>
      </c>
      <c r="O31" s="230">
        <v>140.15523826257859</v>
      </c>
      <c r="P31" s="230">
        <v>141.1239616448085</v>
      </c>
      <c r="Q31" s="230">
        <v>135.50032413615389</v>
      </c>
      <c r="R31" s="230">
        <v>145.21851477183159</v>
      </c>
      <c r="S31" s="230">
        <v>147.14676786063541</v>
      </c>
      <c r="T31" s="230">
        <v>147.89624015737971</v>
      </c>
      <c r="U31" s="230">
        <v>146.05020100903721</v>
      </c>
      <c r="V31" s="230">
        <v>148.70716223249869</v>
      </c>
      <c r="W31" s="230">
        <v>156.79881273107489</v>
      </c>
      <c r="X31" s="230">
        <v>141.22267644520571</v>
      </c>
      <c r="Y31" s="230">
        <v>138.8927114681787</v>
      </c>
      <c r="DA31" s="71" t="s">
        <v>2166</v>
      </c>
    </row>
    <row r="32" spans="1:105" ht="12" customHeight="1" x14ac:dyDescent="0.25">
      <c r="A32" s="60" t="s">
        <v>2167</v>
      </c>
      <c r="B32" s="329">
        <v>55.269889443084047</v>
      </c>
      <c r="C32" s="329">
        <v>59.98537553352962</v>
      </c>
      <c r="D32" s="329">
        <v>65.929085886569766</v>
      </c>
      <c r="E32" s="329">
        <v>68.803920277210949</v>
      </c>
      <c r="F32" s="329">
        <v>65.551790555651067</v>
      </c>
      <c r="G32" s="329">
        <v>71.809375485121762</v>
      </c>
      <c r="H32" s="329">
        <v>77.02115959598494</v>
      </c>
      <c r="I32" s="329">
        <v>74.459601227903292</v>
      </c>
      <c r="J32" s="329">
        <v>86.438438883755623</v>
      </c>
      <c r="K32" s="329">
        <v>86.208822683025161</v>
      </c>
      <c r="L32" s="329">
        <v>79.463733956920066</v>
      </c>
      <c r="M32" s="329">
        <v>80.333737197137097</v>
      </c>
      <c r="N32" s="329">
        <v>81.6989210882127</v>
      </c>
      <c r="O32" s="329">
        <v>81.11776618941947</v>
      </c>
      <c r="P32" s="329">
        <v>83.496915725583733</v>
      </c>
      <c r="Q32" s="329">
        <v>86.795775266975085</v>
      </c>
      <c r="R32" s="329">
        <v>86.409265873258491</v>
      </c>
      <c r="S32" s="329">
        <v>86.845577554375666</v>
      </c>
      <c r="T32" s="329">
        <v>88.918032581258643</v>
      </c>
      <c r="U32" s="329">
        <v>87.959837357886116</v>
      </c>
      <c r="V32" s="329">
        <v>85.585848339061187</v>
      </c>
      <c r="W32" s="329">
        <v>82.746406565211146</v>
      </c>
      <c r="X32" s="329">
        <v>85.005965588459986</v>
      </c>
      <c r="Y32" s="329">
        <v>82.617363639867321</v>
      </c>
      <c r="DA32" s="72" t="s">
        <v>2168</v>
      </c>
    </row>
    <row r="33" spans="1:105" ht="12" customHeight="1" x14ac:dyDescent="0.25">
      <c r="A33" s="60" t="s">
        <v>2169</v>
      </c>
      <c r="B33" s="329">
        <v>4.170186732529781</v>
      </c>
      <c r="C33" s="329">
        <v>4.2677504721995261</v>
      </c>
      <c r="D33" s="329">
        <v>4.4718007002937723</v>
      </c>
      <c r="E33" s="329">
        <v>4.6466283525714864</v>
      </c>
      <c r="F33" s="329">
        <v>4.619897467277303</v>
      </c>
      <c r="G33" s="329">
        <v>4.7214813794096582</v>
      </c>
      <c r="H33" s="329">
        <v>4.7855825488516412</v>
      </c>
      <c r="I33" s="329">
        <v>4.7935804475077086</v>
      </c>
      <c r="J33" s="329">
        <v>4.9366070767864931</v>
      </c>
      <c r="K33" s="329">
        <v>4.8815901017004251</v>
      </c>
      <c r="L33" s="329">
        <v>4.8501618836375178</v>
      </c>
      <c r="M33" s="329">
        <v>4.9206527100821864</v>
      </c>
      <c r="N33" s="329">
        <v>4.9749293766420966</v>
      </c>
      <c r="O33" s="329">
        <v>4.9307734187648462</v>
      </c>
      <c r="P33" s="329">
        <v>4.9881068499908832</v>
      </c>
      <c r="Q33" s="329">
        <v>4.9947897035032511</v>
      </c>
      <c r="R33" s="329">
        <v>5.1047830794521811</v>
      </c>
      <c r="S33" s="329">
        <v>5.1381924696525649</v>
      </c>
      <c r="T33" s="329">
        <v>5.2216330754237932</v>
      </c>
      <c r="U33" s="329">
        <v>5.1400020054324473</v>
      </c>
      <c r="V33" s="329">
        <v>5.080428635016399</v>
      </c>
      <c r="W33" s="329">
        <v>5.11890386861349</v>
      </c>
      <c r="X33" s="329">
        <v>5.0633791388718148</v>
      </c>
      <c r="Y33" s="329">
        <v>4.9359861560176936</v>
      </c>
      <c r="DA33" s="72" t="s">
        <v>2170</v>
      </c>
    </row>
    <row r="34" spans="1:105" ht="12" customHeight="1" x14ac:dyDescent="0.25">
      <c r="A34" s="57" t="s">
        <v>2171</v>
      </c>
      <c r="B34" s="261">
        <v>2337.6903438538911</v>
      </c>
      <c r="C34" s="261">
        <v>2309.1161420366861</v>
      </c>
      <c r="D34" s="261">
        <v>2346.837474020946</v>
      </c>
      <c r="E34" s="261">
        <v>2442.5671218496368</v>
      </c>
      <c r="F34" s="261">
        <v>2493.7927292511481</v>
      </c>
      <c r="G34" s="261">
        <v>2454.6681057737451</v>
      </c>
      <c r="H34" s="261">
        <v>2410.485874370378</v>
      </c>
      <c r="I34" s="261">
        <v>2489.4445273844799</v>
      </c>
      <c r="J34" s="261">
        <v>2362.103908795094</v>
      </c>
      <c r="K34" s="261">
        <v>2327.164629892744</v>
      </c>
      <c r="L34" s="261">
        <v>2403.3739202314468</v>
      </c>
      <c r="M34" s="261">
        <v>2473.4923541851581</v>
      </c>
      <c r="N34" s="261">
        <v>2503.7346473641292</v>
      </c>
      <c r="O34" s="261">
        <v>2481.6547290121348</v>
      </c>
      <c r="P34" s="261">
        <v>2514.9452963755521</v>
      </c>
      <c r="Q34" s="261">
        <v>2427.0329353039679</v>
      </c>
      <c r="R34" s="261">
        <v>2531.8230672349582</v>
      </c>
      <c r="S34" s="261">
        <v>2549.073031767477</v>
      </c>
      <c r="T34" s="261">
        <v>2588.1216427697968</v>
      </c>
      <c r="U34" s="261">
        <v>2545.78399969255</v>
      </c>
      <c r="V34" s="261">
        <v>2544.0213463011082</v>
      </c>
      <c r="W34" s="261">
        <v>2626.488951627492</v>
      </c>
      <c r="X34" s="261">
        <v>2543.1984988025752</v>
      </c>
      <c r="Y34" s="261">
        <v>2484.0636440613448</v>
      </c>
      <c r="DA34" s="70" t="s">
        <v>2172</v>
      </c>
    </row>
    <row r="35" spans="1:105" ht="12" customHeight="1" x14ac:dyDescent="0.25">
      <c r="A35" s="64" t="s">
        <v>28</v>
      </c>
      <c r="B35" s="229">
        <v>194.15723207191289</v>
      </c>
      <c r="C35" s="229">
        <v>197.28704609755511</v>
      </c>
      <c r="D35" s="229">
        <v>199.12886742811119</v>
      </c>
      <c r="E35" s="229">
        <v>179.6762545807847</v>
      </c>
      <c r="F35" s="229">
        <v>225.44993157000519</v>
      </c>
      <c r="G35" s="229">
        <v>170.73881070744551</v>
      </c>
      <c r="H35" s="229">
        <v>187.57139896221369</v>
      </c>
      <c r="I35" s="229">
        <v>146.9552371689777</v>
      </c>
      <c r="J35" s="229">
        <v>138.39696955923239</v>
      </c>
      <c r="K35" s="229">
        <v>149.33604380153599</v>
      </c>
      <c r="L35" s="229">
        <v>152.9388475968176</v>
      </c>
      <c r="M35" s="229">
        <v>167.8756240476057</v>
      </c>
      <c r="N35" s="229">
        <v>179.6821082007578</v>
      </c>
      <c r="O35" s="229">
        <v>158.44029236457979</v>
      </c>
      <c r="P35" s="229">
        <v>170.9246750883832</v>
      </c>
      <c r="Q35" s="229">
        <v>156.71449876132439</v>
      </c>
      <c r="R35" s="229">
        <v>152.97952482608719</v>
      </c>
      <c r="S35" s="229">
        <v>154.83099971934979</v>
      </c>
      <c r="T35" s="229">
        <v>166.6813022985653</v>
      </c>
      <c r="U35" s="229">
        <v>139.38536988437011</v>
      </c>
      <c r="V35" s="229">
        <v>130.82704968589201</v>
      </c>
      <c r="W35" s="229">
        <v>128.87198084926811</v>
      </c>
      <c r="X35" s="229">
        <v>149.11008941489351</v>
      </c>
      <c r="Y35" s="229">
        <v>115.333931657161</v>
      </c>
      <c r="DA35" s="73" t="s">
        <v>2173</v>
      </c>
    </row>
    <row r="36" spans="1:105" ht="12" customHeight="1" x14ac:dyDescent="0.25">
      <c r="A36" s="64" t="s">
        <v>30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2174</v>
      </c>
    </row>
    <row r="37" spans="1:105" ht="12" customHeight="1" x14ac:dyDescent="0.25">
      <c r="A37" s="64" t="s">
        <v>31</v>
      </c>
      <c r="B37" s="229">
        <v>63.043262714404847</v>
      </c>
      <c r="C37" s="229">
        <v>73.336074228034391</v>
      </c>
      <c r="D37" s="229">
        <v>70.992585441103756</v>
      </c>
      <c r="E37" s="229">
        <v>19.79899739123552</v>
      </c>
      <c r="F37" s="229">
        <v>13.10752062600684</v>
      </c>
      <c r="G37" s="229">
        <v>13.12264093828496</v>
      </c>
      <c r="H37" s="229">
        <v>14.776344123191191</v>
      </c>
      <c r="I37" s="229">
        <v>68.186903544745405</v>
      </c>
      <c r="J37" s="229">
        <v>10.72570594464219</v>
      </c>
      <c r="K37" s="229">
        <v>9.8970776352310033</v>
      </c>
      <c r="L37" s="229">
        <v>32.140225374016467</v>
      </c>
      <c r="M37" s="229">
        <v>13.12479398846633</v>
      </c>
      <c r="N37" s="229">
        <v>6.5526150869435584</v>
      </c>
      <c r="O37" s="229">
        <v>4.9123838910807773</v>
      </c>
      <c r="P37" s="229">
        <v>4.8882661164375589</v>
      </c>
      <c r="Q37" s="229">
        <v>4.0471459408533974</v>
      </c>
      <c r="R37" s="229">
        <v>3.8316967704057801</v>
      </c>
      <c r="S37" s="229">
        <v>3.8323331522041761</v>
      </c>
      <c r="T37" s="229">
        <v>3.828527087470754</v>
      </c>
      <c r="U37" s="229">
        <v>4.5912532222352436</v>
      </c>
      <c r="V37" s="229">
        <v>3.821178199662389</v>
      </c>
      <c r="W37" s="229">
        <v>18.312195595634901</v>
      </c>
      <c r="X37" s="229">
        <v>7.6390393338711231</v>
      </c>
      <c r="Y37" s="229">
        <v>58.04774175349263</v>
      </c>
      <c r="DA37" s="73" t="s">
        <v>2175</v>
      </c>
    </row>
    <row r="38" spans="1:105" ht="12" customHeight="1" x14ac:dyDescent="0.25">
      <c r="A38" s="64" t="s">
        <v>159</v>
      </c>
      <c r="B38" s="229">
        <v>361.6053375064954</v>
      </c>
      <c r="C38" s="229">
        <v>346.36448552647562</v>
      </c>
      <c r="D38" s="229">
        <v>333.50738048686242</v>
      </c>
      <c r="E38" s="229">
        <v>324.54197783211669</v>
      </c>
      <c r="F38" s="229">
        <v>291.18963619758358</v>
      </c>
      <c r="G38" s="229">
        <v>292.07830043969022</v>
      </c>
      <c r="H38" s="229">
        <v>288.1347849534356</v>
      </c>
      <c r="I38" s="229">
        <v>249.4450361551304</v>
      </c>
      <c r="J38" s="229">
        <v>248.74185077044581</v>
      </c>
      <c r="K38" s="229">
        <v>253.6941205504759</v>
      </c>
      <c r="L38" s="229">
        <v>231.61087857713829</v>
      </c>
      <c r="M38" s="229">
        <v>205.22846183390229</v>
      </c>
      <c r="N38" s="229">
        <v>180.10956715157411</v>
      </c>
      <c r="O38" s="229">
        <v>157.73986370552561</v>
      </c>
      <c r="P38" s="229">
        <v>128.1834478063999</v>
      </c>
      <c r="Q38" s="229">
        <v>113.23135356329971</v>
      </c>
      <c r="R38" s="229">
        <v>112.60073080681239</v>
      </c>
      <c r="S38" s="229">
        <v>104.98782495959971</v>
      </c>
      <c r="T38" s="229">
        <v>98.473832924106404</v>
      </c>
      <c r="U38" s="229">
        <v>94.120339286704933</v>
      </c>
      <c r="V38" s="229">
        <v>92.09547439341938</v>
      </c>
      <c r="W38" s="229">
        <v>91.473077675789611</v>
      </c>
      <c r="X38" s="229">
        <v>155.7455703945528</v>
      </c>
      <c r="Y38" s="229">
        <v>127.83043189162871</v>
      </c>
      <c r="DA38" s="73" t="s">
        <v>2176</v>
      </c>
    </row>
    <row r="39" spans="1:105" ht="12" customHeight="1" x14ac:dyDescent="0.25">
      <c r="A39" s="64" t="s">
        <v>32</v>
      </c>
      <c r="B39" s="229">
        <v>225.4380249186284</v>
      </c>
      <c r="C39" s="229">
        <v>222.47298272313151</v>
      </c>
      <c r="D39" s="229">
        <v>140.04109815937849</v>
      </c>
      <c r="E39" s="229">
        <v>158.1368645589441</v>
      </c>
      <c r="F39" s="229">
        <v>175.0134714213132</v>
      </c>
      <c r="G39" s="229">
        <v>162.8457013276539</v>
      </c>
      <c r="H39" s="229">
        <v>144.79762912620939</v>
      </c>
      <c r="I39" s="229">
        <v>138.65087470273409</v>
      </c>
      <c r="J39" s="229">
        <v>126.7897402820691</v>
      </c>
      <c r="K39" s="229">
        <v>78.7994101743692</v>
      </c>
      <c r="L39" s="229">
        <v>33.951133837012463</v>
      </c>
      <c r="M39" s="229">
        <v>30.199112824240618</v>
      </c>
      <c r="N39" s="229">
        <v>28.718161150470259</v>
      </c>
      <c r="O39" s="229">
        <v>10.764817156558131</v>
      </c>
      <c r="P39" s="229">
        <v>12.8665272603617</v>
      </c>
      <c r="Q39" s="229">
        <v>18.896936807409329</v>
      </c>
      <c r="R39" s="229">
        <v>6.4597956183800447</v>
      </c>
      <c r="S39" s="229">
        <v>3.589357144743909</v>
      </c>
      <c r="T39" s="229">
        <v>10.757377171675451</v>
      </c>
      <c r="U39" s="229">
        <v>21.500802385982869</v>
      </c>
      <c r="V39" s="229">
        <v>10.736728301720831</v>
      </c>
      <c r="W39" s="229">
        <v>7.1463222148949361</v>
      </c>
      <c r="X39" s="229">
        <v>27.18789324741898</v>
      </c>
      <c r="Y39" s="229">
        <v>20.745425642508639</v>
      </c>
      <c r="DA39" s="73" t="s">
        <v>2177</v>
      </c>
    </row>
    <row r="40" spans="1:105" ht="12" customHeight="1" x14ac:dyDescent="0.25">
      <c r="A40" s="64" t="s">
        <v>33</v>
      </c>
      <c r="B40" s="229">
        <v>0</v>
      </c>
      <c r="C40" s="229">
        <v>0</v>
      </c>
      <c r="D40" s="229">
        <v>0</v>
      </c>
      <c r="E40" s="229">
        <v>0</v>
      </c>
      <c r="F40" s="229">
        <v>0</v>
      </c>
      <c r="G40" s="229">
        <v>0</v>
      </c>
      <c r="H40" s="229">
        <v>0</v>
      </c>
      <c r="I40" s="229">
        <v>1.766750756309547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2178</v>
      </c>
    </row>
    <row r="41" spans="1:105" ht="12" customHeight="1" x14ac:dyDescent="0.25">
      <c r="A41" s="64" t="s">
        <v>35</v>
      </c>
      <c r="B41" s="229">
        <v>1381.9863845073039</v>
      </c>
      <c r="C41" s="229">
        <v>1361.908304329766</v>
      </c>
      <c r="D41" s="229">
        <v>1497.976190689662</v>
      </c>
      <c r="E41" s="229">
        <v>1627.1113186771561</v>
      </c>
      <c r="F41" s="229">
        <v>1651.63491192578</v>
      </c>
      <c r="G41" s="229">
        <v>1653.621656167835</v>
      </c>
      <c r="H41" s="229">
        <v>1596.4921317379769</v>
      </c>
      <c r="I41" s="229">
        <v>1660.921286564148</v>
      </c>
      <c r="J41" s="229">
        <v>1643.141187297372</v>
      </c>
      <c r="K41" s="229">
        <v>1633.6730934370401</v>
      </c>
      <c r="L41" s="229">
        <v>1795.0469249388921</v>
      </c>
      <c r="M41" s="229">
        <v>1834.31582787499</v>
      </c>
      <c r="N41" s="229">
        <v>1858.5830516735689</v>
      </c>
      <c r="O41" s="229">
        <v>1895.001221162255</v>
      </c>
      <c r="P41" s="229">
        <v>1876.8157954403041</v>
      </c>
      <c r="Q41" s="229">
        <v>1882.0303120472399</v>
      </c>
      <c r="R41" s="229">
        <v>1976.564139085328</v>
      </c>
      <c r="S41" s="229">
        <v>2003.9850672326779</v>
      </c>
      <c r="T41" s="229">
        <v>2006.6240559178809</v>
      </c>
      <c r="U41" s="229">
        <v>1976.775219303631</v>
      </c>
      <c r="V41" s="229">
        <v>1993.478572983146</v>
      </c>
      <c r="W41" s="229">
        <v>2069.0968029506739</v>
      </c>
      <c r="X41" s="229">
        <v>1887.6822862019239</v>
      </c>
      <c r="Y41" s="229">
        <v>1854.0147760703869</v>
      </c>
      <c r="DA41" s="73" t="s">
        <v>2179</v>
      </c>
    </row>
    <row r="42" spans="1:105" ht="12" customHeight="1" x14ac:dyDescent="0.25">
      <c r="A42" s="64" t="s">
        <v>36</v>
      </c>
      <c r="B42" s="229">
        <v>44.263789565118778</v>
      </c>
      <c r="C42" s="229">
        <v>39.473164755302157</v>
      </c>
      <c r="D42" s="229">
        <v>37.929079072795943</v>
      </c>
      <c r="E42" s="229">
        <v>0.51469522750140295</v>
      </c>
      <c r="F42" s="229">
        <v>0.2771435840392345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2180</v>
      </c>
    </row>
    <row r="43" spans="1:105" ht="12" customHeight="1" x14ac:dyDescent="0.25">
      <c r="A43" s="64" t="s">
        <v>38</v>
      </c>
      <c r="B43" s="229">
        <v>0</v>
      </c>
      <c r="C43" s="229">
        <v>0</v>
      </c>
      <c r="D43" s="229">
        <v>0</v>
      </c>
      <c r="E43" s="229">
        <v>13.703245736997349</v>
      </c>
      <c r="F43" s="229">
        <v>16.36469516646757</v>
      </c>
      <c r="G43" s="229">
        <v>23.579217762295571</v>
      </c>
      <c r="H43" s="229">
        <v>43.00120258011362</v>
      </c>
      <c r="I43" s="229">
        <v>42.03341718465694</v>
      </c>
      <c r="J43" s="229">
        <v>40.889685205280287</v>
      </c>
      <c r="K43" s="229">
        <v>55.51669009982713</v>
      </c>
      <c r="L43" s="229">
        <v>34.489014539952478</v>
      </c>
      <c r="M43" s="229">
        <v>34.224936296288988</v>
      </c>
      <c r="N43" s="229">
        <v>52.217414507636612</v>
      </c>
      <c r="O43" s="229">
        <v>36.952504266519867</v>
      </c>
      <c r="P43" s="229">
        <v>93.964819513572138</v>
      </c>
      <c r="Q43" s="229">
        <v>36.006652806153973</v>
      </c>
      <c r="R43" s="229">
        <v>36.072692163033828</v>
      </c>
      <c r="S43" s="229">
        <v>37.832316370039877</v>
      </c>
      <c r="T43" s="229">
        <v>36.886464909654961</v>
      </c>
      <c r="U43" s="229">
        <v>46.432556886068546</v>
      </c>
      <c r="V43" s="229">
        <v>40.6257653293777</v>
      </c>
      <c r="W43" s="229">
        <v>39.349954636223757</v>
      </c>
      <c r="X43" s="229">
        <v>44.672853495164148</v>
      </c>
      <c r="Y43" s="229">
        <v>56.638488144112053</v>
      </c>
      <c r="DA43" s="73" t="s">
        <v>2181</v>
      </c>
    </row>
    <row r="44" spans="1:105" ht="12" customHeight="1" x14ac:dyDescent="0.25">
      <c r="A44" s="64" t="s">
        <v>39</v>
      </c>
      <c r="B44" s="229">
        <v>67.196312570026834</v>
      </c>
      <c r="C44" s="229">
        <v>68.274084376421527</v>
      </c>
      <c r="D44" s="229">
        <v>67.262272743031488</v>
      </c>
      <c r="E44" s="229">
        <v>119.0837678449011</v>
      </c>
      <c r="F44" s="229">
        <v>120.75541875995221</v>
      </c>
      <c r="G44" s="229">
        <v>138.68177843053911</v>
      </c>
      <c r="H44" s="229">
        <v>135.71238288723671</v>
      </c>
      <c r="I44" s="229">
        <v>181.48502130777729</v>
      </c>
      <c r="J44" s="229">
        <v>153.41876973605281</v>
      </c>
      <c r="K44" s="229">
        <v>146.24819419426481</v>
      </c>
      <c r="L44" s="229">
        <v>123.1968953676172</v>
      </c>
      <c r="M44" s="229">
        <v>188.5235973196643</v>
      </c>
      <c r="N44" s="229">
        <v>197.87172959317829</v>
      </c>
      <c r="O44" s="229">
        <v>217.8436464656163</v>
      </c>
      <c r="P44" s="229">
        <v>227.30176515009421</v>
      </c>
      <c r="Q44" s="229">
        <v>216.10603537768739</v>
      </c>
      <c r="R44" s="229">
        <v>243.31448796491051</v>
      </c>
      <c r="S44" s="229">
        <v>240.01513318886171</v>
      </c>
      <c r="T44" s="229">
        <v>264.87008246044348</v>
      </c>
      <c r="U44" s="229">
        <v>262.97845872355742</v>
      </c>
      <c r="V44" s="229">
        <v>272.43657740789001</v>
      </c>
      <c r="W44" s="229">
        <v>272.23861770500667</v>
      </c>
      <c r="X44" s="229">
        <v>271.16076671475048</v>
      </c>
      <c r="Y44" s="229">
        <v>251.4528489020548</v>
      </c>
      <c r="DA44" s="73" t="s">
        <v>2182</v>
      </c>
    </row>
    <row r="45" spans="1:105" ht="12" customHeight="1" x14ac:dyDescent="0.25">
      <c r="A45" s="57" t="s">
        <v>2183</v>
      </c>
      <c r="B45" s="261">
        <f t="shared" ref="B45:Y45" si="2">B46+B52+B63+B64+B65</f>
        <v>435.26961616810178</v>
      </c>
      <c r="C45" s="261">
        <f t="shared" si="2"/>
        <v>432.38301174584956</v>
      </c>
      <c r="D45" s="261">
        <f t="shared" si="2"/>
        <v>441.6669162480402</v>
      </c>
      <c r="E45" s="261">
        <f t="shared" si="2"/>
        <v>459.32142457187371</v>
      </c>
      <c r="F45" s="261">
        <f t="shared" si="2"/>
        <v>466.92568964630277</v>
      </c>
      <c r="G45" s="261">
        <f t="shared" si="2"/>
        <v>462.15361211200252</v>
      </c>
      <c r="H45" s="261">
        <f t="shared" si="2"/>
        <v>456.06428405609023</v>
      </c>
      <c r="I45" s="261">
        <f t="shared" si="2"/>
        <v>468.1608938447323</v>
      </c>
      <c r="J45" s="261">
        <f t="shared" si="2"/>
        <v>450.73826363531265</v>
      </c>
      <c r="K45" s="261">
        <f t="shared" si="2"/>
        <v>444.25936696444847</v>
      </c>
      <c r="L45" s="261">
        <f t="shared" si="2"/>
        <v>456.20162715478494</v>
      </c>
      <c r="M45" s="261">
        <f t="shared" si="2"/>
        <v>467.73999774411567</v>
      </c>
      <c r="N45" s="261">
        <f t="shared" si="2"/>
        <v>473.10630561003114</v>
      </c>
      <c r="O45" s="261">
        <f t="shared" si="2"/>
        <v>468.85528028006723</v>
      </c>
      <c r="P45" s="261">
        <f t="shared" si="2"/>
        <v>474.32589961214813</v>
      </c>
      <c r="Q45" s="261">
        <f t="shared" si="2"/>
        <v>461.32306582698175</v>
      </c>
      <c r="R45" s="261">
        <f t="shared" si="2"/>
        <v>479.34185632398953</v>
      </c>
      <c r="S45" s="261">
        <f t="shared" si="2"/>
        <v>482.6216429157646</v>
      </c>
      <c r="T45" s="261">
        <f t="shared" si="2"/>
        <v>489.88514547958664</v>
      </c>
      <c r="U45" s="261">
        <f t="shared" si="2"/>
        <v>481.79813503895065</v>
      </c>
      <c r="V45" s="261">
        <f t="shared" si="2"/>
        <v>480.50514738314536</v>
      </c>
      <c r="W45" s="261">
        <f t="shared" si="2"/>
        <v>494.14203116782232</v>
      </c>
      <c r="X45" s="261">
        <f t="shared" si="2"/>
        <v>480.06858050043655</v>
      </c>
      <c r="Y45" s="261">
        <f t="shared" si="2"/>
        <v>468.75306884957581</v>
      </c>
      <c r="DA45" s="70"/>
    </row>
    <row r="46" spans="1:105" ht="12" customHeight="1" x14ac:dyDescent="0.25">
      <c r="A46" s="165" t="s">
        <v>2184</v>
      </c>
      <c r="B46" s="346">
        <v>198.97428973700801</v>
      </c>
      <c r="C46" s="346">
        <v>196.57711206981949</v>
      </c>
      <c r="D46" s="346">
        <v>199.83945359026231</v>
      </c>
      <c r="E46" s="346">
        <v>207.75203466512801</v>
      </c>
      <c r="F46" s="346">
        <v>212.0858866080786</v>
      </c>
      <c r="G46" s="346">
        <v>208.50079772536529</v>
      </c>
      <c r="H46" s="346">
        <v>204.56932211489331</v>
      </c>
      <c r="I46" s="346">
        <v>210.8303588137357</v>
      </c>
      <c r="J46" s="346">
        <v>200.3008601549985</v>
      </c>
      <c r="K46" s="346">
        <v>197.2355781572391</v>
      </c>
      <c r="L46" s="346">
        <v>204.17769575268699</v>
      </c>
      <c r="M46" s="346">
        <v>209.51012239672201</v>
      </c>
      <c r="N46" s="346">
        <v>211.81422660739261</v>
      </c>
      <c r="O46" s="346">
        <v>209.87205392140609</v>
      </c>
      <c r="P46" s="346">
        <v>212.01080155750179</v>
      </c>
      <c r="Q46" s="346">
        <v>205.2535385863994</v>
      </c>
      <c r="R46" s="346">
        <v>213.92266673247161</v>
      </c>
      <c r="S46" s="346">
        <v>215.41622249747101</v>
      </c>
      <c r="T46" s="346">
        <v>218.5100839298791</v>
      </c>
      <c r="U46" s="346">
        <v>214.80119168066329</v>
      </c>
      <c r="V46" s="346">
        <v>214.59770237258661</v>
      </c>
      <c r="W46" s="346">
        <v>221.6532092282373</v>
      </c>
      <c r="X46" s="346">
        <v>214.49595272051741</v>
      </c>
      <c r="Y46" s="346">
        <v>209.51156250533481</v>
      </c>
      <c r="DA46" s="167" t="s">
        <v>2185</v>
      </c>
    </row>
    <row r="47" spans="1:105" ht="12" customHeight="1" x14ac:dyDescent="0.25">
      <c r="A47" s="59" t="s">
        <v>28</v>
      </c>
      <c r="B47" s="230">
        <v>17.353235359423781</v>
      </c>
      <c r="C47" s="230">
        <v>17.617273459090821</v>
      </c>
      <c r="D47" s="230">
        <v>17.752045546661119</v>
      </c>
      <c r="E47" s="230">
        <v>16.16449424105982</v>
      </c>
      <c r="F47" s="230">
        <v>20.291478742078059</v>
      </c>
      <c r="G47" s="230">
        <v>15.529169354953989</v>
      </c>
      <c r="H47" s="230">
        <v>17.19322088755872</v>
      </c>
      <c r="I47" s="230">
        <v>13.68394214137053</v>
      </c>
      <c r="J47" s="230">
        <v>12.78766038386085</v>
      </c>
      <c r="K47" s="230">
        <v>13.85827818974094</v>
      </c>
      <c r="L47" s="230">
        <v>13.90518244290133</v>
      </c>
      <c r="M47" s="230">
        <v>15.62667515521388</v>
      </c>
      <c r="N47" s="230">
        <v>16.887849809838769</v>
      </c>
      <c r="O47" s="230">
        <v>14.932331090439551</v>
      </c>
      <c r="P47" s="230">
        <v>16.519227349917919</v>
      </c>
      <c r="Q47" s="230">
        <v>14.78960226755345</v>
      </c>
      <c r="R47" s="230">
        <v>14.529065219385799</v>
      </c>
      <c r="S47" s="230">
        <v>14.685071067496621</v>
      </c>
      <c r="T47" s="230">
        <v>15.929890387184161</v>
      </c>
      <c r="U47" s="230">
        <v>13.38781310948915</v>
      </c>
      <c r="V47" s="230">
        <v>12.58435687340198</v>
      </c>
      <c r="W47" s="230">
        <v>12.33957555601051</v>
      </c>
      <c r="X47" s="230">
        <v>14.35934947016746</v>
      </c>
      <c r="Y47" s="230">
        <v>11.104825256035189</v>
      </c>
      <c r="DA47" s="71" t="s">
        <v>2186</v>
      </c>
    </row>
    <row r="48" spans="1:105" ht="12" customHeight="1" x14ac:dyDescent="0.25">
      <c r="A48" s="59" t="s">
        <v>31</v>
      </c>
      <c r="B48" s="230">
        <v>5.6346321176635383</v>
      </c>
      <c r="C48" s="230">
        <v>6.5487405262918372</v>
      </c>
      <c r="D48" s="230">
        <v>6.3288845384543766</v>
      </c>
      <c r="E48" s="230">
        <v>1.7812079846393429</v>
      </c>
      <c r="F48" s="230">
        <v>1.1797341178672309</v>
      </c>
      <c r="G48" s="230">
        <v>1.1935406640734729</v>
      </c>
      <c r="H48" s="230">
        <v>1.354433297540129</v>
      </c>
      <c r="I48" s="230">
        <v>6.3493187509378526</v>
      </c>
      <c r="J48" s="230">
        <v>0.9910382101144215</v>
      </c>
      <c r="K48" s="230">
        <v>0.91844173478153934</v>
      </c>
      <c r="L48" s="230">
        <v>2.9221855964276622</v>
      </c>
      <c r="M48" s="230">
        <v>1.2217193133334641</v>
      </c>
      <c r="N48" s="230">
        <v>0.61586309598698119</v>
      </c>
      <c r="O48" s="230">
        <v>0.46297151823079058</v>
      </c>
      <c r="P48" s="230">
        <v>0.47243254540385837</v>
      </c>
      <c r="Q48" s="230">
        <v>0.38194091329816993</v>
      </c>
      <c r="R48" s="230">
        <v>0.36391126421280462</v>
      </c>
      <c r="S48" s="230">
        <v>0.36348072928840242</v>
      </c>
      <c r="T48" s="230">
        <v>0.36589597037423371</v>
      </c>
      <c r="U48" s="230">
        <v>0.44098487616466692</v>
      </c>
      <c r="V48" s="230">
        <v>0.36756213838704921</v>
      </c>
      <c r="W48" s="230">
        <v>1.753404577625556</v>
      </c>
      <c r="X48" s="230">
        <v>0.73564193973620162</v>
      </c>
      <c r="Y48" s="230">
        <v>5.5890753000265887</v>
      </c>
      <c r="DA48" s="71" t="s">
        <v>2187</v>
      </c>
    </row>
    <row r="49" spans="1:105" ht="12" customHeight="1" x14ac:dyDescent="0.25">
      <c r="A49" s="59" t="s">
        <v>159</v>
      </c>
      <c r="B49" s="230">
        <v>32.319282995597682</v>
      </c>
      <c r="C49" s="230">
        <v>30.929541390263871</v>
      </c>
      <c r="D49" s="230">
        <v>29.731692270523219</v>
      </c>
      <c r="E49" s="230">
        <v>29.197274530735051</v>
      </c>
      <c r="F49" s="230">
        <v>26.208339349094</v>
      </c>
      <c r="G49" s="230">
        <v>26.565333175518539</v>
      </c>
      <c r="H49" s="230">
        <v>26.411089486471369</v>
      </c>
      <c r="I49" s="230">
        <v>23.227422907520939</v>
      </c>
      <c r="J49" s="230">
        <v>22.983352316425531</v>
      </c>
      <c r="K49" s="230">
        <v>23.542633166059598</v>
      </c>
      <c r="L49" s="230">
        <v>21.058034456137669</v>
      </c>
      <c r="M49" s="230">
        <v>19.103657984158311</v>
      </c>
      <c r="N49" s="230">
        <v>16.928025554845</v>
      </c>
      <c r="O49" s="230">
        <v>14.866318635614199</v>
      </c>
      <c r="P49" s="230">
        <v>12.38844839526725</v>
      </c>
      <c r="Q49" s="230">
        <v>10.68597160220896</v>
      </c>
      <c r="R49" s="230">
        <v>10.694132848840569</v>
      </c>
      <c r="S49" s="230">
        <v>9.9576549499017339</v>
      </c>
      <c r="T49" s="230">
        <v>9.4112377504528553</v>
      </c>
      <c r="U49" s="230">
        <v>9.040156174334701</v>
      </c>
      <c r="V49" s="230">
        <v>8.8587361633136545</v>
      </c>
      <c r="W49" s="230">
        <v>8.758606377296438</v>
      </c>
      <c r="X49" s="230">
        <v>14.99834841828331</v>
      </c>
      <c r="Y49" s="230">
        <v>12.308039691040101</v>
      </c>
      <c r="DA49" s="71" t="s">
        <v>2188</v>
      </c>
    </row>
    <row r="50" spans="1:105" ht="12" customHeight="1" x14ac:dyDescent="0.25">
      <c r="A50" s="59" t="s">
        <v>32</v>
      </c>
      <c r="B50" s="230">
        <v>20.149025939593258</v>
      </c>
      <c r="C50" s="230">
        <v>19.86631890648783</v>
      </c>
      <c r="D50" s="230">
        <v>12.484457854043781</v>
      </c>
      <c r="E50" s="230">
        <v>14.22671260833194</v>
      </c>
      <c r="F50" s="230">
        <v>15.751976991929769</v>
      </c>
      <c r="G50" s="230">
        <v>14.81126912015627</v>
      </c>
      <c r="H50" s="230">
        <v>13.27247989477992</v>
      </c>
      <c r="I50" s="230">
        <v>12.91066983275331</v>
      </c>
      <c r="J50" s="230">
        <v>11.715170816591501</v>
      </c>
      <c r="K50" s="230">
        <v>7.3125289754909044</v>
      </c>
      <c r="L50" s="230">
        <v>3.086833185716003</v>
      </c>
      <c r="M50" s="230">
        <v>2.8110795045875059</v>
      </c>
      <c r="N50" s="230">
        <v>2.6991446014314011</v>
      </c>
      <c r="O50" s="230">
        <v>1.014538735764825</v>
      </c>
      <c r="P50" s="230">
        <v>1.2435014950762771</v>
      </c>
      <c r="Q50" s="230">
        <v>1.783358793638613</v>
      </c>
      <c r="R50" s="230">
        <v>0.61351211510196491</v>
      </c>
      <c r="S50" s="230">
        <v>0.34043547385687839</v>
      </c>
      <c r="T50" s="230">
        <v>1.028092754467651</v>
      </c>
      <c r="U50" s="230">
        <v>2.0651286737366168</v>
      </c>
      <c r="V50" s="230">
        <v>1.0327743454126099</v>
      </c>
      <c r="W50" s="230">
        <v>0.68426497627465643</v>
      </c>
      <c r="X50" s="230">
        <v>2.6182028461603299</v>
      </c>
      <c r="Y50" s="230">
        <v>1.997454897375174</v>
      </c>
      <c r="DA50" s="71" t="s">
        <v>2189</v>
      </c>
    </row>
    <row r="51" spans="1:105" ht="12" customHeight="1" x14ac:dyDescent="0.25">
      <c r="A51" s="59" t="s">
        <v>35</v>
      </c>
      <c r="B51" s="230">
        <v>123.5181133247297</v>
      </c>
      <c r="C51" s="230">
        <v>121.6152377876851</v>
      </c>
      <c r="D51" s="230">
        <v>133.54237338057979</v>
      </c>
      <c r="E51" s="230">
        <v>146.38234530036181</v>
      </c>
      <c r="F51" s="230">
        <v>148.65435740710959</v>
      </c>
      <c r="G51" s="230">
        <v>150.40148541066301</v>
      </c>
      <c r="H51" s="230">
        <v>146.3380985485432</v>
      </c>
      <c r="I51" s="230">
        <v>154.65900518115311</v>
      </c>
      <c r="J51" s="230">
        <v>151.82363842800621</v>
      </c>
      <c r="K51" s="230">
        <v>151.60369609116611</v>
      </c>
      <c r="L51" s="230">
        <v>163.20546007150429</v>
      </c>
      <c r="M51" s="230">
        <v>170.74699043942891</v>
      </c>
      <c r="N51" s="230">
        <v>174.68334354529051</v>
      </c>
      <c r="O51" s="230">
        <v>178.59589394135671</v>
      </c>
      <c r="P51" s="230">
        <v>181.38719177183651</v>
      </c>
      <c r="Q51" s="230">
        <v>177.61266500970021</v>
      </c>
      <c r="R51" s="230">
        <v>187.72204528493049</v>
      </c>
      <c r="S51" s="230">
        <v>190.06958027692741</v>
      </c>
      <c r="T51" s="230">
        <v>191.77496706740021</v>
      </c>
      <c r="U51" s="230">
        <v>189.86710884693821</v>
      </c>
      <c r="V51" s="230">
        <v>191.75427285207141</v>
      </c>
      <c r="W51" s="230">
        <v>198.1173577410301</v>
      </c>
      <c r="X51" s="230">
        <v>181.78441004617011</v>
      </c>
      <c r="Y51" s="230">
        <v>178.51216736085769</v>
      </c>
      <c r="DA51" s="71" t="s">
        <v>2190</v>
      </c>
    </row>
    <row r="52" spans="1:105" ht="12" customHeight="1" x14ac:dyDescent="0.25">
      <c r="A52" s="165" t="s">
        <v>2191</v>
      </c>
      <c r="B52" s="346">
        <v>168.94681070073781</v>
      </c>
      <c r="C52" s="346">
        <v>166.88172955000769</v>
      </c>
      <c r="D52" s="346">
        <v>169.6078813480334</v>
      </c>
      <c r="E52" s="346">
        <v>176.52634201271621</v>
      </c>
      <c r="F52" s="346">
        <v>180.22845894169569</v>
      </c>
      <c r="G52" s="346">
        <v>177.40089010917131</v>
      </c>
      <c r="H52" s="346">
        <v>174.20780377724299</v>
      </c>
      <c r="I52" s="346">
        <v>179.9142108037471</v>
      </c>
      <c r="J52" s="346">
        <v>170.71119919021231</v>
      </c>
      <c r="K52" s="346">
        <v>168.18610866474751</v>
      </c>
      <c r="L52" s="346">
        <v>173.69381698135209</v>
      </c>
      <c r="M52" s="346">
        <v>178.7613340795663</v>
      </c>
      <c r="N52" s="346">
        <v>180.9469695698686</v>
      </c>
      <c r="O52" s="346">
        <v>179.35123564560891</v>
      </c>
      <c r="P52" s="346">
        <v>181.7571724272936</v>
      </c>
      <c r="Q52" s="346">
        <v>175.40367352900489</v>
      </c>
      <c r="R52" s="346">
        <v>182.97694285836519</v>
      </c>
      <c r="S52" s="346">
        <v>184.22361203340461</v>
      </c>
      <c r="T52" s="346">
        <v>187.04568738161331</v>
      </c>
      <c r="U52" s="346">
        <v>183.98591097055331</v>
      </c>
      <c r="V52" s="346">
        <v>183.85852255504389</v>
      </c>
      <c r="W52" s="346">
        <v>189.81852446147721</v>
      </c>
      <c r="X52" s="346">
        <v>183.79905468713929</v>
      </c>
      <c r="Y52" s="346">
        <v>179.52532992455519</v>
      </c>
      <c r="DA52" s="167" t="s">
        <v>2192</v>
      </c>
    </row>
    <row r="53" spans="1:105" ht="12" customHeight="1" x14ac:dyDescent="0.25">
      <c r="A53" s="64" t="s">
        <v>28</v>
      </c>
      <c r="B53" s="229">
        <v>14.031903420944641</v>
      </c>
      <c r="C53" s="229">
        <v>14.25809766395416</v>
      </c>
      <c r="D53" s="229">
        <v>14.39120761176917</v>
      </c>
      <c r="E53" s="229">
        <v>12.98535122493309</v>
      </c>
      <c r="F53" s="229">
        <v>16.293452642944459</v>
      </c>
      <c r="G53" s="229">
        <v>12.33943477916114</v>
      </c>
      <c r="H53" s="229">
        <v>13.55593982610141</v>
      </c>
      <c r="I53" s="229">
        <v>10.620576288362789</v>
      </c>
      <c r="J53" s="229">
        <v>10.002063224136229</v>
      </c>
      <c r="K53" s="229">
        <v>10.792639148836759</v>
      </c>
      <c r="L53" s="229">
        <v>11.05301675290808</v>
      </c>
      <c r="M53" s="229">
        <v>12.13250991595477</v>
      </c>
      <c r="N53" s="229">
        <v>12.98577427088018</v>
      </c>
      <c r="O53" s="229">
        <v>11.450610707215739</v>
      </c>
      <c r="P53" s="229">
        <v>12.352867351385621</v>
      </c>
      <c r="Q53" s="229">
        <v>11.32588617902306</v>
      </c>
      <c r="R53" s="229">
        <v>11.05595652984274</v>
      </c>
      <c r="S53" s="229">
        <v>11.189764148602681</v>
      </c>
      <c r="T53" s="229">
        <v>12.046195297347809</v>
      </c>
      <c r="U53" s="229">
        <v>10.07349573146837</v>
      </c>
      <c r="V53" s="229">
        <v>9.4549788666106824</v>
      </c>
      <c r="W53" s="229">
        <v>9.3136844280566535</v>
      </c>
      <c r="X53" s="229">
        <v>10.77630923880935</v>
      </c>
      <c r="Y53" s="229">
        <v>8.335278438516772</v>
      </c>
      <c r="DA53" s="73" t="s">
        <v>2193</v>
      </c>
    </row>
    <row r="54" spans="1:105" ht="12" customHeight="1" x14ac:dyDescent="0.25">
      <c r="A54" s="64" t="s">
        <v>30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2194</v>
      </c>
    </row>
    <row r="55" spans="1:105" ht="12" customHeight="1" x14ac:dyDescent="0.25">
      <c r="A55" s="64" t="s">
        <v>31</v>
      </c>
      <c r="B55" s="229">
        <v>4.5561886328402146</v>
      </c>
      <c r="C55" s="229">
        <v>5.3000586167084576</v>
      </c>
      <c r="D55" s="229">
        <v>5.1306927477404773</v>
      </c>
      <c r="E55" s="229">
        <v>1.4308898837332631</v>
      </c>
      <c r="F55" s="229">
        <v>0.94729133470570548</v>
      </c>
      <c r="G55" s="229">
        <v>0.94838409215448527</v>
      </c>
      <c r="H55" s="229">
        <v>1.0678985863089869</v>
      </c>
      <c r="I55" s="229">
        <v>4.9279238012558491</v>
      </c>
      <c r="J55" s="229">
        <v>0.7751556217124449</v>
      </c>
      <c r="K55" s="229">
        <v>0.71526996983411573</v>
      </c>
      <c r="L55" s="229">
        <v>2.3228006166082649</v>
      </c>
      <c r="M55" s="229">
        <v>0.9485396948682403</v>
      </c>
      <c r="N55" s="229">
        <v>0.47356290092022668</v>
      </c>
      <c r="O55" s="229">
        <v>0.35502203853379521</v>
      </c>
      <c r="P55" s="229">
        <v>0.35327902705330411</v>
      </c>
      <c r="Q55" s="229">
        <v>0.29249057769575709</v>
      </c>
      <c r="R55" s="229">
        <v>0.27691988831384479</v>
      </c>
      <c r="S55" s="229">
        <v>0.27696588015169021</v>
      </c>
      <c r="T55" s="229">
        <v>0.27669081271184598</v>
      </c>
      <c r="U55" s="229">
        <v>0.33181366003221618</v>
      </c>
      <c r="V55" s="229">
        <v>0.27615970252409811</v>
      </c>
      <c r="W55" s="229">
        <v>1.3234374907457711</v>
      </c>
      <c r="X55" s="229">
        <v>0.55207967798992519</v>
      </c>
      <c r="Y55" s="229">
        <v>4.1951582096476239</v>
      </c>
      <c r="DA55" s="73" t="s">
        <v>2195</v>
      </c>
    </row>
    <row r="56" spans="1:105" ht="12" customHeight="1" x14ac:dyDescent="0.25">
      <c r="A56" s="64" t="s">
        <v>159</v>
      </c>
      <c r="B56" s="229">
        <v>26.133516213858559</v>
      </c>
      <c r="C56" s="229">
        <v>25.032047261327641</v>
      </c>
      <c r="D56" s="229">
        <v>24.102853667745858</v>
      </c>
      <c r="E56" s="229">
        <v>23.45491661776423</v>
      </c>
      <c r="F56" s="229">
        <v>21.04451535851689</v>
      </c>
      <c r="G56" s="229">
        <v>21.1087398568053</v>
      </c>
      <c r="H56" s="229">
        <v>20.823738737600909</v>
      </c>
      <c r="I56" s="229">
        <v>18.027598657084361</v>
      </c>
      <c r="J56" s="229">
        <v>17.97677886891773</v>
      </c>
      <c r="K56" s="229">
        <v>18.33468349356805</v>
      </c>
      <c r="L56" s="229">
        <v>16.738709368450461</v>
      </c>
      <c r="M56" s="229">
        <v>14.832030334135199</v>
      </c>
      <c r="N56" s="229">
        <v>13.016667082084091</v>
      </c>
      <c r="O56" s="229">
        <v>11.399990149885831</v>
      </c>
      <c r="P56" s="229">
        <v>9.2639235767272687</v>
      </c>
      <c r="Q56" s="229">
        <v>8.1833233841867408</v>
      </c>
      <c r="R56" s="229">
        <v>8.13774775705377</v>
      </c>
      <c r="S56" s="229">
        <v>7.5875567677154612</v>
      </c>
      <c r="T56" s="229">
        <v>7.1167851866033516</v>
      </c>
      <c r="U56" s="229">
        <v>6.8021546080159547</v>
      </c>
      <c r="V56" s="229">
        <v>6.6558159508366996</v>
      </c>
      <c r="W56" s="229">
        <v>6.6108348263218071</v>
      </c>
      <c r="X56" s="229">
        <v>11.255860926194391</v>
      </c>
      <c r="Y56" s="229">
        <v>9.2384108251842729</v>
      </c>
      <c r="DA56" s="73" t="s">
        <v>2196</v>
      </c>
    </row>
    <row r="57" spans="1:105" ht="12" customHeight="1" x14ac:dyDescent="0.25">
      <c r="A57" s="64" t="s">
        <v>32</v>
      </c>
      <c r="B57" s="229">
        <v>16.292592139421611</v>
      </c>
      <c r="C57" s="229">
        <v>16.078306092580821</v>
      </c>
      <c r="D57" s="229">
        <v>10.120885755147169</v>
      </c>
      <c r="E57" s="229">
        <v>11.42868172925043</v>
      </c>
      <c r="F57" s="229">
        <v>12.648368037295359</v>
      </c>
      <c r="G57" s="229">
        <v>11.76899324924087</v>
      </c>
      <c r="H57" s="229">
        <v>10.464644174203039</v>
      </c>
      <c r="I57" s="229">
        <v>10.02041315843266</v>
      </c>
      <c r="J57" s="229">
        <v>9.1631991835652826</v>
      </c>
      <c r="K57" s="229">
        <v>5.6948984150361914</v>
      </c>
      <c r="L57" s="229">
        <v>2.4536764659689481</v>
      </c>
      <c r="M57" s="229">
        <v>2.1825148104243879</v>
      </c>
      <c r="N57" s="229">
        <v>2.075485210570311</v>
      </c>
      <c r="O57" s="229">
        <v>0.77798222128035199</v>
      </c>
      <c r="P57" s="229">
        <v>0.92987454525246205</v>
      </c>
      <c r="Q57" s="229">
        <v>1.365697220771309</v>
      </c>
      <c r="R57" s="229">
        <v>0.4668547613131262</v>
      </c>
      <c r="S57" s="229">
        <v>0.25940580353797738</v>
      </c>
      <c r="T57" s="229">
        <v>0.77744452743185066</v>
      </c>
      <c r="U57" s="229">
        <v>1.553880735388645</v>
      </c>
      <c r="V57" s="229">
        <v>0.77595221655646929</v>
      </c>
      <c r="W57" s="229">
        <v>0.51647060510842069</v>
      </c>
      <c r="X57" s="229">
        <v>1.964891486120049</v>
      </c>
      <c r="Y57" s="229">
        <v>1.4992890346430741</v>
      </c>
      <c r="DA57" s="73" t="s">
        <v>2197</v>
      </c>
    </row>
    <row r="58" spans="1:105" ht="12" customHeight="1" x14ac:dyDescent="0.25">
      <c r="A58" s="64" t="s">
        <v>33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0.1276845354502906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0</v>
      </c>
      <c r="DA58" s="73" t="s">
        <v>2198</v>
      </c>
    </row>
    <row r="59" spans="1:105" ht="12" customHeight="1" x14ac:dyDescent="0.25">
      <c r="A59" s="64" t="s">
        <v>35</v>
      </c>
      <c r="B59" s="229">
        <v>99.877296712205364</v>
      </c>
      <c r="C59" s="229">
        <v>98.426237285148531</v>
      </c>
      <c r="D59" s="229">
        <v>108.2599757440228</v>
      </c>
      <c r="E59" s="229">
        <v>117.59267803296299</v>
      </c>
      <c r="F59" s="229">
        <v>119.3650183590332</v>
      </c>
      <c r="G59" s="229">
        <v>119.5086020052829</v>
      </c>
      <c r="H59" s="229">
        <v>115.37980411951909</v>
      </c>
      <c r="I59" s="229">
        <v>120.03615231920431</v>
      </c>
      <c r="J59" s="229">
        <v>118.75116986934221</v>
      </c>
      <c r="K59" s="229">
        <v>118.06690291100701</v>
      </c>
      <c r="L59" s="229">
        <v>129.72952291304281</v>
      </c>
      <c r="M59" s="229">
        <v>132.56751894113651</v>
      </c>
      <c r="N59" s="229">
        <v>134.32133123544239</v>
      </c>
      <c r="O59" s="229">
        <v>136.953302404271</v>
      </c>
      <c r="P59" s="229">
        <v>135.6390266769333</v>
      </c>
      <c r="Q59" s="229">
        <v>136.01588409622499</v>
      </c>
      <c r="R59" s="229">
        <v>142.84792180532989</v>
      </c>
      <c r="S59" s="229">
        <v>144.82965491601709</v>
      </c>
      <c r="T59" s="229">
        <v>145.02037680654141</v>
      </c>
      <c r="U59" s="229">
        <v>142.86317674693419</v>
      </c>
      <c r="V59" s="229">
        <v>144.07034190444949</v>
      </c>
      <c r="W59" s="229">
        <v>149.53533380016279</v>
      </c>
      <c r="X59" s="229">
        <v>136.42435693357379</v>
      </c>
      <c r="Y59" s="229">
        <v>133.9911781869051</v>
      </c>
      <c r="DA59" s="73" t="s">
        <v>2199</v>
      </c>
    </row>
    <row r="60" spans="1:105" ht="12" customHeight="1" x14ac:dyDescent="0.25">
      <c r="A60" s="64" t="s">
        <v>36</v>
      </c>
      <c r="B60" s="229">
        <v>3.1989806075970231</v>
      </c>
      <c r="C60" s="229">
        <v>2.8527581983672161</v>
      </c>
      <c r="D60" s="229">
        <v>2.7411658515904249</v>
      </c>
      <c r="E60" s="229">
        <v>3.719744892554832E-2</v>
      </c>
      <c r="F60" s="229">
        <v>2.0029395575296521E-2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2200</v>
      </c>
    </row>
    <row r="61" spans="1:105" ht="12" customHeight="1" x14ac:dyDescent="0.25">
      <c r="A61" s="64" t="s">
        <v>38</v>
      </c>
      <c r="B61" s="229">
        <v>0</v>
      </c>
      <c r="C61" s="229">
        <v>0</v>
      </c>
      <c r="D61" s="229">
        <v>0</v>
      </c>
      <c r="E61" s="229">
        <v>0.99034488019379863</v>
      </c>
      <c r="F61" s="229">
        <v>1.1826900272456591</v>
      </c>
      <c r="G61" s="229">
        <v>1.704089530177314</v>
      </c>
      <c r="H61" s="229">
        <v>3.107732404040163</v>
      </c>
      <c r="I61" s="229">
        <v>3.03778975469183</v>
      </c>
      <c r="J61" s="229">
        <v>2.9551313004957231</v>
      </c>
      <c r="K61" s="229">
        <v>4.0122370174846536</v>
      </c>
      <c r="L61" s="229">
        <v>2.4925495483419429</v>
      </c>
      <c r="M61" s="229">
        <v>2.473464395699851</v>
      </c>
      <c r="N61" s="229">
        <v>3.7737956471856049</v>
      </c>
      <c r="O61" s="229">
        <v>2.6705879842673168</v>
      </c>
      <c r="P61" s="229">
        <v>6.7909150656442421</v>
      </c>
      <c r="Q61" s="229">
        <v>2.6022305185124579</v>
      </c>
      <c r="R61" s="229">
        <v>2.60700323734364</v>
      </c>
      <c r="S61" s="229">
        <v>2.7341727311934489</v>
      </c>
      <c r="T61" s="229">
        <v>2.665815265437216</v>
      </c>
      <c r="U61" s="229">
        <v>3.355719212001913</v>
      </c>
      <c r="V61" s="229">
        <v>2.936057593222428</v>
      </c>
      <c r="W61" s="229">
        <v>2.8438537013626921</v>
      </c>
      <c r="X61" s="229">
        <v>3.228543995466409</v>
      </c>
      <c r="Y61" s="229">
        <v>4.0933102880872161</v>
      </c>
      <c r="DA61" s="73" t="s">
        <v>2201</v>
      </c>
    </row>
    <row r="62" spans="1:105" ht="12" customHeight="1" x14ac:dyDescent="0.25">
      <c r="A62" s="64" t="s">
        <v>39</v>
      </c>
      <c r="B62" s="229">
        <v>4.856332973870332</v>
      </c>
      <c r="C62" s="229">
        <v>4.9342244319209172</v>
      </c>
      <c r="D62" s="229">
        <v>4.8610999700174906</v>
      </c>
      <c r="E62" s="229">
        <v>8.6062821949529091</v>
      </c>
      <c r="F62" s="229">
        <v>8.7270937863792</v>
      </c>
      <c r="G62" s="229">
        <v>10.02264659634934</v>
      </c>
      <c r="H62" s="229">
        <v>9.8080459294693743</v>
      </c>
      <c r="I62" s="229">
        <v>13.116072289265</v>
      </c>
      <c r="J62" s="229">
        <v>11.08770112204261</v>
      </c>
      <c r="K62" s="229">
        <v>10.56947770898072</v>
      </c>
      <c r="L62" s="229">
        <v>8.9035413160316743</v>
      </c>
      <c r="M62" s="229">
        <v>13.624755987347349</v>
      </c>
      <c r="N62" s="229">
        <v>14.300353222785811</v>
      </c>
      <c r="O62" s="229">
        <v>15.74374014015485</v>
      </c>
      <c r="P62" s="229">
        <v>16.427286184297412</v>
      </c>
      <c r="Q62" s="229">
        <v>15.618161552590569</v>
      </c>
      <c r="R62" s="229">
        <v>17.584538879168129</v>
      </c>
      <c r="S62" s="229">
        <v>17.346091786186278</v>
      </c>
      <c r="T62" s="229">
        <v>19.142379485539848</v>
      </c>
      <c r="U62" s="229">
        <v>19.005670276712021</v>
      </c>
      <c r="V62" s="229">
        <v>19.689216320844089</v>
      </c>
      <c r="W62" s="229">
        <v>19.67490960971902</v>
      </c>
      <c r="X62" s="229">
        <v>19.597012428985391</v>
      </c>
      <c r="Y62" s="229">
        <v>18.172704941571091</v>
      </c>
      <c r="DA62" s="73" t="s">
        <v>2202</v>
      </c>
    </row>
    <row r="63" spans="1:105" ht="12" customHeight="1" x14ac:dyDescent="0.25">
      <c r="A63" s="166" t="s">
        <v>2203</v>
      </c>
      <c r="B63" s="347">
        <v>19.808386979516449</v>
      </c>
      <c r="C63" s="347">
        <v>20.27181474294775</v>
      </c>
      <c r="D63" s="347">
        <v>21.24105332639542</v>
      </c>
      <c r="E63" s="347">
        <v>22.071484674714561</v>
      </c>
      <c r="F63" s="347">
        <v>21.944512969567189</v>
      </c>
      <c r="G63" s="347">
        <v>22.427036552195869</v>
      </c>
      <c r="H63" s="347">
        <v>22.731517107045288</v>
      </c>
      <c r="I63" s="347">
        <v>22.769507125661619</v>
      </c>
      <c r="J63" s="347">
        <v>23.448883614735841</v>
      </c>
      <c r="K63" s="347">
        <v>23.187552983077008</v>
      </c>
      <c r="L63" s="347">
        <v>23.038268947278201</v>
      </c>
      <c r="M63" s="347">
        <v>23.373100372890391</v>
      </c>
      <c r="N63" s="347">
        <v>23.630914539049961</v>
      </c>
      <c r="O63" s="347">
        <v>23.421173739133021</v>
      </c>
      <c r="P63" s="347">
        <v>23.693507537456689</v>
      </c>
      <c r="Q63" s="347">
        <v>23.725251091640441</v>
      </c>
      <c r="R63" s="347">
        <v>24.24771962739786</v>
      </c>
      <c r="S63" s="347">
        <v>24.406414230849681</v>
      </c>
      <c r="T63" s="347">
        <v>24.802757108263009</v>
      </c>
      <c r="U63" s="347">
        <v>24.41500952580413</v>
      </c>
      <c r="V63" s="347">
        <v>24.132036016327891</v>
      </c>
      <c r="W63" s="347">
        <v>24.314793375914078</v>
      </c>
      <c r="X63" s="347">
        <v>24.05105090964113</v>
      </c>
      <c r="Y63" s="347">
        <v>23.445934241084039</v>
      </c>
      <c r="DA63" s="168" t="s">
        <v>2204</v>
      </c>
    </row>
    <row r="64" spans="1:105" ht="12" customHeight="1" x14ac:dyDescent="0.25">
      <c r="A64" s="60" t="s">
        <v>2205</v>
      </c>
      <c r="B64" s="262">
        <v>39.616773959032898</v>
      </c>
      <c r="C64" s="262">
        <v>40.543629485895487</v>
      </c>
      <c r="D64" s="262">
        <v>42.482106652790833</v>
      </c>
      <c r="E64" s="262">
        <v>44.142969349429123</v>
      </c>
      <c r="F64" s="262">
        <v>43.889025939134378</v>
      </c>
      <c r="G64" s="262">
        <v>44.854073104391738</v>
      </c>
      <c r="H64" s="262">
        <v>45.463034214090577</v>
      </c>
      <c r="I64" s="262">
        <v>45.539014251323238</v>
      </c>
      <c r="J64" s="262">
        <v>46.89776722947169</v>
      </c>
      <c r="K64" s="262">
        <v>46.375105966154017</v>
      </c>
      <c r="L64" s="262">
        <v>46.076537894556409</v>
      </c>
      <c r="M64" s="262">
        <v>46.746200745780783</v>
      </c>
      <c r="N64" s="262">
        <v>47.261829078099929</v>
      </c>
      <c r="O64" s="262">
        <v>46.842347478266042</v>
      </c>
      <c r="P64" s="262">
        <v>47.387015074913371</v>
      </c>
      <c r="Q64" s="262">
        <v>47.450502183280882</v>
      </c>
      <c r="R64" s="262">
        <v>48.495439254795727</v>
      </c>
      <c r="S64" s="262">
        <v>48.812828461699368</v>
      </c>
      <c r="T64" s="262">
        <v>49.605514216526018</v>
      </c>
      <c r="U64" s="262">
        <v>48.830019051608261</v>
      </c>
      <c r="V64" s="262">
        <v>48.26407203265579</v>
      </c>
      <c r="W64" s="262">
        <v>48.629586751828157</v>
      </c>
      <c r="X64" s="262">
        <v>48.102101819282247</v>
      </c>
      <c r="Y64" s="262">
        <v>46.891868482168093</v>
      </c>
      <c r="DA64" s="72" t="s">
        <v>2206</v>
      </c>
    </row>
    <row r="65" spans="1:105" ht="12" customHeight="1" x14ac:dyDescent="0.25">
      <c r="A65" s="101" t="s">
        <v>2207</v>
      </c>
      <c r="B65" s="278">
        <v>7.9233547918065854</v>
      </c>
      <c r="C65" s="278">
        <v>8.1087258971791005</v>
      </c>
      <c r="D65" s="278">
        <v>8.4964213305581673</v>
      </c>
      <c r="E65" s="278">
        <v>8.8285938698858217</v>
      </c>
      <c r="F65" s="278">
        <v>8.7778051878268784</v>
      </c>
      <c r="G65" s="278">
        <v>8.9708146208783521</v>
      </c>
      <c r="H65" s="278">
        <v>9.0926068428181175</v>
      </c>
      <c r="I65" s="278">
        <v>9.1078028502646475</v>
      </c>
      <c r="J65" s="278">
        <v>9.3795534458943361</v>
      </c>
      <c r="K65" s="278">
        <v>9.2750211932308027</v>
      </c>
      <c r="L65" s="278">
        <v>9.2153075789112826</v>
      </c>
      <c r="M65" s="278">
        <v>9.3492401491561523</v>
      </c>
      <c r="N65" s="278">
        <v>9.4523658156199861</v>
      </c>
      <c r="O65" s="278">
        <v>9.3684694956532066</v>
      </c>
      <c r="P65" s="278">
        <v>9.4774030149826771</v>
      </c>
      <c r="Q65" s="278">
        <v>9.4901004366561779</v>
      </c>
      <c r="R65" s="278">
        <v>9.6990878509591418</v>
      </c>
      <c r="S65" s="278">
        <v>9.7625656923398729</v>
      </c>
      <c r="T65" s="278">
        <v>9.9211028433052064</v>
      </c>
      <c r="U65" s="278">
        <v>9.7660038103216511</v>
      </c>
      <c r="V65" s="278">
        <v>9.6528144065311619</v>
      </c>
      <c r="W65" s="278">
        <v>9.7259173503656324</v>
      </c>
      <c r="X65" s="278">
        <v>9.6204203638564501</v>
      </c>
      <c r="Y65" s="278">
        <v>9.3783736964336182</v>
      </c>
      <c r="DA65" s="102" t="s">
        <v>2208</v>
      </c>
    </row>
    <row r="66" spans="1:105" ht="12" customHeight="1" x14ac:dyDescent="0.25">
      <c r="A66" s="57" t="s">
        <v>2209</v>
      </c>
      <c r="B66" s="261">
        <f t="shared" ref="B66:Y66" si="3">B67+B68+B79</f>
        <v>369.26797612646874</v>
      </c>
      <c r="C66" s="261">
        <f t="shared" si="3"/>
        <v>373.95552311638488</v>
      </c>
      <c r="D66" s="261">
        <f t="shared" si="3"/>
        <v>388.57013814252292</v>
      </c>
      <c r="E66" s="261">
        <f t="shared" si="3"/>
        <v>403.96206978932173</v>
      </c>
      <c r="F66" s="261">
        <f t="shared" si="3"/>
        <v>404.70227007408397</v>
      </c>
      <c r="G66" s="261">
        <f t="shared" si="3"/>
        <v>409.09555723514404</v>
      </c>
      <c r="H66" s="261">
        <f t="shared" si="3"/>
        <v>410.87425119151931</v>
      </c>
      <c r="I66" s="261">
        <f t="shared" si="3"/>
        <v>414.97459185648751</v>
      </c>
      <c r="J66" s="261">
        <f t="shared" si="3"/>
        <v>417.97068699607848</v>
      </c>
      <c r="K66" s="261">
        <f t="shared" si="3"/>
        <v>412.89375014933722</v>
      </c>
      <c r="L66" s="261">
        <f t="shared" si="3"/>
        <v>414.83476955337119</v>
      </c>
      <c r="M66" s="261">
        <f t="shared" si="3"/>
        <v>422.31371513317328</v>
      </c>
      <c r="N66" s="261">
        <f t="shared" si="3"/>
        <v>427.02179763269118</v>
      </c>
      <c r="O66" s="261">
        <f t="shared" si="3"/>
        <v>423.26683167932765</v>
      </c>
      <c r="P66" s="261">
        <f t="shared" si="3"/>
        <v>428.12235217318386</v>
      </c>
      <c r="Q66" s="261">
        <f t="shared" si="3"/>
        <v>424.65300746936225</v>
      </c>
      <c r="R66" s="261">
        <f t="shared" si="3"/>
        <v>436.39445000342175</v>
      </c>
      <c r="S66" s="261">
        <f t="shared" si="3"/>
        <v>439.3057507564688</v>
      </c>
      <c r="T66" s="261">
        <f t="shared" si="3"/>
        <v>446.22966742096503</v>
      </c>
      <c r="U66" s="261">
        <f t="shared" si="3"/>
        <v>439.12448949737302</v>
      </c>
      <c r="V66" s="261">
        <f t="shared" si="3"/>
        <v>435.35240850324237</v>
      </c>
      <c r="W66" s="261">
        <f t="shared" si="3"/>
        <v>441.68837382603783</v>
      </c>
      <c r="X66" s="261">
        <f t="shared" si="3"/>
        <v>434.15622042707059</v>
      </c>
      <c r="Y66" s="261">
        <f t="shared" si="3"/>
        <v>423.46503088355661</v>
      </c>
      <c r="DA66" s="70"/>
    </row>
    <row r="67" spans="1:105" ht="12" customHeight="1" x14ac:dyDescent="0.25">
      <c r="A67" s="165" t="s">
        <v>2210</v>
      </c>
      <c r="B67" s="346">
        <v>79.226237671354397</v>
      </c>
      <c r="C67" s="346">
        <v>78.261628256182163</v>
      </c>
      <c r="D67" s="346">
        <v>79.727939800647604</v>
      </c>
      <c r="E67" s="346">
        <v>82.991342871600438</v>
      </c>
      <c r="F67" s="346">
        <v>84.689367908485821</v>
      </c>
      <c r="G67" s="346">
        <v>83.325196074110039</v>
      </c>
      <c r="H67" s="346">
        <v>81.736213404153332</v>
      </c>
      <c r="I67" s="346">
        <v>84.266433110093331</v>
      </c>
      <c r="J67" s="346">
        <v>80.139850638205587</v>
      </c>
      <c r="K67" s="346">
        <v>78.945205209379921</v>
      </c>
      <c r="L67" s="346">
        <v>81.794796813461474</v>
      </c>
      <c r="M67" s="346">
        <v>83.954404262805411</v>
      </c>
      <c r="N67" s="346">
        <v>84.889976917020519</v>
      </c>
      <c r="O67" s="346">
        <v>84.169729334833818</v>
      </c>
      <c r="P67" s="346">
        <v>85.021967919100362</v>
      </c>
      <c r="Q67" s="346">
        <v>82.335601881703127</v>
      </c>
      <c r="R67" s="346">
        <v>85.839710769812385</v>
      </c>
      <c r="S67" s="346">
        <v>86.447472430951748</v>
      </c>
      <c r="T67" s="346">
        <v>87.67316472604324</v>
      </c>
      <c r="U67" s="346">
        <v>86.198939431805854</v>
      </c>
      <c r="V67" s="346">
        <v>86.139637135650105</v>
      </c>
      <c r="W67" s="346">
        <v>88.970556355229022</v>
      </c>
      <c r="X67" s="346">
        <v>86.010355564400641</v>
      </c>
      <c r="Y67" s="346">
        <v>84.012362466182609</v>
      </c>
      <c r="DA67" s="167" t="s">
        <v>2211</v>
      </c>
    </row>
    <row r="68" spans="1:105" ht="12" customHeight="1" x14ac:dyDescent="0.25">
      <c r="A68" s="165" t="s">
        <v>2212</v>
      </c>
      <c r="B68" s="346">
        <v>31.823775976870252</v>
      </c>
      <c r="C68" s="346">
        <v>31.434785621608111</v>
      </c>
      <c r="D68" s="346">
        <v>31.948298979684949</v>
      </c>
      <c r="E68" s="346">
        <v>33.251499326495029</v>
      </c>
      <c r="F68" s="346">
        <v>33.948850991787573</v>
      </c>
      <c r="G68" s="346">
        <v>33.416234147987957</v>
      </c>
      <c r="H68" s="346">
        <v>32.814766362472362</v>
      </c>
      <c r="I68" s="346">
        <v>33.889657436716902</v>
      </c>
      <c r="J68" s="346">
        <v>32.156126163253283</v>
      </c>
      <c r="K68" s="346">
        <v>31.680485842667132</v>
      </c>
      <c r="L68" s="346">
        <v>32.717948905074643</v>
      </c>
      <c r="M68" s="346">
        <v>33.672495062078973</v>
      </c>
      <c r="N68" s="346">
        <v>34.084193713991873</v>
      </c>
      <c r="O68" s="346">
        <v>33.783612254574521</v>
      </c>
      <c r="P68" s="346">
        <v>34.236808102648112</v>
      </c>
      <c r="Q68" s="346">
        <v>33.040027146737764</v>
      </c>
      <c r="R68" s="346">
        <v>34.466570953930287</v>
      </c>
      <c r="S68" s="346">
        <v>34.701400604630237</v>
      </c>
      <c r="T68" s="346">
        <v>35.232982664680627</v>
      </c>
      <c r="U68" s="346">
        <v>34.656625889190089</v>
      </c>
      <c r="V68" s="346">
        <v>34.632630287376713</v>
      </c>
      <c r="W68" s="346">
        <v>35.755289926261632</v>
      </c>
      <c r="X68" s="346">
        <v>34.621428583727067</v>
      </c>
      <c r="Y68" s="346">
        <v>33.816405636758297</v>
      </c>
      <c r="DA68" s="167" t="s">
        <v>2213</v>
      </c>
    </row>
    <row r="69" spans="1:105" ht="12" customHeight="1" x14ac:dyDescent="0.25">
      <c r="A69" s="64" t="s">
        <v>28</v>
      </c>
      <c r="B69" s="229">
        <v>2.6431286222277981</v>
      </c>
      <c r="C69" s="229">
        <v>2.6857358480578468</v>
      </c>
      <c r="D69" s="229">
        <v>2.710809190028542</v>
      </c>
      <c r="E69" s="229">
        <v>2.4459941365524931</v>
      </c>
      <c r="F69" s="229">
        <v>3.0691268136294281</v>
      </c>
      <c r="G69" s="229">
        <v>2.3243256647727359</v>
      </c>
      <c r="H69" s="229">
        <v>2.5534734298473558</v>
      </c>
      <c r="I69" s="229">
        <v>2.0005517662290009</v>
      </c>
      <c r="J69" s="229">
        <v>1.8840451502528079</v>
      </c>
      <c r="K69" s="229">
        <v>2.03296249894986</v>
      </c>
      <c r="L69" s="229">
        <v>2.082008695838641</v>
      </c>
      <c r="M69" s="229">
        <v>2.2853481282130859</v>
      </c>
      <c r="N69" s="229">
        <v>2.4460738238777049</v>
      </c>
      <c r="O69" s="229">
        <v>2.1569017398633519</v>
      </c>
      <c r="P69" s="229">
        <v>2.3268558999839959</v>
      </c>
      <c r="Q69" s="229">
        <v>2.133407922918471</v>
      </c>
      <c r="R69" s="229">
        <v>2.082562448834643</v>
      </c>
      <c r="S69" s="229">
        <v>2.107767208047044</v>
      </c>
      <c r="T69" s="229">
        <v>2.2690894188909998</v>
      </c>
      <c r="U69" s="229">
        <v>1.8975005809968111</v>
      </c>
      <c r="V69" s="229">
        <v>1.7809932491122611</v>
      </c>
      <c r="W69" s="229">
        <v>1.754378230215657</v>
      </c>
      <c r="X69" s="229">
        <v>2.0298865048172732</v>
      </c>
      <c r="Y69" s="229">
        <v>1.570080149083491</v>
      </c>
      <c r="DA69" s="73" t="s">
        <v>2214</v>
      </c>
    </row>
    <row r="70" spans="1:105" ht="12" customHeight="1" x14ac:dyDescent="0.25">
      <c r="A70" s="64" t="s">
        <v>30</v>
      </c>
      <c r="B70" s="229">
        <v>0</v>
      </c>
      <c r="C70" s="229">
        <v>0</v>
      </c>
      <c r="D70" s="229">
        <v>0</v>
      </c>
      <c r="E70" s="229">
        <v>0</v>
      </c>
      <c r="F70" s="229">
        <v>0</v>
      </c>
      <c r="G70" s="229">
        <v>0</v>
      </c>
      <c r="H70" s="229">
        <v>0</v>
      </c>
      <c r="I70" s="229">
        <v>0</v>
      </c>
      <c r="J70" s="229">
        <v>0</v>
      </c>
      <c r="K70" s="229">
        <v>0</v>
      </c>
      <c r="L70" s="229">
        <v>0</v>
      </c>
      <c r="M70" s="229">
        <v>0</v>
      </c>
      <c r="N70" s="229">
        <v>0</v>
      </c>
      <c r="O70" s="229">
        <v>0</v>
      </c>
      <c r="P70" s="229">
        <v>0</v>
      </c>
      <c r="Q70" s="229">
        <v>0</v>
      </c>
      <c r="R70" s="229">
        <v>0</v>
      </c>
      <c r="S70" s="229">
        <v>0</v>
      </c>
      <c r="T70" s="229">
        <v>0</v>
      </c>
      <c r="U70" s="229">
        <v>0</v>
      </c>
      <c r="V70" s="229">
        <v>0</v>
      </c>
      <c r="W70" s="229">
        <v>0</v>
      </c>
      <c r="X70" s="229">
        <v>0</v>
      </c>
      <c r="Y70" s="229">
        <v>0</v>
      </c>
      <c r="DA70" s="73" t="s">
        <v>2215</v>
      </c>
    </row>
    <row r="71" spans="1:105" ht="12" customHeight="1" x14ac:dyDescent="0.25">
      <c r="A71" s="64" t="s">
        <v>31</v>
      </c>
      <c r="B71" s="229">
        <v>0.85822943776491567</v>
      </c>
      <c r="C71" s="229">
        <v>0.99834899151295042</v>
      </c>
      <c r="D71" s="229">
        <v>0.96644627935277694</v>
      </c>
      <c r="E71" s="229">
        <v>0.26953050441512988</v>
      </c>
      <c r="F71" s="229">
        <v>0.1784371489196343</v>
      </c>
      <c r="G71" s="229">
        <v>0.17864298688782551</v>
      </c>
      <c r="H71" s="229">
        <v>0.20115541237953211</v>
      </c>
      <c r="I71" s="229">
        <v>0.92825157475179443</v>
      </c>
      <c r="J71" s="229">
        <v>0.1460126932865547</v>
      </c>
      <c r="K71" s="229">
        <v>0.13473229348675869</v>
      </c>
      <c r="L71" s="229">
        <v>0.43753585021983948</v>
      </c>
      <c r="M71" s="229">
        <v>0.17867229709429461</v>
      </c>
      <c r="N71" s="229">
        <v>8.9202984106857092E-2</v>
      </c>
      <c r="O71" s="229">
        <v>6.6873957396947556E-2</v>
      </c>
      <c r="P71" s="229">
        <v>6.6545633904777482E-2</v>
      </c>
      <c r="Q71" s="229">
        <v>5.5095178070114909E-2</v>
      </c>
      <c r="R71" s="229">
        <v>5.2162195028646677E-2</v>
      </c>
      <c r="S71" s="229">
        <v>5.2170858311121712E-2</v>
      </c>
      <c r="T71" s="229">
        <v>5.2119045053754913E-2</v>
      </c>
      <c r="U71" s="229">
        <v>6.2502296072550395E-2</v>
      </c>
      <c r="V71" s="229">
        <v>5.2019002137503247E-2</v>
      </c>
      <c r="W71" s="229">
        <v>0.24929016446180721</v>
      </c>
      <c r="X71" s="229">
        <v>0.1039928479316202</v>
      </c>
      <c r="Y71" s="229">
        <v>0.79022370708043854</v>
      </c>
      <c r="DA71" s="73" t="s">
        <v>2216</v>
      </c>
    </row>
    <row r="72" spans="1:105" ht="12" customHeight="1" x14ac:dyDescent="0.25">
      <c r="A72" s="64" t="s">
        <v>159</v>
      </c>
      <c r="B72" s="229">
        <v>4.9226567937462082</v>
      </c>
      <c r="C72" s="229">
        <v>4.7151778774799977</v>
      </c>
      <c r="D72" s="229">
        <v>4.54014972134825</v>
      </c>
      <c r="E72" s="229">
        <v>4.4181006371411851</v>
      </c>
      <c r="F72" s="229">
        <v>3.9640638348452861</v>
      </c>
      <c r="G72" s="229">
        <v>3.9761615242735742</v>
      </c>
      <c r="H72" s="229">
        <v>3.922477102927592</v>
      </c>
      <c r="I72" s="229">
        <v>3.3957803564591038</v>
      </c>
      <c r="J72" s="229">
        <v>3.3862076539789618</v>
      </c>
      <c r="K72" s="229">
        <v>3.4536245915862271</v>
      </c>
      <c r="L72" s="229">
        <v>3.1529978865779271</v>
      </c>
      <c r="M72" s="229">
        <v>2.7938450490891782</v>
      </c>
      <c r="N72" s="229">
        <v>2.4518929683704109</v>
      </c>
      <c r="O72" s="229">
        <v>2.147366565629464</v>
      </c>
      <c r="P72" s="229">
        <v>1.7450049950622</v>
      </c>
      <c r="Q72" s="229">
        <v>1.541457036356505</v>
      </c>
      <c r="R72" s="229">
        <v>1.5328721536832579</v>
      </c>
      <c r="S72" s="229">
        <v>1.4292350698189791</v>
      </c>
      <c r="T72" s="229">
        <v>1.3405578744848421</v>
      </c>
      <c r="U72" s="229">
        <v>1.281292280734307</v>
      </c>
      <c r="V72" s="229">
        <v>1.25372710431273</v>
      </c>
      <c r="W72" s="229">
        <v>1.2452542055121401</v>
      </c>
      <c r="X72" s="229">
        <v>2.1202175705850919</v>
      </c>
      <c r="Y72" s="229">
        <v>1.7401992690097801</v>
      </c>
      <c r="DA72" s="73" t="s">
        <v>2217</v>
      </c>
    </row>
    <row r="73" spans="1:105" ht="12" customHeight="1" x14ac:dyDescent="0.25">
      <c r="A73" s="64" t="s">
        <v>32</v>
      </c>
      <c r="B73" s="229">
        <v>3.068964724323183</v>
      </c>
      <c r="C73" s="229">
        <v>3.028600593616332</v>
      </c>
      <c r="D73" s="229">
        <v>1.9064272336565311</v>
      </c>
      <c r="E73" s="229">
        <v>2.1527710736538199</v>
      </c>
      <c r="F73" s="229">
        <v>2.3825180790473262</v>
      </c>
      <c r="G73" s="229">
        <v>2.2168740746492488</v>
      </c>
      <c r="H73" s="229">
        <v>1.9711795120382449</v>
      </c>
      <c r="I73" s="229">
        <v>1.8875016475718041</v>
      </c>
      <c r="J73" s="229">
        <v>1.7260319791757319</v>
      </c>
      <c r="K73" s="229">
        <v>1.0727232471536321</v>
      </c>
      <c r="L73" s="229">
        <v>0.46218836478085468</v>
      </c>
      <c r="M73" s="229">
        <v>0.41111082301622809</v>
      </c>
      <c r="N73" s="229">
        <v>0.39095012276670688</v>
      </c>
      <c r="O73" s="229">
        <v>0.14654512755419369</v>
      </c>
      <c r="P73" s="229">
        <v>0.1751564240364748</v>
      </c>
      <c r="Q73" s="229">
        <v>0.25725044601786429</v>
      </c>
      <c r="R73" s="229">
        <v>8.7939401022971111E-2</v>
      </c>
      <c r="S73" s="229">
        <v>4.8863143048704899E-2</v>
      </c>
      <c r="T73" s="229">
        <v>0.1464438445023985</v>
      </c>
      <c r="U73" s="229">
        <v>0.2926977562504926</v>
      </c>
      <c r="V73" s="229">
        <v>0.14616274439290841</v>
      </c>
      <c r="W73" s="229">
        <v>9.7285321737874228E-2</v>
      </c>
      <c r="X73" s="229">
        <v>0.3701180638674883</v>
      </c>
      <c r="Y73" s="229">
        <v>0.2824145550020194</v>
      </c>
      <c r="DA73" s="73" t="s">
        <v>2218</v>
      </c>
    </row>
    <row r="74" spans="1:105" ht="12" customHeight="1" x14ac:dyDescent="0.25">
      <c r="A74" s="64" t="s">
        <v>33</v>
      </c>
      <c r="B74" s="229">
        <v>0</v>
      </c>
      <c r="C74" s="229">
        <v>0</v>
      </c>
      <c r="D74" s="229">
        <v>0</v>
      </c>
      <c r="E74" s="229">
        <v>0</v>
      </c>
      <c r="F74" s="229">
        <v>0</v>
      </c>
      <c r="G74" s="229">
        <v>0</v>
      </c>
      <c r="H74" s="229">
        <v>0</v>
      </c>
      <c r="I74" s="229">
        <v>2.4051380638835908E-2</v>
      </c>
      <c r="J74" s="229">
        <v>0</v>
      </c>
      <c r="K74" s="229">
        <v>0</v>
      </c>
      <c r="L74" s="229">
        <v>0</v>
      </c>
      <c r="M74" s="229">
        <v>0</v>
      </c>
      <c r="N74" s="229">
        <v>0</v>
      </c>
      <c r="O74" s="229">
        <v>0</v>
      </c>
      <c r="P74" s="229">
        <v>0</v>
      </c>
      <c r="Q74" s="229">
        <v>0</v>
      </c>
      <c r="R74" s="229">
        <v>0</v>
      </c>
      <c r="S74" s="229">
        <v>0</v>
      </c>
      <c r="T74" s="229">
        <v>0</v>
      </c>
      <c r="U74" s="229">
        <v>0</v>
      </c>
      <c r="V74" s="229">
        <v>0</v>
      </c>
      <c r="W74" s="229">
        <v>0</v>
      </c>
      <c r="X74" s="229">
        <v>0</v>
      </c>
      <c r="Y74" s="229">
        <v>0</v>
      </c>
      <c r="DA74" s="73" t="s">
        <v>2219</v>
      </c>
    </row>
    <row r="75" spans="1:105" ht="12" customHeight="1" x14ac:dyDescent="0.25">
      <c r="A75" s="64" t="s">
        <v>35</v>
      </c>
      <c r="B75" s="229">
        <v>18.81345201227137</v>
      </c>
      <c r="C75" s="229">
        <v>18.540122258698339</v>
      </c>
      <c r="D75" s="229">
        <v>20.39246080496828</v>
      </c>
      <c r="E75" s="229">
        <v>22.15042134692931</v>
      </c>
      <c r="F75" s="229">
        <v>22.484269386189069</v>
      </c>
      <c r="G75" s="229">
        <v>22.511315613183481</v>
      </c>
      <c r="H75" s="229">
        <v>21.733591911709969</v>
      </c>
      <c r="I75" s="229">
        <v>22.61068797148447</v>
      </c>
      <c r="J75" s="229">
        <v>22.368641415831782</v>
      </c>
      <c r="K75" s="229">
        <v>22.239749024788029</v>
      </c>
      <c r="L75" s="229">
        <v>24.436586033481738</v>
      </c>
      <c r="M75" s="229">
        <v>24.971167002762559</v>
      </c>
      <c r="N75" s="229">
        <v>25.30152499725784</v>
      </c>
      <c r="O75" s="229">
        <v>25.797297959807281</v>
      </c>
      <c r="P75" s="229">
        <v>25.549733556873871</v>
      </c>
      <c r="Q75" s="229">
        <v>25.620720549981431</v>
      </c>
      <c r="R75" s="229">
        <v>26.907641780505369</v>
      </c>
      <c r="S75" s="229">
        <v>27.280932227947819</v>
      </c>
      <c r="T75" s="229">
        <v>27.316857681010561</v>
      </c>
      <c r="U75" s="229">
        <v>26.910515287511139</v>
      </c>
      <c r="V75" s="229">
        <v>27.137903738234261</v>
      </c>
      <c r="W75" s="229">
        <v>28.167320494213499</v>
      </c>
      <c r="X75" s="229">
        <v>25.697662801892019</v>
      </c>
      <c r="Y75" s="229">
        <v>25.239335503350539</v>
      </c>
      <c r="DA75" s="73" t="s">
        <v>2220</v>
      </c>
    </row>
    <row r="76" spans="1:105" ht="12" customHeight="1" x14ac:dyDescent="0.25">
      <c r="A76" s="64" t="s">
        <v>36</v>
      </c>
      <c r="B76" s="229">
        <v>0.60257806458891261</v>
      </c>
      <c r="C76" s="229">
        <v>0.53736165509410161</v>
      </c>
      <c r="D76" s="229">
        <v>0.51634149005027397</v>
      </c>
      <c r="E76" s="229">
        <v>7.0067216812667197E-3</v>
      </c>
      <c r="F76" s="229">
        <v>3.772850136066935E-3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0</v>
      </c>
      <c r="W76" s="229">
        <v>0</v>
      </c>
      <c r="X76" s="229">
        <v>0</v>
      </c>
      <c r="Y76" s="229">
        <v>0</v>
      </c>
      <c r="DA76" s="73" t="s">
        <v>2221</v>
      </c>
    </row>
    <row r="77" spans="1:105" ht="12" customHeight="1" x14ac:dyDescent="0.25">
      <c r="A77" s="64" t="s">
        <v>38</v>
      </c>
      <c r="B77" s="229">
        <v>0</v>
      </c>
      <c r="C77" s="229">
        <v>0</v>
      </c>
      <c r="D77" s="229">
        <v>0</v>
      </c>
      <c r="E77" s="229">
        <v>0.18654695804204521</v>
      </c>
      <c r="F77" s="229">
        <v>0.22277817687729859</v>
      </c>
      <c r="G77" s="229">
        <v>0.32099193366220868</v>
      </c>
      <c r="H77" s="229">
        <v>0.58539003732612471</v>
      </c>
      <c r="I77" s="229">
        <v>0.57221524465109264</v>
      </c>
      <c r="J77" s="229">
        <v>0.55664523111830777</v>
      </c>
      <c r="K77" s="229">
        <v>0.75576763764253885</v>
      </c>
      <c r="L77" s="229">
        <v>0.46951071824723589</v>
      </c>
      <c r="M77" s="229">
        <v>0.46591573104595518</v>
      </c>
      <c r="N77" s="229">
        <v>0.7108534737080916</v>
      </c>
      <c r="O77" s="229">
        <v>0.50304704412791545</v>
      </c>
      <c r="P77" s="229">
        <v>1.27917513701886</v>
      </c>
      <c r="Q77" s="229">
        <v>0.49017084559237439</v>
      </c>
      <c r="R77" s="229">
        <v>0.49106986188190438</v>
      </c>
      <c r="S77" s="229">
        <v>0.51502422637438949</v>
      </c>
      <c r="T77" s="229">
        <v>0.50214802783858914</v>
      </c>
      <c r="U77" s="229">
        <v>0.63210223383969533</v>
      </c>
      <c r="V77" s="229">
        <v>0.55305239983137156</v>
      </c>
      <c r="W77" s="229">
        <v>0.53568435371928813</v>
      </c>
      <c r="X77" s="229">
        <v>0.60814679138979444</v>
      </c>
      <c r="Y77" s="229">
        <v>0.77103905703581899</v>
      </c>
      <c r="DA77" s="73" t="s">
        <v>2222</v>
      </c>
    </row>
    <row r="78" spans="1:105" ht="12" customHeight="1" x14ac:dyDescent="0.25">
      <c r="A78" s="64" t="s">
        <v>39</v>
      </c>
      <c r="B78" s="229">
        <v>0.91476632194787399</v>
      </c>
      <c r="C78" s="229">
        <v>0.92943839714853838</v>
      </c>
      <c r="D78" s="229">
        <v>0.9156642602803029</v>
      </c>
      <c r="E78" s="229">
        <v>1.6211279480797729</v>
      </c>
      <c r="F78" s="229">
        <v>1.6438847021434511</v>
      </c>
      <c r="G78" s="229">
        <v>1.8879223505588789</v>
      </c>
      <c r="H78" s="229">
        <v>1.847498956243538</v>
      </c>
      <c r="I78" s="229">
        <v>2.4706174949308042</v>
      </c>
      <c r="J78" s="229">
        <v>2.088542039609135</v>
      </c>
      <c r="K78" s="229">
        <v>1.99092654906008</v>
      </c>
      <c r="L78" s="229">
        <v>1.6771213559284039</v>
      </c>
      <c r="M78" s="229">
        <v>2.5664360308576741</v>
      </c>
      <c r="N78" s="229">
        <v>2.6936953439042521</v>
      </c>
      <c r="O78" s="229">
        <v>2.9655798601953718</v>
      </c>
      <c r="P78" s="229">
        <v>3.0943364557679329</v>
      </c>
      <c r="Q78" s="229">
        <v>2.941925167800993</v>
      </c>
      <c r="R78" s="229">
        <v>3.3123231129734978</v>
      </c>
      <c r="S78" s="229">
        <v>3.2674078710821801</v>
      </c>
      <c r="T78" s="229">
        <v>3.605766772899472</v>
      </c>
      <c r="U78" s="229">
        <v>3.580015453785089</v>
      </c>
      <c r="V78" s="229">
        <v>3.7087720493556739</v>
      </c>
      <c r="W78" s="229">
        <v>3.7060771564013648</v>
      </c>
      <c r="X78" s="229">
        <v>3.6914040032437851</v>
      </c>
      <c r="Y78" s="229">
        <v>3.423113396196217</v>
      </c>
      <c r="DA78" s="73" t="s">
        <v>2223</v>
      </c>
    </row>
    <row r="79" spans="1:105" ht="12" customHeight="1" x14ac:dyDescent="0.25">
      <c r="A79" s="165" t="s">
        <v>2224</v>
      </c>
      <c r="B79" s="346">
        <v>258.21796247824409</v>
      </c>
      <c r="C79" s="346">
        <v>264.25910923859459</v>
      </c>
      <c r="D79" s="346">
        <v>276.89389936219038</v>
      </c>
      <c r="E79" s="346">
        <v>287.71922759122629</v>
      </c>
      <c r="F79" s="346">
        <v>286.06405117381058</v>
      </c>
      <c r="G79" s="346">
        <v>292.35412701304608</v>
      </c>
      <c r="H79" s="346">
        <v>296.32327142489362</v>
      </c>
      <c r="I79" s="346">
        <v>296.81850130967729</v>
      </c>
      <c r="J79" s="346">
        <v>305.67471019461959</v>
      </c>
      <c r="K79" s="346">
        <v>302.26805909729018</v>
      </c>
      <c r="L79" s="346">
        <v>300.32202383483508</v>
      </c>
      <c r="M79" s="346">
        <v>304.68681580828888</v>
      </c>
      <c r="N79" s="346">
        <v>308.04762700167879</v>
      </c>
      <c r="O79" s="346">
        <v>305.3134900899193</v>
      </c>
      <c r="P79" s="346">
        <v>308.86357615143538</v>
      </c>
      <c r="Q79" s="346">
        <v>309.27737844092132</v>
      </c>
      <c r="R79" s="346">
        <v>316.08816827967911</v>
      </c>
      <c r="S79" s="346">
        <v>318.15687772088683</v>
      </c>
      <c r="T79" s="346">
        <v>323.32352003024118</v>
      </c>
      <c r="U79" s="346">
        <v>318.26892417637708</v>
      </c>
      <c r="V79" s="346">
        <v>314.58014108021553</v>
      </c>
      <c r="W79" s="346">
        <v>316.96252754454719</v>
      </c>
      <c r="X79" s="346">
        <v>313.52443627894291</v>
      </c>
      <c r="Y79" s="346">
        <v>305.63626278061571</v>
      </c>
      <c r="DA79" s="167" t="s">
        <v>2225</v>
      </c>
    </row>
    <row r="80" spans="1:105" ht="12" customHeight="1" x14ac:dyDescent="0.25">
      <c r="A80" s="132" t="s">
        <v>2226</v>
      </c>
      <c r="B80" s="316">
        <v>353.92374798980251</v>
      </c>
      <c r="C80" s="316">
        <v>362.20398257557378</v>
      </c>
      <c r="D80" s="316">
        <v>379.52172543393249</v>
      </c>
      <c r="E80" s="316">
        <v>394.35934828274191</v>
      </c>
      <c r="F80" s="316">
        <v>392.09069804782467</v>
      </c>
      <c r="G80" s="316">
        <v>400.71212467049759</v>
      </c>
      <c r="H80" s="316">
        <v>406.15239092103872</v>
      </c>
      <c r="I80" s="316">
        <v>406.83117257997918</v>
      </c>
      <c r="J80" s="316">
        <v>418.96984260686969</v>
      </c>
      <c r="K80" s="316">
        <v>414.300551931315</v>
      </c>
      <c r="L80" s="316">
        <v>411.63323906431611</v>
      </c>
      <c r="M80" s="316">
        <v>417.61579550467508</v>
      </c>
      <c r="N80" s="316">
        <v>422.22225619561482</v>
      </c>
      <c r="O80" s="316">
        <v>418.47474005057251</v>
      </c>
      <c r="P80" s="316">
        <v>423.34062835872612</v>
      </c>
      <c r="Q80" s="316">
        <v>423.90780213632092</v>
      </c>
      <c r="R80" s="316">
        <v>433.24293995310649</v>
      </c>
      <c r="S80" s="316">
        <v>436.07839489941318</v>
      </c>
      <c r="T80" s="316">
        <v>443.15999911121742</v>
      </c>
      <c r="U80" s="316">
        <v>436.23197020105181</v>
      </c>
      <c r="V80" s="316">
        <v>431.17597825384178</v>
      </c>
      <c r="W80" s="316">
        <v>434.4413713292268</v>
      </c>
      <c r="X80" s="316">
        <v>429.72898751605112</v>
      </c>
      <c r="Y80" s="316">
        <v>418.91714506122167</v>
      </c>
      <c r="DA80" s="139" t="s">
        <v>2227</v>
      </c>
    </row>
    <row r="81" spans="1:105" ht="12" customHeight="1" x14ac:dyDescent="0.25">
      <c r="A81" s="172"/>
      <c r="B81" s="172"/>
      <c r="C81" s="172"/>
      <c r="D81" s="172"/>
      <c r="E81" s="172"/>
      <c r="F81" s="172"/>
      <c r="G81" s="172"/>
      <c r="H81" s="172"/>
      <c r="I81" s="172"/>
      <c r="J81" s="172"/>
      <c r="K81" s="172"/>
      <c r="L81" s="172"/>
      <c r="M81" s="172"/>
      <c r="N81" s="172"/>
      <c r="O81" s="172"/>
      <c r="P81" s="172"/>
      <c r="Q81" s="172"/>
      <c r="R81" s="172"/>
      <c r="S81" s="172"/>
      <c r="T81" s="172"/>
      <c r="U81" s="172"/>
      <c r="V81" s="172"/>
      <c r="W81" s="172"/>
      <c r="X81" s="172"/>
      <c r="Y81" s="172"/>
      <c r="DA81" s="176"/>
    </row>
    <row r="82" spans="1:105" ht="15" customHeight="1" x14ac:dyDescent="0.25">
      <c r="A82" s="32" t="s">
        <v>99</v>
      </c>
      <c r="B82" s="257"/>
      <c r="C82" s="257"/>
      <c r="D82" s="257"/>
      <c r="E82" s="257"/>
      <c r="F82" s="257"/>
      <c r="G82" s="257"/>
      <c r="H82" s="257"/>
      <c r="I82" s="257"/>
      <c r="J82" s="257"/>
      <c r="K82" s="257"/>
      <c r="L82" s="257"/>
      <c r="M82" s="257"/>
      <c r="N82" s="257"/>
      <c r="O82" s="257"/>
      <c r="P82" s="257"/>
      <c r="Q82" s="257"/>
      <c r="R82" s="257"/>
      <c r="S82" s="257"/>
      <c r="T82" s="257"/>
      <c r="U82" s="257"/>
      <c r="V82" s="257"/>
      <c r="W82" s="257"/>
      <c r="X82" s="257"/>
      <c r="Y82" s="257"/>
      <c r="DA82" s="88"/>
    </row>
    <row r="83" spans="1:105" ht="12" customHeight="1" x14ac:dyDescent="0.25">
      <c r="A83" s="172"/>
      <c r="B83" s="172"/>
      <c r="C83" s="172"/>
      <c r="D83" s="172"/>
      <c r="E83" s="172"/>
      <c r="F83" s="172"/>
      <c r="G83" s="172"/>
      <c r="H83" s="172"/>
      <c r="I83" s="172"/>
      <c r="J83" s="172"/>
      <c r="K83" s="172"/>
      <c r="L83" s="172"/>
      <c r="M83" s="172"/>
      <c r="N83" s="172"/>
      <c r="O83" s="172"/>
      <c r="P83" s="172"/>
      <c r="Q83" s="172"/>
      <c r="R83" s="172"/>
      <c r="S83" s="172"/>
      <c r="T83" s="172"/>
      <c r="U83" s="172"/>
      <c r="V83" s="172"/>
      <c r="W83" s="172"/>
      <c r="X83" s="172"/>
      <c r="Y83" s="172"/>
      <c r="DA83" s="176"/>
    </row>
    <row r="84" spans="1:105" ht="12" customHeight="1" x14ac:dyDescent="0.25">
      <c r="A84" s="35" t="s">
        <v>22</v>
      </c>
      <c r="B84" s="232">
        <f t="shared" ref="B84:Y84" si="4">SUM(B$85:B$89,B$91:B$93,B$95:B$97,B$98,B$100:B$104,B$106:B$109)</f>
        <v>0.99999999999999989</v>
      </c>
      <c r="C84" s="232">
        <f t="shared" si="4"/>
        <v>1</v>
      </c>
      <c r="D84" s="232">
        <f t="shared" si="4"/>
        <v>0.99999999999999989</v>
      </c>
      <c r="E84" s="232">
        <f t="shared" si="4"/>
        <v>0.99999999999999978</v>
      </c>
      <c r="F84" s="232">
        <f t="shared" si="4"/>
        <v>1.0000000000000004</v>
      </c>
      <c r="G84" s="232">
        <f t="shared" si="4"/>
        <v>1</v>
      </c>
      <c r="H84" s="232">
        <f t="shared" si="4"/>
        <v>1.0000000000000004</v>
      </c>
      <c r="I84" s="232">
        <f t="shared" si="4"/>
        <v>1.0000000000000002</v>
      </c>
      <c r="J84" s="232">
        <f t="shared" si="4"/>
        <v>0.99999999999999989</v>
      </c>
      <c r="K84" s="232">
        <f t="shared" si="4"/>
        <v>1.0000000000000002</v>
      </c>
      <c r="L84" s="232">
        <f t="shared" si="4"/>
        <v>1.0000000000000004</v>
      </c>
      <c r="M84" s="232">
        <f t="shared" si="4"/>
        <v>1.0000000000000002</v>
      </c>
      <c r="N84" s="232">
        <f t="shared" si="4"/>
        <v>0.99999999999999989</v>
      </c>
      <c r="O84" s="232">
        <f t="shared" si="4"/>
        <v>1</v>
      </c>
      <c r="P84" s="232">
        <f t="shared" si="4"/>
        <v>1</v>
      </c>
      <c r="Q84" s="232">
        <f t="shared" si="4"/>
        <v>1.0000000000000004</v>
      </c>
      <c r="R84" s="232">
        <f t="shared" si="4"/>
        <v>1</v>
      </c>
      <c r="S84" s="232">
        <f t="shared" si="4"/>
        <v>1</v>
      </c>
      <c r="T84" s="232">
        <f t="shared" si="4"/>
        <v>0.99999999999999989</v>
      </c>
      <c r="U84" s="232">
        <f t="shared" si="4"/>
        <v>1</v>
      </c>
      <c r="V84" s="232">
        <f t="shared" si="4"/>
        <v>0.99999999999999989</v>
      </c>
      <c r="W84" s="232">
        <f t="shared" si="4"/>
        <v>0.99999999999999978</v>
      </c>
      <c r="X84" s="232">
        <f t="shared" si="4"/>
        <v>1</v>
      </c>
      <c r="Y84" s="232">
        <f t="shared" si="4"/>
        <v>1</v>
      </c>
      <c r="DA84" s="95"/>
    </row>
    <row r="85" spans="1:105" ht="12" customHeight="1" x14ac:dyDescent="0.25">
      <c r="A85" s="55" t="s">
        <v>91</v>
      </c>
      <c r="B85" s="299">
        <f t="shared" ref="B85:Y85" si="5">IF(B$6=0,0,B$6/B$5)</f>
        <v>1.3840421171573957E-2</v>
      </c>
      <c r="C85" s="299">
        <f t="shared" si="5"/>
        <v>1.4197069125158605E-2</v>
      </c>
      <c r="D85" s="299">
        <f t="shared" si="5"/>
        <v>1.4505914332757927E-2</v>
      </c>
      <c r="E85" s="299">
        <f t="shared" si="5"/>
        <v>1.4491369513047088E-2</v>
      </c>
      <c r="F85" s="299">
        <f t="shared" si="5"/>
        <v>1.4221944778938921E-2</v>
      </c>
      <c r="G85" s="299">
        <f t="shared" si="5"/>
        <v>1.4607311445190363E-2</v>
      </c>
      <c r="H85" s="299">
        <f t="shared" si="5"/>
        <v>1.4934823690308355E-2</v>
      </c>
      <c r="I85" s="299">
        <f t="shared" si="5"/>
        <v>1.4625238356038352E-2</v>
      </c>
      <c r="J85" s="299">
        <f t="shared" si="5"/>
        <v>1.5468944857175712E-2</v>
      </c>
      <c r="K85" s="299">
        <f t="shared" si="5"/>
        <v>1.5508406104670988E-2</v>
      </c>
      <c r="L85" s="299">
        <f t="shared" si="5"/>
        <v>1.5100866126579116E-2</v>
      </c>
      <c r="M85" s="299">
        <f t="shared" si="5"/>
        <v>1.4958949618005493E-2</v>
      </c>
      <c r="N85" s="299">
        <f t="shared" si="5"/>
        <v>1.4949349795953897E-2</v>
      </c>
      <c r="O85" s="299">
        <f t="shared" si="5"/>
        <v>1.494926361572107E-2</v>
      </c>
      <c r="P85" s="299">
        <f t="shared" si="5"/>
        <v>1.4937976279235109E-2</v>
      </c>
      <c r="Q85" s="299">
        <f t="shared" si="5"/>
        <v>1.5313259745445302E-2</v>
      </c>
      <c r="R85" s="299">
        <f t="shared" si="5"/>
        <v>1.5102561460950872E-2</v>
      </c>
      <c r="S85" s="299">
        <f t="shared" si="5"/>
        <v>1.509942196216736E-2</v>
      </c>
      <c r="T85" s="299">
        <f t="shared" si="5"/>
        <v>1.5109465753595416E-2</v>
      </c>
      <c r="U85" s="299">
        <f t="shared" si="5"/>
        <v>1.5118245197201473E-2</v>
      </c>
      <c r="V85" s="299">
        <f t="shared" si="5"/>
        <v>1.5005421968912908E-2</v>
      </c>
      <c r="W85" s="299">
        <f t="shared" si="5"/>
        <v>1.4753692969396364E-2</v>
      </c>
      <c r="X85" s="299">
        <f t="shared" si="5"/>
        <v>1.4974589611006565E-2</v>
      </c>
      <c r="Y85" s="299">
        <f t="shared" si="5"/>
        <v>1.4954042637167302E-2</v>
      </c>
      <c r="DA85" s="67"/>
    </row>
    <row r="86" spans="1:105" ht="12" customHeight="1" x14ac:dyDescent="0.25">
      <c r="A86" s="173" t="s">
        <v>92</v>
      </c>
      <c r="B86" s="233">
        <f t="shared" ref="B86:Y86" si="6">IF(B$7=0,0,B$7/B$5)</f>
        <v>1.6147158033502952E-2</v>
      </c>
      <c r="C86" s="233">
        <f t="shared" si="6"/>
        <v>1.6563247312685037E-2</v>
      </c>
      <c r="D86" s="233">
        <f t="shared" si="6"/>
        <v>1.6923566721550914E-2</v>
      </c>
      <c r="E86" s="233">
        <f t="shared" si="6"/>
        <v>1.6906597765221597E-2</v>
      </c>
      <c r="F86" s="233">
        <f t="shared" si="6"/>
        <v>1.6592268908762076E-2</v>
      </c>
      <c r="G86" s="233">
        <f t="shared" si="6"/>
        <v>1.7041863352722095E-2</v>
      </c>
      <c r="H86" s="233">
        <f t="shared" si="6"/>
        <v>1.742396097202642E-2</v>
      </c>
      <c r="I86" s="233">
        <f t="shared" si="6"/>
        <v>1.7062778082044747E-2</v>
      </c>
      <c r="J86" s="233">
        <f t="shared" si="6"/>
        <v>1.8047102333371666E-2</v>
      </c>
      <c r="K86" s="233">
        <f t="shared" si="6"/>
        <v>1.8093140455449488E-2</v>
      </c>
      <c r="L86" s="233">
        <f t="shared" si="6"/>
        <v>1.7617677147675637E-2</v>
      </c>
      <c r="M86" s="233">
        <f t="shared" si="6"/>
        <v>1.7452107887673075E-2</v>
      </c>
      <c r="N86" s="233">
        <f t="shared" si="6"/>
        <v>1.7440908095279553E-2</v>
      </c>
      <c r="O86" s="233">
        <f t="shared" si="6"/>
        <v>1.7440807551674584E-2</v>
      </c>
      <c r="P86" s="233">
        <f t="shared" si="6"/>
        <v>1.7427638992440962E-2</v>
      </c>
      <c r="Q86" s="233">
        <f t="shared" si="6"/>
        <v>1.7865469703019523E-2</v>
      </c>
      <c r="R86" s="233">
        <f t="shared" si="6"/>
        <v>1.761965503777602E-2</v>
      </c>
      <c r="S86" s="233">
        <f t="shared" si="6"/>
        <v>1.7615992289195248E-2</v>
      </c>
      <c r="T86" s="233">
        <f t="shared" si="6"/>
        <v>1.7627710045861323E-2</v>
      </c>
      <c r="U86" s="233">
        <f t="shared" si="6"/>
        <v>1.763795273006839E-2</v>
      </c>
      <c r="V86" s="233">
        <f t="shared" si="6"/>
        <v>1.7506325630398396E-2</v>
      </c>
      <c r="W86" s="233">
        <f t="shared" si="6"/>
        <v>1.7212641797629095E-2</v>
      </c>
      <c r="X86" s="233">
        <f t="shared" si="6"/>
        <v>1.7470354546174321E-2</v>
      </c>
      <c r="Y86" s="233">
        <f t="shared" si="6"/>
        <v>1.7446383076695188E-2</v>
      </c>
      <c r="DA86" s="177"/>
    </row>
    <row r="87" spans="1:105" ht="12" customHeight="1" x14ac:dyDescent="0.25">
      <c r="A87" s="173" t="s">
        <v>93</v>
      </c>
      <c r="B87" s="233">
        <f t="shared" ref="B87:Y87" si="7">IF(B$8=0,0,B$8/B$5)</f>
        <v>3.6907789790863878E-2</v>
      </c>
      <c r="C87" s="233">
        <f t="shared" si="7"/>
        <v>3.7858851000422931E-2</v>
      </c>
      <c r="D87" s="233">
        <f t="shared" si="7"/>
        <v>3.8682438220687808E-2</v>
      </c>
      <c r="E87" s="233">
        <f t="shared" si="7"/>
        <v>3.8643652034792239E-2</v>
      </c>
      <c r="F87" s="233">
        <f t="shared" si="7"/>
        <v>3.7925186077170478E-2</v>
      </c>
      <c r="G87" s="233">
        <f t="shared" si="7"/>
        <v>3.8952830520507638E-2</v>
      </c>
      <c r="H87" s="233">
        <f t="shared" si="7"/>
        <v>3.9826196507488948E-2</v>
      </c>
      <c r="I87" s="233">
        <f t="shared" si="7"/>
        <v>3.9000635616102293E-2</v>
      </c>
      <c r="J87" s="233">
        <f t="shared" si="7"/>
        <v>4.1250519619135222E-2</v>
      </c>
      <c r="K87" s="233">
        <f t="shared" si="7"/>
        <v>4.1355749612455986E-2</v>
      </c>
      <c r="L87" s="233">
        <f t="shared" si="7"/>
        <v>4.0268976337544303E-2</v>
      </c>
      <c r="M87" s="233">
        <f t="shared" si="7"/>
        <v>3.9890532314681315E-2</v>
      </c>
      <c r="N87" s="233">
        <f t="shared" si="7"/>
        <v>3.9864932789210418E-2</v>
      </c>
      <c r="O87" s="233">
        <f t="shared" si="7"/>
        <v>3.9864702975256176E-2</v>
      </c>
      <c r="P87" s="233">
        <f t="shared" si="7"/>
        <v>3.9834603411293627E-2</v>
      </c>
      <c r="Q87" s="233">
        <f t="shared" si="7"/>
        <v>4.0835359321187488E-2</v>
      </c>
      <c r="R87" s="233">
        <f t="shared" si="7"/>
        <v>4.0273497229202322E-2</v>
      </c>
      <c r="S87" s="233">
        <f t="shared" si="7"/>
        <v>4.026512523244629E-2</v>
      </c>
      <c r="T87" s="233">
        <f t="shared" si="7"/>
        <v>4.0291908676254436E-2</v>
      </c>
      <c r="U87" s="233">
        <f t="shared" si="7"/>
        <v>4.0315320525870606E-2</v>
      </c>
      <c r="V87" s="233">
        <f t="shared" si="7"/>
        <v>4.0014458583767766E-2</v>
      </c>
      <c r="W87" s="233">
        <f t="shared" si="7"/>
        <v>3.934318125172364E-2</v>
      </c>
      <c r="X87" s="233">
        <f t="shared" si="7"/>
        <v>3.9932238962684184E-2</v>
      </c>
      <c r="Y87" s="233">
        <f t="shared" si="7"/>
        <v>3.9877447032446126E-2</v>
      </c>
      <c r="DA87" s="177"/>
    </row>
    <row r="88" spans="1:105" ht="12" customHeight="1" x14ac:dyDescent="0.25">
      <c r="A88" s="173" t="s">
        <v>94</v>
      </c>
      <c r="B88" s="233">
        <f t="shared" ref="B88:Y88" si="8">IF(B$9=0,0,B$9/B$5)</f>
        <v>2.768084234314791E-2</v>
      </c>
      <c r="C88" s="233">
        <f t="shared" si="8"/>
        <v>2.8394138250317211E-2</v>
      </c>
      <c r="D88" s="233">
        <f t="shared" si="8"/>
        <v>2.9011828665515861E-2</v>
      </c>
      <c r="E88" s="233">
        <f t="shared" si="8"/>
        <v>2.8982739026094176E-2</v>
      </c>
      <c r="F88" s="233">
        <f t="shared" si="8"/>
        <v>2.8443889557877848E-2</v>
      </c>
      <c r="G88" s="233">
        <f t="shared" si="8"/>
        <v>2.9214622890380723E-2</v>
      </c>
      <c r="H88" s="233">
        <f t="shared" si="8"/>
        <v>2.9869647380616707E-2</v>
      </c>
      <c r="I88" s="233">
        <f t="shared" si="8"/>
        <v>2.9250476712076697E-2</v>
      </c>
      <c r="J88" s="233">
        <f t="shared" si="8"/>
        <v>3.0937889714351425E-2</v>
      </c>
      <c r="K88" s="233">
        <f t="shared" si="8"/>
        <v>3.1016812209341976E-2</v>
      </c>
      <c r="L88" s="233">
        <f t="shared" si="8"/>
        <v>3.0201732253158222E-2</v>
      </c>
      <c r="M88" s="233">
        <f t="shared" si="8"/>
        <v>2.9917899236010986E-2</v>
      </c>
      <c r="N88" s="233">
        <f t="shared" si="8"/>
        <v>2.9898699591907794E-2</v>
      </c>
      <c r="O88" s="233">
        <f t="shared" si="8"/>
        <v>2.9898527231442141E-2</v>
      </c>
      <c r="P88" s="233">
        <f t="shared" si="8"/>
        <v>2.9875952558470222E-2</v>
      </c>
      <c r="Q88" s="233">
        <f t="shared" si="8"/>
        <v>3.0626519490890597E-2</v>
      </c>
      <c r="R88" s="233">
        <f t="shared" si="8"/>
        <v>3.020512292190174E-2</v>
      </c>
      <c r="S88" s="233">
        <f t="shared" si="8"/>
        <v>3.0198843924334726E-2</v>
      </c>
      <c r="T88" s="233">
        <f t="shared" si="8"/>
        <v>3.0218931507190832E-2</v>
      </c>
      <c r="U88" s="233">
        <f t="shared" si="8"/>
        <v>3.0236490394402946E-2</v>
      </c>
      <c r="V88" s="233">
        <f t="shared" si="8"/>
        <v>3.0010843937825823E-2</v>
      </c>
      <c r="W88" s="233">
        <f t="shared" si="8"/>
        <v>2.9507385938792732E-2</v>
      </c>
      <c r="X88" s="233">
        <f t="shared" si="8"/>
        <v>2.9949179222013136E-2</v>
      </c>
      <c r="Y88" s="233">
        <f t="shared" si="8"/>
        <v>2.9908085274334598E-2</v>
      </c>
      <c r="DA88" s="177"/>
    </row>
    <row r="89" spans="1:105" ht="12" customHeight="1" x14ac:dyDescent="0.25">
      <c r="A89" s="56" t="s">
        <v>95</v>
      </c>
      <c r="B89" s="300">
        <f t="shared" ref="B89:Y89" si="9">IF(B$10=0,0,B$10/B$5)</f>
        <v>1.9812069723964994E-2</v>
      </c>
      <c r="C89" s="300">
        <f t="shared" si="9"/>
        <v>1.9808476892268646E-2</v>
      </c>
      <c r="D89" s="300">
        <f t="shared" si="9"/>
        <v>1.9851862577018389E-2</v>
      </c>
      <c r="E89" s="300">
        <f t="shared" si="9"/>
        <v>1.9854380152081203E-2</v>
      </c>
      <c r="F89" s="300">
        <f t="shared" si="9"/>
        <v>1.9833599798732122E-2</v>
      </c>
      <c r="G89" s="300">
        <f t="shared" si="9"/>
        <v>1.9845224452617397E-2</v>
      </c>
      <c r="H89" s="300">
        <f t="shared" si="9"/>
        <v>1.9858806893086379E-2</v>
      </c>
      <c r="I89" s="300">
        <f t="shared" si="9"/>
        <v>1.9809787737857066E-2</v>
      </c>
      <c r="J89" s="300">
        <f t="shared" si="9"/>
        <v>1.9928389067959549E-2</v>
      </c>
      <c r="K89" s="300">
        <f t="shared" si="9"/>
        <v>1.9931506879074214E-2</v>
      </c>
      <c r="L89" s="300">
        <f t="shared" si="9"/>
        <v>1.990216628147301E-2</v>
      </c>
      <c r="M89" s="300">
        <f t="shared" si="9"/>
        <v>1.9861572468227191E-2</v>
      </c>
      <c r="N89" s="300">
        <f t="shared" si="9"/>
        <v>1.9847945295989936E-2</v>
      </c>
      <c r="O89" s="300">
        <f t="shared" si="9"/>
        <v>1.9849647410758165E-2</v>
      </c>
      <c r="P89" s="300">
        <f t="shared" si="9"/>
        <v>1.9814229045739006E-2</v>
      </c>
      <c r="Q89" s="300">
        <f t="shared" si="9"/>
        <v>1.98867163586482E-2</v>
      </c>
      <c r="R89" s="300">
        <f t="shared" si="9"/>
        <v>1.9855939933918033E-2</v>
      </c>
      <c r="S89" s="300">
        <f t="shared" si="9"/>
        <v>1.9857426004250535E-2</v>
      </c>
      <c r="T89" s="300">
        <f t="shared" si="9"/>
        <v>1.9937221106914808E-2</v>
      </c>
      <c r="U89" s="300">
        <f t="shared" si="9"/>
        <v>1.9939133037143491E-2</v>
      </c>
      <c r="V89" s="300">
        <f t="shared" si="9"/>
        <v>1.9926561705350062E-2</v>
      </c>
      <c r="W89" s="300">
        <f t="shared" si="9"/>
        <v>1.9920290578828357E-2</v>
      </c>
      <c r="X89" s="300">
        <f t="shared" si="9"/>
        <v>1.9927638634889291E-2</v>
      </c>
      <c r="Y89" s="300">
        <f t="shared" si="9"/>
        <v>1.9949755247348797E-2</v>
      </c>
      <c r="DA89" s="68"/>
    </row>
    <row r="90" spans="1:105" ht="12" customHeight="1" x14ac:dyDescent="0.25">
      <c r="A90" s="174" t="s">
        <v>2147</v>
      </c>
      <c r="B90" s="301">
        <f t="shared" ref="B90:Y90" si="10">IF(B$16=0,0,B$16/B$5)</f>
        <v>6.1120278679816037E-2</v>
      </c>
      <c r="C90" s="301">
        <f t="shared" si="10"/>
        <v>6.1051566591750331E-2</v>
      </c>
      <c r="D90" s="301">
        <f t="shared" si="10"/>
        <v>6.1027290033266089E-2</v>
      </c>
      <c r="E90" s="301">
        <f t="shared" si="10"/>
        <v>6.098291315449636E-2</v>
      </c>
      <c r="F90" s="301">
        <f t="shared" si="10"/>
        <v>6.1002944655381655E-2</v>
      </c>
      <c r="G90" s="301">
        <f t="shared" si="10"/>
        <v>6.0932080300766557E-2</v>
      </c>
      <c r="H90" s="301">
        <f t="shared" si="10"/>
        <v>6.0931242753883258E-2</v>
      </c>
      <c r="I90" s="301">
        <f t="shared" si="10"/>
        <v>6.082776286569138E-2</v>
      </c>
      <c r="J90" s="301">
        <f t="shared" si="10"/>
        <v>6.1049062056832318E-2</v>
      </c>
      <c r="K90" s="301">
        <f t="shared" si="10"/>
        <v>6.1051071705841113E-2</v>
      </c>
      <c r="L90" s="301">
        <f t="shared" si="10"/>
        <v>6.0989742433140502E-2</v>
      </c>
      <c r="M90" s="301">
        <f t="shared" si="10"/>
        <v>6.0869997563015331E-2</v>
      </c>
      <c r="N90" s="301">
        <f t="shared" si="10"/>
        <v>6.0830099135677891E-2</v>
      </c>
      <c r="O90" s="301">
        <f t="shared" si="10"/>
        <v>6.0818039510172638E-2</v>
      </c>
      <c r="P90" s="301">
        <f t="shared" si="10"/>
        <v>6.0717308497852743E-2</v>
      </c>
      <c r="Q90" s="301">
        <f t="shared" si="10"/>
        <v>6.0919123524096688E-2</v>
      </c>
      <c r="R90" s="301">
        <f t="shared" si="10"/>
        <v>6.0827219830084434E-2</v>
      </c>
      <c r="S90" s="301">
        <f t="shared" si="10"/>
        <v>6.0831106613430046E-2</v>
      </c>
      <c r="T90" s="301">
        <f t="shared" si="10"/>
        <v>6.0801832508614095E-2</v>
      </c>
      <c r="U90" s="301">
        <f t="shared" si="10"/>
        <v>6.07858912076591E-2</v>
      </c>
      <c r="V90" s="301">
        <f t="shared" si="10"/>
        <v>6.0746445880464871E-2</v>
      </c>
      <c r="W90" s="301">
        <f t="shared" si="10"/>
        <v>6.0708637252513874E-2</v>
      </c>
      <c r="X90" s="301">
        <f t="shared" si="10"/>
        <v>6.073487305105392E-2</v>
      </c>
      <c r="Y90" s="301">
        <f t="shared" si="10"/>
        <v>6.0728942184919893E-2</v>
      </c>
      <c r="DA90" s="178"/>
    </row>
    <row r="91" spans="1:105" ht="12" customHeight="1" x14ac:dyDescent="0.25">
      <c r="A91" s="62" t="s">
        <v>2148</v>
      </c>
      <c r="B91" s="302">
        <f t="shared" ref="B91:Y91" si="11">IF(B$17=0,0,B$17/B$5)</f>
        <v>4.5338238373110233E-2</v>
      </c>
      <c r="C91" s="302">
        <f t="shared" si="11"/>
        <v>4.3952046320299649E-2</v>
      </c>
      <c r="D91" s="302">
        <f t="shared" si="11"/>
        <v>4.2757616615805252E-2</v>
      </c>
      <c r="E91" s="302">
        <f t="shared" si="11"/>
        <v>4.2657384011780854E-2</v>
      </c>
      <c r="F91" s="302">
        <f t="shared" si="11"/>
        <v>4.3721559011207757E-2</v>
      </c>
      <c r="G91" s="302">
        <f t="shared" si="11"/>
        <v>4.1990397018690007E-2</v>
      </c>
      <c r="H91" s="302">
        <f t="shared" si="11"/>
        <v>4.0507074817967816E-2</v>
      </c>
      <c r="I91" s="302">
        <f t="shared" si="11"/>
        <v>4.1483613995425717E-2</v>
      </c>
      <c r="J91" s="302">
        <f t="shared" si="11"/>
        <v>3.8143037326897687E-2</v>
      </c>
      <c r="K91" s="302">
        <f t="shared" si="11"/>
        <v>3.7900137944064459E-2</v>
      </c>
      <c r="L91" s="302">
        <f t="shared" si="11"/>
        <v>3.9988994264401632E-2</v>
      </c>
      <c r="M91" s="302">
        <f t="shared" si="11"/>
        <v>4.0135900710818045E-2</v>
      </c>
      <c r="N91" s="302">
        <f t="shared" si="11"/>
        <v>3.9994141707299202E-2</v>
      </c>
      <c r="O91" s="302">
        <f t="shared" si="11"/>
        <v>3.9947280412541329E-2</v>
      </c>
      <c r="P91" s="302">
        <f t="shared" si="11"/>
        <v>3.9518289181673785E-2</v>
      </c>
      <c r="Q91" s="302">
        <f t="shared" si="11"/>
        <v>3.8405859150411649E-2</v>
      </c>
      <c r="R91" s="302">
        <f t="shared" si="11"/>
        <v>3.9167587640626549E-2</v>
      </c>
      <c r="S91" s="302">
        <f t="shared" si="11"/>
        <v>3.9206354088615759E-2</v>
      </c>
      <c r="T91" s="302">
        <f t="shared" si="11"/>
        <v>3.9009415711053153E-2</v>
      </c>
      <c r="U91" s="302">
        <f t="shared" si="11"/>
        <v>3.8879188481440209E-2</v>
      </c>
      <c r="V91" s="302">
        <f t="shared" si="11"/>
        <v>3.9323281150318433E-2</v>
      </c>
      <c r="W91" s="302">
        <f t="shared" si="11"/>
        <v>4.0449021583623027E-2</v>
      </c>
      <c r="X91" s="302">
        <f t="shared" si="11"/>
        <v>3.9424970129194659E-2</v>
      </c>
      <c r="Y91" s="302">
        <f t="shared" si="11"/>
        <v>3.95088417309786E-2</v>
      </c>
      <c r="DA91" s="72"/>
    </row>
    <row r="92" spans="1:105" ht="12" customHeight="1" x14ac:dyDescent="0.25">
      <c r="A92" s="62" t="s">
        <v>2155</v>
      </c>
      <c r="B92" s="302">
        <f t="shared" ref="B92:Y92" si="12">IF(B$23=0,0,B$23/B$5)</f>
        <v>1.4674806612979884E-2</v>
      </c>
      <c r="C92" s="302">
        <f t="shared" si="12"/>
        <v>1.5963754741437984E-2</v>
      </c>
      <c r="D92" s="302">
        <f t="shared" si="12"/>
        <v>1.7109200270840213E-2</v>
      </c>
      <c r="E92" s="302">
        <f t="shared" si="12"/>
        <v>1.7166219581671742E-2</v>
      </c>
      <c r="F92" s="302">
        <f t="shared" si="12"/>
        <v>1.6143630061858785E-2</v>
      </c>
      <c r="G92" s="302">
        <f t="shared" si="12"/>
        <v>1.7773098366461317E-2</v>
      </c>
      <c r="H92" s="302">
        <f t="shared" si="12"/>
        <v>1.9229382040690773E-2</v>
      </c>
      <c r="I92" s="302">
        <f t="shared" si="12"/>
        <v>1.8174129801782585E-2</v>
      </c>
      <c r="J92" s="302">
        <f t="shared" si="12"/>
        <v>2.1668509141360575E-2</v>
      </c>
      <c r="K92" s="302">
        <f t="shared" si="12"/>
        <v>2.1910261273402978E-2</v>
      </c>
      <c r="L92" s="302">
        <f t="shared" si="12"/>
        <v>1.9792678878612531E-2</v>
      </c>
      <c r="M92" s="302">
        <f t="shared" si="12"/>
        <v>1.9537380882756843E-2</v>
      </c>
      <c r="N92" s="302">
        <f t="shared" si="12"/>
        <v>1.9640009444702376E-2</v>
      </c>
      <c r="O92" s="302">
        <f t="shared" si="12"/>
        <v>1.9674818008373621E-2</v>
      </c>
      <c r="P92" s="302">
        <f t="shared" si="12"/>
        <v>2.0003981213840144E-2</v>
      </c>
      <c r="Q92" s="302">
        <f t="shared" si="12"/>
        <v>2.1288203594049416E-2</v>
      </c>
      <c r="R92" s="302">
        <f t="shared" si="12"/>
        <v>2.0451427272581816E-2</v>
      </c>
      <c r="S92" s="302">
        <f t="shared" si="12"/>
        <v>2.0416798767840898E-2</v>
      </c>
      <c r="T92" s="302">
        <f t="shared" si="12"/>
        <v>2.0583659537273313E-2</v>
      </c>
      <c r="U92" s="302">
        <f t="shared" si="12"/>
        <v>2.069724311044277E-2</v>
      </c>
      <c r="V92" s="302">
        <f t="shared" si="12"/>
        <v>2.0222730972633399E-2</v>
      </c>
      <c r="W92" s="302">
        <f t="shared" si="12"/>
        <v>1.9079320231339132E-2</v>
      </c>
      <c r="X92" s="302">
        <f t="shared" si="12"/>
        <v>2.0111935752978739E-2</v>
      </c>
      <c r="Y92" s="302">
        <f t="shared" si="12"/>
        <v>2.002377704296791E-2</v>
      </c>
      <c r="DA92" s="72"/>
    </row>
    <row r="93" spans="1:105" ht="12" customHeight="1" x14ac:dyDescent="0.25">
      <c r="A93" s="62" t="s">
        <v>2157</v>
      </c>
      <c r="B93" s="302">
        <f t="shared" ref="B93:Y93" si="13">IF(B$24=0,0,B$24/B$5)</f>
        <v>1.1072336937259163E-3</v>
      </c>
      <c r="C93" s="302">
        <f t="shared" si="13"/>
        <v>1.1357655300126882E-3</v>
      </c>
      <c r="D93" s="302">
        <f t="shared" si="13"/>
        <v>1.1604731466206342E-3</v>
      </c>
      <c r="E93" s="302">
        <f t="shared" si="13"/>
        <v>1.1593095610437664E-3</v>
      </c>
      <c r="F93" s="302">
        <f t="shared" si="13"/>
        <v>1.1377555823151137E-3</v>
      </c>
      <c r="G93" s="302">
        <f t="shared" si="13"/>
        <v>1.1685849156152289E-3</v>
      </c>
      <c r="H93" s="302">
        <f t="shared" si="13"/>
        <v>1.1947858952246683E-3</v>
      </c>
      <c r="I93" s="302">
        <f t="shared" si="13"/>
        <v>1.1700190684830682E-3</v>
      </c>
      <c r="J93" s="302">
        <f t="shared" si="13"/>
        <v>1.2375155885740569E-3</v>
      </c>
      <c r="K93" s="302">
        <f t="shared" si="13"/>
        <v>1.2406724883736787E-3</v>
      </c>
      <c r="L93" s="302">
        <f t="shared" si="13"/>
        <v>1.2080692901263288E-3</v>
      </c>
      <c r="M93" s="302">
        <f t="shared" si="13"/>
        <v>1.1967159694404391E-3</v>
      </c>
      <c r="N93" s="302">
        <f t="shared" si="13"/>
        <v>1.1959479836763118E-3</v>
      </c>
      <c r="O93" s="302">
        <f t="shared" si="13"/>
        <v>1.1959410892576855E-3</v>
      </c>
      <c r="P93" s="302">
        <f t="shared" si="13"/>
        <v>1.1950381023388087E-3</v>
      </c>
      <c r="Q93" s="302">
        <f t="shared" si="13"/>
        <v>1.2250607796356239E-3</v>
      </c>
      <c r="R93" s="302">
        <f t="shared" si="13"/>
        <v>1.2082049168760697E-3</v>
      </c>
      <c r="S93" s="302">
        <f t="shared" si="13"/>
        <v>1.2079537569733884E-3</v>
      </c>
      <c r="T93" s="302">
        <f t="shared" si="13"/>
        <v>1.208757260287633E-3</v>
      </c>
      <c r="U93" s="302">
        <f t="shared" si="13"/>
        <v>1.209459615776118E-3</v>
      </c>
      <c r="V93" s="302">
        <f t="shared" si="13"/>
        <v>1.2004337575130329E-3</v>
      </c>
      <c r="W93" s="302">
        <f t="shared" si="13"/>
        <v>1.1802954375517093E-3</v>
      </c>
      <c r="X93" s="302">
        <f t="shared" si="13"/>
        <v>1.1979671688805249E-3</v>
      </c>
      <c r="Y93" s="302">
        <f t="shared" si="13"/>
        <v>1.1963234109733842E-3</v>
      </c>
      <c r="DA93" s="72"/>
    </row>
    <row r="94" spans="1:105" ht="12" customHeight="1" x14ac:dyDescent="0.25">
      <c r="A94" s="174" t="s">
        <v>2159</v>
      </c>
      <c r="B94" s="301">
        <f t="shared" ref="B94:Y94" si="14">IF(B$25=0,0,B$25/B$5)</f>
        <v>5.0933565566513371E-2</v>
      </c>
      <c r="C94" s="301">
        <f t="shared" si="14"/>
        <v>5.0876305493125287E-2</v>
      </c>
      <c r="D94" s="301">
        <f t="shared" si="14"/>
        <v>5.0856075027721763E-2</v>
      </c>
      <c r="E94" s="301">
        <f t="shared" si="14"/>
        <v>5.0819094295413654E-2</v>
      </c>
      <c r="F94" s="301">
        <f t="shared" si="14"/>
        <v>5.0835787212818062E-2</v>
      </c>
      <c r="G94" s="301">
        <f t="shared" si="14"/>
        <v>5.0776733583972132E-2</v>
      </c>
      <c r="H94" s="301">
        <f t="shared" si="14"/>
        <v>5.077603562823603E-2</v>
      </c>
      <c r="I94" s="301">
        <f t="shared" si="14"/>
        <v>5.0689802388076133E-2</v>
      </c>
      <c r="J94" s="301">
        <f t="shared" si="14"/>
        <v>5.0874218380693628E-2</v>
      </c>
      <c r="K94" s="301">
        <f t="shared" si="14"/>
        <v>5.0875893088200952E-2</v>
      </c>
      <c r="L94" s="301">
        <f t="shared" si="14"/>
        <v>5.0824785360950427E-2</v>
      </c>
      <c r="M94" s="301">
        <f t="shared" si="14"/>
        <v>5.0724997969179446E-2</v>
      </c>
      <c r="N94" s="301">
        <f t="shared" si="14"/>
        <v>5.0691749279731566E-2</v>
      </c>
      <c r="O94" s="301">
        <f t="shared" si="14"/>
        <v>5.0681699591810528E-2</v>
      </c>
      <c r="P94" s="301">
        <f t="shared" si="14"/>
        <v>5.0597757081543966E-2</v>
      </c>
      <c r="Q94" s="301">
        <f t="shared" si="14"/>
        <v>5.0765936270080574E-2</v>
      </c>
      <c r="R94" s="301">
        <f t="shared" si="14"/>
        <v>5.0689349858403697E-2</v>
      </c>
      <c r="S94" s="301">
        <f t="shared" si="14"/>
        <v>5.0692588844525044E-2</v>
      </c>
      <c r="T94" s="301">
        <f t="shared" si="14"/>
        <v>5.0668193757178404E-2</v>
      </c>
      <c r="U94" s="301">
        <f t="shared" si="14"/>
        <v>5.0654909339715948E-2</v>
      </c>
      <c r="V94" s="301">
        <f t="shared" si="14"/>
        <v>5.0622038233720731E-2</v>
      </c>
      <c r="W94" s="301">
        <f t="shared" si="14"/>
        <v>5.0590531043761551E-2</v>
      </c>
      <c r="X94" s="301">
        <f t="shared" si="14"/>
        <v>5.0612394209211604E-2</v>
      </c>
      <c r="Y94" s="301">
        <f t="shared" si="14"/>
        <v>5.0607451820766564E-2</v>
      </c>
      <c r="DA94" s="178"/>
    </row>
    <row r="95" spans="1:105" ht="12" customHeight="1" x14ac:dyDescent="0.25">
      <c r="A95" s="62" t="s">
        <v>2160</v>
      </c>
      <c r="B95" s="302">
        <f t="shared" ref="B95:Y95" si="15">IF(B$26=0,0,B$26/B$5)</f>
        <v>3.7781865310925207E-2</v>
      </c>
      <c r="C95" s="302">
        <f t="shared" si="15"/>
        <v>3.6626705266916387E-2</v>
      </c>
      <c r="D95" s="302">
        <f t="shared" si="15"/>
        <v>3.5631347179837722E-2</v>
      </c>
      <c r="E95" s="302">
        <f t="shared" si="15"/>
        <v>3.5547820009817398E-2</v>
      </c>
      <c r="F95" s="302">
        <f t="shared" si="15"/>
        <v>3.6434632509339808E-2</v>
      </c>
      <c r="G95" s="302">
        <f t="shared" si="15"/>
        <v>3.499199751557501E-2</v>
      </c>
      <c r="H95" s="302">
        <f t="shared" si="15"/>
        <v>3.3755895681639829E-2</v>
      </c>
      <c r="I95" s="302">
        <f t="shared" si="15"/>
        <v>3.4569678329521424E-2</v>
      </c>
      <c r="J95" s="302">
        <f t="shared" si="15"/>
        <v>3.1785864439081428E-2</v>
      </c>
      <c r="K95" s="302">
        <f t="shared" si="15"/>
        <v>3.1583448286720404E-2</v>
      </c>
      <c r="L95" s="302">
        <f t="shared" si="15"/>
        <v>3.3324161887001366E-2</v>
      </c>
      <c r="M95" s="302">
        <f t="shared" si="15"/>
        <v>3.3446583925681707E-2</v>
      </c>
      <c r="N95" s="302">
        <f t="shared" si="15"/>
        <v>3.3328451422749324E-2</v>
      </c>
      <c r="O95" s="302">
        <f t="shared" si="15"/>
        <v>3.3289400343784435E-2</v>
      </c>
      <c r="P95" s="302">
        <f t="shared" si="15"/>
        <v>3.2931907651394823E-2</v>
      </c>
      <c r="Q95" s="302">
        <f t="shared" si="15"/>
        <v>3.200488262534304E-2</v>
      </c>
      <c r="R95" s="302">
        <f t="shared" si="15"/>
        <v>3.2639656367188789E-2</v>
      </c>
      <c r="S95" s="302">
        <f t="shared" si="15"/>
        <v>3.2671961740513143E-2</v>
      </c>
      <c r="T95" s="302">
        <f t="shared" si="15"/>
        <v>3.2507846425877632E-2</v>
      </c>
      <c r="U95" s="302">
        <f t="shared" si="15"/>
        <v>3.2399323734533532E-2</v>
      </c>
      <c r="V95" s="302">
        <f t="shared" si="15"/>
        <v>3.2769400958598698E-2</v>
      </c>
      <c r="W95" s="302">
        <f t="shared" si="15"/>
        <v>3.3707517986352513E-2</v>
      </c>
      <c r="X95" s="302">
        <f t="shared" si="15"/>
        <v>3.2854141774328896E-2</v>
      </c>
      <c r="Y95" s="302">
        <f t="shared" si="15"/>
        <v>3.2924034775815486E-2</v>
      </c>
      <c r="DA95" s="72"/>
    </row>
    <row r="96" spans="1:105" ht="12" customHeight="1" x14ac:dyDescent="0.25">
      <c r="A96" s="62" t="s">
        <v>2167</v>
      </c>
      <c r="B96" s="302">
        <f t="shared" ref="B96:Y96" si="16">IF(B$32=0,0,B$32/B$5)</f>
        <v>1.2229005510816567E-2</v>
      </c>
      <c r="C96" s="302">
        <f t="shared" si="16"/>
        <v>1.3303128951198328E-2</v>
      </c>
      <c r="D96" s="302">
        <f t="shared" si="16"/>
        <v>1.4257666892366842E-2</v>
      </c>
      <c r="E96" s="302">
        <f t="shared" si="16"/>
        <v>1.4305182984726453E-2</v>
      </c>
      <c r="F96" s="302">
        <f t="shared" si="16"/>
        <v>1.3453025051548993E-2</v>
      </c>
      <c r="G96" s="302">
        <f t="shared" si="16"/>
        <v>1.4810915305384432E-2</v>
      </c>
      <c r="H96" s="302">
        <f t="shared" si="16"/>
        <v>1.6024485033908981E-2</v>
      </c>
      <c r="I96" s="302">
        <f t="shared" si="16"/>
        <v>1.5145108168152155E-2</v>
      </c>
      <c r="J96" s="302">
        <f t="shared" si="16"/>
        <v>1.8057090951133822E-2</v>
      </c>
      <c r="K96" s="302">
        <f t="shared" si="16"/>
        <v>1.8258551061169147E-2</v>
      </c>
      <c r="L96" s="302">
        <f t="shared" si="16"/>
        <v>1.6493899065510451E-2</v>
      </c>
      <c r="M96" s="302">
        <f t="shared" si="16"/>
        <v>1.628115073563071E-2</v>
      </c>
      <c r="N96" s="302">
        <f t="shared" si="16"/>
        <v>1.636667453725198E-2</v>
      </c>
      <c r="O96" s="302">
        <f t="shared" si="16"/>
        <v>1.6395681673644687E-2</v>
      </c>
      <c r="P96" s="302">
        <f t="shared" si="16"/>
        <v>1.6669984344866801E-2</v>
      </c>
      <c r="Q96" s="302">
        <f t="shared" si="16"/>
        <v>1.7740169661707848E-2</v>
      </c>
      <c r="R96" s="302">
        <f t="shared" si="16"/>
        <v>1.7042856060484841E-2</v>
      </c>
      <c r="S96" s="302">
        <f t="shared" si="16"/>
        <v>1.7013998973200748E-2</v>
      </c>
      <c r="T96" s="302">
        <f t="shared" si="16"/>
        <v>1.7153049614394424E-2</v>
      </c>
      <c r="U96" s="302">
        <f t="shared" si="16"/>
        <v>1.724770259203565E-2</v>
      </c>
      <c r="V96" s="302">
        <f t="shared" si="16"/>
        <v>1.6852275810527836E-2</v>
      </c>
      <c r="W96" s="302">
        <f t="shared" si="16"/>
        <v>1.5899433526115943E-2</v>
      </c>
      <c r="X96" s="302">
        <f t="shared" si="16"/>
        <v>1.6759946460815613E-2</v>
      </c>
      <c r="Y96" s="302">
        <f t="shared" si="16"/>
        <v>1.6686480869139923E-2</v>
      </c>
      <c r="DA96" s="72"/>
    </row>
    <row r="97" spans="1:105" ht="12" customHeight="1" x14ac:dyDescent="0.25">
      <c r="A97" s="62" t="s">
        <v>2169</v>
      </c>
      <c r="B97" s="302">
        <f t="shared" ref="B97:Y97" si="17">IF(B$33=0,0,B$33/B$5)</f>
        <v>9.226947447715972E-4</v>
      </c>
      <c r="C97" s="302">
        <f t="shared" si="17"/>
        <v>9.4647127501057361E-4</v>
      </c>
      <c r="D97" s="302">
        <f t="shared" si="17"/>
        <v>9.6706095551719515E-4</v>
      </c>
      <c r="E97" s="302">
        <f t="shared" si="17"/>
        <v>9.6609130086980572E-4</v>
      </c>
      <c r="F97" s="302">
        <f t="shared" si="17"/>
        <v>9.4812965192926147E-4</v>
      </c>
      <c r="G97" s="302">
        <f t="shared" si="17"/>
        <v>9.7382076301269103E-4</v>
      </c>
      <c r="H97" s="302">
        <f t="shared" si="17"/>
        <v>9.9565491268722387E-4</v>
      </c>
      <c r="I97" s="302">
        <f t="shared" si="17"/>
        <v>9.75015890402557E-4</v>
      </c>
      <c r="J97" s="302">
        <f t="shared" si="17"/>
        <v>1.0312629904783808E-3</v>
      </c>
      <c r="K97" s="302">
        <f t="shared" si="17"/>
        <v>1.0338937403113996E-3</v>
      </c>
      <c r="L97" s="302">
        <f t="shared" si="17"/>
        <v>1.0067244084386077E-3</v>
      </c>
      <c r="M97" s="302">
        <f t="shared" si="17"/>
        <v>9.9726330786703283E-4</v>
      </c>
      <c r="N97" s="302">
        <f t="shared" si="17"/>
        <v>9.9662331973025971E-4</v>
      </c>
      <c r="O97" s="302">
        <f t="shared" si="17"/>
        <v>9.9661757438140462E-4</v>
      </c>
      <c r="P97" s="302">
        <f t="shared" si="17"/>
        <v>9.9586508528234073E-4</v>
      </c>
      <c r="Q97" s="302">
        <f t="shared" si="17"/>
        <v>1.0208839830296869E-3</v>
      </c>
      <c r="R97" s="302">
        <f t="shared" si="17"/>
        <v>1.0068374307300582E-3</v>
      </c>
      <c r="S97" s="302">
        <f t="shared" si="17"/>
        <v>1.0066281308111571E-3</v>
      </c>
      <c r="T97" s="302">
        <f t="shared" si="17"/>
        <v>1.0072977169063612E-3</v>
      </c>
      <c r="U97" s="302">
        <f t="shared" si="17"/>
        <v>1.0078830131467651E-3</v>
      </c>
      <c r="V97" s="302">
        <f t="shared" si="17"/>
        <v>1.000361464594194E-3</v>
      </c>
      <c r="W97" s="302">
        <f t="shared" si="17"/>
        <v>9.8357953129309095E-4</v>
      </c>
      <c r="X97" s="302">
        <f t="shared" si="17"/>
        <v>9.9830597406710422E-4</v>
      </c>
      <c r="Y97" s="302">
        <f t="shared" si="17"/>
        <v>9.9693617581115331E-4</v>
      </c>
      <c r="DA97" s="72"/>
    </row>
    <row r="98" spans="1:105" ht="12" customHeight="1" x14ac:dyDescent="0.25">
      <c r="A98" s="174" t="s">
        <v>2171</v>
      </c>
      <c r="B98" s="301">
        <f t="shared" ref="B98:Y98" si="18">IF(B$34=0,0,B$34/B$5)</f>
        <v>0.51723693290559125</v>
      </c>
      <c r="C98" s="301">
        <f t="shared" si="18"/>
        <v>0.51209931633481454</v>
      </c>
      <c r="D98" s="301">
        <f t="shared" si="18"/>
        <v>0.5075214756152171</v>
      </c>
      <c r="E98" s="301">
        <f t="shared" si="18"/>
        <v>0.50783980752487545</v>
      </c>
      <c r="F98" s="301">
        <f t="shared" si="18"/>
        <v>0.511794655425995</v>
      </c>
      <c r="G98" s="301">
        <f t="shared" si="18"/>
        <v>0.50628321402093202</v>
      </c>
      <c r="H98" s="301">
        <f t="shared" si="18"/>
        <v>0.50150887134021693</v>
      </c>
      <c r="I98" s="301">
        <f t="shared" si="18"/>
        <v>0.50635386201508992</v>
      </c>
      <c r="J98" s="301">
        <f t="shared" si="18"/>
        <v>0.49344626844200734</v>
      </c>
      <c r="K98" s="301">
        <f t="shared" si="18"/>
        <v>0.49288057649127409</v>
      </c>
      <c r="L98" s="301">
        <f t="shared" si="18"/>
        <v>0.49885658379039116</v>
      </c>
      <c r="M98" s="301">
        <f t="shared" si="18"/>
        <v>0.50129999259332103</v>
      </c>
      <c r="N98" s="301">
        <f t="shared" si="18"/>
        <v>0.50157100675546407</v>
      </c>
      <c r="O98" s="301">
        <f t="shared" si="18"/>
        <v>0.50159691115958138</v>
      </c>
      <c r="P98" s="301">
        <f t="shared" si="18"/>
        <v>0.50210356100532183</v>
      </c>
      <c r="Q98" s="301">
        <f t="shared" si="18"/>
        <v>0.49606073468909445</v>
      </c>
      <c r="R98" s="301">
        <f t="shared" si="18"/>
        <v>0.49936191066349889</v>
      </c>
      <c r="S98" s="301">
        <f t="shared" si="18"/>
        <v>0.49939130081725625</v>
      </c>
      <c r="T98" s="301">
        <f t="shared" si="18"/>
        <v>0.49927081895281766</v>
      </c>
      <c r="U98" s="301">
        <f t="shared" si="18"/>
        <v>0.49919288858625183</v>
      </c>
      <c r="V98" s="301">
        <f t="shared" si="18"/>
        <v>0.50093035504994454</v>
      </c>
      <c r="W98" s="301">
        <f t="shared" si="18"/>
        <v>0.50467069480013149</v>
      </c>
      <c r="X98" s="301">
        <f t="shared" si="18"/>
        <v>0.50142211060236719</v>
      </c>
      <c r="Y98" s="301">
        <f t="shared" si="18"/>
        <v>0.5017139091370576</v>
      </c>
      <c r="DA98" s="178"/>
    </row>
    <row r="99" spans="1:105" ht="12" customHeight="1" x14ac:dyDescent="0.25">
      <c r="A99" s="174" t="s">
        <v>2183</v>
      </c>
      <c r="B99" s="301">
        <f t="shared" ref="B99:Y99" si="19">IF(B$45=0,0,B$45/B$5)</f>
        <v>9.6307674729332909E-2</v>
      </c>
      <c r="C99" s="301">
        <f t="shared" si="19"/>
        <v>9.5890821894535863E-2</v>
      </c>
      <c r="D99" s="301">
        <f t="shared" si="19"/>
        <v>9.551383406221646E-2</v>
      </c>
      <c r="E99" s="301">
        <f t="shared" si="19"/>
        <v>9.5498584976446532E-2</v>
      </c>
      <c r="F99" s="301">
        <f t="shared" si="19"/>
        <v>9.5825956038388976E-2</v>
      </c>
      <c r="G99" s="301">
        <f t="shared" si="19"/>
        <v>9.53206731130333E-2</v>
      </c>
      <c r="H99" s="301">
        <f t="shared" si="19"/>
        <v>9.4885552654522781E-2</v>
      </c>
      <c r="I99" s="301">
        <f t="shared" si="19"/>
        <v>9.5224084744630663E-2</v>
      </c>
      <c r="J99" s="301">
        <f t="shared" si="19"/>
        <v>9.4159750300031639E-2</v>
      </c>
      <c r="K99" s="301">
        <f t="shared" si="19"/>
        <v>9.4091672797200321E-2</v>
      </c>
      <c r="L99" s="301">
        <f t="shared" si="19"/>
        <v>9.4691543137048653E-2</v>
      </c>
      <c r="M99" s="301">
        <f t="shared" si="19"/>
        <v>9.4796354234929187E-2</v>
      </c>
      <c r="N99" s="301">
        <f t="shared" si="19"/>
        <v>9.4776978965003922E-2</v>
      </c>
      <c r="O99" s="301">
        <f t="shared" si="19"/>
        <v>9.4765946938540277E-2</v>
      </c>
      <c r="P99" s="301">
        <f t="shared" si="19"/>
        <v>9.4698172407781972E-2</v>
      </c>
      <c r="Q99" s="301">
        <f t="shared" si="19"/>
        <v>9.4289721261857126E-2</v>
      </c>
      <c r="R99" s="301">
        <f t="shared" si="19"/>
        <v>9.4542572240780609E-2</v>
      </c>
      <c r="S99" s="301">
        <f t="shared" si="19"/>
        <v>9.4550861059931476E-2</v>
      </c>
      <c r="T99" s="301">
        <f t="shared" si="19"/>
        <v>9.4503037930883035E-2</v>
      </c>
      <c r="U99" s="301">
        <f t="shared" si="19"/>
        <v>9.447392346507355E-2</v>
      </c>
      <c r="V99" s="301">
        <f t="shared" si="19"/>
        <v>9.4613834287173432E-2</v>
      </c>
      <c r="W99" s="301">
        <f t="shared" si="19"/>
        <v>9.4947668462449286E-2</v>
      </c>
      <c r="X99" s="301">
        <f t="shared" si="19"/>
        <v>9.4651283013004725E-2</v>
      </c>
      <c r="Y99" s="301">
        <f t="shared" si="19"/>
        <v>9.4675486739141348E-2</v>
      </c>
      <c r="DA99" s="178"/>
    </row>
    <row r="100" spans="1:105" ht="12" customHeight="1" x14ac:dyDescent="0.25">
      <c r="A100" s="62" t="s">
        <v>2184</v>
      </c>
      <c r="B100" s="302">
        <f t="shared" ref="B100:Y100" si="20">IF(B$46=0,0,B$46/B$5)</f>
        <v>4.4025014528216291E-2</v>
      </c>
      <c r="C100" s="302">
        <f t="shared" si="20"/>
        <v>4.3595470520264294E-2</v>
      </c>
      <c r="D100" s="302">
        <f t="shared" si="20"/>
        <v>4.3216803675158719E-2</v>
      </c>
      <c r="E100" s="302">
        <f t="shared" si="20"/>
        <v>4.3194208402079153E-2</v>
      </c>
      <c r="F100" s="302">
        <f t="shared" si="20"/>
        <v>4.3525839972230827E-2</v>
      </c>
      <c r="G100" s="302">
        <f t="shared" si="20"/>
        <v>4.3003962022414459E-2</v>
      </c>
      <c r="H100" s="302">
        <f t="shared" si="20"/>
        <v>4.2561265732980462E-2</v>
      </c>
      <c r="I100" s="302">
        <f t="shared" si="20"/>
        <v>4.2882966557814199E-2</v>
      </c>
      <c r="J100" s="302">
        <f t="shared" si="20"/>
        <v>4.1843083888559902E-2</v>
      </c>
      <c r="K100" s="302">
        <f t="shared" si="20"/>
        <v>4.1773402800132024E-2</v>
      </c>
      <c r="L100" s="302">
        <f t="shared" si="20"/>
        <v>4.238016686956915E-2</v>
      </c>
      <c r="M100" s="302">
        <f t="shared" si="20"/>
        <v>4.2461187570681486E-2</v>
      </c>
      <c r="N100" s="302">
        <f t="shared" si="20"/>
        <v>4.2432561691969503E-2</v>
      </c>
      <c r="O100" s="302">
        <f t="shared" si="20"/>
        <v>4.2419750320222584E-2</v>
      </c>
      <c r="P100" s="302">
        <f t="shared" si="20"/>
        <v>4.2327512485869231E-2</v>
      </c>
      <c r="Q100" s="302">
        <f t="shared" si="20"/>
        <v>4.1951726187001132E-2</v>
      </c>
      <c r="R100" s="302">
        <f t="shared" si="20"/>
        <v>4.219285027307336E-2</v>
      </c>
      <c r="S100" s="302">
        <f t="shared" si="20"/>
        <v>4.220239523524353E-2</v>
      </c>
      <c r="T100" s="302">
        <f t="shared" si="20"/>
        <v>4.2152465614547351E-2</v>
      </c>
      <c r="U100" s="302">
        <f t="shared" si="20"/>
        <v>4.211953070637145E-2</v>
      </c>
      <c r="V100" s="302">
        <f t="shared" si="20"/>
        <v>4.2255346402144026E-2</v>
      </c>
      <c r="W100" s="302">
        <f t="shared" si="20"/>
        <v>4.2589891359176943E-2</v>
      </c>
      <c r="X100" s="302">
        <f t="shared" si="20"/>
        <v>4.2290451720314808E-2</v>
      </c>
      <c r="Y100" s="302">
        <f t="shared" si="20"/>
        <v>4.2315689167329827E-2</v>
      </c>
      <c r="DA100" s="72"/>
    </row>
    <row r="101" spans="1:105" ht="12" customHeight="1" x14ac:dyDescent="0.25">
      <c r="A101" s="62" t="s">
        <v>2191</v>
      </c>
      <c r="B101" s="302">
        <f t="shared" ref="B101:Y101" si="21">IF(B$52=0,0,B$52/B$5)</f>
        <v>3.7381140073055319E-2</v>
      </c>
      <c r="C101" s="302">
        <f t="shared" si="21"/>
        <v>3.7009840282850787E-2</v>
      </c>
      <c r="D101" s="302">
        <f t="shared" si="21"/>
        <v>3.6678995955455027E-2</v>
      </c>
      <c r="E101" s="302">
        <f t="shared" si="21"/>
        <v>3.6702002065320018E-2</v>
      </c>
      <c r="F101" s="302">
        <f t="shared" si="21"/>
        <v>3.6987822187500574E-2</v>
      </c>
      <c r="G101" s="302">
        <f t="shared" si="21"/>
        <v>3.6589505767963881E-2</v>
      </c>
      <c r="H101" s="302">
        <f t="shared" si="21"/>
        <v>3.624446008164367E-2</v>
      </c>
      <c r="I101" s="302">
        <f t="shared" si="21"/>
        <v>3.6594611556815169E-2</v>
      </c>
      <c r="J101" s="302">
        <f t="shared" si="21"/>
        <v>3.5661769115245892E-2</v>
      </c>
      <c r="K101" s="302">
        <f t="shared" si="21"/>
        <v>3.5620886091039194E-2</v>
      </c>
      <c r="L101" s="302">
        <f t="shared" si="21"/>
        <v>3.6052777071195995E-2</v>
      </c>
      <c r="M101" s="302">
        <f t="shared" si="21"/>
        <v>3.6229364242195111E-2</v>
      </c>
      <c r="N101" s="302">
        <f t="shared" si="21"/>
        <v>3.6248950659390711E-2</v>
      </c>
      <c r="O101" s="302">
        <f t="shared" si="21"/>
        <v>3.6250822792058005E-2</v>
      </c>
      <c r="P101" s="302">
        <f t="shared" si="21"/>
        <v>3.6287438794602944E-2</v>
      </c>
      <c r="Q101" s="302">
        <f t="shared" si="21"/>
        <v>3.5850718748926563E-2</v>
      </c>
      <c r="R101" s="302">
        <f t="shared" si="21"/>
        <v>3.6089297461416814E-2</v>
      </c>
      <c r="S101" s="302">
        <f t="shared" si="21"/>
        <v>3.6091421512087753E-2</v>
      </c>
      <c r="T101" s="302">
        <f t="shared" si="21"/>
        <v>3.6082714188297962E-2</v>
      </c>
      <c r="U101" s="302">
        <f t="shared" si="21"/>
        <v>3.607708209638185E-2</v>
      </c>
      <c r="V101" s="302">
        <f t="shared" si="21"/>
        <v>3.6202650231833174E-2</v>
      </c>
      <c r="W101" s="302">
        <f t="shared" si="21"/>
        <v>3.6472967672888927E-2</v>
      </c>
      <c r="X101" s="302">
        <f t="shared" si="21"/>
        <v>3.6238189811506179E-2</v>
      </c>
      <c r="Y101" s="302">
        <f t="shared" si="21"/>
        <v>3.6259278332461377E-2</v>
      </c>
      <c r="DA101" s="72"/>
    </row>
    <row r="102" spans="1:105" ht="12" customHeight="1" x14ac:dyDescent="0.25">
      <c r="A102" s="62" t="s">
        <v>2203</v>
      </c>
      <c r="B102" s="302">
        <f t="shared" ref="B102:Y102" si="22">IF(B$63=0,0,B$63/B$5)</f>
        <v>4.3828000376650838E-3</v>
      </c>
      <c r="C102" s="302">
        <f t="shared" si="22"/>
        <v>4.4957385563002246E-3</v>
      </c>
      <c r="D102" s="302">
        <f t="shared" si="22"/>
        <v>4.5935395387066771E-3</v>
      </c>
      <c r="E102" s="302">
        <f t="shared" si="22"/>
        <v>4.5889336791315773E-3</v>
      </c>
      <c r="F102" s="302">
        <f t="shared" si="22"/>
        <v>4.5036158466639923E-3</v>
      </c>
      <c r="G102" s="302">
        <f t="shared" si="22"/>
        <v>4.625648624310281E-3</v>
      </c>
      <c r="H102" s="302">
        <f t="shared" si="22"/>
        <v>4.7293608352643119E-3</v>
      </c>
      <c r="I102" s="302">
        <f t="shared" si="22"/>
        <v>4.6313254794121466E-3</v>
      </c>
      <c r="J102" s="302">
        <f t="shared" si="22"/>
        <v>4.8984992047723082E-3</v>
      </c>
      <c r="K102" s="302">
        <f t="shared" si="22"/>
        <v>4.9109952664791456E-3</v>
      </c>
      <c r="L102" s="302">
        <f t="shared" si="22"/>
        <v>4.7819409400833846E-3</v>
      </c>
      <c r="M102" s="302">
        <f t="shared" si="22"/>
        <v>4.7370007123684072E-3</v>
      </c>
      <c r="N102" s="302">
        <f t="shared" si="22"/>
        <v>4.7339607687187342E-3</v>
      </c>
      <c r="O102" s="302">
        <f t="shared" si="22"/>
        <v>4.7339334783116725E-3</v>
      </c>
      <c r="P102" s="302">
        <f t="shared" si="22"/>
        <v>4.7303591550911179E-3</v>
      </c>
      <c r="Q102" s="302">
        <f t="shared" si="22"/>
        <v>4.849198919391012E-3</v>
      </c>
      <c r="R102" s="302">
        <f t="shared" si="22"/>
        <v>4.7824777959677763E-3</v>
      </c>
      <c r="S102" s="302">
        <f t="shared" si="22"/>
        <v>4.7814836213529955E-3</v>
      </c>
      <c r="T102" s="302">
        <f t="shared" si="22"/>
        <v>4.7846641553052132E-3</v>
      </c>
      <c r="U102" s="302">
        <f t="shared" si="22"/>
        <v>4.7874443124471351E-3</v>
      </c>
      <c r="V102" s="302">
        <f t="shared" si="22"/>
        <v>4.7517169568224204E-3</v>
      </c>
      <c r="W102" s="302">
        <f t="shared" si="22"/>
        <v>4.6720027736421831E-3</v>
      </c>
      <c r="X102" s="302">
        <f t="shared" si="22"/>
        <v>4.7419533768187465E-3</v>
      </c>
      <c r="Y102" s="302">
        <f t="shared" si="22"/>
        <v>4.7354468351029771E-3</v>
      </c>
      <c r="DA102" s="72"/>
    </row>
    <row r="103" spans="1:105" ht="12" customHeight="1" x14ac:dyDescent="0.25">
      <c r="A103" s="62" t="s">
        <v>2205</v>
      </c>
      <c r="B103" s="302">
        <f t="shared" ref="B103:Y103" si="23">IF(B$64=0,0,B$64/B$5)</f>
        <v>8.7656000753301676E-3</v>
      </c>
      <c r="C103" s="302">
        <f t="shared" si="23"/>
        <v>8.9914771126004475E-3</v>
      </c>
      <c r="D103" s="302">
        <f t="shared" si="23"/>
        <v>9.1870790774133525E-3</v>
      </c>
      <c r="E103" s="302">
        <f t="shared" si="23"/>
        <v>9.1778673582631545E-3</v>
      </c>
      <c r="F103" s="302">
        <f t="shared" si="23"/>
        <v>9.0072316933279845E-3</v>
      </c>
      <c r="G103" s="302">
        <f t="shared" si="23"/>
        <v>9.251297248620562E-3</v>
      </c>
      <c r="H103" s="302">
        <f t="shared" si="23"/>
        <v>9.4587216705286237E-3</v>
      </c>
      <c r="I103" s="302">
        <f t="shared" si="23"/>
        <v>9.2626509588242933E-3</v>
      </c>
      <c r="J103" s="302">
        <f t="shared" si="23"/>
        <v>9.7969984095446182E-3</v>
      </c>
      <c r="K103" s="302">
        <f t="shared" si="23"/>
        <v>9.8219905329582913E-3</v>
      </c>
      <c r="L103" s="302">
        <f t="shared" si="23"/>
        <v>9.5638818801667708E-3</v>
      </c>
      <c r="M103" s="302">
        <f t="shared" si="23"/>
        <v>9.4740014247368144E-3</v>
      </c>
      <c r="N103" s="302">
        <f t="shared" si="23"/>
        <v>9.4679215374374702E-3</v>
      </c>
      <c r="O103" s="302">
        <f t="shared" si="23"/>
        <v>9.4678669566233449E-3</v>
      </c>
      <c r="P103" s="302">
        <f t="shared" si="23"/>
        <v>9.460718310182234E-3</v>
      </c>
      <c r="Q103" s="302">
        <f t="shared" si="23"/>
        <v>9.698397838782024E-3</v>
      </c>
      <c r="R103" s="302">
        <f t="shared" si="23"/>
        <v>9.5649555919355544E-3</v>
      </c>
      <c r="S103" s="302">
        <f t="shared" si="23"/>
        <v>9.5629672427059928E-3</v>
      </c>
      <c r="T103" s="302">
        <f t="shared" si="23"/>
        <v>9.5693283106104265E-3</v>
      </c>
      <c r="U103" s="302">
        <f t="shared" si="23"/>
        <v>9.5748886248942702E-3</v>
      </c>
      <c r="V103" s="302">
        <f t="shared" si="23"/>
        <v>9.5034339136448424E-3</v>
      </c>
      <c r="W103" s="302">
        <f t="shared" si="23"/>
        <v>9.3440055472843661E-3</v>
      </c>
      <c r="X103" s="302">
        <f t="shared" si="23"/>
        <v>9.4839067536374895E-3</v>
      </c>
      <c r="Y103" s="302">
        <f t="shared" si="23"/>
        <v>9.4708936702059578E-3</v>
      </c>
      <c r="DA103" s="72"/>
    </row>
    <row r="104" spans="1:105" ht="12" customHeight="1" x14ac:dyDescent="0.25">
      <c r="A104" s="62" t="s">
        <v>2207</v>
      </c>
      <c r="B104" s="302">
        <f t="shared" ref="B104:Y104" si="24">IF(B$65=0,0,B$65/B$5)</f>
        <v>1.7531200150660349E-3</v>
      </c>
      <c r="C104" s="302">
        <f t="shared" si="24"/>
        <v>1.79829542252009E-3</v>
      </c>
      <c r="D104" s="302">
        <f t="shared" si="24"/>
        <v>1.8374158154826708E-3</v>
      </c>
      <c r="E104" s="302">
        <f t="shared" si="24"/>
        <v>1.8355734716526304E-3</v>
      </c>
      <c r="F104" s="302">
        <f t="shared" si="24"/>
        <v>1.8014463386655975E-3</v>
      </c>
      <c r="G104" s="302">
        <f t="shared" si="24"/>
        <v>1.8502594497241133E-3</v>
      </c>
      <c r="H104" s="302">
        <f t="shared" si="24"/>
        <v>1.8917443341057252E-3</v>
      </c>
      <c r="I104" s="302">
        <f t="shared" si="24"/>
        <v>1.8525301917648586E-3</v>
      </c>
      <c r="J104" s="302">
        <f t="shared" si="24"/>
        <v>1.9593996819089231E-3</v>
      </c>
      <c r="K104" s="302">
        <f t="shared" si="24"/>
        <v>1.9643981065916583E-3</v>
      </c>
      <c r="L104" s="302">
        <f t="shared" si="24"/>
        <v>1.9127763760333543E-3</v>
      </c>
      <c r="M104" s="302">
        <f t="shared" si="24"/>
        <v>1.8948002849473618E-3</v>
      </c>
      <c r="N104" s="302">
        <f t="shared" si="24"/>
        <v>1.893584307487494E-3</v>
      </c>
      <c r="O104" s="302">
        <f t="shared" si="24"/>
        <v>1.8935733913246686E-3</v>
      </c>
      <c r="P104" s="302">
        <f t="shared" si="24"/>
        <v>1.8921436620364474E-3</v>
      </c>
      <c r="Q104" s="302">
        <f t="shared" si="24"/>
        <v>1.9396795677564052E-3</v>
      </c>
      <c r="R104" s="302">
        <f t="shared" si="24"/>
        <v>1.9129911183871102E-3</v>
      </c>
      <c r="S104" s="302">
        <f t="shared" si="24"/>
        <v>1.9125934485411985E-3</v>
      </c>
      <c r="T104" s="302">
        <f t="shared" si="24"/>
        <v>1.9138656621220859E-3</v>
      </c>
      <c r="U104" s="302">
        <f t="shared" si="24"/>
        <v>1.9149777249788541E-3</v>
      </c>
      <c r="V104" s="302">
        <f t="shared" si="24"/>
        <v>1.9006867827289693E-3</v>
      </c>
      <c r="W104" s="302">
        <f t="shared" si="24"/>
        <v>1.8688011094568733E-3</v>
      </c>
      <c r="X104" s="302">
        <f t="shared" si="24"/>
        <v>1.8967813507274982E-3</v>
      </c>
      <c r="Y104" s="302">
        <f t="shared" si="24"/>
        <v>1.8941787340411916E-3</v>
      </c>
      <c r="DA104" s="72"/>
    </row>
    <row r="105" spans="1:105" ht="12" customHeight="1" x14ac:dyDescent="0.25">
      <c r="A105" s="174" t="s">
        <v>2209</v>
      </c>
      <c r="B105" s="301">
        <f t="shared" ref="B105:Y105" si="25">IF(B$66=0,0,B$66/B$5)</f>
        <v>8.170416406692721E-2</v>
      </c>
      <c r="C105" s="301">
        <f t="shared" si="25"/>
        <v>8.2933189994774253E-2</v>
      </c>
      <c r="D105" s="301">
        <f t="shared" si="25"/>
        <v>8.4031251449303332E-2</v>
      </c>
      <c r="E105" s="301">
        <f t="shared" si="25"/>
        <v>8.3988692852711003E-2</v>
      </c>
      <c r="F105" s="301">
        <f t="shared" si="25"/>
        <v>8.3056003986698768E-2</v>
      </c>
      <c r="G105" s="301">
        <f t="shared" si="25"/>
        <v>8.4377278162990746E-2</v>
      </c>
      <c r="H105" s="301">
        <f t="shared" si="25"/>
        <v>8.5483629739849853E-2</v>
      </c>
      <c r="I105" s="301">
        <f t="shared" si="25"/>
        <v>8.4405972863927869E-2</v>
      </c>
      <c r="J105" s="301">
        <f t="shared" si="25"/>
        <v>8.7314565226541199E-2</v>
      </c>
      <c r="K105" s="301">
        <f t="shared" si="25"/>
        <v>8.7448608916262535E-2</v>
      </c>
      <c r="L105" s="301">
        <f t="shared" si="25"/>
        <v>8.6105226587854522E-2</v>
      </c>
      <c r="M105" s="301">
        <f t="shared" si="25"/>
        <v>8.5589859176281882E-2</v>
      </c>
      <c r="N105" s="301">
        <f t="shared" si="25"/>
        <v>8.5544909150273685E-2</v>
      </c>
      <c r="O105" s="301">
        <f t="shared" si="25"/>
        <v>8.5551520477293211E-2</v>
      </c>
      <c r="P105" s="301">
        <f t="shared" si="25"/>
        <v>8.5473730932408426E-2</v>
      </c>
      <c r="Q105" s="301">
        <f t="shared" si="25"/>
        <v>8.6794735995950764E-2</v>
      </c>
      <c r="R105" s="301">
        <f t="shared" si="25"/>
        <v>8.6071878077423378E-2</v>
      </c>
      <c r="S105" s="301">
        <f t="shared" si="25"/>
        <v>8.6064803790520172E-2</v>
      </c>
      <c r="T105" s="301">
        <f t="shared" si="25"/>
        <v>8.6081522526847046E-2</v>
      </c>
      <c r="U105" s="301">
        <f t="shared" si="25"/>
        <v>8.6106214190846589E-2</v>
      </c>
      <c r="V105" s="301">
        <f t="shared" si="25"/>
        <v>8.5723037222332238E-2</v>
      </c>
      <c r="W105" s="301">
        <f t="shared" si="25"/>
        <v>8.4868881083928899E-2</v>
      </c>
      <c r="X105" s="301">
        <f t="shared" si="25"/>
        <v>8.5599110128519965E-2</v>
      </c>
      <c r="Y105" s="301">
        <f t="shared" si="25"/>
        <v>8.5528523609030072E-2</v>
      </c>
      <c r="DA105" s="178"/>
    </row>
    <row r="106" spans="1:105" ht="12" customHeight="1" x14ac:dyDescent="0.25">
      <c r="A106" s="62" t="s">
        <v>2210</v>
      </c>
      <c r="B106" s="302">
        <f t="shared" ref="B106:Y106" si="26">IF(B$67=0,0,B$67/B$5)</f>
        <v>1.7529582686825688E-2</v>
      </c>
      <c r="C106" s="302">
        <f t="shared" si="26"/>
        <v>1.7356305988962054E-2</v>
      </c>
      <c r="D106" s="302">
        <f t="shared" si="26"/>
        <v>1.7241774133620609E-2</v>
      </c>
      <c r="E106" s="302">
        <f t="shared" si="26"/>
        <v>1.7254922991933656E-2</v>
      </c>
      <c r="F106" s="302">
        <f t="shared" si="26"/>
        <v>1.738058073494516E-2</v>
      </c>
      <c r="G106" s="302">
        <f t="shared" si="26"/>
        <v>1.7186090444609059E-2</v>
      </c>
      <c r="H106" s="302">
        <f t="shared" si="26"/>
        <v>1.7005466228939035E-2</v>
      </c>
      <c r="I106" s="302">
        <f t="shared" si="26"/>
        <v>1.7139821102325002E-2</v>
      </c>
      <c r="J106" s="302">
        <f t="shared" si="26"/>
        <v>1.6741308502001534E-2</v>
      </c>
      <c r="K106" s="302">
        <f t="shared" si="26"/>
        <v>1.6720157119530666E-2</v>
      </c>
      <c r="L106" s="302">
        <f t="shared" si="26"/>
        <v>1.6977746395060792E-2</v>
      </c>
      <c r="M106" s="302">
        <f t="shared" si="26"/>
        <v>1.7014947373461972E-2</v>
      </c>
      <c r="N106" s="302">
        <f t="shared" si="26"/>
        <v>1.7005936004657499E-2</v>
      </c>
      <c r="O106" s="302">
        <f t="shared" si="26"/>
        <v>1.7012550438189583E-2</v>
      </c>
      <c r="P106" s="302">
        <f t="shared" si="26"/>
        <v>1.697445782116357E-2</v>
      </c>
      <c r="Q106" s="302">
        <f t="shared" si="26"/>
        <v>1.6828555791885493E-2</v>
      </c>
      <c r="R106" s="302">
        <f t="shared" si="26"/>
        <v>1.693052035726542E-2</v>
      </c>
      <c r="S106" s="302">
        <f t="shared" si="26"/>
        <v>1.6936005823153247E-2</v>
      </c>
      <c r="T106" s="302">
        <f t="shared" si="26"/>
        <v>1.6912903949178982E-2</v>
      </c>
      <c r="U106" s="302">
        <f t="shared" si="26"/>
        <v>1.6902414962632797E-2</v>
      </c>
      <c r="V106" s="302">
        <f t="shared" si="26"/>
        <v>1.6961319556918292E-2</v>
      </c>
      <c r="W106" s="302">
        <f t="shared" si="26"/>
        <v>1.7095382207766411E-2</v>
      </c>
      <c r="X106" s="302">
        <f t="shared" si="26"/>
        <v>1.6957974000483142E-2</v>
      </c>
      <c r="Y106" s="302">
        <f t="shared" si="26"/>
        <v>1.6968233036024006E-2</v>
      </c>
      <c r="DA106" s="72"/>
    </row>
    <row r="107" spans="1:105" ht="12" customHeight="1" x14ac:dyDescent="0.25">
      <c r="A107" s="62" t="s">
        <v>2212</v>
      </c>
      <c r="B107" s="302">
        <f t="shared" ref="B107:Y107" si="27">IF(B$68=0,0,B$68/B$5)</f>
        <v>7.0413227838442092E-3</v>
      </c>
      <c r="C107" s="302">
        <f t="shared" si="27"/>
        <v>6.9713826571574924E-3</v>
      </c>
      <c r="D107" s="302">
        <f t="shared" si="27"/>
        <v>6.9090629500580085E-3</v>
      </c>
      <c r="E107" s="302">
        <f t="shared" si="27"/>
        <v>6.9133965109190081E-3</v>
      </c>
      <c r="F107" s="302">
        <f t="shared" si="27"/>
        <v>6.9672352042937412E-3</v>
      </c>
      <c r="G107" s="302">
        <f t="shared" si="27"/>
        <v>6.8922060726358579E-3</v>
      </c>
      <c r="H107" s="302">
        <f t="shared" si="27"/>
        <v>6.8272113173179216E-3</v>
      </c>
      <c r="I107" s="302">
        <f t="shared" si="27"/>
        <v>6.8931678278765411E-3</v>
      </c>
      <c r="J107" s="302">
        <f t="shared" si="27"/>
        <v>6.7174523541183393E-3</v>
      </c>
      <c r="K107" s="302">
        <f t="shared" si="27"/>
        <v>6.7097513966500452E-3</v>
      </c>
      <c r="L107" s="302">
        <f t="shared" si="27"/>
        <v>6.7911048222751482E-3</v>
      </c>
      <c r="M107" s="302">
        <f t="shared" si="27"/>
        <v>6.8243677796932618E-3</v>
      </c>
      <c r="N107" s="302">
        <f t="shared" si="27"/>
        <v>6.8280571879184727E-3</v>
      </c>
      <c r="O107" s="302">
        <f t="shared" si="27"/>
        <v>6.8284098334070462E-3</v>
      </c>
      <c r="P107" s="302">
        <f t="shared" si="27"/>
        <v>6.8353070305623292E-3</v>
      </c>
      <c r="Q107" s="302">
        <f t="shared" si="27"/>
        <v>6.7530439748670536E-3</v>
      </c>
      <c r="R107" s="302">
        <f t="shared" si="27"/>
        <v>6.7979840093527512E-3</v>
      </c>
      <c r="S107" s="302">
        <f t="shared" si="27"/>
        <v>6.798384107540076E-3</v>
      </c>
      <c r="T107" s="302">
        <f t="shared" si="27"/>
        <v>6.7967439468262104E-3</v>
      </c>
      <c r="U107" s="302">
        <f t="shared" si="27"/>
        <v>6.7956830541661085E-3</v>
      </c>
      <c r="V107" s="302">
        <f t="shared" si="27"/>
        <v>6.8193357777414339E-3</v>
      </c>
      <c r="W107" s="302">
        <f t="shared" si="27"/>
        <v>6.8702542984943127E-3</v>
      </c>
      <c r="X107" s="302">
        <f t="shared" si="27"/>
        <v>6.8260302138017171E-3</v>
      </c>
      <c r="Y107" s="302">
        <f t="shared" si="27"/>
        <v>6.8300025667794237E-3</v>
      </c>
      <c r="DA107" s="72"/>
    </row>
    <row r="108" spans="1:105" ht="12" customHeight="1" x14ac:dyDescent="0.25">
      <c r="A108" s="62" t="s">
        <v>2224</v>
      </c>
      <c r="B108" s="302">
        <f t="shared" ref="B108:Y108" si="28">IF(B$79=0,0,B$79/B$5)</f>
        <v>5.7133258596257307E-2</v>
      </c>
      <c r="C108" s="302">
        <f t="shared" si="28"/>
        <v>5.8605501348654707E-2</v>
      </c>
      <c r="D108" s="302">
        <f t="shared" si="28"/>
        <v>5.9880414365624725E-2</v>
      </c>
      <c r="E108" s="302">
        <f t="shared" si="28"/>
        <v>5.982037334985834E-2</v>
      </c>
      <c r="F108" s="302">
        <f t="shared" si="28"/>
        <v>5.8708188047459871E-2</v>
      </c>
      <c r="G108" s="302">
        <f t="shared" si="28"/>
        <v>6.029898164574584E-2</v>
      </c>
      <c r="H108" s="302">
        <f t="shared" si="28"/>
        <v>6.1650952193592901E-2</v>
      </c>
      <c r="I108" s="302">
        <f t="shared" si="28"/>
        <v>6.0372983933726324E-2</v>
      </c>
      <c r="J108" s="302">
        <f t="shared" si="28"/>
        <v>6.3855804370421321E-2</v>
      </c>
      <c r="K108" s="302">
        <f t="shared" si="28"/>
        <v>6.4018700400081827E-2</v>
      </c>
      <c r="L108" s="302">
        <f t="shared" si="28"/>
        <v>6.2336375370518587E-2</v>
      </c>
      <c r="M108" s="302">
        <f t="shared" si="28"/>
        <v>6.1750544023126651E-2</v>
      </c>
      <c r="N108" s="302">
        <f t="shared" si="28"/>
        <v>6.1710915957697718E-2</v>
      </c>
      <c r="O108" s="302">
        <f t="shared" si="28"/>
        <v>6.1710560205696582E-2</v>
      </c>
      <c r="P108" s="302">
        <f t="shared" si="28"/>
        <v>6.1663966080682524E-2</v>
      </c>
      <c r="Q108" s="302">
        <f t="shared" si="28"/>
        <v>6.3213136229198219E-2</v>
      </c>
      <c r="R108" s="302">
        <f t="shared" si="28"/>
        <v>6.2343373710805221E-2</v>
      </c>
      <c r="S108" s="302">
        <f t="shared" si="28"/>
        <v>6.233041385982685E-2</v>
      </c>
      <c r="T108" s="302">
        <f t="shared" si="28"/>
        <v>6.2371874630841859E-2</v>
      </c>
      <c r="U108" s="302">
        <f t="shared" si="28"/>
        <v>6.2408116174047686E-2</v>
      </c>
      <c r="V108" s="302">
        <f t="shared" si="28"/>
        <v>6.194238188767251E-2</v>
      </c>
      <c r="W108" s="302">
        <f t="shared" si="28"/>
        <v>6.0903244577668179E-2</v>
      </c>
      <c r="X108" s="302">
        <f t="shared" si="28"/>
        <v>6.1815105914235113E-2</v>
      </c>
      <c r="Y108" s="302">
        <f t="shared" si="28"/>
        <v>6.1730288006226645E-2</v>
      </c>
      <c r="DA108" s="72"/>
    </row>
    <row r="109" spans="1:105" ht="12" customHeight="1" x14ac:dyDescent="0.25">
      <c r="A109" s="41" t="s">
        <v>2226</v>
      </c>
      <c r="B109" s="235">
        <f t="shared" ref="B109:Y109" si="29">IF(B$80=0,0,B$80/B$5)</f>
        <v>7.830910298876545E-2</v>
      </c>
      <c r="C109" s="235">
        <f t="shared" si="29"/>
        <v>8.0327017110147378E-2</v>
      </c>
      <c r="D109" s="235">
        <f t="shared" si="29"/>
        <v>8.2074463294744354E-2</v>
      </c>
      <c r="E109" s="235">
        <f t="shared" si="29"/>
        <v>8.1992168704820387E-2</v>
      </c>
      <c r="F109" s="235">
        <f t="shared" si="29"/>
        <v>8.0467763559236419E-2</v>
      </c>
      <c r="G109" s="235">
        <f t="shared" si="29"/>
        <v>8.2648168156887067E-2</v>
      </c>
      <c r="H109" s="235">
        <f t="shared" si="29"/>
        <v>8.4501232439764679E-2</v>
      </c>
      <c r="I109" s="235">
        <f t="shared" si="29"/>
        <v>8.2749598618465009E-2</v>
      </c>
      <c r="J109" s="235">
        <f t="shared" si="29"/>
        <v>8.7523290001900178E-2</v>
      </c>
      <c r="K109" s="235">
        <f t="shared" si="29"/>
        <v>8.7746561740228463E-2</v>
      </c>
      <c r="L109" s="235">
        <f t="shared" si="29"/>
        <v>8.5440700544184636E-2</v>
      </c>
      <c r="M109" s="235">
        <f t="shared" si="29"/>
        <v>8.4637736938675059E-2</v>
      </c>
      <c r="N109" s="235">
        <f t="shared" si="29"/>
        <v>8.4583421145507168E-2</v>
      </c>
      <c r="O109" s="235">
        <f t="shared" si="29"/>
        <v>8.4582933537749816E-2</v>
      </c>
      <c r="P109" s="235">
        <f t="shared" si="29"/>
        <v>8.4519069787912238E-2</v>
      </c>
      <c r="Q109" s="235">
        <f t="shared" si="29"/>
        <v>8.6642423639729529E-2</v>
      </c>
      <c r="R109" s="235">
        <f t="shared" si="29"/>
        <v>8.5450292746060016E-2</v>
      </c>
      <c r="S109" s="235">
        <f t="shared" si="29"/>
        <v>8.5432529461942908E-2</v>
      </c>
      <c r="T109" s="235">
        <f t="shared" si="29"/>
        <v>8.5489357233842878E-2</v>
      </c>
      <c r="U109" s="235">
        <f t="shared" si="29"/>
        <v>8.5539031325765957E-2</v>
      </c>
      <c r="V109" s="235">
        <f t="shared" si="29"/>
        <v>8.490067750010924E-2</v>
      </c>
      <c r="W109" s="235">
        <f t="shared" si="29"/>
        <v>8.3476394820844624E-2</v>
      </c>
      <c r="X109" s="235">
        <f t="shared" si="29"/>
        <v>8.4726228019075159E-2</v>
      </c>
      <c r="Y109" s="235">
        <f t="shared" si="29"/>
        <v>8.4609973241092595E-2</v>
      </c>
      <c r="DA109" s="97"/>
    </row>
    <row r="110" spans="1:105" ht="12" customHeight="1" x14ac:dyDescent="0.25">
      <c r="A110" s="172"/>
      <c r="B110" s="172"/>
      <c r="C110" s="172"/>
      <c r="D110" s="172"/>
      <c r="E110" s="172"/>
      <c r="F110" s="172"/>
      <c r="G110" s="172"/>
      <c r="H110" s="172"/>
      <c r="I110" s="172"/>
      <c r="J110" s="172"/>
      <c r="K110" s="172"/>
      <c r="L110" s="172"/>
      <c r="M110" s="172"/>
      <c r="N110" s="172"/>
      <c r="O110" s="172"/>
      <c r="P110" s="172"/>
      <c r="Q110" s="172"/>
      <c r="R110" s="172"/>
      <c r="S110" s="172"/>
      <c r="T110" s="172"/>
      <c r="U110" s="172"/>
      <c r="V110" s="172"/>
      <c r="W110" s="172"/>
      <c r="X110" s="172"/>
      <c r="Y110" s="172"/>
      <c r="DA110" s="176"/>
    </row>
    <row r="111" spans="1:105" ht="15" customHeight="1" x14ac:dyDescent="0.25">
      <c r="A111" s="32" t="s">
        <v>56</v>
      </c>
      <c r="B111" s="257"/>
      <c r="C111" s="257"/>
      <c r="D111" s="257"/>
      <c r="E111" s="257"/>
      <c r="F111" s="257"/>
      <c r="G111" s="257"/>
      <c r="H111" s="257"/>
      <c r="I111" s="257"/>
      <c r="J111" s="257"/>
      <c r="K111" s="257"/>
      <c r="L111" s="257"/>
      <c r="M111" s="257"/>
      <c r="N111" s="257"/>
      <c r="O111" s="257"/>
      <c r="P111" s="257"/>
      <c r="Q111" s="257"/>
      <c r="R111" s="257"/>
      <c r="S111" s="257"/>
      <c r="T111" s="257"/>
      <c r="U111" s="257"/>
      <c r="V111" s="257"/>
      <c r="W111" s="257"/>
      <c r="X111" s="257"/>
      <c r="Y111" s="257"/>
      <c r="DA111" s="88"/>
    </row>
    <row r="112" spans="1:105" ht="12" customHeight="1" x14ac:dyDescent="0.25">
      <c r="A112" s="172"/>
      <c r="B112" s="172"/>
      <c r="C112" s="172"/>
      <c r="D112" s="172"/>
      <c r="E112" s="172"/>
      <c r="F112" s="172"/>
      <c r="G112" s="172"/>
      <c r="H112" s="172"/>
      <c r="I112" s="172"/>
      <c r="J112" s="172"/>
      <c r="K112" s="172"/>
      <c r="L112" s="172"/>
      <c r="M112" s="172"/>
      <c r="N112" s="172"/>
      <c r="O112" s="172"/>
      <c r="P112" s="172"/>
      <c r="Q112" s="172"/>
      <c r="R112" s="172"/>
      <c r="S112" s="172"/>
      <c r="T112" s="172"/>
      <c r="U112" s="172"/>
      <c r="V112" s="172"/>
      <c r="W112" s="172"/>
      <c r="X112" s="172"/>
      <c r="Y112" s="172"/>
      <c r="DA112" s="176"/>
    </row>
    <row r="113" spans="1:105" ht="12" customHeight="1" x14ac:dyDescent="0.25">
      <c r="A113" s="35" t="s">
        <v>22</v>
      </c>
      <c r="B113" s="320">
        <f t="shared" ref="B113:Y113" si="30">SUM(B$114:B$124)</f>
        <v>108.94925259389794</v>
      </c>
      <c r="C113" s="320">
        <f t="shared" si="30"/>
        <v>109.1953116035713</v>
      </c>
      <c r="D113" s="320">
        <f t="shared" si="30"/>
        <v>111.52671379556691</v>
      </c>
      <c r="E113" s="320">
        <f t="shared" si="30"/>
        <v>112.03777381256042</v>
      </c>
      <c r="F113" s="320">
        <f t="shared" si="30"/>
        <v>110.07090512905106</v>
      </c>
      <c r="G113" s="320">
        <f t="shared" si="30"/>
        <v>105.75903992192643</v>
      </c>
      <c r="H113" s="320">
        <f t="shared" si="30"/>
        <v>101.66642059462863</v>
      </c>
      <c r="I113" s="320">
        <f t="shared" si="30"/>
        <v>101.40446830003896</v>
      </c>
      <c r="J113" s="320">
        <f t="shared" si="30"/>
        <v>100.46047410561013</v>
      </c>
      <c r="K113" s="320">
        <f t="shared" si="30"/>
        <v>96.667568135169176</v>
      </c>
      <c r="L113" s="320">
        <f t="shared" si="30"/>
        <v>99.194771286176646</v>
      </c>
      <c r="M113" s="320">
        <f t="shared" si="30"/>
        <v>99.212462675419999</v>
      </c>
      <c r="N113" s="320">
        <f t="shared" si="30"/>
        <v>99.996127920555367</v>
      </c>
      <c r="O113" s="320">
        <f t="shared" si="30"/>
        <v>98.64440446365272</v>
      </c>
      <c r="P113" s="320">
        <f t="shared" si="30"/>
        <v>97.287241633792533</v>
      </c>
      <c r="Q113" s="320">
        <f t="shared" si="30"/>
        <v>95.644111514181134</v>
      </c>
      <c r="R113" s="320">
        <f t="shared" si="30"/>
        <v>97.349277509353186</v>
      </c>
      <c r="S113" s="320">
        <f t="shared" si="30"/>
        <v>97.689943262779849</v>
      </c>
      <c r="T113" s="320">
        <f t="shared" si="30"/>
        <v>98.166485076638196</v>
      </c>
      <c r="U113" s="320">
        <f t="shared" si="30"/>
        <v>95.967479901010364</v>
      </c>
      <c r="V113" s="320">
        <f t="shared" si="30"/>
        <v>96.628114700679461</v>
      </c>
      <c r="W113" s="320">
        <f t="shared" si="30"/>
        <v>100.82155772557383</v>
      </c>
      <c r="X113" s="320">
        <f t="shared" si="30"/>
        <v>99.996916203670267</v>
      </c>
      <c r="Y113" s="320">
        <f t="shared" si="30"/>
        <v>91.001652296177085</v>
      </c>
      <c r="DA113" s="95"/>
    </row>
    <row r="114" spans="1:105" ht="12" customHeight="1" x14ac:dyDescent="0.25">
      <c r="A114" s="55" t="s">
        <v>91</v>
      </c>
      <c r="B114" s="330">
        <f>IF(B$6=0,0,B$6/FBT!B$5*1000)</f>
        <v>1.5079035422277438</v>
      </c>
      <c r="C114" s="330">
        <f>IF(C$6=0,0,C$6/FBT!C$5*1000)</f>
        <v>1.5502533869791353</v>
      </c>
      <c r="D114" s="330">
        <f>IF(D$6=0,0,D$6/FBT!D$5*1000)</f>
        <v>1.6177969561325052</v>
      </c>
      <c r="E114" s="330">
        <f>IF(E$6=0,0,E$6/FBT!E$5*1000)</f>
        <v>1.6235807797370039</v>
      </c>
      <c r="F114" s="330">
        <f>IF(F$6=0,0,F$6/FBT!F$5*1000)</f>
        <v>1.5654223345131884</v>
      </c>
      <c r="G114" s="330">
        <f>IF(G$6=0,0,G$6/FBT!G$5*1000)</f>
        <v>1.5448552342839006</v>
      </c>
      <c r="H114" s="330">
        <f>IF(H$6=0,0,H$6/FBT!H$5*1000)</f>
        <v>1.5183700668055125</v>
      </c>
      <c r="I114" s="330">
        <f>IF(I$6=0,0,I$6/FBT!I$5*1000)</f>
        <v>1.4830645192554044</v>
      </c>
      <c r="J114" s="330">
        <f>IF(J$6=0,0,J$6/FBT!J$5*1000)</f>
        <v>1.5540175342654117</v>
      </c>
      <c r="K114" s="330">
        <f>IF(K$6=0,0,K$6/FBT!K$5*1000)</f>
        <v>1.499159903791156</v>
      </c>
      <c r="L114" s="330">
        <f>IF(L$6=0,0,L$6/FBT!L$5*1000)</f>
        <v>1.4979269616491875</v>
      </c>
      <c r="M114" s="330">
        <f>IF(M$6=0,0,M$6/FBT!M$5*1000)</f>
        <v>1.4841142306398583</v>
      </c>
      <c r="N114" s="330">
        <f>IF(N$6=0,0,N$6/FBT!N$5*1000)</f>
        <v>1.494877094525334</v>
      </c>
      <c r="O114" s="330">
        <f>IF(O$6=0,0,O$6/FBT!O$5*1000)</f>
        <v>1.474661206542957</v>
      </c>
      <c r="P114" s="330">
        <f>IF(P$6=0,0,P$6/FBT!P$5*1000)</f>
        <v>1.4532745077978069</v>
      </c>
      <c r="Q114" s="330">
        <f>IF(Q$6=0,0,Q$6/FBT!Q$5*1000)</f>
        <v>1.464623122738991</v>
      </c>
      <c r="R114" s="330">
        <f>IF(R$6=0,0,R$6/FBT!R$5*1000)</f>
        <v>1.4702234467641693</v>
      </c>
      <c r="S114" s="330">
        <f>IF(S$6=0,0,S$6/FBT!S$5*1000)</f>
        <v>1.4750616747849015</v>
      </c>
      <c r="T114" s="330">
        <f>IF(T$6=0,0,T$6/FBT!T$5*1000)</f>
        <v>1.4832431444163006</v>
      </c>
      <c r="U114" s="330">
        <f>IF(U$6=0,0,U$6/FBT!U$5*1000)</f>
        <v>1.4508598921009792</v>
      </c>
      <c r="V114" s="330">
        <f>IF(V$6=0,0,V$6/FBT!V$5*1000)</f>
        <v>1.4499456351442119</v>
      </c>
      <c r="W114" s="330">
        <f>IF(W$6=0,0,W$6/FBT!W$5*1000)</f>
        <v>1.4874903073793886</v>
      </c>
      <c r="X114" s="330">
        <f>IF(X$6=0,0,X$6/FBT!X$5*1000)</f>
        <v>1.4974127825161747</v>
      </c>
      <c r="Y114" s="330">
        <f>IF(Y$6=0,0,Y$6/FBT!Y$5*1000)</f>
        <v>1.3608425884897057</v>
      </c>
      <c r="DA114" s="67"/>
    </row>
    <row r="115" spans="1:105" ht="12" customHeight="1" x14ac:dyDescent="0.25">
      <c r="A115" s="173" t="s">
        <v>92</v>
      </c>
      <c r="B115" s="331">
        <f>IF(B$7=0,0,B$7/FBT!B$5*1000)</f>
        <v>1.7592207992657012</v>
      </c>
      <c r="C115" s="331">
        <f>IF(C$7=0,0,C$7/FBT!C$5*1000)</f>
        <v>1.8086289514756579</v>
      </c>
      <c r="D115" s="331">
        <f>IF(D$7=0,0,D$7/FBT!D$5*1000)</f>
        <v>1.8874297821545893</v>
      </c>
      <c r="E115" s="331">
        <f>IF(E$7=0,0,E$7/FBT!E$5*1000)</f>
        <v>1.8941775763598374</v>
      </c>
      <c r="F115" s="331">
        <f>IF(F$7=0,0,F$7/FBT!F$5*1000)</f>
        <v>1.8263260569320534</v>
      </c>
      <c r="G115" s="331">
        <f>IF(G$7=0,0,G$7/FBT!G$5*1000)</f>
        <v>1.8023311066645511</v>
      </c>
      <c r="H115" s="331">
        <f>IF(H$7=0,0,H$7/FBT!H$5*1000)</f>
        <v>1.7714317446064316</v>
      </c>
      <c r="I115" s="331">
        <f>IF(I$7=0,0,I$7/FBT!I$5*1000)</f>
        <v>1.7302419391313055</v>
      </c>
      <c r="J115" s="331">
        <f>IF(J$7=0,0,J$7/FBT!J$5*1000)</f>
        <v>1.8130204566429806</v>
      </c>
      <c r="K115" s="331">
        <f>IF(K$7=0,0,K$7/FBT!K$5*1000)</f>
        <v>1.7490198877563488</v>
      </c>
      <c r="L115" s="331">
        <f>IF(L$7=0,0,L$7/FBT!L$5*1000)</f>
        <v>1.7475814552573854</v>
      </c>
      <c r="M115" s="331">
        <f>IF(M$7=0,0,M$7/FBT!M$5*1000)</f>
        <v>1.731466602413168</v>
      </c>
      <c r="N115" s="331">
        <f>IF(N$7=0,0,N$7/FBT!N$5*1000)</f>
        <v>1.7440232769462238</v>
      </c>
      <c r="O115" s="331">
        <f>IF(O$7=0,0,O$7/FBT!O$5*1000)</f>
        <v>1.7204380743001169</v>
      </c>
      <c r="P115" s="331">
        <f>IF(P$7=0,0,P$7/FBT!P$5*1000)</f>
        <v>1.6954869257641083</v>
      </c>
      <c r="Q115" s="331">
        <f>IF(Q$7=0,0,Q$7/FBT!Q$5*1000)</f>
        <v>1.7087269765288233</v>
      </c>
      <c r="R115" s="331">
        <f>IF(R$7=0,0,R$7/FBT!R$5*1000)</f>
        <v>1.7152606878915311</v>
      </c>
      <c r="S115" s="331">
        <f>IF(S$7=0,0,S$7/FBT!S$5*1000)</f>
        <v>1.7209052872490513</v>
      </c>
      <c r="T115" s="331">
        <f>IF(T$7=0,0,T$7/FBT!T$5*1000)</f>
        <v>1.7304503351523508</v>
      </c>
      <c r="U115" s="331">
        <f>IF(U$7=0,0,U$7/FBT!U$5*1000)</f>
        <v>1.6926698741178092</v>
      </c>
      <c r="V115" s="331">
        <f>IF(V$7=0,0,V$7/FBT!V$5*1000)</f>
        <v>1.6916032410015811</v>
      </c>
      <c r="W115" s="331">
        <f>IF(W$7=0,0,W$7/FBT!W$5*1000)</f>
        <v>1.7354053586092872</v>
      </c>
      <c r="X115" s="331">
        <f>IF(X$7=0,0,X$7/FBT!X$5*1000)</f>
        <v>1.7469815796022035</v>
      </c>
      <c r="Y115" s="331">
        <f>IF(Y$7=0,0,Y$7/FBT!Y$5*1000)</f>
        <v>1.5876496865713234</v>
      </c>
      <c r="DA115" s="177"/>
    </row>
    <row r="116" spans="1:105" ht="12" customHeight="1" x14ac:dyDescent="0.25">
      <c r="A116" s="173" t="s">
        <v>93</v>
      </c>
      <c r="B116" s="331">
        <f>IF(B$8=0,0,B$8/FBT!B$5*1000)</f>
        <v>4.0210761126073162</v>
      </c>
      <c r="C116" s="331">
        <f>IF(C$8=0,0,C$8/FBT!C$5*1000)</f>
        <v>4.1340090319443599</v>
      </c>
      <c r="D116" s="331">
        <f>IF(D$8=0,0,D$8/FBT!D$5*1000)</f>
        <v>4.3141252163533466</v>
      </c>
      <c r="E116" s="331">
        <f>IF(E$8=0,0,E$8/FBT!E$5*1000)</f>
        <v>4.3295487459653437</v>
      </c>
      <c r="F116" s="331">
        <f>IF(F$8=0,0,F$8/FBT!F$5*1000)</f>
        <v>4.1744595587018374</v>
      </c>
      <c r="G116" s="331">
        <f>IF(G$8=0,0,G$8/FBT!G$5*1000)</f>
        <v>4.1196139580904019</v>
      </c>
      <c r="H116" s="331">
        <f>IF(H$8=0,0,H$8/FBT!H$5*1000)</f>
        <v>4.0489868448147002</v>
      </c>
      <c r="I116" s="331">
        <f>IF(I$8=0,0,I$8/FBT!I$5*1000)</f>
        <v>3.9548387180144138</v>
      </c>
      <c r="J116" s="331">
        <f>IF(J$8=0,0,J$8/FBT!J$5*1000)</f>
        <v>4.1440467580410969</v>
      </c>
      <c r="K116" s="331">
        <f>IF(K$8=0,0,K$8/FBT!K$5*1000)</f>
        <v>3.9977597434430838</v>
      </c>
      <c r="L116" s="331">
        <f>IF(L$8=0,0,L$8/FBT!L$5*1000)</f>
        <v>3.9944718977311657</v>
      </c>
      <c r="M116" s="331">
        <f>IF(M$8=0,0,M$8/FBT!M$5*1000)</f>
        <v>3.9576379483729558</v>
      </c>
      <c r="N116" s="331">
        <f>IF(N$8=0,0,N$8/FBT!N$5*1000)</f>
        <v>3.9863389187342264</v>
      </c>
      <c r="O116" s="331">
        <f>IF(O$8=0,0,O$8/FBT!O$5*1000)</f>
        <v>3.9324298841145509</v>
      </c>
      <c r="P116" s="331">
        <f>IF(P$8=0,0,P$8/FBT!P$5*1000)</f>
        <v>3.8753986874608191</v>
      </c>
      <c r="Q116" s="331">
        <f>IF(Q$8=0,0,Q$8/FBT!Q$5*1000)</f>
        <v>3.9056616606373109</v>
      </c>
      <c r="R116" s="331">
        <f>IF(R$8=0,0,R$8/FBT!R$5*1000)</f>
        <v>3.920595858037784</v>
      </c>
      <c r="S116" s="331">
        <f>IF(S$8=0,0,S$8/FBT!S$5*1000)</f>
        <v>3.9334977994264038</v>
      </c>
      <c r="T116" s="331">
        <f>IF(T$8=0,0,T$8/FBT!T$5*1000)</f>
        <v>3.9553150517768008</v>
      </c>
      <c r="U116" s="331">
        <f>IF(U$8=0,0,U$8/FBT!U$5*1000)</f>
        <v>3.868959712269278</v>
      </c>
      <c r="V116" s="331">
        <f>IF(V$8=0,0,V$8/FBT!V$5*1000)</f>
        <v>3.8665216937179001</v>
      </c>
      <c r="W116" s="331">
        <f>IF(W$8=0,0,W$8/FBT!W$5*1000)</f>
        <v>3.96664081967837</v>
      </c>
      <c r="X116" s="331">
        <f>IF(X$8=0,0,X$8/FBT!X$5*1000)</f>
        <v>3.9931007533764666</v>
      </c>
      <c r="Y116" s="331">
        <f>IF(Y$8=0,0,Y$8/FBT!Y$5*1000)</f>
        <v>3.6289135693058809</v>
      </c>
      <c r="DA116" s="177"/>
    </row>
    <row r="117" spans="1:105" ht="12" customHeight="1" x14ac:dyDescent="0.25">
      <c r="A117" s="173" t="s">
        <v>94</v>
      </c>
      <c r="B117" s="331">
        <f>IF(B$9=0,0,B$9/FBT!B$5*1000)</f>
        <v>3.0158070844554872</v>
      </c>
      <c r="C117" s="331">
        <f>IF(C$9=0,0,C$9/FBT!C$5*1000)</f>
        <v>3.1005067739582706</v>
      </c>
      <c r="D117" s="331">
        <f>IF(D$9=0,0,D$9/FBT!D$5*1000)</f>
        <v>3.2355939122650113</v>
      </c>
      <c r="E117" s="331">
        <f>IF(E$9=0,0,E$9/FBT!E$5*1000)</f>
        <v>3.2471615594740078</v>
      </c>
      <c r="F117" s="331">
        <f>IF(F$9=0,0,F$9/FBT!F$5*1000)</f>
        <v>3.1308446690263771</v>
      </c>
      <c r="G117" s="331">
        <f>IF(G$9=0,0,G$9/FBT!G$5*1000)</f>
        <v>3.0897104685678007</v>
      </c>
      <c r="H117" s="331">
        <f>IF(H$9=0,0,H$9/FBT!H$5*1000)</f>
        <v>3.0367401336110245</v>
      </c>
      <c r="I117" s="331">
        <f>IF(I$9=0,0,I$9/FBT!I$5*1000)</f>
        <v>2.9661290385108083</v>
      </c>
      <c r="J117" s="331">
        <f>IF(J$9=0,0,J$9/FBT!J$5*1000)</f>
        <v>3.1080350685308233</v>
      </c>
      <c r="K117" s="331">
        <f>IF(K$9=0,0,K$9/FBT!K$5*1000)</f>
        <v>2.9983198075823121</v>
      </c>
      <c r="L117" s="331">
        <f>IF(L$9=0,0,L$9/FBT!L$5*1000)</f>
        <v>2.9958539232983736</v>
      </c>
      <c r="M117" s="331">
        <f>IF(M$9=0,0,M$9/FBT!M$5*1000)</f>
        <v>2.9682284612797165</v>
      </c>
      <c r="N117" s="331">
        <f>IF(N$9=0,0,N$9/FBT!N$5*1000)</f>
        <v>2.989754189050668</v>
      </c>
      <c r="O117" s="331">
        <f>IF(O$9=0,0,O$9/FBT!O$5*1000)</f>
        <v>2.9493224130859139</v>
      </c>
      <c r="P117" s="331">
        <f>IF(P$9=0,0,P$9/FBT!P$5*1000)</f>
        <v>2.9065490155956142</v>
      </c>
      <c r="Q117" s="331">
        <f>IF(Q$9=0,0,Q$9/FBT!Q$5*1000)</f>
        <v>2.9292462454779815</v>
      </c>
      <c r="R117" s="331">
        <f>IF(R$9=0,0,R$9/FBT!R$5*1000)</f>
        <v>2.9404468935283381</v>
      </c>
      <c r="S117" s="331">
        <f>IF(S$9=0,0,S$9/FBT!S$5*1000)</f>
        <v>2.9501233495698034</v>
      </c>
      <c r="T117" s="331">
        <f>IF(T$9=0,0,T$9/FBT!T$5*1000)</f>
        <v>2.9664862888326011</v>
      </c>
      <c r="U117" s="331">
        <f>IF(U$9=0,0,U$9/FBT!U$5*1000)</f>
        <v>2.9017197842019584</v>
      </c>
      <c r="V117" s="331">
        <f>IF(V$9=0,0,V$9/FBT!V$5*1000)</f>
        <v>2.8998912702884247</v>
      </c>
      <c r="W117" s="331">
        <f>IF(W$9=0,0,W$9/FBT!W$5*1000)</f>
        <v>2.9749806147587776</v>
      </c>
      <c r="X117" s="331">
        <f>IF(X$9=0,0,X$9/FBT!X$5*1000)</f>
        <v>2.9948255650323499</v>
      </c>
      <c r="Y117" s="331">
        <f>IF(Y$9=0,0,Y$9/FBT!Y$5*1000)</f>
        <v>2.721685176979411</v>
      </c>
      <c r="DA117" s="177"/>
    </row>
    <row r="118" spans="1:105" ht="12" customHeight="1" x14ac:dyDescent="0.25">
      <c r="A118" s="56" t="s">
        <v>95</v>
      </c>
      <c r="B118" s="332">
        <f>IF(B$10=0,0,B$10/FBT!B$5*1000)</f>
        <v>2.15851018876418</v>
      </c>
      <c r="C118" s="332">
        <f>IF(C$10=0,0,C$10/FBT!C$5*1000)</f>
        <v>2.1629928066434165</v>
      </c>
      <c r="D118" s="332">
        <f>IF(D$10=0,0,D$10/FBT!D$5*1000)</f>
        <v>2.2140129959360548</v>
      </c>
      <c r="E118" s="332">
        <f>IF(E$10=0,0,E$10/FBT!E$5*1000)</f>
        <v>2.2244405526674633</v>
      </c>
      <c r="F118" s="332">
        <f>IF(F$10=0,0,F$10/FBT!F$5*1000)</f>
        <v>2.1831022818138086</v>
      </c>
      <c r="G118" s="332">
        <f>IF(G$10=0,0,G$10/FBT!G$5*1000)</f>
        <v>2.0988118851439537</v>
      </c>
      <c r="H118" s="332">
        <f>IF(H$10=0,0,H$10/FBT!H$5*1000)</f>
        <v>2.0189738141000295</v>
      </c>
      <c r="I118" s="332">
        <f>IF(I$10=0,0,I$10/FBT!I$5*1000)</f>
        <v>2.0088009926940265</v>
      </c>
      <c r="J118" s="332">
        <f>IF(J$10=0,0,J$10/FBT!J$5*1000)</f>
        <v>2.0020154139282744</v>
      </c>
      <c r="K118" s="332">
        <f>IF(K$10=0,0,K$10/FBT!K$5*1000)</f>
        <v>1.9267302992694995</v>
      </c>
      <c r="L118" s="332">
        <f>IF(L$10=0,0,L$10/FBT!L$5*1000)</f>
        <v>1.9741908323901718</v>
      </c>
      <c r="M118" s="332">
        <f>IF(M$10=0,0,M$10/FBT!M$5*1000)</f>
        <v>1.9705155171791398</v>
      </c>
      <c r="N118" s="332">
        <f>IF(N$10=0,0,N$10/FBT!N$5*1000)</f>
        <v>1.9847176767779948</v>
      </c>
      <c r="O118" s="332">
        <f>IF(O$10=0,0,O$10/FBT!O$5*1000)</f>
        <v>1.9580566476477259</v>
      </c>
      <c r="P118" s="332">
        <f>IF(P$10=0,0,P$10/FBT!P$5*1000)</f>
        <v>1.9276716889601206</v>
      </c>
      <c r="Q118" s="332">
        <f>IF(Q$10=0,0,Q$10/FBT!Q$5*1000)</f>
        <v>1.9020473170574383</v>
      </c>
      <c r="R118" s="332">
        <f>IF(R$10=0,0,R$10/FBT!R$5*1000)</f>
        <v>1.9329614068360348</v>
      </c>
      <c r="S118" s="332">
        <f>IF(S$10=0,0,S$10/FBT!S$5*1000)</f>
        <v>1.9398708197000838</v>
      </c>
      <c r="T118" s="332">
        <f>IF(T$10=0,0,T$10/FBT!T$5*1000)</f>
        <v>1.9571669182615885</v>
      </c>
      <c r="U118" s="332">
        <f>IF(U$10=0,0,U$10/FBT!U$5*1000)</f>
        <v>1.9135083489856402</v>
      </c>
      <c r="V118" s="332">
        <f>IF(V$10=0,0,V$10/FBT!V$5*1000)</f>
        <v>1.9254660900547329</v>
      </c>
      <c r="W118" s="332">
        <f>IF(W$10=0,0,W$10/FBT!W$5*1000)</f>
        <v>2.008394726503548</v>
      </c>
      <c r="X118" s="332">
        <f>IF(X$10=0,0,X$10/FBT!X$5*1000)</f>
        <v>1.9927024107100462</v>
      </c>
      <c r="Y118" s="332">
        <f>IF(Y$10=0,0,Y$10/FBT!Y$5*1000)</f>
        <v>1.8154606904130695</v>
      </c>
      <c r="DA118" s="68"/>
    </row>
    <row r="119" spans="1:105" ht="12" customHeight="1" x14ac:dyDescent="0.25">
      <c r="A119" s="174" t="s">
        <v>2147</v>
      </c>
      <c r="B119" s="348">
        <f>IF(B$16=0,0,B$16/FBT!B$5*1000)</f>
        <v>6.6590086804967124</v>
      </c>
      <c r="C119" s="348">
        <f>IF(C$16=0,0,C$16/FBT!C$5*1000)</f>
        <v>6.6665448378723609</v>
      </c>
      <c r="D119" s="348">
        <f>IF(D$16=0,0,D$16/FBT!D$5*1000)</f>
        <v>6.8061731092591193</v>
      </c>
      <c r="E119" s="348">
        <f>IF(E$16=0,0,E$16/FBT!E$5*1000)</f>
        <v>6.8323898304344803</v>
      </c>
      <c r="F119" s="348">
        <f>IF(F$16=0,0,F$16/FBT!F$5*1000)</f>
        <v>6.7146493337552631</v>
      </c>
      <c r="G119" s="348">
        <f>IF(G$16=0,0,G$16/FBT!G$5*1000)</f>
        <v>6.4441183130547977</v>
      </c>
      <c r="H119" s="348">
        <f>IF(H$16=0,0,H$16/FBT!H$5*1000)</f>
        <v>6.1946613531697112</v>
      </c>
      <c r="I119" s="348">
        <f>IF(I$16=0,0,I$16/FBT!I$5*1000)</f>
        <v>6.1682069512762858</v>
      </c>
      <c r="J119" s="348">
        <f>IF(J$16=0,0,J$16/FBT!J$5*1000)</f>
        <v>6.1330177179321899</v>
      </c>
      <c r="K119" s="348">
        <f>IF(K$16=0,0,K$16/FBT!K$5*1000)</f>
        <v>5.9016586338494932</v>
      </c>
      <c r="L119" s="348">
        <f>IF(L$16=0,0,L$16/FBT!L$5*1000)</f>
        <v>6.0498635514581931</v>
      </c>
      <c r="M119" s="348">
        <f>IF(M$16=0,0,M$16/FBT!M$5*1000)</f>
        <v>6.0390623612735661</v>
      </c>
      <c r="N119" s="348">
        <f>IF(N$16=0,0,N$16/FBT!N$5*1000)</f>
        <v>6.0827743745913114</v>
      </c>
      <c r="O119" s="348">
        <f>IF(O$16=0,0,O$16/FBT!O$5*1000)</f>
        <v>5.9993592881278817</v>
      </c>
      <c r="P119" s="348">
        <f>IF(P$16=0,0,P$16/FBT!P$5*1000)</f>
        <v>5.9070194631841231</v>
      </c>
      <c r="Q119" s="348">
        <f>IF(Q$16=0,0,Q$16/FBT!Q$5*1000)</f>
        <v>5.8265554436848781</v>
      </c>
      <c r="R119" s="348">
        <f>IF(R$16=0,0,R$16/FBT!R$5*1000)</f>
        <v>5.9214859033613214</v>
      </c>
      <c r="S119" s="348">
        <f>IF(S$16=0,0,S$16/FBT!S$5*1000)</f>
        <v>5.9425873536780935</v>
      </c>
      <c r="T119" s="348">
        <f>IF(T$16=0,0,T$16/FBT!T$5*1000)</f>
        <v>5.9687021835891212</v>
      </c>
      <c r="U119" s="348">
        <f>IF(U$16=0,0,U$16/FBT!U$5*1000)</f>
        <v>5.8334687927360278</v>
      </c>
      <c r="V119" s="348">
        <f>IF(V$16=0,0,V$16/FBT!V$5*1000)</f>
        <v>5.8698145401961774</v>
      </c>
      <c r="W119" s="348">
        <f>IF(W$16=0,0,W$16/FBT!W$5*1000)</f>
        <v>6.1207393751952495</v>
      </c>
      <c r="X119" s="348">
        <f>IF(X$16=0,0,X$16/FBT!X$5*1000)</f>
        <v>6.0733000111267899</v>
      </c>
      <c r="Y119" s="348">
        <f>IF(Y$16=0,0,Y$16/FBT!Y$5*1000)</f>
        <v>5.5264340810267205</v>
      </c>
      <c r="DA119" s="178"/>
    </row>
    <row r="120" spans="1:105" ht="12" customHeight="1" x14ac:dyDescent="0.25">
      <c r="A120" s="174" t="s">
        <v>2159</v>
      </c>
      <c r="B120" s="348">
        <f>IF(B$25=0,0,B$25/FBT!B$5*1000)</f>
        <v>5.549173900413928</v>
      </c>
      <c r="C120" s="348">
        <f>IF(C$25=0,0,C$25/FBT!C$5*1000)</f>
        <v>5.555454031560302</v>
      </c>
      <c r="D120" s="348">
        <f>IF(D$25=0,0,D$25/FBT!D$5*1000)</f>
        <v>5.6718109243826023</v>
      </c>
      <c r="E120" s="348">
        <f>IF(E$25=0,0,E$25/FBT!E$5*1000)</f>
        <v>5.6936581920287352</v>
      </c>
      <c r="F120" s="348">
        <f>IF(F$25=0,0,F$25/FBT!F$5*1000)</f>
        <v>5.5955411114627216</v>
      </c>
      <c r="G120" s="348">
        <f>IF(G$25=0,0,G$25/FBT!G$5*1000)</f>
        <v>5.3700985942123314</v>
      </c>
      <c r="H120" s="348">
        <f>IF(H$25=0,0,H$25/FBT!H$5*1000)</f>
        <v>5.1622177943080914</v>
      </c>
      <c r="I120" s="348">
        <f>IF(I$25=0,0,I$25/FBT!I$5*1000)</f>
        <v>5.1401724593969034</v>
      </c>
      <c r="J120" s="348">
        <f>IF(J$25=0,0,J$25/FBT!J$5*1000)</f>
        <v>5.1108480982768274</v>
      </c>
      <c r="K120" s="348">
        <f>IF(K$25=0,0,K$25/FBT!K$5*1000)</f>
        <v>4.9180488615412479</v>
      </c>
      <c r="L120" s="348">
        <f>IF(L$25=0,0,L$25/FBT!L$5*1000)</f>
        <v>5.0415529595484951</v>
      </c>
      <c r="M120" s="348">
        <f>IF(M$25=0,0,M$25/FBT!M$5*1000)</f>
        <v>5.0325519677279722</v>
      </c>
      <c r="N120" s="348">
        <f>IF(N$25=0,0,N$25/FBT!N$5*1000)</f>
        <v>5.0689786454927583</v>
      </c>
      <c r="O120" s="348">
        <f>IF(O$25=0,0,O$25/FBT!O$5*1000)</f>
        <v>4.9994660734399012</v>
      </c>
      <c r="P120" s="348">
        <f>IF(P$25=0,0,P$25/FBT!P$5*1000)</f>
        <v>4.9225162193201042</v>
      </c>
      <c r="Q120" s="348">
        <f>IF(Q$25=0,0,Q$25/FBT!Q$5*1000)</f>
        <v>4.8554628697373978</v>
      </c>
      <c r="R120" s="348">
        <f>IF(R$25=0,0,R$25/FBT!R$5*1000)</f>
        <v>4.9345715861344353</v>
      </c>
      <c r="S120" s="348">
        <f>IF(S$25=0,0,S$25/FBT!S$5*1000)</f>
        <v>4.952156128065079</v>
      </c>
      <c r="T120" s="348">
        <f>IF(T$25=0,0,T$25/FBT!T$5*1000)</f>
        <v>4.9739184863242674</v>
      </c>
      <c r="U120" s="348">
        <f>IF(U$25=0,0,U$25/FBT!U$5*1000)</f>
        <v>4.8612239939466937</v>
      </c>
      <c r="V120" s="348">
        <f>IF(V$25=0,0,V$25/FBT!V$5*1000)</f>
        <v>4.8915121168301487</v>
      </c>
      <c r="W120" s="348">
        <f>IF(W$25=0,0,W$25/FBT!W$5*1000)</f>
        <v>5.1006161459960406</v>
      </c>
      <c r="X120" s="348">
        <f>IF(X$25=0,0,X$25/FBT!X$5*1000)</f>
        <v>5.0610833426056594</v>
      </c>
      <c r="Y120" s="348">
        <f>IF(Y$25=0,0,Y$25/FBT!Y$5*1000)</f>
        <v>4.6053617341889321</v>
      </c>
      <c r="DA120" s="178"/>
    </row>
    <row r="121" spans="1:105" ht="12" customHeight="1" x14ac:dyDescent="0.25">
      <c r="A121" s="174" t="s">
        <v>2171</v>
      </c>
      <c r="B121" s="348">
        <f>IF(B$34=0,0,B$34/FBT!B$5*1000)</f>
        <v>56.352577254024304</v>
      </c>
      <c r="C121" s="348">
        <f>IF(C$34=0,0,C$34/FBT!C$5*1000)</f>
        <v>55.918844419155903</v>
      </c>
      <c r="D121" s="348">
        <f>IF(D$34=0,0,D$34/FBT!D$5*1000)</f>
        <v>56.602202356042106</v>
      </c>
      <c r="E121" s="348">
        <f>IF(E$34=0,0,E$34/FBT!E$5*1000)</f>
        <v>56.89724148848623</v>
      </c>
      <c r="F121" s="348">
        <f>IF(F$34=0,0,F$34/FBT!F$5*1000)</f>
        <v>56.33370096295004</v>
      </c>
      <c r="G121" s="348">
        <f>IF(G$34=0,0,G$34/FBT!G$5*1000)</f>
        <v>53.544026643440972</v>
      </c>
      <c r="H121" s="348">
        <f>IF(H$34=0,0,H$34/FBT!H$5*1000)</f>
        <v>50.986611845611975</v>
      </c>
      <c r="I121" s="348">
        <f>IF(I$34=0,0,I$34/FBT!I$5*1000)</f>
        <v>51.34654414931147</v>
      </c>
      <c r="J121" s="348">
        <f>IF(J$34=0,0,J$34/FBT!J$5*1000)</f>
        <v>49.571846073328224</v>
      </c>
      <c r="K121" s="348">
        <f>IF(K$34=0,0,K$34/FBT!K$5*1000)</f>
        <v>47.645566710471698</v>
      </c>
      <c r="L121" s="348">
        <f>IF(L$34=0,0,L$34/FBT!L$5*1000)</f>
        <v>49.483964733691259</v>
      </c>
      <c r="M121" s="348">
        <f>IF(M$34=0,0,M$34/FBT!M$5*1000)</f>
        <v>49.735206804353183</v>
      </c>
      <c r="N121" s="348">
        <f>IF(N$34=0,0,N$34/FBT!N$5*1000)</f>
        <v>50.155158552761129</v>
      </c>
      <c r="O121" s="348">
        <f>IF(O$34=0,0,O$34/FBT!O$5*1000)</f>
        <v>49.479728582144631</v>
      </c>
      <c r="P121" s="348">
        <f>IF(P$34=0,0,P$34/FBT!P$5*1000)</f>
        <v>48.848270464712428</v>
      </c>
      <c r="Q121" s="348">
        <f>IF(Q$34=0,0,Q$34/FBT!Q$5*1000)</f>
        <v>47.445288226410355</v>
      </c>
      <c r="R121" s="348">
        <f>IF(R$34=0,0,R$34/FBT!R$5*1000)</f>
        <v>48.612521218781794</v>
      </c>
      <c r="S121" s="348">
        <f>IF(S$34=0,0,S$34/FBT!S$5*1000)</f>
        <v>48.785507842763593</v>
      </c>
      <c r="T121" s="348">
        <f>IF(T$34=0,0,T$34/FBT!T$5*1000)</f>
        <v>49.011661397932713</v>
      </c>
      <c r="U121" s="348">
        <f>IF(U$34=0,0,U$34/FBT!U$5*1000)</f>
        <v>47.906283502128439</v>
      </c>
      <c r="V121" s="348">
        <f>IF(V$34=0,0,V$34/FBT!V$5*1000)</f>
        <v>48.403955804818125</v>
      </c>
      <c r="W121" s="348">
        <f>IF(W$34=0,0,W$34/FBT!W$5*1000)</f>
        <v>50.881685588196909</v>
      </c>
      <c r="X121" s="348">
        <f>IF(X$34=0,0,X$34/FBT!X$5*1000)</f>
        <v>50.140664776572393</v>
      </c>
      <c r="Y121" s="348">
        <f>IF(Y$34=0,0,Y$34/FBT!Y$5*1000)</f>
        <v>45.656794711446288</v>
      </c>
      <c r="DA121" s="178"/>
    </row>
    <row r="122" spans="1:105" ht="12" customHeight="1" x14ac:dyDescent="0.25">
      <c r="A122" s="174" t="s">
        <v>2183</v>
      </c>
      <c r="B122" s="348">
        <f>IF(B$45=0,0,B$45/FBT!B$5*1000)</f>
        <v>10.49264918081705</v>
      </c>
      <c r="C122" s="348">
        <f>IF(C$45=0,0,C$45/FBT!C$5*1000)</f>
        <v>10.470828176696401</v>
      </c>
      <c r="D122" s="348">
        <f>IF(D$45=0,0,D$45/FBT!D$5*1000)</f>
        <v>10.652344034974083</v>
      </c>
      <c r="E122" s="348">
        <f>IF(E$45=0,0,E$45/FBT!E$5*1000)</f>
        <v>10.6994488630107</v>
      </c>
      <c r="F122" s="348">
        <f>IF(F$45=0,0,F$45/FBT!F$5*1000)</f>
        <v>10.547649716002127</v>
      </c>
      <c r="G122" s="348">
        <f>IF(G$45=0,0,G$45/FBT!G$5*1000)</f>
        <v>10.081022873146187</v>
      </c>
      <c r="H122" s="348">
        <f>IF(H$45=0,0,H$45/FBT!H$5*1000)</f>
        <v>9.646674504528491</v>
      </c>
      <c r="I122" s="348">
        <f>IF(I$45=0,0,I$45/FBT!I$5*1000)</f>
        <v>9.65614768288712</v>
      </c>
      <c r="J122" s="348">
        <f>IF(J$45=0,0,J$45/FBT!J$5*1000)</f>
        <v>9.4593331568070447</v>
      </c>
      <c r="K122" s="348">
        <f>IF(K$45=0,0,K$45/FBT!K$5*1000)</f>
        <v>9.0956131910754046</v>
      </c>
      <c r="L122" s="348">
        <f>IF(L$45=0,0,L$45/FBT!L$5*1000)</f>
        <v>9.3929059642146679</v>
      </c>
      <c r="M122" s="348">
        <f>IF(M$45=0,0,M$45/FBT!M$5*1000)</f>
        <v>9.4049797562988058</v>
      </c>
      <c r="N122" s="348">
        <f>IF(N$45=0,0,N$45/FBT!N$5*1000)</f>
        <v>9.4773309125083181</v>
      </c>
      <c r="O122" s="348">
        <f>IF(O$45=0,0,O$45/FBT!O$5*1000)</f>
        <v>9.3481303991864202</v>
      </c>
      <c r="P122" s="348">
        <f>IF(P$45=0,0,P$45/FBT!P$5*1000)</f>
        <v>9.2129239813144288</v>
      </c>
      <c r="Q122" s="348">
        <f>IF(Q$45=0,0,Q$45/FBT!Q$5*1000)</f>
        <v>9.0182566150101167</v>
      </c>
      <c r="R122" s="348">
        <f>IF(R$45=0,0,R$45/FBT!R$5*1000)</f>
        <v>9.203651101515824</v>
      </c>
      <c r="S122" s="348">
        <f>IF(S$45=0,0,S$45/FBT!S$5*1000)</f>
        <v>9.2366682523916879</v>
      </c>
      <c r="T122" s="348">
        <f>IF(T$45=0,0,T$45/FBT!T$5*1000)</f>
        <v>9.2770310627390042</v>
      </c>
      <c r="U122" s="348">
        <f>IF(U$45=0,0,U$45/FBT!U$5*1000)</f>
        <v>9.0664243513040397</v>
      </c>
      <c r="V122" s="348">
        <f>IF(V$45=0,0,V$45/FBT!V$5*1000)</f>
        <v>9.1423564317720754</v>
      </c>
      <c r="W122" s="348">
        <f>IF(W$45=0,0,W$45/FBT!W$5*1000)</f>
        <v>9.5727718367954768</v>
      </c>
      <c r="X122" s="348">
        <f>IF(X$45=0,0,X$45/FBT!X$5*1000)</f>
        <v>9.4648364160213116</v>
      </c>
      <c r="Y122" s="348">
        <f>IF(Y$45=0,0,Y$45/FBT!Y$5*1000)</f>
        <v>8.6156257252066641</v>
      </c>
      <c r="DA122" s="178"/>
    </row>
    <row r="123" spans="1:105" ht="12" customHeight="1" x14ac:dyDescent="0.25">
      <c r="A123" s="174" t="s">
        <v>2209</v>
      </c>
      <c r="B123" s="348">
        <f>IF(B$66=0,0,B$66/FBT!B$5*1000)</f>
        <v>8.9016076089009299</v>
      </c>
      <c r="C123" s="348">
        <f>IF(C$66=0,0,C$66/FBT!C$5*1000)</f>
        <v>9.0559155237575553</v>
      </c>
      <c r="D123" s="348">
        <f>IF(D$66=0,0,D$66/FBT!D$5*1000)</f>
        <v>9.3717293302697691</v>
      </c>
      <c r="E123" s="348">
        <f>IF(E$66=0,0,E$66/FBT!E$5*1000)</f>
        <v>9.4099061726446482</v>
      </c>
      <c r="F123" s="348">
        <f>IF(F$66=0,0,F$66/FBT!F$5*1000)</f>
        <v>9.1420495352180033</v>
      </c>
      <c r="G123" s="348">
        <f>IF(G$66=0,0,G$66/FBT!G$5*1000)</f>
        <v>8.9236599297432306</v>
      </c>
      <c r="H123" s="348">
        <f>IF(H$66=0,0,H$66/FBT!H$5*1000)</f>
        <v>8.6908146550870757</v>
      </c>
      <c r="I123" s="348">
        <f>IF(I$66=0,0,I$66/FBT!I$5*1000)</f>
        <v>8.5591427996141185</v>
      </c>
      <c r="J123" s="348">
        <f>IF(J$66=0,0,J$66/FBT!J$5*1000)</f>
        <v>8.7716626189835498</v>
      </c>
      <c r="K123" s="348">
        <f>IF(K$66=0,0,K$66/FBT!K$5*1000)</f>
        <v>8.4534443607385708</v>
      </c>
      <c r="L123" s="348">
        <f>IF(L$66=0,0,L$66/FBT!L$5*1000)</f>
        <v>8.5411882579266436</v>
      </c>
      <c r="M123" s="348">
        <f>IF(M$66=0,0,M$66/FBT!M$5*1000)</f>
        <v>8.4915807089213207</v>
      </c>
      <c r="N123" s="348">
        <f>IF(N$66=0,0,N$66/FBT!N$5*1000)</f>
        <v>8.5541596783430549</v>
      </c>
      <c r="O123" s="348">
        <f>IF(O$66=0,0,O$66/FBT!O$5*1000)</f>
        <v>8.4391787884425806</v>
      </c>
      <c r="P123" s="348">
        <f>IF(P$66=0,0,P$66/FBT!P$5*1000)</f>
        <v>8.3155035145629839</v>
      </c>
      <c r="Q123" s="348">
        <f>IF(Q$66=0,0,Q$66/FBT!Q$5*1000)</f>
        <v>8.3014054084406244</v>
      </c>
      <c r="R123" s="348">
        <f>IF(R$66=0,0,R$66/FBT!R$5*1000)</f>
        <v>8.3790351447103024</v>
      </c>
      <c r="S123" s="348">
        <f>IF(S$66=0,0,S$66/FBT!S$5*1000)</f>
        <v>8.4076657992181971</v>
      </c>
      <c r="T123" s="348">
        <f>IF(T$66=0,0,T$66/FBT!T$5*1000)</f>
        <v>8.450320496506027</v>
      </c>
      <c r="U123" s="348">
        <f>IF(U$66=0,0,U$66/FBT!U$5*1000)</f>
        <v>8.2633963797121659</v>
      </c>
      <c r="V123" s="348">
        <f>IF(V$66=0,0,V$66/FBT!V$5*1000)</f>
        <v>8.2832554732101364</v>
      </c>
      <c r="W123" s="348">
        <f>IF(W$66=0,0,W$66/FBT!W$5*1000)</f>
        <v>8.5566127933082008</v>
      </c>
      <c r="X123" s="348">
        <f>IF(X$66=0,0,X$66/FBT!X$5*1000)</f>
        <v>8.5596470426303526</v>
      </c>
      <c r="Y123" s="348">
        <f>IF(Y$66=0,0,Y$66/FBT!Y$5*1000)</f>
        <v>7.783236966874326</v>
      </c>
      <c r="DA123" s="178"/>
    </row>
    <row r="124" spans="1:105" ht="12" customHeight="1" x14ac:dyDescent="0.25">
      <c r="A124" s="41" t="s">
        <v>2226</v>
      </c>
      <c r="B124" s="333">
        <f>IF(B$80=0,0,B$80/FBT!B$5*1000)</f>
        <v>8.5317182419245743</v>
      </c>
      <c r="C124" s="333">
        <f>IF(C$80=0,0,C$80/FBT!C$5*1000)</f>
        <v>8.7713336635279475</v>
      </c>
      <c r="D124" s="333">
        <f>IF(D$80=0,0,D$80/FBT!D$5*1000)</f>
        <v>9.1534951777977156</v>
      </c>
      <c r="E124" s="333">
        <f>IF(E$80=0,0,E$80/FBT!E$5*1000)</f>
        <v>9.1862200517519632</v>
      </c>
      <c r="F124" s="333">
        <f>IF(F$80=0,0,F$80/FBT!F$5*1000)</f>
        <v>8.8571595686756197</v>
      </c>
      <c r="G124" s="333">
        <f>IF(G$80=0,0,G$80/FBT!G$5*1000)</f>
        <v>8.740790915578307</v>
      </c>
      <c r="H124" s="333">
        <f>IF(H$80=0,0,H$80/FBT!H$5*1000)</f>
        <v>8.5909378379855887</v>
      </c>
      <c r="I124" s="333">
        <f>IF(I$80=0,0,I$80/FBT!I$5*1000)</f>
        <v>8.3911790499470786</v>
      </c>
      <c r="J124" s="333">
        <f>IF(J$80=0,0,J$80/FBT!J$5*1000)</f>
        <v>8.7926312088737006</v>
      </c>
      <c r="K124" s="333">
        <f>IF(K$80=0,0,K$80/FBT!K$5*1000)</f>
        <v>8.4822467356503619</v>
      </c>
      <c r="L124" s="333">
        <f>IF(L$80=0,0,L$80/FBT!L$5*1000)</f>
        <v>8.4752707490111021</v>
      </c>
      <c r="M124" s="333">
        <f>IF(M$80=0,0,M$80/FBT!M$5*1000)</f>
        <v>8.3971183169603165</v>
      </c>
      <c r="N124" s="333">
        <f>IF(N$80=0,0,N$80/FBT!N$5*1000)</f>
        <v>8.4580146008243418</v>
      </c>
      <c r="O124" s="333">
        <f>IF(O$80=0,0,O$80/FBT!O$5*1000)</f>
        <v>8.3436331066200502</v>
      </c>
      <c r="P124" s="333">
        <f>IF(P$80=0,0,P$80/FBT!P$5*1000)</f>
        <v>8.2226271651199898</v>
      </c>
      <c r="Q124" s="333">
        <f>IF(Q$80=0,0,Q$80/FBT!Q$5*1000)</f>
        <v>8.2868376284572118</v>
      </c>
      <c r="R124" s="333">
        <f>IF(R$80=0,0,R$80/FBT!R$5*1000)</f>
        <v>8.3185242617916675</v>
      </c>
      <c r="S124" s="333">
        <f>IF(S$80=0,0,S$80/FBT!S$5*1000)</f>
        <v>8.3458989559329702</v>
      </c>
      <c r="T124" s="333">
        <f>IF(T$80=0,0,T$80/FBT!T$5*1000)</f>
        <v>8.3921897111074291</v>
      </c>
      <c r="U124" s="333">
        <f>IF(U$80=0,0,U$80/FBT!U$5*1000)</f>
        <v>8.2089652695073418</v>
      </c>
      <c r="V124" s="333">
        <f>IF(V$80=0,0,V$80/FBT!V$5*1000)</f>
        <v>8.203792403645954</v>
      </c>
      <c r="W124" s="333">
        <f>IF(W$80=0,0,W$80/FBT!W$5*1000)</f>
        <v>8.4162201591525783</v>
      </c>
      <c r="X124" s="333">
        <f>IF(X$80=0,0,X$80/FBT!X$5*1000)</f>
        <v>8.4723615234765184</v>
      </c>
      <c r="Y124" s="333">
        <f>IF(Y$80=0,0,Y$80/FBT!Y$5*1000)</f>
        <v>7.6996473656747551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useful energy demand"</f>
        <v>DE: Food, beverages and tobacco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22</v>
      </c>
      <c r="B5" s="223">
        <v>2160.624616578506</v>
      </c>
      <c r="C5" s="223">
        <v>2159.9073231754228</v>
      </c>
      <c r="D5" s="223">
        <v>2227.687105646949</v>
      </c>
      <c r="E5" s="223">
        <v>2320.8336706557889</v>
      </c>
      <c r="F5" s="223">
        <v>2343.4381974781309</v>
      </c>
      <c r="G5" s="223">
        <v>2342.761849461408</v>
      </c>
      <c r="H5" s="223">
        <v>2324.5586789421191</v>
      </c>
      <c r="I5" s="223">
        <v>2380.971243900487</v>
      </c>
      <c r="J5" s="223">
        <v>2330.414378504207</v>
      </c>
      <c r="K5" s="223">
        <v>2300.2672184735438</v>
      </c>
      <c r="L5" s="223">
        <v>2347.969306122608</v>
      </c>
      <c r="M5" s="223">
        <v>2404.894545599584</v>
      </c>
      <c r="N5" s="223">
        <v>2431.995583811688</v>
      </c>
      <c r="O5" s="223">
        <v>2416.401920309082</v>
      </c>
      <c r="P5" s="223">
        <v>2442.068888096419</v>
      </c>
      <c r="Q5" s="223">
        <v>2395.1617601545122</v>
      </c>
      <c r="R5" s="223">
        <v>2482.1034313189748</v>
      </c>
      <c r="S5" s="223">
        <v>2499.1276713038651</v>
      </c>
      <c r="T5" s="223">
        <v>2537.6874212925959</v>
      </c>
      <c r="U5" s="223">
        <v>2497.7118625980511</v>
      </c>
      <c r="V5" s="223">
        <v>2488.3368303481898</v>
      </c>
      <c r="W5" s="223">
        <v>2547.47286066372</v>
      </c>
      <c r="X5" s="223">
        <v>2478.4040365018159</v>
      </c>
      <c r="Y5" s="223">
        <v>2421.751248547534</v>
      </c>
      <c r="DA5" s="89" t="s">
        <v>2228</v>
      </c>
    </row>
    <row r="6" spans="1:105" ht="12" customHeight="1" x14ac:dyDescent="0.25">
      <c r="A6" s="55" t="s">
        <v>91</v>
      </c>
      <c r="B6" s="259">
        <v>29.71212549161751</v>
      </c>
      <c r="C6" s="259">
        <v>30.407256492319831</v>
      </c>
      <c r="D6" s="259">
        <v>31.861092105108209</v>
      </c>
      <c r="E6" s="259">
        <v>33.106720053458901</v>
      </c>
      <c r="F6" s="259">
        <v>32.916265412143353</v>
      </c>
      <c r="G6" s="259">
        <v>33.640039703031043</v>
      </c>
      <c r="H6" s="259">
        <v>34.096753541709489</v>
      </c>
      <c r="I6" s="259">
        <v>34.153737697043503</v>
      </c>
      <c r="J6" s="259">
        <v>35.172786826096861</v>
      </c>
      <c r="K6" s="259">
        <v>34.780796881096272</v>
      </c>
      <c r="L6" s="259">
        <v>34.556874256294172</v>
      </c>
      <c r="M6" s="259">
        <v>35.059113703989418</v>
      </c>
      <c r="N6" s="259">
        <v>35.445829031510598</v>
      </c>
      <c r="O6" s="259">
        <v>35.131222649159092</v>
      </c>
      <c r="P6" s="259">
        <v>35.539717091425857</v>
      </c>
      <c r="Q6" s="259">
        <v>35.587331693585682</v>
      </c>
      <c r="R6" s="259">
        <v>36.371022496673227</v>
      </c>
      <c r="S6" s="259">
        <v>36.609060756804098</v>
      </c>
      <c r="T6" s="259">
        <v>37.203565969348219</v>
      </c>
      <c r="U6" s="259">
        <v>36.621953501810928</v>
      </c>
      <c r="V6" s="259">
        <v>36.197499737198228</v>
      </c>
      <c r="W6" s="259">
        <v>36.471631578834632</v>
      </c>
      <c r="X6" s="259">
        <v>36.076023937310147</v>
      </c>
      <c r="Y6" s="259">
        <v>35.168362833363148</v>
      </c>
      <c r="DA6" s="67" t="s">
        <v>2229</v>
      </c>
    </row>
    <row r="7" spans="1:105" ht="12" customHeight="1" x14ac:dyDescent="0.25">
      <c r="A7" s="173" t="s">
        <v>92</v>
      </c>
      <c r="B7" s="224">
        <v>8.9834329141608968</v>
      </c>
      <c r="C7" s="224">
        <v>9.1936051118087736</v>
      </c>
      <c r="D7" s="224">
        <v>9.6331709281078179</v>
      </c>
      <c r="E7" s="224">
        <v>10.00978535487339</v>
      </c>
      <c r="F7" s="224">
        <v>9.9522015750145076</v>
      </c>
      <c r="G7" s="224">
        <v>10.17103404423716</v>
      </c>
      <c r="H7" s="224">
        <v>10.30912103945715</v>
      </c>
      <c r="I7" s="224">
        <v>10.326350144684159</v>
      </c>
      <c r="J7" s="224">
        <v>10.63445868069811</v>
      </c>
      <c r="K7" s="224">
        <v>10.51594089324019</v>
      </c>
      <c r="L7" s="224">
        <v>10.448238100370659</v>
      </c>
      <c r="M7" s="224">
        <v>10.600089720224929</v>
      </c>
      <c r="N7" s="224">
        <v>10.717012732099141</v>
      </c>
      <c r="O7" s="224">
        <v>10.62189179128934</v>
      </c>
      <c r="P7" s="224">
        <v>10.745399697815451</v>
      </c>
      <c r="Q7" s="224">
        <v>10.75979592754187</v>
      </c>
      <c r="R7" s="224">
        <v>10.996744097303999</v>
      </c>
      <c r="S7" s="224">
        <v>11.06871473910452</v>
      </c>
      <c r="T7" s="224">
        <v>11.24846282530306</v>
      </c>
      <c r="U7" s="224">
        <v>11.07261284830849</v>
      </c>
      <c r="V7" s="224">
        <v>10.94427965583335</v>
      </c>
      <c r="W7" s="224">
        <v>11.02716315771109</v>
      </c>
      <c r="X7" s="224">
        <v>10.907551563146191</v>
      </c>
      <c r="Y7" s="224">
        <v>10.63312109069811</v>
      </c>
      <c r="DA7" s="177" t="s">
        <v>2230</v>
      </c>
    </row>
    <row r="8" spans="1:105" ht="12" customHeight="1" x14ac:dyDescent="0.25">
      <c r="A8" s="173" t="s">
        <v>93</v>
      </c>
      <c r="B8" s="224">
        <v>112.21257593993781</v>
      </c>
      <c r="C8" s="224">
        <v>114.8378489190291</v>
      </c>
      <c r="D8" s="224">
        <v>120.32849074976011</v>
      </c>
      <c r="E8" s="224">
        <v>125.0328031620997</v>
      </c>
      <c r="F8" s="224">
        <v>124.3135208641112</v>
      </c>
      <c r="G8" s="224">
        <v>127.0469697923113</v>
      </c>
      <c r="H8" s="224">
        <v>128.77182237211019</v>
      </c>
      <c r="I8" s="224">
        <v>128.9870321139914</v>
      </c>
      <c r="J8" s="224">
        <v>132.8356335145437</v>
      </c>
      <c r="K8" s="224">
        <v>131.3552210316509</v>
      </c>
      <c r="L8" s="224">
        <v>130.50954156158519</v>
      </c>
      <c r="M8" s="224">
        <v>132.4063288574128</v>
      </c>
      <c r="N8" s="224">
        <v>133.8668209069921</v>
      </c>
      <c r="O8" s="224">
        <v>132.67865977793491</v>
      </c>
      <c r="P8" s="224">
        <v>134.22140412440831</v>
      </c>
      <c r="Q8" s="224">
        <v>134.40122825588011</v>
      </c>
      <c r="R8" s="224">
        <v>137.36096143887639</v>
      </c>
      <c r="S8" s="224">
        <v>138.2599508547996</v>
      </c>
      <c r="T8" s="224">
        <v>140.50519451224571</v>
      </c>
      <c r="U8" s="224">
        <v>138.3086423605138</v>
      </c>
      <c r="V8" s="224">
        <v>136.70562509040849</v>
      </c>
      <c r="W8" s="224">
        <v>137.74092766766299</v>
      </c>
      <c r="X8" s="224">
        <v>136.2468523774416</v>
      </c>
      <c r="Y8" s="224">
        <v>132.81892560111191</v>
      </c>
      <c r="DA8" s="177" t="s">
        <v>2231</v>
      </c>
    </row>
    <row r="9" spans="1:105" ht="12" customHeight="1" x14ac:dyDescent="0.25">
      <c r="A9" s="173" t="s">
        <v>94</v>
      </c>
      <c r="B9" s="224">
        <v>59.475906176138828</v>
      </c>
      <c r="C9" s="224">
        <v>60.867376678293269</v>
      </c>
      <c r="D9" s="224">
        <v>63.777575429511053</v>
      </c>
      <c r="E9" s="224">
        <v>66.270996878184675</v>
      </c>
      <c r="F9" s="224">
        <v>65.889756485911505</v>
      </c>
      <c r="G9" s="224">
        <v>67.338563365435562</v>
      </c>
      <c r="H9" s="224">
        <v>68.252785049988134</v>
      </c>
      <c r="I9" s="224">
        <v>68.366852428881245</v>
      </c>
      <c r="J9" s="224">
        <v>70.40672232662898</v>
      </c>
      <c r="K9" s="224">
        <v>69.622060953364993</v>
      </c>
      <c r="L9" s="224">
        <v>69.17382640928291</v>
      </c>
      <c r="M9" s="224">
        <v>70.179178459155821</v>
      </c>
      <c r="N9" s="224">
        <v>70.953281427420862</v>
      </c>
      <c r="O9" s="224">
        <v>70.323521712504743</v>
      </c>
      <c r="P9" s="224">
        <v>71.141220773737729</v>
      </c>
      <c r="Q9" s="224">
        <v>71.236532757105294</v>
      </c>
      <c r="R9" s="224">
        <v>72.805276827221974</v>
      </c>
      <c r="S9" s="224">
        <v>73.281767182308457</v>
      </c>
      <c r="T9" s="224">
        <v>74.471811167969307</v>
      </c>
      <c r="U9" s="224">
        <v>73.307575086646892</v>
      </c>
      <c r="V9" s="224">
        <v>72.457929635084156</v>
      </c>
      <c r="W9" s="224">
        <v>73.006669902678226</v>
      </c>
      <c r="X9" s="224">
        <v>72.214766846920355</v>
      </c>
      <c r="Y9" s="224">
        <v>70.39786664995151</v>
      </c>
      <c r="DA9" s="177" t="s">
        <v>2232</v>
      </c>
    </row>
    <row r="10" spans="1:105" ht="12" customHeight="1" x14ac:dyDescent="0.25">
      <c r="A10" s="56" t="s">
        <v>95</v>
      </c>
      <c r="B10" s="260">
        <v>63.331990515521483</v>
      </c>
      <c r="C10" s="260">
        <v>63.612927850615677</v>
      </c>
      <c r="D10" s="260">
        <v>65.624229567511946</v>
      </c>
      <c r="E10" s="260">
        <v>68.230143029836412</v>
      </c>
      <c r="F10" s="260">
        <v>68.897911837951469</v>
      </c>
      <c r="G10" s="260">
        <v>68.987756157837339</v>
      </c>
      <c r="H10" s="260">
        <v>68.878020788307097</v>
      </c>
      <c r="I10" s="260">
        <v>70.066444918331854</v>
      </c>
      <c r="J10" s="260">
        <v>69.493784405037019</v>
      </c>
      <c r="K10" s="260">
        <v>68.544592567245274</v>
      </c>
      <c r="L10" s="260">
        <v>69.253431698404015</v>
      </c>
      <c r="M10" s="260">
        <v>70.759514743326861</v>
      </c>
      <c r="N10" s="260">
        <v>71.62934379546931</v>
      </c>
      <c r="O10" s="260">
        <v>70.988191907739292</v>
      </c>
      <c r="P10" s="260">
        <v>71.931981992439916</v>
      </c>
      <c r="Q10" s="260">
        <v>70.880772377230784</v>
      </c>
      <c r="R10" s="260">
        <v>73.072065037343776</v>
      </c>
      <c r="S10" s="260">
        <v>73.573767370457091</v>
      </c>
      <c r="T10" s="260">
        <v>75.332154471015755</v>
      </c>
      <c r="U10" s="260">
        <v>74.149487436726929</v>
      </c>
      <c r="V10" s="260">
        <v>73.627608687408326</v>
      </c>
      <c r="W10" s="260">
        <v>75.12496675780406</v>
      </c>
      <c r="X10" s="260">
        <v>73.464487353766046</v>
      </c>
      <c r="Y10" s="260">
        <v>71.90462312494293</v>
      </c>
      <c r="DA10" s="68" t="s">
        <v>2233</v>
      </c>
    </row>
    <row r="11" spans="1:105" ht="12" customHeight="1" x14ac:dyDescent="0.25">
      <c r="A11" s="37" t="s">
        <v>159</v>
      </c>
      <c r="B11" s="226">
        <v>7.921851604729337</v>
      </c>
      <c r="C11" s="226">
        <v>7.4372508221693634</v>
      </c>
      <c r="D11" s="226">
        <v>6.7647418295001778</v>
      </c>
      <c r="E11" s="226">
        <v>6.4855310909926489</v>
      </c>
      <c r="F11" s="226">
        <v>6.0314678052611637</v>
      </c>
      <c r="G11" s="226">
        <v>5.8103417229385244</v>
      </c>
      <c r="H11" s="226">
        <v>5.6319466172063857</v>
      </c>
      <c r="I11" s="226">
        <v>5.0465489842168099</v>
      </c>
      <c r="J11" s="226">
        <v>4.5802598959203751</v>
      </c>
      <c r="K11" s="226">
        <v>4.6191575482453269</v>
      </c>
      <c r="L11" s="226">
        <v>4.2664138777000549</v>
      </c>
      <c r="M11" s="226">
        <v>3.8675705077153109</v>
      </c>
      <c r="N11" s="226">
        <v>3.4203240273991038</v>
      </c>
      <c r="O11" s="226">
        <v>2.9653207439327232</v>
      </c>
      <c r="P11" s="226">
        <v>2.4618448774310502</v>
      </c>
      <c r="Q11" s="226">
        <v>2.0751278874290771</v>
      </c>
      <c r="R11" s="226">
        <v>2.092973082912946</v>
      </c>
      <c r="S11" s="226">
        <v>1.9490129391472231</v>
      </c>
      <c r="T11" s="226">
        <v>1.835593597429793</v>
      </c>
      <c r="U11" s="226">
        <v>1.751657383129249</v>
      </c>
      <c r="V11" s="226">
        <v>1.720993192712948</v>
      </c>
      <c r="W11" s="226">
        <v>1.7391588164417069</v>
      </c>
      <c r="X11" s="226">
        <v>2.952305007126983</v>
      </c>
      <c r="Y11" s="226">
        <v>2.4343768798981751</v>
      </c>
      <c r="DA11" s="69" t="s">
        <v>2234</v>
      </c>
    </row>
    <row r="12" spans="1:105" ht="12" customHeight="1" x14ac:dyDescent="0.25">
      <c r="A12" s="37" t="s">
        <v>35</v>
      </c>
      <c r="B12" s="226">
        <v>33.588513812068733</v>
      </c>
      <c r="C12" s="226">
        <v>32.443081265838408</v>
      </c>
      <c r="D12" s="226">
        <v>33.708997851039918</v>
      </c>
      <c r="E12" s="226">
        <v>36.073400752630121</v>
      </c>
      <c r="F12" s="226">
        <v>37.953891152099033</v>
      </c>
      <c r="G12" s="226">
        <v>36.495026801437788</v>
      </c>
      <c r="H12" s="226">
        <v>34.619817483298412</v>
      </c>
      <c r="I12" s="226">
        <v>37.278963720934797</v>
      </c>
      <c r="J12" s="226">
        <v>33.56690469378637</v>
      </c>
      <c r="K12" s="226">
        <v>32.999904447551017</v>
      </c>
      <c r="L12" s="226">
        <v>36.683856737136601</v>
      </c>
      <c r="M12" s="226">
        <v>38.350401623528541</v>
      </c>
      <c r="N12" s="226">
        <v>39.156836217567069</v>
      </c>
      <c r="O12" s="226">
        <v>39.521631265121563</v>
      </c>
      <c r="P12" s="226">
        <v>39.989459898753779</v>
      </c>
      <c r="Q12" s="226">
        <v>38.264842946926841</v>
      </c>
      <c r="R12" s="226">
        <v>40.759467239374203</v>
      </c>
      <c r="S12" s="226">
        <v>41.272941141219263</v>
      </c>
      <c r="T12" s="226">
        <v>41.497015157233562</v>
      </c>
      <c r="U12" s="226">
        <v>40.814842157723753</v>
      </c>
      <c r="V12" s="226">
        <v>41.328304478809208</v>
      </c>
      <c r="W12" s="226">
        <v>43.643735405192587</v>
      </c>
      <c r="X12" s="226">
        <v>39.698086455598087</v>
      </c>
      <c r="Y12" s="226">
        <v>39.170751421422288</v>
      </c>
      <c r="DA12" s="69" t="s">
        <v>2235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2236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0.91304671460721565</v>
      </c>
      <c r="U14" s="226">
        <v>0.95470687873002258</v>
      </c>
      <c r="V14" s="226">
        <v>0.94092441078801181</v>
      </c>
      <c r="W14" s="226">
        <v>1.044145296357446</v>
      </c>
      <c r="X14" s="226">
        <v>1.040123360186904</v>
      </c>
      <c r="Y14" s="226">
        <v>1.2675572057317801</v>
      </c>
      <c r="DA14" s="69" t="s">
        <v>2237</v>
      </c>
    </row>
    <row r="15" spans="1:105" ht="12" customHeight="1" x14ac:dyDescent="0.25">
      <c r="A15" s="37" t="s">
        <v>40</v>
      </c>
      <c r="B15" s="226">
        <v>21.821625098723409</v>
      </c>
      <c r="C15" s="226">
        <v>23.732595762607911</v>
      </c>
      <c r="D15" s="226">
        <v>25.150489886971851</v>
      </c>
      <c r="E15" s="226">
        <v>25.67121118621364</v>
      </c>
      <c r="F15" s="226">
        <v>24.912552880591271</v>
      </c>
      <c r="G15" s="226">
        <v>26.682387633461019</v>
      </c>
      <c r="H15" s="226">
        <v>28.626256687802311</v>
      </c>
      <c r="I15" s="226">
        <v>27.74093221318024</v>
      </c>
      <c r="J15" s="226">
        <v>31.346619815330271</v>
      </c>
      <c r="K15" s="226">
        <v>30.92553057144892</v>
      </c>
      <c r="L15" s="226">
        <v>28.30316108356736</v>
      </c>
      <c r="M15" s="226">
        <v>28.54154261208301</v>
      </c>
      <c r="N15" s="226">
        <v>29.052183550503141</v>
      </c>
      <c r="O15" s="226">
        <v>28.501239898685011</v>
      </c>
      <c r="P15" s="226">
        <v>29.480677216255081</v>
      </c>
      <c r="Q15" s="226">
        <v>30.54080154287487</v>
      </c>
      <c r="R15" s="226">
        <v>30.219624715056639</v>
      </c>
      <c r="S15" s="226">
        <v>30.351813290090611</v>
      </c>
      <c r="T15" s="226">
        <v>31.086499001745189</v>
      </c>
      <c r="U15" s="226">
        <v>30.628281017143919</v>
      </c>
      <c r="V15" s="226">
        <v>29.637386605098161</v>
      </c>
      <c r="W15" s="226">
        <v>28.697927239812319</v>
      </c>
      <c r="X15" s="226">
        <v>29.773972530854071</v>
      </c>
      <c r="Y15" s="226">
        <v>29.03193761789068</v>
      </c>
      <c r="DA15" s="69" t="s">
        <v>2238</v>
      </c>
    </row>
    <row r="16" spans="1:105" ht="12" customHeight="1" x14ac:dyDescent="0.25">
      <c r="A16" s="57" t="s">
        <v>2147</v>
      </c>
      <c r="B16" s="261">
        <f t="shared" ref="B16:Y16" si="0">B17+B23+B24</f>
        <v>151.12214126817813</v>
      </c>
      <c r="C16" s="261">
        <f t="shared" si="0"/>
        <v>151.49375241775942</v>
      </c>
      <c r="D16" s="261">
        <f t="shared" si="0"/>
        <v>156.76721273195236</v>
      </c>
      <c r="E16" s="261">
        <f t="shared" si="0"/>
        <v>163.25396316232329</v>
      </c>
      <c r="F16" s="261">
        <f t="shared" si="0"/>
        <v>164.42497365245515</v>
      </c>
      <c r="G16" s="261">
        <f t="shared" si="0"/>
        <v>165.01785252494565</v>
      </c>
      <c r="H16" s="261">
        <f t="shared" si="0"/>
        <v>164.53065240726482</v>
      </c>
      <c r="I16" s="261">
        <f t="shared" si="0"/>
        <v>167.73075060693563</v>
      </c>
      <c r="J16" s="261">
        <f t="shared" si="0"/>
        <v>166.41085631886816</v>
      </c>
      <c r="K16" s="261">
        <f t="shared" si="0"/>
        <v>164.45570177306186</v>
      </c>
      <c r="L16" s="261">
        <f t="shared" si="0"/>
        <v>166.62416438301105</v>
      </c>
      <c r="M16" s="261">
        <f t="shared" si="0"/>
        <v>170.19557693476676</v>
      </c>
      <c r="N16" s="261">
        <f t="shared" si="0"/>
        <v>172.1712905956945</v>
      </c>
      <c r="O16" s="261">
        <f t="shared" si="0"/>
        <v>170.97859980562609</v>
      </c>
      <c r="P16" s="261">
        <f t="shared" si="0"/>
        <v>173.02621451721976</v>
      </c>
      <c r="Q16" s="261">
        <f t="shared" si="0"/>
        <v>170.5226117169224</v>
      </c>
      <c r="R16" s="261">
        <f t="shared" si="0"/>
        <v>176.04691895567058</v>
      </c>
      <c r="S16" s="261">
        <f t="shared" si="0"/>
        <v>177.26714117118817</v>
      </c>
      <c r="T16" s="261">
        <f t="shared" si="0"/>
        <v>179.95942304410039</v>
      </c>
      <c r="U16" s="261">
        <f t="shared" si="0"/>
        <v>177.20163686646725</v>
      </c>
      <c r="V16" s="261">
        <f t="shared" si="0"/>
        <v>176.16940342970304</v>
      </c>
      <c r="W16" s="261">
        <f t="shared" si="0"/>
        <v>179.68253666503236</v>
      </c>
      <c r="X16" s="261">
        <f t="shared" si="0"/>
        <v>175.33582843897446</v>
      </c>
      <c r="Y16" s="261">
        <f t="shared" si="0"/>
        <v>171.37056082779554</v>
      </c>
      <c r="DA16" s="70"/>
    </row>
    <row r="17" spans="1:105" ht="12" customHeight="1" x14ac:dyDescent="0.25">
      <c r="A17" s="60" t="s">
        <v>2148</v>
      </c>
      <c r="B17" s="329">
        <v>104.09288675114109</v>
      </c>
      <c r="C17" s="329">
        <v>100.66053134808369</v>
      </c>
      <c r="D17" s="329">
        <v>101.0737744893201</v>
      </c>
      <c r="E17" s="329">
        <v>105.1482933416065</v>
      </c>
      <c r="F17" s="329">
        <v>108.91004755823749</v>
      </c>
      <c r="G17" s="329">
        <v>104.4774645838424</v>
      </c>
      <c r="H17" s="329">
        <v>99.821237285984381</v>
      </c>
      <c r="I17" s="329">
        <v>105.0384970728538</v>
      </c>
      <c r="J17" s="329">
        <v>94.139926944029824</v>
      </c>
      <c r="K17" s="329">
        <v>92.410579744409475</v>
      </c>
      <c r="L17" s="329">
        <v>99.932997387869079</v>
      </c>
      <c r="M17" s="329">
        <v>102.7602090965847</v>
      </c>
      <c r="N17" s="329">
        <v>103.6136204468056</v>
      </c>
      <c r="O17" s="329">
        <v>102.91568333021969</v>
      </c>
      <c r="P17" s="329">
        <v>103.0375006116091</v>
      </c>
      <c r="Q17" s="329">
        <v>97.922421284681107</v>
      </c>
      <c r="R17" s="329">
        <v>103.6632782033555</v>
      </c>
      <c r="S17" s="329">
        <v>104.5118471618192</v>
      </c>
      <c r="T17" s="329">
        <v>105.49954399251889</v>
      </c>
      <c r="U17" s="329">
        <v>103.56462268349669</v>
      </c>
      <c r="V17" s="329">
        <v>104.4559180570338</v>
      </c>
      <c r="W17" s="329">
        <v>110.1811368901482</v>
      </c>
      <c r="X17" s="329">
        <v>104.0942104085216</v>
      </c>
      <c r="Y17" s="329">
        <v>102.1187622515484</v>
      </c>
      <c r="DA17" s="72" t="s">
        <v>2239</v>
      </c>
    </row>
    <row r="18" spans="1:105" ht="12" customHeight="1" x14ac:dyDescent="0.25">
      <c r="A18" s="59" t="s">
        <v>28</v>
      </c>
      <c r="B18" s="230">
        <v>7.8884550385239409</v>
      </c>
      <c r="C18" s="230">
        <v>7.8401214435209097</v>
      </c>
      <c r="D18" s="230">
        <v>7.7527470258578441</v>
      </c>
      <c r="E18" s="230">
        <v>7.046560483163482</v>
      </c>
      <c r="F18" s="230">
        <v>8.9972241400970905</v>
      </c>
      <c r="G18" s="230">
        <v>6.6932354313154976</v>
      </c>
      <c r="H18" s="230">
        <v>7.2230388999845898</v>
      </c>
      <c r="I18" s="230">
        <v>5.843181227813588</v>
      </c>
      <c r="J18" s="230">
        <v>5.1455173323191614</v>
      </c>
      <c r="K18" s="230">
        <v>5.5500459138877449</v>
      </c>
      <c r="L18" s="230">
        <v>5.7916308733416164</v>
      </c>
      <c r="M18" s="230">
        <v>6.5200935233157171</v>
      </c>
      <c r="N18" s="230">
        <v>7.0261570277221317</v>
      </c>
      <c r="O18" s="230">
        <v>6.2071620685193576</v>
      </c>
      <c r="P18" s="230">
        <v>6.8078735829080621</v>
      </c>
      <c r="Q18" s="230">
        <v>5.9765493246979737</v>
      </c>
      <c r="R18" s="230">
        <v>5.9534950457976148</v>
      </c>
      <c r="S18" s="230">
        <v>6.0220141819406159</v>
      </c>
      <c r="T18" s="230">
        <v>6.5073716957215151</v>
      </c>
      <c r="U18" s="230">
        <v>5.4549361648525521</v>
      </c>
      <c r="V18" s="230">
        <v>5.1694634811658791</v>
      </c>
      <c r="W18" s="230">
        <v>5.1730666529875293</v>
      </c>
      <c r="X18" s="230">
        <v>5.9089481355023539</v>
      </c>
      <c r="Y18" s="230">
        <v>4.5766844737904746</v>
      </c>
      <c r="DA18" s="71" t="s">
        <v>2240</v>
      </c>
    </row>
    <row r="19" spans="1:105" ht="12" customHeight="1" x14ac:dyDescent="0.25">
      <c r="A19" s="59" t="s">
        <v>31</v>
      </c>
      <c r="B19" s="230">
        <v>2.9728901868910969</v>
      </c>
      <c r="C19" s="230">
        <v>3.3825457642971868</v>
      </c>
      <c r="D19" s="230">
        <v>3.2080134894340699</v>
      </c>
      <c r="E19" s="230">
        <v>0.90122140884174096</v>
      </c>
      <c r="F19" s="230">
        <v>0.60712873098888709</v>
      </c>
      <c r="G19" s="230">
        <v>0.59707226613933995</v>
      </c>
      <c r="H19" s="230">
        <v>0.66042291926483232</v>
      </c>
      <c r="I19" s="230">
        <v>3.1467849242228021</v>
      </c>
      <c r="J19" s="230">
        <v>0.46283922168651859</v>
      </c>
      <c r="K19" s="230">
        <v>0.42691431217900588</v>
      </c>
      <c r="L19" s="230">
        <v>1.412647425988413</v>
      </c>
      <c r="M19" s="230">
        <v>0.59164402644421055</v>
      </c>
      <c r="N19" s="230">
        <v>0.29739213456978703</v>
      </c>
      <c r="O19" s="230">
        <v>0.22336830668663071</v>
      </c>
      <c r="P19" s="230">
        <v>0.22597654481203139</v>
      </c>
      <c r="Q19" s="230">
        <v>0.17913976457296341</v>
      </c>
      <c r="R19" s="230">
        <v>0.1730739180910178</v>
      </c>
      <c r="S19" s="230">
        <v>0.17300112036974119</v>
      </c>
      <c r="T19" s="230">
        <v>0.17348113574334009</v>
      </c>
      <c r="U19" s="230">
        <v>0.20854776051499599</v>
      </c>
      <c r="V19" s="230">
        <v>0.17524555816380469</v>
      </c>
      <c r="W19" s="230">
        <v>0.85316256691285308</v>
      </c>
      <c r="X19" s="230">
        <v>0.351353025217783</v>
      </c>
      <c r="Y19" s="230">
        <v>2.673505043361736</v>
      </c>
      <c r="DA19" s="71" t="s">
        <v>2241</v>
      </c>
    </row>
    <row r="20" spans="1:105" ht="12" customHeight="1" x14ac:dyDescent="0.25">
      <c r="A20" s="59" t="s">
        <v>159</v>
      </c>
      <c r="B20" s="230">
        <v>16.300312771636001</v>
      </c>
      <c r="C20" s="230">
        <v>15.27145081677258</v>
      </c>
      <c r="D20" s="230">
        <v>14.406204042022679</v>
      </c>
      <c r="E20" s="230">
        <v>14.12147623411874</v>
      </c>
      <c r="F20" s="230">
        <v>12.893091618120669</v>
      </c>
      <c r="G20" s="230">
        <v>12.7035723449328</v>
      </c>
      <c r="H20" s="230">
        <v>12.31038826589243</v>
      </c>
      <c r="I20" s="230">
        <v>11.00428620723136</v>
      </c>
      <c r="J20" s="230">
        <v>10.260630519562859</v>
      </c>
      <c r="K20" s="230">
        <v>10.46080386655796</v>
      </c>
      <c r="L20" s="230">
        <v>9.7311627949848294</v>
      </c>
      <c r="M20" s="230">
        <v>8.8435472031781543</v>
      </c>
      <c r="N20" s="230">
        <v>7.8139840888567811</v>
      </c>
      <c r="O20" s="230">
        <v>6.8563287632920513</v>
      </c>
      <c r="P20" s="230">
        <v>5.6644975247937737</v>
      </c>
      <c r="Q20" s="230">
        <v>4.7910505375314152</v>
      </c>
      <c r="R20" s="230">
        <v>4.8618619272759016</v>
      </c>
      <c r="S20" s="230">
        <v>4.5304935601840413</v>
      </c>
      <c r="T20" s="230">
        <v>4.2654248457322286</v>
      </c>
      <c r="U20" s="230">
        <v>4.0867558015509093</v>
      </c>
      <c r="V20" s="230">
        <v>4.0374665411236998</v>
      </c>
      <c r="W20" s="230">
        <v>4.0738551635122926</v>
      </c>
      <c r="X20" s="230">
        <v>6.8476503088795209</v>
      </c>
      <c r="Y20" s="230">
        <v>5.6279580859049618</v>
      </c>
      <c r="DA20" s="71" t="s">
        <v>2242</v>
      </c>
    </row>
    <row r="21" spans="1:105" ht="12" customHeight="1" x14ac:dyDescent="0.25">
      <c r="A21" s="59" t="s">
        <v>32</v>
      </c>
      <c r="B21" s="230">
        <v>9.473103720858056</v>
      </c>
      <c r="C21" s="230">
        <v>9.1438319569304607</v>
      </c>
      <c r="D21" s="230">
        <v>5.6390200156744612</v>
      </c>
      <c r="E21" s="230">
        <v>6.4142570561714409</v>
      </c>
      <c r="F21" s="230">
        <v>7.2236492479113696</v>
      </c>
      <c r="G21" s="230">
        <v>6.6024768519587598</v>
      </c>
      <c r="H21" s="230">
        <v>5.7668881220924932</v>
      </c>
      <c r="I21" s="230">
        <v>5.7018218117929784</v>
      </c>
      <c r="J21" s="230">
        <v>4.8754343861030049</v>
      </c>
      <c r="K21" s="230">
        <v>3.02887701695184</v>
      </c>
      <c r="L21" s="230">
        <v>1.329731885288143</v>
      </c>
      <c r="M21" s="230">
        <v>1.213073481152575</v>
      </c>
      <c r="N21" s="230">
        <v>1.1614389443067039</v>
      </c>
      <c r="O21" s="230">
        <v>0.43617507699709579</v>
      </c>
      <c r="P21" s="230">
        <v>0.53002310635801453</v>
      </c>
      <c r="Q21" s="230">
        <v>0.74534866836054059</v>
      </c>
      <c r="R21" s="230">
        <v>0.26000650018173288</v>
      </c>
      <c r="S21" s="230">
        <v>0.14438672580529671</v>
      </c>
      <c r="T21" s="230">
        <v>0.43436203983126731</v>
      </c>
      <c r="U21" s="230">
        <v>0.87026974884418495</v>
      </c>
      <c r="V21" s="230">
        <v>0.4387798004044447</v>
      </c>
      <c r="W21" s="230">
        <v>0.29668726362608561</v>
      </c>
      <c r="X21" s="230">
        <v>1.114308497647311</v>
      </c>
      <c r="Y21" s="230">
        <v>0.85141826779781005</v>
      </c>
      <c r="DA21" s="71" t="s">
        <v>2243</v>
      </c>
    </row>
    <row r="22" spans="1:105" ht="12" customHeight="1" x14ac:dyDescent="0.25">
      <c r="A22" s="59" t="s">
        <v>35</v>
      </c>
      <c r="B22" s="230">
        <v>67.458125033231951</v>
      </c>
      <c r="C22" s="230">
        <v>65.022581366562548</v>
      </c>
      <c r="D22" s="230">
        <v>70.067789916331066</v>
      </c>
      <c r="E22" s="230">
        <v>76.664778159311098</v>
      </c>
      <c r="F22" s="230">
        <v>79.188953821119483</v>
      </c>
      <c r="G22" s="230">
        <v>77.881107689496034</v>
      </c>
      <c r="H22" s="230">
        <v>73.860499078750038</v>
      </c>
      <c r="I22" s="230">
        <v>79.342422901793071</v>
      </c>
      <c r="J22" s="230">
        <v>73.395505484358281</v>
      </c>
      <c r="K22" s="230">
        <v>72.943938634832918</v>
      </c>
      <c r="L22" s="230">
        <v>81.667824408266071</v>
      </c>
      <c r="M22" s="230">
        <v>85.591850862494027</v>
      </c>
      <c r="N22" s="230">
        <v>87.314648251350221</v>
      </c>
      <c r="O22" s="230">
        <v>89.192649114724517</v>
      </c>
      <c r="P22" s="230">
        <v>89.809129852737229</v>
      </c>
      <c r="Q22" s="230">
        <v>86.230332989518217</v>
      </c>
      <c r="R22" s="230">
        <v>92.414840812009189</v>
      </c>
      <c r="S22" s="230">
        <v>93.641951573519506</v>
      </c>
      <c r="T22" s="230">
        <v>94.118904275490578</v>
      </c>
      <c r="U22" s="230">
        <v>92.94411320773402</v>
      </c>
      <c r="V22" s="230">
        <v>94.634962676175988</v>
      </c>
      <c r="W22" s="230">
        <v>99.784365243109448</v>
      </c>
      <c r="X22" s="230">
        <v>89.871950441274663</v>
      </c>
      <c r="Y22" s="230">
        <v>88.389196380693463</v>
      </c>
      <c r="DA22" s="71" t="s">
        <v>2244</v>
      </c>
    </row>
    <row r="23" spans="1:105" ht="12" customHeight="1" x14ac:dyDescent="0.25">
      <c r="A23" s="60" t="s">
        <v>2155</v>
      </c>
      <c r="B23" s="329">
        <v>43.662925187863429</v>
      </c>
      <c r="C23" s="329">
        <v>47.388134672922341</v>
      </c>
      <c r="D23" s="329">
        <v>52.08363493713712</v>
      </c>
      <c r="E23" s="329">
        <v>54.354739153028923</v>
      </c>
      <c r="F23" s="329">
        <v>51.785573588116343</v>
      </c>
      <c r="G23" s="329">
        <v>56.72903313517304</v>
      </c>
      <c r="H23" s="329">
        <v>60.846315474994839</v>
      </c>
      <c r="I23" s="329">
        <v>58.822697687500067</v>
      </c>
      <c r="J23" s="329">
        <v>68.285917130767615</v>
      </c>
      <c r="K23" s="329">
        <v>68.104521526480411</v>
      </c>
      <c r="L23" s="329">
        <v>62.775936515708679</v>
      </c>
      <c r="M23" s="329">
        <v>63.463234550381138</v>
      </c>
      <c r="N23" s="329">
        <v>64.541722723676557</v>
      </c>
      <c r="O23" s="329">
        <v>64.082613376358239</v>
      </c>
      <c r="P23" s="329">
        <v>65.962129135391081</v>
      </c>
      <c r="Q23" s="329">
        <v>68.568211014917352</v>
      </c>
      <c r="R23" s="329">
        <v>68.262870604210846</v>
      </c>
      <c r="S23" s="329">
        <v>68.607554562929963</v>
      </c>
      <c r="T23" s="329">
        <v>70.244783254823531</v>
      </c>
      <c r="U23" s="329">
        <v>69.48781401216624</v>
      </c>
      <c r="V23" s="329">
        <v>67.612375034990364</v>
      </c>
      <c r="W23" s="329">
        <v>65.369230802277926</v>
      </c>
      <c r="X23" s="329">
        <v>67.15427067812702</v>
      </c>
      <c r="Y23" s="329">
        <v>65.267287562440018</v>
      </c>
      <c r="DA23" s="72" t="s">
        <v>2245</v>
      </c>
    </row>
    <row r="24" spans="1:105" ht="12" customHeight="1" x14ac:dyDescent="0.25">
      <c r="A24" s="60" t="s">
        <v>2157</v>
      </c>
      <c r="B24" s="329">
        <v>3.3663293291736078</v>
      </c>
      <c r="C24" s="329">
        <v>3.445086396753382</v>
      </c>
      <c r="D24" s="329">
        <v>3.6098033054951468</v>
      </c>
      <c r="E24" s="329">
        <v>3.7509306676878729</v>
      </c>
      <c r="F24" s="329">
        <v>3.7293525061013311</v>
      </c>
      <c r="G24" s="329">
        <v>3.811354805930212</v>
      </c>
      <c r="H24" s="329">
        <v>3.863099646285594</v>
      </c>
      <c r="I24" s="329">
        <v>3.8695558465817719</v>
      </c>
      <c r="J24" s="329">
        <v>3.9850122440706999</v>
      </c>
      <c r="K24" s="329">
        <v>3.940600502171963</v>
      </c>
      <c r="L24" s="329">
        <v>3.9152304794332822</v>
      </c>
      <c r="M24" s="329">
        <v>3.9721332878009128</v>
      </c>
      <c r="N24" s="329">
        <v>4.0159474252123486</v>
      </c>
      <c r="O24" s="329">
        <v>3.9803030990481409</v>
      </c>
      <c r="P24" s="329">
        <v>4.0265847702195599</v>
      </c>
      <c r="Q24" s="329">
        <v>4.0319794173239139</v>
      </c>
      <c r="R24" s="329">
        <v>4.1207701481042323</v>
      </c>
      <c r="S24" s="329">
        <v>4.147739446439016</v>
      </c>
      <c r="T24" s="329">
        <v>4.2150957967579616</v>
      </c>
      <c r="U24" s="329">
        <v>4.1492001708043036</v>
      </c>
      <c r="V24" s="329">
        <v>4.1011103376788691</v>
      </c>
      <c r="W24" s="329">
        <v>4.1321689726062596</v>
      </c>
      <c r="X24" s="329">
        <v>4.0873473523258532</v>
      </c>
      <c r="Y24" s="329">
        <v>3.984511013807126</v>
      </c>
      <c r="DA24" s="72" t="s">
        <v>2246</v>
      </c>
    </row>
    <row r="25" spans="1:105" ht="12" customHeight="1" x14ac:dyDescent="0.25">
      <c r="A25" s="57" t="s">
        <v>2159</v>
      </c>
      <c r="B25" s="261">
        <f t="shared" ref="B25:Y25" si="1">B26+B32+B33</f>
        <v>68.69188239462639</v>
      </c>
      <c r="C25" s="261">
        <f t="shared" si="1"/>
        <v>68.860796553527038</v>
      </c>
      <c r="D25" s="261">
        <f t="shared" si="1"/>
        <v>71.25782396906925</v>
      </c>
      <c r="E25" s="261">
        <f t="shared" si="1"/>
        <v>74.20634689196514</v>
      </c>
      <c r="F25" s="261">
        <f t="shared" si="1"/>
        <v>74.738624387479632</v>
      </c>
      <c r="G25" s="261">
        <f t="shared" si="1"/>
        <v>75.008114784066223</v>
      </c>
      <c r="H25" s="261">
        <f t="shared" si="1"/>
        <v>74.786660185120354</v>
      </c>
      <c r="I25" s="261">
        <f t="shared" si="1"/>
        <v>76.241250275879835</v>
      </c>
      <c r="J25" s="261">
        <f t="shared" si="1"/>
        <v>75.64129832675826</v>
      </c>
      <c r="K25" s="261">
        <f t="shared" si="1"/>
        <v>74.752591715028132</v>
      </c>
      <c r="L25" s="261">
        <f t="shared" si="1"/>
        <v>75.738256537732312</v>
      </c>
      <c r="M25" s="261">
        <f t="shared" si="1"/>
        <v>77.36162587943943</v>
      </c>
      <c r="N25" s="261">
        <f t="shared" si="1"/>
        <v>78.259677543497489</v>
      </c>
      <c r="O25" s="261">
        <f t="shared" si="1"/>
        <v>77.717545366193661</v>
      </c>
      <c r="P25" s="261">
        <f t="shared" si="1"/>
        <v>78.648279326008989</v>
      </c>
      <c r="Q25" s="261">
        <f t="shared" si="1"/>
        <v>77.510278053146536</v>
      </c>
      <c r="R25" s="261">
        <f t="shared" si="1"/>
        <v>80.02132679803205</v>
      </c>
      <c r="S25" s="261">
        <f t="shared" si="1"/>
        <v>80.575973259630999</v>
      </c>
      <c r="T25" s="261">
        <f t="shared" si="1"/>
        <v>81.799737747318346</v>
      </c>
      <c r="U25" s="261">
        <f t="shared" si="1"/>
        <v>80.546198575666921</v>
      </c>
      <c r="V25" s="261">
        <f t="shared" si="1"/>
        <v>80.077001558955928</v>
      </c>
      <c r="W25" s="261">
        <f t="shared" si="1"/>
        <v>81.673880302287415</v>
      </c>
      <c r="X25" s="261">
        <f t="shared" si="1"/>
        <v>79.698103835897484</v>
      </c>
      <c r="Y25" s="261">
        <f t="shared" si="1"/>
        <v>77.895709467179813</v>
      </c>
      <c r="DA25" s="70"/>
    </row>
    <row r="26" spans="1:105" ht="12" customHeight="1" x14ac:dyDescent="0.25">
      <c r="A26" s="60" t="s">
        <v>2160</v>
      </c>
      <c r="B26" s="329">
        <v>47.314948523245917</v>
      </c>
      <c r="C26" s="329">
        <v>45.754786976401697</v>
      </c>
      <c r="D26" s="329">
        <v>45.942624767872772</v>
      </c>
      <c r="E26" s="329">
        <v>47.794678791639328</v>
      </c>
      <c r="F26" s="329">
        <v>49.504567071926132</v>
      </c>
      <c r="G26" s="329">
        <v>47.489756629019283</v>
      </c>
      <c r="H26" s="329">
        <v>45.373289675447431</v>
      </c>
      <c r="I26" s="329">
        <v>47.744771396751723</v>
      </c>
      <c r="J26" s="329">
        <v>42.790875883649939</v>
      </c>
      <c r="K26" s="329">
        <v>42.004808974731581</v>
      </c>
      <c r="L26" s="329">
        <v>45.424089721758683</v>
      </c>
      <c r="M26" s="329">
        <v>46.709185952993039</v>
      </c>
      <c r="N26" s="329">
        <v>47.097100203093447</v>
      </c>
      <c r="O26" s="329">
        <v>46.779856059190763</v>
      </c>
      <c r="P26" s="329">
        <v>46.835227550731418</v>
      </c>
      <c r="Q26" s="329">
        <v>44.510191493036857</v>
      </c>
      <c r="R26" s="329">
        <v>47.11967191061612</v>
      </c>
      <c r="S26" s="329">
        <v>47.505385073554187</v>
      </c>
      <c r="T26" s="329">
        <v>47.954338178417672</v>
      </c>
      <c r="U26" s="329">
        <v>47.07482849249849</v>
      </c>
      <c r="V26" s="329">
        <v>47.479962753197178</v>
      </c>
      <c r="W26" s="329">
        <v>50.082334950067342</v>
      </c>
      <c r="X26" s="329">
        <v>47.315550185691642</v>
      </c>
      <c r="Y26" s="329">
        <v>46.417619205249288</v>
      </c>
      <c r="DA26" s="72" t="s">
        <v>2247</v>
      </c>
    </row>
    <row r="27" spans="1:105" ht="12" customHeight="1" x14ac:dyDescent="0.25">
      <c r="A27" s="59" t="s">
        <v>28</v>
      </c>
      <c r="B27" s="230">
        <v>3.5856613811472449</v>
      </c>
      <c r="C27" s="230">
        <v>3.56369156523678</v>
      </c>
      <c r="D27" s="230">
        <v>3.5239759208444719</v>
      </c>
      <c r="E27" s="230">
        <v>3.2029820378015841</v>
      </c>
      <c r="F27" s="230">
        <v>4.0896473364077686</v>
      </c>
      <c r="G27" s="230">
        <v>3.042379741507045</v>
      </c>
      <c r="H27" s="230">
        <v>3.2831994999929939</v>
      </c>
      <c r="I27" s="230">
        <v>2.6559914671879952</v>
      </c>
      <c r="J27" s="230">
        <v>2.3388715146905281</v>
      </c>
      <c r="K27" s="230">
        <v>2.5227481426762468</v>
      </c>
      <c r="L27" s="230">
        <v>2.632559487882554</v>
      </c>
      <c r="M27" s="230">
        <v>2.9636788742344158</v>
      </c>
      <c r="N27" s="230">
        <v>3.1937077398736959</v>
      </c>
      <c r="O27" s="230">
        <v>2.8214373038724361</v>
      </c>
      <c r="P27" s="230">
        <v>3.0944879922309378</v>
      </c>
      <c r="Q27" s="230">
        <v>2.716613329408168</v>
      </c>
      <c r="R27" s="230">
        <v>2.7061341117261888</v>
      </c>
      <c r="S27" s="230">
        <v>2.73727917360937</v>
      </c>
      <c r="T27" s="230">
        <v>2.9578962253279601</v>
      </c>
      <c r="U27" s="230">
        <v>2.479516438569342</v>
      </c>
      <c r="V27" s="230">
        <v>2.3497561278026722</v>
      </c>
      <c r="W27" s="230">
        <v>2.35139393317615</v>
      </c>
      <c r="X27" s="230">
        <v>2.6858855161374331</v>
      </c>
      <c r="Y27" s="230">
        <v>2.080311124450215</v>
      </c>
      <c r="DA27" s="71" t="s">
        <v>2248</v>
      </c>
    </row>
    <row r="28" spans="1:105" ht="12" customHeight="1" x14ac:dyDescent="0.25">
      <c r="A28" s="59" t="s">
        <v>31</v>
      </c>
      <c r="B28" s="230">
        <v>1.3513137213141351</v>
      </c>
      <c r="C28" s="230">
        <v>1.537520801953268</v>
      </c>
      <c r="D28" s="230">
        <v>1.458187949742759</v>
      </c>
      <c r="E28" s="230">
        <v>0.40964609492806398</v>
      </c>
      <c r="F28" s="230">
        <v>0.27596760499494871</v>
      </c>
      <c r="G28" s="230">
        <v>0.2713964846087909</v>
      </c>
      <c r="H28" s="230">
        <v>0.30019223602946921</v>
      </c>
      <c r="I28" s="230">
        <v>1.4303567837376361</v>
      </c>
      <c r="J28" s="230">
        <v>0.2103814644029631</v>
      </c>
      <c r="K28" s="230">
        <v>0.1940519600813663</v>
      </c>
      <c r="L28" s="230">
        <v>0.64211246635836972</v>
      </c>
      <c r="M28" s="230">
        <v>0.26892910292918659</v>
      </c>
      <c r="N28" s="230">
        <v>0.13517824298626679</v>
      </c>
      <c r="O28" s="230">
        <v>0.101531048493923</v>
      </c>
      <c r="P28" s="230">
        <v>0.1027166112781961</v>
      </c>
      <c r="Q28" s="230">
        <v>8.1427165714983374E-2</v>
      </c>
      <c r="R28" s="230">
        <v>7.866996276864445E-2</v>
      </c>
      <c r="S28" s="230">
        <v>7.8636872895336898E-2</v>
      </c>
      <c r="T28" s="230">
        <v>7.8855061701518195E-2</v>
      </c>
      <c r="U28" s="230">
        <v>9.4794436597725504E-2</v>
      </c>
      <c r="V28" s="230">
        <v>7.9657071892638515E-2</v>
      </c>
      <c r="W28" s="230">
        <v>0.38780116677856957</v>
      </c>
      <c r="X28" s="230">
        <v>0.15970592055353769</v>
      </c>
      <c r="Y28" s="230">
        <v>1.2152295651644249</v>
      </c>
      <c r="DA28" s="71" t="s">
        <v>2249</v>
      </c>
    </row>
    <row r="29" spans="1:105" ht="12" customHeight="1" x14ac:dyDescent="0.25">
      <c r="A29" s="59" t="s">
        <v>159</v>
      </c>
      <c r="B29" s="230">
        <v>7.4092330780163662</v>
      </c>
      <c r="C29" s="230">
        <v>6.9415685530784472</v>
      </c>
      <c r="D29" s="230">
        <v>6.5482745645557614</v>
      </c>
      <c r="E29" s="230">
        <v>6.4188528336903339</v>
      </c>
      <c r="F29" s="230">
        <v>5.8604961900548478</v>
      </c>
      <c r="G29" s="230">
        <v>5.774351065878542</v>
      </c>
      <c r="H29" s="230">
        <v>5.5956310299511012</v>
      </c>
      <c r="I29" s="230">
        <v>5.0019482760142537</v>
      </c>
      <c r="J29" s="230">
        <v>4.6639229634376651</v>
      </c>
      <c r="K29" s="230">
        <v>4.7549108484354354</v>
      </c>
      <c r="L29" s="230">
        <v>4.4232558159021966</v>
      </c>
      <c r="M29" s="230">
        <v>4.019794183262797</v>
      </c>
      <c r="N29" s="230">
        <v>3.551810949480354</v>
      </c>
      <c r="O29" s="230">
        <v>3.11651307422366</v>
      </c>
      <c r="P29" s="230">
        <v>2.5747716021789882</v>
      </c>
      <c r="Q29" s="230">
        <v>2.177750244332461</v>
      </c>
      <c r="R29" s="230">
        <v>2.209937239670865</v>
      </c>
      <c r="S29" s="230">
        <v>2.05931525462911</v>
      </c>
      <c r="T29" s="230">
        <v>1.938829475332831</v>
      </c>
      <c r="U29" s="230">
        <v>1.8576162734322319</v>
      </c>
      <c r="V29" s="230">
        <v>1.8352120641471359</v>
      </c>
      <c r="W29" s="230">
        <v>1.851752347051042</v>
      </c>
      <c r="X29" s="230">
        <v>3.112568322217963</v>
      </c>
      <c r="Y29" s="230">
        <v>2.5581627663204372</v>
      </c>
      <c r="DA29" s="71" t="s">
        <v>2250</v>
      </c>
    </row>
    <row r="30" spans="1:105" ht="12" customHeight="1" x14ac:dyDescent="0.25">
      <c r="A30" s="59" t="s">
        <v>32</v>
      </c>
      <c r="B30" s="230">
        <v>4.3059562367536621</v>
      </c>
      <c r="C30" s="230">
        <v>4.1562872531502117</v>
      </c>
      <c r="D30" s="230">
        <v>2.563190916215663</v>
      </c>
      <c r="E30" s="230">
        <v>2.9155713891688371</v>
      </c>
      <c r="F30" s="230">
        <v>3.283476930868805</v>
      </c>
      <c r="G30" s="230">
        <v>3.001125841799436</v>
      </c>
      <c r="H30" s="230">
        <v>2.6213127827693161</v>
      </c>
      <c r="I30" s="230">
        <v>2.5917371871786261</v>
      </c>
      <c r="J30" s="230">
        <v>2.2161065391377299</v>
      </c>
      <c r="K30" s="230">
        <v>1.3767622804326549</v>
      </c>
      <c r="L30" s="230">
        <v>0.60442358422188347</v>
      </c>
      <c r="M30" s="230">
        <v>0.55139703688753416</v>
      </c>
      <c r="N30" s="230">
        <v>0.52792679286668376</v>
      </c>
      <c r="O30" s="230">
        <v>0.19826139863504361</v>
      </c>
      <c r="P30" s="230">
        <v>0.24091959379909761</v>
      </c>
      <c r="Q30" s="230">
        <v>0.33879484925479131</v>
      </c>
      <c r="R30" s="230">
        <v>0.1181847728098786</v>
      </c>
      <c r="S30" s="230">
        <v>6.5630329911498517E-2</v>
      </c>
      <c r="T30" s="230">
        <v>0.1974372908323942</v>
      </c>
      <c r="U30" s="230">
        <v>0.39557715856553871</v>
      </c>
      <c r="V30" s="230">
        <v>0.1994453638202022</v>
      </c>
      <c r="W30" s="230">
        <v>0.13485784710276619</v>
      </c>
      <c r="X30" s="230">
        <v>0.50650386256695912</v>
      </c>
      <c r="Y30" s="230">
        <v>0.38700830354445909</v>
      </c>
      <c r="DA30" s="71" t="s">
        <v>2251</v>
      </c>
    </row>
    <row r="31" spans="1:105" ht="12" customHeight="1" x14ac:dyDescent="0.25">
      <c r="A31" s="59" t="s">
        <v>35</v>
      </c>
      <c r="B31" s="230">
        <v>30.662784106014509</v>
      </c>
      <c r="C31" s="230">
        <v>29.555718802982991</v>
      </c>
      <c r="D31" s="230">
        <v>31.848995416514111</v>
      </c>
      <c r="E31" s="230">
        <v>34.847626436050497</v>
      </c>
      <c r="F31" s="230">
        <v>35.994979009599767</v>
      </c>
      <c r="G31" s="230">
        <v>35.400503495225458</v>
      </c>
      <c r="H31" s="230">
        <v>33.572954126704552</v>
      </c>
      <c r="I31" s="230">
        <v>36.064737682633208</v>
      </c>
      <c r="J31" s="230">
        <v>33.361593401981047</v>
      </c>
      <c r="K31" s="230">
        <v>33.156335743105878</v>
      </c>
      <c r="L31" s="230">
        <v>37.121738367393682</v>
      </c>
      <c r="M31" s="230">
        <v>38.905386755679103</v>
      </c>
      <c r="N31" s="230">
        <v>39.688476477886447</v>
      </c>
      <c r="O31" s="230">
        <v>40.542113233965686</v>
      </c>
      <c r="P31" s="230">
        <v>40.822331751244207</v>
      </c>
      <c r="Q31" s="230">
        <v>39.195605904326463</v>
      </c>
      <c r="R31" s="230">
        <v>42.006745823640543</v>
      </c>
      <c r="S31" s="230">
        <v>42.564523442508872</v>
      </c>
      <c r="T31" s="230">
        <v>42.781320125222969</v>
      </c>
      <c r="U31" s="230">
        <v>42.247324185333653</v>
      </c>
      <c r="V31" s="230">
        <v>43.015892125534528</v>
      </c>
      <c r="W31" s="230">
        <v>45.356529655958823</v>
      </c>
      <c r="X31" s="230">
        <v>40.850886564215749</v>
      </c>
      <c r="Y31" s="230">
        <v>40.17690744576975</v>
      </c>
      <c r="DA31" s="71" t="s">
        <v>2252</v>
      </c>
    </row>
    <row r="32" spans="1:105" ht="12" customHeight="1" x14ac:dyDescent="0.25">
      <c r="A32" s="60" t="s">
        <v>2167</v>
      </c>
      <c r="B32" s="329">
        <v>19.846784176301551</v>
      </c>
      <c r="C32" s="329">
        <v>21.540061214964709</v>
      </c>
      <c r="D32" s="329">
        <v>23.674379516880499</v>
      </c>
      <c r="E32" s="329">
        <v>24.70669961501315</v>
      </c>
      <c r="F32" s="329">
        <v>23.53889708550744</v>
      </c>
      <c r="G32" s="329">
        <v>25.785924152351381</v>
      </c>
      <c r="H32" s="329">
        <v>27.65741612499766</v>
      </c>
      <c r="I32" s="329">
        <v>26.737589857954578</v>
      </c>
      <c r="J32" s="329">
        <v>31.03905324125801</v>
      </c>
      <c r="K32" s="329">
        <v>30.956600693854739</v>
      </c>
      <c r="L32" s="329">
        <v>28.534516598049411</v>
      </c>
      <c r="M32" s="329">
        <v>28.8469247956278</v>
      </c>
      <c r="N32" s="329">
        <v>29.337146692580252</v>
      </c>
      <c r="O32" s="329">
        <v>29.128460625617379</v>
      </c>
      <c r="P32" s="329">
        <v>29.982785970632321</v>
      </c>
      <c r="Q32" s="329">
        <v>31.16736864314425</v>
      </c>
      <c r="R32" s="329">
        <v>31.02857754736856</v>
      </c>
      <c r="S32" s="329">
        <v>31.185252074059068</v>
      </c>
      <c r="T32" s="329">
        <v>31.929446934010699</v>
      </c>
      <c r="U32" s="329">
        <v>31.58537000553012</v>
      </c>
      <c r="V32" s="329">
        <v>30.732897743177439</v>
      </c>
      <c r="W32" s="329">
        <v>29.713286728308141</v>
      </c>
      <c r="X32" s="329">
        <v>30.524668490057731</v>
      </c>
      <c r="Y32" s="329">
        <v>29.666948892018191</v>
      </c>
      <c r="DA32" s="72" t="s">
        <v>2253</v>
      </c>
    </row>
    <row r="33" spans="1:105" ht="12" customHeight="1" x14ac:dyDescent="0.25">
      <c r="A33" s="60" t="s">
        <v>2169</v>
      </c>
      <c r="B33" s="329">
        <v>1.5301496950789131</v>
      </c>
      <c r="C33" s="329">
        <v>1.565948362160628</v>
      </c>
      <c r="D33" s="329">
        <v>1.640819684315975</v>
      </c>
      <c r="E33" s="329">
        <v>1.704968485312669</v>
      </c>
      <c r="F33" s="329">
        <v>1.6951602300460591</v>
      </c>
      <c r="G33" s="329">
        <v>1.732434002695552</v>
      </c>
      <c r="H33" s="329">
        <v>1.755954384675269</v>
      </c>
      <c r="I33" s="329">
        <v>1.7588890211735331</v>
      </c>
      <c r="J33" s="329">
        <v>1.811369201850318</v>
      </c>
      <c r="K33" s="329">
        <v>1.791182046441802</v>
      </c>
      <c r="L33" s="329">
        <v>1.7796502179242191</v>
      </c>
      <c r="M33" s="329">
        <v>1.805515130818597</v>
      </c>
      <c r="N33" s="329">
        <v>1.8254306478237949</v>
      </c>
      <c r="O33" s="329">
        <v>1.8092286813855181</v>
      </c>
      <c r="P33" s="329">
        <v>1.8302658046452549</v>
      </c>
      <c r="Q33" s="329">
        <v>1.8327179169654151</v>
      </c>
      <c r="R33" s="329">
        <v>1.8730773400473779</v>
      </c>
      <c r="S33" s="329">
        <v>1.885336112017735</v>
      </c>
      <c r="T33" s="329">
        <v>1.9159526348899829</v>
      </c>
      <c r="U33" s="329">
        <v>1.8860000776383199</v>
      </c>
      <c r="V33" s="329">
        <v>1.864141062581304</v>
      </c>
      <c r="W33" s="329">
        <v>1.8782586239119361</v>
      </c>
      <c r="X33" s="329">
        <v>1.857885160148115</v>
      </c>
      <c r="Y33" s="329">
        <v>1.81114136991233</v>
      </c>
      <c r="DA33" s="72" t="s">
        <v>2254</v>
      </c>
    </row>
    <row r="34" spans="1:105" ht="12" customHeight="1" x14ac:dyDescent="0.25">
      <c r="A34" s="57" t="s">
        <v>2171</v>
      </c>
      <c r="B34" s="261">
        <v>1067.763515097914</v>
      </c>
      <c r="C34" s="261">
        <v>1054.4891329074401</v>
      </c>
      <c r="D34" s="261">
        <v>1078.4262318436749</v>
      </c>
      <c r="E34" s="261">
        <v>1125.3762553616621</v>
      </c>
      <c r="F34" s="261">
        <v>1145.5641667730281</v>
      </c>
      <c r="G34" s="261">
        <v>1131.9710629862079</v>
      </c>
      <c r="H34" s="261">
        <v>1109.4527883311339</v>
      </c>
      <c r="I34" s="261">
        <v>1151.4028933986849</v>
      </c>
      <c r="J34" s="261">
        <v>1093.2534066242149</v>
      </c>
      <c r="K34" s="261">
        <v>1077.8251844705269</v>
      </c>
      <c r="L34" s="261">
        <v>1118.474810375737</v>
      </c>
      <c r="M34" s="261">
        <v>1152.482215281558</v>
      </c>
      <c r="N34" s="261">
        <v>1165.493447910537</v>
      </c>
      <c r="O34" s="261">
        <v>1159.992200990856</v>
      </c>
      <c r="P34" s="261">
        <v>1171.2367816633689</v>
      </c>
      <c r="Q34" s="261">
        <v>1134.8857056960931</v>
      </c>
      <c r="R34" s="261">
        <v>1186.127782827092</v>
      </c>
      <c r="S34" s="261">
        <v>1194.408950490438</v>
      </c>
      <c r="T34" s="261">
        <v>1211.9720978572391</v>
      </c>
      <c r="U34" s="261">
        <v>1192.7342199382781</v>
      </c>
      <c r="V34" s="261">
        <v>1193.9552195093131</v>
      </c>
      <c r="W34" s="261">
        <v>1233.4316297138851</v>
      </c>
      <c r="X34" s="261">
        <v>1188.814158460712</v>
      </c>
      <c r="Y34" s="261">
        <v>1162.865253139691</v>
      </c>
      <c r="DA34" s="70" t="s">
        <v>2255</v>
      </c>
    </row>
    <row r="35" spans="1:105" ht="12" customHeight="1" x14ac:dyDescent="0.25">
      <c r="A35" s="64" t="s">
        <v>28</v>
      </c>
      <c r="B35" s="229">
        <v>76.1855886434262</v>
      </c>
      <c r="C35" s="229">
        <v>77.413700114441056</v>
      </c>
      <c r="D35" s="229">
        <v>78.136414590471816</v>
      </c>
      <c r="E35" s="229">
        <v>70.503380556090164</v>
      </c>
      <c r="F35" s="229">
        <v>88.46456844790238</v>
      </c>
      <c r="G35" s="229">
        <v>66.996406259064074</v>
      </c>
      <c r="H35" s="229">
        <v>73.601365708150936</v>
      </c>
      <c r="I35" s="229">
        <v>57.663941376163073</v>
      </c>
      <c r="J35" s="229">
        <v>54.305752506974223</v>
      </c>
      <c r="K35" s="229">
        <v>58.598148939857872</v>
      </c>
      <c r="L35" s="229">
        <v>60.011857432615088</v>
      </c>
      <c r="M35" s="229">
        <v>65.872917019193224</v>
      </c>
      <c r="N35" s="229">
        <v>70.505677465036527</v>
      </c>
      <c r="O35" s="229">
        <v>62.170575928694731</v>
      </c>
      <c r="P35" s="229">
        <v>67.069337805926779</v>
      </c>
      <c r="Q35" s="229">
        <v>61.493389711431519</v>
      </c>
      <c r="R35" s="229">
        <v>60.027818819287198</v>
      </c>
      <c r="S35" s="229">
        <v>60.754321268340931</v>
      </c>
      <c r="T35" s="229">
        <v>65.404275678825371</v>
      </c>
      <c r="U35" s="229">
        <v>54.693592093387792</v>
      </c>
      <c r="V35" s="229">
        <v>51.335382588843132</v>
      </c>
      <c r="W35" s="229">
        <v>50.568230788381527</v>
      </c>
      <c r="X35" s="229">
        <v>58.509486427680379</v>
      </c>
      <c r="Y35" s="229">
        <v>45.2560194647141</v>
      </c>
      <c r="DA35" s="73" t="s">
        <v>2256</v>
      </c>
    </row>
    <row r="36" spans="1:105" ht="12" customHeight="1" x14ac:dyDescent="0.25">
      <c r="A36" s="64" t="s">
        <v>30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2257</v>
      </c>
    </row>
    <row r="37" spans="1:105" ht="12" customHeight="1" x14ac:dyDescent="0.25">
      <c r="A37" s="64" t="s">
        <v>31</v>
      </c>
      <c r="B37" s="229">
        <v>28.997942684852699</v>
      </c>
      <c r="C37" s="229">
        <v>33.732316279860562</v>
      </c>
      <c r="D37" s="229">
        <v>32.654384228122353</v>
      </c>
      <c r="E37" s="229">
        <v>9.106923830536644</v>
      </c>
      <c r="F37" s="229">
        <v>6.0290523600489898</v>
      </c>
      <c r="G37" s="229">
        <v>6.0360072340504223</v>
      </c>
      <c r="H37" s="229">
        <v>6.7966593340362316</v>
      </c>
      <c r="I37" s="229">
        <v>31.363857702058858</v>
      </c>
      <c r="J37" s="229">
        <v>4.9334915872977492</v>
      </c>
      <c r="K37" s="229">
        <v>4.5523483026900866</v>
      </c>
      <c r="L37" s="229">
        <v>14.78350537623783</v>
      </c>
      <c r="M37" s="229">
        <v>6.0369975702587499</v>
      </c>
      <c r="N37" s="229">
        <v>3.0139994116084061</v>
      </c>
      <c r="O37" s="229">
        <v>2.2595440081340472</v>
      </c>
      <c r="P37" s="229">
        <v>2.248450580911562</v>
      </c>
      <c r="Q37" s="229">
        <v>1.8615614258696289</v>
      </c>
      <c r="R37" s="229">
        <v>1.7624614994517731</v>
      </c>
      <c r="S37" s="229">
        <v>1.7627542153126119</v>
      </c>
      <c r="T37" s="229">
        <v>1.7610035437540259</v>
      </c>
      <c r="U37" s="229">
        <v>2.1118338749876</v>
      </c>
      <c r="V37" s="229">
        <v>1.7576232836232999</v>
      </c>
      <c r="W37" s="229">
        <v>8.4230411855682767</v>
      </c>
      <c r="X37" s="229">
        <v>3.5137208201680772</v>
      </c>
      <c r="Y37" s="229">
        <v>26.700158206886371</v>
      </c>
      <c r="DA37" s="73" t="s">
        <v>2258</v>
      </c>
    </row>
    <row r="38" spans="1:105" ht="12" customHeight="1" x14ac:dyDescent="0.25">
      <c r="A38" s="64" t="s">
        <v>159</v>
      </c>
      <c r="B38" s="229">
        <v>162.01887807527041</v>
      </c>
      <c r="C38" s="229">
        <v>155.19014663081339</v>
      </c>
      <c r="D38" s="229">
        <v>149.42946359394691</v>
      </c>
      <c r="E38" s="229">
        <v>145.41247510137839</v>
      </c>
      <c r="F38" s="229">
        <v>130.46881024822039</v>
      </c>
      <c r="G38" s="229">
        <v>130.86698021021419</v>
      </c>
      <c r="H38" s="229">
        <v>129.10007057563519</v>
      </c>
      <c r="I38" s="229">
        <v>111.76495672875269</v>
      </c>
      <c r="J38" s="229">
        <v>111.4498913929058</v>
      </c>
      <c r="K38" s="229">
        <v>113.6687778706866</v>
      </c>
      <c r="L38" s="229">
        <v>103.7742831891179</v>
      </c>
      <c r="M38" s="229">
        <v>91.95352415074629</v>
      </c>
      <c r="N38" s="229">
        <v>80.698891785568392</v>
      </c>
      <c r="O38" s="229">
        <v>70.676046768408781</v>
      </c>
      <c r="P38" s="229">
        <v>57.433163306224237</v>
      </c>
      <c r="Q38" s="229">
        <v>50.733811048739149</v>
      </c>
      <c r="R38" s="229">
        <v>50.451257720850357</v>
      </c>
      <c r="S38" s="229">
        <v>47.04026143201402</v>
      </c>
      <c r="T38" s="229">
        <v>44.121638358971268</v>
      </c>
      <c r="U38" s="229">
        <v>42.171036192245943</v>
      </c>
      <c r="V38" s="229">
        <v>41.263786480373987</v>
      </c>
      <c r="W38" s="229">
        <v>40.984918865743452</v>
      </c>
      <c r="X38" s="229">
        <v>69.78249478982103</v>
      </c>
      <c r="Y38" s="229">
        <v>57.274992957168138</v>
      </c>
      <c r="DA38" s="73" t="s">
        <v>2259</v>
      </c>
    </row>
    <row r="39" spans="1:105" ht="12" customHeight="1" x14ac:dyDescent="0.25">
      <c r="A39" s="64" t="s">
        <v>32</v>
      </c>
      <c r="B39" s="229">
        <v>91.284988449277748</v>
      </c>
      <c r="C39" s="229">
        <v>90.0843753643057</v>
      </c>
      <c r="D39" s="229">
        <v>56.70582871952184</v>
      </c>
      <c r="E39" s="229">
        <v>64.033216489892069</v>
      </c>
      <c r="F39" s="229">
        <v>70.866938809143363</v>
      </c>
      <c r="G39" s="229">
        <v>65.939931695529452</v>
      </c>
      <c r="H39" s="229">
        <v>58.631856391750212</v>
      </c>
      <c r="I39" s="229">
        <v>56.142895593100469</v>
      </c>
      <c r="J39" s="229">
        <v>51.340052244128827</v>
      </c>
      <c r="K39" s="229">
        <v>31.907675070226372</v>
      </c>
      <c r="L39" s="229">
        <v>13.74758699766922</v>
      </c>
      <c r="M39" s="229">
        <v>12.22830827378956</v>
      </c>
      <c r="N39" s="229">
        <v>11.628637226800651</v>
      </c>
      <c r="O39" s="229">
        <v>4.3589195307654434</v>
      </c>
      <c r="P39" s="229">
        <v>5.2099497978141738</v>
      </c>
      <c r="Q39" s="229">
        <v>7.6517999073746834</v>
      </c>
      <c r="R39" s="229">
        <v>2.615718304937078</v>
      </c>
      <c r="S39" s="229">
        <v>1.4534124206266741</v>
      </c>
      <c r="T39" s="229">
        <v>4.3559069115131077</v>
      </c>
      <c r="U39" s="229">
        <v>8.7061643578676868</v>
      </c>
      <c r="V39" s="229">
        <v>4.3475457139911802</v>
      </c>
      <c r="W39" s="229">
        <v>2.8937085528360491</v>
      </c>
      <c r="X39" s="229">
        <v>11.008996915878139</v>
      </c>
      <c r="Y39" s="229">
        <v>8.4002951180720142</v>
      </c>
      <c r="DA39" s="73" t="s">
        <v>2260</v>
      </c>
    </row>
    <row r="40" spans="1:105" ht="12" customHeight="1" x14ac:dyDescent="0.25">
      <c r="A40" s="64" t="s">
        <v>33</v>
      </c>
      <c r="B40" s="229">
        <v>0</v>
      </c>
      <c r="C40" s="229">
        <v>0</v>
      </c>
      <c r="D40" s="229">
        <v>0</v>
      </c>
      <c r="E40" s="229">
        <v>0</v>
      </c>
      <c r="F40" s="229">
        <v>0</v>
      </c>
      <c r="G40" s="229">
        <v>0</v>
      </c>
      <c r="H40" s="229">
        <v>0</v>
      </c>
      <c r="I40" s="229">
        <v>0.72699864399655456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2261</v>
      </c>
    </row>
    <row r="41" spans="1:105" ht="12" customHeight="1" x14ac:dyDescent="0.25">
      <c r="A41" s="64" t="s">
        <v>35</v>
      </c>
      <c r="B41" s="229">
        <v>656.4142389950016</v>
      </c>
      <c r="C41" s="229">
        <v>646.87757650109552</v>
      </c>
      <c r="D41" s="229">
        <v>711.50693832250931</v>
      </c>
      <c r="E41" s="229">
        <v>772.84338686910849</v>
      </c>
      <c r="F41" s="229">
        <v>784.49157384126659</v>
      </c>
      <c r="G41" s="229">
        <v>785.4352352436847</v>
      </c>
      <c r="H41" s="229">
        <v>758.29992210082685</v>
      </c>
      <c r="I41" s="229">
        <v>788.9024049533549</v>
      </c>
      <c r="J41" s="229">
        <v>780.45723468229085</v>
      </c>
      <c r="K41" s="229">
        <v>775.96009079163002</v>
      </c>
      <c r="L41" s="229">
        <v>852.6092401512027</v>
      </c>
      <c r="M41" s="229">
        <v>871.26113667198979</v>
      </c>
      <c r="N41" s="229">
        <v>882.78755358958108</v>
      </c>
      <c r="O41" s="229">
        <v>900.0854121491858</v>
      </c>
      <c r="P41" s="229">
        <v>891.44772040352484</v>
      </c>
      <c r="Q41" s="229">
        <v>893.92450526091625</v>
      </c>
      <c r="R41" s="229">
        <v>938.82606929232657</v>
      </c>
      <c r="S41" s="229">
        <v>951.85042892724164</v>
      </c>
      <c r="T41" s="229">
        <v>953.10389261467981</v>
      </c>
      <c r="U41" s="229">
        <v>938.92632792180177</v>
      </c>
      <c r="V41" s="229">
        <v>946.860066862444</v>
      </c>
      <c r="W41" s="229">
        <v>982.77712323487719</v>
      </c>
      <c r="X41" s="229">
        <v>896.60907318080149</v>
      </c>
      <c r="Y41" s="229">
        <v>880.61771951075184</v>
      </c>
      <c r="DA41" s="73" t="s">
        <v>2262</v>
      </c>
    </row>
    <row r="42" spans="1:105" ht="12" customHeight="1" x14ac:dyDescent="0.25">
      <c r="A42" s="64" t="s">
        <v>36</v>
      </c>
      <c r="B42" s="229">
        <v>20.26842968466357</v>
      </c>
      <c r="C42" s="229">
        <v>18.074798207166001</v>
      </c>
      <c r="D42" s="229">
        <v>17.367759962351201</v>
      </c>
      <c r="E42" s="229">
        <v>0.23567941493795841</v>
      </c>
      <c r="F42" s="229">
        <v>0.12690430035121639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2263</v>
      </c>
    </row>
    <row r="43" spans="1:105" ht="12" customHeight="1" x14ac:dyDescent="0.25">
      <c r="A43" s="64" t="s">
        <v>38</v>
      </c>
      <c r="B43" s="229">
        <v>0</v>
      </c>
      <c r="C43" s="229">
        <v>0</v>
      </c>
      <c r="D43" s="229">
        <v>0</v>
      </c>
      <c r="E43" s="229">
        <v>5.4798292126054582</v>
      </c>
      <c r="F43" s="229">
        <v>6.5441236587093412</v>
      </c>
      <c r="G43" s="229">
        <v>9.429159250597019</v>
      </c>
      <c r="H43" s="229">
        <v>17.195871007367991</v>
      </c>
      <c r="I43" s="229">
        <v>16.808860602436109</v>
      </c>
      <c r="J43" s="229">
        <v>16.351490426620192</v>
      </c>
      <c r="K43" s="229">
        <v>22.200724268910172</v>
      </c>
      <c r="L43" s="229">
        <v>13.791908356407991</v>
      </c>
      <c r="M43" s="229">
        <v>13.686305369946639</v>
      </c>
      <c r="N43" s="229">
        <v>20.881367737069748</v>
      </c>
      <c r="O43" s="229">
        <v>14.77704014399246</v>
      </c>
      <c r="P43" s="229">
        <v>37.575854130490043</v>
      </c>
      <c r="Q43" s="229">
        <v>14.398800961628179</v>
      </c>
      <c r="R43" s="229">
        <v>14.42520962450685</v>
      </c>
      <c r="S43" s="229">
        <v>15.12887066349165</v>
      </c>
      <c r="T43" s="229">
        <v>14.75063148111977</v>
      </c>
      <c r="U43" s="229">
        <v>18.568044864967629</v>
      </c>
      <c r="V43" s="229">
        <v>16.245950770285081</v>
      </c>
      <c r="W43" s="229">
        <v>15.735763268704799</v>
      </c>
      <c r="X43" s="229">
        <v>17.864352160912549</v>
      </c>
      <c r="Y43" s="229">
        <v>22.649323222158099</v>
      </c>
      <c r="DA43" s="73" t="s">
        <v>2264</v>
      </c>
    </row>
    <row r="44" spans="1:105" ht="12" customHeight="1" x14ac:dyDescent="0.25">
      <c r="A44" s="64" t="s">
        <v>39</v>
      </c>
      <c r="B44" s="229">
        <v>32.593448565422158</v>
      </c>
      <c r="C44" s="229">
        <v>33.116219809757617</v>
      </c>
      <c r="D44" s="229">
        <v>32.625442426751292</v>
      </c>
      <c r="E44" s="229">
        <v>57.761363887112289</v>
      </c>
      <c r="F44" s="229">
        <v>58.572195107386158</v>
      </c>
      <c r="G44" s="229">
        <v>67.267343093068263</v>
      </c>
      <c r="H44" s="229">
        <v>65.82704321336638</v>
      </c>
      <c r="I44" s="229">
        <v>88.028977798821884</v>
      </c>
      <c r="J44" s="229">
        <v>74.415493783997448</v>
      </c>
      <c r="K44" s="229">
        <v>70.937419226525535</v>
      </c>
      <c r="L44" s="229">
        <v>59.756428872485728</v>
      </c>
      <c r="M44" s="229">
        <v>91.443026225633631</v>
      </c>
      <c r="N44" s="229">
        <v>95.977320694872844</v>
      </c>
      <c r="O44" s="229">
        <v>105.66466246167469</v>
      </c>
      <c r="P44" s="229">
        <v>110.25230563847749</v>
      </c>
      <c r="Q44" s="229">
        <v>104.8218373801333</v>
      </c>
      <c r="R44" s="229">
        <v>118.0192475657326</v>
      </c>
      <c r="S44" s="229">
        <v>116.4189015634105</v>
      </c>
      <c r="T44" s="229">
        <v>128.4747492683756</v>
      </c>
      <c r="U44" s="229">
        <v>127.5572206330196</v>
      </c>
      <c r="V44" s="229">
        <v>132.14486380975191</v>
      </c>
      <c r="W44" s="229">
        <v>132.0488438177735</v>
      </c>
      <c r="X44" s="229">
        <v>131.5260341654508</v>
      </c>
      <c r="Y44" s="229">
        <v>121.9667446599402</v>
      </c>
      <c r="DA44" s="73" t="s">
        <v>2265</v>
      </c>
    </row>
    <row r="45" spans="1:105" ht="12" customHeight="1" x14ac:dyDescent="0.25">
      <c r="A45" s="57" t="s">
        <v>2183</v>
      </c>
      <c r="B45" s="261">
        <f t="shared" ref="B45:Y45" si="2">B46+B52+B63+B64+B65</f>
        <v>178.25069783612454</v>
      </c>
      <c r="C45" s="261">
        <f t="shared" si="2"/>
        <v>177.01112717252153</v>
      </c>
      <c r="D45" s="261">
        <f t="shared" si="2"/>
        <v>181.75492900551083</v>
      </c>
      <c r="E45" s="261">
        <f t="shared" si="2"/>
        <v>189.43579148493464</v>
      </c>
      <c r="F45" s="261">
        <f t="shared" si="2"/>
        <v>192.15917150749613</v>
      </c>
      <c r="G45" s="261">
        <f t="shared" si="2"/>
        <v>190.77727961318973</v>
      </c>
      <c r="H45" s="261">
        <f t="shared" si="2"/>
        <v>188.00609597715723</v>
      </c>
      <c r="I45" s="261">
        <f t="shared" si="2"/>
        <v>193.79819024568033</v>
      </c>
      <c r="J45" s="261">
        <f t="shared" si="2"/>
        <v>186.61693359576026</v>
      </c>
      <c r="K45" s="261">
        <f t="shared" si="2"/>
        <v>184.1083636026537</v>
      </c>
      <c r="L45" s="261">
        <f t="shared" si="2"/>
        <v>189.83280518909791</v>
      </c>
      <c r="M45" s="261">
        <f t="shared" si="2"/>
        <v>194.78989012542112</v>
      </c>
      <c r="N45" s="261">
        <f t="shared" si="2"/>
        <v>196.9730056912083</v>
      </c>
      <c r="O45" s="261">
        <f t="shared" si="2"/>
        <v>195.81281717634403</v>
      </c>
      <c r="P45" s="261">
        <f t="shared" si="2"/>
        <v>197.7854876702111</v>
      </c>
      <c r="Q45" s="261">
        <f t="shared" si="2"/>
        <v>192.70382857411158</v>
      </c>
      <c r="R45" s="261">
        <f t="shared" si="2"/>
        <v>200.5684438896308</v>
      </c>
      <c r="S45" s="261">
        <f t="shared" si="2"/>
        <v>201.99197879537869</v>
      </c>
      <c r="T45" s="261">
        <f t="shared" si="2"/>
        <v>204.89472628562072</v>
      </c>
      <c r="U45" s="261">
        <f t="shared" si="2"/>
        <v>201.65494055163308</v>
      </c>
      <c r="V45" s="261">
        <f t="shared" si="2"/>
        <v>201.39387591648043</v>
      </c>
      <c r="W45" s="261">
        <f t="shared" si="2"/>
        <v>207.26561326399954</v>
      </c>
      <c r="X45" s="261">
        <f t="shared" si="2"/>
        <v>200.47948116264777</v>
      </c>
      <c r="Y45" s="261">
        <f t="shared" si="2"/>
        <v>196.11184385379156</v>
      </c>
      <c r="DA45" s="70"/>
    </row>
    <row r="46" spans="1:105" ht="12" customHeight="1" x14ac:dyDescent="0.25">
      <c r="A46" s="165" t="s">
        <v>2184</v>
      </c>
      <c r="B46" s="346">
        <v>78.105597625829759</v>
      </c>
      <c r="C46" s="346">
        <v>77.152095919093014</v>
      </c>
      <c r="D46" s="346">
        <v>78.941228218674951</v>
      </c>
      <c r="E46" s="346">
        <v>82.273461416030557</v>
      </c>
      <c r="F46" s="346">
        <v>83.781032792432768</v>
      </c>
      <c r="G46" s="346">
        <v>82.681310975754059</v>
      </c>
      <c r="H46" s="346">
        <v>81.046234544177594</v>
      </c>
      <c r="I46" s="346">
        <v>83.904060048465425</v>
      </c>
      <c r="J46" s="346">
        <v>79.801032352586603</v>
      </c>
      <c r="K46" s="346">
        <v>78.705847262016846</v>
      </c>
      <c r="L46" s="346">
        <v>81.838438653462617</v>
      </c>
      <c r="M46" s="346">
        <v>84.006007104054177</v>
      </c>
      <c r="N46" s="346">
        <v>84.946591969919268</v>
      </c>
      <c r="O46" s="346">
        <v>84.447868516739163</v>
      </c>
      <c r="P46" s="346">
        <v>85.279798897454413</v>
      </c>
      <c r="Q46" s="346">
        <v>82.653402176153492</v>
      </c>
      <c r="R46" s="346">
        <v>86.290546564679289</v>
      </c>
      <c r="S46" s="346">
        <v>86.930545866283708</v>
      </c>
      <c r="T46" s="346">
        <v>88.09076071227426</v>
      </c>
      <c r="U46" s="346">
        <v>86.696986093907469</v>
      </c>
      <c r="V46" s="346">
        <v>86.734366126965327</v>
      </c>
      <c r="W46" s="346">
        <v>89.646223956663221</v>
      </c>
      <c r="X46" s="346">
        <v>86.282707967172769</v>
      </c>
      <c r="Y46" s="346">
        <v>84.515993944777861</v>
      </c>
      <c r="DA46" s="167" t="s">
        <v>2266</v>
      </c>
    </row>
    <row r="47" spans="1:105" ht="12" customHeight="1" x14ac:dyDescent="0.25">
      <c r="A47" s="59" t="s">
        <v>28</v>
      </c>
      <c r="B47" s="230">
        <v>5.91906435068337</v>
      </c>
      <c r="C47" s="230">
        <v>6.0091258562522833</v>
      </c>
      <c r="D47" s="230">
        <v>6.0550956504999736</v>
      </c>
      <c r="E47" s="230">
        <v>5.513593265311469</v>
      </c>
      <c r="F47" s="230">
        <v>6.9212781338587144</v>
      </c>
      <c r="G47" s="230">
        <v>5.2968884949005259</v>
      </c>
      <c r="H47" s="230">
        <v>5.864484559860931</v>
      </c>
      <c r="I47" s="230">
        <v>4.667494702180405</v>
      </c>
      <c r="J47" s="230">
        <v>4.3617794111028578</v>
      </c>
      <c r="K47" s="230">
        <v>4.7269594802218027</v>
      </c>
      <c r="L47" s="230">
        <v>4.7429581851910356</v>
      </c>
      <c r="M47" s="230">
        <v>5.3301470253329946</v>
      </c>
      <c r="N47" s="230">
        <v>5.7603246713776377</v>
      </c>
      <c r="O47" s="230">
        <v>5.0933112355917789</v>
      </c>
      <c r="P47" s="230">
        <v>5.6345901892371737</v>
      </c>
      <c r="Q47" s="230">
        <v>5.0446274558894926</v>
      </c>
      <c r="R47" s="230">
        <v>4.9557601339232784</v>
      </c>
      <c r="S47" s="230">
        <v>5.0089726118805604</v>
      </c>
      <c r="T47" s="230">
        <v>5.4335715702646006</v>
      </c>
      <c r="U47" s="230">
        <v>4.5664872093695852</v>
      </c>
      <c r="V47" s="230">
        <v>4.2924340391188176</v>
      </c>
      <c r="W47" s="230">
        <v>4.2089408841263491</v>
      </c>
      <c r="X47" s="230">
        <v>4.8978713068462998</v>
      </c>
      <c r="Y47" s="230">
        <v>3.787776396282843</v>
      </c>
      <c r="DA47" s="71" t="s">
        <v>2267</v>
      </c>
    </row>
    <row r="48" spans="1:105" ht="12" customHeight="1" x14ac:dyDescent="0.25">
      <c r="A48" s="59" t="s">
        <v>31</v>
      </c>
      <c r="B48" s="230">
        <v>2.230693873234797</v>
      </c>
      <c r="C48" s="230">
        <v>2.5925801479762072</v>
      </c>
      <c r="D48" s="230">
        <v>2.5055413857603752</v>
      </c>
      <c r="E48" s="230">
        <v>0.70516222804257678</v>
      </c>
      <c r="F48" s="230">
        <v>0.46704480679809168</v>
      </c>
      <c r="G48" s="230">
        <v>0.47251067881771319</v>
      </c>
      <c r="H48" s="230">
        <v>0.53620644532527095</v>
      </c>
      <c r="I48" s="230">
        <v>2.513631083834607</v>
      </c>
      <c r="J48" s="230">
        <v>0.39234200517078521</v>
      </c>
      <c r="K48" s="230">
        <v>0.36360179474323162</v>
      </c>
      <c r="L48" s="230">
        <v>1.1568637260224759</v>
      </c>
      <c r="M48" s="230">
        <v>0.4836663210934965</v>
      </c>
      <c r="N48" s="230">
        <v>0.2438139715746403</v>
      </c>
      <c r="O48" s="230">
        <v>0.18328574210943821</v>
      </c>
      <c r="P48" s="230">
        <v>0.18703126708937631</v>
      </c>
      <c r="Q48" s="230">
        <v>0.15120654506637399</v>
      </c>
      <c r="R48" s="230">
        <v>0.14406878932448289</v>
      </c>
      <c r="S48" s="230">
        <v>0.14389834490184389</v>
      </c>
      <c r="T48" s="230">
        <v>0.14485451442277139</v>
      </c>
      <c r="U48" s="230">
        <v>0.17458145286291221</v>
      </c>
      <c r="V48" s="230">
        <v>0.14551413348935011</v>
      </c>
      <c r="W48" s="230">
        <v>0.69415514037729997</v>
      </c>
      <c r="X48" s="230">
        <v>0.29123320451035267</v>
      </c>
      <c r="Y48" s="230">
        <v>2.2126583898412591</v>
      </c>
      <c r="DA48" s="71" t="s">
        <v>2268</v>
      </c>
    </row>
    <row r="49" spans="1:105" ht="12" customHeight="1" x14ac:dyDescent="0.25">
      <c r="A49" s="59" t="s">
        <v>159</v>
      </c>
      <c r="B49" s="230">
        <v>12.230861399399309</v>
      </c>
      <c r="C49" s="230">
        <v>11.704929652765831</v>
      </c>
      <c r="D49" s="230">
        <v>11.251617413043929</v>
      </c>
      <c r="E49" s="230">
        <v>11.049373158255859</v>
      </c>
      <c r="F49" s="230">
        <v>9.91824497254024</v>
      </c>
      <c r="G49" s="230">
        <v>10.05334518537709</v>
      </c>
      <c r="H49" s="230">
        <v>9.9949734330481501</v>
      </c>
      <c r="I49" s="230">
        <v>8.7901513868924113</v>
      </c>
      <c r="J49" s="230">
        <v>8.6977856753212723</v>
      </c>
      <c r="K49" s="230">
        <v>8.9094390884289929</v>
      </c>
      <c r="L49" s="230">
        <v>7.9691712471430076</v>
      </c>
      <c r="M49" s="230">
        <v>7.2295599211651833</v>
      </c>
      <c r="N49" s="230">
        <v>6.4062168196924762</v>
      </c>
      <c r="O49" s="230">
        <v>5.6259875188528108</v>
      </c>
      <c r="P49" s="230">
        <v>4.6882659895878218</v>
      </c>
      <c r="Q49" s="230">
        <v>4.0439832035363459</v>
      </c>
      <c r="R49" s="230">
        <v>4.0470717335761721</v>
      </c>
      <c r="S49" s="230">
        <v>3.7683601326143328</v>
      </c>
      <c r="T49" s="230">
        <v>3.5615748201549722</v>
      </c>
      <c r="U49" s="230">
        <v>3.4211432602719749</v>
      </c>
      <c r="V49" s="230">
        <v>3.352486941065322</v>
      </c>
      <c r="W49" s="230">
        <v>3.3145939737338721</v>
      </c>
      <c r="X49" s="230">
        <v>5.6759526734832102</v>
      </c>
      <c r="Y49" s="230">
        <v>4.657836239124558</v>
      </c>
      <c r="DA49" s="71" t="s">
        <v>2269</v>
      </c>
    </row>
    <row r="50" spans="1:105" ht="12" customHeight="1" x14ac:dyDescent="0.25">
      <c r="A50" s="59" t="s">
        <v>32</v>
      </c>
      <c r="B50" s="230">
        <v>7.1080978785611313</v>
      </c>
      <c r="C50" s="230">
        <v>7.0083655506413836</v>
      </c>
      <c r="D50" s="230">
        <v>4.4042202661984282</v>
      </c>
      <c r="E50" s="230">
        <v>5.0188463707057256</v>
      </c>
      <c r="F50" s="230">
        <v>5.556923425239285</v>
      </c>
      <c r="G50" s="230">
        <v>5.2250640267876891</v>
      </c>
      <c r="H50" s="230">
        <v>4.6822157292450646</v>
      </c>
      <c r="I50" s="230">
        <v>4.5545777311580311</v>
      </c>
      <c r="J50" s="230">
        <v>4.1328340674157822</v>
      </c>
      <c r="K50" s="230">
        <v>2.5796865741021011</v>
      </c>
      <c r="L50" s="230">
        <v>1.088961445810861</v>
      </c>
      <c r="M50" s="230">
        <v>0.99168209534939367</v>
      </c>
      <c r="N50" s="230">
        <v>0.9521941196007796</v>
      </c>
      <c r="O50" s="230">
        <v>0.35790517402816041</v>
      </c>
      <c r="P50" s="230">
        <v>0.43867779840268067</v>
      </c>
      <c r="Q50" s="230">
        <v>0.62912663350473885</v>
      </c>
      <c r="R50" s="230">
        <v>0.21643250531821301</v>
      </c>
      <c r="S50" s="230">
        <v>0.1200975509567427</v>
      </c>
      <c r="T50" s="230">
        <v>0.36268670996326569</v>
      </c>
      <c r="U50" s="230">
        <v>0.72852835609776045</v>
      </c>
      <c r="V50" s="230">
        <v>0.36433826407629938</v>
      </c>
      <c r="W50" s="230">
        <v>0.2413924345927837</v>
      </c>
      <c r="X50" s="230">
        <v>0.9236397904409388</v>
      </c>
      <c r="Y50" s="230">
        <v>0.70465465482648693</v>
      </c>
      <c r="DA50" s="71" t="s">
        <v>2270</v>
      </c>
    </row>
    <row r="51" spans="1:105" ht="12" customHeight="1" x14ac:dyDescent="0.25">
      <c r="A51" s="59" t="s">
        <v>35</v>
      </c>
      <c r="B51" s="230">
        <v>50.616880123951141</v>
      </c>
      <c r="C51" s="230">
        <v>49.837094711457297</v>
      </c>
      <c r="D51" s="230">
        <v>54.724753503172238</v>
      </c>
      <c r="E51" s="230">
        <v>59.98648639371492</v>
      </c>
      <c r="F51" s="230">
        <v>60.917541453996442</v>
      </c>
      <c r="G51" s="230">
        <v>61.633502589871043</v>
      </c>
      <c r="H51" s="230">
        <v>59.96835437669818</v>
      </c>
      <c r="I51" s="230">
        <v>63.378205144399978</v>
      </c>
      <c r="J51" s="230">
        <v>62.216291193575913</v>
      </c>
      <c r="K51" s="230">
        <v>62.126160324520711</v>
      </c>
      <c r="L51" s="230">
        <v>66.880484049295234</v>
      </c>
      <c r="M51" s="230">
        <v>69.970951741113112</v>
      </c>
      <c r="N51" s="230">
        <v>71.584042387673733</v>
      </c>
      <c r="O51" s="230">
        <v>73.187378846156975</v>
      </c>
      <c r="P51" s="230">
        <v>74.33123365313736</v>
      </c>
      <c r="Q51" s="230">
        <v>72.78445833815654</v>
      </c>
      <c r="R51" s="230">
        <v>76.927213402537149</v>
      </c>
      <c r="S51" s="230">
        <v>77.889217225930224</v>
      </c>
      <c r="T51" s="230">
        <v>78.588073097468651</v>
      </c>
      <c r="U51" s="230">
        <v>77.806245815305232</v>
      </c>
      <c r="V51" s="230">
        <v>78.579592749215536</v>
      </c>
      <c r="W51" s="230">
        <v>81.187141523832921</v>
      </c>
      <c r="X51" s="230">
        <v>74.494010991891969</v>
      </c>
      <c r="Y51" s="230">
        <v>73.153068264702711</v>
      </c>
      <c r="DA51" s="71" t="s">
        <v>2271</v>
      </c>
    </row>
    <row r="52" spans="1:105" ht="12" customHeight="1" x14ac:dyDescent="0.25">
      <c r="A52" s="165" t="s">
        <v>2191</v>
      </c>
      <c r="B52" s="346">
        <v>73.379895912915217</v>
      </c>
      <c r="C52" s="346">
        <v>72.467640746230714</v>
      </c>
      <c r="D52" s="346">
        <v>74.112669634707942</v>
      </c>
      <c r="E52" s="346">
        <v>77.33921539146462</v>
      </c>
      <c r="F52" s="346">
        <v>78.726588922325021</v>
      </c>
      <c r="G52" s="346">
        <v>77.792430256191082</v>
      </c>
      <c r="H52" s="346">
        <v>76.244907207347964</v>
      </c>
      <c r="I52" s="346">
        <v>79.127843643989962</v>
      </c>
      <c r="J52" s="346">
        <v>75.131637343095036</v>
      </c>
      <c r="K52" s="346">
        <v>74.071363865165608</v>
      </c>
      <c r="L52" s="346">
        <v>76.864927491985824</v>
      </c>
      <c r="M52" s="346">
        <v>79.202017865436829</v>
      </c>
      <c r="N52" s="346">
        <v>80.096188608783223</v>
      </c>
      <c r="O52" s="346">
        <v>79.718126499852247</v>
      </c>
      <c r="P52" s="346">
        <v>80.490887647490567</v>
      </c>
      <c r="Q52" s="346">
        <v>77.992733203098794</v>
      </c>
      <c r="R52" s="346">
        <v>81.514241695444639</v>
      </c>
      <c r="S52" s="346">
        <v>82.08334825563459</v>
      </c>
      <c r="T52" s="346">
        <v>83.290340166723468</v>
      </c>
      <c r="U52" s="346">
        <v>81.968255773205655</v>
      </c>
      <c r="V52" s="346">
        <v>82.052166508275093</v>
      </c>
      <c r="W52" s="346">
        <v>84.765103250229089</v>
      </c>
      <c r="X52" s="346">
        <v>81.698857447519629</v>
      </c>
      <c r="Y52" s="346">
        <v>79.915571219261437</v>
      </c>
      <c r="DA52" s="167" t="s">
        <v>2272</v>
      </c>
    </row>
    <row r="53" spans="1:105" ht="12" customHeight="1" x14ac:dyDescent="0.25">
      <c r="A53" s="64" t="s">
        <v>28</v>
      </c>
      <c r="B53" s="229">
        <v>5.2357010570886011</v>
      </c>
      <c r="C53" s="229">
        <v>5.3201005431529502</v>
      </c>
      <c r="D53" s="229">
        <v>5.3697676391681499</v>
      </c>
      <c r="E53" s="229">
        <v>4.8452027565674296</v>
      </c>
      <c r="F53" s="229">
        <v>6.0795492006418321</v>
      </c>
      <c r="G53" s="229">
        <v>4.6041930149474011</v>
      </c>
      <c r="H53" s="229">
        <v>5.0581055433583186</v>
      </c>
      <c r="I53" s="229">
        <v>3.9628381718242851</v>
      </c>
      <c r="J53" s="229">
        <v>3.73205340891319</v>
      </c>
      <c r="K53" s="229">
        <v>4.0270397041071098</v>
      </c>
      <c r="L53" s="229">
        <v>4.1241939714920717</v>
      </c>
      <c r="M53" s="229">
        <v>4.526983480892997</v>
      </c>
      <c r="N53" s="229">
        <v>4.8453606070062438</v>
      </c>
      <c r="O53" s="229">
        <v>4.2725475500773848</v>
      </c>
      <c r="P53" s="229">
        <v>4.6092050885403646</v>
      </c>
      <c r="Q53" s="229">
        <v>4.2260092919014829</v>
      </c>
      <c r="R53" s="229">
        <v>4.1252908856271446</v>
      </c>
      <c r="S53" s="229">
        <v>4.1752183024551588</v>
      </c>
      <c r="T53" s="229">
        <v>4.494777049140616</v>
      </c>
      <c r="U53" s="229">
        <v>3.7587069029495801</v>
      </c>
      <c r="V53" s="229">
        <v>3.52792072191524</v>
      </c>
      <c r="W53" s="229">
        <v>3.4751997603246809</v>
      </c>
      <c r="X53" s="229">
        <v>4.0209465516225329</v>
      </c>
      <c r="Y53" s="229">
        <v>3.110128741802026</v>
      </c>
      <c r="DA53" s="73" t="s">
        <v>2273</v>
      </c>
    </row>
    <row r="54" spans="1:105" ht="12" customHeight="1" x14ac:dyDescent="0.25">
      <c r="A54" s="64" t="s">
        <v>30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2274</v>
      </c>
    </row>
    <row r="55" spans="1:105" ht="12" customHeight="1" x14ac:dyDescent="0.25">
      <c r="A55" s="64" t="s">
        <v>31</v>
      </c>
      <c r="B55" s="229">
        <v>1.9928251769382159</v>
      </c>
      <c r="C55" s="229">
        <v>2.3181854619660038</v>
      </c>
      <c r="D55" s="229">
        <v>2.2441067538632158</v>
      </c>
      <c r="E55" s="229">
        <v>0.62585498878967194</v>
      </c>
      <c r="F55" s="229">
        <v>0.41433447423359587</v>
      </c>
      <c r="G55" s="229">
        <v>0.41481243393450001</v>
      </c>
      <c r="H55" s="229">
        <v>0.46708671670747992</v>
      </c>
      <c r="I55" s="229">
        <v>2.1554179189139249</v>
      </c>
      <c r="J55" s="229">
        <v>0.3390442678030206</v>
      </c>
      <c r="K55" s="229">
        <v>0.31285096361444992</v>
      </c>
      <c r="L55" s="229">
        <v>1.0159666165750909</v>
      </c>
      <c r="M55" s="229">
        <v>0.41488049279477979</v>
      </c>
      <c r="N55" s="229">
        <v>0.20713103601889929</v>
      </c>
      <c r="O55" s="229">
        <v>0.15528260872663671</v>
      </c>
      <c r="P55" s="229">
        <v>0.15452023529526049</v>
      </c>
      <c r="Q55" s="229">
        <v>0.12793205773966251</v>
      </c>
      <c r="R55" s="229">
        <v>0.1211216149939643</v>
      </c>
      <c r="S55" s="229">
        <v>0.1211417313016455</v>
      </c>
      <c r="T55" s="229">
        <v>0.1210214199265794</v>
      </c>
      <c r="U55" s="229">
        <v>0.1451315274784867</v>
      </c>
      <c r="V55" s="229">
        <v>0.12078911836069529</v>
      </c>
      <c r="W55" s="229">
        <v>0.57885653211377974</v>
      </c>
      <c r="X55" s="229">
        <v>0.2414733828279691</v>
      </c>
      <c r="Y55" s="229">
        <v>1.8349145689811539</v>
      </c>
      <c r="DA55" s="73" t="s">
        <v>2275</v>
      </c>
    </row>
    <row r="56" spans="1:105" ht="12" customHeight="1" x14ac:dyDescent="0.25">
      <c r="A56" s="64" t="s">
        <v>159</v>
      </c>
      <c r="B56" s="229">
        <v>11.134420909671579</v>
      </c>
      <c r="C56" s="229">
        <v>10.6651301018043</v>
      </c>
      <c r="D56" s="229">
        <v>10.2692387685124</v>
      </c>
      <c r="E56" s="229">
        <v>9.9931793290390196</v>
      </c>
      <c r="F56" s="229">
        <v>8.9662060751517405</v>
      </c>
      <c r="G56" s="229">
        <v>8.9935695034330223</v>
      </c>
      <c r="H56" s="229">
        <v>8.8721421993159311</v>
      </c>
      <c r="I56" s="229">
        <v>7.6808214323705224</v>
      </c>
      <c r="J56" s="229">
        <v>7.659169202056118</v>
      </c>
      <c r="K56" s="229">
        <v>7.8116577039386748</v>
      </c>
      <c r="L56" s="229">
        <v>7.131678495454647</v>
      </c>
      <c r="M56" s="229">
        <v>6.319320650686163</v>
      </c>
      <c r="N56" s="229">
        <v>5.5458687207247337</v>
      </c>
      <c r="O56" s="229">
        <v>4.8570688940674147</v>
      </c>
      <c r="P56" s="229">
        <v>3.9469784140112081</v>
      </c>
      <c r="Q56" s="229">
        <v>3.4865789300551251</v>
      </c>
      <c r="R56" s="229">
        <v>3.4671610219723372</v>
      </c>
      <c r="S56" s="229">
        <v>3.2327471755587909</v>
      </c>
      <c r="T56" s="229">
        <v>3.03217068621389</v>
      </c>
      <c r="U56" s="229">
        <v>2.898119482985912</v>
      </c>
      <c r="V56" s="229">
        <v>2.835770574746542</v>
      </c>
      <c r="W56" s="229">
        <v>2.816605959880305</v>
      </c>
      <c r="X56" s="229">
        <v>4.7956613349455486</v>
      </c>
      <c r="Y56" s="229">
        <v>3.9361084755031639</v>
      </c>
      <c r="DA56" s="73" t="s">
        <v>2276</v>
      </c>
    </row>
    <row r="57" spans="1:105" ht="12" customHeight="1" x14ac:dyDescent="0.25">
      <c r="A57" s="64" t="s">
        <v>32</v>
      </c>
      <c r="B57" s="229">
        <v>6.2733768817764997</v>
      </c>
      <c r="C57" s="229">
        <v>6.1908671668806363</v>
      </c>
      <c r="D57" s="229">
        <v>3.8969938102001351</v>
      </c>
      <c r="E57" s="229">
        <v>4.4005537692178649</v>
      </c>
      <c r="F57" s="229">
        <v>4.8701875648982158</v>
      </c>
      <c r="G57" s="229">
        <v>4.5315889294821803</v>
      </c>
      <c r="H57" s="229">
        <v>4.0293561808141476</v>
      </c>
      <c r="I57" s="229">
        <v>3.8583073654596571</v>
      </c>
      <c r="J57" s="229">
        <v>3.5282416345648762</v>
      </c>
      <c r="K57" s="229">
        <v>2.1927906716887819</v>
      </c>
      <c r="L57" s="229">
        <v>0.94477521349866134</v>
      </c>
      <c r="M57" s="229">
        <v>0.84036584471556264</v>
      </c>
      <c r="N57" s="229">
        <v>0.79915466041507677</v>
      </c>
      <c r="O57" s="229">
        <v>0.29955796104440818</v>
      </c>
      <c r="P57" s="229">
        <v>0.35804330122673289</v>
      </c>
      <c r="Q57" s="229">
        <v>0.52585452940684108</v>
      </c>
      <c r="R57" s="229">
        <v>0.17975996954362011</v>
      </c>
      <c r="S57" s="229">
        <v>9.9882839819961003E-2</v>
      </c>
      <c r="T57" s="229">
        <v>0.29935092485705411</v>
      </c>
      <c r="U57" s="229">
        <v>0.59831360160538893</v>
      </c>
      <c r="V57" s="229">
        <v>0.29877631840610208</v>
      </c>
      <c r="W57" s="229">
        <v>0.19886428914922241</v>
      </c>
      <c r="X57" s="229">
        <v>0.75657112869104071</v>
      </c>
      <c r="Y57" s="229">
        <v>0.57729335446095376</v>
      </c>
      <c r="DA57" s="73" t="s">
        <v>2277</v>
      </c>
    </row>
    <row r="58" spans="1:105" ht="12" customHeight="1" x14ac:dyDescent="0.25">
      <c r="A58" s="64" t="s">
        <v>33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4.996151682557326E-2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0</v>
      </c>
      <c r="DA58" s="73" t="s">
        <v>2278</v>
      </c>
    </row>
    <row r="59" spans="1:105" ht="12" customHeight="1" x14ac:dyDescent="0.25">
      <c r="A59" s="64" t="s">
        <v>35</v>
      </c>
      <c r="B59" s="229">
        <v>45.110745827264651</v>
      </c>
      <c r="C59" s="229">
        <v>44.455357914806093</v>
      </c>
      <c r="D59" s="229">
        <v>48.896880570633662</v>
      </c>
      <c r="E59" s="229">
        <v>53.112104397235917</v>
      </c>
      <c r="F59" s="229">
        <v>53.912602574505812</v>
      </c>
      <c r="G59" s="229">
        <v>53.977453802804348</v>
      </c>
      <c r="H59" s="229">
        <v>52.112634087734143</v>
      </c>
      <c r="I59" s="229">
        <v>54.215728054369009</v>
      </c>
      <c r="J59" s="229">
        <v>53.635350745447113</v>
      </c>
      <c r="K59" s="229">
        <v>53.326293593806326</v>
      </c>
      <c r="L59" s="229">
        <v>58.593851926985707</v>
      </c>
      <c r="M59" s="229">
        <v>59.875665929731731</v>
      </c>
      <c r="N59" s="229">
        <v>60.667795705381693</v>
      </c>
      <c r="O59" s="229">
        <v>61.856556177782501</v>
      </c>
      <c r="P59" s="229">
        <v>61.262948218471081</v>
      </c>
      <c r="Q59" s="229">
        <v>61.433160266798453</v>
      </c>
      <c r="R59" s="229">
        <v>64.518929773213799</v>
      </c>
      <c r="S59" s="229">
        <v>65.414002643590734</v>
      </c>
      <c r="T59" s="229">
        <v>65.500144409641209</v>
      </c>
      <c r="U59" s="229">
        <v>64.525819845492208</v>
      </c>
      <c r="V59" s="229">
        <v>65.07105006682184</v>
      </c>
      <c r="W59" s="229">
        <v>67.539377389155746</v>
      </c>
      <c r="X59" s="229">
        <v>61.617651787389768</v>
      </c>
      <c r="Y59" s="229">
        <v>60.518678230771052</v>
      </c>
      <c r="DA59" s="73" t="s">
        <v>2279</v>
      </c>
    </row>
    <row r="60" spans="1:105" ht="12" customHeight="1" x14ac:dyDescent="0.25">
      <c r="A60" s="64" t="s">
        <v>36</v>
      </c>
      <c r="B60" s="229">
        <v>1.392906986939396</v>
      </c>
      <c r="C60" s="229">
        <v>1.242154084059673</v>
      </c>
      <c r="D60" s="229">
        <v>1.193564305445443</v>
      </c>
      <c r="E60" s="229">
        <v>1.6196592871388998E-2</v>
      </c>
      <c r="F60" s="229">
        <v>8.7212423153638606E-3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2280</v>
      </c>
    </row>
    <row r="61" spans="1:105" ht="12" customHeight="1" x14ac:dyDescent="0.25">
      <c r="A61" s="64" t="s">
        <v>38</v>
      </c>
      <c r="B61" s="229">
        <v>0</v>
      </c>
      <c r="C61" s="229">
        <v>0</v>
      </c>
      <c r="D61" s="229">
        <v>0</v>
      </c>
      <c r="E61" s="229">
        <v>0.37659022017123989</v>
      </c>
      <c r="F61" s="229">
        <v>0.44973171130810008</v>
      </c>
      <c r="G61" s="229">
        <v>0.64799996869312626</v>
      </c>
      <c r="H61" s="229">
        <v>1.181751583389576</v>
      </c>
      <c r="I61" s="229">
        <v>1.1551550731796241</v>
      </c>
      <c r="J61" s="229">
        <v>1.123723229498425</v>
      </c>
      <c r="K61" s="229">
        <v>1.525700038453337</v>
      </c>
      <c r="L61" s="229">
        <v>0.94782110956551868</v>
      </c>
      <c r="M61" s="229">
        <v>0.94056375712272045</v>
      </c>
      <c r="N61" s="229">
        <v>1.435029919452693</v>
      </c>
      <c r="O61" s="229">
        <v>1.0155223065171901</v>
      </c>
      <c r="P61" s="229">
        <v>2.5823248555944511</v>
      </c>
      <c r="Q61" s="229">
        <v>0.98952858090320728</v>
      </c>
      <c r="R61" s="229">
        <v>0.99134346304315257</v>
      </c>
      <c r="S61" s="229">
        <v>1.0397011499921609</v>
      </c>
      <c r="T61" s="229">
        <v>1.0137074243776549</v>
      </c>
      <c r="U61" s="229">
        <v>1.2760514666702401</v>
      </c>
      <c r="V61" s="229">
        <v>1.1164702292909361</v>
      </c>
      <c r="W61" s="229">
        <v>1.0814086213293661</v>
      </c>
      <c r="X61" s="229">
        <v>1.2276916036030849</v>
      </c>
      <c r="Y61" s="229">
        <v>1.5565290975385391</v>
      </c>
      <c r="DA61" s="73" t="s">
        <v>2281</v>
      </c>
    </row>
    <row r="62" spans="1:105" ht="12" customHeight="1" x14ac:dyDescent="0.25">
      <c r="A62" s="64" t="s">
        <v>39</v>
      </c>
      <c r="B62" s="229">
        <v>2.2399190732362819</v>
      </c>
      <c r="C62" s="229">
        <v>2.2758454735610609</v>
      </c>
      <c r="D62" s="229">
        <v>2.242117786884938</v>
      </c>
      <c r="E62" s="229">
        <v>3.969533337572078</v>
      </c>
      <c r="F62" s="229">
        <v>4.02525607927035</v>
      </c>
      <c r="G62" s="229">
        <v>4.6228126028964969</v>
      </c>
      <c r="H62" s="229">
        <v>4.5238308960283673</v>
      </c>
      <c r="I62" s="229">
        <v>6.0496141110473589</v>
      </c>
      <c r="J62" s="229">
        <v>5.1140548548122888</v>
      </c>
      <c r="K62" s="229">
        <v>4.8750311895569292</v>
      </c>
      <c r="L62" s="229">
        <v>4.1066401584141277</v>
      </c>
      <c r="M62" s="229">
        <v>6.2842377094928654</v>
      </c>
      <c r="N62" s="229">
        <v>6.5958479597838888</v>
      </c>
      <c r="O62" s="229">
        <v>7.2615910016367202</v>
      </c>
      <c r="P62" s="229">
        <v>7.576867534351468</v>
      </c>
      <c r="Q62" s="229">
        <v>7.2036695462940212</v>
      </c>
      <c r="R62" s="229">
        <v>8.1106349670506201</v>
      </c>
      <c r="S62" s="229">
        <v>8.000654412916143</v>
      </c>
      <c r="T62" s="229">
        <v>8.8291682525664665</v>
      </c>
      <c r="U62" s="229">
        <v>8.766112946023835</v>
      </c>
      <c r="V62" s="229">
        <v>9.0813894787337386</v>
      </c>
      <c r="W62" s="229">
        <v>9.0747906982759847</v>
      </c>
      <c r="X62" s="229">
        <v>9.0388616584396733</v>
      </c>
      <c r="Y62" s="229">
        <v>8.3819187502045427</v>
      </c>
      <c r="DA62" s="73" t="s">
        <v>2282</v>
      </c>
    </row>
    <row r="63" spans="1:105" ht="12" customHeight="1" x14ac:dyDescent="0.25">
      <c r="A63" s="166" t="s">
        <v>2203</v>
      </c>
      <c r="B63" s="347">
        <v>10.475783796139901</v>
      </c>
      <c r="C63" s="347">
        <v>10.720870337505181</v>
      </c>
      <c r="D63" s="347">
        <v>11.23345795292154</v>
      </c>
      <c r="E63" s="347">
        <v>11.67263653275867</v>
      </c>
      <c r="F63" s="347">
        <v>11.60548678791945</v>
      </c>
      <c r="G63" s="347">
        <v>11.86067226735218</v>
      </c>
      <c r="H63" s="347">
        <v>12.0216986278544</v>
      </c>
      <c r="I63" s="347">
        <v>12.0417898761649</v>
      </c>
      <c r="J63" s="347">
        <v>12.401082191237389</v>
      </c>
      <c r="K63" s="347">
        <v>12.26287592540678</v>
      </c>
      <c r="L63" s="347">
        <v>12.18392617120112</v>
      </c>
      <c r="M63" s="347">
        <v>12.36100377103263</v>
      </c>
      <c r="N63" s="347">
        <v>12.497350333075399</v>
      </c>
      <c r="O63" s="347">
        <v>12.38642765797664</v>
      </c>
      <c r="P63" s="347">
        <v>12.53045301423459</v>
      </c>
      <c r="Q63" s="347">
        <v>12.54724078251143</v>
      </c>
      <c r="R63" s="347">
        <v>12.823551389051</v>
      </c>
      <c r="S63" s="347">
        <v>12.90747797818188</v>
      </c>
      <c r="T63" s="347">
        <v>13.117086276788701</v>
      </c>
      <c r="U63" s="347">
        <v>12.912023651269751</v>
      </c>
      <c r="V63" s="347">
        <v>12.762371420203509</v>
      </c>
      <c r="W63" s="347">
        <v>12.85902374167512</v>
      </c>
      <c r="X63" s="347">
        <v>12.71954196269972</v>
      </c>
      <c r="Y63" s="347">
        <v>12.39952239736108</v>
      </c>
      <c r="DA63" s="168" t="s">
        <v>2283</v>
      </c>
    </row>
    <row r="64" spans="1:105" ht="12" customHeight="1" x14ac:dyDescent="0.25">
      <c r="A64" s="60" t="s">
        <v>2205</v>
      </c>
      <c r="B64" s="262">
        <v>12.1707675719856</v>
      </c>
      <c r="C64" s="262">
        <v>12.455509161543601</v>
      </c>
      <c r="D64" s="262">
        <v>13.05103354892257</v>
      </c>
      <c r="E64" s="262">
        <v>13.56127130504751</v>
      </c>
      <c r="F64" s="262">
        <v>13.483256718944901</v>
      </c>
      <c r="G64" s="262">
        <v>13.779731256636859</v>
      </c>
      <c r="H64" s="262">
        <v>13.96681171235965</v>
      </c>
      <c r="I64" s="262">
        <v>13.990153728401291</v>
      </c>
      <c r="J64" s="262">
        <v>14.40757960719416</v>
      </c>
      <c r="K64" s="262">
        <v>14.247011541725289</v>
      </c>
      <c r="L64" s="262">
        <v>14.15528770253565</v>
      </c>
      <c r="M64" s="262">
        <v>14.361016491110741</v>
      </c>
      <c r="N64" s="262">
        <v>14.519423952371371</v>
      </c>
      <c r="O64" s="262">
        <v>14.3905539677133</v>
      </c>
      <c r="P64" s="262">
        <v>14.55788265352809</v>
      </c>
      <c r="Q64" s="262">
        <v>14.577386685849291</v>
      </c>
      <c r="R64" s="262">
        <v>14.89840440016166</v>
      </c>
      <c r="S64" s="262">
        <v>14.995910327097439</v>
      </c>
      <c r="T64" s="262">
        <v>15.23943328758876</v>
      </c>
      <c r="U64" s="262">
        <v>15.001191490940389</v>
      </c>
      <c r="V64" s="262">
        <v>14.82732550092183</v>
      </c>
      <c r="W64" s="262">
        <v>14.93961618606915</v>
      </c>
      <c r="X64" s="262">
        <v>14.777566229190301</v>
      </c>
      <c r="Y64" s="262">
        <v>14.405767438377181</v>
      </c>
      <c r="DA64" s="72" t="s">
        <v>2284</v>
      </c>
    </row>
    <row r="65" spans="1:105" ht="12" customHeight="1" x14ac:dyDescent="0.25">
      <c r="A65" s="101" t="s">
        <v>2207</v>
      </c>
      <c r="B65" s="278">
        <v>4.1186529292540737</v>
      </c>
      <c r="C65" s="278">
        <v>4.2150110081490242</v>
      </c>
      <c r="D65" s="278">
        <v>4.4165396502838341</v>
      </c>
      <c r="E65" s="278">
        <v>4.5892068396332677</v>
      </c>
      <c r="F65" s="278">
        <v>4.5628062858739771</v>
      </c>
      <c r="G65" s="278">
        <v>4.6631348572555282</v>
      </c>
      <c r="H65" s="278">
        <v>4.7264438854176012</v>
      </c>
      <c r="I65" s="278">
        <v>4.7343429486587594</v>
      </c>
      <c r="J65" s="278">
        <v>4.8756021016471074</v>
      </c>
      <c r="K65" s="278">
        <v>4.8212650083391813</v>
      </c>
      <c r="L65" s="278">
        <v>4.7902251699126914</v>
      </c>
      <c r="M65" s="278">
        <v>4.8598448937867218</v>
      </c>
      <c r="N65" s="278">
        <v>4.9134508270590471</v>
      </c>
      <c r="O65" s="278">
        <v>4.8698405340626856</v>
      </c>
      <c r="P65" s="278">
        <v>4.9264654575034772</v>
      </c>
      <c r="Q65" s="278">
        <v>4.9330657264985778</v>
      </c>
      <c r="R65" s="278">
        <v>5.0416998402941919</v>
      </c>
      <c r="S65" s="278">
        <v>5.0746963681810691</v>
      </c>
      <c r="T65" s="278">
        <v>5.1571058422455369</v>
      </c>
      <c r="U65" s="278">
        <v>5.0764835423098127</v>
      </c>
      <c r="V65" s="278">
        <v>5.0176463601146768</v>
      </c>
      <c r="W65" s="278">
        <v>5.0556461293629624</v>
      </c>
      <c r="X65" s="278">
        <v>5.0008075560653422</v>
      </c>
      <c r="Y65" s="278">
        <v>4.8749888540140214</v>
      </c>
      <c r="DA65" s="102" t="s">
        <v>2285</v>
      </c>
    </row>
    <row r="66" spans="1:105" ht="12" customHeight="1" x14ac:dyDescent="0.25">
      <c r="A66" s="57" t="s">
        <v>2209</v>
      </c>
      <c r="B66" s="261">
        <f t="shared" ref="B66:Y66" si="3">B67+B68+B79</f>
        <v>238.4502906770596</v>
      </c>
      <c r="C66" s="261">
        <f t="shared" si="3"/>
        <v>242.23071332204276</v>
      </c>
      <c r="D66" s="261">
        <f t="shared" si="3"/>
        <v>252.41734381526908</v>
      </c>
      <c r="E66" s="261">
        <f t="shared" si="3"/>
        <v>262.41541981915015</v>
      </c>
      <c r="F66" s="261">
        <f t="shared" si="3"/>
        <v>262.2568176880323</v>
      </c>
      <c r="G66" s="261">
        <f t="shared" si="3"/>
        <v>266.02960141186236</v>
      </c>
      <c r="H66" s="261">
        <f t="shared" si="3"/>
        <v>267.89314371515013</v>
      </c>
      <c r="I66" s="261">
        <f t="shared" si="3"/>
        <v>269.96664483485796</v>
      </c>
      <c r="J66" s="261">
        <f t="shared" si="3"/>
        <v>273.75366156252932</v>
      </c>
      <c r="K66" s="261">
        <f t="shared" si="3"/>
        <v>270.52135354979322</v>
      </c>
      <c r="L66" s="261">
        <f t="shared" si="3"/>
        <v>270.94832074361199</v>
      </c>
      <c r="M66" s="261">
        <f t="shared" si="3"/>
        <v>275.56488455182387</v>
      </c>
      <c r="N66" s="261">
        <f t="shared" si="3"/>
        <v>278.6127427790608</v>
      </c>
      <c r="O66" s="261">
        <f t="shared" si="3"/>
        <v>276.21791328747446</v>
      </c>
      <c r="P66" s="261">
        <f t="shared" si="3"/>
        <v>279.34217272822804</v>
      </c>
      <c r="Q66" s="261">
        <f t="shared" si="3"/>
        <v>277.93077626153581</v>
      </c>
      <c r="R66" s="261">
        <f t="shared" si="3"/>
        <v>285.17291645168666</v>
      </c>
      <c r="S66" s="261">
        <f t="shared" si="3"/>
        <v>287.06725613551083</v>
      </c>
      <c r="T66" s="261">
        <f t="shared" si="3"/>
        <v>291.62292095702804</v>
      </c>
      <c r="U66" s="261">
        <f t="shared" si="3"/>
        <v>287.0122376830621</v>
      </c>
      <c r="V66" s="261">
        <f t="shared" si="3"/>
        <v>284.31499842703892</v>
      </c>
      <c r="W66" s="261">
        <f t="shared" si="3"/>
        <v>287.86946026463215</v>
      </c>
      <c r="X66" s="261">
        <f t="shared" si="3"/>
        <v>283.42006314002668</v>
      </c>
      <c r="Y66" s="261">
        <f t="shared" si="3"/>
        <v>276.41733837416649</v>
      </c>
      <c r="DA66" s="70"/>
    </row>
    <row r="67" spans="1:105" ht="12" customHeight="1" x14ac:dyDescent="0.25">
      <c r="A67" s="165" t="s">
        <v>2210</v>
      </c>
      <c r="B67" s="346">
        <v>36.63196666965856</v>
      </c>
      <c r="C67" s="346">
        <v>36.185958617472529</v>
      </c>
      <c r="D67" s="346">
        <v>36.863939513738337</v>
      </c>
      <c r="E67" s="346">
        <v>38.372844594157563</v>
      </c>
      <c r="F67" s="346">
        <v>39.157963241510927</v>
      </c>
      <c r="G67" s="346">
        <v>38.527208852089643</v>
      </c>
      <c r="H67" s="346">
        <v>37.792508304450678</v>
      </c>
      <c r="I67" s="346">
        <v>38.962410178617553</v>
      </c>
      <c r="J67" s="346">
        <v>37.05439540961072</v>
      </c>
      <c r="K67" s="346">
        <v>36.502025224971433</v>
      </c>
      <c r="L67" s="346">
        <v>37.81959561239622</v>
      </c>
      <c r="M67" s="346">
        <v>38.818136883939111</v>
      </c>
      <c r="N67" s="346">
        <v>39.250719160891578</v>
      </c>
      <c r="O67" s="346">
        <v>38.917697093959511</v>
      </c>
      <c r="P67" s="346">
        <v>39.311748059031871</v>
      </c>
      <c r="Q67" s="346">
        <v>38.069648547091788</v>
      </c>
      <c r="R67" s="346">
        <v>39.689849174673583</v>
      </c>
      <c r="S67" s="346">
        <v>39.970860940072647</v>
      </c>
      <c r="T67" s="346">
        <v>40.537586315664768</v>
      </c>
      <c r="U67" s="346">
        <v>39.855946325815829</v>
      </c>
      <c r="V67" s="346">
        <v>39.828526624968447</v>
      </c>
      <c r="W67" s="346">
        <v>41.137463431058983</v>
      </c>
      <c r="X67" s="346">
        <v>39.768750490846607</v>
      </c>
      <c r="Y67" s="346">
        <v>38.844935114383347</v>
      </c>
      <c r="DA67" s="167" t="s">
        <v>2286</v>
      </c>
    </row>
    <row r="68" spans="1:105" ht="12" customHeight="1" x14ac:dyDescent="0.25">
      <c r="A68" s="165" t="s">
        <v>2212</v>
      </c>
      <c r="B68" s="346">
        <v>13.82225186171256</v>
      </c>
      <c r="C68" s="346">
        <v>13.65041432338972</v>
      </c>
      <c r="D68" s="346">
        <v>13.960281260831421</v>
      </c>
      <c r="E68" s="346">
        <v>14.56805165268586</v>
      </c>
      <c r="F68" s="346">
        <v>14.829385170964271</v>
      </c>
      <c r="G68" s="346">
        <v>14.653421765709121</v>
      </c>
      <c r="H68" s="346">
        <v>14.36192157922344</v>
      </c>
      <c r="I68" s="346">
        <v>14.90496777781528</v>
      </c>
      <c r="J68" s="346">
        <v>14.152219776538679</v>
      </c>
      <c r="K68" s="346">
        <v>13.952500672662779</v>
      </c>
      <c r="L68" s="346">
        <v>14.478712103753571</v>
      </c>
      <c r="M68" s="346">
        <v>14.91893965332328</v>
      </c>
      <c r="N68" s="346">
        <v>15.08737070747163</v>
      </c>
      <c r="O68" s="346">
        <v>15.01615679221594</v>
      </c>
      <c r="P68" s="346">
        <v>15.16171844883479</v>
      </c>
      <c r="Q68" s="346">
        <v>14.69115196069451</v>
      </c>
      <c r="R68" s="346">
        <v>15.354483200249961</v>
      </c>
      <c r="S68" s="346">
        <v>15.461683327931169</v>
      </c>
      <c r="T68" s="346">
        <v>15.689039144978381</v>
      </c>
      <c r="U68" s="346">
        <v>15.440003857556739</v>
      </c>
      <c r="V68" s="346">
        <v>15.455809757791441</v>
      </c>
      <c r="W68" s="346">
        <v>15.966833853228749</v>
      </c>
      <c r="X68" s="346">
        <v>15.389258466568791</v>
      </c>
      <c r="Y68" s="346">
        <v>15.05334859531794</v>
      </c>
      <c r="DA68" s="167" t="s">
        <v>2287</v>
      </c>
    </row>
    <row r="69" spans="1:105" ht="12" customHeight="1" x14ac:dyDescent="0.25">
      <c r="A69" s="64" t="s">
        <v>28</v>
      </c>
      <c r="B69" s="229">
        <v>0.98622623790034569</v>
      </c>
      <c r="C69" s="229">
        <v>1.002124202034351</v>
      </c>
      <c r="D69" s="229">
        <v>1.0114797769070201</v>
      </c>
      <c r="E69" s="229">
        <v>0.9126697713201809</v>
      </c>
      <c r="F69" s="229">
        <v>1.1451782427801791</v>
      </c>
      <c r="G69" s="229">
        <v>0.86727181444992585</v>
      </c>
      <c r="H69" s="229">
        <v>0.95277334334727282</v>
      </c>
      <c r="I69" s="229">
        <v>0.74646259192257991</v>
      </c>
      <c r="J69" s="229">
        <v>0.70299066982298308</v>
      </c>
      <c r="K69" s="229">
        <v>0.75855595534427545</v>
      </c>
      <c r="L69" s="229">
        <v>0.77685648216471159</v>
      </c>
      <c r="M69" s="229">
        <v>0.8527281903067141</v>
      </c>
      <c r="N69" s="229">
        <v>0.91269950492084329</v>
      </c>
      <c r="O69" s="229">
        <v>0.80480120056859328</v>
      </c>
      <c r="P69" s="229">
        <v>0.86821591695497202</v>
      </c>
      <c r="Q69" s="229">
        <v>0.79603499127230104</v>
      </c>
      <c r="R69" s="229">
        <v>0.77706310310982207</v>
      </c>
      <c r="S69" s="229">
        <v>0.78646771348185851</v>
      </c>
      <c r="T69" s="229">
        <v>0.84666160482427122</v>
      </c>
      <c r="U69" s="229">
        <v>0.70801127257776009</v>
      </c>
      <c r="V69" s="229">
        <v>0.66453908335245526</v>
      </c>
      <c r="W69" s="229">
        <v>0.65460826510270975</v>
      </c>
      <c r="X69" s="229">
        <v>0.75740821471006137</v>
      </c>
      <c r="Y69" s="229">
        <v>0.58584142504858105</v>
      </c>
      <c r="DA69" s="73" t="s">
        <v>2288</v>
      </c>
    </row>
    <row r="70" spans="1:105" ht="12" customHeight="1" x14ac:dyDescent="0.25">
      <c r="A70" s="64" t="s">
        <v>30</v>
      </c>
      <c r="B70" s="229">
        <v>0</v>
      </c>
      <c r="C70" s="229">
        <v>0</v>
      </c>
      <c r="D70" s="229">
        <v>0</v>
      </c>
      <c r="E70" s="229">
        <v>0</v>
      </c>
      <c r="F70" s="229">
        <v>0</v>
      </c>
      <c r="G70" s="229">
        <v>0</v>
      </c>
      <c r="H70" s="229">
        <v>0</v>
      </c>
      <c r="I70" s="229">
        <v>0</v>
      </c>
      <c r="J70" s="229">
        <v>0</v>
      </c>
      <c r="K70" s="229">
        <v>0</v>
      </c>
      <c r="L70" s="229">
        <v>0</v>
      </c>
      <c r="M70" s="229">
        <v>0</v>
      </c>
      <c r="N70" s="229">
        <v>0</v>
      </c>
      <c r="O70" s="229">
        <v>0</v>
      </c>
      <c r="P70" s="229">
        <v>0</v>
      </c>
      <c r="Q70" s="229">
        <v>0</v>
      </c>
      <c r="R70" s="229">
        <v>0</v>
      </c>
      <c r="S70" s="229">
        <v>0</v>
      </c>
      <c r="T70" s="229">
        <v>0</v>
      </c>
      <c r="U70" s="229">
        <v>0</v>
      </c>
      <c r="V70" s="229">
        <v>0</v>
      </c>
      <c r="W70" s="229">
        <v>0</v>
      </c>
      <c r="X70" s="229">
        <v>0</v>
      </c>
      <c r="Y70" s="229">
        <v>0</v>
      </c>
      <c r="DA70" s="73" t="s">
        <v>2289</v>
      </c>
    </row>
    <row r="71" spans="1:105" ht="12" customHeight="1" x14ac:dyDescent="0.25">
      <c r="A71" s="64" t="s">
        <v>31</v>
      </c>
      <c r="B71" s="229">
        <v>0.37537981172243412</v>
      </c>
      <c r="C71" s="229">
        <v>0.43666651361132491</v>
      </c>
      <c r="D71" s="229">
        <v>0.42271262953656152</v>
      </c>
      <c r="E71" s="229">
        <v>0.11788958237589391</v>
      </c>
      <c r="F71" s="229">
        <v>7.8046382958128879E-2</v>
      </c>
      <c r="G71" s="229">
        <v>7.813641414832688E-2</v>
      </c>
      <c r="H71" s="229">
        <v>8.7983093451824451E-2</v>
      </c>
      <c r="I71" s="229">
        <v>0.40600669940760908</v>
      </c>
      <c r="J71" s="229">
        <v>6.3864294212203299E-2</v>
      </c>
      <c r="K71" s="229">
        <v>5.8930375417680328E-2</v>
      </c>
      <c r="L71" s="229">
        <v>0.19137321309447711</v>
      </c>
      <c r="M71" s="229">
        <v>7.8149234099847725E-2</v>
      </c>
      <c r="N71" s="229">
        <v>3.901637243569292E-2</v>
      </c>
      <c r="O71" s="229">
        <v>2.9249909677039582E-2</v>
      </c>
      <c r="P71" s="229">
        <v>2.9106304709356559E-2</v>
      </c>
      <c r="Q71" s="229">
        <v>2.4098005336002901E-2</v>
      </c>
      <c r="R71" s="229">
        <v>2.281515185481876E-2</v>
      </c>
      <c r="S71" s="229">
        <v>2.2818941076210238E-2</v>
      </c>
      <c r="T71" s="229">
        <v>2.2796278545726859E-2</v>
      </c>
      <c r="U71" s="229">
        <v>2.733779464968723E-2</v>
      </c>
      <c r="V71" s="229">
        <v>2.2752520910047858E-2</v>
      </c>
      <c r="W71" s="229">
        <v>0.10903668748957621</v>
      </c>
      <c r="X71" s="229">
        <v>4.5485290948204693E-2</v>
      </c>
      <c r="Y71" s="229">
        <v>0.34563487725960779</v>
      </c>
      <c r="DA71" s="73" t="s">
        <v>2290</v>
      </c>
    </row>
    <row r="72" spans="1:105" ht="12" customHeight="1" x14ac:dyDescent="0.25">
      <c r="A72" s="64" t="s">
        <v>159</v>
      </c>
      <c r="B72" s="229">
        <v>2.0973424428190222</v>
      </c>
      <c r="C72" s="229">
        <v>2.008944174301087</v>
      </c>
      <c r="D72" s="229">
        <v>1.934371845592364</v>
      </c>
      <c r="E72" s="229">
        <v>1.8823717295696769</v>
      </c>
      <c r="F72" s="229">
        <v>1.6889252440729039</v>
      </c>
      <c r="G72" s="229">
        <v>1.694079574053865</v>
      </c>
      <c r="H72" s="229">
        <v>1.6712068408683729</v>
      </c>
      <c r="I72" s="229">
        <v>1.4468029290891851</v>
      </c>
      <c r="J72" s="229">
        <v>1.4427243926310691</v>
      </c>
      <c r="K72" s="229">
        <v>1.4714479885535461</v>
      </c>
      <c r="L72" s="229">
        <v>1.343363262301706</v>
      </c>
      <c r="M72" s="229">
        <v>1.1903429480516869</v>
      </c>
      <c r="N72" s="229">
        <v>1.044651171770864</v>
      </c>
      <c r="O72" s="229">
        <v>0.91490494403485934</v>
      </c>
      <c r="P72" s="229">
        <v>0.74347515831790045</v>
      </c>
      <c r="Q72" s="229">
        <v>0.6567517098164779</v>
      </c>
      <c r="R72" s="229">
        <v>0.65309404291999673</v>
      </c>
      <c r="S72" s="229">
        <v>0.60893852614403821</v>
      </c>
      <c r="T72" s="229">
        <v>0.57115680515940304</v>
      </c>
      <c r="U72" s="229">
        <v>0.54590616300011652</v>
      </c>
      <c r="V72" s="229">
        <v>0.53416177031236811</v>
      </c>
      <c r="W72" s="229">
        <v>0.53055181515750882</v>
      </c>
      <c r="X72" s="229">
        <v>0.90333786918641901</v>
      </c>
      <c r="Y72" s="229">
        <v>0.74142763527483402</v>
      </c>
      <c r="DA72" s="73" t="s">
        <v>2291</v>
      </c>
    </row>
    <row r="73" spans="1:105" ht="12" customHeight="1" x14ac:dyDescent="0.25">
      <c r="A73" s="64" t="s">
        <v>32</v>
      </c>
      <c r="B73" s="229">
        <v>1.1816887201130251</v>
      </c>
      <c r="C73" s="229">
        <v>1.1661467239553549</v>
      </c>
      <c r="D73" s="229">
        <v>0.73405977588257387</v>
      </c>
      <c r="E73" s="229">
        <v>0.82891317536513787</v>
      </c>
      <c r="F73" s="229">
        <v>0.91737605100575814</v>
      </c>
      <c r="G73" s="229">
        <v>0.85359569862822238</v>
      </c>
      <c r="H73" s="229">
        <v>0.75899229998715256</v>
      </c>
      <c r="I73" s="229">
        <v>0.72677257853533728</v>
      </c>
      <c r="J73" s="229">
        <v>0.66459953227260826</v>
      </c>
      <c r="K73" s="229">
        <v>0.41304644231256837</v>
      </c>
      <c r="L73" s="229">
        <v>0.17796319811055131</v>
      </c>
      <c r="M73" s="229">
        <v>0.15829605939240521</v>
      </c>
      <c r="N73" s="229">
        <v>0.15053328783441891</v>
      </c>
      <c r="O73" s="229">
        <v>5.6426430335234777E-2</v>
      </c>
      <c r="P73" s="229">
        <v>6.7443059510852735E-2</v>
      </c>
      <c r="Q73" s="229">
        <v>9.9052930746995019E-2</v>
      </c>
      <c r="R73" s="229">
        <v>3.3860603681346697E-2</v>
      </c>
      <c r="S73" s="229">
        <v>1.8814496143372161E-2</v>
      </c>
      <c r="T73" s="229">
        <v>5.638743182902959E-2</v>
      </c>
      <c r="U73" s="229">
        <v>0.11270173105032261</v>
      </c>
      <c r="V73" s="229">
        <v>5.6279195710844741E-2</v>
      </c>
      <c r="W73" s="229">
        <v>3.7459201280185928E-2</v>
      </c>
      <c r="X73" s="229">
        <v>0.14251201316063919</v>
      </c>
      <c r="Y73" s="229">
        <v>0.1087422385134206</v>
      </c>
      <c r="DA73" s="73" t="s">
        <v>2292</v>
      </c>
    </row>
    <row r="74" spans="1:105" ht="12" customHeight="1" x14ac:dyDescent="0.25">
      <c r="A74" s="64" t="s">
        <v>33</v>
      </c>
      <c r="B74" s="229">
        <v>0</v>
      </c>
      <c r="C74" s="229">
        <v>0</v>
      </c>
      <c r="D74" s="229">
        <v>0</v>
      </c>
      <c r="E74" s="229">
        <v>0</v>
      </c>
      <c r="F74" s="229">
        <v>0</v>
      </c>
      <c r="G74" s="229">
        <v>0</v>
      </c>
      <c r="H74" s="229">
        <v>0</v>
      </c>
      <c r="I74" s="229">
        <v>9.4110336402741888E-3</v>
      </c>
      <c r="J74" s="229">
        <v>0</v>
      </c>
      <c r="K74" s="229">
        <v>0</v>
      </c>
      <c r="L74" s="229">
        <v>0</v>
      </c>
      <c r="M74" s="229">
        <v>0</v>
      </c>
      <c r="N74" s="229">
        <v>0</v>
      </c>
      <c r="O74" s="229">
        <v>0</v>
      </c>
      <c r="P74" s="229">
        <v>0</v>
      </c>
      <c r="Q74" s="229">
        <v>0</v>
      </c>
      <c r="R74" s="229">
        <v>0</v>
      </c>
      <c r="S74" s="229">
        <v>0</v>
      </c>
      <c r="T74" s="229">
        <v>0</v>
      </c>
      <c r="U74" s="229">
        <v>0</v>
      </c>
      <c r="V74" s="229">
        <v>0</v>
      </c>
      <c r="W74" s="229">
        <v>0</v>
      </c>
      <c r="X74" s="229">
        <v>0</v>
      </c>
      <c r="Y74" s="229">
        <v>0</v>
      </c>
      <c r="DA74" s="73" t="s">
        <v>2293</v>
      </c>
    </row>
    <row r="75" spans="1:105" ht="12" customHeight="1" x14ac:dyDescent="0.25">
      <c r="A75" s="64" t="s">
        <v>35</v>
      </c>
      <c r="B75" s="229">
        <v>8.4973150034736733</v>
      </c>
      <c r="C75" s="229">
        <v>8.373862432705856</v>
      </c>
      <c r="D75" s="229">
        <v>9.2104927390667299</v>
      </c>
      <c r="E75" s="229">
        <v>10.004496119146941</v>
      </c>
      <c r="F75" s="229">
        <v>10.155282479408299</v>
      </c>
      <c r="G75" s="229">
        <v>10.16749822324293</v>
      </c>
      <c r="H75" s="229">
        <v>9.8162302436729139</v>
      </c>
      <c r="I75" s="229">
        <v>10.21238090774818</v>
      </c>
      <c r="J75" s="229">
        <v>10.103057758145161</v>
      </c>
      <c r="K75" s="229">
        <v>10.04484200658956</v>
      </c>
      <c r="L75" s="229">
        <v>11.03706906103886</v>
      </c>
      <c r="M75" s="229">
        <v>11.27851879008797</v>
      </c>
      <c r="N75" s="229">
        <v>11.42772883093062</v>
      </c>
      <c r="O75" s="229">
        <v>11.651650471161251</v>
      </c>
      <c r="P75" s="229">
        <v>11.53983512148486</v>
      </c>
      <c r="Q75" s="229">
        <v>11.5718972247709</v>
      </c>
      <c r="R75" s="229">
        <v>12.15315020658875</v>
      </c>
      <c r="S75" s="229">
        <v>12.32175119048247</v>
      </c>
      <c r="T75" s="229">
        <v>12.337977340320229</v>
      </c>
      <c r="U75" s="229">
        <v>12.154448059538691</v>
      </c>
      <c r="V75" s="229">
        <v>12.257150705107721</v>
      </c>
      <c r="W75" s="229">
        <v>12.72209878798502</v>
      </c>
      <c r="X75" s="229">
        <v>11.60664909014544</v>
      </c>
      <c r="Y75" s="229">
        <v>11.399640220754661</v>
      </c>
      <c r="DA75" s="73" t="s">
        <v>2294</v>
      </c>
    </row>
    <row r="76" spans="1:105" ht="12" customHeight="1" x14ac:dyDescent="0.25">
      <c r="A76" s="64" t="s">
        <v>36</v>
      </c>
      <c r="B76" s="229">
        <v>0.26237583133484449</v>
      </c>
      <c r="C76" s="229">
        <v>0.23397916264835961</v>
      </c>
      <c r="D76" s="229">
        <v>0.22482651736922471</v>
      </c>
      <c r="E76" s="229">
        <v>3.0508817597076228E-3</v>
      </c>
      <c r="F76" s="229">
        <v>1.642782485996516E-3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0</v>
      </c>
      <c r="W76" s="229">
        <v>0</v>
      </c>
      <c r="X76" s="229">
        <v>0</v>
      </c>
      <c r="Y76" s="229">
        <v>0</v>
      </c>
      <c r="DA76" s="73" t="s">
        <v>2295</v>
      </c>
    </row>
    <row r="77" spans="1:105" ht="12" customHeight="1" x14ac:dyDescent="0.25">
      <c r="A77" s="64" t="s">
        <v>38</v>
      </c>
      <c r="B77" s="229">
        <v>0</v>
      </c>
      <c r="C77" s="229">
        <v>0</v>
      </c>
      <c r="D77" s="229">
        <v>0</v>
      </c>
      <c r="E77" s="229">
        <v>7.0936661971313889E-2</v>
      </c>
      <c r="F77" s="229">
        <v>8.4714006562190594E-2</v>
      </c>
      <c r="G77" s="229">
        <v>0.12206093593111519</v>
      </c>
      <c r="H77" s="229">
        <v>0.22260140628944919</v>
      </c>
      <c r="I77" s="229">
        <v>0.21759153733023379</v>
      </c>
      <c r="J77" s="229">
        <v>0.21167085763405241</v>
      </c>
      <c r="K77" s="229">
        <v>0.28738948092749861</v>
      </c>
      <c r="L77" s="229">
        <v>0.17853694030597031</v>
      </c>
      <c r="M77" s="229">
        <v>0.17716990438876731</v>
      </c>
      <c r="N77" s="229">
        <v>0.27031034493845729</v>
      </c>
      <c r="O77" s="229">
        <v>0.1912895203411881</v>
      </c>
      <c r="P77" s="229">
        <v>0.48642130243884379</v>
      </c>
      <c r="Q77" s="229">
        <v>0.18639319529478701</v>
      </c>
      <c r="R77" s="229">
        <v>0.18673505675051069</v>
      </c>
      <c r="S77" s="229">
        <v>0.1958439839320415</v>
      </c>
      <c r="T77" s="229">
        <v>0.19094765888554169</v>
      </c>
      <c r="U77" s="229">
        <v>0.24036426518996201</v>
      </c>
      <c r="V77" s="229">
        <v>0.2103046415284866</v>
      </c>
      <c r="W77" s="229">
        <v>0.20370023892076691</v>
      </c>
      <c r="X77" s="229">
        <v>0.2312549281025201</v>
      </c>
      <c r="Y77" s="229">
        <v>0.29319661671086061</v>
      </c>
      <c r="DA77" s="73" t="s">
        <v>2296</v>
      </c>
    </row>
    <row r="78" spans="1:105" ht="12" customHeight="1" x14ac:dyDescent="0.25">
      <c r="A78" s="64" t="s">
        <v>39</v>
      </c>
      <c r="B78" s="229">
        <v>0.4219238143492165</v>
      </c>
      <c r="C78" s="229">
        <v>0.4286911141333854</v>
      </c>
      <c r="D78" s="229">
        <v>0.4223379764769411</v>
      </c>
      <c r="E78" s="229">
        <v>0.74772373117701207</v>
      </c>
      <c r="F78" s="229">
        <v>0.75821998169081395</v>
      </c>
      <c r="G78" s="229">
        <v>0.87077910525474178</v>
      </c>
      <c r="H78" s="229">
        <v>0.85213435160645123</v>
      </c>
      <c r="I78" s="229">
        <v>1.1395395001418851</v>
      </c>
      <c r="J78" s="229">
        <v>0.96331227182059742</v>
      </c>
      <c r="K78" s="229">
        <v>0.91828842351764883</v>
      </c>
      <c r="L78" s="229">
        <v>0.77354994673728716</v>
      </c>
      <c r="M78" s="229">
        <v>1.1837345269958861</v>
      </c>
      <c r="N78" s="229">
        <v>1.2424311946407329</v>
      </c>
      <c r="O78" s="229">
        <v>1.3678343160977751</v>
      </c>
      <c r="P78" s="229">
        <v>1.427221585418005</v>
      </c>
      <c r="Q78" s="229">
        <v>1.3569239034570459</v>
      </c>
      <c r="R78" s="229">
        <v>1.527765035344715</v>
      </c>
      <c r="S78" s="229">
        <v>1.5070484766711849</v>
      </c>
      <c r="T78" s="229">
        <v>1.663112025414182</v>
      </c>
      <c r="U78" s="229">
        <v>1.651234571550195</v>
      </c>
      <c r="V78" s="229">
        <v>1.710621840869514</v>
      </c>
      <c r="W78" s="229">
        <v>1.7093788572929829</v>
      </c>
      <c r="X78" s="229">
        <v>1.702611060315506</v>
      </c>
      <c r="Y78" s="229">
        <v>1.57886558175598</v>
      </c>
      <c r="DA78" s="73" t="s">
        <v>2297</v>
      </c>
    </row>
    <row r="79" spans="1:105" ht="12" customHeight="1" x14ac:dyDescent="0.25">
      <c r="A79" s="165" t="s">
        <v>2224</v>
      </c>
      <c r="B79" s="346">
        <v>187.99607214568849</v>
      </c>
      <c r="C79" s="346">
        <v>192.39434038118051</v>
      </c>
      <c r="D79" s="346">
        <v>201.59312304069931</v>
      </c>
      <c r="E79" s="346">
        <v>209.47452357230671</v>
      </c>
      <c r="F79" s="346">
        <v>208.2694692755571</v>
      </c>
      <c r="G79" s="346">
        <v>212.8489707940636</v>
      </c>
      <c r="H79" s="346">
        <v>215.73871383147599</v>
      </c>
      <c r="I79" s="346">
        <v>216.09926687842511</v>
      </c>
      <c r="J79" s="346">
        <v>222.54704637637991</v>
      </c>
      <c r="K79" s="346">
        <v>220.06682765215899</v>
      </c>
      <c r="L79" s="346">
        <v>218.65001302746219</v>
      </c>
      <c r="M79" s="346">
        <v>221.8278080145615</v>
      </c>
      <c r="N79" s="346">
        <v>224.2746529106976</v>
      </c>
      <c r="O79" s="346">
        <v>222.284059401299</v>
      </c>
      <c r="P79" s="346">
        <v>224.86870622036139</v>
      </c>
      <c r="Q79" s="346">
        <v>225.1699757537495</v>
      </c>
      <c r="R79" s="346">
        <v>230.1285840767631</v>
      </c>
      <c r="S79" s="346">
        <v>231.63471186750701</v>
      </c>
      <c r="T79" s="346">
        <v>235.39629549638491</v>
      </c>
      <c r="U79" s="346">
        <v>231.71628749968951</v>
      </c>
      <c r="V79" s="346">
        <v>229.03066204427901</v>
      </c>
      <c r="W79" s="346">
        <v>230.7651629803444</v>
      </c>
      <c r="X79" s="346">
        <v>228.26205418261131</v>
      </c>
      <c r="Y79" s="346">
        <v>222.51905466446519</v>
      </c>
      <c r="DA79" s="167" t="s">
        <v>2298</v>
      </c>
    </row>
    <row r="80" spans="1:105" ht="12" customHeight="1" x14ac:dyDescent="0.25">
      <c r="A80" s="132" t="s">
        <v>2226</v>
      </c>
      <c r="B80" s="316">
        <v>182.63005826722619</v>
      </c>
      <c r="C80" s="316">
        <v>186.9027857500661</v>
      </c>
      <c r="D80" s="316">
        <v>195.83900550147419</v>
      </c>
      <c r="E80" s="316">
        <v>203.49544545730129</v>
      </c>
      <c r="F80" s="316">
        <v>202.32478729450739</v>
      </c>
      <c r="G80" s="316">
        <v>206.7735750782837</v>
      </c>
      <c r="H80" s="316">
        <v>209.58083553472019</v>
      </c>
      <c r="I80" s="316">
        <v>209.93109723551621</v>
      </c>
      <c r="J80" s="316">
        <v>216.19483632307109</v>
      </c>
      <c r="K80" s="316">
        <v>213.78541103588259</v>
      </c>
      <c r="L80" s="316">
        <v>212.40903686748129</v>
      </c>
      <c r="M80" s="316">
        <v>215.4961273424646</v>
      </c>
      <c r="N80" s="316">
        <v>217.8731313981977</v>
      </c>
      <c r="O80" s="316">
        <v>215.93935584396121</v>
      </c>
      <c r="P80" s="316">
        <v>218.45022851155491</v>
      </c>
      <c r="Q80" s="316">
        <v>218.74289884135919</v>
      </c>
      <c r="R80" s="316">
        <v>223.55997249944349</v>
      </c>
      <c r="S80" s="316">
        <v>225.0231105482444</v>
      </c>
      <c r="T80" s="316">
        <v>228.67732645540781</v>
      </c>
      <c r="U80" s="316">
        <v>225.1023577489365</v>
      </c>
      <c r="V80" s="316">
        <v>222.4933887007669</v>
      </c>
      <c r="W80" s="316">
        <v>224.1783813891924</v>
      </c>
      <c r="X80" s="316">
        <v>221.74671938497269</v>
      </c>
      <c r="Y80" s="316">
        <v>216.16764358484181</v>
      </c>
      <c r="DA80" s="139" t="s">
        <v>2299</v>
      </c>
    </row>
    <row r="81" spans="1:105" ht="12" customHeight="1" x14ac:dyDescent="0.25">
      <c r="A81" s="172"/>
      <c r="B81" s="172"/>
      <c r="C81" s="172"/>
      <c r="D81" s="172"/>
      <c r="E81" s="172"/>
      <c r="F81" s="172"/>
      <c r="G81" s="172"/>
      <c r="H81" s="172"/>
      <c r="I81" s="172"/>
      <c r="J81" s="172"/>
      <c r="K81" s="172"/>
      <c r="L81" s="172"/>
      <c r="M81" s="172"/>
      <c r="N81" s="172"/>
      <c r="O81" s="172"/>
      <c r="P81" s="172"/>
      <c r="Q81" s="172"/>
      <c r="R81" s="172"/>
      <c r="S81" s="172"/>
      <c r="T81" s="172"/>
      <c r="U81" s="172"/>
      <c r="V81" s="172"/>
      <c r="W81" s="172"/>
      <c r="X81" s="172"/>
      <c r="Y81" s="172"/>
      <c r="DA81" s="176"/>
    </row>
    <row r="82" spans="1:105" ht="15" customHeight="1" x14ac:dyDescent="0.25">
      <c r="A82" s="32" t="s">
        <v>101</v>
      </c>
      <c r="B82" s="257"/>
      <c r="C82" s="257"/>
      <c r="D82" s="257"/>
      <c r="E82" s="257"/>
      <c r="F82" s="257"/>
      <c r="G82" s="257"/>
      <c r="H82" s="257"/>
      <c r="I82" s="257"/>
      <c r="J82" s="257"/>
      <c r="K82" s="257"/>
      <c r="L82" s="257"/>
      <c r="M82" s="257"/>
      <c r="N82" s="257"/>
      <c r="O82" s="257"/>
      <c r="P82" s="257"/>
      <c r="Q82" s="257"/>
      <c r="R82" s="257"/>
      <c r="S82" s="257"/>
      <c r="T82" s="257"/>
      <c r="U82" s="257"/>
      <c r="V82" s="257"/>
      <c r="W82" s="257"/>
      <c r="X82" s="257"/>
      <c r="Y82" s="257"/>
      <c r="DA82" s="88"/>
    </row>
    <row r="83" spans="1:105" ht="12" customHeight="1" x14ac:dyDescent="0.25">
      <c r="A83" s="172"/>
      <c r="B83" s="172"/>
      <c r="C83" s="172"/>
      <c r="D83" s="172"/>
      <c r="E83" s="172"/>
      <c r="F83" s="172"/>
      <c r="G83" s="172"/>
      <c r="H83" s="172"/>
      <c r="I83" s="172"/>
      <c r="J83" s="172"/>
      <c r="K83" s="172"/>
      <c r="L83" s="172"/>
      <c r="M83" s="172"/>
      <c r="N83" s="172"/>
      <c r="O83" s="172"/>
      <c r="P83" s="172"/>
      <c r="Q83" s="172"/>
      <c r="R83" s="172"/>
      <c r="S83" s="172"/>
      <c r="T83" s="172"/>
      <c r="U83" s="172"/>
      <c r="V83" s="172"/>
      <c r="W83" s="172"/>
      <c r="X83" s="172"/>
      <c r="Y83" s="172"/>
      <c r="DA83" s="176"/>
    </row>
    <row r="84" spans="1:105" ht="12" customHeight="1" x14ac:dyDescent="0.25">
      <c r="A84" s="35" t="s">
        <v>22</v>
      </c>
      <c r="B84" s="232">
        <f t="shared" ref="B84:Y84" si="4">SUM(B$85:B$89,B$91:B$93,B$95:B$97,B$98,B$100:B$104,B$106:B$109)</f>
        <v>0.99999999999999967</v>
      </c>
      <c r="C84" s="232">
        <f t="shared" si="4"/>
        <v>1.0000000000000004</v>
      </c>
      <c r="D84" s="232">
        <f t="shared" si="4"/>
        <v>1.0000000000000004</v>
      </c>
      <c r="E84" s="232">
        <f t="shared" si="4"/>
        <v>1.0000000000000002</v>
      </c>
      <c r="F84" s="232">
        <f t="shared" si="4"/>
        <v>1</v>
      </c>
      <c r="G84" s="232">
        <f t="shared" si="4"/>
        <v>0.99999999999999989</v>
      </c>
      <c r="H84" s="232">
        <f t="shared" si="4"/>
        <v>0.99999999999999989</v>
      </c>
      <c r="I84" s="232">
        <f t="shared" si="4"/>
        <v>1</v>
      </c>
      <c r="J84" s="232">
        <f t="shared" si="4"/>
        <v>0.99999999999999989</v>
      </c>
      <c r="K84" s="232">
        <f t="shared" si="4"/>
        <v>0.99999999999999978</v>
      </c>
      <c r="L84" s="232">
        <f t="shared" si="4"/>
        <v>1</v>
      </c>
      <c r="M84" s="232">
        <f t="shared" si="4"/>
        <v>0.99999999999999967</v>
      </c>
      <c r="N84" s="232">
        <f t="shared" si="4"/>
        <v>0.99999999999999989</v>
      </c>
      <c r="O84" s="232">
        <f t="shared" si="4"/>
        <v>1.0000000000000002</v>
      </c>
      <c r="P84" s="232">
        <f t="shared" si="4"/>
        <v>1</v>
      </c>
      <c r="Q84" s="232">
        <f t="shared" si="4"/>
        <v>1</v>
      </c>
      <c r="R84" s="232">
        <f t="shared" si="4"/>
        <v>0.99999999999999989</v>
      </c>
      <c r="S84" s="232">
        <f t="shared" si="4"/>
        <v>0.99999999999999978</v>
      </c>
      <c r="T84" s="232">
        <f t="shared" si="4"/>
        <v>1.0000000000000002</v>
      </c>
      <c r="U84" s="232">
        <f t="shared" si="4"/>
        <v>1</v>
      </c>
      <c r="V84" s="232">
        <f t="shared" si="4"/>
        <v>1.0000000000000004</v>
      </c>
      <c r="W84" s="232">
        <f t="shared" si="4"/>
        <v>0.99999999999999978</v>
      </c>
      <c r="X84" s="232">
        <f t="shared" si="4"/>
        <v>0.99999999999999978</v>
      </c>
      <c r="Y84" s="232">
        <f t="shared" si="4"/>
        <v>1</v>
      </c>
      <c r="DA84" s="95"/>
    </row>
    <row r="85" spans="1:105" ht="12" customHeight="1" x14ac:dyDescent="0.25">
      <c r="A85" s="55" t="s">
        <v>91</v>
      </c>
      <c r="B85" s="299">
        <f t="shared" ref="B85:Y85" si="5">IF(B$6=0,0,B$6/B$5)</f>
        <v>1.3751637032937565E-2</v>
      </c>
      <c r="C85" s="299">
        <f t="shared" si="5"/>
        <v>1.4078037592657499E-2</v>
      </c>
      <c r="D85" s="299">
        <f t="shared" si="5"/>
        <v>1.4302319219042809E-2</v>
      </c>
      <c r="E85" s="299">
        <f t="shared" si="5"/>
        <v>1.4265011953271112E-2</v>
      </c>
      <c r="F85" s="299">
        <f t="shared" si="5"/>
        <v>1.4046141881431259E-2</v>
      </c>
      <c r="G85" s="299">
        <f t="shared" si="5"/>
        <v>1.4359137575492259E-2</v>
      </c>
      <c r="H85" s="299">
        <f t="shared" si="5"/>
        <v>1.4668054564760028E-2</v>
      </c>
      <c r="I85" s="299">
        <f t="shared" si="5"/>
        <v>1.4344456189690531E-2</v>
      </c>
      <c r="J85" s="299">
        <f t="shared" si="5"/>
        <v>1.5092932463226889E-2</v>
      </c>
      <c r="K85" s="299">
        <f t="shared" si="5"/>
        <v>1.5120328891256725E-2</v>
      </c>
      <c r="L85" s="299">
        <f t="shared" si="5"/>
        <v>1.4717770869569304E-2</v>
      </c>
      <c r="M85" s="299">
        <f t="shared" si="5"/>
        <v>1.4578233281845853E-2</v>
      </c>
      <c r="N85" s="299">
        <f t="shared" si="5"/>
        <v>1.4574791692654326E-2</v>
      </c>
      <c r="O85" s="299">
        <f t="shared" si="5"/>
        <v>1.4538650360228755E-2</v>
      </c>
      <c r="P85" s="299">
        <f t="shared" si="5"/>
        <v>1.455311816331639E-2</v>
      </c>
      <c r="Q85" s="299">
        <f t="shared" si="5"/>
        <v>1.4858007624207368E-2</v>
      </c>
      <c r="R85" s="299">
        <f t="shared" si="5"/>
        <v>1.4653306561582683E-2</v>
      </c>
      <c r="S85" s="299">
        <f t="shared" si="5"/>
        <v>1.4648735707729619E-2</v>
      </c>
      <c r="T85" s="299">
        <f t="shared" si="5"/>
        <v>1.4660421002677398E-2</v>
      </c>
      <c r="U85" s="299">
        <f t="shared" si="5"/>
        <v>1.4662201052974054E-2</v>
      </c>
      <c r="V85" s="299">
        <f t="shared" si="5"/>
        <v>1.4546864916247355E-2</v>
      </c>
      <c r="W85" s="299">
        <f t="shared" si="5"/>
        <v>1.4316789058680017E-2</v>
      </c>
      <c r="X85" s="299">
        <f t="shared" si="5"/>
        <v>1.4556151219084618E-2</v>
      </c>
      <c r="Y85" s="299">
        <f t="shared" si="5"/>
        <v>1.4521872489776013E-2</v>
      </c>
      <c r="DA85" s="67"/>
    </row>
    <row r="86" spans="1:105" ht="12" customHeight="1" x14ac:dyDescent="0.25">
      <c r="A86" s="173" t="s">
        <v>92</v>
      </c>
      <c r="B86" s="233">
        <f t="shared" ref="B86:Y86" si="6">IF(B$7=0,0,B$7/B$5)</f>
        <v>4.1577943920618502E-3</v>
      </c>
      <c r="C86" s="233">
        <f t="shared" si="6"/>
        <v>4.2564812911938489E-3</v>
      </c>
      <c r="D86" s="233">
        <f t="shared" si="6"/>
        <v>4.324292627850993E-3</v>
      </c>
      <c r="E86" s="233">
        <f t="shared" si="6"/>
        <v>4.3130128114889704E-3</v>
      </c>
      <c r="F86" s="233">
        <f t="shared" si="6"/>
        <v>4.2468376532073587E-3</v>
      </c>
      <c r="G86" s="233">
        <f t="shared" si="6"/>
        <v>4.3414716039427747E-3</v>
      </c>
      <c r="H86" s="233">
        <f t="shared" si="6"/>
        <v>4.4348723621589611E-3</v>
      </c>
      <c r="I86" s="233">
        <f t="shared" si="6"/>
        <v>4.3370327008937833E-3</v>
      </c>
      <c r="J86" s="233">
        <f t="shared" si="6"/>
        <v>4.5633337911019549E-3</v>
      </c>
      <c r="K86" s="233">
        <f t="shared" si="6"/>
        <v>4.5716170750885908E-3</v>
      </c>
      <c r="L86" s="233">
        <f t="shared" si="6"/>
        <v>4.4499040396846932E-3</v>
      </c>
      <c r="M86" s="233">
        <f t="shared" si="6"/>
        <v>4.407714982605249E-3</v>
      </c>
      <c r="N86" s="233">
        <f t="shared" si="6"/>
        <v>4.406674421382901E-3</v>
      </c>
      <c r="O86" s="233">
        <f t="shared" si="6"/>
        <v>4.395747123860377E-3</v>
      </c>
      <c r="P86" s="233">
        <f t="shared" si="6"/>
        <v>4.4001214503786744E-3</v>
      </c>
      <c r="Q86" s="233">
        <f t="shared" si="6"/>
        <v>4.4923044892165257E-3</v>
      </c>
      <c r="R86" s="233">
        <f t="shared" si="6"/>
        <v>4.4304133174097402E-3</v>
      </c>
      <c r="S86" s="233">
        <f t="shared" si="6"/>
        <v>4.4290313240898417E-3</v>
      </c>
      <c r="T86" s="233">
        <f t="shared" si="6"/>
        <v>4.4325643619155999E-3</v>
      </c>
      <c r="U86" s="233">
        <f t="shared" si="6"/>
        <v>4.4331025584316451E-3</v>
      </c>
      <c r="V86" s="233">
        <f t="shared" si="6"/>
        <v>4.3982307870682972E-3</v>
      </c>
      <c r="W86" s="233">
        <f t="shared" si="6"/>
        <v>4.3286675701181233E-3</v>
      </c>
      <c r="X86" s="233">
        <f t="shared" si="6"/>
        <v>4.401038491908621E-3</v>
      </c>
      <c r="Y86" s="233">
        <f t="shared" si="6"/>
        <v>4.3906743506689277E-3</v>
      </c>
      <c r="DA86" s="177"/>
    </row>
    <row r="87" spans="1:105" ht="12" customHeight="1" x14ac:dyDescent="0.25">
      <c r="A87" s="173" t="s">
        <v>93</v>
      </c>
      <c r="B87" s="233">
        <f t="shared" ref="B87:Y87" si="7">IF(B$8=0,0,B$8/B$5)</f>
        <v>5.1935248297612174E-2</v>
      </c>
      <c r="C87" s="233">
        <f t="shared" si="7"/>
        <v>5.3167952016662627E-2</v>
      </c>
      <c r="D87" s="233">
        <f t="shared" si="7"/>
        <v>5.4014987313406912E-2</v>
      </c>
      <c r="E87" s="233">
        <f t="shared" si="7"/>
        <v>5.3874090480068595E-2</v>
      </c>
      <c r="F87" s="233">
        <f t="shared" si="7"/>
        <v>5.3047492781286072E-2</v>
      </c>
      <c r="G87" s="233">
        <f t="shared" si="7"/>
        <v>5.4229570889383794E-2</v>
      </c>
      <c r="H87" s="233">
        <f t="shared" si="7"/>
        <v>5.5396245118971496E-2</v>
      </c>
      <c r="I87" s="233">
        <f t="shared" si="7"/>
        <v>5.4174124296724364E-2</v>
      </c>
      <c r="J87" s="233">
        <f t="shared" si="7"/>
        <v>5.7000864198153978E-2</v>
      </c>
      <c r="K87" s="233">
        <f t="shared" si="7"/>
        <v>5.7104331173670406E-2</v>
      </c>
      <c r="L87" s="233">
        <f t="shared" si="7"/>
        <v>5.5584006665362326E-2</v>
      </c>
      <c r="M87" s="233">
        <f t="shared" si="7"/>
        <v>5.5057020732857745E-2</v>
      </c>
      <c r="N87" s="233">
        <f t="shared" si="7"/>
        <v>5.5044023022928955E-2</v>
      </c>
      <c r="O87" s="233">
        <f t="shared" si="7"/>
        <v>5.4907529522639997E-2</v>
      </c>
      <c r="P87" s="233">
        <f t="shared" si="7"/>
        <v>5.4962169486149612E-2</v>
      </c>
      <c r="Q87" s="233">
        <f t="shared" si="7"/>
        <v>5.6113633113117949E-2</v>
      </c>
      <c r="R87" s="233">
        <f t="shared" si="7"/>
        <v>5.5340546935178925E-2</v>
      </c>
      <c r="S87" s="233">
        <f t="shared" si="7"/>
        <v>5.5323284377330549E-2</v>
      </c>
      <c r="T87" s="233">
        <f t="shared" si="7"/>
        <v>5.5367415755514134E-2</v>
      </c>
      <c r="U87" s="233">
        <f t="shared" si="7"/>
        <v>5.5374138399074166E-2</v>
      </c>
      <c r="V87" s="233">
        <f t="shared" si="7"/>
        <v>5.4938553102266079E-2</v>
      </c>
      <c r="W87" s="233">
        <f t="shared" si="7"/>
        <v>5.4069634968270434E-2</v>
      </c>
      <c r="X87" s="233">
        <f t="shared" si="7"/>
        <v>5.4973624304513906E-2</v>
      </c>
      <c r="Y87" s="233">
        <f t="shared" si="7"/>
        <v>5.4844165221663951E-2</v>
      </c>
      <c r="DA87" s="177"/>
    </row>
    <row r="88" spans="1:105" ht="12" customHeight="1" x14ac:dyDescent="0.25">
      <c r="A88" s="173" t="s">
        <v>94</v>
      </c>
      <c r="B88" s="233">
        <f t="shared" ref="B88:Y88" si="8">IF(B$9=0,0,B$9/B$5)</f>
        <v>2.7527181593590706E-2</v>
      </c>
      <c r="C88" s="233">
        <f t="shared" si="8"/>
        <v>2.8180550167684098E-2</v>
      </c>
      <c r="D88" s="233">
        <f t="shared" si="8"/>
        <v>2.8629503339064857E-2</v>
      </c>
      <c r="E88" s="233">
        <f t="shared" si="8"/>
        <v>2.8554823948007759E-2</v>
      </c>
      <c r="F88" s="233">
        <f t="shared" si="8"/>
        <v>2.8116703293826203E-2</v>
      </c>
      <c r="G88" s="233">
        <f t="shared" si="8"/>
        <v>2.8743238831943775E-2</v>
      </c>
      <c r="H88" s="233">
        <f t="shared" si="8"/>
        <v>2.9361609869555636E-2</v>
      </c>
      <c r="I88" s="233">
        <f t="shared" si="8"/>
        <v>2.8713850536423634E-2</v>
      </c>
      <c r="J88" s="233">
        <f t="shared" si="8"/>
        <v>3.0212104326192854E-2</v>
      </c>
      <c r="K88" s="233">
        <f t="shared" si="8"/>
        <v>3.0266944811553745E-2</v>
      </c>
      <c r="L88" s="233">
        <f t="shared" si="8"/>
        <v>2.946112891207903E-2</v>
      </c>
      <c r="M88" s="233">
        <f t="shared" si="8"/>
        <v>2.9181811147423461E-2</v>
      </c>
      <c r="N88" s="233">
        <f t="shared" si="8"/>
        <v>2.917492198576083E-2</v>
      </c>
      <c r="O88" s="233">
        <f t="shared" si="8"/>
        <v>2.9102576488397119E-2</v>
      </c>
      <c r="P88" s="233">
        <f t="shared" si="8"/>
        <v>2.9131537247170766E-2</v>
      </c>
      <c r="Q88" s="233">
        <f t="shared" si="8"/>
        <v>2.9741846226081121E-2</v>
      </c>
      <c r="R88" s="233">
        <f t="shared" si="8"/>
        <v>2.9332088223468469E-2</v>
      </c>
      <c r="S88" s="233">
        <f t="shared" si="8"/>
        <v>2.9322938569230961E-2</v>
      </c>
      <c r="T88" s="233">
        <f t="shared" si="8"/>
        <v>2.9346329474272431E-2</v>
      </c>
      <c r="U88" s="233">
        <f t="shared" si="8"/>
        <v>2.9349892669522884E-2</v>
      </c>
      <c r="V88" s="233">
        <f t="shared" si="8"/>
        <v>2.9119019881623184E-2</v>
      </c>
      <c r="W88" s="233">
        <f t="shared" si="8"/>
        <v>2.8658468174478226E-2</v>
      </c>
      <c r="X88" s="233">
        <f t="shared" si="8"/>
        <v>2.9137608631742334E-2</v>
      </c>
      <c r="Y88" s="233">
        <f t="shared" si="8"/>
        <v>2.9068991578789619E-2</v>
      </c>
      <c r="DA88" s="177"/>
    </row>
    <row r="89" spans="1:105" ht="12" customHeight="1" x14ac:dyDescent="0.25">
      <c r="A89" s="56" t="s">
        <v>95</v>
      </c>
      <c r="B89" s="300">
        <f t="shared" ref="B89:Y89" si="9">IF(B$10=0,0,B$10/B$5)</f>
        <v>2.9311889732984684E-2</v>
      </c>
      <c r="C89" s="300">
        <f t="shared" si="9"/>
        <v>2.945169321297272E-2</v>
      </c>
      <c r="D89" s="300">
        <f t="shared" si="9"/>
        <v>2.9458459135109923E-2</v>
      </c>
      <c r="E89" s="300">
        <f t="shared" si="9"/>
        <v>2.9398980156366349E-2</v>
      </c>
      <c r="F89" s="300">
        <f t="shared" si="9"/>
        <v>2.940035368207931E-2</v>
      </c>
      <c r="G89" s="300">
        <f t="shared" si="9"/>
        <v>2.9447191217364822E-2</v>
      </c>
      <c r="H89" s="300">
        <f t="shared" si="9"/>
        <v>2.963057952129336E-2</v>
      </c>
      <c r="I89" s="300">
        <f t="shared" si="9"/>
        <v>2.9427673726772775E-2</v>
      </c>
      <c r="J89" s="300">
        <f t="shared" si="9"/>
        <v>2.9820355146298959E-2</v>
      </c>
      <c r="K89" s="300">
        <f t="shared" si="9"/>
        <v>2.9798534716645411E-2</v>
      </c>
      <c r="L89" s="300">
        <f t="shared" si="9"/>
        <v>2.9495032800393724E-2</v>
      </c>
      <c r="M89" s="300">
        <f t="shared" si="9"/>
        <v>2.9423125796846625E-2</v>
      </c>
      <c r="N89" s="300">
        <f t="shared" si="9"/>
        <v>2.9452908661620189E-2</v>
      </c>
      <c r="O89" s="300">
        <f t="shared" si="9"/>
        <v>2.9377642564801135E-2</v>
      </c>
      <c r="P89" s="300">
        <f t="shared" si="9"/>
        <v>2.9455345155521208E-2</v>
      </c>
      <c r="Q89" s="300">
        <f t="shared" si="9"/>
        <v>2.9593313302003561E-2</v>
      </c>
      <c r="R89" s="300">
        <f t="shared" si="9"/>
        <v>2.9439572950637968E-2</v>
      </c>
      <c r="S89" s="300">
        <f t="shared" si="9"/>
        <v>2.9439779413939101E-2</v>
      </c>
      <c r="T89" s="300">
        <f t="shared" si="9"/>
        <v>2.9685355981567102E-2</v>
      </c>
      <c r="U89" s="300">
        <f t="shared" si="9"/>
        <v>2.968696611770049E-2</v>
      </c>
      <c r="V89" s="300">
        <f t="shared" si="9"/>
        <v>2.9589084479815262E-2</v>
      </c>
      <c r="W89" s="300">
        <f t="shared" si="9"/>
        <v>2.9489996897643478E-2</v>
      </c>
      <c r="X89" s="300">
        <f t="shared" si="9"/>
        <v>2.9641852688982343E-2</v>
      </c>
      <c r="Y89" s="300">
        <f t="shared" si="9"/>
        <v>2.9691167979398522E-2</v>
      </c>
      <c r="DA89" s="68"/>
    </row>
    <row r="90" spans="1:105" ht="12" customHeight="1" x14ac:dyDescent="0.25">
      <c r="A90" s="174" t="s">
        <v>2147</v>
      </c>
      <c r="B90" s="301">
        <f t="shared" ref="B90:Y90" si="10">IF(B$16=0,0,B$16/B$5)</f>
        <v>6.9943728359204843E-2</v>
      </c>
      <c r="C90" s="301">
        <f t="shared" si="10"/>
        <v>7.0139005869491858E-2</v>
      </c>
      <c r="D90" s="301">
        <f t="shared" si="10"/>
        <v>7.0372186621076277E-2</v>
      </c>
      <c r="E90" s="301">
        <f t="shared" si="10"/>
        <v>7.0342810528163893E-2</v>
      </c>
      <c r="F90" s="301">
        <f t="shared" si="10"/>
        <v>7.0163989743531344E-2</v>
      </c>
      <c r="G90" s="301">
        <f t="shared" si="10"/>
        <v>7.0437314216501609E-2</v>
      </c>
      <c r="H90" s="301">
        <f t="shared" si="10"/>
        <v>7.0779307013295489E-2</v>
      </c>
      <c r="I90" s="301">
        <f t="shared" si="10"/>
        <v>7.0446357148001723E-2</v>
      </c>
      <c r="J90" s="301">
        <f t="shared" si="10"/>
        <v>7.1408268784232329E-2</v>
      </c>
      <c r="K90" s="301">
        <f t="shared" si="10"/>
        <v>7.1494172699724245E-2</v>
      </c>
      <c r="L90" s="301">
        <f t="shared" si="10"/>
        <v>7.0965222564246824E-2</v>
      </c>
      <c r="M90" s="301">
        <f t="shared" si="10"/>
        <v>7.0770494800358866E-2</v>
      </c>
      <c r="N90" s="301">
        <f t="shared" si="10"/>
        <v>7.0794244751813618E-2</v>
      </c>
      <c r="O90" s="301">
        <f t="shared" si="10"/>
        <v>7.0757516938140905E-2</v>
      </c>
      <c r="P90" s="301">
        <f t="shared" si="10"/>
        <v>7.0852306976521395E-2</v>
      </c>
      <c r="Q90" s="301">
        <f t="shared" si="10"/>
        <v>7.1194611801885965E-2</v>
      </c>
      <c r="R90" s="301">
        <f t="shared" si="10"/>
        <v>7.0926504002341392E-2</v>
      </c>
      <c r="S90" s="301">
        <f t="shared" si="10"/>
        <v>7.0931606738883782E-2</v>
      </c>
      <c r="T90" s="301">
        <f t="shared" si="10"/>
        <v>7.0914731867345704E-2</v>
      </c>
      <c r="U90" s="301">
        <f t="shared" si="10"/>
        <v>7.0945588047993252E-2</v>
      </c>
      <c r="V90" s="301">
        <f t="shared" si="10"/>
        <v>7.0798053254330473E-2</v>
      </c>
      <c r="W90" s="301">
        <f t="shared" si="10"/>
        <v>7.0533641178111617E-2</v>
      </c>
      <c r="X90" s="301">
        <f t="shared" si="10"/>
        <v>7.0745457906231907E-2</v>
      </c>
      <c r="Y90" s="301">
        <f t="shared" si="10"/>
        <v>7.0763073181267691E-2</v>
      </c>
      <c r="DA90" s="178"/>
    </row>
    <row r="91" spans="1:105" ht="12" customHeight="1" x14ac:dyDescent="0.25">
      <c r="A91" s="62" t="s">
        <v>2148</v>
      </c>
      <c r="B91" s="302">
        <f t="shared" ref="B91:Y91" si="11">IF(B$17=0,0,B$17/B$5)</f>
        <v>4.8177219657887245E-2</v>
      </c>
      <c r="C91" s="302">
        <f t="shared" si="11"/>
        <v>4.6604097438817875E-2</v>
      </c>
      <c r="D91" s="302">
        <f t="shared" si="11"/>
        <v>4.5371620742028301E-2</v>
      </c>
      <c r="E91" s="302">
        <f t="shared" si="11"/>
        <v>4.5306259845797205E-2</v>
      </c>
      <c r="F91" s="302">
        <f t="shared" si="11"/>
        <v>4.6474469723775953E-2</v>
      </c>
      <c r="G91" s="302">
        <f t="shared" si="11"/>
        <v>4.4595853653610323E-2</v>
      </c>
      <c r="H91" s="302">
        <f t="shared" si="11"/>
        <v>4.2942016560068907E-2</v>
      </c>
      <c r="I91" s="302">
        <f t="shared" si="11"/>
        <v>4.411581926574662E-2</v>
      </c>
      <c r="J91" s="302">
        <f t="shared" si="11"/>
        <v>4.0396217862530615E-2</v>
      </c>
      <c r="K91" s="302">
        <f t="shared" si="11"/>
        <v>4.0173845456847872E-2</v>
      </c>
      <c r="L91" s="302">
        <f t="shared" si="11"/>
        <v>4.2561458161860105E-2</v>
      </c>
      <c r="M91" s="302">
        <f t="shared" si="11"/>
        <v>4.2729611277389591E-2</v>
      </c>
      <c r="N91" s="302">
        <f t="shared" si="11"/>
        <v>4.2604362087044198E-2</v>
      </c>
      <c r="O91" s="302">
        <f t="shared" si="11"/>
        <v>4.2590465793478492E-2</v>
      </c>
      <c r="P91" s="302">
        <f t="shared" si="11"/>
        <v>4.2192708450549218E-2</v>
      </c>
      <c r="Q91" s="302">
        <f t="shared" si="11"/>
        <v>4.0883427129516349E-2</v>
      </c>
      <c r="R91" s="302">
        <f t="shared" si="11"/>
        <v>4.1764286248244485E-2</v>
      </c>
      <c r="S91" s="302">
        <f t="shared" si="11"/>
        <v>4.1819330945702518E-2</v>
      </c>
      <c r="T91" s="302">
        <f t="shared" si="11"/>
        <v>4.1573104357660276E-2</v>
      </c>
      <c r="U91" s="302">
        <f t="shared" si="11"/>
        <v>4.1463799021145546E-2</v>
      </c>
      <c r="V91" s="302">
        <f t="shared" si="11"/>
        <v>4.197820680185705E-2</v>
      </c>
      <c r="W91" s="302">
        <f t="shared" si="11"/>
        <v>4.3251152383794796E-2</v>
      </c>
      <c r="X91" s="302">
        <f t="shared" si="11"/>
        <v>4.20005006752035E-2</v>
      </c>
      <c r="Y91" s="302">
        <f t="shared" si="11"/>
        <v>4.216732098839425E-2</v>
      </c>
      <c r="DA91" s="72"/>
    </row>
    <row r="92" spans="1:105" ht="12" customHeight="1" x14ac:dyDescent="0.25">
      <c r="A92" s="62" t="s">
        <v>2155</v>
      </c>
      <c r="B92" s="302">
        <f t="shared" ref="B92:Y92" si="12">IF(B$23=0,0,B$23/B$5)</f>
        <v>2.0208473444594276E-2</v>
      </c>
      <c r="C92" s="302">
        <f t="shared" si="12"/>
        <v>2.1939892589119939E-2</v>
      </c>
      <c r="D92" s="302">
        <f t="shared" si="12"/>
        <v>2.3380139340534255E-2</v>
      </c>
      <c r="E92" s="302">
        <f t="shared" si="12"/>
        <v>2.342035098864716E-2</v>
      </c>
      <c r="F92" s="302">
        <f t="shared" si="12"/>
        <v>2.2098117903789783E-2</v>
      </c>
      <c r="G92" s="302">
        <f t="shared" si="12"/>
        <v>2.4214596608790957E-2</v>
      </c>
      <c r="H92" s="302">
        <f t="shared" si="12"/>
        <v>2.6175426770764645E-2</v>
      </c>
      <c r="I92" s="302">
        <f t="shared" si="12"/>
        <v>2.470533730224193E-2</v>
      </c>
      <c r="J92" s="302">
        <f t="shared" si="12"/>
        <v>2.9302049352526487E-2</v>
      </c>
      <c r="K92" s="302">
        <f t="shared" si="12"/>
        <v>2.9607221708647633E-2</v>
      </c>
      <c r="L92" s="302">
        <f t="shared" si="12"/>
        <v>2.6736267953764555E-2</v>
      </c>
      <c r="M92" s="302">
        <f t="shared" si="12"/>
        <v>2.6389196427138387E-2</v>
      </c>
      <c r="N92" s="302">
        <f t="shared" si="12"/>
        <v>2.6538585494682417E-2</v>
      </c>
      <c r="O92" s="302">
        <f t="shared" si="12"/>
        <v>2.6519848721259679E-2</v>
      </c>
      <c r="P92" s="302">
        <f t="shared" si="12"/>
        <v>2.7010756927012099E-2</v>
      </c>
      <c r="Q92" s="302">
        <f t="shared" si="12"/>
        <v>2.8627799656626953E-2</v>
      </c>
      <c r="R92" s="302">
        <f t="shared" si="12"/>
        <v>2.7502024993348632E-2</v>
      </c>
      <c r="S92" s="302">
        <f t="shared" si="12"/>
        <v>2.7452600901792055E-2</v>
      </c>
      <c r="T92" s="302">
        <f t="shared" si="12"/>
        <v>2.7680628695808274E-2</v>
      </c>
      <c r="U92" s="302">
        <f t="shared" si="12"/>
        <v>2.7820588536536368E-2</v>
      </c>
      <c r="V92" s="302">
        <f t="shared" si="12"/>
        <v>2.7171713334938442E-2</v>
      </c>
      <c r="W92" s="302">
        <f t="shared" si="12"/>
        <v>2.5660422849508431E-2</v>
      </c>
      <c r="X92" s="302">
        <f t="shared" si="12"/>
        <v>2.7095771992412108E-2</v>
      </c>
      <c r="Y92" s="302">
        <f t="shared" si="12"/>
        <v>2.6950450671424091E-2</v>
      </c>
      <c r="DA92" s="72"/>
    </row>
    <row r="93" spans="1:105" ht="12" customHeight="1" x14ac:dyDescent="0.25">
      <c r="A93" s="62" t="s">
        <v>2157</v>
      </c>
      <c r="B93" s="302">
        <f t="shared" ref="B93:Y93" si="13">IF(B$24=0,0,B$24/B$5)</f>
        <v>1.5580352567233155E-3</v>
      </c>
      <c r="C93" s="302">
        <f t="shared" si="13"/>
        <v>1.5950158415540406E-3</v>
      </c>
      <c r="D93" s="302">
        <f t="shared" si="13"/>
        <v>1.6204265385137261E-3</v>
      </c>
      <c r="E93" s="302">
        <f t="shared" si="13"/>
        <v>1.6161996937195363E-3</v>
      </c>
      <c r="F93" s="302">
        <f t="shared" si="13"/>
        <v>1.5914021159656093E-3</v>
      </c>
      <c r="G93" s="302">
        <f t="shared" si="13"/>
        <v>1.6268639541003401E-3</v>
      </c>
      <c r="H93" s="302">
        <f t="shared" si="13"/>
        <v>1.661863682461932E-3</v>
      </c>
      <c r="I93" s="302">
        <f t="shared" si="13"/>
        <v>1.625200580013179E-3</v>
      </c>
      <c r="J93" s="302">
        <f t="shared" si="13"/>
        <v>1.7100015691752246E-3</v>
      </c>
      <c r="K93" s="302">
        <f t="shared" si="13"/>
        <v>1.7131055342287334E-3</v>
      </c>
      <c r="L93" s="302">
        <f t="shared" si="13"/>
        <v>1.6674964486221584E-3</v>
      </c>
      <c r="M93" s="302">
        <f t="shared" si="13"/>
        <v>1.6516870958308851E-3</v>
      </c>
      <c r="N93" s="302">
        <f t="shared" si="13"/>
        <v>1.651297170087011E-3</v>
      </c>
      <c r="O93" s="302">
        <f t="shared" si="13"/>
        <v>1.6472024234027345E-3</v>
      </c>
      <c r="P93" s="302">
        <f t="shared" si="13"/>
        <v>1.6488415989600782E-3</v>
      </c>
      <c r="Q93" s="302">
        <f t="shared" si="13"/>
        <v>1.6833850157426571E-3</v>
      </c>
      <c r="R93" s="302">
        <f t="shared" si="13"/>
        <v>1.6601927607482819E-3</v>
      </c>
      <c r="S93" s="302">
        <f t="shared" si="13"/>
        <v>1.6596748913892117E-3</v>
      </c>
      <c r="T93" s="302">
        <f t="shared" si="13"/>
        <v>1.6609988138771485E-3</v>
      </c>
      <c r="U93" s="302">
        <f t="shared" si="13"/>
        <v>1.6612004903113283E-3</v>
      </c>
      <c r="V93" s="302">
        <f t="shared" si="13"/>
        <v>1.6481331175349787E-3</v>
      </c>
      <c r="W93" s="302">
        <f t="shared" si="13"/>
        <v>1.6220659448084021E-3</v>
      </c>
      <c r="X93" s="302">
        <f t="shared" si="13"/>
        <v>1.6491852386163019E-3</v>
      </c>
      <c r="Y93" s="302">
        <f t="shared" si="13"/>
        <v>1.6453015214493523E-3</v>
      </c>
      <c r="DA93" s="72"/>
    </row>
    <row r="94" spans="1:105" ht="12" customHeight="1" x14ac:dyDescent="0.25">
      <c r="A94" s="174" t="s">
        <v>2159</v>
      </c>
      <c r="B94" s="301">
        <f t="shared" ref="B94:Y94" si="14">IF(B$25=0,0,B$25/B$5)</f>
        <v>3.1792603799638545E-2</v>
      </c>
      <c r="C94" s="301">
        <f t="shared" si="14"/>
        <v>3.1881366304314492E-2</v>
      </c>
      <c r="D94" s="301">
        <f t="shared" si="14"/>
        <v>3.1987357555034672E-2</v>
      </c>
      <c r="E94" s="301">
        <f t="shared" si="14"/>
        <v>3.1974004785529045E-2</v>
      </c>
      <c r="F94" s="301">
        <f t="shared" si="14"/>
        <v>3.1892722610696075E-2</v>
      </c>
      <c r="G94" s="301">
        <f t="shared" si="14"/>
        <v>3.201696100750074E-2</v>
      </c>
      <c r="H94" s="301">
        <f t="shared" si="14"/>
        <v>3.2172412278770671E-2</v>
      </c>
      <c r="I94" s="301">
        <f t="shared" si="14"/>
        <v>3.2021071430909875E-2</v>
      </c>
      <c r="J94" s="301">
        <f t="shared" si="14"/>
        <v>3.2458303992832879E-2</v>
      </c>
      <c r="K94" s="301">
        <f t="shared" si="14"/>
        <v>3.2497351227147392E-2</v>
      </c>
      <c r="L94" s="301">
        <f t="shared" si="14"/>
        <v>3.2256919347384921E-2</v>
      </c>
      <c r="M94" s="301">
        <f t="shared" si="14"/>
        <v>3.2168406727435844E-2</v>
      </c>
      <c r="N94" s="301">
        <f t="shared" si="14"/>
        <v>3.2179202159915279E-2</v>
      </c>
      <c r="O94" s="301">
        <f t="shared" si="14"/>
        <v>3.2162507699154949E-2</v>
      </c>
      <c r="P94" s="301">
        <f t="shared" si="14"/>
        <v>3.2205594080237002E-2</v>
      </c>
      <c r="Q94" s="301">
        <f t="shared" si="14"/>
        <v>3.2361187182675437E-2</v>
      </c>
      <c r="R94" s="301">
        <f t="shared" si="14"/>
        <v>3.2239320001064255E-2</v>
      </c>
      <c r="S94" s="301">
        <f t="shared" si="14"/>
        <v>3.2241639426765362E-2</v>
      </c>
      <c r="T94" s="301">
        <f t="shared" si="14"/>
        <v>3.2233969030611681E-2</v>
      </c>
      <c r="U94" s="301">
        <f t="shared" si="14"/>
        <v>3.2247994567269657E-2</v>
      </c>
      <c r="V94" s="301">
        <f t="shared" si="14"/>
        <v>3.2180933297422942E-2</v>
      </c>
      <c r="W94" s="301">
        <f t="shared" si="14"/>
        <v>3.2060745990050731E-2</v>
      </c>
      <c r="X94" s="301">
        <f t="shared" si="14"/>
        <v>3.2157026321014505E-2</v>
      </c>
      <c r="Y94" s="301">
        <f t="shared" si="14"/>
        <v>3.2165033264212592E-2</v>
      </c>
      <c r="DA94" s="178"/>
    </row>
    <row r="95" spans="1:105" ht="12" customHeight="1" x14ac:dyDescent="0.25">
      <c r="A95" s="62" t="s">
        <v>2160</v>
      </c>
      <c r="B95" s="302">
        <f t="shared" ref="B95:Y95" si="15">IF(B$26=0,0,B$26/B$5)</f>
        <v>2.1898736208130549E-2</v>
      </c>
      <c r="C95" s="302">
        <f t="shared" si="15"/>
        <v>2.1183680654008132E-2</v>
      </c>
      <c r="D95" s="302">
        <f t="shared" si="15"/>
        <v>2.0623463973649225E-2</v>
      </c>
      <c r="E95" s="302">
        <f t="shared" si="15"/>
        <v>2.059375447536237E-2</v>
      </c>
      <c r="F95" s="302">
        <f t="shared" si="15"/>
        <v>2.1124758965352708E-2</v>
      </c>
      <c r="G95" s="302">
        <f t="shared" si="15"/>
        <v>2.0270842569822877E-2</v>
      </c>
      <c r="H95" s="302">
        <f t="shared" si="15"/>
        <v>1.9519098436394954E-2</v>
      </c>
      <c r="I95" s="302">
        <f t="shared" si="15"/>
        <v>2.0052645120793917E-2</v>
      </c>
      <c r="J95" s="302">
        <f t="shared" si="15"/>
        <v>1.8361917210241194E-2</v>
      </c>
      <c r="K95" s="302">
        <f t="shared" si="15"/>
        <v>1.826083884402176E-2</v>
      </c>
      <c r="L95" s="302">
        <f t="shared" si="15"/>
        <v>1.9346117346300051E-2</v>
      </c>
      <c r="M95" s="302">
        <f t="shared" si="15"/>
        <v>1.942255058063163E-2</v>
      </c>
      <c r="N95" s="302">
        <f t="shared" si="15"/>
        <v>1.9365619130474632E-2</v>
      </c>
      <c r="O95" s="302">
        <f t="shared" si="15"/>
        <v>1.9359302633399311E-2</v>
      </c>
      <c r="P95" s="302">
        <f t="shared" si="15"/>
        <v>1.9178503841158736E-2</v>
      </c>
      <c r="Q95" s="302">
        <f t="shared" si="15"/>
        <v>1.858337596796197E-2</v>
      </c>
      <c r="R95" s="302">
        <f t="shared" si="15"/>
        <v>1.8983766476474758E-2</v>
      </c>
      <c r="S95" s="302">
        <f t="shared" si="15"/>
        <v>1.9008786793501146E-2</v>
      </c>
      <c r="T95" s="302">
        <f t="shared" si="15"/>
        <v>1.8896865617118307E-2</v>
      </c>
      <c r="U95" s="302">
        <f t="shared" si="15"/>
        <v>1.8847181373247972E-2</v>
      </c>
      <c r="V95" s="302">
        <f t="shared" si="15"/>
        <v>1.9081003091753205E-2</v>
      </c>
      <c r="W95" s="302">
        <f t="shared" si="15"/>
        <v>1.9659614719906716E-2</v>
      </c>
      <c r="X95" s="302">
        <f t="shared" si="15"/>
        <v>1.9091136670547047E-2</v>
      </c>
      <c r="Y95" s="302">
        <f t="shared" si="15"/>
        <v>1.9166964085633755E-2</v>
      </c>
      <c r="DA95" s="72"/>
    </row>
    <row r="96" spans="1:105" ht="12" customHeight="1" x14ac:dyDescent="0.25">
      <c r="A96" s="62" t="s">
        <v>2167</v>
      </c>
      <c r="B96" s="302">
        <f t="shared" ref="B96:Y96" si="16">IF(B$32=0,0,B$32/B$5)</f>
        <v>9.1856697475428493E-3</v>
      </c>
      <c r="C96" s="302">
        <f t="shared" si="16"/>
        <v>9.9726784495999758E-3</v>
      </c>
      <c r="D96" s="302">
        <f t="shared" si="16"/>
        <v>1.0627336063879202E-2</v>
      </c>
      <c r="E96" s="302">
        <f t="shared" si="16"/>
        <v>1.0645614085748711E-2</v>
      </c>
      <c r="F96" s="302">
        <f t="shared" si="16"/>
        <v>1.004459904717718E-2</v>
      </c>
      <c r="G96" s="302">
        <f t="shared" si="16"/>
        <v>1.1006634822177707E-2</v>
      </c>
      <c r="H96" s="302">
        <f t="shared" si="16"/>
        <v>1.1897921259438476E-2</v>
      </c>
      <c r="I96" s="302">
        <f t="shared" si="16"/>
        <v>1.1229698773746332E-2</v>
      </c>
      <c r="J96" s="302">
        <f t="shared" si="16"/>
        <v>1.3319113342057496E-2</v>
      </c>
      <c r="K96" s="302">
        <f t="shared" si="16"/>
        <v>1.3457828049385289E-2</v>
      </c>
      <c r="L96" s="302">
        <f t="shared" si="16"/>
        <v>1.2152849069892984E-2</v>
      </c>
      <c r="M96" s="302">
        <f t="shared" si="16"/>
        <v>1.1995089285062908E-2</v>
      </c>
      <c r="N96" s="302">
        <f t="shared" si="16"/>
        <v>1.2062993406673824E-2</v>
      </c>
      <c r="O96" s="302">
        <f t="shared" si="16"/>
        <v>1.205447669148167E-2</v>
      </c>
      <c r="P96" s="302">
        <f t="shared" si="16"/>
        <v>1.2277616785005503E-2</v>
      </c>
      <c r="Q96" s="302">
        <f t="shared" si="16"/>
        <v>1.3012636207557706E-2</v>
      </c>
      <c r="R96" s="302">
        <f t="shared" si="16"/>
        <v>1.2500920451522103E-2</v>
      </c>
      <c r="S96" s="302">
        <f t="shared" si="16"/>
        <v>1.2478454955360022E-2</v>
      </c>
      <c r="T96" s="302">
        <f t="shared" si="16"/>
        <v>1.2582103952640126E-2</v>
      </c>
      <c r="U96" s="302">
        <f t="shared" si="16"/>
        <v>1.2645722062061989E-2</v>
      </c>
      <c r="V96" s="302">
        <f t="shared" si="16"/>
        <v>1.2350778788608383E-2</v>
      </c>
      <c r="W96" s="302">
        <f t="shared" si="16"/>
        <v>1.1663828567958374E-2</v>
      </c>
      <c r="X96" s="302">
        <f t="shared" si="16"/>
        <v>1.2316259996550956E-2</v>
      </c>
      <c r="Y96" s="302">
        <f t="shared" si="16"/>
        <v>1.2250204850647314E-2</v>
      </c>
      <c r="DA96" s="72"/>
    </row>
    <row r="97" spans="1:105" ht="12" customHeight="1" x14ac:dyDescent="0.25">
      <c r="A97" s="62" t="s">
        <v>2169</v>
      </c>
      <c r="B97" s="302">
        <f t="shared" ref="B97:Y97" si="17">IF(B$33=0,0,B$33/B$5)</f>
        <v>7.0819784396514368E-4</v>
      </c>
      <c r="C97" s="302">
        <f t="shared" si="17"/>
        <v>7.2500720070638202E-4</v>
      </c>
      <c r="D97" s="302">
        <f t="shared" si="17"/>
        <v>7.3655751750623881E-4</v>
      </c>
      <c r="E97" s="302">
        <f t="shared" si="17"/>
        <v>7.3463622441797074E-4</v>
      </c>
      <c r="F97" s="302">
        <f t="shared" si="17"/>
        <v>7.2336459816618585E-4</v>
      </c>
      <c r="G97" s="302">
        <f t="shared" si="17"/>
        <v>7.3948361550015506E-4</v>
      </c>
      <c r="H97" s="302">
        <f t="shared" si="17"/>
        <v>7.5539258293724136E-4</v>
      </c>
      <c r="I97" s="302">
        <f t="shared" si="17"/>
        <v>7.3872753636962699E-4</v>
      </c>
      <c r="J97" s="302">
        <f t="shared" si="17"/>
        <v>7.7727344053419298E-4</v>
      </c>
      <c r="K97" s="302">
        <f t="shared" si="17"/>
        <v>7.7868433374033363E-4</v>
      </c>
      <c r="L97" s="302">
        <f t="shared" si="17"/>
        <v>7.5795293119189009E-4</v>
      </c>
      <c r="M97" s="302">
        <f t="shared" si="17"/>
        <v>7.5076686174131149E-4</v>
      </c>
      <c r="N97" s="302">
        <f t="shared" si="17"/>
        <v>7.5058962276682321E-4</v>
      </c>
      <c r="O97" s="302">
        <f t="shared" si="17"/>
        <v>7.4872837427396993E-4</v>
      </c>
      <c r="P97" s="302">
        <f t="shared" si="17"/>
        <v>7.4947345407276296E-4</v>
      </c>
      <c r="Q97" s="302">
        <f t="shared" si="17"/>
        <v>7.6517500715575309E-4</v>
      </c>
      <c r="R97" s="302">
        <f t="shared" si="17"/>
        <v>7.5463307306740065E-4</v>
      </c>
      <c r="S97" s="302">
        <f t="shared" si="17"/>
        <v>7.5439767790418729E-4</v>
      </c>
      <c r="T97" s="302">
        <f t="shared" si="17"/>
        <v>7.5499946085324946E-4</v>
      </c>
      <c r="U97" s="302">
        <f t="shared" si="17"/>
        <v>7.5509113195969474E-4</v>
      </c>
      <c r="V97" s="302">
        <f t="shared" si="17"/>
        <v>7.4915141706135386E-4</v>
      </c>
      <c r="W97" s="302">
        <f t="shared" si="17"/>
        <v>7.3730270218563723E-4</v>
      </c>
      <c r="X97" s="302">
        <f t="shared" si="17"/>
        <v>7.4962965391650084E-4</v>
      </c>
      <c r="Y97" s="302">
        <f t="shared" si="17"/>
        <v>7.4786432793152373E-4</v>
      </c>
      <c r="DA97" s="72"/>
    </row>
    <row r="98" spans="1:105" ht="12" customHeight="1" x14ac:dyDescent="0.25">
      <c r="A98" s="174" t="s">
        <v>2171</v>
      </c>
      <c r="B98" s="301">
        <f t="shared" ref="B98:Y98" si="18">IF(B$34=0,0,B$34/B$5)</f>
        <v>0.49419205303177061</v>
      </c>
      <c r="C98" s="301">
        <f t="shared" si="18"/>
        <v>0.48821036050619326</v>
      </c>
      <c r="D98" s="301">
        <f t="shared" si="18"/>
        <v>0.48410130359419845</v>
      </c>
      <c r="E98" s="301">
        <f t="shared" si="18"/>
        <v>0.48490172716413105</v>
      </c>
      <c r="F98" s="301">
        <f t="shared" si="18"/>
        <v>0.48883907755955169</v>
      </c>
      <c r="G98" s="301">
        <f t="shared" si="18"/>
        <v>0.48317803333123416</v>
      </c>
      <c r="H98" s="301">
        <f t="shared" si="18"/>
        <v>0.47727458910008397</v>
      </c>
      <c r="I98" s="301">
        <f t="shared" si="18"/>
        <v>0.48358538405212587</v>
      </c>
      <c r="J98" s="301">
        <f t="shared" si="18"/>
        <v>0.46912403935901192</v>
      </c>
      <c r="K98" s="301">
        <f t="shared" si="18"/>
        <v>0.46856520660489659</v>
      </c>
      <c r="L98" s="301">
        <f t="shared" si="18"/>
        <v>0.47635836101399687</v>
      </c>
      <c r="M98" s="301">
        <f t="shared" si="18"/>
        <v>0.4792235973050632</v>
      </c>
      <c r="N98" s="301">
        <f t="shared" si="18"/>
        <v>0.47923337347671041</v>
      </c>
      <c r="O98" s="301">
        <f t="shared" si="18"/>
        <v>0.48004936233558421</v>
      </c>
      <c r="P98" s="301">
        <f t="shared" si="18"/>
        <v>0.47960841210189709</v>
      </c>
      <c r="Q98" s="301">
        <f t="shared" si="18"/>
        <v>0.47382424209331125</v>
      </c>
      <c r="R98" s="301">
        <f t="shared" si="18"/>
        <v>0.47787202090800496</v>
      </c>
      <c r="S98" s="301">
        <f t="shared" si="18"/>
        <v>0.47793034513810223</v>
      </c>
      <c r="T98" s="301">
        <f t="shared" si="18"/>
        <v>0.47758919703353742</v>
      </c>
      <c r="U98" s="301">
        <f t="shared" si="18"/>
        <v>0.47753075036350623</v>
      </c>
      <c r="V98" s="301">
        <f t="shared" si="18"/>
        <v>0.47982057933139399</v>
      </c>
      <c r="W98" s="301">
        <f t="shared" si="18"/>
        <v>0.48417851619134661</v>
      </c>
      <c r="X98" s="301">
        <f t="shared" si="18"/>
        <v>0.47966923106640968</v>
      </c>
      <c r="Y98" s="301">
        <f t="shared" si="18"/>
        <v>0.480175349899016</v>
      </c>
      <c r="DA98" s="178"/>
    </row>
    <row r="99" spans="1:105" ht="12" customHeight="1" x14ac:dyDescent="0.25">
      <c r="A99" s="174" t="s">
        <v>2183</v>
      </c>
      <c r="B99" s="301">
        <f t="shared" ref="B99:Y99" si="19">IF(B$45=0,0,B$45/B$5)</f>
        <v>8.2499614448712746E-2</v>
      </c>
      <c r="C99" s="301">
        <f t="shared" si="19"/>
        <v>8.1953112188297844E-2</v>
      </c>
      <c r="D99" s="301">
        <f t="shared" si="19"/>
        <v>8.1589074401329287E-2</v>
      </c>
      <c r="E99" s="301">
        <f t="shared" si="19"/>
        <v>8.1624027555325204E-2</v>
      </c>
      <c r="F99" s="301">
        <f t="shared" si="19"/>
        <v>8.1998821950707484E-2</v>
      </c>
      <c r="G99" s="301">
        <f t="shared" si="19"/>
        <v>8.1432638856164016E-2</v>
      </c>
      <c r="H99" s="301">
        <f t="shared" si="19"/>
        <v>8.0878188913999241E-2</v>
      </c>
      <c r="I99" s="301">
        <f t="shared" si="19"/>
        <v>8.1394595059536196E-2</v>
      </c>
      <c r="J99" s="301">
        <f t="shared" si="19"/>
        <v>8.0078862934042511E-2</v>
      </c>
      <c r="K99" s="301">
        <f t="shared" si="19"/>
        <v>8.0037815660750897E-2</v>
      </c>
      <c r="L99" s="301">
        <f t="shared" si="19"/>
        <v>8.084978142349919E-2</v>
      </c>
      <c r="M99" s="301">
        <f t="shared" si="19"/>
        <v>8.0997268874779899E-2</v>
      </c>
      <c r="N99" s="301">
        <f t="shared" si="19"/>
        <v>8.0992336911439117E-2</v>
      </c>
      <c r="O99" s="301">
        <f t="shared" si="19"/>
        <v>8.1034870702013678E-2</v>
      </c>
      <c r="P99" s="301">
        <f t="shared" si="19"/>
        <v>8.0990953463390594E-2</v>
      </c>
      <c r="Q99" s="301">
        <f t="shared" si="19"/>
        <v>8.0455454733746351E-2</v>
      </c>
      <c r="R99" s="301">
        <f t="shared" si="19"/>
        <v>8.0805836436497705E-2</v>
      </c>
      <c r="S99" s="301">
        <f t="shared" si="19"/>
        <v>8.0824993902769995E-2</v>
      </c>
      <c r="T99" s="301">
        <f t="shared" si="19"/>
        <v>8.0740726602670232E-2</v>
      </c>
      <c r="U99" s="301">
        <f t="shared" si="19"/>
        <v>8.0735870126299181E-2</v>
      </c>
      <c r="V99" s="301">
        <f t="shared" si="19"/>
        <v>8.093513444813645E-2</v>
      </c>
      <c r="W99" s="301">
        <f t="shared" si="19"/>
        <v>8.1361264516081416E-2</v>
      </c>
      <c r="X99" s="301">
        <f t="shared" si="19"/>
        <v>8.0890556265239874E-2</v>
      </c>
      <c r="Y99" s="301">
        <f t="shared" si="19"/>
        <v>8.0979350778248305E-2</v>
      </c>
      <c r="DA99" s="178"/>
    </row>
    <row r="100" spans="1:105" ht="12" customHeight="1" x14ac:dyDescent="0.25">
      <c r="A100" s="62" t="s">
        <v>2184</v>
      </c>
      <c r="B100" s="302">
        <f t="shared" ref="B100:Y100" si="20">IF(B$46=0,0,B$46/B$5)</f>
        <v>3.6149545379851877E-2</v>
      </c>
      <c r="C100" s="302">
        <f t="shared" si="20"/>
        <v>3.5720095529685324E-2</v>
      </c>
      <c r="D100" s="302">
        <f t="shared" si="20"/>
        <v>3.5436407572036199E-2</v>
      </c>
      <c r="E100" s="302">
        <f t="shared" si="20"/>
        <v>3.5449960269140213E-2</v>
      </c>
      <c r="F100" s="302">
        <f t="shared" si="20"/>
        <v>3.5751330196201865E-2</v>
      </c>
      <c r="G100" s="302">
        <f t="shared" si="20"/>
        <v>3.5292238942153754E-2</v>
      </c>
      <c r="H100" s="302">
        <f t="shared" si="20"/>
        <v>3.4865213461103439E-2</v>
      </c>
      <c r="I100" s="302">
        <f t="shared" si="20"/>
        <v>3.5239426038180324E-2</v>
      </c>
      <c r="J100" s="302">
        <f t="shared" si="20"/>
        <v>3.4243280117335809E-2</v>
      </c>
      <c r="K100" s="302">
        <f t="shared" si="20"/>
        <v>3.4215958315593438E-2</v>
      </c>
      <c r="L100" s="302">
        <f t="shared" si="20"/>
        <v>3.4854986579279039E-2</v>
      </c>
      <c r="M100" s="302">
        <f t="shared" si="20"/>
        <v>3.4931264349102653E-2</v>
      </c>
      <c r="N100" s="302">
        <f t="shared" si="20"/>
        <v>3.4928760782033053E-2</v>
      </c>
      <c r="O100" s="302">
        <f t="shared" si="20"/>
        <v>3.4947774129370598E-2</v>
      </c>
      <c r="P100" s="302">
        <f t="shared" si="20"/>
        <v>3.4921127455961987E-2</v>
      </c>
      <c r="Q100" s="302">
        <f t="shared" si="20"/>
        <v>3.4508484375110227E-2</v>
      </c>
      <c r="R100" s="302">
        <f t="shared" si="20"/>
        <v>3.4765088946686243E-2</v>
      </c>
      <c r="S100" s="302">
        <f t="shared" si="20"/>
        <v>3.4784355703176062E-2</v>
      </c>
      <c r="T100" s="302">
        <f t="shared" si="20"/>
        <v>3.4713006800263985E-2</v>
      </c>
      <c r="U100" s="302">
        <f t="shared" si="20"/>
        <v>3.4710563452954757E-2</v>
      </c>
      <c r="V100" s="302">
        <f t="shared" si="20"/>
        <v>3.4856360710148998E-2</v>
      </c>
      <c r="W100" s="302">
        <f t="shared" si="20"/>
        <v>3.5190256721049716E-2</v>
      </c>
      <c r="X100" s="302">
        <f t="shared" si="20"/>
        <v>3.4813818367144818E-2</v>
      </c>
      <c r="Y100" s="302">
        <f t="shared" si="20"/>
        <v>3.4898709764459523E-2</v>
      </c>
      <c r="DA100" s="72"/>
    </row>
    <row r="101" spans="1:105" ht="12" customHeight="1" x14ac:dyDescent="0.25">
      <c r="A101" s="62" t="s">
        <v>2191</v>
      </c>
      <c r="B101" s="302">
        <f t="shared" ref="B101:Y101" si="21">IF(B$52=0,0,B$52/B$5)</f>
        <v>3.396235299268098E-2</v>
      </c>
      <c r="C101" s="302">
        <f t="shared" si="21"/>
        <v>3.3551273227636097E-2</v>
      </c>
      <c r="D101" s="302">
        <f t="shared" si="21"/>
        <v>3.3268886571565744E-2</v>
      </c>
      <c r="E101" s="302">
        <f t="shared" si="21"/>
        <v>3.3323894068466864E-2</v>
      </c>
      <c r="F101" s="302">
        <f t="shared" si="21"/>
        <v>3.3594480540193421E-2</v>
      </c>
      <c r="G101" s="302">
        <f t="shared" si="21"/>
        <v>3.3205436683235758E-2</v>
      </c>
      <c r="H101" s="302">
        <f t="shared" si="21"/>
        <v>3.2799734374546391E-2</v>
      </c>
      <c r="I101" s="302">
        <f t="shared" si="21"/>
        <v>3.3233431040672036E-2</v>
      </c>
      <c r="J101" s="302">
        <f t="shared" si="21"/>
        <v>3.2239604267855063E-2</v>
      </c>
      <c r="K101" s="302">
        <f t="shared" si="21"/>
        <v>3.2201199612938589E-2</v>
      </c>
      <c r="L101" s="302">
        <f t="shared" si="21"/>
        <v>3.2736768445631476E-2</v>
      </c>
      <c r="M101" s="302">
        <f t="shared" si="21"/>
        <v>3.2933676035965365E-2</v>
      </c>
      <c r="N101" s="302">
        <f t="shared" si="21"/>
        <v>3.2934347883661765E-2</v>
      </c>
      <c r="O101" s="302">
        <f t="shared" si="21"/>
        <v>3.2990425073679587E-2</v>
      </c>
      <c r="P101" s="302">
        <f t="shared" si="21"/>
        <v>3.2960121657433186E-2</v>
      </c>
      <c r="Q101" s="302">
        <f t="shared" si="21"/>
        <v>3.256261622933871E-2</v>
      </c>
      <c r="R101" s="302">
        <f t="shared" si="21"/>
        <v>3.2840791671654254E-2</v>
      </c>
      <c r="S101" s="302">
        <f t="shared" si="21"/>
        <v>3.2844799886837875E-2</v>
      </c>
      <c r="T101" s="302">
        <f t="shared" si="21"/>
        <v>3.2821355170803E-2</v>
      </c>
      <c r="U101" s="302">
        <f t="shared" si="21"/>
        <v>3.2817338541181663E-2</v>
      </c>
      <c r="V101" s="302">
        <f t="shared" si="21"/>
        <v>3.2974702422739789E-2</v>
      </c>
      <c r="W101" s="302">
        <f t="shared" si="21"/>
        <v>3.3274192851712792E-2</v>
      </c>
      <c r="X101" s="302">
        <f t="shared" si="21"/>
        <v>3.2964301318212354E-2</v>
      </c>
      <c r="Y101" s="302">
        <f t="shared" si="21"/>
        <v>3.2999083315097488E-2</v>
      </c>
      <c r="DA101" s="72"/>
    </row>
    <row r="102" spans="1:105" ht="12" customHeight="1" x14ac:dyDescent="0.25">
      <c r="A102" s="62" t="s">
        <v>2203</v>
      </c>
      <c r="B102" s="302">
        <f t="shared" ref="B102:Y102" si="22">IF(B$63=0,0,B$63/B$5)</f>
        <v>4.8484978444469484E-3</v>
      </c>
      <c r="C102" s="302">
        <f t="shared" si="22"/>
        <v>4.963578863996683E-3</v>
      </c>
      <c r="D102" s="302">
        <f t="shared" si="22"/>
        <v>5.0426551935619339E-3</v>
      </c>
      <c r="E102" s="302">
        <f t="shared" si="22"/>
        <v>5.0295015452186103E-3</v>
      </c>
      <c r="F102" s="302">
        <f t="shared" si="22"/>
        <v>4.9523332001708371E-3</v>
      </c>
      <c r="G102" s="302">
        <f t="shared" si="22"/>
        <v>5.0626879851568794E-3</v>
      </c>
      <c r="H102" s="302">
        <f t="shared" si="22"/>
        <v>5.1716047165242321E-3</v>
      </c>
      <c r="I102" s="302">
        <f t="shared" si="22"/>
        <v>5.0575116801655036E-3</v>
      </c>
      <c r="J102" s="302">
        <f t="shared" si="22"/>
        <v>5.3214064870287627E-3</v>
      </c>
      <c r="K102" s="302">
        <f t="shared" si="22"/>
        <v>5.3310658113644802E-3</v>
      </c>
      <c r="L102" s="302">
        <f t="shared" si="22"/>
        <v>5.1891334948161762E-3</v>
      </c>
      <c r="M102" s="302">
        <f t="shared" si="22"/>
        <v>5.1399358835298977E-3</v>
      </c>
      <c r="N102" s="302">
        <f t="shared" si="22"/>
        <v>5.138722461612448E-3</v>
      </c>
      <c r="O102" s="302">
        <f t="shared" si="22"/>
        <v>5.1259798934410261E-3</v>
      </c>
      <c r="P102" s="302">
        <f t="shared" si="22"/>
        <v>5.1310808942830509E-3</v>
      </c>
      <c r="Q102" s="302">
        <f t="shared" si="22"/>
        <v>5.2385776156103989E-3</v>
      </c>
      <c r="R102" s="302">
        <f t="shared" si="22"/>
        <v>5.1664049238418089E-3</v>
      </c>
      <c r="S102" s="302">
        <f t="shared" si="22"/>
        <v>5.1647933502523653E-3</v>
      </c>
      <c r="T102" s="302">
        <f t="shared" si="22"/>
        <v>5.168913305369731E-3</v>
      </c>
      <c r="U102" s="302">
        <f t="shared" si="22"/>
        <v>5.1695409084693295E-3</v>
      </c>
      <c r="V102" s="302">
        <f t="shared" si="22"/>
        <v>5.1288761491416288E-3</v>
      </c>
      <c r="W102" s="302">
        <f t="shared" si="22"/>
        <v>5.0477569124425621E-3</v>
      </c>
      <c r="X102" s="302">
        <f t="shared" si="22"/>
        <v>5.1321502771004713E-3</v>
      </c>
      <c r="Y102" s="302">
        <f t="shared" si="22"/>
        <v>5.120064418175814E-3</v>
      </c>
      <c r="DA102" s="72"/>
    </row>
    <row r="103" spans="1:105" ht="12" customHeight="1" x14ac:dyDescent="0.25">
      <c r="A103" s="62" t="s">
        <v>2205</v>
      </c>
      <c r="B103" s="302">
        <f t="shared" ref="B103:Y103" si="23">IF(B$64=0,0,B$64/B$5)</f>
        <v>5.6329857017267662E-3</v>
      </c>
      <c r="C103" s="302">
        <f t="shared" si="23"/>
        <v>5.7666868517450703E-3</v>
      </c>
      <c r="D103" s="302">
        <f t="shared" si="23"/>
        <v>5.8585577462111236E-3</v>
      </c>
      <c r="E103" s="302">
        <f t="shared" si="23"/>
        <v>5.8432758351078017E-3</v>
      </c>
      <c r="F103" s="302">
        <f t="shared" si="23"/>
        <v>5.7536216374106993E-3</v>
      </c>
      <c r="G103" s="302">
        <f t="shared" si="23"/>
        <v>5.8818318472296993E-3</v>
      </c>
      <c r="H103" s="302">
        <f t="shared" si="23"/>
        <v>6.0083713260857723E-3</v>
      </c>
      <c r="I103" s="302">
        <f t="shared" si="23"/>
        <v>5.8758180151234161E-3</v>
      </c>
      <c r="J103" s="302">
        <f t="shared" si="23"/>
        <v>6.1824110510516877E-3</v>
      </c>
      <c r="K103" s="302">
        <f t="shared" si="23"/>
        <v>6.1936332558699845E-3</v>
      </c>
      <c r="L103" s="302">
        <f t="shared" si="23"/>
        <v>6.0287362639809905E-3</v>
      </c>
      <c r="M103" s="302">
        <f t="shared" si="23"/>
        <v>5.9715784699949405E-3</v>
      </c>
      <c r="N103" s="302">
        <f t="shared" si="23"/>
        <v>5.9701687161844881E-3</v>
      </c>
      <c r="O103" s="302">
        <f t="shared" si="23"/>
        <v>5.9553643981017047E-3</v>
      </c>
      <c r="P103" s="302">
        <f t="shared" si="23"/>
        <v>5.9612907418332044E-3</v>
      </c>
      <c r="Q103" s="302">
        <f t="shared" si="23"/>
        <v>6.086180452759442E-3</v>
      </c>
      <c r="R103" s="302">
        <f t="shared" si="23"/>
        <v>6.0023302059756378E-3</v>
      </c>
      <c r="S103" s="302">
        <f t="shared" si="23"/>
        <v>6.0004578794782626E-3</v>
      </c>
      <c r="T103" s="302">
        <f t="shared" si="23"/>
        <v>6.0052444441035238E-3</v>
      </c>
      <c r="U103" s="302">
        <f t="shared" si="23"/>
        <v>6.005973593501919E-3</v>
      </c>
      <c r="V103" s="302">
        <f t="shared" si="23"/>
        <v>5.9587292685158956E-3</v>
      </c>
      <c r="W103" s="302">
        <f t="shared" si="23"/>
        <v>5.864484924160006E-3</v>
      </c>
      <c r="X103" s="302">
        <f t="shared" si="23"/>
        <v>5.96253315099032E-3</v>
      </c>
      <c r="Y103" s="302">
        <f t="shared" si="23"/>
        <v>5.9484917978331435E-3</v>
      </c>
      <c r="DA103" s="72"/>
    </row>
    <row r="104" spans="1:105" ht="12" customHeight="1" x14ac:dyDescent="0.25">
      <c r="A104" s="62" t="s">
        <v>2207</v>
      </c>
      <c r="B104" s="302">
        <f t="shared" ref="B104:Y104" si="24">IF(B$65=0,0,B$65/B$5)</f>
        <v>1.9062325300061779E-3</v>
      </c>
      <c r="C104" s="302">
        <f t="shared" si="24"/>
        <v>1.9514777152346784E-3</v>
      </c>
      <c r="D104" s="302">
        <f t="shared" si="24"/>
        <v>1.9825673179542933E-3</v>
      </c>
      <c r="E104" s="302">
        <f t="shared" si="24"/>
        <v>1.9773958373917049E-3</v>
      </c>
      <c r="F104" s="302">
        <f t="shared" si="24"/>
        <v>1.947056376730651E-3</v>
      </c>
      <c r="G104" s="302">
        <f t="shared" si="24"/>
        <v>1.9904433983879179E-3</v>
      </c>
      <c r="H104" s="302">
        <f t="shared" si="24"/>
        <v>2.0332650357394091E-3</v>
      </c>
      <c r="I104" s="302">
        <f t="shared" si="24"/>
        <v>1.9884082853949127E-3</v>
      </c>
      <c r="J104" s="302">
        <f t="shared" si="24"/>
        <v>2.0921610107712033E-3</v>
      </c>
      <c r="K104" s="302">
        <f t="shared" si="24"/>
        <v>2.0959586649843972E-3</v>
      </c>
      <c r="L104" s="302">
        <f t="shared" si="24"/>
        <v>2.0401566397915049E-3</v>
      </c>
      <c r="M104" s="302">
        <f t="shared" si="24"/>
        <v>2.0208141361870292E-3</v>
      </c>
      <c r="N104" s="302">
        <f t="shared" si="24"/>
        <v>2.0203370679473657E-3</v>
      </c>
      <c r="O104" s="302">
        <f t="shared" si="24"/>
        <v>2.0153272074207688E-3</v>
      </c>
      <c r="P104" s="302">
        <f t="shared" si="24"/>
        <v>2.0173327138791868E-3</v>
      </c>
      <c r="Q104" s="302">
        <f t="shared" si="24"/>
        <v>2.0595960609275698E-3</v>
      </c>
      <c r="R104" s="302">
        <f t="shared" si="24"/>
        <v>2.0312206883397535E-3</v>
      </c>
      <c r="S104" s="302">
        <f t="shared" si="24"/>
        <v>2.0305870830254371E-3</v>
      </c>
      <c r="T104" s="302">
        <f t="shared" si="24"/>
        <v>2.0322068821299966E-3</v>
      </c>
      <c r="U104" s="302">
        <f t="shared" si="24"/>
        <v>2.0324536301915123E-3</v>
      </c>
      <c r="V104" s="302">
        <f t="shared" si="24"/>
        <v>2.016465897590144E-3</v>
      </c>
      <c r="W104" s="302">
        <f t="shared" si="24"/>
        <v>1.9845731067163405E-3</v>
      </c>
      <c r="X104" s="302">
        <f t="shared" si="24"/>
        <v>2.0177531517919147E-3</v>
      </c>
      <c r="Y104" s="302">
        <f t="shared" si="24"/>
        <v>2.0130014826823511E-3</v>
      </c>
      <c r="DA104" s="72"/>
    </row>
    <row r="105" spans="1:105" ht="12" customHeight="1" x14ac:dyDescent="0.25">
      <c r="A105" s="174" t="s">
        <v>2209</v>
      </c>
      <c r="B105" s="301">
        <f t="shared" ref="B105:Y105" si="25">IF(B$66=0,0,B$66/B$5)</f>
        <v>0.11036173930789589</v>
      </c>
      <c r="C105" s="301">
        <f t="shared" si="25"/>
        <v>0.11214866060360559</v>
      </c>
      <c r="D105" s="301">
        <f t="shared" si="25"/>
        <v>0.11330915512120981</v>
      </c>
      <c r="E105" s="301">
        <f t="shared" si="25"/>
        <v>0.11306946427789479</v>
      </c>
      <c r="F105" s="301">
        <f t="shared" si="25"/>
        <v>0.11191113039390478</v>
      </c>
      <c r="G105" s="301">
        <f t="shared" si="25"/>
        <v>0.11355383880483692</v>
      </c>
      <c r="H105" s="301">
        <f t="shared" si="25"/>
        <v>0.11524473274947197</v>
      </c>
      <c r="I105" s="301">
        <f t="shared" si="25"/>
        <v>0.11338509254425135</v>
      </c>
      <c r="J105" s="301">
        <f t="shared" si="25"/>
        <v>0.11746995044642664</v>
      </c>
      <c r="K105" s="301">
        <f t="shared" si="25"/>
        <v>0.11760431630604684</v>
      </c>
      <c r="L105" s="301">
        <f t="shared" si="25"/>
        <v>0.1153968750941855</v>
      </c>
      <c r="M105" s="301">
        <f t="shared" si="25"/>
        <v>0.1145850178986208</v>
      </c>
      <c r="N105" s="301">
        <f t="shared" si="25"/>
        <v>0.11456136871037759</v>
      </c>
      <c r="O105" s="301">
        <f t="shared" si="25"/>
        <v>0.11430959020763541</v>
      </c>
      <c r="P105" s="301">
        <f t="shared" si="25"/>
        <v>0.11438750728525678</v>
      </c>
      <c r="Q105" s="301">
        <f t="shared" si="25"/>
        <v>0.11603841581188507</v>
      </c>
      <c r="R105" s="301">
        <f t="shared" si="25"/>
        <v>0.11489163298088166</v>
      </c>
      <c r="S105" s="301">
        <f t="shared" si="25"/>
        <v>0.11486698316046406</v>
      </c>
      <c r="T105" s="301">
        <f t="shared" si="25"/>
        <v>0.1149168012223062</v>
      </c>
      <c r="U105" s="301">
        <f t="shared" si="25"/>
        <v>0.11491006708216531</v>
      </c>
      <c r="V105" s="301">
        <f t="shared" si="25"/>
        <v>0.11425904843728696</v>
      </c>
      <c r="W105" s="301">
        <f t="shared" si="25"/>
        <v>0.11300197333196731</v>
      </c>
      <c r="X105" s="301">
        <f t="shared" si="25"/>
        <v>0.11435587538021628</v>
      </c>
      <c r="Y105" s="301">
        <f t="shared" si="25"/>
        <v>0.11413944290932033</v>
      </c>
      <c r="DA105" s="178"/>
    </row>
    <row r="106" spans="1:105" ht="12" customHeight="1" x14ac:dyDescent="0.25">
      <c r="A106" s="62" t="s">
        <v>2210</v>
      </c>
      <c r="B106" s="302">
        <f t="shared" ref="B106:Y106" si="26">IF(B$67=0,0,B$67/B$5)</f>
        <v>1.6954341068124892E-2</v>
      </c>
      <c r="C106" s="302">
        <f t="shared" si="26"/>
        <v>1.6753477442853038E-2</v>
      </c>
      <c r="D106" s="302">
        <f t="shared" si="26"/>
        <v>1.6548077788973228E-2</v>
      </c>
      <c r="E106" s="302">
        <f t="shared" si="26"/>
        <v>1.6534077852858237E-2</v>
      </c>
      <c r="F106" s="302">
        <f t="shared" si="26"/>
        <v>1.6709620626501012E-2</v>
      </c>
      <c r="G106" s="302">
        <f t="shared" si="26"/>
        <v>1.6445209256308702E-2</v>
      </c>
      <c r="H106" s="302">
        <f t="shared" si="26"/>
        <v>1.6257928288413707E-2</v>
      </c>
      <c r="I106" s="302">
        <f t="shared" si="26"/>
        <v>1.6364082631585949E-2</v>
      </c>
      <c r="J106" s="302">
        <f t="shared" si="26"/>
        <v>1.5900346200830751E-2</v>
      </c>
      <c r="K106" s="302">
        <f t="shared" si="26"/>
        <v>1.5868602104930296E-2</v>
      </c>
      <c r="L106" s="302">
        <f t="shared" si="26"/>
        <v>1.610736371799118E-2</v>
      </c>
      <c r="M106" s="302">
        <f t="shared" si="26"/>
        <v>1.6141305220624982E-2</v>
      </c>
      <c r="N106" s="302">
        <f t="shared" si="26"/>
        <v>1.6139305277591658E-2</v>
      </c>
      <c r="O106" s="302">
        <f t="shared" si="26"/>
        <v>1.6105639035819647E-2</v>
      </c>
      <c r="P106" s="302">
        <f t="shared" si="26"/>
        <v>1.6097722816359693E-2</v>
      </c>
      <c r="Q106" s="302">
        <f t="shared" si="26"/>
        <v>1.5894395602172567E-2</v>
      </c>
      <c r="R106" s="302">
        <f t="shared" si="26"/>
        <v>1.5990409051399861E-2</v>
      </c>
      <c r="S106" s="302">
        <f t="shared" si="26"/>
        <v>1.5993925159981413E-2</v>
      </c>
      <c r="T106" s="302">
        <f t="shared" si="26"/>
        <v>1.5974223608286851E-2</v>
      </c>
      <c r="U106" s="302">
        <f t="shared" si="26"/>
        <v>1.5956983238394347E-2</v>
      </c>
      <c r="V106" s="302">
        <f t="shared" si="26"/>
        <v>1.6006083316057854E-2</v>
      </c>
      <c r="W106" s="302">
        <f t="shared" si="26"/>
        <v>1.6148342173247336E-2</v>
      </c>
      <c r="X106" s="302">
        <f t="shared" si="26"/>
        <v>1.6046112702018861E-2</v>
      </c>
      <c r="Y106" s="302">
        <f t="shared" si="26"/>
        <v>1.604001861780021E-2</v>
      </c>
      <c r="DA106" s="72"/>
    </row>
    <row r="107" spans="1:105" ht="12" customHeight="1" x14ac:dyDescent="0.25">
      <c r="A107" s="62" t="s">
        <v>2212</v>
      </c>
      <c r="B107" s="302">
        <f t="shared" ref="B107:Y107" si="27">IF(B$68=0,0,B$68/B$5)</f>
        <v>6.3973407299232864E-3</v>
      </c>
      <c r="C107" s="302">
        <f t="shared" si="27"/>
        <v>6.3199074223802077E-3</v>
      </c>
      <c r="D107" s="302">
        <f t="shared" si="27"/>
        <v>6.2667154760844097E-3</v>
      </c>
      <c r="E107" s="302">
        <f t="shared" si="27"/>
        <v>6.2770769990463911E-3</v>
      </c>
      <c r="F107" s="302">
        <f t="shared" si="27"/>
        <v>6.3280461959367117E-3</v>
      </c>
      <c r="G107" s="302">
        <f t="shared" si="27"/>
        <v>6.2547636965651831E-3</v>
      </c>
      <c r="H107" s="302">
        <f t="shared" si="27"/>
        <v>6.1783433170890705E-3</v>
      </c>
      <c r="I107" s="302">
        <f t="shared" si="27"/>
        <v>6.2600368719271417E-3</v>
      </c>
      <c r="J107" s="302">
        <f t="shared" si="27"/>
        <v>6.0728340449145279E-3</v>
      </c>
      <c r="K107" s="302">
        <f t="shared" si="27"/>
        <v>6.065599927090928E-3</v>
      </c>
      <c r="L107" s="302">
        <f t="shared" si="27"/>
        <v>6.1664826989001149E-3</v>
      </c>
      <c r="M107" s="302">
        <f t="shared" si="27"/>
        <v>6.2035733253341949E-3</v>
      </c>
      <c r="N107" s="302">
        <f t="shared" si="27"/>
        <v>6.2036998783628798E-3</v>
      </c>
      <c r="O107" s="302">
        <f t="shared" si="27"/>
        <v>6.2142628947651317E-3</v>
      </c>
      <c r="P107" s="302">
        <f t="shared" si="27"/>
        <v>6.2085547720372777E-3</v>
      </c>
      <c r="Q107" s="302">
        <f t="shared" si="27"/>
        <v>6.1336784033103392E-3</v>
      </c>
      <c r="R107" s="302">
        <f t="shared" si="27"/>
        <v>6.1860771015858438E-3</v>
      </c>
      <c r="S107" s="302">
        <f t="shared" si="27"/>
        <v>6.1868321116481315E-3</v>
      </c>
      <c r="T107" s="302">
        <f t="shared" si="27"/>
        <v>6.182415932450426E-3</v>
      </c>
      <c r="U107" s="302">
        <f t="shared" si="27"/>
        <v>6.181659337397098E-3</v>
      </c>
      <c r="V107" s="302">
        <f t="shared" si="27"/>
        <v>6.2113012873858918E-3</v>
      </c>
      <c r="W107" s="302">
        <f t="shared" si="27"/>
        <v>6.2677149969985321E-3</v>
      </c>
      <c r="X107" s="302">
        <f t="shared" si="27"/>
        <v>6.2093420765607747E-3</v>
      </c>
      <c r="Y107" s="302">
        <f t="shared" si="27"/>
        <v>6.2158938100460625E-3</v>
      </c>
      <c r="DA107" s="72"/>
    </row>
    <row r="108" spans="1:105" ht="12" customHeight="1" x14ac:dyDescent="0.25">
      <c r="A108" s="62" t="s">
        <v>2224</v>
      </c>
      <c r="B108" s="302">
        <f t="shared" ref="B108:Y108" si="28">IF(B$79=0,0,B$79/B$5)</f>
        <v>8.7010057509847721E-2</v>
      </c>
      <c r="C108" s="302">
        <f t="shared" si="28"/>
        <v>8.9075275738372359E-2</v>
      </c>
      <c r="D108" s="302">
        <f t="shared" si="28"/>
        <v>9.0494361856152172E-2</v>
      </c>
      <c r="E108" s="302">
        <f t="shared" si="28"/>
        <v>9.0258309425990155E-2</v>
      </c>
      <c r="F108" s="302">
        <f t="shared" si="28"/>
        <v>8.8873463571467068E-2</v>
      </c>
      <c r="G108" s="302">
        <f t="shared" si="28"/>
        <v>9.0853865851963048E-2</v>
      </c>
      <c r="H108" s="302">
        <f t="shared" si="28"/>
        <v>9.2808461143969179E-2</v>
      </c>
      <c r="I108" s="302">
        <f t="shared" si="28"/>
        <v>9.0760973040738241E-2</v>
      </c>
      <c r="J108" s="302">
        <f t="shared" si="28"/>
        <v>9.5496770200681355E-2</v>
      </c>
      <c r="K108" s="302">
        <f t="shared" si="28"/>
        <v>9.5670114274025622E-2</v>
      </c>
      <c r="L108" s="302">
        <f t="shared" si="28"/>
        <v>9.3123028677294203E-2</v>
      </c>
      <c r="M108" s="302">
        <f t="shared" si="28"/>
        <v>9.2240139352661635E-2</v>
      </c>
      <c r="N108" s="302">
        <f t="shared" si="28"/>
        <v>9.2218363554423061E-2</v>
      </c>
      <c r="O108" s="302">
        <f t="shared" si="28"/>
        <v>9.1989688277050632E-2</v>
      </c>
      <c r="P108" s="302">
        <f t="shared" si="28"/>
        <v>9.2081229696859807E-2</v>
      </c>
      <c r="Q108" s="302">
        <f t="shared" si="28"/>
        <v>9.4010341806402151E-2</v>
      </c>
      <c r="R108" s="302">
        <f t="shared" si="28"/>
        <v>9.2715146827895958E-2</v>
      </c>
      <c r="S108" s="302">
        <f t="shared" si="28"/>
        <v>9.2686225888834517E-2</v>
      </c>
      <c r="T108" s="302">
        <f t="shared" si="28"/>
        <v>9.276016168156892E-2</v>
      </c>
      <c r="U108" s="302">
        <f t="shared" si="28"/>
        <v>9.2771424506373851E-2</v>
      </c>
      <c r="V108" s="302">
        <f t="shared" si="28"/>
        <v>9.2041663833843199E-2</v>
      </c>
      <c r="W108" s="302">
        <f t="shared" si="28"/>
        <v>9.058591616172143E-2</v>
      </c>
      <c r="X108" s="302">
        <f t="shared" si="28"/>
        <v>9.2100420601636659E-2</v>
      </c>
      <c r="Y108" s="302">
        <f t="shared" si="28"/>
        <v>9.1883530481474046E-2</v>
      </c>
      <c r="DA108" s="72"/>
    </row>
    <row r="109" spans="1:105" ht="12" customHeight="1" x14ac:dyDescent="0.25">
      <c r="A109" s="41" t="s">
        <v>2226</v>
      </c>
      <c r="B109" s="235">
        <f t="shared" ref="B109:Y109" si="29">IF(B$80=0,0,B$80/B$5)</f>
        <v>8.4526510003590141E-2</v>
      </c>
      <c r="C109" s="235">
        <f t="shared" si="29"/>
        <v>8.6532780246926497E-2</v>
      </c>
      <c r="D109" s="235">
        <f t="shared" si="29"/>
        <v>8.7911361072676331E-2</v>
      </c>
      <c r="E109" s="235">
        <f t="shared" si="29"/>
        <v>8.7682046339753586E-2</v>
      </c>
      <c r="F109" s="235">
        <f t="shared" si="29"/>
        <v>8.6336728449778327E-2</v>
      </c>
      <c r="G109" s="235">
        <f t="shared" si="29"/>
        <v>8.8260603665635137E-2</v>
      </c>
      <c r="H109" s="235">
        <f t="shared" si="29"/>
        <v>9.0159408507639011E-2</v>
      </c>
      <c r="I109" s="235">
        <f t="shared" si="29"/>
        <v>8.8170362314669889E-2</v>
      </c>
      <c r="J109" s="235">
        <f t="shared" si="29"/>
        <v>9.2770984558478944E-2</v>
      </c>
      <c r="K109" s="235">
        <f t="shared" si="29"/>
        <v>9.2939380833219232E-2</v>
      </c>
      <c r="L109" s="235">
        <f t="shared" si="29"/>
        <v>9.0464997269597849E-2</v>
      </c>
      <c r="M109" s="235">
        <f t="shared" si="29"/>
        <v>8.960730845216229E-2</v>
      </c>
      <c r="N109" s="235">
        <f t="shared" si="29"/>
        <v>8.9586154205396715E-2</v>
      </c>
      <c r="O109" s="235">
        <f t="shared" si="29"/>
        <v>8.9364006057543771E-2</v>
      </c>
      <c r="P109" s="235">
        <f t="shared" si="29"/>
        <v>8.9452934590160488E-2</v>
      </c>
      <c r="Q109" s="235">
        <f t="shared" si="29"/>
        <v>9.1326983621869473E-2</v>
      </c>
      <c r="R109" s="235">
        <f t="shared" si="29"/>
        <v>9.0068757682932279E-2</v>
      </c>
      <c r="S109" s="235">
        <f t="shared" si="29"/>
        <v>9.0040662240694375E-2</v>
      </c>
      <c r="T109" s="235">
        <f t="shared" si="29"/>
        <v>9.0112487667582314E-2</v>
      </c>
      <c r="U109" s="235">
        <f t="shared" si="29"/>
        <v>9.0123429015063095E-2</v>
      </c>
      <c r="V109" s="235">
        <f t="shared" si="29"/>
        <v>8.9414498064409431E-2</v>
      </c>
      <c r="W109" s="235">
        <f t="shared" si="29"/>
        <v>8.8000302123251994E-2</v>
      </c>
      <c r="X109" s="235">
        <f t="shared" si="29"/>
        <v>8.9471577724655721E-2</v>
      </c>
      <c r="Y109" s="235">
        <f t="shared" si="29"/>
        <v>8.9260878347637976E-2</v>
      </c>
      <c r="DA109" s="97"/>
    </row>
    <row r="110" spans="1:105" ht="12" customHeight="1" x14ac:dyDescent="0.25">
      <c r="A110" s="172"/>
      <c r="B110" s="172"/>
      <c r="C110" s="172"/>
      <c r="D110" s="172"/>
      <c r="E110" s="172"/>
      <c r="F110" s="172"/>
      <c r="G110" s="172"/>
      <c r="H110" s="172"/>
      <c r="I110" s="172"/>
      <c r="J110" s="172"/>
      <c r="K110" s="172"/>
      <c r="L110" s="172"/>
      <c r="M110" s="172"/>
      <c r="N110" s="172"/>
      <c r="O110" s="172"/>
      <c r="P110" s="172"/>
      <c r="Q110" s="172"/>
      <c r="R110" s="172"/>
      <c r="S110" s="172"/>
      <c r="T110" s="172"/>
      <c r="U110" s="172"/>
      <c r="V110" s="172"/>
      <c r="W110" s="172"/>
      <c r="X110" s="172"/>
      <c r="Y110" s="172"/>
      <c r="DA110" s="176"/>
    </row>
    <row r="111" spans="1:105" ht="15" customHeight="1" x14ac:dyDescent="0.25">
      <c r="A111" s="32" t="s">
        <v>341</v>
      </c>
      <c r="B111" s="257"/>
      <c r="C111" s="257"/>
      <c r="D111" s="257"/>
      <c r="E111" s="257"/>
      <c r="F111" s="257"/>
      <c r="G111" s="257"/>
      <c r="H111" s="257"/>
      <c r="I111" s="257"/>
      <c r="J111" s="257"/>
      <c r="K111" s="257"/>
      <c r="L111" s="257"/>
      <c r="M111" s="257"/>
      <c r="N111" s="257"/>
      <c r="O111" s="257"/>
      <c r="P111" s="257"/>
      <c r="Q111" s="257"/>
      <c r="R111" s="257"/>
      <c r="S111" s="257"/>
      <c r="T111" s="257"/>
      <c r="U111" s="257"/>
      <c r="V111" s="257"/>
      <c r="W111" s="257"/>
      <c r="X111" s="257"/>
      <c r="Y111" s="257"/>
      <c r="DA111" s="88"/>
    </row>
    <row r="112" spans="1:105" ht="12" customHeight="1" x14ac:dyDescent="0.25">
      <c r="A112" s="172"/>
      <c r="B112" s="172"/>
      <c r="C112" s="172"/>
      <c r="D112" s="172"/>
      <c r="E112" s="172"/>
      <c r="F112" s="172"/>
      <c r="G112" s="172"/>
      <c r="H112" s="172"/>
      <c r="I112" s="172"/>
      <c r="J112" s="172"/>
      <c r="K112" s="172"/>
      <c r="L112" s="172"/>
      <c r="M112" s="172"/>
      <c r="N112" s="172"/>
      <c r="O112" s="172"/>
      <c r="P112" s="172"/>
      <c r="Q112" s="172"/>
      <c r="R112" s="172"/>
      <c r="S112" s="172"/>
      <c r="T112" s="172"/>
      <c r="U112" s="172"/>
      <c r="V112" s="172"/>
      <c r="W112" s="172"/>
      <c r="X112" s="172"/>
      <c r="Y112" s="172"/>
      <c r="DA112" s="176"/>
    </row>
    <row r="113" spans="1:105" ht="12" customHeight="1" x14ac:dyDescent="0.25">
      <c r="A113" s="35" t="s">
        <v>22</v>
      </c>
      <c r="B113" s="322">
        <f>IF(B$5=0,0,B$5/FBT_fec!B$5)</f>
        <v>0.47805940285358611</v>
      </c>
      <c r="C113" s="322">
        <f>IF(C$5=0,0,C$5/FBT_fec!C$5)</f>
        <v>0.47900884819466144</v>
      </c>
      <c r="D113" s="322">
        <f>IF(D$5=0,0,D$5/FBT_fec!D$5)</f>
        <v>0.48175430108921158</v>
      </c>
      <c r="E113" s="322">
        <f>IF(E$5=0,0,E$5/FBT_fec!E$5)</f>
        <v>0.48252992274397805</v>
      </c>
      <c r="F113" s="322">
        <f>IF(F$5=0,0,F$5/FBT_fec!F$5)</f>
        <v>0.48093778232747753</v>
      </c>
      <c r="G113" s="322">
        <f>IF(G$5=0,0,G$5/FBT_fec!G$5)</f>
        <v>0.48320218771778489</v>
      </c>
      <c r="H113" s="322">
        <f>IF(H$5=0,0,H$5/FBT_fec!H$5)</f>
        <v>0.48363145863481688</v>
      </c>
      <c r="I113" s="322">
        <f>IF(I$5=0,0,I$5/FBT_fec!I$5)</f>
        <v>0.48429035932869546</v>
      </c>
      <c r="J113" s="322">
        <f>IF(J$5=0,0,J$5/FBT_fec!J$5)</f>
        <v>0.48682628851119447</v>
      </c>
      <c r="K113" s="322">
        <f>IF(K$5=0,0,K$5/FBT_fec!K$5)</f>
        <v>0.48718385376004675</v>
      </c>
      <c r="L113" s="322">
        <f>IF(L$5=0,0,L$5/FBT_fec!L$5)</f>
        <v>0.4873565186994383</v>
      </c>
      <c r="M113" s="322">
        <f>IF(M$5=0,0,M$5/FBT_fec!M$5)</f>
        <v>0.48739734968533643</v>
      </c>
      <c r="N113" s="322">
        <f>IF(N$5=0,0,N$5/FBT_fec!N$5)</f>
        <v>0.48719958190516161</v>
      </c>
      <c r="O113" s="322">
        <f>IF(O$5=0,0,O$5/FBT_fec!O$5)</f>
        <v>0.4884078857454911</v>
      </c>
      <c r="P113" s="322">
        <f>IF(P$5=0,0,P$5/FBT_fec!P$5)</f>
        <v>0.48755393872806402</v>
      </c>
      <c r="Q113" s="322">
        <f>IF(Q$5=0,0,Q$5/FBT_fec!Q$5)</f>
        <v>0.4895465921201706</v>
      </c>
      <c r="R113" s="322">
        <f>IF(R$5=0,0,R$5/FBT_fec!R$5)</f>
        <v>0.48955550171264983</v>
      </c>
      <c r="S113" s="322">
        <f>IF(S$5=0,0,S$5/FBT_fec!S$5)</f>
        <v>0.48960645816234988</v>
      </c>
      <c r="T113" s="322">
        <f>IF(T$5=0,0,T$5/FBT_fec!T$5)</f>
        <v>0.48954162591797173</v>
      </c>
      <c r="U113" s="322">
        <f>IF(U$5=0,0,U$5/FBT_fec!U$5)</f>
        <v>0.48976661008830569</v>
      </c>
      <c r="V113" s="322">
        <f>IF(V$5=0,0,V$5/FBT_fec!V$5)</f>
        <v>0.48996579911662402</v>
      </c>
      <c r="W113" s="322">
        <f>IF(W$5=0,0,W$5/FBT_fec!W$5)</f>
        <v>0.48948802841108474</v>
      </c>
      <c r="X113" s="322">
        <f>IF(X$5=0,0,X$5/FBT_fec!X$5)</f>
        <v>0.48864710461778149</v>
      </c>
      <c r="Y113" s="322">
        <f>IF(Y$5=0,0,Y$5/FBT_fec!Y$5)</f>
        <v>0.48912848459865294</v>
      </c>
      <c r="DA113" s="95"/>
    </row>
    <row r="114" spans="1:105" ht="12" customHeight="1" x14ac:dyDescent="0.25">
      <c r="A114" s="55" t="s">
        <v>91</v>
      </c>
      <c r="B114" s="334">
        <f>IF(B$6=0,0,B$6/FBT_fec!B$6)</f>
        <v>0.47499272650225105</v>
      </c>
      <c r="C114" s="334">
        <f>IF(C$6=0,0,C$6/FBT_fec!C$6)</f>
        <v>0.47499272650225099</v>
      </c>
      <c r="D114" s="334">
        <f>IF(D$6=0,0,D$6/FBT_fec!D$6)</f>
        <v>0.47499272650225088</v>
      </c>
      <c r="E114" s="334">
        <f>IF(E$6=0,0,E$6/FBT_fec!E$6)</f>
        <v>0.47499272650225099</v>
      </c>
      <c r="F114" s="334">
        <f>IF(F$6=0,0,F$6/FBT_fec!F$6)</f>
        <v>0.47499272650225111</v>
      </c>
      <c r="G114" s="334">
        <f>IF(G$6=0,0,G$6/FBT_fec!G$6)</f>
        <v>0.47499272650225111</v>
      </c>
      <c r="H114" s="334">
        <f>IF(H$6=0,0,H$6/FBT_fec!H$6)</f>
        <v>0.47499272650225099</v>
      </c>
      <c r="I114" s="334">
        <f>IF(I$6=0,0,I$6/FBT_fec!I$6)</f>
        <v>0.47499272650225105</v>
      </c>
      <c r="J114" s="334">
        <f>IF(J$6=0,0,J$6/FBT_fec!J$6)</f>
        <v>0.47499272650225105</v>
      </c>
      <c r="K114" s="334">
        <f>IF(K$6=0,0,K$6/FBT_fec!K$6)</f>
        <v>0.47499272650225099</v>
      </c>
      <c r="L114" s="334">
        <f>IF(L$6=0,0,L$6/FBT_fec!L$6)</f>
        <v>0.47499272650225099</v>
      </c>
      <c r="M114" s="334">
        <f>IF(M$6=0,0,M$6/FBT_fec!M$6)</f>
        <v>0.47499272650225088</v>
      </c>
      <c r="N114" s="334">
        <f>IF(N$6=0,0,N$6/FBT_fec!N$6)</f>
        <v>0.47499272650225094</v>
      </c>
      <c r="O114" s="334">
        <f>IF(O$6=0,0,O$6/FBT_fec!O$6)</f>
        <v>0.47499272650225094</v>
      </c>
      <c r="P114" s="334">
        <f>IF(P$6=0,0,P$6/FBT_fec!P$6)</f>
        <v>0.47499272650225099</v>
      </c>
      <c r="Q114" s="334">
        <f>IF(Q$6=0,0,Q$6/FBT_fec!Q$6)</f>
        <v>0.47499272650225099</v>
      </c>
      <c r="R114" s="334">
        <f>IF(R$6=0,0,R$6/FBT_fec!R$6)</f>
        <v>0.47499272650225105</v>
      </c>
      <c r="S114" s="334">
        <f>IF(S$6=0,0,S$6/FBT_fec!S$6)</f>
        <v>0.47499272650225094</v>
      </c>
      <c r="T114" s="334">
        <f>IF(T$6=0,0,T$6/FBT_fec!T$6)</f>
        <v>0.47499272650225094</v>
      </c>
      <c r="U114" s="334">
        <f>IF(U$6=0,0,U$6/FBT_fec!U$6)</f>
        <v>0.47499272650225094</v>
      </c>
      <c r="V114" s="334">
        <f>IF(V$6=0,0,V$6/FBT_fec!V$6)</f>
        <v>0.47499272650225099</v>
      </c>
      <c r="W114" s="334">
        <f>IF(W$6=0,0,W$6/FBT_fec!W$6)</f>
        <v>0.47499272650225111</v>
      </c>
      <c r="X114" s="334">
        <f>IF(X$6=0,0,X$6/FBT_fec!X$6)</f>
        <v>0.47499272650225088</v>
      </c>
      <c r="Y114" s="334">
        <f>IF(Y$6=0,0,Y$6/FBT_fec!Y$6)</f>
        <v>0.47499272650225105</v>
      </c>
      <c r="DA114" s="67"/>
    </row>
    <row r="115" spans="1:105" ht="12" customHeight="1" x14ac:dyDescent="0.25">
      <c r="A115" s="173" t="s">
        <v>92</v>
      </c>
      <c r="B115" s="335">
        <f>IF(B$7=0,0,B$7/FBT_fec!B$7)</f>
        <v>0.12309737107501841</v>
      </c>
      <c r="C115" s="335">
        <f>IF(C$7=0,0,C$7/FBT_fec!C$7)</f>
        <v>0.12309737107501836</v>
      </c>
      <c r="D115" s="335">
        <f>IF(D$7=0,0,D$7/FBT_fec!D$7)</f>
        <v>0.12309737107501839</v>
      </c>
      <c r="E115" s="335">
        <f>IF(E$7=0,0,E$7/FBT_fec!E$7)</f>
        <v>0.12309737107501842</v>
      </c>
      <c r="F115" s="335">
        <f>IF(F$7=0,0,F$7/FBT_fec!F$7)</f>
        <v>0.12309737107501839</v>
      </c>
      <c r="G115" s="335">
        <f>IF(G$7=0,0,G$7/FBT_fec!G$7)</f>
        <v>0.12309737107501842</v>
      </c>
      <c r="H115" s="335">
        <f>IF(H$7=0,0,H$7/FBT_fec!H$7)</f>
        <v>0.12309737107501839</v>
      </c>
      <c r="I115" s="335">
        <f>IF(I$7=0,0,I$7/FBT_fec!I$7)</f>
        <v>0.12309737107501839</v>
      </c>
      <c r="J115" s="335">
        <f>IF(J$7=0,0,J$7/FBT_fec!J$7)</f>
        <v>0.12309737107501845</v>
      </c>
      <c r="K115" s="335">
        <f>IF(K$7=0,0,K$7/FBT_fec!K$7)</f>
        <v>0.12309737107501838</v>
      </c>
      <c r="L115" s="335">
        <f>IF(L$7=0,0,L$7/FBT_fec!L$7)</f>
        <v>0.12309737107501836</v>
      </c>
      <c r="M115" s="335">
        <f>IF(M$7=0,0,M$7/FBT_fec!M$7)</f>
        <v>0.12309737107501836</v>
      </c>
      <c r="N115" s="335">
        <f>IF(N$7=0,0,N$7/FBT_fec!N$7)</f>
        <v>0.12309737107501839</v>
      </c>
      <c r="O115" s="335">
        <f>IF(O$7=0,0,O$7/FBT_fec!O$7)</f>
        <v>0.12309737107501845</v>
      </c>
      <c r="P115" s="335">
        <f>IF(P$7=0,0,P$7/FBT_fec!P$7)</f>
        <v>0.12309737107501836</v>
      </c>
      <c r="Q115" s="335">
        <f>IF(Q$7=0,0,Q$7/FBT_fec!Q$7)</f>
        <v>0.12309737107501843</v>
      </c>
      <c r="R115" s="335">
        <f>IF(R$7=0,0,R$7/FBT_fec!R$7)</f>
        <v>0.12309737107501832</v>
      </c>
      <c r="S115" s="335">
        <f>IF(S$7=0,0,S$7/FBT_fec!S$7)</f>
        <v>0.12309737107501838</v>
      </c>
      <c r="T115" s="335">
        <f>IF(T$7=0,0,T$7/FBT_fec!T$7)</f>
        <v>0.12309737107501834</v>
      </c>
      <c r="U115" s="335">
        <f>IF(U$7=0,0,U$7/FBT_fec!U$7)</f>
        <v>0.12309737107501836</v>
      </c>
      <c r="V115" s="335">
        <f>IF(V$7=0,0,V$7/FBT_fec!V$7)</f>
        <v>0.12309737107501836</v>
      </c>
      <c r="W115" s="335">
        <f>IF(W$7=0,0,W$7/FBT_fec!W$7)</f>
        <v>0.12309737107501843</v>
      </c>
      <c r="X115" s="335">
        <f>IF(X$7=0,0,X$7/FBT_fec!X$7)</f>
        <v>0.12309737107501841</v>
      </c>
      <c r="Y115" s="335">
        <f>IF(Y$7=0,0,Y$7/FBT_fec!Y$7)</f>
        <v>0.12309737107501832</v>
      </c>
      <c r="DA115" s="177"/>
    </row>
    <row r="116" spans="1:105" ht="12" customHeight="1" x14ac:dyDescent="0.25">
      <c r="A116" s="173" t="s">
        <v>93</v>
      </c>
      <c r="B116" s="335">
        <f>IF(B$8=0,0,B$8/FBT_fec!B$8)</f>
        <v>0.67270714201247395</v>
      </c>
      <c r="C116" s="335">
        <f>IF(C$8=0,0,C$8/FBT_fec!C$8)</f>
        <v>0.67270714201247372</v>
      </c>
      <c r="D116" s="335">
        <f>IF(D$8=0,0,D$8/FBT_fec!D$8)</f>
        <v>0.67270714201247384</v>
      </c>
      <c r="E116" s="335">
        <f>IF(E$8=0,0,E$8/FBT_fec!E$8)</f>
        <v>0.67270714201247328</v>
      </c>
      <c r="F116" s="335">
        <f>IF(F$8=0,0,F$8/FBT_fec!F$8)</f>
        <v>0.67270714201247339</v>
      </c>
      <c r="G116" s="335">
        <f>IF(G$8=0,0,G$8/FBT_fec!G$8)</f>
        <v>0.67270714201247361</v>
      </c>
      <c r="H116" s="335">
        <f>IF(H$8=0,0,H$8/FBT_fec!H$8)</f>
        <v>0.67270714201247339</v>
      </c>
      <c r="I116" s="335">
        <f>IF(I$8=0,0,I$8/FBT_fec!I$8)</f>
        <v>0.6727071420124735</v>
      </c>
      <c r="J116" s="335">
        <f>IF(J$8=0,0,J$8/FBT_fec!J$8)</f>
        <v>0.6727071420124735</v>
      </c>
      <c r="K116" s="335">
        <f>IF(K$8=0,0,K$8/FBT_fec!K$8)</f>
        <v>0.67270714201247339</v>
      </c>
      <c r="L116" s="335">
        <f>IF(L$8=0,0,L$8/FBT_fec!L$8)</f>
        <v>0.67270714201247361</v>
      </c>
      <c r="M116" s="335">
        <f>IF(M$8=0,0,M$8/FBT_fec!M$8)</f>
        <v>0.67270714201247339</v>
      </c>
      <c r="N116" s="335">
        <f>IF(N$8=0,0,N$8/FBT_fec!N$8)</f>
        <v>0.67270714201247339</v>
      </c>
      <c r="O116" s="335">
        <f>IF(O$8=0,0,O$8/FBT_fec!O$8)</f>
        <v>0.67270714201247361</v>
      </c>
      <c r="P116" s="335">
        <f>IF(P$8=0,0,P$8/FBT_fec!P$8)</f>
        <v>0.67270714201247328</v>
      </c>
      <c r="Q116" s="335">
        <f>IF(Q$8=0,0,Q$8/FBT_fec!Q$8)</f>
        <v>0.6727071420124735</v>
      </c>
      <c r="R116" s="335">
        <f>IF(R$8=0,0,R$8/FBT_fec!R$8)</f>
        <v>0.6727071420124735</v>
      </c>
      <c r="S116" s="335">
        <f>IF(S$8=0,0,S$8/FBT_fec!S$8)</f>
        <v>0.6727071420124735</v>
      </c>
      <c r="T116" s="335">
        <f>IF(T$8=0,0,T$8/FBT_fec!T$8)</f>
        <v>0.67270714201247372</v>
      </c>
      <c r="U116" s="335">
        <f>IF(U$8=0,0,U$8/FBT_fec!U$8)</f>
        <v>0.67270714201247372</v>
      </c>
      <c r="V116" s="335">
        <f>IF(V$8=0,0,V$8/FBT_fec!V$8)</f>
        <v>0.67270714201247306</v>
      </c>
      <c r="W116" s="335">
        <f>IF(W$8=0,0,W$8/FBT_fec!W$8)</f>
        <v>0.67270714201247339</v>
      </c>
      <c r="X116" s="335">
        <f>IF(X$8=0,0,X$8/FBT_fec!X$8)</f>
        <v>0.67270714201247361</v>
      </c>
      <c r="Y116" s="335">
        <f>IF(Y$8=0,0,Y$8/FBT_fec!Y$8)</f>
        <v>0.67270714201247372</v>
      </c>
      <c r="DA116" s="177"/>
    </row>
    <row r="117" spans="1:105" ht="12" customHeight="1" x14ac:dyDescent="0.25">
      <c r="A117" s="173" t="s">
        <v>94</v>
      </c>
      <c r="B117" s="335">
        <f>IF(B$9=0,0,B$9/FBT_fec!B$9)</f>
        <v>0.47540561922718089</v>
      </c>
      <c r="C117" s="335">
        <f>IF(C$9=0,0,C$9/FBT_fec!C$9)</f>
        <v>0.47540561922718078</v>
      </c>
      <c r="D117" s="335">
        <f>IF(D$9=0,0,D$9/FBT_fec!D$9)</f>
        <v>0.47540561922718072</v>
      </c>
      <c r="E117" s="335">
        <f>IF(E$9=0,0,E$9/FBT_fec!E$9)</f>
        <v>0.47540561922718078</v>
      </c>
      <c r="F117" s="335">
        <f>IF(F$9=0,0,F$9/FBT_fec!F$9)</f>
        <v>0.47540561922718072</v>
      </c>
      <c r="G117" s="335">
        <f>IF(G$9=0,0,G$9/FBT_fec!G$9)</f>
        <v>0.47540561922718089</v>
      </c>
      <c r="H117" s="335">
        <f>IF(H$9=0,0,H$9/FBT_fec!H$9)</f>
        <v>0.47540561922718089</v>
      </c>
      <c r="I117" s="335">
        <f>IF(I$9=0,0,I$9/FBT_fec!I$9)</f>
        <v>0.47540561922718089</v>
      </c>
      <c r="J117" s="335">
        <f>IF(J$9=0,0,J$9/FBT_fec!J$9)</f>
        <v>0.47540561922718083</v>
      </c>
      <c r="K117" s="335">
        <f>IF(K$9=0,0,K$9/FBT_fec!K$9)</f>
        <v>0.47540561922718083</v>
      </c>
      <c r="L117" s="335">
        <f>IF(L$9=0,0,L$9/FBT_fec!L$9)</f>
        <v>0.47540561922718094</v>
      </c>
      <c r="M117" s="335">
        <f>IF(M$9=0,0,M$9/FBT_fec!M$9)</f>
        <v>0.47540561922718078</v>
      </c>
      <c r="N117" s="335">
        <f>IF(N$9=0,0,N$9/FBT_fec!N$9)</f>
        <v>0.47540561922718083</v>
      </c>
      <c r="O117" s="335">
        <f>IF(O$9=0,0,O$9/FBT_fec!O$9)</f>
        <v>0.47540561922718072</v>
      </c>
      <c r="P117" s="335">
        <f>IF(P$9=0,0,P$9/FBT_fec!P$9)</f>
        <v>0.47540561922718072</v>
      </c>
      <c r="Q117" s="335">
        <f>IF(Q$9=0,0,Q$9/FBT_fec!Q$9)</f>
        <v>0.47540561922718094</v>
      </c>
      <c r="R117" s="335">
        <f>IF(R$9=0,0,R$9/FBT_fec!R$9)</f>
        <v>0.47540561922718094</v>
      </c>
      <c r="S117" s="335">
        <f>IF(S$9=0,0,S$9/FBT_fec!S$9)</f>
        <v>0.47540561922718066</v>
      </c>
      <c r="T117" s="335">
        <f>IF(T$9=0,0,T$9/FBT_fec!T$9)</f>
        <v>0.47540561922718083</v>
      </c>
      <c r="U117" s="335">
        <f>IF(U$9=0,0,U$9/FBT_fec!U$9)</f>
        <v>0.47540561922718078</v>
      </c>
      <c r="V117" s="335">
        <f>IF(V$9=0,0,V$9/FBT_fec!V$9)</f>
        <v>0.47540561922718072</v>
      </c>
      <c r="W117" s="335">
        <f>IF(W$9=0,0,W$9/FBT_fec!W$9)</f>
        <v>0.47540561922718078</v>
      </c>
      <c r="X117" s="335">
        <f>IF(X$9=0,0,X$9/FBT_fec!X$9)</f>
        <v>0.47540561922718072</v>
      </c>
      <c r="Y117" s="335">
        <f>IF(Y$9=0,0,Y$9/FBT_fec!Y$9)</f>
        <v>0.47540561922718089</v>
      </c>
      <c r="DA117" s="177"/>
    </row>
    <row r="118" spans="1:105" ht="12" customHeight="1" x14ac:dyDescent="0.25">
      <c r="A118" s="56" t="s">
        <v>95</v>
      </c>
      <c r="B118" s="336">
        <f>IF(B$10=0,0,B$10/FBT_fec!B$10)</f>
        <v>0.70728725960976635</v>
      </c>
      <c r="C118" s="336">
        <f>IF(C$10=0,0,C$10/FBT_fec!C$10)</f>
        <v>0.71220123182892836</v>
      </c>
      <c r="D118" s="336">
        <f>IF(D$10=0,0,D$10/FBT_fec!D$10)</f>
        <v>0.71488200851385708</v>
      </c>
      <c r="E118" s="336">
        <f>IF(E$10=0,0,E$10/FBT_fec!E$10)</f>
        <v>0.71449662567865091</v>
      </c>
      <c r="F118" s="336">
        <f>IF(F$10=0,0,F$10/FBT_fec!F$10)</f>
        <v>0.71291853435535213</v>
      </c>
      <c r="G118" s="336">
        <f>IF(G$10=0,0,G$10/FBT_fec!G$10)</f>
        <v>0.71699603359728992</v>
      </c>
      <c r="H118" s="336">
        <f>IF(H$10=0,0,H$10/FBT_fec!H$10)</f>
        <v>0.721608325778472</v>
      </c>
      <c r="I118" s="336">
        <f>IF(I$10=0,0,I$10/FBT_fec!I$10)</f>
        <v>0.719419050417754</v>
      </c>
      <c r="J118" s="336">
        <f>IF(J$10=0,0,J$10/FBT_fec!J$10)</f>
        <v>0.72847497951046558</v>
      </c>
      <c r="K118" s="336">
        <f>IF(K$10=0,0,K$10/FBT_fec!K$10)</f>
        <v>0.72836264050358446</v>
      </c>
      <c r="L118" s="336">
        <f>IF(L$10=0,0,L$10/FBT_fec!L$10)</f>
        <v>0.72226290853106712</v>
      </c>
      <c r="M118" s="336">
        <f>IF(M$10=0,0,M$10/FBT_fec!M$10)</f>
        <v>0.72203515385211225</v>
      </c>
      <c r="N118" s="336">
        <f>IF(N$10=0,0,N$10/FBT_fec!N$10)</f>
        <v>0.72296877948023264</v>
      </c>
      <c r="O118" s="336">
        <f>IF(O$10=0,0,O$10/FBT_fec!O$10)</f>
        <v>0.72284771594908803</v>
      </c>
      <c r="P118" s="336">
        <f>IF(P$10=0,0,P$10/FBT_fec!P$10)</f>
        <v>0.72478568376382391</v>
      </c>
      <c r="Q118" s="336">
        <f>IF(Q$10=0,0,Q$10/FBT_fec!Q$10)</f>
        <v>0.72849159284359244</v>
      </c>
      <c r="R118" s="336">
        <f>IF(R$10=0,0,R$10/FBT_fec!R$10)</f>
        <v>0.72584349842016505</v>
      </c>
      <c r="S118" s="336">
        <f>IF(S$10=0,0,S$10/FBT_fec!S$10)</f>
        <v>0.72586981438854403</v>
      </c>
      <c r="T118" s="336">
        <f>IF(T$10=0,0,T$10/FBT_fec!T$10)</f>
        <v>0.72889884479085965</v>
      </c>
      <c r="U118" s="336">
        <f>IF(U$10=0,0,U$10/FBT_fec!U$10)</f>
        <v>0.72920345795313146</v>
      </c>
      <c r="V118" s="336">
        <f>IF(V$10=0,0,V$10/FBT_fec!V$10)</f>
        <v>0.72755348547609833</v>
      </c>
      <c r="W118" s="336">
        <f>IF(W$10=0,0,W$10/FBT_fec!W$10)</f>
        <v>0.72463804592380243</v>
      </c>
      <c r="X118" s="336">
        <f>IF(X$10=0,0,X$10/FBT_fec!X$10)</f>
        <v>0.72685006775558136</v>
      </c>
      <c r="Y118" s="336">
        <f>IF(Y$10=0,0,Y$10/FBT_fec!Y$10)</f>
        <v>0.72796863017440971</v>
      </c>
      <c r="DA118" s="68"/>
    </row>
    <row r="119" spans="1:105" ht="12" customHeight="1" x14ac:dyDescent="0.25">
      <c r="A119" s="174" t="s">
        <v>2147</v>
      </c>
      <c r="B119" s="349">
        <f>IF(B$16=0,0,B$16/FBT_fec!B$16)</f>
        <v>0.54707304572217208</v>
      </c>
      <c r="C119" s="349">
        <f>IF(C$16=0,0,C$16/FBT_fec!C$16)</f>
        <v>0.55030863728243395</v>
      </c>
      <c r="D119" s="349">
        <f>IF(D$16=0,0,D$16/FBT_fec!D$16)</f>
        <v>0.55552366102568329</v>
      </c>
      <c r="E119" s="349">
        <f>IF(E$16=0,0,E$16/FBT_fec!E$16)</f>
        <v>0.55659051321077435</v>
      </c>
      <c r="F119" s="349">
        <f>IF(F$16=0,0,F$16/FBT_fec!F$16)</f>
        <v>0.5531620451624365</v>
      </c>
      <c r="G119" s="349">
        <f>IF(G$16=0,0,G$16/FBT_fec!G$16)</f>
        <v>0.55858037602485122</v>
      </c>
      <c r="H119" s="349">
        <f>IF(H$16=0,0,H$16/FBT_fec!H$16)</f>
        <v>0.56179880706306473</v>
      </c>
      <c r="I119" s="349">
        <f>IF(I$16=0,0,I$16/FBT_fec!I$16)</f>
        <v>0.56087039880018441</v>
      </c>
      <c r="J119" s="349">
        <f>IF(J$16=0,0,J$16/FBT_fec!J$16)</f>
        <v>0.56943417785641559</v>
      </c>
      <c r="K119" s="349">
        <f>IF(K$16=0,0,K$16/FBT_fec!K$16)</f>
        <v>0.57051916705182937</v>
      </c>
      <c r="L119" s="349">
        <f>IF(L$16=0,0,L$16/FBT_fec!L$16)</f>
        <v>0.56706853378756394</v>
      </c>
      <c r="M119" s="349">
        <f>IF(M$16=0,0,M$16/FBT_fec!M$16)</f>
        <v>0.56667246562488749</v>
      </c>
      <c r="N119" s="349">
        <f>IF(N$16=0,0,N$16/FBT_fec!N$16)</f>
        <v>0.56700427805395048</v>
      </c>
      <c r="O119" s="349">
        <f>IF(O$16=0,0,O$16/FBT_fec!O$16)</f>
        <v>0.56822826790688963</v>
      </c>
      <c r="P119" s="349">
        <f>IF(P$16=0,0,P$16/FBT_fec!P$16)</f>
        <v>0.56893696688802586</v>
      </c>
      <c r="Q119" s="349">
        <f>IF(Q$16=0,0,Q$16/FBT_fec!Q$16)</f>
        <v>0.5721205028687838</v>
      </c>
      <c r="R119" s="349">
        <f>IF(R$16=0,0,R$16/FBT_fec!R$16)</f>
        <v>0.57083753537618009</v>
      </c>
      <c r="S119" s="349">
        <f>IF(S$16=0,0,S$16/FBT_fec!S$16)</f>
        <v>0.57090154495927459</v>
      </c>
      <c r="T119" s="349">
        <f>IF(T$16=0,0,T$16/FBT_fec!T$16)</f>
        <v>0.57096491516039538</v>
      </c>
      <c r="U119" s="349">
        <f>IF(U$16=0,0,U$16/FBT_fec!U$16)</f>
        <v>0.5716257419058608</v>
      </c>
      <c r="V119" s="349">
        <f>IF(V$16=0,0,V$16/FBT_fec!V$16)</f>
        <v>0.57103957665142457</v>
      </c>
      <c r="W119" s="349">
        <f>IF(W$16=0,0,W$16/FBT_fec!W$16)</f>
        <v>0.56870611035662966</v>
      </c>
      <c r="X119" s="349">
        <f>IF(X$16=0,0,X$16/FBT_fec!X$16)</f>
        <v>0.56918803702248755</v>
      </c>
      <c r="Y119" s="349">
        <f>IF(Y$16=0,0,Y$16/FBT_fec!Y$16)</f>
        <v>0.56994628105496448</v>
      </c>
      <c r="DA119" s="178"/>
    </row>
    <row r="120" spans="1:105" ht="12" customHeight="1" x14ac:dyDescent="0.25">
      <c r="A120" s="174" t="s">
        <v>2159</v>
      </c>
      <c r="B120" s="349">
        <f>IF(B$25=0,0,B$25/FBT_fec!B$25)</f>
        <v>0.29840347948482099</v>
      </c>
      <c r="C120" s="349">
        <f>IF(C$25=0,0,C$25/FBT_fec!C$25)</f>
        <v>0.30016834760860039</v>
      </c>
      <c r="D120" s="349">
        <f>IF(D$25=0,0,D$25/FBT_fec!D$25)</f>
        <v>0.30301290601400893</v>
      </c>
      <c r="E120" s="349">
        <f>IF(E$25=0,0,E$25/FBT_fec!E$25)</f>
        <v>0.303594825387695</v>
      </c>
      <c r="F120" s="349">
        <f>IF(F$25=0,0,F$25/FBT_fec!F$25)</f>
        <v>0.30172475190678349</v>
      </c>
      <c r="G120" s="349">
        <f>IF(G$25=0,0,G$25/FBT_fec!G$25)</f>
        <v>0.30468020510446436</v>
      </c>
      <c r="H120" s="349">
        <f>IF(H$25=0,0,H$25/FBT_fec!H$25)</f>
        <v>0.30643571294348987</v>
      </c>
      <c r="I120" s="349">
        <f>IF(I$25=0,0,I$25/FBT_fec!I$25)</f>
        <v>0.30592930843646432</v>
      </c>
      <c r="J120" s="349">
        <f>IF(J$25=0,0,J$25/FBT_fec!J$25)</f>
        <v>0.31060046064895386</v>
      </c>
      <c r="K120" s="349">
        <f>IF(K$25=0,0,K$25/FBT_fec!K$25)</f>
        <v>0.3111922729373614</v>
      </c>
      <c r="L120" s="349">
        <f>IF(L$25=0,0,L$25/FBT_fec!L$25)</f>
        <v>0.30931010933867126</v>
      </c>
      <c r="M120" s="349">
        <f>IF(M$25=0,0,M$25/FBT_fec!M$25)</f>
        <v>0.30909407215902951</v>
      </c>
      <c r="N120" s="349">
        <f>IF(N$25=0,0,N$25/FBT_fec!N$25)</f>
        <v>0.30927506075670025</v>
      </c>
      <c r="O120" s="349">
        <f>IF(O$25=0,0,O$25/FBT_fec!O$25)</f>
        <v>0.30994269158557614</v>
      </c>
      <c r="P120" s="349">
        <f>IF(P$25=0,0,P$25/FBT_fec!P$25)</f>
        <v>0.31032925466619588</v>
      </c>
      <c r="Q120" s="349">
        <f>IF(Q$25=0,0,Q$25/FBT_fec!Q$25)</f>
        <v>0.31206572883751837</v>
      </c>
      <c r="R120" s="349">
        <f>IF(R$25=0,0,R$25/FBT_fec!R$25)</f>
        <v>0.31136592838700722</v>
      </c>
      <c r="S120" s="349">
        <f>IF(S$25=0,0,S$25/FBT_fec!S$25)</f>
        <v>0.31140084270505886</v>
      </c>
      <c r="T120" s="349">
        <f>IF(T$25=0,0,T$25/FBT_fec!T$25)</f>
        <v>0.31143540826930655</v>
      </c>
      <c r="U120" s="349">
        <f>IF(U$25=0,0,U$25/FBT_fec!U$25)</f>
        <v>0.31179585922137831</v>
      </c>
      <c r="V120" s="349">
        <f>IF(V$25=0,0,V$25/FBT_fec!V$25)</f>
        <v>0.31147613271895885</v>
      </c>
      <c r="W120" s="349">
        <f>IF(W$25=0,0,W$25/FBT_fec!W$25)</f>
        <v>0.31020333292179803</v>
      </c>
      <c r="X120" s="349">
        <f>IF(X$25=0,0,X$25/FBT_fec!X$25)</f>
        <v>0.31046620201226588</v>
      </c>
      <c r="Y120" s="349">
        <f>IF(Y$25=0,0,Y$25/FBT_fec!Y$25)</f>
        <v>0.31087978966634444</v>
      </c>
      <c r="DA120" s="178"/>
    </row>
    <row r="121" spans="1:105" ht="12" customHeight="1" x14ac:dyDescent="0.25">
      <c r="A121" s="174" t="s">
        <v>2171</v>
      </c>
      <c r="B121" s="349">
        <f>IF(B$34=0,0,B$34/FBT_fec!B$34)</f>
        <v>0.45676003150084055</v>
      </c>
      <c r="C121" s="349">
        <f>IF(C$34=0,0,C$34/FBT_fec!C$34)</f>
        <v>0.45666353186434344</v>
      </c>
      <c r="D121" s="349">
        <f>IF(D$34=0,0,D$34/FBT_fec!D$34)</f>
        <v>0.45952318547051196</v>
      </c>
      <c r="E121" s="349">
        <f>IF(E$34=0,0,E$34/FBT_fec!E$34)</f>
        <v>0.46073503786027775</v>
      </c>
      <c r="F121" s="349">
        <f>IF(F$34=0,0,F$34/FBT_fec!F$34)</f>
        <v>0.45936623093653228</v>
      </c>
      <c r="G121" s="349">
        <f>IF(G$34=0,0,G$34/FBT_fec!G$34)</f>
        <v>0.46115035280070787</v>
      </c>
      <c r="H121" s="349">
        <f>IF(H$34=0,0,H$34/FBT_fec!H$34)</f>
        <v>0.4602610619408522</v>
      </c>
      <c r="I121" s="349">
        <f>IF(I$34=0,0,I$34/FBT_fec!I$34)</f>
        <v>0.46251397881454281</v>
      </c>
      <c r="J121" s="349">
        <f>IF(J$34=0,0,J$34/FBT_fec!J$34)</f>
        <v>0.46283036176079229</v>
      </c>
      <c r="K121" s="349">
        <f>IF(K$34=0,0,K$34/FBT_fec!K$34)</f>
        <v>0.46314952136420295</v>
      </c>
      <c r="L121" s="349">
        <f>IF(L$34=0,0,L$34/FBT_fec!L$34)</f>
        <v>0.46537694403708391</v>
      </c>
      <c r="M121" s="349">
        <f>IF(M$34=0,0,M$34/FBT_fec!M$34)</f>
        <v>0.4659332030404516</v>
      </c>
      <c r="N121" s="349">
        <f>IF(N$34=0,0,N$34/FBT_fec!N$34)</f>
        <v>0.46550198485991323</v>
      </c>
      <c r="O121" s="349">
        <f>IF(O$34=0,0,O$34/FBT_fec!O$34)</f>
        <v>0.46742690972672524</v>
      </c>
      <c r="P121" s="349">
        <f>IF(P$34=0,0,P$34/FBT_fec!P$34)</f>
        <v>0.4657106392537893</v>
      </c>
      <c r="Q121" s="349">
        <f>IF(Q$34=0,0,Q$34/FBT_fec!Q$34)</f>
        <v>0.46760210345227848</v>
      </c>
      <c r="R121" s="349">
        <f>IF(R$34=0,0,R$34/FBT_fec!R$34)</f>
        <v>0.46848762781930092</v>
      </c>
      <c r="S121" s="349">
        <f>IF(S$34=0,0,S$34/FBT_fec!S$34)</f>
        <v>0.46856599854350128</v>
      </c>
      <c r="T121" s="349">
        <f>IF(T$34=0,0,T$34/FBT_fec!T$34)</f>
        <v>0.46828250953467226</v>
      </c>
      <c r="U121" s="349">
        <f>IF(U$34=0,0,U$34/FBT_fec!U$34)</f>
        <v>0.46851351885404363</v>
      </c>
      <c r="V121" s="349">
        <f>IF(V$34=0,0,V$34/FBT_fec!V$34)</f>
        <v>0.46931808227366878</v>
      </c>
      <c r="W121" s="349">
        <f>IF(W$34=0,0,W$34/FBT_fec!W$34)</f>
        <v>0.46961234272453145</v>
      </c>
      <c r="X121" s="349">
        <f>IF(X$34=0,0,X$34/FBT_fec!X$34)</f>
        <v>0.46744843511839373</v>
      </c>
      <c r="Y121" s="349">
        <f>IF(Y$34=0,0,Y$34/FBT_fec!Y$34)</f>
        <v>0.46813021716241249</v>
      </c>
      <c r="DA121" s="178"/>
    </row>
    <row r="122" spans="1:105" ht="12" customHeight="1" x14ac:dyDescent="0.25">
      <c r="A122" s="174" t="s">
        <v>2183</v>
      </c>
      <c r="B122" s="349">
        <f>IF(B$45=0,0,B$45/FBT_fec!B$45)</f>
        <v>0.40951789698843544</v>
      </c>
      <c r="C122" s="349">
        <f>IF(C$45=0,0,C$45/FBT_fec!C$45)</f>
        <v>0.40938501829153018</v>
      </c>
      <c r="D122" s="349">
        <f>IF(D$45=0,0,D$45/FBT_fec!D$45)</f>
        <v>0.41152036142874066</v>
      </c>
      <c r="E122" s="349">
        <f>IF(E$45=0,0,E$45/FBT_fec!E$45)</f>
        <v>0.41242533300401735</v>
      </c>
      <c r="F122" s="349">
        <f>IF(F$45=0,0,F$45/FBT_fec!F$45)</f>
        <v>0.41154122758389483</v>
      </c>
      <c r="G122" s="349">
        <f>IF(G$45=0,0,G$45/FBT_fec!G$45)</f>
        <v>0.41280058104783357</v>
      </c>
      <c r="H122" s="349">
        <f>IF(H$45=0,0,H$45/FBT_fec!H$45)</f>
        <v>0.41223595565320531</v>
      </c>
      <c r="I122" s="349">
        <f>IF(I$45=0,0,I$45/FBT_fec!I$45)</f>
        <v>0.41395638293093823</v>
      </c>
      <c r="J122" s="349">
        <f>IF(J$45=0,0,J$45/FBT_fec!J$45)</f>
        <v>0.41402505323299987</v>
      </c>
      <c r="K122" s="349">
        <f>IF(K$45=0,0,K$45/FBT_fec!K$45)</f>
        <v>0.4144163911740027</v>
      </c>
      <c r="L122" s="349">
        <f>IF(L$45=0,0,L$45/FBT_fec!L$45)</f>
        <v>0.41611601951759242</v>
      </c>
      <c r="M122" s="349">
        <f>IF(M$45=0,0,M$45/FBT_fec!M$45)</f>
        <v>0.41644907654868529</v>
      </c>
      <c r="N122" s="349">
        <f>IF(N$45=0,0,N$45/FBT_fec!N$45)</f>
        <v>0.41633984446102029</v>
      </c>
      <c r="O122" s="349">
        <f>IF(O$45=0,0,O$45/FBT_fec!O$45)</f>
        <v>0.4176402088494699</v>
      </c>
      <c r="P122" s="349">
        <f>IF(P$45=0,0,P$45/FBT_fec!P$45)</f>
        <v>0.41698226437126551</v>
      </c>
      <c r="Q122" s="349">
        <f>IF(Q$45=0,0,Q$45/FBT_fec!Q$45)</f>
        <v>0.41771990791022956</v>
      </c>
      <c r="R122" s="349">
        <f>IF(R$45=0,0,R$45/FBT_fec!R$45)</f>
        <v>0.41842464045965894</v>
      </c>
      <c r="S122" s="349">
        <f>IF(S$45=0,0,S$45/FBT_fec!S$45)</f>
        <v>0.41853070984351565</v>
      </c>
      <c r="T122" s="349">
        <f>IF(T$45=0,0,T$45/FBT_fec!T$45)</f>
        <v>0.41825053928719014</v>
      </c>
      <c r="U122" s="349">
        <f>IF(U$45=0,0,U$45/FBT_fec!U$45)</f>
        <v>0.41854653616567117</v>
      </c>
      <c r="V122" s="349">
        <f>IF(V$45=0,0,V$45/FBT_fec!V$45)</f>
        <v>0.41912948698527241</v>
      </c>
      <c r="W122" s="349">
        <f>IF(W$45=0,0,W$45/FBT_fec!W$45)</f>
        <v>0.41944542295696202</v>
      </c>
      <c r="X122" s="349">
        <f>IF(X$45=0,0,X$45/FBT_fec!X$45)</f>
        <v>0.41760591987432816</v>
      </c>
      <c r="Y122" s="349">
        <f>IF(Y$45=0,0,Y$45/FBT_fec!Y$45)</f>
        <v>0.41836919454222155</v>
      </c>
      <c r="DA122" s="178"/>
    </row>
    <row r="123" spans="1:105" ht="12" customHeight="1" x14ac:dyDescent="0.25">
      <c r="A123" s="174" t="s">
        <v>2209</v>
      </c>
      <c r="B123" s="349">
        <f>IF(B$66=0,0,B$66/FBT_fec!B$66)</f>
        <v>0.64573780044060458</v>
      </c>
      <c r="C123" s="349">
        <f>IF(C$66=0,0,C$66/FBT_fec!C$66)</f>
        <v>0.64775273621685259</v>
      </c>
      <c r="D123" s="349">
        <f>IF(D$66=0,0,D$66/FBT_fec!D$66)</f>
        <v>0.6496056156602682</v>
      </c>
      <c r="E123" s="349">
        <f>IF(E$66=0,0,E$66/FBT_fec!E$66)</f>
        <v>0.64960410752427233</v>
      </c>
      <c r="F123" s="349">
        <f>IF(F$66=0,0,F$66/FBT_fec!F$66)</f>
        <v>0.64802408358130559</v>
      </c>
      <c r="G123" s="349">
        <f>IF(G$66=0,0,G$66/FBT_fec!G$66)</f>
        <v>0.65028719258114842</v>
      </c>
      <c r="H123" s="349">
        <f>IF(H$66=0,0,H$66/FBT_fec!H$66)</f>
        <v>0.65200762261998768</v>
      </c>
      <c r="I123" s="349">
        <f>IF(I$66=0,0,I$66/FBT_fec!I$66)</f>
        <v>0.65056186603400945</v>
      </c>
      <c r="J123" s="349">
        <f>IF(J$66=0,0,J$66/FBT_fec!J$66)</f>
        <v>0.65495899611997854</v>
      </c>
      <c r="K123" s="349">
        <f>IF(K$66=0,0,K$66/FBT_fec!K$66)</f>
        <v>0.65518393885097526</v>
      </c>
      <c r="L123" s="349">
        <f>IF(L$66=0,0,L$66/FBT_fec!L$66)</f>
        <v>0.65314756772998206</v>
      </c>
      <c r="M123" s="349">
        <f>IF(M$66=0,0,M$66/FBT_fec!M$66)</f>
        <v>0.65251227861478922</v>
      </c>
      <c r="N123" s="349">
        <f>IF(N$66=0,0,N$66/FBT_fec!N$66)</f>
        <v>0.65245555220746243</v>
      </c>
      <c r="O123" s="349">
        <f>IF(O$66=0,0,O$66/FBT_fec!O$66)</f>
        <v>0.65258577477372637</v>
      </c>
      <c r="P123" s="349">
        <f>IF(P$66=0,0,P$66/FBT_fec!P$66)</f>
        <v>0.65248210309567922</v>
      </c>
      <c r="Q123" s="349">
        <f>IF(Q$66=0,0,Q$66/FBT_fec!Q$66)</f>
        <v>0.65448912729433073</v>
      </c>
      <c r="R123" s="349">
        <f>IF(R$66=0,0,R$66/FBT_fec!R$66)</f>
        <v>0.65347512198986635</v>
      </c>
      <c r="S123" s="349">
        <f>IF(S$66=0,0,S$66/FBT_fec!S$66)</f>
        <v>0.65345663160837586</v>
      </c>
      <c r="T123" s="349">
        <f>IF(T$66=0,0,T$66/FBT_fec!T$66)</f>
        <v>0.65352651840137788</v>
      </c>
      <c r="U123" s="349">
        <f>IF(U$66=0,0,U$66/FBT_fec!U$66)</f>
        <v>0.65360107338030637</v>
      </c>
      <c r="V123" s="349">
        <f>IF(V$66=0,0,V$66/FBT_fec!V$66)</f>
        <v>0.65306862411655042</v>
      </c>
      <c r="W123" s="349">
        <f>IF(W$66=0,0,W$66/FBT_fec!W$66)</f>
        <v>0.65174787774244569</v>
      </c>
      <c r="X123" s="349">
        <f>IF(X$66=0,0,X$66/FBT_fec!X$66)</f>
        <v>0.65280663918907389</v>
      </c>
      <c r="Y123" s="349">
        <f>IF(Y$66=0,0,Y$66/FBT_fec!Y$66)</f>
        <v>0.65275127393027899</v>
      </c>
      <c r="DA123" s="178"/>
    </row>
    <row r="124" spans="1:105" ht="12" customHeight="1" x14ac:dyDescent="0.25">
      <c r="A124" s="41" t="s">
        <v>2226</v>
      </c>
      <c r="B124" s="337">
        <f>IF(B$80=0,0,B$80/FBT_fec!B$80)</f>
        <v>0.51601526968596712</v>
      </c>
      <c r="C124" s="337">
        <f>IF(C$80=0,0,C$80/FBT_fec!C$80)</f>
        <v>0.51601526968596734</v>
      </c>
      <c r="D124" s="337">
        <f>IF(D$80=0,0,D$80/FBT_fec!D$80)</f>
        <v>0.516015269685967</v>
      </c>
      <c r="E124" s="337">
        <f>IF(E$80=0,0,E$80/FBT_fec!E$80)</f>
        <v>0.51601526968596712</v>
      </c>
      <c r="F124" s="337">
        <f>IF(F$80=0,0,F$80/FBT_fec!F$80)</f>
        <v>0.51601526968596723</v>
      </c>
      <c r="G124" s="337">
        <f>IF(G$80=0,0,G$80/FBT_fec!G$80)</f>
        <v>0.51601526968596712</v>
      </c>
      <c r="H124" s="337">
        <f>IF(H$80=0,0,H$80/FBT_fec!H$80)</f>
        <v>0.51601526968596723</v>
      </c>
      <c r="I124" s="337">
        <f>IF(I$80=0,0,I$80/FBT_fec!I$80)</f>
        <v>0.51601526968596712</v>
      </c>
      <c r="J124" s="337">
        <f>IF(J$80=0,0,J$80/FBT_fec!J$80)</f>
        <v>0.51601526968596723</v>
      </c>
      <c r="K124" s="337">
        <f>IF(K$80=0,0,K$80/FBT_fec!K$80)</f>
        <v>0.51601526968596723</v>
      </c>
      <c r="L124" s="337">
        <f>IF(L$80=0,0,L$80/FBT_fec!L$80)</f>
        <v>0.51601526968596723</v>
      </c>
      <c r="M124" s="337">
        <f>IF(M$80=0,0,M$80/FBT_fec!M$80)</f>
        <v>0.51601526968596712</v>
      </c>
      <c r="N124" s="337">
        <f>IF(N$80=0,0,N$80/FBT_fec!N$80)</f>
        <v>0.51601526968596712</v>
      </c>
      <c r="O124" s="337">
        <f>IF(O$80=0,0,O$80/FBT_fec!O$80)</f>
        <v>0.51601526968596723</v>
      </c>
      <c r="P124" s="337">
        <f>IF(P$80=0,0,P$80/FBT_fec!P$80)</f>
        <v>0.51601526968596734</v>
      </c>
      <c r="Q124" s="337">
        <f>IF(Q$80=0,0,Q$80/FBT_fec!Q$80)</f>
        <v>0.516015269685967</v>
      </c>
      <c r="R124" s="337">
        <f>IF(R$80=0,0,R$80/FBT_fec!R$80)</f>
        <v>0.51601526968596712</v>
      </c>
      <c r="S124" s="337">
        <f>IF(S$80=0,0,S$80/FBT_fec!S$80)</f>
        <v>0.51601526968596723</v>
      </c>
      <c r="T124" s="337">
        <f>IF(T$80=0,0,T$80/FBT_fec!T$80)</f>
        <v>0.51601526968596712</v>
      </c>
      <c r="U124" s="337">
        <f>IF(U$80=0,0,U$80/FBT_fec!U$80)</f>
        <v>0.51601526968596712</v>
      </c>
      <c r="V124" s="337">
        <f>IF(V$80=0,0,V$80/FBT_fec!V$80)</f>
        <v>0.51601526968596723</v>
      </c>
      <c r="W124" s="337">
        <f>IF(W$80=0,0,W$80/FBT_fec!W$80)</f>
        <v>0.51601526968596723</v>
      </c>
      <c r="X124" s="337">
        <f>IF(X$80=0,0,X$80/FBT_fec!X$80)</f>
        <v>0.51601526968596712</v>
      </c>
      <c r="Y124" s="337">
        <f>IF(Y$80=0,0,Y$80/FBT_fec!Y$80)</f>
        <v>0.51601526968596734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CO2 emissions"</f>
        <v>DE: Food, beverages and tobacco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22</v>
      </c>
      <c r="B5" s="223">
        <v>8624.5300242706144</v>
      </c>
      <c r="C5" s="223">
        <v>8497.0236594523285</v>
      </c>
      <c r="D5" s="223">
        <v>8473.3777922838854</v>
      </c>
      <c r="E5" s="223">
        <v>8528.3040708882381</v>
      </c>
      <c r="F5" s="223">
        <v>8804.9625791225681</v>
      </c>
      <c r="G5" s="223">
        <v>8466.6317746085697</v>
      </c>
      <c r="H5" s="223">
        <v>8298.0611859481105</v>
      </c>
      <c r="I5" s="223">
        <v>8282.7415851938003</v>
      </c>
      <c r="J5" s="223">
        <v>7818.609997008447</v>
      </c>
      <c r="K5" s="223">
        <v>7677.7839104205596</v>
      </c>
      <c r="L5" s="223">
        <v>8020.216683761857</v>
      </c>
      <c r="M5" s="223">
        <v>8090.2459031843446</v>
      </c>
      <c r="N5" s="223">
        <v>8146.7728902958797</v>
      </c>
      <c r="O5" s="223">
        <v>7902.581788302643</v>
      </c>
      <c r="P5" s="223">
        <v>7817.1637512065918</v>
      </c>
      <c r="Q5" s="223">
        <v>7663.7065786797484</v>
      </c>
      <c r="R5" s="223">
        <v>7923.610511384074</v>
      </c>
      <c r="S5" s="223">
        <v>7974.7030652882177</v>
      </c>
      <c r="T5" s="223">
        <v>8058.6680394294217</v>
      </c>
      <c r="U5" s="223">
        <v>7837.9038495309778</v>
      </c>
      <c r="V5" s="223">
        <v>7806.5800685682452</v>
      </c>
      <c r="W5" s="223">
        <v>8014.9851819402011</v>
      </c>
      <c r="X5" s="223">
        <v>7822.8962419670879</v>
      </c>
      <c r="Y5" s="223">
        <v>7553.1020122640366</v>
      </c>
      <c r="DA5" s="89" t="s">
        <v>2300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2301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2302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2303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2304</v>
      </c>
    </row>
    <row r="10" spans="1:105" ht="12" customHeight="1" x14ac:dyDescent="0.25">
      <c r="A10" s="56" t="s">
        <v>95</v>
      </c>
      <c r="B10" s="260">
        <v>158.717820410657</v>
      </c>
      <c r="C10" s="260">
        <v>152.20168618286411</v>
      </c>
      <c r="D10" s="260">
        <v>153.18648516830029</v>
      </c>
      <c r="E10" s="260">
        <v>159.34636987543271</v>
      </c>
      <c r="F10" s="260">
        <v>163.85872078539981</v>
      </c>
      <c r="G10" s="260">
        <v>157.24602425129399</v>
      </c>
      <c r="H10" s="260">
        <v>150.09578899884059</v>
      </c>
      <c r="I10" s="260">
        <v>155.79607466609539</v>
      </c>
      <c r="J10" s="260">
        <v>140.02082061294331</v>
      </c>
      <c r="K10" s="260">
        <v>138.35380756169371</v>
      </c>
      <c r="L10" s="260">
        <v>149.67705534985711</v>
      </c>
      <c r="M10" s="260">
        <v>153.65262626607861</v>
      </c>
      <c r="N10" s="260">
        <v>154.15166657554761</v>
      </c>
      <c r="O10" s="260">
        <v>153.14391380955479</v>
      </c>
      <c r="P10" s="260">
        <v>151.9113306679013</v>
      </c>
      <c r="Q10" s="260">
        <v>144.17188391674401</v>
      </c>
      <c r="R10" s="260">
        <v>152.9978213450276</v>
      </c>
      <c r="S10" s="260">
        <v>154.0176963205154</v>
      </c>
      <c r="T10" s="260">
        <v>154.10510019229261</v>
      </c>
      <c r="U10" s="260">
        <v>151.2232208298787</v>
      </c>
      <c r="V10" s="260">
        <v>153.0237355810213</v>
      </c>
      <c r="W10" s="260">
        <v>159.718485868903</v>
      </c>
      <c r="X10" s="260">
        <v>151.36312913469251</v>
      </c>
      <c r="Y10" s="260">
        <v>146.91325393642691</v>
      </c>
      <c r="DA10" s="68" t="s">
        <v>2305</v>
      </c>
    </row>
    <row r="11" spans="1:105" ht="12" customHeight="1" x14ac:dyDescent="0.25">
      <c r="A11" s="37" t="s">
        <v>159</v>
      </c>
      <c r="B11" s="226">
        <v>40.765509081202893</v>
      </c>
      <c r="C11" s="226">
        <v>38.271774208611617</v>
      </c>
      <c r="D11" s="226">
        <v>34.811071734523438</v>
      </c>
      <c r="E11" s="226">
        <v>32.93321166155787</v>
      </c>
      <c r="F11" s="226">
        <v>30.860162035943219</v>
      </c>
      <c r="G11" s="226">
        <v>29.404350918119501</v>
      </c>
      <c r="H11" s="226">
        <v>28.726640419183241</v>
      </c>
      <c r="I11" s="226">
        <v>25.317657174633752</v>
      </c>
      <c r="J11" s="226">
        <v>22.711085027350119</v>
      </c>
      <c r="K11" s="226">
        <v>23.025434598729451</v>
      </c>
      <c r="L11" s="226">
        <v>21.56349801006461</v>
      </c>
      <c r="M11" s="226">
        <v>19.851574852804621</v>
      </c>
      <c r="N11" s="226">
        <v>17.5651453000531</v>
      </c>
      <c r="O11" s="226">
        <v>15.22085741892788</v>
      </c>
      <c r="P11" s="226">
        <v>12.49918161406111</v>
      </c>
      <c r="Q11" s="226">
        <v>10.63667876177534</v>
      </c>
      <c r="R11" s="226">
        <v>10.69598157567367</v>
      </c>
      <c r="S11" s="226">
        <v>9.991262007956534</v>
      </c>
      <c r="T11" s="226">
        <v>9.4458860376467211</v>
      </c>
      <c r="U11" s="226">
        <v>8.9243879305874092</v>
      </c>
      <c r="V11" s="226">
        <v>8.8062045977761318</v>
      </c>
      <c r="W11" s="226">
        <v>8.9496367847868576</v>
      </c>
      <c r="X11" s="226">
        <v>15.1924351254782</v>
      </c>
      <c r="Y11" s="226">
        <v>12.52719916456325</v>
      </c>
      <c r="DA11" s="69" t="s">
        <v>2306</v>
      </c>
    </row>
    <row r="12" spans="1:105" ht="12" customHeight="1" x14ac:dyDescent="0.25">
      <c r="A12" s="37" t="s">
        <v>35</v>
      </c>
      <c r="B12" s="226">
        <v>117.9523113294541</v>
      </c>
      <c r="C12" s="226">
        <v>113.92991197425251</v>
      </c>
      <c r="D12" s="226">
        <v>118.3754134337769</v>
      </c>
      <c r="E12" s="226">
        <v>126.41315821387489</v>
      </c>
      <c r="F12" s="226">
        <v>132.99855874945661</v>
      </c>
      <c r="G12" s="226">
        <v>127.8416733331745</v>
      </c>
      <c r="H12" s="226">
        <v>121.36914857965731</v>
      </c>
      <c r="I12" s="226">
        <v>130.4784174914617</v>
      </c>
      <c r="J12" s="226">
        <v>117.3097355855932</v>
      </c>
      <c r="K12" s="226">
        <v>115.32837296296429</v>
      </c>
      <c r="L12" s="226">
        <v>128.11355733979249</v>
      </c>
      <c r="M12" s="226">
        <v>133.801051413274</v>
      </c>
      <c r="N12" s="226">
        <v>136.5865212754945</v>
      </c>
      <c r="O12" s="226">
        <v>137.92305639062701</v>
      </c>
      <c r="P12" s="226">
        <v>139.41214905384021</v>
      </c>
      <c r="Q12" s="226">
        <v>133.53520515496871</v>
      </c>
      <c r="R12" s="226">
        <v>142.30183976935399</v>
      </c>
      <c r="S12" s="226">
        <v>144.02643431255879</v>
      </c>
      <c r="T12" s="226">
        <v>144.65921415464589</v>
      </c>
      <c r="U12" s="226">
        <v>142.29883289929131</v>
      </c>
      <c r="V12" s="226">
        <v>144.21753098324521</v>
      </c>
      <c r="W12" s="226">
        <v>150.7688490841162</v>
      </c>
      <c r="X12" s="226">
        <v>136.17069400921429</v>
      </c>
      <c r="Y12" s="226">
        <v>134.38605477186371</v>
      </c>
      <c r="DA12" s="69" t="s">
        <v>2307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2308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2309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2310</v>
      </c>
    </row>
    <row r="16" spans="1:105" ht="12" customHeight="1" x14ac:dyDescent="0.25">
      <c r="A16" s="57" t="s">
        <v>2147</v>
      </c>
      <c r="B16" s="261">
        <f t="shared" ref="B16:Y16" si="0">B17+B23+B24</f>
        <v>560.91128268376406</v>
      </c>
      <c r="C16" s="261">
        <f t="shared" si="0"/>
        <v>542.84998791179441</v>
      </c>
      <c r="D16" s="261">
        <f t="shared" si="0"/>
        <v>531.58010963864058</v>
      </c>
      <c r="E16" s="261">
        <f t="shared" si="0"/>
        <v>542.33779426522301</v>
      </c>
      <c r="F16" s="261">
        <f t="shared" si="0"/>
        <v>568.88496214570955</v>
      </c>
      <c r="G16" s="261">
        <f t="shared" si="0"/>
        <v>537.85340459322458</v>
      </c>
      <c r="H16" s="261">
        <f t="shared" si="0"/>
        <v>518.91230184303686</v>
      </c>
      <c r="I16" s="261">
        <f t="shared" si="0"/>
        <v>530.94099277126986</v>
      </c>
      <c r="J16" s="261">
        <f t="shared" si="0"/>
        <v>472.36126376509912</v>
      </c>
      <c r="K16" s="261">
        <f t="shared" si="0"/>
        <v>462.25536830452057</v>
      </c>
      <c r="L16" s="261">
        <f t="shared" si="0"/>
        <v>492.0732671530219</v>
      </c>
      <c r="M16" s="261">
        <f t="shared" si="0"/>
        <v>506.39601047580652</v>
      </c>
      <c r="N16" s="261">
        <f t="shared" si="0"/>
        <v>509.90991717760488</v>
      </c>
      <c r="O16" s="261">
        <f t="shared" si="0"/>
        <v>498.90600047316622</v>
      </c>
      <c r="P16" s="261">
        <f t="shared" si="0"/>
        <v>499.76339417473253</v>
      </c>
      <c r="Q16" s="261">
        <f t="shared" si="0"/>
        <v>472.9061292291675</v>
      </c>
      <c r="R16" s="261">
        <f t="shared" si="0"/>
        <v>497.14817286778339</v>
      </c>
      <c r="S16" s="261">
        <f t="shared" si="0"/>
        <v>500.13915338933009</v>
      </c>
      <c r="T16" s="261">
        <f t="shared" si="0"/>
        <v>506.873786760602</v>
      </c>
      <c r="U16" s="261">
        <f t="shared" si="0"/>
        <v>493.6327012021863</v>
      </c>
      <c r="V16" s="261">
        <f t="shared" si="0"/>
        <v>495.56228193743777</v>
      </c>
      <c r="W16" s="261">
        <f t="shared" si="0"/>
        <v>515.92129987195256</v>
      </c>
      <c r="X16" s="261">
        <f t="shared" si="0"/>
        <v>497.51885785031419</v>
      </c>
      <c r="Y16" s="261">
        <f t="shared" si="0"/>
        <v>481.42287730174928</v>
      </c>
      <c r="DA16" s="70"/>
    </row>
    <row r="17" spans="1:105" ht="12" customHeight="1" x14ac:dyDescent="0.25">
      <c r="A17" s="60" t="s">
        <v>2148</v>
      </c>
      <c r="B17" s="329">
        <v>560.91128268376406</v>
      </c>
      <c r="C17" s="329">
        <v>542.84998791179441</v>
      </c>
      <c r="D17" s="329">
        <v>531.58010963864058</v>
      </c>
      <c r="E17" s="329">
        <v>542.33779426522301</v>
      </c>
      <c r="F17" s="329">
        <v>568.88496214570955</v>
      </c>
      <c r="G17" s="329">
        <v>537.85340459322458</v>
      </c>
      <c r="H17" s="329">
        <v>518.91230184303686</v>
      </c>
      <c r="I17" s="329">
        <v>530.94099277126986</v>
      </c>
      <c r="J17" s="329">
        <v>472.36126376509912</v>
      </c>
      <c r="K17" s="329">
        <v>462.25536830452057</v>
      </c>
      <c r="L17" s="329">
        <v>492.0732671530219</v>
      </c>
      <c r="M17" s="329">
        <v>506.39601047580652</v>
      </c>
      <c r="N17" s="329">
        <v>509.90991717760488</v>
      </c>
      <c r="O17" s="329">
        <v>498.90600047316622</v>
      </c>
      <c r="P17" s="329">
        <v>499.76339417473253</v>
      </c>
      <c r="Q17" s="329">
        <v>472.9061292291675</v>
      </c>
      <c r="R17" s="329">
        <v>497.14817286778339</v>
      </c>
      <c r="S17" s="329">
        <v>500.13915338933009</v>
      </c>
      <c r="T17" s="329">
        <v>506.873786760602</v>
      </c>
      <c r="U17" s="329">
        <v>493.6327012021863</v>
      </c>
      <c r="V17" s="329">
        <v>495.56228193743777</v>
      </c>
      <c r="W17" s="329">
        <v>515.92129987195256</v>
      </c>
      <c r="X17" s="329">
        <v>497.51885785031419</v>
      </c>
      <c r="Y17" s="329">
        <v>481.42287730174928</v>
      </c>
      <c r="DA17" s="72" t="s">
        <v>2311</v>
      </c>
    </row>
    <row r="18" spans="1:105" ht="12" customHeight="1" x14ac:dyDescent="0.25">
      <c r="A18" s="59" t="s">
        <v>28</v>
      </c>
      <c r="B18" s="230">
        <v>76.30749662976848</v>
      </c>
      <c r="C18" s="230">
        <v>75.775675548286443</v>
      </c>
      <c r="D18" s="230">
        <v>73.419621699517648</v>
      </c>
      <c r="E18" s="230">
        <v>65.048562139516875</v>
      </c>
      <c r="F18" s="230">
        <v>83.289014857120549</v>
      </c>
      <c r="G18" s="230">
        <v>64.685864761548984</v>
      </c>
      <c r="H18" s="230">
        <v>70.697134084783613</v>
      </c>
      <c r="I18" s="230">
        <v>56.036590185258042</v>
      </c>
      <c r="J18" s="230">
        <v>49.230367959454988</v>
      </c>
      <c r="K18" s="230">
        <v>52.846345103215022</v>
      </c>
      <c r="L18" s="230">
        <v>55.086101298506883</v>
      </c>
      <c r="M18" s="230">
        <v>62.2271910254834</v>
      </c>
      <c r="N18" s="230">
        <v>66.602714163267294</v>
      </c>
      <c r="O18" s="230">
        <v>58.760115488081738</v>
      </c>
      <c r="P18" s="230">
        <v>64.551058441080002</v>
      </c>
      <c r="Q18" s="230">
        <v>56.929770916814967</v>
      </c>
      <c r="R18" s="230">
        <v>56.898693665761321</v>
      </c>
      <c r="S18" s="230">
        <v>57.498280815454827</v>
      </c>
      <c r="T18" s="230">
        <v>62.06926099756101</v>
      </c>
      <c r="U18" s="230">
        <v>52.056580673763122</v>
      </c>
      <c r="V18" s="230">
        <v>49.61377759911008</v>
      </c>
      <c r="W18" s="230">
        <v>48.85541959483912</v>
      </c>
      <c r="X18" s="230">
        <v>55.616505221189648</v>
      </c>
      <c r="Y18" s="230">
        <v>43.484436596779602</v>
      </c>
      <c r="DA18" s="71" t="s">
        <v>2312</v>
      </c>
    </row>
    <row r="19" spans="1:105" ht="12" customHeight="1" x14ac:dyDescent="0.25">
      <c r="A19" s="59" t="s">
        <v>31</v>
      </c>
      <c r="B19" s="230">
        <v>15.330004231588079</v>
      </c>
      <c r="C19" s="230">
        <v>17.4424340020588</v>
      </c>
      <c r="D19" s="230">
        <v>16.542440950180129</v>
      </c>
      <c r="E19" s="230">
        <v>4.6472379208831374</v>
      </c>
      <c r="F19" s="230">
        <v>3.1307197474762578</v>
      </c>
      <c r="G19" s="230">
        <v>3.0788625852513749</v>
      </c>
      <c r="H19" s="230">
        <v>3.4055365353252811</v>
      </c>
      <c r="I19" s="230">
        <v>16.226709757712371</v>
      </c>
      <c r="J19" s="230">
        <v>2.38667652720103</v>
      </c>
      <c r="K19" s="230">
        <v>2.201426154618142</v>
      </c>
      <c r="L19" s="230">
        <v>7.2844570962074631</v>
      </c>
      <c r="M19" s="230">
        <v>3.050871326824359</v>
      </c>
      <c r="N19" s="230">
        <v>1.5335321504638051</v>
      </c>
      <c r="O19" s="230">
        <v>1.151820912123771</v>
      </c>
      <c r="P19" s="230">
        <v>1.1652705516952879</v>
      </c>
      <c r="Q19" s="230">
        <v>0.92375203129217409</v>
      </c>
      <c r="R19" s="230">
        <v>0.89247288998839325</v>
      </c>
      <c r="S19" s="230">
        <v>0.89209750129084187</v>
      </c>
      <c r="T19" s="230">
        <v>0.89457274835544809</v>
      </c>
      <c r="U19" s="230">
        <v>1.0753972902465041</v>
      </c>
      <c r="V19" s="230">
        <v>0.9036711682336197</v>
      </c>
      <c r="W19" s="230">
        <v>4.3994177177072089</v>
      </c>
      <c r="X19" s="230">
        <v>1.8117868554716301</v>
      </c>
      <c r="Y19" s="230">
        <v>13.78619493199896</v>
      </c>
      <c r="DA19" s="71" t="s">
        <v>2313</v>
      </c>
    </row>
    <row r="20" spans="1:105" ht="12" customHeight="1" x14ac:dyDescent="0.25">
      <c r="A20" s="59" t="s">
        <v>159</v>
      </c>
      <c r="B20" s="230">
        <v>103.2588477245684</v>
      </c>
      <c r="C20" s="230">
        <v>96.74123659555319</v>
      </c>
      <c r="D20" s="230">
        <v>91.260091159280265</v>
      </c>
      <c r="E20" s="230">
        <v>88.274203667560641</v>
      </c>
      <c r="F20" s="230">
        <v>81.207740330294939</v>
      </c>
      <c r="G20" s="230">
        <v>79.140894792072856</v>
      </c>
      <c r="H20" s="230">
        <v>77.297104966523676</v>
      </c>
      <c r="I20" s="230">
        <v>67.960422204121087</v>
      </c>
      <c r="J20" s="230">
        <v>62.630658789539567</v>
      </c>
      <c r="K20" s="230">
        <v>64.191169705388788</v>
      </c>
      <c r="L20" s="230">
        <v>60.546094861227992</v>
      </c>
      <c r="M20" s="230">
        <v>55.878970126009413</v>
      </c>
      <c r="N20" s="230">
        <v>49.399458365204389</v>
      </c>
      <c r="O20" s="230">
        <v>43.323570854539888</v>
      </c>
      <c r="P20" s="230">
        <v>35.403602400851497</v>
      </c>
      <c r="Q20" s="230">
        <v>30.231319115852092</v>
      </c>
      <c r="R20" s="230">
        <v>30.58614854801986</v>
      </c>
      <c r="S20" s="230">
        <v>28.590141990811791</v>
      </c>
      <c r="T20" s="230">
        <v>27.020515544490959</v>
      </c>
      <c r="U20" s="230">
        <v>25.631447514535981</v>
      </c>
      <c r="V20" s="230">
        <v>25.43218794683068</v>
      </c>
      <c r="W20" s="230">
        <v>25.806964312553031</v>
      </c>
      <c r="X20" s="230">
        <v>43.378338220973752</v>
      </c>
      <c r="Y20" s="230">
        <v>35.651859883568818</v>
      </c>
      <c r="DA20" s="71" t="s">
        <v>2314</v>
      </c>
    </row>
    <row r="21" spans="1:105" ht="12" customHeight="1" x14ac:dyDescent="0.25">
      <c r="A21" s="59" t="s">
        <v>32</v>
      </c>
      <c r="B21" s="230">
        <v>67.242269930496235</v>
      </c>
      <c r="C21" s="230">
        <v>64.905023186141534</v>
      </c>
      <c r="D21" s="230">
        <v>40.02706158516628</v>
      </c>
      <c r="E21" s="230">
        <v>45.529872477275383</v>
      </c>
      <c r="F21" s="230">
        <v>51.27512449185825</v>
      </c>
      <c r="G21" s="230">
        <v>46.86589989632779</v>
      </c>
      <c r="H21" s="230">
        <v>40.934698826415023</v>
      </c>
      <c r="I21" s="230">
        <v>40.472843184434858</v>
      </c>
      <c r="J21" s="230">
        <v>34.60695508874538</v>
      </c>
      <c r="K21" s="230">
        <v>21.49966599771421</v>
      </c>
      <c r="L21" s="230">
        <v>9.4387428872819328</v>
      </c>
      <c r="M21" s="230">
        <v>8.6106746921377297</v>
      </c>
      <c r="N21" s="230">
        <v>8.2441608687240286</v>
      </c>
      <c r="O21" s="230">
        <v>3.0960710585080662</v>
      </c>
      <c r="P21" s="230">
        <v>3.7622259649340699</v>
      </c>
      <c r="Q21" s="230">
        <v>5.2906563495005958</v>
      </c>
      <c r="R21" s="230">
        <v>1.845585964651518</v>
      </c>
      <c r="S21" s="230">
        <v>1.0248902025218081</v>
      </c>
      <c r="T21" s="230">
        <v>3.0832017035330712</v>
      </c>
      <c r="U21" s="230">
        <v>6.1773749225692338</v>
      </c>
      <c r="V21" s="230">
        <v>3.1145599845889231</v>
      </c>
      <c r="W21" s="230">
        <v>2.1059544636632048</v>
      </c>
      <c r="X21" s="230">
        <v>7.9096181138254531</v>
      </c>
      <c r="Y21" s="230">
        <v>6.043562772458503</v>
      </c>
      <c r="DA21" s="71" t="s">
        <v>2315</v>
      </c>
    </row>
    <row r="22" spans="1:105" ht="12" customHeight="1" x14ac:dyDescent="0.25">
      <c r="A22" s="59" t="s">
        <v>35</v>
      </c>
      <c r="B22" s="230">
        <v>298.77266416734278</v>
      </c>
      <c r="C22" s="230">
        <v>287.98561857975437</v>
      </c>
      <c r="D22" s="230">
        <v>310.33089424449622</v>
      </c>
      <c r="E22" s="230">
        <v>338.83791805998692</v>
      </c>
      <c r="F22" s="230">
        <v>349.98236271895962</v>
      </c>
      <c r="G22" s="230">
        <v>344.08188255802361</v>
      </c>
      <c r="H22" s="230">
        <v>326.57782742998933</v>
      </c>
      <c r="I22" s="230">
        <v>350.2444274397435</v>
      </c>
      <c r="J22" s="230">
        <v>323.50660540015821</v>
      </c>
      <c r="K22" s="230">
        <v>321.51676134358451</v>
      </c>
      <c r="L22" s="230">
        <v>359.71787100979759</v>
      </c>
      <c r="M22" s="230">
        <v>376.62830330535172</v>
      </c>
      <c r="N22" s="230">
        <v>384.13005162994551</v>
      </c>
      <c r="O22" s="230">
        <v>392.57442215991267</v>
      </c>
      <c r="P22" s="230">
        <v>394.88123681617168</v>
      </c>
      <c r="Q22" s="230">
        <v>379.53063081570758</v>
      </c>
      <c r="R22" s="230">
        <v>406.92527179936229</v>
      </c>
      <c r="S22" s="230">
        <v>412.1337428792508</v>
      </c>
      <c r="T22" s="230">
        <v>413.80623576666147</v>
      </c>
      <c r="U22" s="230">
        <v>408.69190080107148</v>
      </c>
      <c r="V22" s="230">
        <v>416.49808523867449</v>
      </c>
      <c r="W22" s="230">
        <v>434.75354378319003</v>
      </c>
      <c r="X22" s="230">
        <v>388.80260943885372</v>
      </c>
      <c r="Y22" s="230">
        <v>382.45682311694338</v>
      </c>
      <c r="DA22" s="71" t="s">
        <v>2316</v>
      </c>
    </row>
    <row r="23" spans="1:105" ht="12" customHeight="1" x14ac:dyDescent="0.25">
      <c r="A23" s="60" t="s">
        <v>2155</v>
      </c>
      <c r="B23" s="329">
        <v>0</v>
      </c>
      <c r="C23" s="329">
        <v>0</v>
      </c>
      <c r="D23" s="329">
        <v>0</v>
      </c>
      <c r="E23" s="329">
        <v>0</v>
      </c>
      <c r="F23" s="329">
        <v>0</v>
      </c>
      <c r="G23" s="329">
        <v>0</v>
      </c>
      <c r="H23" s="329">
        <v>0</v>
      </c>
      <c r="I23" s="329">
        <v>0</v>
      </c>
      <c r="J23" s="329">
        <v>0</v>
      </c>
      <c r="K23" s="329">
        <v>0</v>
      </c>
      <c r="L23" s="329">
        <v>0</v>
      </c>
      <c r="M23" s="329">
        <v>0</v>
      </c>
      <c r="N23" s="329">
        <v>0</v>
      </c>
      <c r="O23" s="329">
        <v>0</v>
      </c>
      <c r="P23" s="329">
        <v>0</v>
      </c>
      <c r="Q23" s="329">
        <v>0</v>
      </c>
      <c r="R23" s="329">
        <v>0</v>
      </c>
      <c r="S23" s="329">
        <v>0</v>
      </c>
      <c r="T23" s="329">
        <v>0</v>
      </c>
      <c r="U23" s="329">
        <v>0</v>
      </c>
      <c r="V23" s="329">
        <v>0</v>
      </c>
      <c r="W23" s="329">
        <v>0</v>
      </c>
      <c r="X23" s="329">
        <v>0</v>
      </c>
      <c r="Y23" s="329">
        <v>0</v>
      </c>
      <c r="DA23" s="72" t="s">
        <v>2317</v>
      </c>
    </row>
    <row r="24" spans="1:105" ht="12" customHeight="1" x14ac:dyDescent="0.25">
      <c r="A24" s="60" t="s">
        <v>2157</v>
      </c>
      <c r="B24" s="329">
        <v>0</v>
      </c>
      <c r="C24" s="329">
        <v>0</v>
      </c>
      <c r="D24" s="329">
        <v>0</v>
      </c>
      <c r="E24" s="329">
        <v>0</v>
      </c>
      <c r="F24" s="329">
        <v>0</v>
      </c>
      <c r="G24" s="329">
        <v>0</v>
      </c>
      <c r="H24" s="329">
        <v>0</v>
      </c>
      <c r="I24" s="329">
        <v>0</v>
      </c>
      <c r="J24" s="329">
        <v>0</v>
      </c>
      <c r="K24" s="329">
        <v>0</v>
      </c>
      <c r="L24" s="329">
        <v>0</v>
      </c>
      <c r="M24" s="329">
        <v>0</v>
      </c>
      <c r="N24" s="329">
        <v>0</v>
      </c>
      <c r="O24" s="329">
        <v>0</v>
      </c>
      <c r="P24" s="329">
        <v>0</v>
      </c>
      <c r="Q24" s="329">
        <v>0</v>
      </c>
      <c r="R24" s="329">
        <v>0</v>
      </c>
      <c r="S24" s="329">
        <v>0</v>
      </c>
      <c r="T24" s="329">
        <v>0</v>
      </c>
      <c r="U24" s="329">
        <v>0</v>
      </c>
      <c r="V24" s="329">
        <v>0</v>
      </c>
      <c r="W24" s="329">
        <v>0</v>
      </c>
      <c r="X24" s="329">
        <v>0</v>
      </c>
      <c r="Y24" s="329">
        <v>0</v>
      </c>
      <c r="DA24" s="72" t="s">
        <v>2318</v>
      </c>
    </row>
    <row r="25" spans="1:105" ht="12" customHeight="1" x14ac:dyDescent="0.25">
      <c r="A25" s="57" t="s">
        <v>2159</v>
      </c>
      <c r="B25" s="261">
        <f t="shared" ref="B25:Y25" si="1">B26+B32+B33</f>
        <v>467.42606890313658</v>
      </c>
      <c r="C25" s="261">
        <f t="shared" si="1"/>
        <v>452.37498992649552</v>
      </c>
      <c r="D25" s="261">
        <f t="shared" si="1"/>
        <v>442.98342469886711</v>
      </c>
      <c r="E25" s="261">
        <f t="shared" si="1"/>
        <v>451.94816188768601</v>
      </c>
      <c r="F25" s="261">
        <f t="shared" si="1"/>
        <v>474.07080178809139</v>
      </c>
      <c r="G25" s="261">
        <f t="shared" si="1"/>
        <v>448.21117049435378</v>
      </c>
      <c r="H25" s="261">
        <f t="shared" si="1"/>
        <v>432.42691820253071</v>
      </c>
      <c r="I25" s="261">
        <f t="shared" si="1"/>
        <v>442.45082730939151</v>
      </c>
      <c r="J25" s="261">
        <f t="shared" si="1"/>
        <v>393.63438647091613</v>
      </c>
      <c r="K25" s="261">
        <f t="shared" si="1"/>
        <v>385.21280692043388</v>
      </c>
      <c r="L25" s="261">
        <f t="shared" si="1"/>
        <v>410.06105596085177</v>
      </c>
      <c r="M25" s="261">
        <f t="shared" si="1"/>
        <v>421.99667539650562</v>
      </c>
      <c r="N25" s="261">
        <f t="shared" si="1"/>
        <v>424.92493098133752</v>
      </c>
      <c r="O25" s="261">
        <f t="shared" si="1"/>
        <v>415.75500039430523</v>
      </c>
      <c r="P25" s="261">
        <f t="shared" si="1"/>
        <v>416.46949514561061</v>
      </c>
      <c r="Q25" s="261">
        <f t="shared" si="1"/>
        <v>394.08844102430629</v>
      </c>
      <c r="R25" s="261">
        <f t="shared" si="1"/>
        <v>414.29014405648621</v>
      </c>
      <c r="S25" s="261">
        <f t="shared" si="1"/>
        <v>416.78262782444182</v>
      </c>
      <c r="T25" s="261">
        <f t="shared" si="1"/>
        <v>422.39482230050169</v>
      </c>
      <c r="U25" s="261">
        <f t="shared" si="1"/>
        <v>411.36058433515541</v>
      </c>
      <c r="V25" s="261">
        <f t="shared" si="1"/>
        <v>412.96856828119809</v>
      </c>
      <c r="W25" s="261">
        <f t="shared" si="1"/>
        <v>429.93441655996031</v>
      </c>
      <c r="X25" s="261">
        <f t="shared" si="1"/>
        <v>414.59904820859509</v>
      </c>
      <c r="Y25" s="261">
        <f t="shared" si="1"/>
        <v>401.18573108479097</v>
      </c>
      <c r="DA25" s="70"/>
    </row>
    <row r="26" spans="1:105" ht="12" customHeight="1" x14ac:dyDescent="0.25">
      <c r="A26" s="60" t="s">
        <v>2160</v>
      </c>
      <c r="B26" s="329">
        <v>467.42606890313658</v>
      </c>
      <c r="C26" s="329">
        <v>452.37498992649552</v>
      </c>
      <c r="D26" s="329">
        <v>442.98342469886711</v>
      </c>
      <c r="E26" s="329">
        <v>451.94816188768601</v>
      </c>
      <c r="F26" s="329">
        <v>474.07080178809139</v>
      </c>
      <c r="G26" s="329">
        <v>448.21117049435378</v>
      </c>
      <c r="H26" s="329">
        <v>432.42691820253071</v>
      </c>
      <c r="I26" s="329">
        <v>442.45082730939151</v>
      </c>
      <c r="J26" s="329">
        <v>393.63438647091613</v>
      </c>
      <c r="K26" s="329">
        <v>385.21280692043388</v>
      </c>
      <c r="L26" s="329">
        <v>410.06105596085177</v>
      </c>
      <c r="M26" s="329">
        <v>421.99667539650562</v>
      </c>
      <c r="N26" s="329">
        <v>424.92493098133752</v>
      </c>
      <c r="O26" s="329">
        <v>415.75500039430523</v>
      </c>
      <c r="P26" s="329">
        <v>416.46949514561061</v>
      </c>
      <c r="Q26" s="329">
        <v>394.08844102430629</v>
      </c>
      <c r="R26" s="329">
        <v>414.29014405648621</v>
      </c>
      <c r="S26" s="329">
        <v>416.78262782444182</v>
      </c>
      <c r="T26" s="329">
        <v>422.39482230050169</v>
      </c>
      <c r="U26" s="329">
        <v>411.36058433515541</v>
      </c>
      <c r="V26" s="329">
        <v>412.96856828119809</v>
      </c>
      <c r="W26" s="329">
        <v>429.93441655996031</v>
      </c>
      <c r="X26" s="329">
        <v>414.59904820859509</v>
      </c>
      <c r="Y26" s="329">
        <v>401.18573108479097</v>
      </c>
      <c r="DA26" s="72" t="s">
        <v>2319</v>
      </c>
    </row>
    <row r="27" spans="1:105" ht="12" customHeight="1" x14ac:dyDescent="0.25">
      <c r="A27" s="59" t="s">
        <v>28</v>
      </c>
      <c r="B27" s="230">
        <v>63.589580524807069</v>
      </c>
      <c r="C27" s="230">
        <v>63.146396290238727</v>
      </c>
      <c r="D27" s="230">
        <v>61.183018082931341</v>
      </c>
      <c r="E27" s="230">
        <v>54.207135116264098</v>
      </c>
      <c r="F27" s="230">
        <v>69.407512380933781</v>
      </c>
      <c r="G27" s="230">
        <v>53.904887301290827</v>
      </c>
      <c r="H27" s="230">
        <v>58.914278403986337</v>
      </c>
      <c r="I27" s="230">
        <v>46.697158487715022</v>
      </c>
      <c r="J27" s="230">
        <v>41.025306632879172</v>
      </c>
      <c r="K27" s="230">
        <v>44.03862091934586</v>
      </c>
      <c r="L27" s="230">
        <v>45.905084415422408</v>
      </c>
      <c r="M27" s="230">
        <v>51.855992521236161</v>
      </c>
      <c r="N27" s="230">
        <v>55.502261802722749</v>
      </c>
      <c r="O27" s="230">
        <v>48.966762906734793</v>
      </c>
      <c r="P27" s="230">
        <v>53.792548700900007</v>
      </c>
      <c r="Q27" s="230">
        <v>47.441475764012473</v>
      </c>
      <c r="R27" s="230">
        <v>47.415578054801109</v>
      </c>
      <c r="S27" s="230">
        <v>47.915234012879033</v>
      </c>
      <c r="T27" s="230">
        <v>51.724384164634174</v>
      </c>
      <c r="U27" s="230">
        <v>43.380483894802602</v>
      </c>
      <c r="V27" s="230">
        <v>41.344814665925092</v>
      </c>
      <c r="W27" s="230">
        <v>40.712849662365933</v>
      </c>
      <c r="X27" s="230">
        <v>46.347087684324691</v>
      </c>
      <c r="Y27" s="230">
        <v>36.237030497316333</v>
      </c>
      <c r="DA27" s="71" t="s">
        <v>2320</v>
      </c>
    </row>
    <row r="28" spans="1:105" ht="12" customHeight="1" x14ac:dyDescent="0.25">
      <c r="A28" s="59" t="s">
        <v>31</v>
      </c>
      <c r="B28" s="230">
        <v>12.775003526323401</v>
      </c>
      <c r="C28" s="230">
        <v>14.53536166838235</v>
      </c>
      <c r="D28" s="230">
        <v>13.78536745848344</v>
      </c>
      <c r="E28" s="230">
        <v>3.872698267402614</v>
      </c>
      <c r="F28" s="230">
        <v>2.608933122896882</v>
      </c>
      <c r="G28" s="230">
        <v>2.5657188210428128</v>
      </c>
      <c r="H28" s="230">
        <v>2.8379471127710669</v>
      </c>
      <c r="I28" s="230">
        <v>13.52225813142697</v>
      </c>
      <c r="J28" s="230">
        <v>1.9888971060008589</v>
      </c>
      <c r="K28" s="230">
        <v>1.8345217955151181</v>
      </c>
      <c r="L28" s="230">
        <v>6.0703809135062219</v>
      </c>
      <c r="M28" s="230">
        <v>2.542392772353633</v>
      </c>
      <c r="N28" s="230">
        <v>1.2779434587198371</v>
      </c>
      <c r="O28" s="230">
        <v>0.95985076010314285</v>
      </c>
      <c r="P28" s="230">
        <v>0.97105879307940668</v>
      </c>
      <c r="Q28" s="230">
        <v>0.76979335941014515</v>
      </c>
      <c r="R28" s="230">
        <v>0.74372740832366113</v>
      </c>
      <c r="S28" s="230">
        <v>0.74341458440903485</v>
      </c>
      <c r="T28" s="230">
        <v>0.74547729029620657</v>
      </c>
      <c r="U28" s="230">
        <v>0.89616440853875323</v>
      </c>
      <c r="V28" s="230">
        <v>0.75305930686134981</v>
      </c>
      <c r="W28" s="230">
        <v>3.6661814314226748</v>
      </c>
      <c r="X28" s="230">
        <v>1.509822379559691</v>
      </c>
      <c r="Y28" s="230">
        <v>11.4884957766658</v>
      </c>
      <c r="DA28" s="71" t="s">
        <v>2321</v>
      </c>
    </row>
    <row r="29" spans="1:105" ht="12" customHeight="1" x14ac:dyDescent="0.25">
      <c r="A29" s="59" t="s">
        <v>159</v>
      </c>
      <c r="B29" s="230">
        <v>86.049039770473712</v>
      </c>
      <c r="C29" s="230">
        <v>80.617697162961022</v>
      </c>
      <c r="D29" s="230">
        <v>76.050075966066871</v>
      </c>
      <c r="E29" s="230">
        <v>73.561836389633868</v>
      </c>
      <c r="F29" s="230">
        <v>67.673116941912454</v>
      </c>
      <c r="G29" s="230">
        <v>65.950745660060704</v>
      </c>
      <c r="H29" s="230">
        <v>64.414254138769735</v>
      </c>
      <c r="I29" s="230">
        <v>56.633685170100897</v>
      </c>
      <c r="J29" s="230">
        <v>52.192215657949667</v>
      </c>
      <c r="K29" s="230">
        <v>53.492641421157323</v>
      </c>
      <c r="L29" s="230">
        <v>50.455079051023347</v>
      </c>
      <c r="M29" s="230">
        <v>46.565808438341179</v>
      </c>
      <c r="N29" s="230">
        <v>41.166215304336987</v>
      </c>
      <c r="O29" s="230">
        <v>36.102975712116589</v>
      </c>
      <c r="P29" s="230">
        <v>29.503002000709589</v>
      </c>
      <c r="Q29" s="230">
        <v>25.192765929876749</v>
      </c>
      <c r="R29" s="230">
        <v>25.488457123349889</v>
      </c>
      <c r="S29" s="230">
        <v>23.825118325676499</v>
      </c>
      <c r="T29" s="230">
        <v>22.517096287075791</v>
      </c>
      <c r="U29" s="230">
        <v>21.359539595446648</v>
      </c>
      <c r="V29" s="230">
        <v>21.19348995569224</v>
      </c>
      <c r="W29" s="230">
        <v>21.505803593794191</v>
      </c>
      <c r="X29" s="230">
        <v>36.148615184144781</v>
      </c>
      <c r="Y29" s="230">
        <v>29.709883236307341</v>
      </c>
      <c r="DA29" s="71" t="s">
        <v>2322</v>
      </c>
    </row>
    <row r="30" spans="1:105" ht="12" customHeight="1" x14ac:dyDescent="0.25">
      <c r="A30" s="59" t="s">
        <v>32</v>
      </c>
      <c r="B30" s="230">
        <v>56.035224942080198</v>
      </c>
      <c r="C30" s="230">
        <v>54.087519321784633</v>
      </c>
      <c r="D30" s="230">
        <v>33.355884654305221</v>
      </c>
      <c r="E30" s="230">
        <v>37.941560397729482</v>
      </c>
      <c r="F30" s="230">
        <v>42.729270409881877</v>
      </c>
      <c r="G30" s="230">
        <v>39.054916580273158</v>
      </c>
      <c r="H30" s="230">
        <v>34.112249022012527</v>
      </c>
      <c r="I30" s="230">
        <v>33.727369320362378</v>
      </c>
      <c r="J30" s="230">
        <v>28.839129240621158</v>
      </c>
      <c r="K30" s="230">
        <v>17.916388331428511</v>
      </c>
      <c r="L30" s="230">
        <v>7.8656190727349458</v>
      </c>
      <c r="M30" s="230">
        <v>7.1755622434481072</v>
      </c>
      <c r="N30" s="230">
        <v>6.8701340572700254</v>
      </c>
      <c r="O30" s="230">
        <v>2.5800592154233879</v>
      </c>
      <c r="P30" s="230">
        <v>3.1351883041117259</v>
      </c>
      <c r="Q30" s="230">
        <v>4.4088802912504974</v>
      </c>
      <c r="R30" s="230">
        <v>1.537988303876265</v>
      </c>
      <c r="S30" s="230">
        <v>0.85407516876817369</v>
      </c>
      <c r="T30" s="230">
        <v>2.5693347529442261</v>
      </c>
      <c r="U30" s="230">
        <v>5.1478124354743624</v>
      </c>
      <c r="V30" s="230">
        <v>2.595466653824102</v>
      </c>
      <c r="W30" s="230">
        <v>1.7549620530526711</v>
      </c>
      <c r="X30" s="230">
        <v>6.5913484281878763</v>
      </c>
      <c r="Y30" s="230">
        <v>5.0363023103820863</v>
      </c>
      <c r="DA30" s="71" t="s">
        <v>2323</v>
      </c>
    </row>
    <row r="31" spans="1:105" ht="12" customHeight="1" x14ac:dyDescent="0.25">
      <c r="A31" s="59" t="s">
        <v>35</v>
      </c>
      <c r="B31" s="230">
        <v>248.9772201394523</v>
      </c>
      <c r="C31" s="230">
        <v>239.98801548312869</v>
      </c>
      <c r="D31" s="230">
        <v>258.60907853708022</v>
      </c>
      <c r="E31" s="230">
        <v>282.36493171665592</v>
      </c>
      <c r="F31" s="230">
        <v>291.65196893246639</v>
      </c>
      <c r="G31" s="230">
        <v>286.73490213168628</v>
      </c>
      <c r="H31" s="230">
        <v>272.14818952499098</v>
      </c>
      <c r="I31" s="230">
        <v>291.87035619978622</v>
      </c>
      <c r="J31" s="230">
        <v>269.58883783346522</v>
      </c>
      <c r="K31" s="230">
        <v>267.93063445298708</v>
      </c>
      <c r="L31" s="230">
        <v>299.76489250816479</v>
      </c>
      <c r="M31" s="230">
        <v>313.85691942112652</v>
      </c>
      <c r="N31" s="230">
        <v>320.1083763582879</v>
      </c>
      <c r="O31" s="230">
        <v>327.14535179992731</v>
      </c>
      <c r="P31" s="230">
        <v>329.06769734680989</v>
      </c>
      <c r="Q31" s="230">
        <v>316.27552567975641</v>
      </c>
      <c r="R31" s="230">
        <v>339.10439316613531</v>
      </c>
      <c r="S31" s="230">
        <v>343.44478573270908</v>
      </c>
      <c r="T31" s="230">
        <v>344.83852980555127</v>
      </c>
      <c r="U31" s="230">
        <v>340.57658400089298</v>
      </c>
      <c r="V31" s="230">
        <v>347.08173769889538</v>
      </c>
      <c r="W31" s="230">
        <v>362.29461981932491</v>
      </c>
      <c r="X31" s="230">
        <v>324.00217453237809</v>
      </c>
      <c r="Y31" s="230">
        <v>318.71401926411949</v>
      </c>
      <c r="DA31" s="71" t="s">
        <v>2324</v>
      </c>
    </row>
    <row r="32" spans="1:105" ht="12" customHeight="1" x14ac:dyDescent="0.25">
      <c r="A32" s="60" t="s">
        <v>2167</v>
      </c>
      <c r="B32" s="329">
        <v>0</v>
      </c>
      <c r="C32" s="329">
        <v>0</v>
      </c>
      <c r="D32" s="329">
        <v>0</v>
      </c>
      <c r="E32" s="329">
        <v>0</v>
      </c>
      <c r="F32" s="329">
        <v>0</v>
      </c>
      <c r="G32" s="329">
        <v>0</v>
      </c>
      <c r="H32" s="329">
        <v>0</v>
      </c>
      <c r="I32" s="329">
        <v>0</v>
      </c>
      <c r="J32" s="329">
        <v>0</v>
      </c>
      <c r="K32" s="329">
        <v>0</v>
      </c>
      <c r="L32" s="329">
        <v>0</v>
      </c>
      <c r="M32" s="329">
        <v>0</v>
      </c>
      <c r="N32" s="329">
        <v>0</v>
      </c>
      <c r="O32" s="329">
        <v>0</v>
      </c>
      <c r="P32" s="329">
        <v>0</v>
      </c>
      <c r="Q32" s="329">
        <v>0</v>
      </c>
      <c r="R32" s="329">
        <v>0</v>
      </c>
      <c r="S32" s="329">
        <v>0</v>
      </c>
      <c r="T32" s="329">
        <v>0</v>
      </c>
      <c r="U32" s="329">
        <v>0</v>
      </c>
      <c r="V32" s="329">
        <v>0</v>
      </c>
      <c r="W32" s="329">
        <v>0</v>
      </c>
      <c r="X32" s="329">
        <v>0</v>
      </c>
      <c r="Y32" s="329">
        <v>0</v>
      </c>
      <c r="DA32" s="72" t="s">
        <v>2325</v>
      </c>
    </row>
    <row r="33" spans="1:105" ht="12" customHeight="1" x14ac:dyDescent="0.25">
      <c r="A33" s="60" t="s">
        <v>2169</v>
      </c>
      <c r="B33" s="329">
        <v>0</v>
      </c>
      <c r="C33" s="329">
        <v>0</v>
      </c>
      <c r="D33" s="329">
        <v>0</v>
      </c>
      <c r="E33" s="329">
        <v>0</v>
      </c>
      <c r="F33" s="329">
        <v>0</v>
      </c>
      <c r="G33" s="329">
        <v>0</v>
      </c>
      <c r="H33" s="329">
        <v>0</v>
      </c>
      <c r="I33" s="329">
        <v>0</v>
      </c>
      <c r="J33" s="329">
        <v>0</v>
      </c>
      <c r="K33" s="329">
        <v>0</v>
      </c>
      <c r="L33" s="329">
        <v>0</v>
      </c>
      <c r="M33" s="329">
        <v>0</v>
      </c>
      <c r="N33" s="329">
        <v>0</v>
      </c>
      <c r="O33" s="329">
        <v>0</v>
      </c>
      <c r="P33" s="329">
        <v>0</v>
      </c>
      <c r="Q33" s="329">
        <v>0</v>
      </c>
      <c r="R33" s="329">
        <v>0</v>
      </c>
      <c r="S33" s="329">
        <v>0</v>
      </c>
      <c r="T33" s="329">
        <v>0</v>
      </c>
      <c r="U33" s="329">
        <v>0</v>
      </c>
      <c r="V33" s="329">
        <v>0</v>
      </c>
      <c r="W33" s="329">
        <v>0</v>
      </c>
      <c r="X33" s="329">
        <v>0</v>
      </c>
      <c r="Y33" s="329">
        <v>0</v>
      </c>
      <c r="DA33" s="72" t="s">
        <v>2326</v>
      </c>
    </row>
    <row r="34" spans="1:105" ht="12" customHeight="1" x14ac:dyDescent="0.25">
      <c r="A34" s="57" t="s">
        <v>2171</v>
      </c>
      <c r="B34" s="261">
        <v>6176.2795873986142</v>
      </c>
      <c r="C34" s="261">
        <v>6103.165291668658</v>
      </c>
      <c r="D34" s="261">
        <v>6097.4038451683282</v>
      </c>
      <c r="E34" s="261">
        <v>6106.5329697816951</v>
      </c>
      <c r="F34" s="261">
        <v>6292.8581557680891</v>
      </c>
      <c r="G34" s="261">
        <v>6057.0511804871203</v>
      </c>
      <c r="H34" s="261">
        <v>5948.8302907924308</v>
      </c>
      <c r="I34" s="261">
        <v>5900.6603396084274</v>
      </c>
      <c r="J34" s="261">
        <v>5624.0657528819966</v>
      </c>
      <c r="K34" s="261">
        <v>5523.5455716732677</v>
      </c>
      <c r="L34" s="261">
        <v>5761.0617688760221</v>
      </c>
      <c r="M34" s="261">
        <v>5780.1318877430567</v>
      </c>
      <c r="N34" s="261">
        <v>5818.9746353570827</v>
      </c>
      <c r="O34" s="261">
        <v>5625.3936980299977</v>
      </c>
      <c r="P34" s="261">
        <v>5539.7055160276959</v>
      </c>
      <c r="Q34" s="261">
        <v>5473.6872133967854</v>
      </c>
      <c r="R34" s="261">
        <v>5638.888699592896</v>
      </c>
      <c r="S34" s="261">
        <v>5676.1434490578158</v>
      </c>
      <c r="T34" s="261">
        <v>5730.961183471657</v>
      </c>
      <c r="U34" s="261">
        <v>5567.7253690440311</v>
      </c>
      <c r="V34" s="261">
        <v>5536.0076799594963</v>
      </c>
      <c r="W34" s="261">
        <v>5673.3588175083069</v>
      </c>
      <c r="X34" s="261">
        <v>5551.6098445095186</v>
      </c>
      <c r="Y34" s="261">
        <v>5355.2433782690896</v>
      </c>
      <c r="DA34" s="70" t="s">
        <v>2327</v>
      </c>
    </row>
    <row r="35" spans="1:105" ht="12" customHeight="1" x14ac:dyDescent="0.25">
      <c r="A35" s="64" t="s">
        <v>28</v>
      </c>
      <c r="B35" s="229">
        <v>829.03943187900677</v>
      </c>
      <c r="C35" s="229">
        <v>841.68960016458436</v>
      </c>
      <c r="D35" s="229">
        <v>832.409670384935</v>
      </c>
      <c r="E35" s="229">
        <v>732.14578601313337</v>
      </c>
      <c r="F35" s="229">
        <v>921.24608906752019</v>
      </c>
      <c r="G35" s="229">
        <v>728.36975367606863</v>
      </c>
      <c r="H35" s="229">
        <v>810.39142391383348</v>
      </c>
      <c r="I35" s="229">
        <v>622.09079661051999</v>
      </c>
      <c r="J35" s="229">
        <v>584.48985952052146</v>
      </c>
      <c r="K35" s="229">
        <v>627.66713064853582</v>
      </c>
      <c r="L35" s="229">
        <v>642.1039465181517</v>
      </c>
      <c r="M35" s="229">
        <v>707.22951327189321</v>
      </c>
      <c r="N35" s="229">
        <v>751.83973477883433</v>
      </c>
      <c r="O35" s="229">
        <v>662.06641046680375</v>
      </c>
      <c r="P35" s="229">
        <v>715.39024204083421</v>
      </c>
      <c r="Q35" s="229">
        <v>658.93787343570511</v>
      </c>
      <c r="R35" s="229">
        <v>645.37177896616413</v>
      </c>
      <c r="S35" s="229">
        <v>652.55536938271086</v>
      </c>
      <c r="T35" s="229">
        <v>701.78520719557207</v>
      </c>
      <c r="U35" s="229">
        <v>587.1506165153437</v>
      </c>
      <c r="V35" s="229">
        <v>554.24366185954125</v>
      </c>
      <c r="W35" s="229">
        <v>537.2414854944758</v>
      </c>
      <c r="X35" s="229">
        <v>619.50799008325396</v>
      </c>
      <c r="Y35" s="229">
        <v>483.71141489544652</v>
      </c>
      <c r="DA35" s="73" t="s">
        <v>2328</v>
      </c>
    </row>
    <row r="36" spans="1:105" ht="12" customHeight="1" x14ac:dyDescent="0.25">
      <c r="A36" s="64" t="s">
        <v>30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2329</v>
      </c>
    </row>
    <row r="37" spans="1:105" ht="12" customHeight="1" x14ac:dyDescent="0.25">
      <c r="A37" s="64" t="s">
        <v>31</v>
      </c>
      <c r="B37" s="229">
        <v>166.55215490191489</v>
      </c>
      <c r="C37" s="229">
        <v>193.74443308967659</v>
      </c>
      <c r="D37" s="229">
        <v>187.55323849335721</v>
      </c>
      <c r="E37" s="229">
        <v>52.306393077181298</v>
      </c>
      <c r="F37" s="229">
        <v>34.628376002245197</v>
      </c>
      <c r="G37" s="229">
        <v>34.668321913739639</v>
      </c>
      <c r="H37" s="229">
        <v>39.037192069810409</v>
      </c>
      <c r="I37" s="229">
        <v>180.1409894172794</v>
      </c>
      <c r="J37" s="229">
        <v>28.33592934453663</v>
      </c>
      <c r="K37" s="229">
        <v>26.146800409849838</v>
      </c>
      <c r="L37" s="229">
        <v>84.910322921033213</v>
      </c>
      <c r="M37" s="229">
        <v>34.674009994144747</v>
      </c>
      <c r="N37" s="229">
        <v>17.31116246183565</v>
      </c>
      <c r="O37" s="229">
        <v>12.977883560236689</v>
      </c>
      <c r="P37" s="229">
        <v>12.91416751564579</v>
      </c>
      <c r="Q37" s="229">
        <v>10.69203668447912</v>
      </c>
      <c r="R37" s="229">
        <v>10.122847812189329</v>
      </c>
      <c r="S37" s="229">
        <v>10.12452905068017</v>
      </c>
      <c r="T37" s="229">
        <v>10.11447391939803</v>
      </c>
      <c r="U37" s="229">
        <v>12.129497823229199</v>
      </c>
      <c r="V37" s="229">
        <v>10.095059107284641</v>
      </c>
      <c r="W37" s="229">
        <v>48.378454827996457</v>
      </c>
      <c r="X37" s="229">
        <v>20.181354956205571</v>
      </c>
      <c r="Y37" s="229">
        <v>153.354633944493</v>
      </c>
      <c r="DA37" s="73" t="s">
        <v>2330</v>
      </c>
    </row>
    <row r="38" spans="1:105" ht="12" customHeight="1" x14ac:dyDescent="0.25">
      <c r="A38" s="64" t="s">
        <v>159</v>
      </c>
      <c r="B38" s="229">
        <v>1121.851197260497</v>
      </c>
      <c r="C38" s="229">
        <v>1074.5676915496661</v>
      </c>
      <c r="D38" s="229">
        <v>1034.6795671611951</v>
      </c>
      <c r="E38" s="229">
        <v>993.5590288721736</v>
      </c>
      <c r="F38" s="229">
        <v>898.22545397652834</v>
      </c>
      <c r="G38" s="229">
        <v>891.13493740707929</v>
      </c>
      <c r="H38" s="229">
        <v>886.04597299681211</v>
      </c>
      <c r="I38" s="229">
        <v>754.46334345431399</v>
      </c>
      <c r="J38" s="229">
        <v>743.58544278451018</v>
      </c>
      <c r="K38" s="229">
        <v>762.41199317118753</v>
      </c>
      <c r="L38" s="229">
        <v>705.7476485036824</v>
      </c>
      <c r="M38" s="229">
        <v>635.08019875376181</v>
      </c>
      <c r="N38" s="229">
        <v>557.64207423241987</v>
      </c>
      <c r="O38" s="229">
        <v>488.1386090891404</v>
      </c>
      <c r="P38" s="229">
        <v>392.36214405036571</v>
      </c>
      <c r="Q38" s="229">
        <v>349.91465464463948</v>
      </c>
      <c r="R38" s="229">
        <v>346.92250082425181</v>
      </c>
      <c r="S38" s="229">
        <v>324.47319124894022</v>
      </c>
      <c r="T38" s="229">
        <v>305.50707057180671</v>
      </c>
      <c r="U38" s="229">
        <v>289.09928419339178</v>
      </c>
      <c r="V38" s="229">
        <v>284.10715045016758</v>
      </c>
      <c r="W38" s="229">
        <v>283.78779587523002</v>
      </c>
      <c r="X38" s="229">
        <v>483.18798560878412</v>
      </c>
      <c r="Y38" s="229">
        <v>396.58353511270832</v>
      </c>
      <c r="DA38" s="73" t="s">
        <v>2331</v>
      </c>
    </row>
    <row r="39" spans="1:105" ht="12" customHeight="1" x14ac:dyDescent="0.25">
      <c r="A39" s="64" t="s">
        <v>32</v>
      </c>
      <c r="B39" s="229">
        <v>730.55067619248871</v>
      </c>
      <c r="C39" s="229">
        <v>720.94221026647017</v>
      </c>
      <c r="D39" s="229">
        <v>453.81483000483303</v>
      </c>
      <c r="E39" s="229">
        <v>512.4556665903898</v>
      </c>
      <c r="F39" s="229">
        <v>567.14571526158772</v>
      </c>
      <c r="G39" s="229">
        <v>527.71504391461315</v>
      </c>
      <c r="H39" s="229">
        <v>469.22876434622492</v>
      </c>
      <c r="I39" s="229">
        <v>449.30969522698513</v>
      </c>
      <c r="J39" s="229">
        <v>410.87270229043628</v>
      </c>
      <c r="K39" s="229">
        <v>255.35604478097</v>
      </c>
      <c r="L39" s="229">
        <v>110.02147393317409</v>
      </c>
      <c r="M39" s="229">
        <v>97.862737673138724</v>
      </c>
      <c r="N39" s="229">
        <v>93.063590559106615</v>
      </c>
      <c r="O39" s="229">
        <v>34.884285628614059</v>
      </c>
      <c r="P39" s="229">
        <v>41.695052082270152</v>
      </c>
      <c r="Q39" s="229">
        <v>61.237095949552327</v>
      </c>
      <c r="R39" s="229">
        <v>20.933505156355992</v>
      </c>
      <c r="S39" s="229">
        <v>11.631610462057081</v>
      </c>
      <c r="T39" s="229">
        <v>34.860175738594997</v>
      </c>
      <c r="U39" s="229">
        <v>69.675138998536028</v>
      </c>
      <c r="V39" s="229">
        <v>34.793261357521082</v>
      </c>
      <c r="W39" s="229">
        <v>23.158251711375321</v>
      </c>
      <c r="X39" s="229">
        <v>88.104630100979421</v>
      </c>
      <c r="Y39" s="229">
        <v>67.227277813962701</v>
      </c>
      <c r="DA39" s="73" t="s">
        <v>2332</v>
      </c>
    </row>
    <row r="40" spans="1:105" ht="12" customHeight="1" x14ac:dyDescent="0.25">
      <c r="A40" s="64" t="s">
        <v>33</v>
      </c>
      <c r="B40" s="229">
        <v>0</v>
      </c>
      <c r="C40" s="229">
        <v>0</v>
      </c>
      <c r="D40" s="229">
        <v>0</v>
      </c>
      <c r="E40" s="229">
        <v>0</v>
      </c>
      <c r="F40" s="229">
        <v>0</v>
      </c>
      <c r="G40" s="229">
        <v>0</v>
      </c>
      <c r="H40" s="229">
        <v>0</v>
      </c>
      <c r="I40" s="229">
        <v>5.4220245047568234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2333</v>
      </c>
    </row>
    <row r="41" spans="1:105" ht="12" customHeight="1" x14ac:dyDescent="0.25">
      <c r="A41" s="64" t="s">
        <v>35</v>
      </c>
      <c r="B41" s="229">
        <v>3246.0024336015572</v>
      </c>
      <c r="C41" s="229">
        <v>3198.8431432865718</v>
      </c>
      <c r="D41" s="229">
        <v>3518.4386872156879</v>
      </c>
      <c r="E41" s="229">
        <v>3813.7469252125929</v>
      </c>
      <c r="F41" s="229">
        <v>3871.0973283878088</v>
      </c>
      <c r="G41" s="229">
        <v>3874.398788159358</v>
      </c>
      <c r="H41" s="229">
        <v>3743.5162544536311</v>
      </c>
      <c r="I41" s="229">
        <v>3888.2422030686998</v>
      </c>
      <c r="J41" s="229">
        <v>3840.8473911880242</v>
      </c>
      <c r="K41" s="229">
        <v>3818.7220450872869</v>
      </c>
      <c r="L41" s="229">
        <v>4193.0043906512437</v>
      </c>
      <c r="M41" s="229">
        <v>4280.486508252985</v>
      </c>
      <c r="N41" s="229">
        <v>4336.2232270305794</v>
      </c>
      <c r="O41" s="229">
        <v>4423.2441744130083</v>
      </c>
      <c r="P41" s="229">
        <v>4376.2904963232486</v>
      </c>
      <c r="Q41" s="229">
        <v>4392.9055526824104</v>
      </c>
      <c r="R41" s="229">
        <v>4615.5380668339349</v>
      </c>
      <c r="S41" s="229">
        <v>4677.358748913427</v>
      </c>
      <c r="T41" s="229">
        <v>4678.6942560462849</v>
      </c>
      <c r="U41" s="229">
        <v>4609.6708315135311</v>
      </c>
      <c r="V41" s="229">
        <v>4652.7685471849818</v>
      </c>
      <c r="W41" s="229">
        <v>4780.7928295992288</v>
      </c>
      <c r="X41" s="229">
        <v>4330.8424748130301</v>
      </c>
      <c r="Y41" s="229">
        <v>4254.3665165024804</v>
      </c>
      <c r="DA41" s="73" t="s">
        <v>2334</v>
      </c>
    </row>
    <row r="42" spans="1:105" ht="12" customHeight="1" x14ac:dyDescent="0.25">
      <c r="A42" s="64" t="s">
        <v>36</v>
      </c>
      <c r="B42" s="229">
        <v>82.283693563150266</v>
      </c>
      <c r="C42" s="229">
        <v>73.378213311689592</v>
      </c>
      <c r="D42" s="229">
        <v>70.507851908320035</v>
      </c>
      <c r="E42" s="229">
        <v>0.95678713445527597</v>
      </c>
      <c r="F42" s="229">
        <v>0.51519307239902734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2335</v>
      </c>
    </row>
    <row r="43" spans="1:105" ht="12" customHeight="1" x14ac:dyDescent="0.25">
      <c r="A43" s="64" t="s">
        <v>38</v>
      </c>
      <c r="B43" s="229">
        <v>0</v>
      </c>
      <c r="C43" s="229">
        <v>0</v>
      </c>
      <c r="D43" s="229">
        <v>0</v>
      </c>
      <c r="E43" s="229">
        <v>1.3623828817681061</v>
      </c>
      <c r="F43" s="229">
        <v>0</v>
      </c>
      <c r="G43" s="229">
        <v>0.76433541626075474</v>
      </c>
      <c r="H43" s="229">
        <v>0.61068301211854703</v>
      </c>
      <c r="I43" s="229">
        <v>0.99128732587200352</v>
      </c>
      <c r="J43" s="229">
        <v>15.93442775396721</v>
      </c>
      <c r="K43" s="229">
        <v>33.241557575437881</v>
      </c>
      <c r="L43" s="229">
        <v>25.273986348737129</v>
      </c>
      <c r="M43" s="229">
        <v>24.798919797134008</v>
      </c>
      <c r="N43" s="229">
        <v>62.894846294307428</v>
      </c>
      <c r="O43" s="229">
        <v>4.0823348721951076</v>
      </c>
      <c r="P43" s="229">
        <v>1.0534140153314131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9.7854089472653776</v>
      </c>
      <c r="Y43" s="229">
        <v>0</v>
      </c>
      <c r="DA43" s="73" t="s">
        <v>2336</v>
      </c>
    </row>
    <row r="44" spans="1:105" ht="12" customHeight="1" x14ac:dyDescent="0.25">
      <c r="A44" s="64" t="s">
        <v>39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2337</v>
      </c>
    </row>
    <row r="45" spans="1:105" ht="12" customHeight="1" x14ac:dyDescent="0.25">
      <c r="A45" s="57" t="s">
        <v>2183</v>
      </c>
      <c r="B45" s="261">
        <f t="shared" ref="B45:Y45" si="2">B46+B52+B63+B64+B65</f>
        <v>991.02928921519811</v>
      </c>
      <c r="C45" s="261">
        <f t="shared" si="2"/>
        <v>979.52672752683497</v>
      </c>
      <c r="D45" s="261">
        <f t="shared" si="2"/>
        <v>977.95331897953918</v>
      </c>
      <c r="E45" s="261">
        <f t="shared" si="2"/>
        <v>990.48705465829732</v>
      </c>
      <c r="F45" s="261">
        <f t="shared" si="2"/>
        <v>1021.1284084763363</v>
      </c>
      <c r="G45" s="261">
        <f t="shared" si="2"/>
        <v>988.58420868446819</v>
      </c>
      <c r="H45" s="261">
        <f t="shared" si="2"/>
        <v>975.15420833852079</v>
      </c>
      <c r="I45" s="261">
        <f t="shared" si="2"/>
        <v>975.29663688529308</v>
      </c>
      <c r="J45" s="261">
        <f t="shared" si="2"/>
        <v>924.63830977227633</v>
      </c>
      <c r="K45" s="261">
        <f t="shared" si="2"/>
        <v>908.68748827433569</v>
      </c>
      <c r="L45" s="261">
        <f t="shared" si="2"/>
        <v>937.85385511637594</v>
      </c>
      <c r="M45" s="261">
        <f t="shared" si="2"/>
        <v>953.46913556885647</v>
      </c>
      <c r="N45" s="261">
        <f t="shared" si="2"/>
        <v>961.54093361832133</v>
      </c>
      <c r="O45" s="261">
        <f t="shared" si="2"/>
        <v>936.33679624068782</v>
      </c>
      <c r="P45" s="261">
        <f t="shared" si="2"/>
        <v>935.6489963065701</v>
      </c>
      <c r="Q45" s="261">
        <f t="shared" si="2"/>
        <v>912.15564808299348</v>
      </c>
      <c r="R45" s="261">
        <f t="shared" si="2"/>
        <v>943.07450741905518</v>
      </c>
      <c r="S45" s="261">
        <f t="shared" si="2"/>
        <v>948.5779764616334</v>
      </c>
      <c r="T45" s="261">
        <f t="shared" si="2"/>
        <v>961.89469912072934</v>
      </c>
      <c r="U45" s="261">
        <f t="shared" si="2"/>
        <v>937.15807141839673</v>
      </c>
      <c r="V45" s="261">
        <f t="shared" si="2"/>
        <v>932.60478021062579</v>
      </c>
      <c r="W45" s="261">
        <f t="shared" si="2"/>
        <v>953.24610244093185</v>
      </c>
      <c r="X45" s="261">
        <f t="shared" si="2"/>
        <v>934.89889770182663</v>
      </c>
      <c r="Y45" s="261">
        <f t="shared" si="2"/>
        <v>902.65271535681632</v>
      </c>
      <c r="DA45" s="70"/>
    </row>
    <row r="46" spans="1:105" ht="12" customHeight="1" x14ac:dyDescent="0.25">
      <c r="A46" s="165" t="s">
        <v>2184</v>
      </c>
      <c r="B46" s="346">
        <v>544.66446547775536</v>
      </c>
      <c r="C46" s="346">
        <v>538.44593429098666</v>
      </c>
      <c r="D46" s="346">
        <v>537.28891023781898</v>
      </c>
      <c r="E46" s="346">
        <v>549.16287654550865</v>
      </c>
      <c r="F46" s="346">
        <v>566.33835537784375</v>
      </c>
      <c r="G46" s="346">
        <v>550.83612032670749</v>
      </c>
      <c r="H46" s="346">
        <v>545.22733300548077</v>
      </c>
      <c r="I46" s="346">
        <v>548.85104368422765</v>
      </c>
      <c r="J46" s="346">
        <v>518.1824356575637</v>
      </c>
      <c r="K46" s="346">
        <v>509.49629062583023</v>
      </c>
      <c r="L46" s="346">
        <v>521.49716584804423</v>
      </c>
      <c r="M46" s="346">
        <v>535.7342330693582</v>
      </c>
      <c r="N46" s="346">
        <v>540.998833687608</v>
      </c>
      <c r="O46" s="346">
        <v>529.78495043403143</v>
      </c>
      <c r="P46" s="346">
        <v>535.28990614100826</v>
      </c>
      <c r="Q46" s="346">
        <v>516.56775514066226</v>
      </c>
      <c r="R46" s="346">
        <v>535.54736671055366</v>
      </c>
      <c r="S46" s="346">
        <v>538.35840425890035</v>
      </c>
      <c r="T46" s="346">
        <v>547.71340400486235</v>
      </c>
      <c r="U46" s="346">
        <v>534.77396334750802</v>
      </c>
      <c r="V46" s="346">
        <v>532.51293570993948</v>
      </c>
      <c r="W46" s="346">
        <v>543.22777785874143</v>
      </c>
      <c r="X46" s="346">
        <v>533.6794718909448</v>
      </c>
      <c r="Y46" s="346">
        <v>515.62485614375908</v>
      </c>
      <c r="DA46" s="167" t="s">
        <v>2338</v>
      </c>
    </row>
    <row r="47" spans="1:105" ht="12" customHeight="1" x14ac:dyDescent="0.25">
      <c r="A47" s="59" t="s">
        <v>28</v>
      </c>
      <c r="B47" s="230">
        <v>74.097247010149175</v>
      </c>
      <c r="C47" s="230">
        <v>75.16091982258159</v>
      </c>
      <c r="D47" s="230">
        <v>74.20809736433246</v>
      </c>
      <c r="E47" s="230">
        <v>65.867169644859516</v>
      </c>
      <c r="F47" s="230">
        <v>82.916172572585495</v>
      </c>
      <c r="G47" s="230">
        <v>66.24725339830745</v>
      </c>
      <c r="H47" s="230">
        <v>74.282320406111751</v>
      </c>
      <c r="I47" s="230">
        <v>57.926853315946211</v>
      </c>
      <c r="J47" s="230">
        <v>54.005935571877266</v>
      </c>
      <c r="K47" s="230">
        <v>58.247061363456403</v>
      </c>
      <c r="L47" s="230">
        <v>58.380017006402788</v>
      </c>
      <c r="M47" s="230">
        <v>65.832344193972474</v>
      </c>
      <c r="N47" s="230">
        <v>70.663443618035288</v>
      </c>
      <c r="O47" s="230">
        <v>62.396974263342599</v>
      </c>
      <c r="P47" s="230">
        <v>69.139777776816302</v>
      </c>
      <c r="Q47" s="230">
        <v>62.185880337618308</v>
      </c>
      <c r="R47" s="230">
        <v>61.293487988083108</v>
      </c>
      <c r="S47" s="230">
        <v>61.892140412654193</v>
      </c>
      <c r="T47" s="230">
        <v>67.07027886036029</v>
      </c>
      <c r="U47" s="230">
        <v>56.395177826408322</v>
      </c>
      <c r="V47" s="230">
        <v>53.313134037706149</v>
      </c>
      <c r="W47" s="230">
        <v>51.441219871030313</v>
      </c>
      <c r="X47" s="230">
        <v>59.658818287033732</v>
      </c>
      <c r="Y47" s="230">
        <v>46.573724311512748</v>
      </c>
      <c r="DA47" s="71" t="s">
        <v>2339</v>
      </c>
    </row>
    <row r="48" spans="1:105" ht="12" customHeight="1" x14ac:dyDescent="0.25">
      <c r="A48" s="59" t="s">
        <v>31</v>
      </c>
      <c r="B48" s="230">
        <v>14.885970060397471</v>
      </c>
      <c r="C48" s="230">
        <v>17.300926373187039</v>
      </c>
      <c r="D48" s="230">
        <v>16.7200952587141</v>
      </c>
      <c r="E48" s="230">
        <v>4.7057213633455293</v>
      </c>
      <c r="F48" s="230">
        <v>3.1167051177571961</v>
      </c>
      <c r="G48" s="230">
        <v>3.153180229028318</v>
      </c>
      <c r="H48" s="230">
        <v>3.5782377793189801</v>
      </c>
      <c r="I48" s="230">
        <v>16.774079807995189</v>
      </c>
      <c r="J48" s="230">
        <v>2.6181949089855552</v>
      </c>
      <c r="K48" s="230">
        <v>2.4264044006206942</v>
      </c>
      <c r="L48" s="230">
        <v>7.7200367993828252</v>
      </c>
      <c r="M48" s="230">
        <v>3.2276245796917289</v>
      </c>
      <c r="N48" s="230">
        <v>1.6270307300856031</v>
      </c>
      <c r="O48" s="230">
        <v>1.223110935245594</v>
      </c>
      <c r="P48" s="230">
        <v>1.2481057466721279</v>
      </c>
      <c r="Q48" s="230">
        <v>1.0090385461677669</v>
      </c>
      <c r="R48" s="230">
        <v>0.96140654271489356</v>
      </c>
      <c r="S48" s="230">
        <v>0.96026912506973516</v>
      </c>
      <c r="T48" s="230">
        <v>0.96664987996935325</v>
      </c>
      <c r="U48" s="230">
        <v>1.1650250675810501</v>
      </c>
      <c r="V48" s="230">
        <v>0.97105168059030444</v>
      </c>
      <c r="W48" s="230">
        <v>4.6322683542152916</v>
      </c>
      <c r="X48" s="230">
        <v>1.9434709598444311</v>
      </c>
      <c r="Y48" s="230">
        <v>14.765614834141489</v>
      </c>
      <c r="DA48" s="71" t="s">
        <v>2340</v>
      </c>
    </row>
    <row r="49" spans="1:105" ht="12" customHeight="1" x14ac:dyDescent="0.25">
      <c r="A49" s="59" t="s">
        <v>159</v>
      </c>
      <c r="B49" s="230">
        <v>100.2679511680626</v>
      </c>
      <c r="C49" s="230">
        <v>95.956390684532792</v>
      </c>
      <c r="D49" s="230">
        <v>92.240161055885935</v>
      </c>
      <c r="E49" s="230">
        <v>89.38509564231974</v>
      </c>
      <c r="F49" s="230">
        <v>80.844214846428741</v>
      </c>
      <c r="G49" s="230">
        <v>81.051199219272704</v>
      </c>
      <c r="H49" s="230">
        <v>81.21698838176799</v>
      </c>
      <c r="I49" s="230">
        <v>70.252907882028211</v>
      </c>
      <c r="J49" s="230">
        <v>68.706115018230122</v>
      </c>
      <c r="K49" s="230">
        <v>70.751288353418389</v>
      </c>
      <c r="L49" s="230">
        <v>64.166495074966832</v>
      </c>
      <c r="M49" s="230">
        <v>59.116336988980798</v>
      </c>
      <c r="N49" s="230">
        <v>52.411315136407929</v>
      </c>
      <c r="O49" s="230">
        <v>46.005010595241693</v>
      </c>
      <c r="P49" s="230">
        <v>37.920326352632912</v>
      </c>
      <c r="Q49" s="230">
        <v>33.022461933558553</v>
      </c>
      <c r="R49" s="230">
        <v>32.948589991230257</v>
      </c>
      <c r="S49" s="230">
        <v>30.77492157013193</v>
      </c>
      <c r="T49" s="230">
        <v>29.19760092827465</v>
      </c>
      <c r="U49" s="230">
        <v>27.767671672278031</v>
      </c>
      <c r="V49" s="230">
        <v>27.328490401138879</v>
      </c>
      <c r="W49" s="230">
        <v>27.172865086724361</v>
      </c>
      <c r="X49" s="230">
        <v>46.531158101832411</v>
      </c>
      <c r="Y49" s="230">
        <v>38.184693728628993</v>
      </c>
      <c r="DA49" s="71" t="s">
        <v>2341</v>
      </c>
    </row>
    <row r="50" spans="1:105" ht="12" customHeight="1" x14ac:dyDescent="0.25">
      <c r="A50" s="59" t="s">
        <v>32</v>
      </c>
      <c r="B50" s="230">
        <v>65.294594956210133</v>
      </c>
      <c r="C50" s="230">
        <v>64.378459294206834</v>
      </c>
      <c r="D50" s="230">
        <v>40.456924382922338</v>
      </c>
      <c r="E50" s="230">
        <v>46.102845869788673</v>
      </c>
      <c r="F50" s="230">
        <v>51.04559200683417</v>
      </c>
      <c r="G50" s="230">
        <v>47.99714988145719</v>
      </c>
      <c r="H50" s="230">
        <v>43.010575369361582</v>
      </c>
      <c r="I50" s="230">
        <v>41.838099760767179</v>
      </c>
      <c r="J50" s="230">
        <v>37.963985733376703</v>
      </c>
      <c r="K50" s="230">
        <v>23.69685854748904</v>
      </c>
      <c r="L50" s="230">
        <v>10.00313976283376</v>
      </c>
      <c r="M50" s="230">
        <v>9.1095370164305969</v>
      </c>
      <c r="N50" s="230">
        <v>8.7468026497692968</v>
      </c>
      <c r="O50" s="230">
        <v>3.2876971828687309</v>
      </c>
      <c r="P50" s="230">
        <v>4.0296700541190651</v>
      </c>
      <c r="Q50" s="230">
        <v>5.7791225462375584</v>
      </c>
      <c r="R50" s="230">
        <v>1.988137053195894</v>
      </c>
      <c r="S50" s="230">
        <v>1.103209477264639</v>
      </c>
      <c r="T50" s="230">
        <v>3.3316201081695942</v>
      </c>
      <c r="U50" s="230">
        <v>6.692221285949163</v>
      </c>
      <c r="V50" s="230">
        <v>3.3467911931351022</v>
      </c>
      <c r="W50" s="230">
        <v>2.21741758646405</v>
      </c>
      <c r="X50" s="230">
        <v>8.4845041574593516</v>
      </c>
      <c r="Y50" s="230">
        <v>6.4729187831917159</v>
      </c>
      <c r="DA50" s="71" t="s">
        <v>2342</v>
      </c>
    </row>
    <row r="51" spans="1:105" ht="12" customHeight="1" x14ac:dyDescent="0.25">
      <c r="A51" s="59" t="s">
        <v>35</v>
      </c>
      <c r="B51" s="230">
        <v>290.11870228293589</v>
      </c>
      <c r="C51" s="230">
        <v>285.64923811647839</v>
      </c>
      <c r="D51" s="230">
        <v>313.66363217596421</v>
      </c>
      <c r="E51" s="230">
        <v>343.10204402519508</v>
      </c>
      <c r="F51" s="230">
        <v>348.41567083423809</v>
      </c>
      <c r="G51" s="230">
        <v>352.38733759864181</v>
      </c>
      <c r="H51" s="230">
        <v>343.13921106892047</v>
      </c>
      <c r="I51" s="230">
        <v>362.05910291749092</v>
      </c>
      <c r="J51" s="230">
        <v>354.8882044250941</v>
      </c>
      <c r="K51" s="230">
        <v>354.3746779608457</v>
      </c>
      <c r="L51" s="230">
        <v>381.22747720445801</v>
      </c>
      <c r="M51" s="230">
        <v>398.44839029028259</v>
      </c>
      <c r="N51" s="230">
        <v>407.55024155330977</v>
      </c>
      <c r="O51" s="230">
        <v>416.87215745733278</v>
      </c>
      <c r="P51" s="230">
        <v>422.95202621076788</v>
      </c>
      <c r="Q51" s="230">
        <v>414.57125177708002</v>
      </c>
      <c r="R51" s="230">
        <v>438.35574513532953</v>
      </c>
      <c r="S51" s="230">
        <v>443.62786367377993</v>
      </c>
      <c r="T51" s="230">
        <v>447.14725422808851</v>
      </c>
      <c r="U51" s="230">
        <v>442.75386749529139</v>
      </c>
      <c r="V51" s="230">
        <v>447.55346839736899</v>
      </c>
      <c r="W51" s="230">
        <v>457.76400696030743</v>
      </c>
      <c r="X51" s="230">
        <v>417.06152038477478</v>
      </c>
      <c r="Y51" s="230">
        <v>409.62790448628408</v>
      </c>
      <c r="DA51" s="71" t="s">
        <v>2343</v>
      </c>
    </row>
    <row r="52" spans="1:105" ht="12" customHeight="1" x14ac:dyDescent="0.25">
      <c r="A52" s="165" t="s">
        <v>2191</v>
      </c>
      <c r="B52" s="346">
        <v>446.3648237374428</v>
      </c>
      <c r="C52" s="346">
        <v>441.08079323584832</v>
      </c>
      <c r="D52" s="346">
        <v>440.66440874172019</v>
      </c>
      <c r="E52" s="346">
        <v>441.32417811278867</v>
      </c>
      <c r="F52" s="346">
        <v>454.79005309849259</v>
      </c>
      <c r="G52" s="346">
        <v>437.74808835776071</v>
      </c>
      <c r="H52" s="346">
        <v>429.92687533304002</v>
      </c>
      <c r="I52" s="346">
        <v>426.44559320106538</v>
      </c>
      <c r="J52" s="346">
        <v>406.45587411471263</v>
      </c>
      <c r="K52" s="346">
        <v>399.19119764850552</v>
      </c>
      <c r="L52" s="346">
        <v>416.35668926833171</v>
      </c>
      <c r="M52" s="346">
        <v>417.73490249949822</v>
      </c>
      <c r="N52" s="346">
        <v>420.54209993071339</v>
      </c>
      <c r="O52" s="346">
        <v>406.55184580665639</v>
      </c>
      <c r="P52" s="346">
        <v>400.35909016556178</v>
      </c>
      <c r="Q52" s="346">
        <v>395.58789294233122</v>
      </c>
      <c r="R52" s="346">
        <v>407.52714070850152</v>
      </c>
      <c r="S52" s="346">
        <v>410.21957220273299</v>
      </c>
      <c r="T52" s="346">
        <v>414.18129511586699</v>
      </c>
      <c r="U52" s="346">
        <v>402.38410807088871</v>
      </c>
      <c r="V52" s="346">
        <v>400.09184450068631</v>
      </c>
      <c r="W52" s="346">
        <v>410.01832458219042</v>
      </c>
      <c r="X52" s="346">
        <v>401.21942581088189</v>
      </c>
      <c r="Y52" s="346">
        <v>387.02785921305718</v>
      </c>
      <c r="DA52" s="167" t="s">
        <v>2344</v>
      </c>
    </row>
    <row r="53" spans="1:105" ht="12" customHeight="1" x14ac:dyDescent="0.25">
      <c r="A53" s="64" t="s">
        <v>28</v>
      </c>
      <c r="B53" s="229">
        <v>59.915364038421963</v>
      </c>
      <c r="C53" s="229">
        <v>60.829602141982143</v>
      </c>
      <c r="D53" s="229">
        <v>60.158933957070239</v>
      </c>
      <c r="E53" s="229">
        <v>52.912780274817543</v>
      </c>
      <c r="F53" s="229">
        <v>66.579215261631361</v>
      </c>
      <c r="G53" s="229">
        <v>52.639883301047171</v>
      </c>
      <c r="H53" s="229">
        <v>58.567657110547117</v>
      </c>
      <c r="I53" s="229">
        <v>44.959015350322858</v>
      </c>
      <c r="J53" s="229">
        <v>42.241564590680532</v>
      </c>
      <c r="K53" s="229">
        <v>45.362021614006011</v>
      </c>
      <c r="L53" s="229">
        <v>46.405382213179458</v>
      </c>
      <c r="M53" s="229">
        <v>51.112060677694807</v>
      </c>
      <c r="N53" s="229">
        <v>54.336078207675357</v>
      </c>
      <c r="O53" s="229">
        <v>47.848085959943973</v>
      </c>
      <c r="P53" s="229">
        <v>51.701843281764347</v>
      </c>
      <c r="Q53" s="229">
        <v>47.621984006384153</v>
      </c>
      <c r="R53" s="229">
        <v>46.641551161495329</v>
      </c>
      <c r="S53" s="229">
        <v>47.160715170298623</v>
      </c>
      <c r="T53" s="229">
        <v>50.718596183780377</v>
      </c>
      <c r="U53" s="229">
        <v>42.43385969490884</v>
      </c>
      <c r="V53" s="229">
        <v>40.055646920240719</v>
      </c>
      <c r="W53" s="229">
        <v>38.826885600589733</v>
      </c>
      <c r="X53" s="229">
        <v>44.772353790725859</v>
      </c>
      <c r="Y53" s="229">
        <v>34.958223214201148</v>
      </c>
      <c r="DA53" s="73" t="s">
        <v>2345</v>
      </c>
    </row>
    <row r="54" spans="1:105" ht="12" customHeight="1" x14ac:dyDescent="0.25">
      <c r="A54" s="64" t="s">
        <v>30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2346</v>
      </c>
    </row>
    <row r="55" spans="1:105" ht="12" customHeight="1" x14ac:dyDescent="0.25">
      <c r="A55" s="64" t="s">
        <v>31</v>
      </c>
      <c r="B55" s="229">
        <v>12.03686170839249</v>
      </c>
      <c r="C55" s="229">
        <v>14.002070097770471</v>
      </c>
      <c r="D55" s="229">
        <v>13.554627354027341</v>
      </c>
      <c r="E55" s="229">
        <v>3.780226201850303</v>
      </c>
      <c r="F55" s="229">
        <v>2.5026213162520299</v>
      </c>
      <c r="G55" s="229">
        <v>2.505508240247444</v>
      </c>
      <c r="H55" s="229">
        <v>2.8212500925309918</v>
      </c>
      <c r="I55" s="229">
        <v>13.01893799516283</v>
      </c>
      <c r="J55" s="229">
        <v>2.047861002457954</v>
      </c>
      <c r="K55" s="229">
        <v>1.8896508474216309</v>
      </c>
      <c r="L55" s="229">
        <v>6.1365391232393716</v>
      </c>
      <c r="M55" s="229">
        <v>2.5059193225133138</v>
      </c>
      <c r="N55" s="229">
        <v>1.2510919999044401</v>
      </c>
      <c r="O55" s="229">
        <v>0.93792235695890858</v>
      </c>
      <c r="P55" s="229">
        <v>0.93331754582453419</v>
      </c>
      <c r="Q55" s="229">
        <v>0.77272231648955225</v>
      </c>
      <c r="R55" s="229">
        <v>0.73158656687560808</v>
      </c>
      <c r="S55" s="229">
        <v>0.73170807136904992</v>
      </c>
      <c r="T55" s="229">
        <v>0.73098137873169478</v>
      </c>
      <c r="U55" s="229">
        <v>0.87660881948023928</v>
      </c>
      <c r="V55" s="229">
        <v>0.72957825423510114</v>
      </c>
      <c r="W55" s="229">
        <v>3.4963508624265232</v>
      </c>
      <c r="X55" s="229">
        <v>1.4585231805549861</v>
      </c>
      <c r="Y55" s="229">
        <v>11.08306597544834</v>
      </c>
      <c r="DA55" s="73" t="s">
        <v>2347</v>
      </c>
    </row>
    <row r="56" spans="1:105" ht="12" customHeight="1" x14ac:dyDescent="0.25">
      <c r="A56" s="64" t="s">
        <v>159</v>
      </c>
      <c r="B56" s="229">
        <v>81.077112011979622</v>
      </c>
      <c r="C56" s="229">
        <v>77.659894026031381</v>
      </c>
      <c r="D56" s="229">
        <v>74.777146352463703</v>
      </c>
      <c r="E56" s="229">
        <v>71.805331109057789</v>
      </c>
      <c r="F56" s="229">
        <v>64.915494962168282</v>
      </c>
      <c r="G56" s="229">
        <v>64.403057477118693</v>
      </c>
      <c r="H56" s="229">
        <v>64.035273818712199</v>
      </c>
      <c r="I56" s="229">
        <v>54.525688572202228</v>
      </c>
      <c r="J56" s="229">
        <v>53.739533712079478</v>
      </c>
      <c r="K56" s="229">
        <v>55.100144048126893</v>
      </c>
      <c r="L56" s="229">
        <v>51.004965087751863</v>
      </c>
      <c r="M56" s="229">
        <v>45.89777016478309</v>
      </c>
      <c r="N56" s="229">
        <v>40.30125298750847</v>
      </c>
      <c r="O56" s="229">
        <v>35.278180192824898</v>
      </c>
      <c r="P56" s="229">
        <v>28.35633600972594</v>
      </c>
      <c r="Q56" s="229">
        <v>25.288620913838528</v>
      </c>
      <c r="R56" s="229">
        <v>25.072375487488721</v>
      </c>
      <c r="S56" s="229">
        <v>23.449945354621011</v>
      </c>
      <c r="T56" s="229">
        <v>22.07924815847975</v>
      </c>
      <c r="U56" s="229">
        <v>20.893443893778809</v>
      </c>
      <c r="V56" s="229">
        <v>20.532658267604351</v>
      </c>
      <c r="W56" s="229">
        <v>20.50957824887551</v>
      </c>
      <c r="X56" s="229">
        <v>34.920394547610883</v>
      </c>
      <c r="Y56" s="229">
        <v>28.6614194261752</v>
      </c>
      <c r="DA56" s="73" t="s">
        <v>2348</v>
      </c>
    </row>
    <row r="57" spans="1:105" ht="12" customHeight="1" x14ac:dyDescent="0.25">
      <c r="A57" s="64" t="s">
        <v>32</v>
      </c>
      <c r="B57" s="229">
        <v>52.79750037146173</v>
      </c>
      <c r="C57" s="229">
        <v>52.103088608075062</v>
      </c>
      <c r="D57" s="229">
        <v>32.79757234724925</v>
      </c>
      <c r="E57" s="229">
        <v>37.035594009955886</v>
      </c>
      <c r="F57" s="229">
        <v>40.988088969076337</v>
      </c>
      <c r="G57" s="229">
        <v>38.138401804403379</v>
      </c>
      <c r="H57" s="229">
        <v>33.911550104900243</v>
      </c>
      <c r="I57" s="229">
        <v>32.471982538275817</v>
      </c>
      <c r="J57" s="229">
        <v>29.694109332515371</v>
      </c>
      <c r="K57" s="229">
        <v>18.45479212947291</v>
      </c>
      <c r="L57" s="229">
        <v>7.9513427338543448</v>
      </c>
      <c r="M57" s="229">
        <v>7.0726208284124583</v>
      </c>
      <c r="N57" s="229">
        <v>6.7257825052226146</v>
      </c>
      <c r="O57" s="229">
        <v>2.5211161161797921</v>
      </c>
      <c r="P57" s="229">
        <v>3.0133358294527688</v>
      </c>
      <c r="Q57" s="229">
        <v>4.4256554699181967</v>
      </c>
      <c r="R57" s="229">
        <v>1.512881696351327</v>
      </c>
      <c r="S57" s="229">
        <v>0.84062608892767032</v>
      </c>
      <c r="T57" s="229">
        <v>2.519373674527595</v>
      </c>
      <c r="U57" s="229">
        <v>5.0354798059040888</v>
      </c>
      <c r="V57" s="229">
        <v>2.5145377169756569</v>
      </c>
      <c r="W57" s="229">
        <v>1.673665966208183</v>
      </c>
      <c r="X57" s="229">
        <v>6.3673943397436634</v>
      </c>
      <c r="Y57" s="229">
        <v>4.8585708576085649</v>
      </c>
      <c r="DA57" s="73" t="s">
        <v>2349</v>
      </c>
    </row>
    <row r="58" spans="1:105" ht="12" customHeight="1" x14ac:dyDescent="0.25">
      <c r="A58" s="64" t="s">
        <v>33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0.39185418634606189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0</v>
      </c>
      <c r="DA58" s="73" t="s">
        <v>2350</v>
      </c>
    </row>
    <row r="59" spans="1:105" ht="12" customHeight="1" x14ac:dyDescent="0.25">
      <c r="A59" s="64" t="s">
        <v>35</v>
      </c>
      <c r="B59" s="229">
        <v>234.59127515568511</v>
      </c>
      <c r="C59" s="229">
        <v>231.18303431892301</v>
      </c>
      <c r="D59" s="229">
        <v>254.28046807568691</v>
      </c>
      <c r="E59" s="229">
        <v>275.62263818577122</v>
      </c>
      <c r="F59" s="229">
        <v>279.76739916077742</v>
      </c>
      <c r="G59" s="229">
        <v>280.0059983835215</v>
      </c>
      <c r="H59" s="229">
        <v>270.54700964100039</v>
      </c>
      <c r="I59" s="229">
        <v>281.0064734054975</v>
      </c>
      <c r="J59" s="229">
        <v>277.58121123078149</v>
      </c>
      <c r="K59" s="229">
        <v>275.98219420562361</v>
      </c>
      <c r="L59" s="229">
        <v>303.03188825551013</v>
      </c>
      <c r="M59" s="229">
        <v>309.35429310310639</v>
      </c>
      <c r="N59" s="229">
        <v>313.38243177474698</v>
      </c>
      <c r="O59" s="229">
        <v>319.67150746993968</v>
      </c>
      <c r="P59" s="229">
        <v>316.27812639840897</v>
      </c>
      <c r="Q59" s="229">
        <v>317.47891023570082</v>
      </c>
      <c r="R59" s="229">
        <v>333.5687457962905</v>
      </c>
      <c r="S59" s="229">
        <v>338.03657751751672</v>
      </c>
      <c r="T59" s="229">
        <v>338.13309572034763</v>
      </c>
      <c r="U59" s="229">
        <v>333.14471585681667</v>
      </c>
      <c r="V59" s="229">
        <v>336.25942334163051</v>
      </c>
      <c r="W59" s="229">
        <v>345.51184390409043</v>
      </c>
      <c r="X59" s="229">
        <v>312.993560370664</v>
      </c>
      <c r="Y59" s="229">
        <v>307.46657973962391</v>
      </c>
      <c r="DA59" s="73" t="s">
        <v>2351</v>
      </c>
    </row>
    <row r="60" spans="1:105" ht="12" customHeight="1" x14ac:dyDescent="0.25">
      <c r="A60" s="64" t="s">
        <v>36</v>
      </c>
      <c r="B60" s="229">
        <v>5.9467104515019233</v>
      </c>
      <c r="C60" s="229">
        <v>5.3031040430661944</v>
      </c>
      <c r="D60" s="229">
        <v>5.095660655222825</v>
      </c>
      <c r="E60" s="229">
        <v>6.9147795947699653E-2</v>
      </c>
      <c r="F60" s="229">
        <v>3.7233428587225247E-2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2352</v>
      </c>
    </row>
    <row r="61" spans="1:105" ht="12" customHeight="1" x14ac:dyDescent="0.25">
      <c r="A61" s="64" t="s">
        <v>38</v>
      </c>
      <c r="B61" s="229">
        <v>0</v>
      </c>
      <c r="C61" s="229">
        <v>0</v>
      </c>
      <c r="D61" s="229">
        <v>0</v>
      </c>
      <c r="E61" s="229">
        <v>9.8460535388337767E-2</v>
      </c>
      <c r="F61" s="229">
        <v>0</v>
      </c>
      <c r="G61" s="229">
        <v>5.523915142242046E-2</v>
      </c>
      <c r="H61" s="229">
        <v>4.413456534900112E-2</v>
      </c>
      <c r="I61" s="229">
        <v>7.164115325815168E-2</v>
      </c>
      <c r="J61" s="229">
        <v>1.151594246197706</v>
      </c>
      <c r="K61" s="229">
        <v>2.4023948038543921</v>
      </c>
      <c r="L61" s="229">
        <v>1.82657185479652</v>
      </c>
      <c r="M61" s="229">
        <v>1.792238402988003</v>
      </c>
      <c r="N61" s="229">
        <v>4.5454624556555387</v>
      </c>
      <c r="O61" s="229">
        <v>0.2950337108090797</v>
      </c>
      <c r="P61" s="229">
        <v>7.6131100385305628E-2</v>
      </c>
      <c r="Q61" s="229">
        <v>0</v>
      </c>
      <c r="R61" s="229">
        <v>0</v>
      </c>
      <c r="S61" s="229">
        <v>0</v>
      </c>
      <c r="T61" s="229">
        <v>0</v>
      </c>
      <c r="U61" s="229">
        <v>0</v>
      </c>
      <c r="V61" s="229">
        <v>0</v>
      </c>
      <c r="W61" s="229">
        <v>0</v>
      </c>
      <c r="X61" s="229">
        <v>0.70719958158251117</v>
      </c>
      <c r="Y61" s="229">
        <v>0</v>
      </c>
      <c r="DA61" s="73" t="s">
        <v>2353</v>
      </c>
    </row>
    <row r="62" spans="1:105" ht="12" customHeight="1" x14ac:dyDescent="0.25">
      <c r="A62" s="64" t="s">
        <v>39</v>
      </c>
      <c r="B62" s="229">
        <v>0</v>
      </c>
      <c r="C62" s="229">
        <v>0</v>
      </c>
      <c r="D62" s="229">
        <v>0</v>
      </c>
      <c r="E62" s="229">
        <v>0</v>
      </c>
      <c r="F62" s="229">
        <v>0</v>
      </c>
      <c r="G62" s="229">
        <v>0</v>
      </c>
      <c r="H62" s="229">
        <v>0</v>
      </c>
      <c r="I62" s="229">
        <v>0</v>
      </c>
      <c r="J62" s="229">
        <v>0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0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0</v>
      </c>
      <c r="DA62" s="73" t="s">
        <v>2354</v>
      </c>
    </row>
    <row r="63" spans="1:105" ht="12" customHeight="1" x14ac:dyDescent="0.25">
      <c r="A63" s="166" t="s">
        <v>2203</v>
      </c>
      <c r="B63" s="347">
        <v>0</v>
      </c>
      <c r="C63" s="347">
        <v>0</v>
      </c>
      <c r="D63" s="347">
        <v>0</v>
      </c>
      <c r="E63" s="347">
        <v>0</v>
      </c>
      <c r="F63" s="347">
        <v>0</v>
      </c>
      <c r="G63" s="347">
        <v>0</v>
      </c>
      <c r="H63" s="347">
        <v>0</v>
      </c>
      <c r="I63" s="347">
        <v>0</v>
      </c>
      <c r="J63" s="347">
        <v>0</v>
      </c>
      <c r="K63" s="347">
        <v>0</v>
      </c>
      <c r="L63" s="347">
        <v>0</v>
      </c>
      <c r="M63" s="347">
        <v>0</v>
      </c>
      <c r="N63" s="347">
        <v>0</v>
      </c>
      <c r="O63" s="347">
        <v>0</v>
      </c>
      <c r="P63" s="347">
        <v>0</v>
      </c>
      <c r="Q63" s="347">
        <v>0</v>
      </c>
      <c r="R63" s="347">
        <v>0</v>
      </c>
      <c r="S63" s="347">
        <v>0</v>
      </c>
      <c r="T63" s="347">
        <v>0</v>
      </c>
      <c r="U63" s="347">
        <v>0</v>
      </c>
      <c r="V63" s="347">
        <v>0</v>
      </c>
      <c r="W63" s="347">
        <v>0</v>
      </c>
      <c r="X63" s="347">
        <v>0</v>
      </c>
      <c r="Y63" s="347">
        <v>0</v>
      </c>
      <c r="DA63" s="168" t="s">
        <v>2355</v>
      </c>
    </row>
    <row r="64" spans="1:105" ht="12" customHeight="1" x14ac:dyDescent="0.25">
      <c r="A64" s="60" t="s">
        <v>2205</v>
      </c>
      <c r="B64" s="262">
        <v>0</v>
      </c>
      <c r="C64" s="262">
        <v>0</v>
      </c>
      <c r="D64" s="262">
        <v>0</v>
      </c>
      <c r="E64" s="262">
        <v>0</v>
      </c>
      <c r="F64" s="262">
        <v>0</v>
      </c>
      <c r="G64" s="262">
        <v>0</v>
      </c>
      <c r="H64" s="262">
        <v>0</v>
      </c>
      <c r="I64" s="262">
        <v>0</v>
      </c>
      <c r="J64" s="262">
        <v>0</v>
      </c>
      <c r="K64" s="262">
        <v>0</v>
      </c>
      <c r="L64" s="262">
        <v>0</v>
      </c>
      <c r="M64" s="262">
        <v>0</v>
      </c>
      <c r="N64" s="262">
        <v>0</v>
      </c>
      <c r="O64" s="262">
        <v>0</v>
      </c>
      <c r="P64" s="262">
        <v>0</v>
      </c>
      <c r="Q64" s="262">
        <v>0</v>
      </c>
      <c r="R64" s="262">
        <v>0</v>
      </c>
      <c r="S64" s="262">
        <v>0</v>
      </c>
      <c r="T64" s="262">
        <v>0</v>
      </c>
      <c r="U64" s="262">
        <v>0</v>
      </c>
      <c r="V64" s="262">
        <v>0</v>
      </c>
      <c r="W64" s="262">
        <v>0</v>
      </c>
      <c r="X64" s="262">
        <v>0</v>
      </c>
      <c r="Y64" s="262">
        <v>0</v>
      </c>
      <c r="DA64" s="72" t="s">
        <v>2356</v>
      </c>
    </row>
    <row r="65" spans="1:105" ht="12" customHeight="1" x14ac:dyDescent="0.25">
      <c r="A65" s="101" t="s">
        <v>2207</v>
      </c>
      <c r="B65" s="278">
        <v>0</v>
      </c>
      <c r="C65" s="278">
        <v>0</v>
      </c>
      <c r="D65" s="278">
        <v>0</v>
      </c>
      <c r="E65" s="278">
        <v>0</v>
      </c>
      <c r="F65" s="278">
        <v>0</v>
      </c>
      <c r="G65" s="278">
        <v>0</v>
      </c>
      <c r="H65" s="278">
        <v>0</v>
      </c>
      <c r="I65" s="278">
        <v>0</v>
      </c>
      <c r="J65" s="278">
        <v>0</v>
      </c>
      <c r="K65" s="278">
        <v>0</v>
      </c>
      <c r="L65" s="278">
        <v>0</v>
      </c>
      <c r="M65" s="278">
        <v>0</v>
      </c>
      <c r="N65" s="278">
        <v>0</v>
      </c>
      <c r="O65" s="278">
        <v>0</v>
      </c>
      <c r="P65" s="278">
        <v>0</v>
      </c>
      <c r="Q65" s="278">
        <v>0</v>
      </c>
      <c r="R65" s="278">
        <v>0</v>
      </c>
      <c r="S65" s="278">
        <v>0</v>
      </c>
      <c r="T65" s="278">
        <v>0</v>
      </c>
      <c r="U65" s="278">
        <v>0</v>
      </c>
      <c r="V65" s="278">
        <v>0</v>
      </c>
      <c r="W65" s="278">
        <v>0</v>
      </c>
      <c r="X65" s="278">
        <v>0</v>
      </c>
      <c r="Y65" s="278">
        <v>0</v>
      </c>
      <c r="DA65" s="102" t="s">
        <v>2357</v>
      </c>
    </row>
    <row r="66" spans="1:105" ht="12" customHeight="1" x14ac:dyDescent="0.25">
      <c r="A66" s="57" t="s">
        <v>2209</v>
      </c>
      <c r="B66" s="261">
        <f t="shared" ref="B66:Y66" si="3">B67+B68+B79</f>
        <v>270.16597565924383</v>
      </c>
      <c r="C66" s="261">
        <f t="shared" si="3"/>
        <v>266.90497623568052</v>
      </c>
      <c r="D66" s="261">
        <f t="shared" si="3"/>
        <v>270.27060863021097</v>
      </c>
      <c r="E66" s="261">
        <f t="shared" si="3"/>
        <v>277.65172041990343</v>
      </c>
      <c r="F66" s="261">
        <f t="shared" si="3"/>
        <v>284.16153015894167</v>
      </c>
      <c r="G66" s="261">
        <f t="shared" si="3"/>
        <v>277.68578609811004</v>
      </c>
      <c r="H66" s="261">
        <f t="shared" si="3"/>
        <v>272.64167777275259</v>
      </c>
      <c r="I66" s="261">
        <f t="shared" si="3"/>
        <v>277.5967139533214</v>
      </c>
      <c r="J66" s="261">
        <f t="shared" si="3"/>
        <v>263.88946350521599</v>
      </c>
      <c r="K66" s="261">
        <f t="shared" si="3"/>
        <v>259.72886768630877</v>
      </c>
      <c r="L66" s="261">
        <f t="shared" si="3"/>
        <v>269.48968130572956</v>
      </c>
      <c r="M66" s="261">
        <f t="shared" si="3"/>
        <v>274.59956773404031</v>
      </c>
      <c r="N66" s="261">
        <f t="shared" si="3"/>
        <v>277.27080658598436</v>
      </c>
      <c r="O66" s="261">
        <f t="shared" si="3"/>
        <v>273.04637935493031</v>
      </c>
      <c r="P66" s="261">
        <f t="shared" si="3"/>
        <v>273.66501888408044</v>
      </c>
      <c r="Q66" s="261">
        <f t="shared" si="3"/>
        <v>266.69726302975118</v>
      </c>
      <c r="R66" s="261">
        <f t="shared" si="3"/>
        <v>277.21116610282456</v>
      </c>
      <c r="S66" s="261">
        <f t="shared" si="3"/>
        <v>279.04216223448213</v>
      </c>
      <c r="T66" s="261">
        <f t="shared" si="3"/>
        <v>282.43844758363792</v>
      </c>
      <c r="U66" s="261">
        <f t="shared" si="3"/>
        <v>276.80390270132875</v>
      </c>
      <c r="V66" s="261">
        <f t="shared" si="3"/>
        <v>276.41302259846532</v>
      </c>
      <c r="W66" s="261">
        <f t="shared" si="3"/>
        <v>282.80605969014744</v>
      </c>
      <c r="X66" s="261">
        <f t="shared" si="3"/>
        <v>272.90646456214137</v>
      </c>
      <c r="Y66" s="261">
        <f t="shared" si="3"/>
        <v>265.68405631516185</v>
      </c>
      <c r="DA66" s="70"/>
    </row>
    <row r="67" spans="1:105" ht="12" customHeight="1" x14ac:dyDescent="0.25">
      <c r="A67" s="165" t="s">
        <v>2210</v>
      </c>
      <c r="B67" s="346">
        <v>186.08617506604131</v>
      </c>
      <c r="C67" s="346">
        <v>183.82050548765369</v>
      </c>
      <c r="D67" s="346">
        <v>187.26457041847419</v>
      </c>
      <c r="E67" s="346">
        <v>194.52140432109559</v>
      </c>
      <c r="F67" s="346">
        <v>198.4947057525774</v>
      </c>
      <c r="G67" s="346">
        <v>195.22908247393349</v>
      </c>
      <c r="H67" s="346">
        <v>191.65822203134891</v>
      </c>
      <c r="I67" s="346">
        <v>197.26901218691569</v>
      </c>
      <c r="J67" s="346">
        <v>187.32713818720919</v>
      </c>
      <c r="K67" s="346">
        <v>184.53495787994211</v>
      </c>
      <c r="L67" s="346">
        <v>191.06238249618229</v>
      </c>
      <c r="M67" s="346">
        <v>195.91266089202961</v>
      </c>
      <c r="N67" s="346">
        <v>198.0551201724428</v>
      </c>
      <c r="O67" s="346">
        <v>196.46597626669589</v>
      </c>
      <c r="P67" s="346">
        <v>198.25111824347599</v>
      </c>
      <c r="Q67" s="346">
        <v>192.18209206000461</v>
      </c>
      <c r="R67" s="346">
        <v>200.4470509555168</v>
      </c>
      <c r="S67" s="346">
        <v>201.77088547607261</v>
      </c>
      <c r="T67" s="346">
        <v>204.42091830973499</v>
      </c>
      <c r="U67" s="346">
        <v>201.0085582447625</v>
      </c>
      <c r="V67" s="346">
        <v>201.04946186149391</v>
      </c>
      <c r="W67" s="346">
        <v>205.5726910707875</v>
      </c>
      <c r="X67" s="346">
        <v>197.33050623765391</v>
      </c>
      <c r="Y67" s="346">
        <v>192.78130167115111</v>
      </c>
      <c r="DA67" s="167" t="s">
        <v>2358</v>
      </c>
    </row>
    <row r="68" spans="1:105" ht="12" customHeight="1" x14ac:dyDescent="0.25">
      <c r="A68" s="165" t="s">
        <v>2212</v>
      </c>
      <c r="B68" s="346">
        <v>84.079800593202492</v>
      </c>
      <c r="C68" s="346">
        <v>83.084470748026831</v>
      </c>
      <c r="D68" s="346">
        <v>83.006038211736779</v>
      </c>
      <c r="E68" s="346">
        <v>83.130316098807853</v>
      </c>
      <c r="F68" s="346">
        <v>85.66682440636427</v>
      </c>
      <c r="G68" s="346">
        <v>82.456703624176527</v>
      </c>
      <c r="H68" s="346">
        <v>80.983455741403645</v>
      </c>
      <c r="I68" s="346">
        <v>80.327701766405696</v>
      </c>
      <c r="J68" s="346">
        <v>76.562325318006799</v>
      </c>
      <c r="K68" s="346">
        <v>75.193909806366676</v>
      </c>
      <c r="L68" s="346">
        <v>78.427298809547267</v>
      </c>
      <c r="M68" s="346">
        <v>78.686906842010728</v>
      </c>
      <c r="N68" s="346">
        <v>79.21568641354159</v>
      </c>
      <c r="O68" s="346">
        <v>76.580403088234448</v>
      </c>
      <c r="P68" s="346">
        <v>75.413900640604467</v>
      </c>
      <c r="Q68" s="346">
        <v>74.515170969746606</v>
      </c>
      <c r="R68" s="346">
        <v>76.764115147307763</v>
      </c>
      <c r="S68" s="346">
        <v>77.271276758409556</v>
      </c>
      <c r="T68" s="346">
        <v>78.017529273902923</v>
      </c>
      <c r="U68" s="346">
        <v>75.795344456566283</v>
      </c>
      <c r="V68" s="346">
        <v>75.363560736971394</v>
      </c>
      <c r="W68" s="346">
        <v>77.233368619359936</v>
      </c>
      <c r="X68" s="346">
        <v>75.575958324487445</v>
      </c>
      <c r="Y68" s="346">
        <v>72.902754644010741</v>
      </c>
      <c r="DA68" s="167" t="s">
        <v>2359</v>
      </c>
    </row>
    <row r="69" spans="1:105" ht="12" customHeight="1" x14ac:dyDescent="0.25">
      <c r="A69" s="64" t="s">
        <v>28</v>
      </c>
      <c r="B69" s="229">
        <v>11.28599655017366</v>
      </c>
      <c r="C69" s="229">
        <v>11.45820760569193</v>
      </c>
      <c r="D69" s="229">
        <v>11.331876756456451</v>
      </c>
      <c r="E69" s="229">
        <v>9.9669503010736644</v>
      </c>
      <c r="F69" s="229">
        <v>12.5412372237976</v>
      </c>
      <c r="G69" s="229">
        <v>9.9155458849617943</v>
      </c>
      <c r="H69" s="229">
        <v>11.032134857388369</v>
      </c>
      <c r="I69" s="229">
        <v>8.468734193412617</v>
      </c>
      <c r="J69" s="229">
        <v>7.9568598120949448</v>
      </c>
      <c r="K69" s="229">
        <v>8.5446467306160905</v>
      </c>
      <c r="L69" s="229">
        <v>8.7411800290753572</v>
      </c>
      <c r="M69" s="229">
        <v>9.6277565819480539</v>
      </c>
      <c r="N69" s="229">
        <v>10.235050742720009</v>
      </c>
      <c r="O69" s="229">
        <v>9.0129358594908311</v>
      </c>
      <c r="P69" s="229">
        <v>9.7388513660941189</v>
      </c>
      <c r="Q69" s="229">
        <v>8.9703460178230525</v>
      </c>
      <c r="R69" s="229">
        <v>8.7856661467636616</v>
      </c>
      <c r="S69" s="229">
        <v>8.8834588132418482</v>
      </c>
      <c r="T69" s="229">
        <v>9.5536413864184659</v>
      </c>
      <c r="U69" s="229">
        <v>7.9930816045811639</v>
      </c>
      <c r="V69" s="229">
        <v>7.5451080071367551</v>
      </c>
      <c r="W69" s="229">
        <v>7.3136515812745193</v>
      </c>
      <c r="X69" s="229">
        <v>8.4335735672281391</v>
      </c>
      <c r="Y69" s="229">
        <v>6.5849284724811019</v>
      </c>
      <c r="DA69" s="73" t="s">
        <v>2360</v>
      </c>
    </row>
    <row r="70" spans="1:105" ht="12" customHeight="1" x14ac:dyDescent="0.25">
      <c r="A70" s="64" t="s">
        <v>30</v>
      </c>
      <c r="B70" s="229">
        <v>0</v>
      </c>
      <c r="C70" s="229">
        <v>0</v>
      </c>
      <c r="D70" s="229">
        <v>0</v>
      </c>
      <c r="E70" s="229">
        <v>0</v>
      </c>
      <c r="F70" s="229">
        <v>0</v>
      </c>
      <c r="G70" s="229">
        <v>0</v>
      </c>
      <c r="H70" s="229">
        <v>0</v>
      </c>
      <c r="I70" s="229">
        <v>0</v>
      </c>
      <c r="J70" s="229">
        <v>0</v>
      </c>
      <c r="K70" s="229">
        <v>0</v>
      </c>
      <c r="L70" s="229">
        <v>0</v>
      </c>
      <c r="M70" s="229">
        <v>0</v>
      </c>
      <c r="N70" s="229">
        <v>0</v>
      </c>
      <c r="O70" s="229">
        <v>0</v>
      </c>
      <c r="P70" s="229">
        <v>0</v>
      </c>
      <c r="Q70" s="229">
        <v>0</v>
      </c>
      <c r="R70" s="229">
        <v>0</v>
      </c>
      <c r="S70" s="229">
        <v>0</v>
      </c>
      <c r="T70" s="229">
        <v>0</v>
      </c>
      <c r="U70" s="229">
        <v>0</v>
      </c>
      <c r="V70" s="229">
        <v>0</v>
      </c>
      <c r="W70" s="229">
        <v>0</v>
      </c>
      <c r="X70" s="229">
        <v>0</v>
      </c>
      <c r="Y70" s="229">
        <v>0</v>
      </c>
      <c r="DA70" s="73" t="s">
        <v>2361</v>
      </c>
    </row>
    <row r="71" spans="1:105" ht="12" customHeight="1" x14ac:dyDescent="0.25">
      <c r="A71" s="64" t="s">
        <v>31</v>
      </c>
      <c r="B71" s="229">
        <v>2.2673312913315482</v>
      </c>
      <c r="C71" s="229">
        <v>2.6375090488875119</v>
      </c>
      <c r="D71" s="229">
        <v>2.5532262051907448</v>
      </c>
      <c r="E71" s="229">
        <v>0.71206476932360285</v>
      </c>
      <c r="F71" s="229">
        <v>0.4714078933660335</v>
      </c>
      <c r="G71" s="229">
        <v>0.47195169068372911</v>
      </c>
      <c r="H71" s="229">
        <v>0.53142661022744442</v>
      </c>
      <c r="I71" s="229">
        <v>2.4523207303907828</v>
      </c>
      <c r="J71" s="229">
        <v>0.38574667082310488</v>
      </c>
      <c r="K71" s="229">
        <v>0.35594531197969798</v>
      </c>
      <c r="L71" s="229">
        <v>1.155913186648968</v>
      </c>
      <c r="M71" s="229">
        <v>0.47202912446234169</v>
      </c>
      <c r="N71" s="229">
        <v>0.2356627589847699</v>
      </c>
      <c r="O71" s="229">
        <v>0.1766723553274398</v>
      </c>
      <c r="P71" s="229">
        <v>0.1758049670805216</v>
      </c>
      <c r="Q71" s="229">
        <v>0.14555434216423699</v>
      </c>
      <c r="R71" s="229">
        <v>0.13780577991008691</v>
      </c>
      <c r="S71" s="229">
        <v>0.13782866718308981</v>
      </c>
      <c r="T71" s="229">
        <v>0.13769178325139961</v>
      </c>
      <c r="U71" s="229">
        <v>0.16512299092702559</v>
      </c>
      <c r="V71" s="229">
        <v>0.13742748279220751</v>
      </c>
      <c r="W71" s="229">
        <v>0.65859240621884618</v>
      </c>
      <c r="X71" s="229">
        <v>0.27473566835938801</v>
      </c>
      <c r="Y71" s="229">
        <v>2.0876689372035639</v>
      </c>
      <c r="DA71" s="73" t="s">
        <v>2362</v>
      </c>
    </row>
    <row r="72" spans="1:105" ht="12" customHeight="1" x14ac:dyDescent="0.25">
      <c r="A72" s="64" t="s">
        <v>159</v>
      </c>
      <c r="B72" s="229">
        <v>15.27214298286596</v>
      </c>
      <c r="C72" s="229">
        <v>14.62845649243804</v>
      </c>
      <c r="D72" s="229">
        <v>14.08544585032557</v>
      </c>
      <c r="E72" s="229">
        <v>13.525657937440251</v>
      </c>
      <c r="F72" s="229">
        <v>12.227849466558011</v>
      </c>
      <c r="G72" s="229">
        <v>12.13132384610546</v>
      </c>
      <c r="H72" s="229">
        <v>12.06204603787376</v>
      </c>
      <c r="I72" s="229">
        <v>10.27076682246469</v>
      </c>
      <c r="J72" s="229">
        <v>10.122682250474799</v>
      </c>
      <c r="K72" s="229">
        <v>10.378974502140251</v>
      </c>
      <c r="L72" s="229">
        <v>9.6075834514324843</v>
      </c>
      <c r="M72" s="229">
        <v>8.6455633551391973</v>
      </c>
      <c r="N72" s="229">
        <v>7.5913717538797121</v>
      </c>
      <c r="O72" s="229">
        <v>6.6451973770418098</v>
      </c>
      <c r="P72" s="229">
        <v>5.3413596915827259</v>
      </c>
      <c r="Q72" s="229">
        <v>4.7635075405568426</v>
      </c>
      <c r="R72" s="229">
        <v>4.7227743300532774</v>
      </c>
      <c r="S72" s="229">
        <v>4.4171642219230716</v>
      </c>
      <c r="T72" s="229">
        <v>4.1589719522898143</v>
      </c>
      <c r="U72" s="229">
        <v>3.9356071600469762</v>
      </c>
      <c r="V72" s="229">
        <v>3.867647540712178</v>
      </c>
      <c r="W72" s="229">
        <v>3.863300057959929</v>
      </c>
      <c r="X72" s="229">
        <v>6.5778028510735167</v>
      </c>
      <c r="Y72" s="229">
        <v>5.3988269279221974</v>
      </c>
      <c r="DA72" s="73" t="s">
        <v>2363</v>
      </c>
    </row>
    <row r="73" spans="1:105" ht="12" customHeight="1" x14ac:dyDescent="0.25">
      <c r="A73" s="64" t="s">
        <v>32</v>
      </c>
      <c r="B73" s="229">
        <v>9.9452355270343382</v>
      </c>
      <c r="C73" s="229">
        <v>9.8144322031831148</v>
      </c>
      <c r="D73" s="229">
        <v>6.1779360654098312</v>
      </c>
      <c r="E73" s="229">
        <v>6.9762337747285326</v>
      </c>
      <c r="F73" s="229">
        <v>7.7207480606570371</v>
      </c>
      <c r="G73" s="229">
        <v>7.1839648828239042</v>
      </c>
      <c r="H73" s="229">
        <v>6.3877712108953357</v>
      </c>
      <c r="I73" s="229">
        <v>6.1166061290935083</v>
      </c>
      <c r="J73" s="229">
        <v>5.5933502343796278</v>
      </c>
      <c r="K73" s="229">
        <v>3.476248932975508</v>
      </c>
      <c r="L73" s="229">
        <v>1.497759850144309</v>
      </c>
      <c r="M73" s="229">
        <v>1.332238826404563</v>
      </c>
      <c r="N73" s="229">
        <v>1.266906399875728</v>
      </c>
      <c r="O73" s="229">
        <v>0.47489167839397728</v>
      </c>
      <c r="P73" s="229">
        <v>0.56760896510467662</v>
      </c>
      <c r="Q73" s="229">
        <v>0.83364147355799822</v>
      </c>
      <c r="R73" s="229">
        <v>0.28497494557310299</v>
      </c>
      <c r="S73" s="229">
        <v>0.15834508046282991</v>
      </c>
      <c r="T73" s="229">
        <v>0.47456346223788493</v>
      </c>
      <c r="U73" s="229">
        <v>0.94851143158304152</v>
      </c>
      <c r="V73" s="229">
        <v>0.47365253394555318</v>
      </c>
      <c r="W73" s="229">
        <v>0.31526117923035007</v>
      </c>
      <c r="X73" s="229">
        <v>1.1993983797855099</v>
      </c>
      <c r="Y73" s="229">
        <v>0.91518786237502014</v>
      </c>
      <c r="DA73" s="73" t="s">
        <v>2364</v>
      </c>
    </row>
    <row r="74" spans="1:105" ht="12" customHeight="1" x14ac:dyDescent="0.25">
      <c r="A74" s="64" t="s">
        <v>33</v>
      </c>
      <c r="B74" s="229">
        <v>0</v>
      </c>
      <c r="C74" s="229">
        <v>0</v>
      </c>
      <c r="D74" s="229">
        <v>0</v>
      </c>
      <c r="E74" s="229">
        <v>0</v>
      </c>
      <c r="F74" s="229">
        <v>0</v>
      </c>
      <c r="G74" s="229">
        <v>0</v>
      </c>
      <c r="H74" s="229">
        <v>0</v>
      </c>
      <c r="I74" s="229">
        <v>7.3811868896211108E-2</v>
      </c>
      <c r="J74" s="229">
        <v>0</v>
      </c>
      <c r="K74" s="229">
        <v>0</v>
      </c>
      <c r="L74" s="229">
        <v>0</v>
      </c>
      <c r="M74" s="229">
        <v>0</v>
      </c>
      <c r="N74" s="229">
        <v>0</v>
      </c>
      <c r="O74" s="229">
        <v>0</v>
      </c>
      <c r="P74" s="229">
        <v>0</v>
      </c>
      <c r="Q74" s="229">
        <v>0</v>
      </c>
      <c r="R74" s="229">
        <v>0</v>
      </c>
      <c r="S74" s="229">
        <v>0</v>
      </c>
      <c r="T74" s="229">
        <v>0</v>
      </c>
      <c r="U74" s="229">
        <v>0</v>
      </c>
      <c r="V74" s="229">
        <v>0</v>
      </c>
      <c r="W74" s="229">
        <v>0</v>
      </c>
      <c r="X74" s="229">
        <v>0</v>
      </c>
      <c r="Y74" s="229">
        <v>0</v>
      </c>
      <c r="DA74" s="73" t="s">
        <v>2365</v>
      </c>
    </row>
    <row r="75" spans="1:105" ht="12" customHeight="1" x14ac:dyDescent="0.25">
      <c r="A75" s="64" t="s">
        <v>35</v>
      </c>
      <c r="B75" s="229">
        <v>44.188938256472532</v>
      </c>
      <c r="C75" s="229">
        <v>43.546942752594923</v>
      </c>
      <c r="D75" s="229">
        <v>47.897705897913319</v>
      </c>
      <c r="E75" s="229">
        <v>51.917837663801777</v>
      </c>
      <c r="F75" s="229">
        <v>52.698568262971918</v>
      </c>
      <c r="G75" s="229">
        <v>52.743512160884947</v>
      </c>
      <c r="H75" s="229">
        <v>50.961763588886498</v>
      </c>
      <c r="I75" s="229">
        <v>52.931967289678212</v>
      </c>
      <c r="J75" s="229">
        <v>52.286765550396531</v>
      </c>
      <c r="K75" s="229">
        <v>51.985565667541287</v>
      </c>
      <c r="L75" s="229">
        <v>57.080798895774777</v>
      </c>
      <c r="M75" s="229">
        <v>58.271722800585152</v>
      </c>
      <c r="N75" s="229">
        <v>59.030485763664252</v>
      </c>
      <c r="O75" s="229">
        <v>60.21513160098587</v>
      </c>
      <c r="P75" s="229">
        <v>59.57593516645931</v>
      </c>
      <c r="Q75" s="229">
        <v>59.802121595644472</v>
      </c>
      <c r="R75" s="229">
        <v>62.832893945007633</v>
      </c>
      <c r="S75" s="229">
        <v>63.674479975598707</v>
      </c>
      <c r="T75" s="229">
        <v>63.692660689705363</v>
      </c>
      <c r="U75" s="229">
        <v>62.753021269428068</v>
      </c>
      <c r="V75" s="229">
        <v>63.339725172384703</v>
      </c>
      <c r="W75" s="229">
        <v>65.082563394676299</v>
      </c>
      <c r="X75" s="229">
        <v>58.957235748490717</v>
      </c>
      <c r="Y75" s="229">
        <v>57.916142444028857</v>
      </c>
      <c r="DA75" s="73" t="s">
        <v>2366</v>
      </c>
    </row>
    <row r="76" spans="1:105" ht="12" customHeight="1" x14ac:dyDescent="0.25">
      <c r="A76" s="64" t="s">
        <v>36</v>
      </c>
      <c r="B76" s="229">
        <v>1.120155985324462</v>
      </c>
      <c r="C76" s="229">
        <v>0.99892264523130514</v>
      </c>
      <c r="D76" s="229">
        <v>0.95984743644086445</v>
      </c>
      <c r="E76" s="229">
        <v>1.3025069596796611E-2</v>
      </c>
      <c r="F76" s="229">
        <v>7.0134990136601584E-3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0</v>
      </c>
      <c r="W76" s="229">
        <v>0</v>
      </c>
      <c r="X76" s="229">
        <v>0</v>
      </c>
      <c r="Y76" s="229">
        <v>0</v>
      </c>
      <c r="DA76" s="73" t="s">
        <v>2367</v>
      </c>
    </row>
    <row r="77" spans="1:105" ht="12" customHeight="1" x14ac:dyDescent="0.25">
      <c r="A77" s="64" t="s">
        <v>38</v>
      </c>
      <c r="B77" s="229">
        <v>0</v>
      </c>
      <c r="C77" s="229">
        <v>0</v>
      </c>
      <c r="D77" s="229">
        <v>0</v>
      </c>
      <c r="E77" s="229">
        <v>1.8546582843232601E-2</v>
      </c>
      <c r="F77" s="229">
        <v>0</v>
      </c>
      <c r="G77" s="229">
        <v>1.0405158716688619E-2</v>
      </c>
      <c r="H77" s="229">
        <v>8.3134361322218155E-3</v>
      </c>
      <c r="I77" s="229">
        <v>1.3494732469679541E-2</v>
      </c>
      <c r="J77" s="229">
        <v>0.216920799837795</v>
      </c>
      <c r="K77" s="229">
        <v>0.45252866111384688</v>
      </c>
      <c r="L77" s="229">
        <v>0.3440633964713668</v>
      </c>
      <c r="M77" s="229">
        <v>0.33759615347142441</v>
      </c>
      <c r="N77" s="229">
        <v>0.8562089944171094</v>
      </c>
      <c r="O77" s="229">
        <v>5.5574216994508069E-2</v>
      </c>
      <c r="P77" s="229">
        <v>1.434048428310466E-2</v>
      </c>
      <c r="Q77" s="229">
        <v>0</v>
      </c>
      <c r="R77" s="229">
        <v>0</v>
      </c>
      <c r="S77" s="229">
        <v>0</v>
      </c>
      <c r="T77" s="229">
        <v>0</v>
      </c>
      <c r="U77" s="229">
        <v>0</v>
      </c>
      <c r="V77" s="229">
        <v>0</v>
      </c>
      <c r="W77" s="229">
        <v>0</v>
      </c>
      <c r="X77" s="229">
        <v>0.1332121095501683</v>
      </c>
      <c r="Y77" s="229">
        <v>0</v>
      </c>
      <c r="DA77" s="73" t="s">
        <v>2368</v>
      </c>
    </row>
    <row r="78" spans="1:105" ht="12" customHeight="1" x14ac:dyDescent="0.25">
      <c r="A78" s="64" t="s">
        <v>39</v>
      </c>
      <c r="B78" s="229">
        <v>0</v>
      </c>
      <c r="C78" s="229">
        <v>0</v>
      </c>
      <c r="D78" s="229">
        <v>0</v>
      </c>
      <c r="E78" s="229">
        <v>0</v>
      </c>
      <c r="F78" s="229">
        <v>0</v>
      </c>
      <c r="G78" s="229">
        <v>0</v>
      </c>
      <c r="H78" s="229">
        <v>0</v>
      </c>
      <c r="I78" s="229">
        <v>0</v>
      </c>
      <c r="J78" s="229">
        <v>0</v>
      </c>
      <c r="K78" s="229">
        <v>0</v>
      </c>
      <c r="L78" s="229">
        <v>0</v>
      </c>
      <c r="M78" s="229">
        <v>0</v>
      </c>
      <c r="N78" s="229">
        <v>0</v>
      </c>
      <c r="O78" s="229">
        <v>0</v>
      </c>
      <c r="P78" s="229">
        <v>0</v>
      </c>
      <c r="Q78" s="229">
        <v>0</v>
      </c>
      <c r="R78" s="229">
        <v>0</v>
      </c>
      <c r="S78" s="229">
        <v>0</v>
      </c>
      <c r="T78" s="229">
        <v>0</v>
      </c>
      <c r="U78" s="229">
        <v>0</v>
      </c>
      <c r="V78" s="229">
        <v>0</v>
      </c>
      <c r="W78" s="229">
        <v>0</v>
      </c>
      <c r="X78" s="229">
        <v>0</v>
      </c>
      <c r="Y78" s="229">
        <v>0</v>
      </c>
      <c r="DA78" s="73" t="s">
        <v>2369</v>
      </c>
    </row>
    <row r="79" spans="1:105" ht="12" customHeight="1" x14ac:dyDescent="0.25">
      <c r="A79" s="165" t="s">
        <v>2224</v>
      </c>
      <c r="B79" s="346">
        <v>0</v>
      </c>
      <c r="C79" s="346">
        <v>0</v>
      </c>
      <c r="D79" s="346">
        <v>0</v>
      </c>
      <c r="E79" s="346">
        <v>0</v>
      </c>
      <c r="F79" s="346">
        <v>0</v>
      </c>
      <c r="G79" s="346">
        <v>0</v>
      </c>
      <c r="H79" s="346">
        <v>0</v>
      </c>
      <c r="I79" s="346">
        <v>0</v>
      </c>
      <c r="J79" s="346">
        <v>0</v>
      </c>
      <c r="K79" s="346">
        <v>0</v>
      </c>
      <c r="L79" s="346">
        <v>0</v>
      </c>
      <c r="M79" s="346">
        <v>0</v>
      </c>
      <c r="N79" s="346">
        <v>0</v>
      </c>
      <c r="O79" s="346">
        <v>0</v>
      </c>
      <c r="P79" s="346">
        <v>0</v>
      </c>
      <c r="Q79" s="346">
        <v>0</v>
      </c>
      <c r="R79" s="346">
        <v>0</v>
      </c>
      <c r="S79" s="346">
        <v>0</v>
      </c>
      <c r="T79" s="346">
        <v>0</v>
      </c>
      <c r="U79" s="346">
        <v>0</v>
      </c>
      <c r="V79" s="346">
        <v>0</v>
      </c>
      <c r="W79" s="346">
        <v>0</v>
      </c>
      <c r="X79" s="346">
        <v>0</v>
      </c>
      <c r="Y79" s="346">
        <v>0</v>
      </c>
      <c r="DA79" s="167" t="s">
        <v>2370</v>
      </c>
    </row>
    <row r="80" spans="1:105" ht="12" customHeight="1" x14ac:dyDescent="0.25">
      <c r="A80" s="132" t="s">
        <v>2226</v>
      </c>
      <c r="B80" s="316">
        <v>0</v>
      </c>
      <c r="C80" s="316">
        <v>0</v>
      </c>
      <c r="D80" s="316">
        <v>0</v>
      </c>
      <c r="E80" s="316">
        <v>0</v>
      </c>
      <c r="F80" s="316">
        <v>0</v>
      </c>
      <c r="G80" s="316">
        <v>0</v>
      </c>
      <c r="H80" s="316">
        <v>0</v>
      </c>
      <c r="I80" s="316">
        <v>0</v>
      </c>
      <c r="J80" s="316">
        <v>0</v>
      </c>
      <c r="K80" s="316">
        <v>0</v>
      </c>
      <c r="L80" s="316">
        <v>0</v>
      </c>
      <c r="M80" s="316">
        <v>0</v>
      </c>
      <c r="N80" s="316">
        <v>0</v>
      </c>
      <c r="O80" s="316">
        <v>0</v>
      </c>
      <c r="P80" s="316">
        <v>0</v>
      </c>
      <c r="Q80" s="316">
        <v>0</v>
      </c>
      <c r="R80" s="316">
        <v>0</v>
      </c>
      <c r="S80" s="316">
        <v>0</v>
      </c>
      <c r="T80" s="316">
        <v>0</v>
      </c>
      <c r="U80" s="316">
        <v>0</v>
      </c>
      <c r="V80" s="316">
        <v>0</v>
      </c>
      <c r="W80" s="316">
        <v>0</v>
      </c>
      <c r="X80" s="316">
        <v>0</v>
      </c>
      <c r="Y80" s="316">
        <v>0</v>
      </c>
      <c r="DA80" s="139" t="s">
        <v>2371</v>
      </c>
    </row>
    <row r="81" spans="1:105" ht="12" customHeight="1" x14ac:dyDescent="0.25">
      <c r="A81" s="172"/>
      <c r="B81" s="172"/>
      <c r="C81" s="172"/>
      <c r="D81" s="172"/>
      <c r="E81" s="172"/>
      <c r="F81" s="172"/>
      <c r="G81" s="172"/>
      <c r="H81" s="172"/>
      <c r="I81" s="172"/>
      <c r="J81" s="172"/>
      <c r="K81" s="172"/>
      <c r="L81" s="172"/>
      <c r="M81" s="172"/>
      <c r="N81" s="172"/>
      <c r="O81" s="172"/>
      <c r="P81" s="172"/>
      <c r="Q81" s="172"/>
      <c r="R81" s="172"/>
      <c r="S81" s="172"/>
      <c r="T81" s="172"/>
      <c r="U81" s="172"/>
      <c r="V81" s="172"/>
      <c r="W81" s="172"/>
      <c r="X81" s="172"/>
      <c r="Y81" s="172"/>
      <c r="DA81" s="176"/>
    </row>
    <row r="82" spans="1:105" ht="15" customHeight="1" x14ac:dyDescent="0.25">
      <c r="A82" s="32" t="s">
        <v>429</v>
      </c>
      <c r="B82" s="257"/>
      <c r="C82" s="257"/>
      <c r="D82" s="257"/>
      <c r="E82" s="257"/>
      <c r="F82" s="257"/>
      <c r="G82" s="257"/>
      <c r="H82" s="257"/>
      <c r="I82" s="257"/>
      <c r="J82" s="257"/>
      <c r="K82" s="257"/>
      <c r="L82" s="257"/>
      <c r="M82" s="257"/>
      <c r="N82" s="257"/>
      <c r="O82" s="257"/>
      <c r="P82" s="257"/>
      <c r="Q82" s="257"/>
      <c r="R82" s="257"/>
      <c r="S82" s="257"/>
      <c r="T82" s="257"/>
      <c r="U82" s="257"/>
      <c r="V82" s="257"/>
      <c r="W82" s="257"/>
      <c r="X82" s="257"/>
      <c r="Y82" s="257"/>
      <c r="DA82" s="88"/>
    </row>
    <row r="83" spans="1:105" ht="12" customHeight="1" x14ac:dyDescent="0.25">
      <c r="A83" s="172"/>
      <c r="B83" s="172"/>
      <c r="C83" s="172"/>
      <c r="D83" s="172"/>
      <c r="E83" s="172"/>
      <c r="F83" s="172"/>
      <c r="G83" s="172"/>
      <c r="H83" s="172"/>
      <c r="I83" s="172"/>
      <c r="J83" s="172"/>
      <c r="K83" s="172"/>
      <c r="L83" s="172"/>
      <c r="M83" s="172"/>
      <c r="N83" s="172"/>
      <c r="O83" s="172"/>
      <c r="P83" s="172"/>
      <c r="Q83" s="172"/>
      <c r="R83" s="172"/>
      <c r="S83" s="172"/>
      <c r="T83" s="172"/>
      <c r="U83" s="172"/>
      <c r="V83" s="172"/>
      <c r="W83" s="172"/>
      <c r="X83" s="172"/>
      <c r="Y83" s="172"/>
      <c r="DA83" s="176"/>
    </row>
    <row r="84" spans="1:105" ht="12" customHeight="1" x14ac:dyDescent="0.25">
      <c r="A84" s="35" t="s">
        <v>22</v>
      </c>
      <c r="B84" s="232">
        <f t="shared" ref="B84:Y84" si="4">SUM(B$85:B$89,B$91:B$93,B$95:B$97,B$98,B$100:B$104,B$106:B$109)</f>
        <v>0.99999999999999989</v>
      </c>
      <c r="C84" s="232">
        <f t="shared" si="4"/>
        <v>0.99999999999999989</v>
      </c>
      <c r="D84" s="232">
        <f t="shared" si="4"/>
        <v>1</v>
      </c>
      <c r="E84" s="232">
        <f t="shared" si="4"/>
        <v>0.99999999999999989</v>
      </c>
      <c r="F84" s="232">
        <f t="shared" si="4"/>
        <v>1</v>
      </c>
      <c r="G84" s="232">
        <f t="shared" si="4"/>
        <v>1</v>
      </c>
      <c r="H84" s="232">
        <f t="shared" si="4"/>
        <v>1.0000000000000002</v>
      </c>
      <c r="I84" s="232">
        <f t="shared" si="4"/>
        <v>0.99999999999999978</v>
      </c>
      <c r="J84" s="232">
        <f t="shared" si="4"/>
        <v>0.99999999999999989</v>
      </c>
      <c r="K84" s="232">
        <f t="shared" si="4"/>
        <v>1.0000000000000002</v>
      </c>
      <c r="L84" s="232">
        <f t="shared" si="4"/>
        <v>1.0000000000000002</v>
      </c>
      <c r="M84" s="232">
        <f t="shared" si="4"/>
        <v>1</v>
      </c>
      <c r="N84" s="232">
        <f t="shared" si="4"/>
        <v>1</v>
      </c>
      <c r="O84" s="232">
        <f t="shared" si="4"/>
        <v>0.99999999999999989</v>
      </c>
      <c r="P84" s="232">
        <f t="shared" si="4"/>
        <v>0.99999999999999978</v>
      </c>
      <c r="Q84" s="232">
        <f t="shared" si="4"/>
        <v>0.99999999999999989</v>
      </c>
      <c r="R84" s="232">
        <f t="shared" si="4"/>
        <v>0.99999999999999989</v>
      </c>
      <c r="S84" s="232">
        <f t="shared" si="4"/>
        <v>1</v>
      </c>
      <c r="T84" s="232">
        <f t="shared" si="4"/>
        <v>0.99999999999999978</v>
      </c>
      <c r="U84" s="232">
        <f t="shared" si="4"/>
        <v>1</v>
      </c>
      <c r="V84" s="232">
        <f t="shared" si="4"/>
        <v>1</v>
      </c>
      <c r="W84" s="232">
        <f t="shared" si="4"/>
        <v>1.0000000000000002</v>
      </c>
      <c r="X84" s="232">
        <f t="shared" si="4"/>
        <v>1.0000000000000002</v>
      </c>
      <c r="Y84" s="232">
        <f t="shared" si="4"/>
        <v>0.99999999999999978</v>
      </c>
      <c r="DA84" s="95"/>
    </row>
    <row r="85" spans="1:105" ht="12" customHeight="1" x14ac:dyDescent="0.25">
      <c r="A85" s="55" t="s">
        <v>91</v>
      </c>
      <c r="B85" s="299">
        <f t="shared" ref="B85:Y85" si="5">IF(B$6=0,0,B$6/B$5)</f>
        <v>0</v>
      </c>
      <c r="C85" s="299">
        <f t="shared" si="5"/>
        <v>0</v>
      </c>
      <c r="D85" s="299">
        <f t="shared" si="5"/>
        <v>0</v>
      </c>
      <c r="E85" s="299">
        <f t="shared" si="5"/>
        <v>0</v>
      </c>
      <c r="F85" s="299">
        <f t="shared" si="5"/>
        <v>0</v>
      </c>
      <c r="G85" s="299">
        <f t="shared" si="5"/>
        <v>0</v>
      </c>
      <c r="H85" s="299">
        <f t="shared" si="5"/>
        <v>0</v>
      </c>
      <c r="I85" s="299">
        <f t="shared" si="5"/>
        <v>0</v>
      </c>
      <c r="J85" s="299">
        <f t="shared" si="5"/>
        <v>0</v>
      </c>
      <c r="K85" s="299">
        <f t="shared" si="5"/>
        <v>0</v>
      </c>
      <c r="L85" s="299">
        <f t="shared" si="5"/>
        <v>0</v>
      </c>
      <c r="M85" s="299">
        <f t="shared" si="5"/>
        <v>0</v>
      </c>
      <c r="N85" s="299">
        <f t="shared" si="5"/>
        <v>0</v>
      </c>
      <c r="O85" s="299">
        <f t="shared" si="5"/>
        <v>0</v>
      </c>
      <c r="P85" s="299">
        <f t="shared" si="5"/>
        <v>0</v>
      </c>
      <c r="Q85" s="299">
        <f t="shared" si="5"/>
        <v>0</v>
      </c>
      <c r="R85" s="299">
        <f t="shared" si="5"/>
        <v>0</v>
      </c>
      <c r="S85" s="299">
        <f t="shared" si="5"/>
        <v>0</v>
      </c>
      <c r="T85" s="299">
        <f t="shared" si="5"/>
        <v>0</v>
      </c>
      <c r="U85" s="299">
        <f t="shared" si="5"/>
        <v>0</v>
      </c>
      <c r="V85" s="299">
        <f t="shared" si="5"/>
        <v>0</v>
      </c>
      <c r="W85" s="299">
        <f t="shared" si="5"/>
        <v>0</v>
      </c>
      <c r="X85" s="299">
        <f t="shared" si="5"/>
        <v>0</v>
      </c>
      <c r="Y85" s="299">
        <f t="shared" si="5"/>
        <v>0</v>
      </c>
      <c r="DA85" s="67"/>
    </row>
    <row r="86" spans="1:105" ht="12" customHeight="1" x14ac:dyDescent="0.25">
      <c r="A86" s="173" t="s">
        <v>92</v>
      </c>
      <c r="B86" s="233">
        <f t="shared" ref="B86:Y86" si="6">IF(B$7=0,0,B$7/B$5)</f>
        <v>0</v>
      </c>
      <c r="C86" s="233">
        <f t="shared" si="6"/>
        <v>0</v>
      </c>
      <c r="D86" s="233">
        <f t="shared" si="6"/>
        <v>0</v>
      </c>
      <c r="E86" s="233">
        <f t="shared" si="6"/>
        <v>0</v>
      </c>
      <c r="F86" s="233">
        <f t="shared" si="6"/>
        <v>0</v>
      </c>
      <c r="G86" s="233">
        <f t="shared" si="6"/>
        <v>0</v>
      </c>
      <c r="H86" s="233">
        <f t="shared" si="6"/>
        <v>0</v>
      </c>
      <c r="I86" s="233">
        <f t="shared" si="6"/>
        <v>0</v>
      </c>
      <c r="J86" s="233">
        <f t="shared" si="6"/>
        <v>0</v>
      </c>
      <c r="K86" s="233">
        <f t="shared" si="6"/>
        <v>0</v>
      </c>
      <c r="L86" s="233">
        <f t="shared" si="6"/>
        <v>0</v>
      </c>
      <c r="M86" s="233">
        <f t="shared" si="6"/>
        <v>0</v>
      </c>
      <c r="N86" s="233">
        <f t="shared" si="6"/>
        <v>0</v>
      </c>
      <c r="O86" s="233">
        <f t="shared" si="6"/>
        <v>0</v>
      </c>
      <c r="P86" s="233">
        <f t="shared" si="6"/>
        <v>0</v>
      </c>
      <c r="Q86" s="233">
        <f t="shared" si="6"/>
        <v>0</v>
      </c>
      <c r="R86" s="233">
        <f t="shared" si="6"/>
        <v>0</v>
      </c>
      <c r="S86" s="233">
        <f t="shared" si="6"/>
        <v>0</v>
      </c>
      <c r="T86" s="233">
        <f t="shared" si="6"/>
        <v>0</v>
      </c>
      <c r="U86" s="233">
        <f t="shared" si="6"/>
        <v>0</v>
      </c>
      <c r="V86" s="233">
        <f t="shared" si="6"/>
        <v>0</v>
      </c>
      <c r="W86" s="233">
        <f t="shared" si="6"/>
        <v>0</v>
      </c>
      <c r="X86" s="233">
        <f t="shared" si="6"/>
        <v>0</v>
      </c>
      <c r="Y86" s="233">
        <f t="shared" si="6"/>
        <v>0</v>
      </c>
      <c r="DA86" s="177"/>
    </row>
    <row r="87" spans="1:105" ht="12" customHeight="1" x14ac:dyDescent="0.25">
      <c r="A87" s="173" t="s">
        <v>93</v>
      </c>
      <c r="B87" s="233">
        <f t="shared" ref="B87:Y87" si="7">IF(B$8=0,0,B$8/B$5)</f>
        <v>0</v>
      </c>
      <c r="C87" s="233">
        <f t="shared" si="7"/>
        <v>0</v>
      </c>
      <c r="D87" s="233">
        <f t="shared" si="7"/>
        <v>0</v>
      </c>
      <c r="E87" s="233">
        <f t="shared" si="7"/>
        <v>0</v>
      </c>
      <c r="F87" s="233">
        <f t="shared" si="7"/>
        <v>0</v>
      </c>
      <c r="G87" s="233">
        <f t="shared" si="7"/>
        <v>0</v>
      </c>
      <c r="H87" s="233">
        <f t="shared" si="7"/>
        <v>0</v>
      </c>
      <c r="I87" s="233">
        <f t="shared" si="7"/>
        <v>0</v>
      </c>
      <c r="J87" s="233">
        <f t="shared" si="7"/>
        <v>0</v>
      </c>
      <c r="K87" s="233">
        <f t="shared" si="7"/>
        <v>0</v>
      </c>
      <c r="L87" s="233">
        <f t="shared" si="7"/>
        <v>0</v>
      </c>
      <c r="M87" s="233">
        <f t="shared" si="7"/>
        <v>0</v>
      </c>
      <c r="N87" s="233">
        <f t="shared" si="7"/>
        <v>0</v>
      </c>
      <c r="O87" s="233">
        <f t="shared" si="7"/>
        <v>0</v>
      </c>
      <c r="P87" s="233">
        <f t="shared" si="7"/>
        <v>0</v>
      </c>
      <c r="Q87" s="233">
        <f t="shared" si="7"/>
        <v>0</v>
      </c>
      <c r="R87" s="233">
        <f t="shared" si="7"/>
        <v>0</v>
      </c>
      <c r="S87" s="233">
        <f t="shared" si="7"/>
        <v>0</v>
      </c>
      <c r="T87" s="233">
        <f t="shared" si="7"/>
        <v>0</v>
      </c>
      <c r="U87" s="233">
        <f t="shared" si="7"/>
        <v>0</v>
      </c>
      <c r="V87" s="233">
        <f t="shared" si="7"/>
        <v>0</v>
      </c>
      <c r="W87" s="233">
        <f t="shared" si="7"/>
        <v>0</v>
      </c>
      <c r="X87" s="233">
        <f t="shared" si="7"/>
        <v>0</v>
      </c>
      <c r="Y87" s="233">
        <f t="shared" si="7"/>
        <v>0</v>
      </c>
      <c r="DA87" s="177"/>
    </row>
    <row r="88" spans="1:105" ht="12" customHeight="1" x14ac:dyDescent="0.25">
      <c r="A88" s="173" t="s">
        <v>94</v>
      </c>
      <c r="B88" s="233">
        <f t="shared" ref="B88:Y88" si="8">IF(B$9=0,0,B$9/B$5)</f>
        <v>0</v>
      </c>
      <c r="C88" s="233">
        <f t="shared" si="8"/>
        <v>0</v>
      </c>
      <c r="D88" s="233">
        <f t="shared" si="8"/>
        <v>0</v>
      </c>
      <c r="E88" s="233">
        <f t="shared" si="8"/>
        <v>0</v>
      </c>
      <c r="F88" s="233">
        <f t="shared" si="8"/>
        <v>0</v>
      </c>
      <c r="G88" s="233">
        <f t="shared" si="8"/>
        <v>0</v>
      </c>
      <c r="H88" s="233">
        <f t="shared" si="8"/>
        <v>0</v>
      </c>
      <c r="I88" s="233">
        <f t="shared" si="8"/>
        <v>0</v>
      </c>
      <c r="J88" s="233">
        <f t="shared" si="8"/>
        <v>0</v>
      </c>
      <c r="K88" s="233">
        <f t="shared" si="8"/>
        <v>0</v>
      </c>
      <c r="L88" s="233">
        <f t="shared" si="8"/>
        <v>0</v>
      </c>
      <c r="M88" s="233">
        <f t="shared" si="8"/>
        <v>0</v>
      </c>
      <c r="N88" s="233">
        <f t="shared" si="8"/>
        <v>0</v>
      </c>
      <c r="O88" s="233">
        <f t="shared" si="8"/>
        <v>0</v>
      </c>
      <c r="P88" s="233">
        <f t="shared" si="8"/>
        <v>0</v>
      </c>
      <c r="Q88" s="233">
        <f t="shared" si="8"/>
        <v>0</v>
      </c>
      <c r="R88" s="233">
        <f t="shared" si="8"/>
        <v>0</v>
      </c>
      <c r="S88" s="233">
        <f t="shared" si="8"/>
        <v>0</v>
      </c>
      <c r="T88" s="233">
        <f t="shared" si="8"/>
        <v>0</v>
      </c>
      <c r="U88" s="233">
        <f t="shared" si="8"/>
        <v>0</v>
      </c>
      <c r="V88" s="233">
        <f t="shared" si="8"/>
        <v>0</v>
      </c>
      <c r="W88" s="233">
        <f t="shared" si="8"/>
        <v>0</v>
      </c>
      <c r="X88" s="233">
        <f t="shared" si="8"/>
        <v>0</v>
      </c>
      <c r="Y88" s="233">
        <f t="shared" si="8"/>
        <v>0</v>
      </c>
      <c r="DA88" s="177"/>
    </row>
    <row r="89" spans="1:105" ht="12" customHeight="1" x14ac:dyDescent="0.25">
      <c r="A89" s="56" t="s">
        <v>95</v>
      </c>
      <c r="B89" s="300">
        <f t="shared" ref="B89:Y89" si="9">IF(B$10=0,0,B$10/B$5)</f>
        <v>1.840306891668337E-2</v>
      </c>
      <c r="C89" s="300">
        <f t="shared" si="9"/>
        <v>1.7912352875886214E-2</v>
      </c>
      <c r="D89" s="300">
        <f t="shared" si="9"/>
        <v>1.8078561929316613E-2</v>
      </c>
      <c r="E89" s="300">
        <f t="shared" si="9"/>
        <v>1.8684414691470599E-2</v>
      </c>
      <c r="F89" s="300">
        <f t="shared" si="9"/>
        <v>1.8609814557750074E-2</v>
      </c>
      <c r="G89" s="300">
        <f t="shared" si="9"/>
        <v>1.8572441608110897E-2</v>
      </c>
      <c r="H89" s="300">
        <f t="shared" si="9"/>
        <v>1.8088055225841421E-2</v>
      </c>
      <c r="I89" s="300">
        <f t="shared" si="9"/>
        <v>1.8809722971992258E-2</v>
      </c>
      <c r="J89" s="300">
        <f t="shared" si="9"/>
        <v>1.7908659041251326E-2</v>
      </c>
      <c r="K89" s="300">
        <f t="shared" si="9"/>
        <v>1.8020018429265122E-2</v>
      </c>
      <c r="L89" s="300">
        <f t="shared" si="9"/>
        <v>1.866247026129618E-2</v>
      </c>
      <c r="M89" s="300">
        <f t="shared" si="9"/>
        <v>1.8992330777683839E-2</v>
      </c>
      <c r="N89" s="300">
        <f t="shared" si="9"/>
        <v>1.8921807278949324E-2</v>
      </c>
      <c r="O89" s="300">
        <f t="shared" si="9"/>
        <v>1.9378972329807145E-2</v>
      </c>
      <c r="P89" s="300">
        <f t="shared" si="9"/>
        <v>1.9433049569219211E-2</v>
      </c>
      <c r="Q89" s="300">
        <f t="shared" si="9"/>
        <v>1.8812291733327421E-2</v>
      </c>
      <c r="R89" s="300">
        <f t="shared" si="9"/>
        <v>1.9309104242972486E-2</v>
      </c>
      <c r="S89" s="300">
        <f t="shared" si="9"/>
        <v>1.9313282897129282E-2</v>
      </c>
      <c r="T89" s="300">
        <f t="shared" si="9"/>
        <v>1.9122899645237616E-2</v>
      </c>
      <c r="U89" s="300">
        <f t="shared" si="9"/>
        <v>1.9293834644185884E-2</v>
      </c>
      <c r="V89" s="300">
        <f t="shared" si="9"/>
        <v>1.9601891511641972E-2</v>
      </c>
      <c r="W89" s="300">
        <f t="shared" si="9"/>
        <v>1.9927483612669595E-2</v>
      </c>
      <c r="X89" s="300">
        <f t="shared" si="9"/>
        <v>1.9348732803419089E-2</v>
      </c>
      <c r="Y89" s="300">
        <f t="shared" si="9"/>
        <v>1.9450717559207145E-2</v>
      </c>
      <c r="DA89" s="68"/>
    </row>
    <row r="90" spans="1:105" ht="12" customHeight="1" x14ac:dyDescent="0.25">
      <c r="A90" s="174" t="s">
        <v>2147</v>
      </c>
      <c r="B90" s="301">
        <f t="shared" ref="B90:Y90" si="10">IF(B$16=0,0,B$16/B$5)</f>
        <v>6.5036736043040319E-2</v>
      </c>
      <c r="C90" s="301">
        <f t="shared" si="10"/>
        <v>6.3887075012191222E-2</v>
      </c>
      <c r="D90" s="301">
        <f t="shared" si="10"/>
        <v>6.2735324999047437E-2</v>
      </c>
      <c r="E90" s="301">
        <f t="shared" si="10"/>
        <v>6.3592689678657013E-2</v>
      </c>
      <c r="F90" s="301">
        <f t="shared" si="10"/>
        <v>6.4609583179216654E-2</v>
      </c>
      <c r="G90" s="301">
        <f t="shared" si="10"/>
        <v>6.3526254467124343E-2</v>
      </c>
      <c r="H90" s="301">
        <f t="shared" si="10"/>
        <v>6.2534161922276496E-2</v>
      </c>
      <c r="I90" s="301">
        <f t="shared" si="10"/>
        <v>6.4102083508240565E-2</v>
      </c>
      <c r="J90" s="301">
        <f t="shared" si="10"/>
        <v>6.0414992427788798E-2</v>
      </c>
      <c r="K90" s="301">
        <f t="shared" si="10"/>
        <v>6.0206873975331768E-2</v>
      </c>
      <c r="L90" s="301">
        <f t="shared" si="10"/>
        <v>6.1354111310894972E-2</v>
      </c>
      <c r="M90" s="301">
        <f t="shared" si="10"/>
        <v>6.259340155241605E-2</v>
      </c>
      <c r="N90" s="301">
        <f t="shared" si="10"/>
        <v>6.2590417585469932E-2</v>
      </c>
      <c r="O90" s="301">
        <f t="shared" si="10"/>
        <v>6.3132026195748342E-2</v>
      </c>
      <c r="P90" s="301">
        <f t="shared" si="10"/>
        <v>6.3931549866483639E-2</v>
      </c>
      <c r="Q90" s="301">
        <f t="shared" si="10"/>
        <v>6.1707233226384377E-2</v>
      </c>
      <c r="R90" s="301">
        <f t="shared" si="10"/>
        <v>6.2742631298385587E-2</v>
      </c>
      <c r="S90" s="301">
        <f t="shared" si="10"/>
        <v>6.2715708571809289E-2</v>
      </c>
      <c r="T90" s="301">
        <f t="shared" si="10"/>
        <v>6.2897960839256778E-2</v>
      </c>
      <c r="U90" s="301">
        <f t="shared" si="10"/>
        <v>6.2980193515862717E-2</v>
      </c>
      <c r="V90" s="301">
        <f t="shared" si="10"/>
        <v>6.3480074191863842E-2</v>
      </c>
      <c r="W90" s="301">
        <f t="shared" si="10"/>
        <v>6.4369588734169383E-2</v>
      </c>
      <c r="X90" s="301">
        <f t="shared" si="10"/>
        <v>6.3597783028400717E-2</v>
      </c>
      <c r="Y90" s="301">
        <f t="shared" si="10"/>
        <v>6.3738431775455809E-2</v>
      </c>
      <c r="DA90" s="178"/>
    </row>
    <row r="91" spans="1:105" ht="12" customHeight="1" x14ac:dyDescent="0.25">
      <c r="A91" s="62" t="s">
        <v>2148</v>
      </c>
      <c r="B91" s="302">
        <f t="shared" ref="B91:Y91" si="11">IF(B$17=0,0,B$17/B$5)</f>
        <v>6.5036736043040319E-2</v>
      </c>
      <c r="C91" s="302">
        <f t="shared" si="11"/>
        <v>6.3887075012191222E-2</v>
      </c>
      <c r="D91" s="302">
        <f t="shared" si="11"/>
        <v>6.2735324999047437E-2</v>
      </c>
      <c r="E91" s="302">
        <f t="shared" si="11"/>
        <v>6.3592689678657013E-2</v>
      </c>
      <c r="F91" s="302">
        <f t="shared" si="11"/>
        <v>6.4609583179216654E-2</v>
      </c>
      <c r="G91" s="302">
        <f t="shared" si="11"/>
        <v>6.3526254467124343E-2</v>
      </c>
      <c r="H91" s="302">
        <f t="shared" si="11"/>
        <v>6.2534161922276496E-2</v>
      </c>
      <c r="I91" s="302">
        <f t="shared" si="11"/>
        <v>6.4102083508240565E-2</v>
      </c>
      <c r="J91" s="302">
        <f t="shared" si="11"/>
        <v>6.0414992427788798E-2</v>
      </c>
      <c r="K91" s="302">
        <f t="shared" si="11"/>
        <v>6.0206873975331768E-2</v>
      </c>
      <c r="L91" s="302">
        <f t="shared" si="11"/>
        <v>6.1354111310894972E-2</v>
      </c>
      <c r="M91" s="302">
        <f t="shared" si="11"/>
        <v>6.259340155241605E-2</v>
      </c>
      <c r="N91" s="302">
        <f t="shared" si="11"/>
        <v>6.2590417585469932E-2</v>
      </c>
      <c r="O91" s="302">
        <f t="shared" si="11"/>
        <v>6.3132026195748342E-2</v>
      </c>
      <c r="P91" s="302">
        <f t="shared" si="11"/>
        <v>6.3931549866483639E-2</v>
      </c>
      <c r="Q91" s="302">
        <f t="shared" si="11"/>
        <v>6.1707233226384377E-2</v>
      </c>
      <c r="R91" s="302">
        <f t="shared" si="11"/>
        <v>6.2742631298385587E-2</v>
      </c>
      <c r="S91" s="302">
        <f t="shared" si="11"/>
        <v>6.2715708571809289E-2</v>
      </c>
      <c r="T91" s="302">
        <f t="shared" si="11"/>
        <v>6.2897960839256778E-2</v>
      </c>
      <c r="U91" s="302">
        <f t="shared" si="11"/>
        <v>6.2980193515862717E-2</v>
      </c>
      <c r="V91" s="302">
        <f t="shared" si="11"/>
        <v>6.3480074191863842E-2</v>
      </c>
      <c r="W91" s="302">
        <f t="shared" si="11"/>
        <v>6.4369588734169383E-2</v>
      </c>
      <c r="X91" s="302">
        <f t="shared" si="11"/>
        <v>6.3597783028400717E-2</v>
      </c>
      <c r="Y91" s="302">
        <f t="shared" si="11"/>
        <v>6.3738431775455809E-2</v>
      </c>
      <c r="DA91" s="72"/>
    </row>
    <row r="92" spans="1:105" ht="12" customHeight="1" x14ac:dyDescent="0.25">
      <c r="A92" s="62" t="s">
        <v>2155</v>
      </c>
      <c r="B92" s="302">
        <f t="shared" ref="B92:Y92" si="12">IF(B$23=0,0,B$23/B$5)</f>
        <v>0</v>
      </c>
      <c r="C92" s="302">
        <f t="shared" si="12"/>
        <v>0</v>
      </c>
      <c r="D92" s="302">
        <f t="shared" si="12"/>
        <v>0</v>
      </c>
      <c r="E92" s="302">
        <f t="shared" si="12"/>
        <v>0</v>
      </c>
      <c r="F92" s="302">
        <f t="shared" si="12"/>
        <v>0</v>
      </c>
      <c r="G92" s="302">
        <f t="shared" si="12"/>
        <v>0</v>
      </c>
      <c r="H92" s="302">
        <f t="shared" si="12"/>
        <v>0</v>
      </c>
      <c r="I92" s="302">
        <f t="shared" si="12"/>
        <v>0</v>
      </c>
      <c r="J92" s="302">
        <f t="shared" si="12"/>
        <v>0</v>
      </c>
      <c r="K92" s="302">
        <f t="shared" si="12"/>
        <v>0</v>
      </c>
      <c r="L92" s="302">
        <f t="shared" si="12"/>
        <v>0</v>
      </c>
      <c r="M92" s="302">
        <f t="shared" si="12"/>
        <v>0</v>
      </c>
      <c r="N92" s="302">
        <f t="shared" si="12"/>
        <v>0</v>
      </c>
      <c r="O92" s="302">
        <f t="shared" si="12"/>
        <v>0</v>
      </c>
      <c r="P92" s="302">
        <f t="shared" si="12"/>
        <v>0</v>
      </c>
      <c r="Q92" s="302">
        <f t="shared" si="12"/>
        <v>0</v>
      </c>
      <c r="R92" s="302">
        <f t="shared" si="12"/>
        <v>0</v>
      </c>
      <c r="S92" s="302">
        <f t="shared" si="12"/>
        <v>0</v>
      </c>
      <c r="T92" s="302">
        <f t="shared" si="12"/>
        <v>0</v>
      </c>
      <c r="U92" s="302">
        <f t="shared" si="12"/>
        <v>0</v>
      </c>
      <c r="V92" s="302">
        <f t="shared" si="12"/>
        <v>0</v>
      </c>
      <c r="W92" s="302">
        <f t="shared" si="12"/>
        <v>0</v>
      </c>
      <c r="X92" s="302">
        <f t="shared" si="12"/>
        <v>0</v>
      </c>
      <c r="Y92" s="302">
        <f t="shared" si="12"/>
        <v>0</v>
      </c>
      <c r="DA92" s="72"/>
    </row>
    <row r="93" spans="1:105" ht="12" customHeight="1" x14ac:dyDescent="0.25">
      <c r="A93" s="62" t="s">
        <v>2157</v>
      </c>
      <c r="B93" s="302">
        <f t="shared" ref="B93:Y93" si="13">IF(B$24=0,0,B$24/B$5)</f>
        <v>0</v>
      </c>
      <c r="C93" s="302">
        <f t="shared" si="13"/>
        <v>0</v>
      </c>
      <c r="D93" s="302">
        <f t="shared" si="13"/>
        <v>0</v>
      </c>
      <c r="E93" s="302">
        <f t="shared" si="13"/>
        <v>0</v>
      </c>
      <c r="F93" s="302">
        <f t="shared" si="13"/>
        <v>0</v>
      </c>
      <c r="G93" s="302">
        <f t="shared" si="13"/>
        <v>0</v>
      </c>
      <c r="H93" s="302">
        <f t="shared" si="13"/>
        <v>0</v>
      </c>
      <c r="I93" s="302">
        <f t="shared" si="13"/>
        <v>0</v>
      </c>
      <c r="J93" s="302">
        <f t="shared" si="13"/>
        <v>0</v>
      </c>
      <c r="K93" s="302">
        <f t="shared" si="13"/>
        <v>0</v>
      </c>
      <c r="L93" s="302">
        <f t="shared" si="13"/>
        <v>0</v>
      </c>
      <c r="M93" s="302">
        <f t="shared" si="13"/>
        <v>0</v>
      </c>
      <c r="N93" s="302">
        <f t="shared" si="13"/>
        <v>0</v>
      </c>
      <c r="O93" s="302">
        <f t="shared" si="13"/>
        <v>0</v>
      </c>
      <c r="P93" s="302">
        <f t="shared" si="13"/>
        <v>0</v>
      </c>
      <c r="Q93" s="302">
        <f t="shared" si="13"/>
        <v>0</v>
      </c>
      <c r="R93" s="302">
        <f t="shared" si="13"/>
        <v>0</v>
      </c>
      <c r="S93" s="302">
        <f t="shared" si="13"/>
        <v>0</v>
      </c>
      <c r="T93" s="302">
        <f t="shared" si="13"/>
        <v>0</v>
      </c>
      <c r="U93" s="302">
        <f t="shared" si="13"/>
        <v>0</v>
      </c>
      <c r="V93" s="302">
        <f t="shared" si="13"/>
        <v>0</v>
      </c>
      <c r="W93" s="302">
        <f t="shared" si="13"/>
        <v>0</v>
      </c>
      <c r="X93" s="302">
        <f t="shared" si="13"/>
        <v>0</v>
      </c>
      <c r="Y93" s="302">
        <f t="shared" si="13"/>
        <v>0</v>
      </c>
      <c r="DA93" s="72"/>
    </row>
    <row r="94" spans="1:105" ht="12" customHeight="1" x14ac:dyDescent="0.25">
      <c r="A94" s="174" t="s">
        <v>2159</v>
      </c>
      <c r="B94" s="301">
        <f t="shared" ref="B94:Y94" si="14">IF(B$25=0,0,B$25/B$5)</f>
        <v>5.4197280035866914E-2</v>
      </c>
      <c r="C94" s="301">
        <f t="shared" si="14"/>
        <v>5.3239229176826032E-2</v>
      </c>
      <c r="D94" s="301">
        <f t="shared" si="14"/>
        <v>5.2279437499206188E-2</v>
      </c>
      <c r="E94" s="301">
        <f t="shared" si="14"/>
        <v>5.2993908065547525E-2</v>
      </c>
      <c r="F94" s="301">
        <f t="shared" si="14"/>
        <v>5.3841319316013887E-2</v>
      </c>
      <c r="G94" s="301">
        <f t="shared" si="14"/>
        <v>5.2938545389270286E-2</v>
      </c>
      <c r="H94" s="301">
        <f t="shared" si="14"/>
        <v>5.211180160189708E-2</v>
      </c>
      <c r="I94" s="301">
        <f t="shared" si="14"/>
        <v>5.3418402923533802E-2</v>
      </c>
      <c r="J94" s="301">
        <f t="shared" si="14"/>
        <v>5.0345827023157354E-2</v>
      </c>
      <c r="K94" s="301">
        <f t="shared" si="14"/>
        <v>5.0172394979443147E-2</v>
      </c>
      <c r="L94" s="301">
        <f t="shared" si="14"/>
        <v>5.1128426092412499E-2</v>
      </c>
      <c r="M94" s="301">
        <f t="shared" si="14"/>
        <v>5.2161167960346727E-2</v>
      </c>
      <c r="N94" s="301">
        <f t="shared" si="14"/>
        <v>5.2158681321224955E-2</v>
      </c>
      <c r="O94" s="301">
        <f t="shared" si="14"/>
        <v>5.2610021829790292E-2</v>
      </c>
      <c r="P94" s="301">
        <f t="shared" si="14"/>
        <v>5.3276291555403053E-2</v>
      </c>
      <c r="Q94" s="301">
        <f t="shared" si="14"/>
        <v>5.142269435532032E-2</v>
      </c>
      <c r="R94" s="301">
        <f t="shared" si="14"/>
        <v>5.2285526081987992E-2</v>
      </c>
      <c r="S94" s="301">
        <f t="shared" si="14"/>
        <v>5.2263090476507748E-2</v>
      </c>
      <c r="T94" s="301">
        <f t="shared" si="14"/>
        <v>5.2414967366047324E-2</v>
      </c>
      <c r="U94" s="301">
        <f t="shared" si="14"/>
        <v>5.2483494596552285E-2</v>
      </c>
      <c r="V94" s="301">
        <f t="shared" si="14"/>
        <v>5.2900061826553199E-2</v>
      </c>
      <c r="W94" s="301">
        <f t="shared" si="14"/>
        <v>5.3641323945141137E-2</v>
      </c>
      <c r="X94" s="301">
        <f t="shared" si="14"/>
        <v>5.2998152523667255E-2</v>
      </c>
      <c r="Y94" s="301">
        <f t="shared" si="14"/>
        <v>5.3115359812879827E-2</v>
      </c>
      <c r="DA94" s="178"/>
    </row>
    <row r="95" spans="1:105" ht="12" customHeight="1" x14ac:dyDescent="0.25">
      <c r="A95" s="62" t="s">
        <v>2160</v>
      </c>
      <c r="B95" s="302">
        <f t="shared" ref="B95:Y95" si="15">IF(B$26=0,0,B$26/B$5)</f>
        <v>5.4197280035866914E-2</v>
      </c>
      <c r="C95" s="302">
        <f t="shared" si="15"/>
        <v>5.3239229176826032E-2</v>
      </c>
      <c r="D95" s="302">
        <f t="shared" si="15"/>
        <v>5.2279437499206188E-2</v>
      </c>
      <c r="E95" s="302">
        <f t="shared" si="15"/>
        <v>5.2993908065547525E-2</v>
      </c>
      <c r="F95" s="302">
        <f t="shared" si="15"/>
        <v>5.3841319316013887E-2</v>
      </c>
      <c r="G95" s="302">
        <f t="shared" si="15"/>
        <v>5.2938545389270286E-2</v>
      </c>
      <c r="H95" s="302">
        <f t="shared" si="15"/>
        <v>5.211180160189708E-2</v>
      </c>
      <c r="I95" s="302">
        <f t="shared" si="15"/>
        <v>5.3418402923533802E-2</v>
      </c>
      <c r="J95" s="302">
        <f t="shared" si="15"/>
        <v>5.0345827023157354E-2</v>
      </c>
      <c r="K95" s="302">
        <f t="shared" si="15"/>
        <v>5.0172394979443147E-2</v>
      </c>
      <c r="L95" s="302">
        <f t="shared" si="15"/>
        <v>5.1128426092412499E-2</v>
      </c>
      <c r="M95" s="302">
        <f t="shared" si="15"/>
        <v>5.2161167960346727E-2</v>
      </c>
      <c r="N95" s="302">
        <f t="shared" si="15"/>
        <v>5.2158681321224955E-2</v>
      </c>
      <c r="O95" s="302">
        <f t="shared" si="15"/>
        <v>5.2610021829790292E-2</v>
      </c>
      <c r="P95" s="302">
        <f t="shared" si="15"/>
        <v>5.3276291555403053E-2</v>
      </c>
      <c r="Q95" s="302">
        <f t="shared" si="15"/>
        <v>5.142269435532032E-2</v>
      </c>
      <c r="R95" s="302">
        <f t="shared" si="15"/>
        <v>5.2285526081987992E-2</v>
      </c>
      <c r="S95" s="302">
        <f t="shared" si="15"/>
        <v>5.2263090476507748E-2</v>
      </c>
      <c r="T95" s="302">
        <f t="shared" si="15"/>
        <v>5.2414967366047324E-2</v>
      </c>
      <c r="U95" s="302">
        <f t="shared" si="15"/>
        <v>5.2483494596552285E-2</v>
      </c>
      <c r="V95" s="302">
        <f t="shared" si="15"/>
        <v>5.2900061826553199E-2</v>
      </c>
      <c r="W95" s="302">
        <f t="shared" si="15"/>
        <v>5.3641323945141137E-2</v>
      </c>
      <c r="X95" s="302">
        <f t="shared" si="15"/>
        <v>5.2998152523667255E-2</v>
      </c>
      <c r="Y95" s="302">
        <f t="shared" si="15"/>
        <v>5.3115359812879827E-2</v>
      </c>
      <c r="DA95" s="72"/>
    </row>
    <row r="96" spans="1:105" ht="12" customHeight="1" x14ac:dyDescent="0.25">
      <c r="A96" s="62" t="s">
        <v>2167</v>
      </c>
      <c r="B96" s="302">
        <f t="shared" ref="B96:Y96" si="16">IF(B$32=0,0,B$32/B$5)</f>
        <v>0</v>
      </c>
      <c r="C96" s="302">
        <f t="shared" si="16"/>
        <v>0</v>
      </c>
      <c r="D96" s="302">
        <f t="shared" si="16"/>
        <v>0</v>
      </c>
      <c r="E96" s="302">
        <f t="shared" si="16"/>
        <v>0</v>
      </c>
      <c r="F96" s="302">
        <f t="shared" si="16"/>
        <v>0</v>
      </c>
      <c r="G96" s="302">
        <f t="shared" si="16"/>
        <v>0</v>
      </c>
      <c r="H96" s="302">
        <f t="shared" si="16"/>
        <v>0</v>
      </c>
      <c r="I96" s="302">
        <f t="shared" si="16"/>
        <v>0</v>
      </c>
      <c r="J96" s="302">
        <f t="shared" si="16"/>
        <v>0</v>
      </c>
      <c r="K96" s="302">
        <f t="shared" si="16"/>
        <v>0</v>
      </c>
      <c r="L96" s="302">
        <f t="shared" si="16"/>
        <v>0</v>
      </c>
      <c r="M96" s="302">
        <f t="shared" si="16"/>
        <v>0</v>
      </c>
      <c r="N96" s="302">
        <f t="shared" si="16"/>
        <v>0</v>
      </c>
      <c r="O96" s="302">
        <f t="shared" si="16"/>
        <v>0</v>
      </c>
      <c r="P96" s="302">
        <f t="shared" si="16"/>
        <v>0</v>
      </c>
      <c r="Q96" s="302">
        <f t="shared" si="16"/>
        <v>0</v>
      </c>
      <c r="R96" s="302">
        <f t="shared" si="16"/>
        <v>0</v>
      </c>
      <c r="S96" s="302">
        <f t="shared" si="16"/>
        <v>0</v>
      </c>
      <c r="T96" s="302">
        <f t="shared" si="16"/>
        <v>0</v>
      </c>
      <c r="U96" s="302">
        <f t="shared" si="16"/>
        <v>0</v>
      </c>
      <c r="V96" s="302">
        <f t="shared" si="16"/>
        <v>0</v>
      </c>
      <c r="W96" s="302">
        <f t="shared" si="16"/>
        <v>0</v>
      </c>
      <c r="X96" s="302">
        <f t="shared" si="16"/>
        <v>0</v>
      </c>
      <c r="Y96" s="302">
        <f t="shared" si="16"/>
        <v>0</v>
      </c>
      <c r="DA96" s="72"/>
    </row>
    <row r="97" spans="1:105" ht="12" customHeight="1" x14ac:dyDescent="0.25">
      <c r="A97" s="62" t="s">
        <v>2169</v>
      </c>
      <c r="B97" s="302">
        <f t="shared" ref="B97:Y97" si="17">IF(B$33=0,0,B$33/B$5)</f>
        <v>0</v>
      </c>
      <c r="C97" s="302">
        <f t="shared" si="17"/>
        <v>0</v>
      </c>
      <c r="D97" s="302">
        <f t="shared" si="17"/>
        <v>0</v>
      </c>
      <c r="E97" s="302">
        <f t="shared" si="17"/>
        <v>0</v>
      </c>
      <c r="F97" s="302">
        <f t="shared" si="17"/>
        <v>0</v>
      </c>
      <c r="G97" s="302">
        <f t="shared" si="17"/>
        <v>0</v>
      </c>
      <c r="H97" s="302">
        <f t="shared" si="17"/>
        <v>0</v>
      </c>
      <c r="I97" s="302">
        <f t="shared" si="17"/>
        <v>0</v>
      </c>
      <c r="J97" s="302">
        <f t="shared" si="17"/>
        <v>0</v>
      </c>
      <c r="K97" s="302">
        <f t="shared" si="17"/>
        <v>0</v>
      </c>
      <c r="L97" s="302">
        <f t="shared" si="17"/>
        <v>0</v>
      </c>
      <c r="M97" s="302">
        <f t="shared" si="17"/>
        <v>0</v>
      </c>
      <c r="N97" s="302">
        <f t="shared" si="17"/>
        <v>0</v>
      </c>
      <c r="O97" s="302">
        <f t="shared" si="17"/>
        <v>0</v>
      </c>
      <c r="P97" s="302">
        <f t="shared" si="17"/>
        <v>0</v>
      </c>
      <c r="Q97" s="302">
        <f t="shared" si="17"/>
        <v>0</v>
      </c>
      <c r="R97" s="302">
        <f t="shared" si="17"/>
        <v>0</v>
      </c>
      <c r="S97" s="302">
        <f t="shared" si="17"/>
        <v>0</v>
      </c>
      <c r="T97" s="302">
        <f t="shared" si="17"/>
        <v>0</v>
      </c>
      <c r="U97" s="302">
        <f t="shared" si="17"/>
        <v>0</v>
      </c>
      <c r="V97" s="302">
        <f t="shared" si="17"/>
        <v>0</v>
      </c>
      <c r="W97" s="302">
        <f t="shared" si="17"/>
        <v>0</v>
      </c>
      <c r="X97" s="302">
        <f t="shared" si="17"/>
        <v>0</v>
      </c>
      <c r="Y97" s="302">
        <f t="shared" si="17"/>
        <v>0</v>
      </c>
      <c r="DA97" s="72"/>
    </row>
    <row r="98" spans="1:105" ht="12" customHeight="1" x14ac:dyDescent="0.25">
      <c r="A98" s="174" t="s">
        <v>2171</v>
      </c>
      <c r="B98" s="301">
        <f t="shared" ref="B98:Y98" si="18">IF(B$34=0,0,B$34/B$5)</f>
        <v>0.71612940879302567</v>
      </c>
      <c r="C98" s="301">
        <f t="shared" si="18"/>
        <v>0.71827095419221587</v>
      </c>
      <c r="D98" s="301">
        <f t="shared" si="18"/>
        <v>0.71959541928141202</v>
      </c>
      <c r="E98" s="301">
        <f t="shared" si="18"/>
        <v>0.71603133741755631</v>
      </c>
      <c r="F98" s="301">
        <f t="shared" si="18"/>
        <v>0.71469448043868744</v>
      </c>
      <c r="G98" s="301">
        <f t="shared" si="18"/>
        <v>0.71540269397946632</v>
      </c>
      <c r="H98" s="301">
        <f t="shared" si="18"/>
        <v>0.71689400180202889</v>
      </c>
      <c r="I98" s="301">
        <f t="shared" si="18"/>
        <v>0.71240425394369744</v>
      </c>
      <c r="J98" s="301">
        <f t="shared" si="18"/>
        <v>0.71931785253822278</v>
      </c>
      <c r="K98" s="301">
        <f t="shared" si="18"/>
        <v>0.7194192538001124</v>
      </c>
      <c r="L98" s="301">
        <f t="shared" si="18"/>
        <v>0.71831747146435132</v>
      </c>
      <c r="M98" s="301">
        <f t="shared" si="18"/>
        <v>0.7144568851075318</v>
      </c>
      <c r="N98" s="301">
        <f t="shared" si="18"/>
        <v>0.71426744230079375</v>
      </c>
      <c r="O98" s="301">
        <f t="shared" si="18"/>
        <v>0.71184251536082466</v>
      </c>
      <c r="P98" s="301">
        <f t="shared" si="18"/>
        <v>0.70865926470743734</v>
      </c>
      <c r="Q98" s="301">
        <f t="shared" si="18"/>
        <v>0.71423496674891684</v>
      </c>
      <c r="R98" s="301">
        <f t="shared" si="18"/>
        <v>0.71165647169195734</v>
      </c>
      <c r="S98" s="301">
        <f t="shared" si="18"/>
        <v>0.71176862669214269</v>
      </c>
      <c r="T98" s="301">
        <f t="shared" si="18"/>
        <v>0.71115489004277521</v>
      </c>
      <c r="U98" s="301">
        <f t="shared" si="18"/>
        <v>0.71035897810576043</v>
      </c>
      <c r="V98" s="301">
        <f t="shared" si="18"/>
        <v>0.70914633954107642</v>
      </c>
      <c r="W98" s="301">
        <f t="shared" si="18"/>
        <v>0.70784395588052074</v>
      </c>
      <c r="X98" s="301">
        <f t="shared" si="18"/>
        <v>0.70966169980973082</v>
      </c>
      <c r="Y98" s="301">
        <f t="shared" si="18"/>
        <v>0.70901245204602492</v>
      </c>
      <c r="DA98" s="178"/>
    </row>
    <row r="99" spans="1:105" ht="12" customHeight="1" x14ac:dyDescent="0.25">
      <c r="A99" s="174" t="s">
        <v>2183</v>
      </c>
      <c r="B99" s="301">
        <f t="shared" ref="B99:Y99" si="19">IF(B$45=0,0,B$45/B$5)</f>
        <v>0.11490820791698855</v>
      </c>
      <c r="C99" s="301">
        <f t="shared" si="19"/>
        <v>0.1152788042948641</v>
      </c>
      <c r="D99" s="301">
        <f t="shared" si="19"/>
        <v>0.11541481366145306</v>
      </c>
      <c r="E99" s="301">
        <f t="shared" si="19"/>
        <v>0.11614115144409201</v>
      </c>
      <c r="F99" s="301">
        <f t="shared" si="19"/>
        <v>0.11597191916494139</v>
      </c>
      <c r="G99" s="301">
        <f t="shared" si="19"/>
        <v>0.1167623956021369</v>
      </c>
      <c r="H99" s="301">
        <f t="shared" si="19"/>
        <v>0.11751590961872412</v>
      </c>
      <c r="I99" s="301">
        <f t="shared" si="19"/>
        <v>0.11775046062389896</v>
      </c>
      <c r="J99" s="301">
        <f t="shared" si="19"/>
        <v>0.11826121396591735</v>
      </c>
      <c r="K99" s="301">
        <f t="shared" si="19"/>
        <v>0.11835283447363411</v>
      </c>
      <c r="L99" s="301">
        <f t="shared" si="19"/>
        <v>0.11693622405678927</v>
      </c>
      <c r="M99" s="301">
        <f t="shared" si="19"/>
        <v>0.11785416005631773</v>
      </c>
      <c r="N99" s="301">
        <f t="shared" si="19"/>
        <v>0.11802721722655012</v>
      </c>
      <c r="O99" s="301">
        <f t="shared" si="19"/>
        <v>0.11848492319644806</v>
      </c>
      <c r="P99" s="301">
        <f t="shared" si="19"/>
        <v>0.11969162039904194</v>
      </c>
      <c r="Q99" s="301">
        <f t="shared" si="19"/>
        <v>0.11902277817115142</v>
      </c>
      <c r="R99" s="301">
        <f t="shared" si="19"/>
        <v>0.11902080573800461</v>
      </c>
      <c r="S99" s="301">
        <f t="shared" si="19"/>
        <v>0.11894837571953538</v>
      </c>
      <c r="T99" s="301">
        <f t="shared" si="19"/>
        <v>0.11936149924706843</v>
      </c>
      <c r="U99" s="301">
        <f t="shared" si="19"/>
        <v>0.11956743657610402</v>
      </c>
      <c r="V99" s="301">
        <f t="shared" si="19"/>
        <v>0.11946393581045647</v>
      </c>
      <c r="W99" s="301">
        <f t="shared" si="19"/>
        <v>0.11893298375508386</v>
      </c>
      <c r="X99" s="301">
        <f t="shared" si="19"/>
        <v>0.11950802730661603</v>
      </c>
      <c r="Y99" s="301">
        <f t="shared" si="19"/>
        <v>0.11950754986377403</v>
      </c>
      <c r="DA99" s="178"/>
    </row>
    <row r="100" spans="1:105" ht="12" customHeight="1" x14ac:dyDescent="0.25">
      <c r="A100" s="62" t="s">
        <v>2184</v>
      </c>
      <c r="B100" s="302">
        <f t="shared" ref="B100:Y100" si="20">IF(B$46=0,0,B$46/B$5)</f>
        <v>6.3152944443928494E-2</v>
      </c>
      <c r="C100" s="302">
        <f t="shared" si="20"/>
        <v>6.3368769568153932E-2</v>
      </c>
      <c r="D100" s="302">
        <f t="shared" si="20"/>
        <v>6.3409058749521421E-2</v>
      </c>
      <c r="E100" s="302">
        <f t="shared" si="20"/>
        <v>6.4392975670286151E-2</v>
      </c>
      <c r="F100" s="302">
        <f t="shared" si="20"/>
        <v>6.4320359148451994E-2</v>
      </c>
      <c r="G100" s="302">
        <f t="shared" si="20"/>
        <v>6.5059652408489654E-2</v>
      </c>
      <c r="H100" s="302">
        <f t="shared" si="20"/>
        <v>6.5705388377801502E-2</v>
      </c>
      <c r="I100" s="302">
        <f t="shared" si="20"/>
        <v>6.6264417166575842E-2</v>
      </c>
      <c r="J100" s="302">
        <f t="shared" si="20"/>
        <v>6.6275519031622043E-2</v>
      </c>
      <c r="K100" s="302">
        <f t="shared" si="20"/>
        <v>6.6359811186444545E-2</v>
      </c>
      <c r="L100" s="302">
        <f t="shared" si="20"/>
        <v>6.5022827488426124E-2</v>
      </c>
      <c r="M100" s="302">
        <f t="shared" si="20"/>
        <v>6.6219771250524237E-2</v>
      </c>
      <c r="N100" s="302">
        <f t="shared" si="20"/>
        <v>6.6406519608767395E-2</v>
      </c>
      <c r="O100" s="302">
        <f t="shared" si="20"/>
        <v>6.7039477050173157E-2</v>
      </c>
      <c r="P100" s="302">
        <f t="shared" si="20"/>
        <v>6.8476230404970778E-2</v>
      </c>
      <c r="Q100" s="302">
        <f t="shared" si="20"/>
        <v>6.740442758830846E-2</v>
      </c>
      <c r="R100" s="302">
        <f t="shared" si="20"/>
        <v>6.7588805121240839E-2</v>
      </c>
      <c r="S100" s="302">
        <f t="shared" si="20"/>
        <v>6.7508269568334486E-2</v>
      </c>
      <c r="T100" s="302">
        <f t="shared" si="20"/>
        <v>6.7965748350101066E-2</v>
      </c>
      <c r="U100" s="302">
        <f t="shared" si="20"/>
        <v>6.8229206891777458E-2</v>
      </c>
      <c r="V100" s="302">
        <f t="shared" si="20"/>
        <v>6.8213344516122321E-2</v>
      </c>
      <c r="W100" s="302">
        <f t="shared" si="20"/>
        <v>6.7776516802897119E-2</v>
      </c>
      <c r="X100" s="302">
        <f t="shared" si="20"/>
        <v>6.8220190500283273E-2</v>
      </c>
      <c r="Y100" s="302">
        <f t="shared" si="20"/>
        <v>6.826663472921915E-2</v>
      </c>
      <c r="DA100" s="72"/>
    </row>
    <row r="101" spans="1:105" ht="12" customHeight="1" x14ac:dyDescent="0.25">
      <c r="A101" s="62" t="s">
        <v>2191</v>
      </c>
      <c r="B101" s="302">
        <f t="shared" ref="B101:Y101" si="21">IF(B$52=0,0,B$52/B$5)</f>
        <v>5.1755263473060073E-2</v>
      </c>
      <c r="C101" s="302">
        <f t="shared" si="21"/>
        <v>5.1910034726710172E-2</v>
      </c>
      <c r="D101" s="302">
        <f t="shared" si="21"/>
        <v>5.2005754911931643E-2</v>
      </c>
      <c r="E101" s="302">
        <f t="shared" si="21"/>
        <v>5.1748175773805867E-2</v>
      </c>
      <c r="F101" s="302">
        <f t="shared" si="21"/>
        <v>5.1651560016489399E-2</v>
      </c>
      <c r="G101" s="302">
        <f t="shared" si="21"/>
        <v>5.1702743193647246E-2</v>
      </c>
      <c r="H101" s="302">
        <f t="shared" si="21"/>
        <v>5.1810521240922607E-2</v>
      </c>
      <c r="I101" s="302">
        <f t="shared" si="21"/>
        <v>5.1486043457323119E-2</v>
      </c>
      <c r="J101" s="302">
        <f t="shared" si="21"/>
        <v>5.19856949342953E-2</v>
      </c>
      <c r="K101" s="302">
        <f t="shared" si="21"/>
        <v>5.1993023287189563E-2</v>
      </c>
      <c r="L101" s="302">
        <f t="shared" si="21"/>
        <v>5.1913396568363156E-2</v>
      </c>
      <c r="M101" s="302">
        <f t="shared" si="21"/>
        <v>5.163438880579347E-2</v>
      </c>
      <c r="N101" s="302">
        <f t="shared" si="21"/>
        <v>5.1620697617782721E-2</v>
      </c>
      <c r="O101" s="302">
        <f t="shared" si="21"/>
        <v>5.1445446146274894E-2</v>
      </c>
      <c r="P101" s="302">
        <f t="shared" si="21"/>
        <v>5.1215389994071152E-2</v>
      </c>
      <c r="Q101" s="302">
        <f t="shared" si="21"/>
        <v>5.1618350582842962E-2</v>
      </c>
      <c r="R101" s="302">
        <f t="shared" si="21"/>
        <v>5.1432000616763764E-2</v>
      </c>
      <c r="S101" s="302">
        <f t="shared" si="21"/>
        <v>5.1440106151200884E-2</v>
      </c>
      <c r="T101" s="302">
        <f t="shared" si="21"/>
        <v>5.1395750896967372E-2</v>
      </c>
      <c r="U101" s="302">
        <f t="shared" si="21"/>
        <v>5.1338229684326567E-2</v>
      </c>
      <c r="V101" s="302">
        <f t="shared" si="21"/>
        <v>5.1250591294334166E-2</v>
      </c>
      <c r="W101" s="302">
        <f t="shared" si="21"/>
        <v>5.1156466952186751E-2</v>
      </c>
      <c r="X101" s="302">
        <f t="shared" si="21"/>
        <v>5.1287836806332768E-2</v>
      </c>
      <c r="Y101" s="302">
        <f t="shared" si="21"/>
        <v>5.1240915134554879E-2</v>
      </c>
      <c r="DA101" s="72"/>
    </row>
    <row r="102" spans="1:105" ht="12" customHeight="1" x14ac:dyDescent="0.25">
      <c r="A102" s="62" t="s">
        <v>2203</v>
      </c>
      <c r="B102" s="302">
        <f t="shared" ref="B102:Y102" si="22">IF(B$63=0,0,B$63/B$5)</f>
        <v>0</v>
      </c>
      <c r="C102" s="302">
        <f t="shared" si="22"/>
        <v>0</v>
      </c>
      <c r="D102" s="302">
        <f t="shared" si="22"/>
        <v>0</v>
      </c>
      <c r="E102" s="302">
        <f t="shared" si="22"/>
        <v>0</v>
      </c>
      <c r="F102" s="302">
        <f t="shared" si="22"/>
        <v>0</v>
      </c>
      <c r="G102" s="302">
        <f t="shared" si="22"/>
        <v>0</v>
      </c>
      <c r="H102" s="302">
        <f t="shared" si="22"/>
        <v>0</v>
      </c>
      <c r="I102" s="302">
        <f t="shared" si="22"/>
        <v>0</v>
      </c>
      <c r="J102" s="302">
        <f t="shared" si="22"/>
        <v>0</v>
      </c>
      <c r="K102" s="302">
        <f t="shared" si="22"/>
        <v>0</v>
      </c>
      <c r="L102" s="302">
        <f t="shared" si="22"/>
        <v>0</v>
      </c>
      <c r="M102" s="302">
        <f t="shared" si="22"/>
        <v>0</v>
      </c>
      <c r="N102" s="302">
        <f t="shared" si="22"/>
        <v>0</v>
      </c>
      <c r="O102" s="302">
        <f t="shared" si="22"/>
        <v>0</v>
      </c>
      <c r="P102" s="302">
        <f t="shared" si="22"/>
        <v>0</v>
      </c>
      <c r="Q102" s="302">
        <f t="shared" si="22"/>
        <v>0</v>
      </c>
      <c r="R102" s="302">
        <f t="shared" si="22"/>
        <v>0</v>
      </c>
      <c r="S102" s="302">
        <f t="shared" si="22"/>
        <v>0</v>
      </c>
      <c r="T102" s="302">
        <f t="shared" si="22"/>
        <v>0</v>
      </c>
      <c r="U102" s="302">
        <f t="shared" si="22"/>
        <v>0</v>
      </c>
      <c r="V102" s="302">
        <f t="shared" si="22"/>
        <v>0</v>
      </c>
      <c r="W102" s="302">
        <f t="shared" si="22"/>
        <v>0</v>
      </c>
      <c r="X102" s="302">
        <f t="shared" si="22"/>
        <v>0</v>
      </c>
      <c r="Y102" s="302">
        <f t="shared" si="22"/>
        <v>0</v>
      </c>
      <c r="DA102" s="72"/>
    </row>
    <row r="103" spans="1:105" ht="12" customHeight="1" x14ac:dyDescent="0.25">
      <c r="A103" s="62" t="s">
        <v>2205</v>
      </c>
      <c r="B103" s="302">
        <f t="shared" ref="B103:Y103" si="23">IF(B$64=0,0,B$64/B$5)</f>
        <v>0</v>
      </c>
      <c r="C103" s="302">
        <f t="shared" si="23"/>
        <v>0</v>
      </c>
      <c r="D103" s="302">
        <f t="shared" si="23"/>
        <v>0</v>
      </c>
      <c r="E103" s="302">
        <f t="shared" si="23"/>
        <v>0</v>
      </c>
      <c r="F103" s="302">
        <f t="shared" si="23"/>
        <v>0</v>
      </c>
      <c r="G103" s="302">
        <f t="shared" si="23"/>
        <v>0</v>
      </c>
      <c r="H103" s="302">
        <f t="shared" si="23"/>
        <v>0</v>
      </c>
      <c r="I103" s="302">
        <f t="shared" si="23"/>
        <v>0</v>
      </c>
      <c r="J103" s="302">
        <f t="shared" si="23"/>
        <v>0</v>
      </c>
      <c r="K103" s="302">
        <f t="shared" si="23"/>
        <v>0</v>
      </c>
      <c r="L103" s="302">
        <f t="shared" si="23"/>
        <v>0</v>
      </c>
      <c r="M103" s="302">
        <f t="shared" si="23"/>
        <v>0</v>
      </c>
      <c r="N103" s="302">
        <f t="shared" si="23"/>
        <v>0</v>
      </c>
      <c r="O103" s="302">
        <f t="shared" si="23"/>
        <v>0</v>
      </c>
      <c r="P103" s="302">
        <f t="shared" si="23"/>
        <v>0</v>
      </c>
      <c r="Q103" s="302">
        <f t="shared" si="23"/>
        <v>0</v>
      </c>
      <c r="R103" s="302">
        <f t="shared" si="23"/>
        <v>0</v>
      </c>
      <c r="S103" s="302">
        <f t="shared" si="23"/>
        <v>0</v>
      </c>
      <c r="T103" s="302">
        <f t="shared" si="23"/>
        <v>0</v>
      </c>
      <c r="U103" s="302">
        <f t="shared" si="23"/>
        <v>0</v>
      </c>
      <c r="V103" s="302">
        <f t="shared" si="23"/>
        <v>0</v>
      </c>
      <c r="W103" s="302">
        <f t="shared" si="23"/>
        <v>0</v>
      </c>
      <c r="X103" s="302">
        <f t="shared" si="23"/>
        <v>0</v>
      </c>
      <c r="Y103" s="302">
        <f t="shared" si="23"/>
        <v>0</v>
      </c>
      <c r="DA103" s="72"/>
    </row>
    <row r="104" spans="1:105" ht="12" customHeight="1" x14ac:dyDescent="0.25">
      <c r="A104" s="62" t="s">
        <v>2207</v>
      </c>
      <c r="B104" s="302">
        <f t="shared" ref="B104:Y104" si="24">IF(B$65=0,0,B$65/B$5)</f>
        <v>0</v>
      </c>
      <c r="C104" s="302">
        <f t="shared" si="24"/>
        <v>0</v>
      </c>
      <c r="D104" s="302">
        <f t="shared" si="24"/>
        <v>0</v>
      </c>
      <c r="E104" s="302">
        <f t="shared" si="24"/>
        <v>0</v>
      </c>
      <c r="F104" s="302">
        <f t="shared" si="24"/>
        <v>0</v>
      </c>
      <c r="G104" s="302">
        <f t="shared" si="24"/>
        <v>0</v>
      </c>
      <c r="H104" s="302">
        <f t="shared" si="24"/>
        <v>0</v>
      </c>
      <c r="I104" s="302">
        <f t="shared" si="24"/>
        <v>0</v>
      </c>
      <c r="J104" s="302">
        <f t="shared" si="24"/>
        <v>0</v>
      </c>
      <c r="K104" s="302">
        <f t="shared" si="24"/>
        <v>0</v>
      </c>
      <c r="L104" s="302">
        <f t="shared" si="24"/>
        <v>0</v>
      </c>
      <c r="M104" s="302">
        <f t="shared" si="24"/>
        <v>0</v>
      </c>
      <c r="N104" s="302">
        <f t="shared" si="24"/>
        <v>0</v>
      </c>
      <c r="O104" s="302">
        <f t="shared" si="24"/>
        <v>0</v>
      </c>
      <c r="P104" s="302">
        <f t="shared" si="24"/>
        <v>0</v>
      </c>
      <c r="Q104" s="302">
        <f t="shared" si="24"/>
        <v>0</v>
      </c>
      <c r="R104" s="302">
        <f t="shared" si="24"/>
        <v>0</v>
      </c>
      <c r="S104" s="302">
        <f t="shared" si="24"/>
        <v>0</v>
      </c>
      <c r="T104" s="302">
        <f t="shared" si="24"/>
        <v>0</v>
      </c>
      <c r="U104" s="302">
        <f t="shared" si="24"/>
        <v>0</v>
      </c>
      <c r="V104" s="302">
        <f t="shared" si="24"/>
        <v>0</v>
      </c>
      <c r="W104" s="302">
        <f t="shared" si="24"/>
        <v>0</v>
      </c>
      <c r="X104" s="302">
        <f t="shared" si="24"/>
        <v>0</v>
      </c>
      <c r="Y104" s="302">
        <f t="shared" si="24"/>
        <v>0</v>
      </c>
      <c r="DA104" s="72"/>
    </row>
    <row r="105" spans="1:105" ht="12" customHeight="1" x14ac:dyDescent="0.25">
      <c r="A105" s="174" t="s">
        <v>2209</v>
      </c>
      <c r="B105" s="301">
        <f t="shared" ref="B105:Y105" si="25">IF(B$66=0,0,B$66/B$5)</f>
        <v>3.1325298294395128E-2</v>
      </c>
      <c r="C105" s="301">
        <f t="shared" si="25"/>
        <v>3.1411584448016443E-2</v>
      </c>
      <c r="D105" s="301">
        <f t="shared" si="25"/>
        <v>3.1896442629564752E-2</v>
      </c>
      <c r="E105" s="301">
        <f t="shared" si="25"/>
        <v>3.2556498702676476E-2</v>
      </c>
      <c r="F105" s="301">
        <f t="shared" si="25"/>
        <v>3.2272883343390533E-2</v>
      </c>
      <c r="G105" s="301">
        <f t="shared" si="25"/>
        <v>3.2797668953891412E-2</v>
      </c>
      <c r="H105" s="301">
        <f t="shared" si="25"/>
        <v>3.2856069829232212E-2</v>
      </c>
      <c r="I105" s="301">
        <f t="shared" si="25"/>
        <v>3.3515076028636737E-2</v>
      </c>
      <c r="J105" s="301">
        <f t="shared" si="25"/>
        <v>3.3751455003662445E-2</v>
      </c>
      <c r="K105" s="301">
        <f t="shared" si="25"/>
        <v>3.3828624342213585E-2</v>
      </c>
      <c r="L105" s="301">
        <f t="shared" si="25"/>
        <v>3.3601296814255929E-2</v>
      </c>
      <c r="M105" s="301">
        <f t="shared" si="25"/>
        <v>3.394205454570387E-2</v>
      </c>
      <c r="N105" s="301">
        <f t="shared" si="25"/>
        <v>3.4034434287011806E-2</v>
      </c>
      <c r="O105" s="301">
        <f t="shared" si="25"/>
        <v>3.4551541087381343E-2</v>
      </c>
      <c r="P105" s="301">
        <f t="shared" si="25"/>
        <v>3.500822390241471E-2</v>
      </c>
      <c r="Q105" s="301">
        <f t="shared" si="25"/>
        <v>3.4800035764899546E-2</v>
      </c>
      <c r="R105" s="301">
        <f t="shared" si="25"/>
        <v>3.4985460946691853E-2</v>
      </c>
      <c r="S105" s="301">
        <f t="shared" si="25"/>
        <v>3.4990915642875681E-2</v>
      </c>
      <c r="T105" s="301">
        <f t="shared" si="25"/>
        <v>3.5047782859614532E-2</v>
      </c>
      <c r="U105" s="301">
        <f t="shared" si="25"/>
        <v>3.5316062561534585E-2</v>
      </c>
      <c r="V105" s="301">
        <f t="shared" si="25"/>
        <v>3.5407697118408014E-2</v>
      </c>
      <c r="W105" s="301">
        <f t="shared" si="25"/>
        <v>3.5284664072415428E-2</v>
      </c>
      <c r="X105" s="301">
        <f t="shared" si="25"/>
        <v>3.4885604528166199E-2</v>
      </c>
      <c r="Y105" s="301">
        <f t="shared" si="25"/>
        <v>3.5175488942658047E-2</v>
      </c>
      <c r="DA105" s="178"/>
    </row>
    <row r="106" spans="1:105" ht="12" customHeight="1" x14ac:dyDescent="0.25">
      <c r="A106" s="62" t="s">
        <v>2210</v>
      </c>
      <c r="B106" s="302">
        <f t="shared" ref="B106:Y106" si="26">IF(B$67=0,0,B$67/B$5)</f>
        <v>2.1576384399192676E-2</v>
      </c>
      <c r="C106" s="302">
        <f t="shared" si="26"/>
        <v>2.1633516964868819E-2</v>
      </c>
      <c r="D106" s="302">
        <f t="shared" si="26"/>
        <v>2.2100344751416961E-2</v>
      </c>
      <c r="E106" s="302">
        <f t="shared" si="26"/>
        <v>2.2808919886557918E-2</v>
      </c>
      <c r="F106" s="302">
        <f t="shared" si="26"/>
        <v>2.2543503617292807E-2</v>
      </c>
      <c r="G106" s="302">
        <f t="shared" si="26"/>
        <v>2.3058648075309659E-2</v>
      </c>
      <c r="H106" s="302">
        <f t="shared" si="26"/>
        <v>2.3096747268615211E-2</v>
      </c>
      <c r="I106" s="302">
        <f t="shared" si="26"/>
        <v>2.3816873936952601E-2</v>
      </c>
      <c r="J106" s="302">
        <f t="shared" si="26"/>
        <v>2.3959135736260566E-2</v>
      </c>
      <c r="K106" s="302">
        <f t="shared" si="26"/>
        <v>2.4034924664848245E-2</v>
      </c>
      <c r="L106" s="302">
        <f t="shared" si="26"/>
        <v>2.3822596075616886E-2</v>
      </c>
      <c r="M106" s="302">
        <f t="shared" si="26"/>
        <v>2.4215909285886825E-2</v>
      </c>
      <c r="N106" s="302">
        <f t="shared" si="26"/>
        <v>2.4310867976736945E-2</v>
      </c>
      <c r="O106" s="302">
        <f t="shared" si="26"/>
        <v>2.4860986134620424E-2</v>
      </c>
      <c r="P106" s="302">
        <f t="shared" si="26"/>
        <v>2.5361003626523188E-2</v>
      </c>
      <c r="Q106" s="302">
        <f t="shared" si="26"/>
        <v>2.5076911555388964E-2</v>
      </c>
      <c r="R106" s="302">
        <f t="shared" si="26"/>
        <v>2.5297438669849924E-2</v>
      </c>
      <c r="S106" s="302">
        <f t="shared" si="26"/>
        <v>2.5301366561763051E-2</v>
      </c>
      <c r="T106" s="302">
        <f t="shared" si="26"/>
        <v>2.5366588784839512E-2</v>
      </c>
      <c r="U106" s="302">
        <f t="shared" si="26"/>
        <v>2.5645703507423213E-2</v>
      </c>
      <c r="V106" s="302">
        <f t="shared" si="26"/>
        <v>2.5753846126677478E-2</v>
      </c>
      <c r="W106" s="302">
        <f t="shared" si="26"/>
        <v>2.564854287366557E-2</v>
      </c>
      <c r="X106" s="302">
        <f t="shared" si="26"/>
        <v>2.5224737761322349E-2</v>
      </c>
      <c r="Y106" s="302">
        <f t="shared" si="26"/>
        <v>2.5523460607063224E-2</v>
      </c>
      <c r="DA106" s="72"/>
    </row>
    <row r="107" spans="1:105" ht="12" customHeight="1" x14ac:dyDescent="0.25">
      <c r="A107" s="62" t="s">
        <v>2212</v>
      </c>
      <c r="B107" s="302">
        <f t="shared" ref="B107:Y107" si="27">IF(B$68=0,0,B$68/B$5)</f>
        <v>9.7489138952024466E-3</v>
      </c>
      <c r="C107" s="302">
        <f t="shared" si="27"/>
        <v>9.7780674831476223E-3</v>
      </c>
      <c r="D107" s="302">
        <f t="shared" si="27"/>
        <v>9.7960978781477907E-3</v>
      </c>
      <c r="E107" s="302">
        <f t="shared" si="27"/>
        <v>9.7475788161185579E-3</v>
      </c>
      <c r="F107" s="302">
        <f t="shared" si="27"/>
        <v>9.7293797260977269E-3</v>
      </c>
      <c r="G107" s="302">
        <f t="shared" si="27"/>
        <v>9.7390208785817518E-3</v>
      </c>
      <c r="H107" s="302">
        <f t="shared" si="27"/>
        <v>9.7593225606169998E-3</v>
      </c>
      <c r="I107" s="302">
        <f t="shared" si="27"/>
        <v>9.6982020916841372E-3</v>
      </c>
      <c r="J107" s="302">
        <f t="shared" si="27"/>
        <v>9.7923192674018843E-3</v>
      </c>
      <c r="K107" s="302">
        <f t="shared" si="27"/>
        <v>9.7936996773653456E-3</v>
      </c>
      <c r="L107" s="302">
        <f t="shared" si="27"/>
        <v>9.7787007386390453E-3</v>
      </c>
      <c r="M107" s="302">
        <f t="shared" si="27"/>
        <v>9.7261452598170501E-3</v>
      </c>
      <c r="N107" s="302">
        <f t="shared" si="27"/>
        <v>9.7235663102748626E-3</v>
      </c>
      <c r="O107" s="302">
        <f t="shared" si="27"/>
        <v>9.6905549527609228E-3</v>
      </c>
      <c r="P107" s="302">
        <f t="shared" si="27"/>
        <v>9.6472202758915229E-3</v>
      </c>
      <c r="Q107" s="302">
        <f t="shared" si="27"/>
        <v>9.7231242095105856E-3</v>
      </c>
      <c r="R107" s="302">
        <f t="shared" si="27"/>
        <v>9.6880222768419271E-3</v>
      </c>
      <c r="S107" s="302">
        <f t="shared" si="27"/>
        <v>9.6895490811126344E-3</v>
      </c>
      <c r="T107" s="302">
        <f t="shared" si="27"/>
        <v>9.6811940747750166E-3</v>
      </c>
      <c r="U107" s="302">
        <f t="shared" si="27"/>
        <v>9.6703590541113733E-3</v>
      </c>
      <c r="V107" s="302">
        <f t="shared" si="27"/>
        <v>9.6538509917305365E-3</v>
      </c>
      <c r="W107" s="302">
        <f t="shared" si="27"/>
        <v>9.6361211987498543E-3</v>
      </c>
      <c r="X107" s="302">
        <f t="shared" si="27"/>
        <v>9.6608667668438442E-3</v>
      </c>
      <c r="Y107" s="302">
        <f t="shared" si="27"/>
        <v>9.652028335594821E-3</v>
      </c>
      <c r="DA107" s="72"/>
    </row>
    <row r="108" spans="1:105" ht="12" customHeight="1" x14ac:dyDescent="0.25">
      <c r="A108" s="62" t="s">
        <v>2224</v>
      </c>
      <c r="B108" s="302">
        <f t="shared" ref="B108:Y108" si="28">IF(B$79=0,0,B$79/B$5)</f>
        <v>0</v>
      </c>
      <c r="C108" s="302">
        <f t="shared" si="28"/>
        <v>0</v>
      </c>
      <c r="D108" s="302">
        <f t="shared" si="28"/>
        <v>0</v>
      </c>
      <c r="E108" s="302">
        <f t="shared" si="28"/>
        <v>0</v>
      </c>
      <c r="F108" s="302">
        <f t="shared" si="28"/>
        <v>0</v>
      </c>
      <c r="G108" s="302">
        <f t="shared" si="28"/>
        <v>0</v>
      </c>
      <c r="H108" s="302">
        <f t="shared" si="28"/>
        <v>0</v>
      </c>
      <c r="I108" s="302">
        <f t="shared" si="28"/>
        <v>0</v>
      </c>
      <c r="J108" s="302">
        <f t="shared" si="28"/>
        <v>0</v>
      </c>
      <c r="K108" s="302">
        <f t="shared" si="28"/>
        <v>0</v>
      </c>
      <c r="L108" s="302">
        <f t="shared" si="28"/>
        <v>0</v>
      </c>
      <c r="M108" s="302">
        <f t="shared" si="28"/>
        <v>0</v>
      </c>
      <c r="N108" s="302">
        <f t="shared" si="28"/>
        <v>0</v>
      </c>
      <c r="O108" s="302">
        <f t="shared" si="28"/>
        <v>0</v>
      </c>
      <c r="P108" s="302">
        <f t="shared" si="28"/>
        <v>0</v>
      </c>
      <c r="Q108" s="302">
        <f t="shared" si="28"/>
        <v>0</v>
      </c>
      <c r="R108" s="302">
        <f t="shared" si="28"/>
        <v>0</v>
      </c>
      <c r="S108" s="302">
        <f t="shared" si="28"/>
        <v>0</v>
      </c>
      <c r="T108" s="302">
        <f t="shared" si="28"/>
        <v>0</v>
      </c>
      <c r="U108" s="302">
        <f t="shared" si="28"/>
        <v>0</v>
      </c>
      <c r="V108" s="302">
        <f t="shared" si="28"/>
        <v>0</v>
      </c>
      <c r="W108" s="302">
        <f t="shared" si="28"/>
        <v>0</v>
      </c>
      <c r="X108" s="302">
        <f t="shared" si="28"/>
        <v>0</v>
      </c>
      <c r="Y108" s="302">
        <f t="shared" si="28"/>
        <v>0</v>
      </c>
      <c r="DA108" s="72"/>
    </row>
    <row r="109" spans="1:105" ht="12" customHeight="1" x14ac:dyDescent="0.25">
      <c r="A109" s="41" t="s">
        <v>2226</v>
      </c>
      <c r="B109" s="235">
        <f t="shared" ref="B109:Y109" si="29">IF(B$80=0,0,B$80/B$5)</f>
        <v>0</v>
      </c>
      <c r="C109" s="235">
        <f t="shared" si="29"/>
        <v>0</v>
      </c>
      <c r="D109" s="235">
        <f t="shared" si="29"/>
        <v>0</v>
      </c>
      <c r="E109" s="235">
        <f t="shared" si="29"/>
        <v>0</v>
      </c>
      <c r="F109" s="235">
        <f t="shared" si="29"/>
        <v>0</v>
      </c>
      <c r="G109" s="235">
        <f t="shared" si="29"/>
        <v>0</v>
      </c>
      <c r="H109" s="235">
        <f t="shared" si="29"/>
        <v>0</v>
      </c>
      <c r="I109" s="235">
        <f t="shared" si="29"/>
        <v>0</v>
      </c>
      <c r="J109" s="235">
        <f t="shared" si="29"/>
        <v>0</v>
      </c>
      <c r="K109" s="235">
        <f t="shared" si="29"/>
        <v>0</v>
      </c>
      <c r="L109" s="235">
        <f t="shared" si="29"/>
        <v>0</v>
      </c>
      <c r="M109" s="235">
        <f t="shared" si="29"/>
        <v>0</v>
      </c>
      <c r="N109" s="235">
        <f t="shared" si="29"/>
        <v>0</v>
      </c>
      <c r="O109" s="235">
        <f t="shared" si="29"/>
        <v>0</v>
      </c>
      <c r="P109" s="235">
        <f t="shared" si="29"/>
        <v>0</v>
      </c>
      <c r="Q109" s="235">
        <f t="shared" si="29"/>
        <v>0</v>
      </c>
      <c r="R109" s="235">
        <f t="shared" si="29"/>
        <v>0</v>
      </c>
      <c r="S109" s="235">
        <f t="shared" si="29"/>
        <v>0</v>
      </c>
      <c r="T109" s="235">
        <f t="shared" si="29"/>
        <v>0</v>
      </c>
      <c r="U109" s="235">
        <f t="shared" si="29"/>
        <v>0</v>
      </c>
      <c r="V109" s="235">
        <f t="shared" si="29"/>
        <v>0</v>
      </c>
      <c r="W109" s="235">
        <f t="shared" si="29"/>
        <v>0</v>
      </c>
      <c r="X109" s="235">
        <f t="shared" si="29"/>
        <v>0</v>
      </c>
      <c r="Y109" s="235">
        <f t="shared" si="29"/>
        <v>0</v>
      </c>
      <c r="DA109" s="97"/>
    </row>
    <row r="110" spans="1:105" ht="12" customHeight="1" x14ac:dyDescent="0.25">
      <c r="A110" s="172"/>
      <c r="B110" s="172"/>
      <c r="C110" s="172"/>
      <c r="D110" s="172"/>
      <c r="E110" s="172"/>
      <c r="F110" s="172"/>
      <c r="G110" s="172"/>
      <c r="H110" s="172"/>
      <c r="I110" s="172"/>
      <c r="J110" s="172"/>
      <c r="K110" s="172"/>
      <c r="L110" s="172"/>
      <c r="M110" s="172"/>
      <c r="N110" s="172"/>
      <c r="O110" s="172"/>
      <c r="P110" s="172"/>
      <c r="Q110" s="172"/>
      <c r="R110" s="172"/>
      <c r="S110" s="172"/>
      <c r="T110" s="172"/>
      <c r="U110" s="172"/>
      <c r="V110" s="172"/>
      <c r="W110" s="172"/>
      <c r="X110" s="172"/>
      <c r="Y110" s="172"/>
      <c r="DA110" s="176"/>
    </row>
    <row r="111" spans="1:105" ht="15" customHeight="1" x14ac:dyDescent="0.25">
      <c r="A111" s="32" t="s">
        <v>430</v>
      </c>
      <c r="B111" s="257"/>
      <c r="C111" s="257"/>
      <c r="D111" s="257"/>
      <c r="E111" s="257"/>
      <c r="F111" s="257"/>
      <c r="G111" s="257"/>
      <c r="H111" s="257"/>
      <c r="I111" s="257"/>
      <c r="J111" s="257"/>
      <c r="K111" s="257"/>
      <c r="L111" s="257"/>
      <c r="M111" s="257"/>
      <c r="N111" s="257"/>
      <c r="O111" s="257"/>
      <c r="P111" s="257"/>
      <c r="Q111" s="257"/>
      <c r="R111" s="257"/>
      <c r="S111" s="257"/>
      <c r="T111" s="257"/>
      <c r="U111" s="257"/>
      <c r="V111" s="257"/>
      <c r="W111" s="257"/>
      <c r="X111" s="257"/>
      <c r="Y111" s="257"/>
      <c r="DA111" s="88"/>
    </row>
    <row r="112" spans="1:105" ht="12" customHeight="1" x14ac:dyDescent="0.25">
      <c r="A112" s="172"/>
      <c r="B112" s="172"/>
      <c r="C112" s="172"/>
      <c r="D112" s="172"/>
      <c r="E112" s="172"/>
      <c r="F112" s="172"/>
      <c r="G112" s="172"/>
      <c r="H112" s="172"/>
      <c r="I112" s="172"/>
      <c r="J112" s="172"/>
      <c r="K112" s="172"/>
      <c r="L112" s="172"/>
      <c r="M112" s="172"/>
      <c r="N112" s="172"/>
      <c r="O112" s="172"/>
      <c r="P112" s="172"/>
      <c r="Q112" s="172"/>
      <c r="R112" s="172"/>
      <c r="S112" s="172"/>
      <c r="T112" s="172"/>
      <c r="U112" s="172"/>
      <c r="V112" s="172"/>
      <c r="W112" s="172"/>
      <c r="X112" s="172"/>
      <c r="Y112" s="172"/>
      <c r="DA112" s="176"/>
    </row>
    <row r="113" spans="1:105" ht="12" customHeight="1" x14ac:dyDescent="0.25">
      <c r="A113" s="35" t="s">
        <v>22</v>
      </c>
      <c r="B113" s="320">
        <f>IF(B$5=0,0,B$5/FBT_fec!B$5)</f>
        <v>1.9082619172527717</v>
      </c>
      <c r="C113" s="320">
        <f>IF(C$5=0,0,C$5/FBT_fec!C$5)</f>
        <v>1.8844093320695126</v>
      </c>
      <c r="D113" s="320">
        <f>IF(D$5=0,0,D$5/FBT_fec!D$5)</f>
        <v>1.83243247484753</v>
      </c>
      <c r="E113" s="320">
        <f>IF(E$5=0,0,E$5/FBT_fec!E$5)</f>
        <v>1.773139521584091</v>
      </c>
      <c r="F113" s="320">
        <f>IF(F$5=0,0,F$5/FBT_fec!F$5)</f>
        <v>1.807019780097765</v>
      </c>
      <c r="G113" s="320">
        <f>IF(G$5=0,0,G$5/FBT_fec!G$5)</f>
        <v>1.7462701115063399</v>
      </c>
      <c r="H113" s="320">
        <f>IF(H$5=0,0,H$5/FBT_fec!H$5)</f>
        <v>1.7264367088497881</v>
      </c>
      <c r="I113" s="320">
        <f>IF(I$5=0,0,I$5/FBT_fec!I$5)</f>
        <v>1.684712450348218</v>
      </c>
      <c r="J113" s="320">
        <f>IF(J$5=0,0,J$5/FBT_fec!J$5)</f>
        <v>1.6333167703004163</v>
      </c>
      <c r="K113" s="320">
        <f>IF(K$5=0,0,K$5/FBT_fec!K$5)</f>
        <v>1.6261120985316473</v>
      </c>
      <c r="L113" s="320">
        <f>IF(L$5=0,0,L$5/FBT_fec!L$5)</f>
        <v>1.6647171971204742</v>
      </c>
      <c r="M113" s="320">
        <f>IF(M$5=0,0,M$5/FBT_fec!M$5)</f>
        <v>1.6396412968418113</v>
      </c>
      <c r="N113" s="320">
        <f>IF(N$5=0,0,N$5/FBT_fec!N$5)</f>
        <v>1.6320360005784409</v>
      </c>
      <c r="O113" s="320">
        <f>IF(O$5=0,0,O$5/FBT_fec!O$5)</f>
        <v>1.5972852987395507</v>
      </c>
      <c r="P113" s="320">
        <f>IF(P$5=0,0,P$5/FBT_fec!P$5)</f>
        <v>1.5606803703043379</v>
      </c>
      <c r="Q113" s="320">
        <f>IF(Q$5=0,0,Q$5/FBT_fec!Q$5)</f>
        <v>1.5663833236714575</v>
      </c>
      <c r="R113" s="320">
        <f>IF(R$5=0,0,R$5/FBT_fec!R$5)</f>
        <v>1.5628063965146506</v>
      </c>
      <c r="S113" s="320">
        <f>IF(S$5=0,0,S$5/FBT_fec!S$5)</f>
        <v>1.56233159575042</v>
      </c>
      <c r="T113" s="320">
        <f>IF(T$5=0,0,T$5/FBT_fec!T$5)</f>
        <v>1.5545860461987162</v>
      </c>
      <c r="U113" s="320">
        <f>IF(U$5=0,0,U$5/FBT_fec!U$5)</f>
        <v>1.5369040985335727</v>
      </c>
      <c r="V113" s="320">
        <f>IF(V$5=0,0,V$5/FBT_fec!V$5)</f>
        <v>1.5371541324366158</v>
      </c>
      <c r="W113" s="320">
        <f>IF(W$5=0,0,W$5/FBT_fec!W$5)</f>
        <v>1.5400514584598186</v>
      </c>
      <c r="X113" s="320">
        <f>IF(X$5=0,0,X$5/FBT_fec!X$5)</f>
        <v>1.5423778940249238</v>
      </c>
      <c r="Y113" s="320">
        <f>IF(Y$5=0,0,Y$5/FBT_fec!Y$5)</f>
        <v>1.5255230459748972</v>
      </c>
      <c r="DA113" s="95"/>
    </row>
    <row r="114" spans="1:105" ht="12" customHeight="1" x14ac:dyDescent="0.25">
      <c r="A114" s="55" t="s">
        <v>91</v>
      </c>
      <c r="B114" s="330">
        <f>IF(B$6=0,0,B$6/FBT_fec!B$6)</f>
        <v>0</v>
      </c>
      <c r="C114" s="330">
        <f>IF(C$6=0,0,C$6/FBT_fec!C$6)</f>
        <v>0</v>
      </c>
      <c r="D114" s="330">
        <f>IF(D$6=0,0,D$6/FBT_fec!D$6)</f>
        <v>0</v>
      </c>
      <c r="E114" s="330">
        <f>IF(E$6=0,0,E$6/FBT_fec!E$6)</f>
        <v>0</v>
      </c>
      <c r="F114" s="330">
        <f>IF(F$6=0,0,F$6/FBT_fec!F$6)</f>
        <v>0</v>
      </c>
      <c r="G114" s="330">
        <f>IF(G$6=0,0,G$6/FBT_fec!G$6)</f>
        <v>0</v>
      </c>
      <c r="H114" s="330">
        <f>IF(H$6=0,0,H$6/FBT_fec!H$6)</f>
        <v>0</v>
      </c>
      <c r="I114" s="330">
        <f>IF(I$6=0,0,I$6/FBT_fec!I$6)</f>
        <v>0</v>
      </c>
      <c r="J114" s="330">
        <f>IF(J$6=0,0,J$6/FBT_fec!J$6)</f>
        <v>0</v>
      </c>
      <c r="K114" s="330">
        <f>IF(K$6=0,0,K$6/FBT_fec!K$6)</f>
        <v>0</v>
      </c>
      <c r="L114" s="330">
        <f>IF(L$6=0,0,L$6/FBT_fec!L$6)</f>
        <v>0</v>
      </c>
      <c r="M114" s="330">
        <f>IF(M$6=0,0,M$6/FBT_fec!M$6)</f>
        <v>0</v>
      </c>
      <c r="N114" s="330">
        <f>IF(N$6=0,0,N$6/FBT_fec!N$6)</f>
        <v>0</v>
      </c>
      <c r="O114" s="330">
        <f>IF(O$6=0,0,O$6/FBT_fec!O$6)</f>
        <v>0</v>
      </c>
      <c r="P114" s="330">
        <f>IF(P$6=0,0,P$6/FBT_fec!P$6)</f>
        <v>0</v>
      </c>
      <c r="Q114" s="330">
        <f>IF(Q$6=0,0,Q$6/FBT_fec!Q$6)</f>
        <v>0</v>
      </c>
      <c r="R114" s="330">
        <f>IF(R$6=0,0,R$6/FBT_fec!R$6)</f>
        <v>0</v>
      </c>
      <c r="S114" s="330">
        <f>IF(S$6=0,0,S$6/FBT_fec!S$6)</f>
        <v>0</v>
      </c>
      <c r="T114" s="330">
        <f>IF(T$6=0,0,T$6/FBT_fec!T$6)</f>
        <v>0</v>
      </c>
      <c r="U114" s="330">
        <f>IF(U$6=0,0,U$6/FBT_fec!U$6)</f>
        <v>0</v>
      </c>
      <c r="V114" s="330">
        <f>IF(V$6=0,0,V$6/FBT_fec!V$6)</f>
        <v>0</v>
      </c>
      <c r="W114" s="330">
        <f>IF(W$6=0,0,W$6/FBT_fec!W$6)</f>
        <v>0</v>
      </c>
      <c r="X114" s="330">
        <f>IF(X$6=0,0,X$6/FBT_fec!X$6)</f>
        <v>0</v>
      </c>
      <c r="Y114" s="330">
        <f>IF(Y$6=0,0,Y$6/FBT_fec!Y$6)</f>
        <v>0</v>
      </c>
      <c r="DA114" s="67"/>
    </row>
    <row r="115" spans="1:105" ht="12" customHeight="1" x14ac:dyDescent="0.25">
      <c r="A115" s="173" t="s">
        <v>92</v>
      </c>
      <c r="B115" s="331">
        <f>IF(B$7=0,0,B$7/FBT_fec!B$7)</f>
        <v>0</v>
      </c>
      <c r="C115" s="331">
        <f>IF(C$7=0,0,C$7/FBT_fec!C$7)</f>
        <v>0</v>
      </c>
      <c r="D115" s="331">
        <f>IF(D$7=0,0,D$7/FBT_fec!D$7)</f>
        <v>0</v>
      </c>
      <c r="E115" s="331">
        <f>IF(E$7=0,0,E$7/FBT_fec!E$7)</f>
        <v>0</v>
      </c>
      <c r="F115" s="331">
        <f>IF(F$7=0,0,F$7/FBT_fec!F$7)</f>
        <v>0</v>
      </c>
      <c r="G115" s="331">
        <f>IF(G$7=0,0,G$7/FBT_fec!G$7)</f>
        <v>0</v>
      </c>
      <c r="H115" s="331">
        <f>IF(H$7=0,0,H$7/FBT_fec!H$7)</f>
        <v>0</v>
      </c>
      <c r="I115" s="331">
        <f>IF(I$7=0,0,I$7/FBT_fec!I$7)</f>
        <v>0</v>
      </c>
      <c r="J115" s="331">
        <f>IF(J$7=0,0,J$7/FBT_fec!J$7)</f>
        <v>0</v>
      </c>
      <c r="K115" s="331">
        <f>IF(K$7=0,0,K$7/FBT_fec!K$7)</f>
        <v>0</v>
      </c>
      <c r="L115" s="331">
        <f>IF(L$7=0,0,L$7/FBT_fec!L$7)</f>
        <v>0</v>
      </c>
      <c r="M115" s="331">
        <f>IF(M$7=0,0,M$7/FBT_fec!M$7)</f>
        <v>0</v>
      </c>
      <c r="N115" s="331">
        <f>IF(N$7=0,0,N$7/FBT_fec!N$7)</f>
        <v>0</v>
      </c>
      <c r="O115" s="331">
        <f>IF(O$7=0,0,O$7/FBT_fec!O$7)</f>
        <v>0</v>
      </c>
      <c r="P115" s="331">
        <f>IF(P$7=0,0,P$7/FBT_fec!P$7)</f>
        <v>0</v>
      </c>
      <c r="Q115" s="331">
        <f>IF(Q$7=0,0,Q$7/FBT_fec!Q$7)</f>
        <v>0</v>
      </c>
      <c r="R115" s="331">
        <f>IF(R$7=0,0,R$7/FBT_fec!R$7)</f>
        <v>0</v>
      </c>
      <c r="S115" s="331">
        <f>IF(S$7=0,0,S$7/FBT_fec!S$7)</f>
        <v>0</v>
      </c>
      <c r="T115" s="331">
        <f>IF(T$7=0,0,T$7/FBT_fec!T$7)</f>
        <v>0</v>
      </c>
      <c r="U115" s="331">
        <f>IF(U$7=0,0,U$7/FBT_fec!U$7)</f>
        <v>0</v>
      </c>
      <c r="V115" s="331">
        <f>IF(V$7=0,0,V$7/FBT_fec!V$7)</f>
        <v>0</v>
      </c>
      <c r="W115" s="331">
        <f>IF(W$7=0,0,W$7/FBT_fec!W$7)</f>
        <v>0</v>
      </c>
      <c r="X115" s="331">
        <f>IF(X$7=0,0,X$7/FBT_fec!X$7)</f>
        <v>0</v>
      </c>
      <c r="Y115" s="331">
        <f>IF(Y$7=0,0,Y$7/FBT_fec!Y$7)</f>
        <v>0</v>
      </c>
      <c r="DA115" s="177"/>
    </row>
    <row r="116" spans="1:105" ht="12" customHeight="1" x14ac:dyDescent="0.25">
      <c r="A116" s="173" t="s">
        <v>93</v>
      </c>
      <c r="B116" s="331">
        <f>IF(B$8=0,0,B$8/FBT_fec!B$8)</f>
        <v>0</v>
      </c>
      <c r="C116" s="331">
        <f>IF(C$8=0,0,C$8/FBT_fec!C$8)</f>
        <v>0</v>
      </c>
      <c r="D116" s="331">
        <f>IF(D$8=0,0,D$8/FBT_fec!D$8)</f>
        <v>0</v>
      </c>
      <c r="E116" s="331">
        <f>IF(E$8=0,0,E$8/FBT_fec!E$8)</f>
        <v>0</v>
      </c>
      <c r="F116" s="331">
        <f>IF(F$8=0,0,F$8/FBT_fec!F$8)</f>
        <v>0</v>
      </c>
      <c r="G116" s="331">
        <f>IF(G$8=0,0,G$8/FBT_fec!G$8)</f>
        <v>0</v>
      </c>
      <c r="H116" s="331">
        <f>IF(H$8=0,0,H$8/FBT_fec!H$8)</f>
        <v>0</v>
      </c>
      <c r="I116" s="331">
        <f>IF(I$8=0,0,I$8/FBT_fec!I$8)</f>
        <v>0</v>
      </c>
      <c r="J116" s="331">
        <f>IF(J$8=0,0,J$8/FBT_fec!J$8)</f>
        <v>0</v>
      </c>
      <c r="K116" s="331">
        <f>IF(K$8=0,0,K$8/FBT_fec!K$8)</f>
        <v>0</v>
      </c>
      <c r="L116" s="331">
        <f>IF(L$8=0,0,L$8/FBT_fec!L$8)</f>
        <v>0</v>
      </c>
      <c r="M116" s="331">
        <f>IF(M$8=0,0,M$8/FBT_fec!M$8)</f>
        <v>0</v>
      </c>
      <c r="N116" s="331">
        <f>IF(N$8=0,0,N$8/FBT_fec!N$8)</f>
        <v>0</v>
      </c>
      <c r="O116" s="331">
        <f>IF(O$8=0,0,O$8/FBT_fec!O$8)</f>
        <v>0</v>
      </c>
      <c r="P116" s="331">
        <f>IF(P$8=0,0,P$8/FBT_fec!P$8)</f>
        <v>0</v>
      </c>
      <c r="Q116" s="331">
        <f>IF(Q$8=0,0,Q$8/FBT_fec!Q$8)</f>
        <v>0</v>
      </c>
      <c r="R116" s="331">
        <f>IF(R$8=0,0,R$8/FBT_fec!R$8)</f>
        <v>0</v>
      </c>
      <c r="S116" s="331">
        <f>IF(S$8=0,0,S$8/FBT_fec!S$8)</f>
        <v>0</v>
      </c>
      <c r="T116" s="331">
        <f>IF(T$8=0,0,T$8/FBT_fec!T$8)</f>
        <v>0</v>
      </c>
      <c r="U116" s="331">
        <f>IF(U$8=0,0,U$8/FBT_fec!U$8)</f>
        <v>0</v>
      </c>
      <c r="V116" s="331">
        <f>IF(V$8=0,0,V$8/FBT_fec!V$8)</f>
        <v>0</v>
      </c>
      <c r="W116" s="331">
        <f>IF(W$8=0,0,W$8/FBT_fec!W$8)</f>
        <v>0</v>
      </c>
      <c r="X116" s="331">
        <f>IF(X$8=0,0,X$8/FBT_fec!X$8)</f>
        <v>0</v>
      </c>
      <c r="Y116" s="331">
        <f>IF(Y$8=0,0,Y$8/FBT_fec!Y$8)</f>
        <v>0</v>
      </c>
      <c r="DA116" s="177"/>
    </row>
    <row r="117" spans="1:105" ht="12" customHeight="1" x14ac:dyDescent="0.25">
      <c r="A117" s="173" t="s">
        <v>94</v>
      </c>
      <c r="B117" s="331">
        <f>IF(B$9=0,0,B$9/FBT_fec!B$9)</f>
        <v>0</v>
      </c>
      <c r="C117" s="331">
        <f>IF(C$9=0,0,C$9/FBT_fec!C$9)</f>
        <v>0</v>
      </c>
      <c r="D117" s="331">
        <f>IF(D$9=0,0,D$9/FBT_fec!D$9)</f>
        <v>0</v>
      </c>
      <c r="E117" s="331">
        <f>IF(E$9=0,0,E$9/FBT_fec!E$9)</f>
        <v>0</v>
      </c>
      <c r="F117" s="331">
        <f>IF(F$9=0,0,F$9/FBT_fec!F$9)</f>
        <v>0</v>
      </c>
      <c r="G117" s="331">
        <f>IF(G$9=0,0,G$9/FBT_fec!G$9)</f>
        <v>0</v>
      </c>
      <c r="H117" s="331">
        <f>IF(H$9=0,0,H$9/FBT_fec!H$9)</f>
        <v>0</v>
      </c>
      <c r="I117" s="331">
        <f>IF(I$9=0,0,I$9/FBT_fec!I$9)</f>
        <v>0</v>
      </c>
      <c r="J117" s="331">
        <f>IF(J$9=0,0,J$9/FBT_fec!J$9)</f>
        <v>0</v>
      </c>
      <c r="K117" s="331">
        <f>IF(K$9=0,0,K$9/FBT_fec!K$9)</f>
        <v>0</v>
      </c>
      <c r="L117" s="331">
        <f>IF(L$9=0,0,L$9/FBT_fec!L$9)</f>
        <v>0</v>
      </c>
      <c r="M117" s="331">
        <f>IF(M$9=0,0,M$9/FBT_fec!M$9)</f>
        <v>0</v>
      </c>
      <c r="N117" s="331">
        <f>IF(N$9=0,0,N$9/FBT_fec!N$9)</f>
        <v>0</v>
      </c>
      <c r="O117" s="331">
        <f>IF(O$9=0,0,O$9/FBT_fec!O$9)</f>
        <v>0</v>
      </c>
      <c r="P117" s="331">
        <f>IF(P$9=0,0,P$9/FBT_fec!P$9)</f>
        <v>0</v>
      </c>
      <c r="Q117" s="331">
        <f>IF(Q$9=0,0,Q$9/FBT_fec!Q$9)</f>
        <v>0</v>
      </c>
      <c r="R117" s="331">
        <f>IF(R$9=0,0,R$9/FBT_fec!R$9)</f>
        <v>0</v>
      </c>
      <c r="S117" s="331">
        <f>IF(S$9=0,0,S$9/FBT_fec!S$9)</f>
        <v>0</v>
      </c>
      <c r="T117" s="331">
        <f>IF(T$9=0,0,T$9/FBT_fec!T$9)</f>
        <v>0</v>
      </c>
      <c r="U117" s="331">
        <f>IF(U$9=0,0,U$9/FBT_fec!U$9)</f>
        <v>0</v>
      </c>
      <c r="V117" s="331">
        <f>IF(V$9=0,0,V$9/FBT_fec!V$9)</f>
        <v>0</v>
      </c>
      <c r="W117" s="331">
        <f>IF(W$9=0,0,W$9/FBT_fec!W$9)</f>
        <v>0</v>
      </c>
      <c r="X117" s="331">
        <f>IF(X$9=0,0,X$9/FBT_fec!X$9)</f>
        <v>0</v>
      </c>
      <c r="Y117" s="331">
        <f>IF(Y$9=0,0,Y$9/FBT_fec!Y$9)</f>
        <v>0</v>
      </c>
      <c r="DA117" s="177"/>
    </row>
    <row r="118" spans="1:105" ht="12" customHeight="1" x14ac:dyDescent="0.25">
      <c r="A118" s="56" t="s">
        <v>95</v>
      </c>
      <c r="B118" s="332">
        <f>IF(B$10=0,0,B$10/FBT_fec!B$10)</f>
        <v>1.7725495651676388</v>
      </c>
      <c r="C118" s="332">
        <f>IF(C$10=0,0,C$10/FBT_fec!C$10)</f>
        <v>1.7040282855779081</v>
      </c>
      <c r="D118" s="332">
        <f>IF(D$10=0,0,D$10/FBT_fec!D$10)</f>
        <v>1.6687473958323933</v>
      </c>
      <c r="E118" s="332">
        <f>IF(E$10=0,0,E$10/FBT_fec!E$10)</f>
        <v>1.6686531573054491</v>
      </c>
      <c r="F118" s="332">
        <f>IF(F$10=0,0,F$10/FBT_fec!F$10)</f>
        <v>1.6955219098428838</v>
      </c>
      <c r="G118" s="332">
        <f>IF(G$10=0,0,G$10/FBT_fec!G$10)</f>
        <v>1.6342722530237375</v>
      </c>
      <c r="H118" s="332">
        <f>IF(H$10=0,0,H$10/FBT_fec!H$10)</f>
        <v>1.5724954022523132</v>
      </c>
      <c r="I118" s="332">
        <f>IF(I$10=0,0,I$10/FBT_fec!I$10)</f>
        <v>1.5996624950179408</v>
      </c>
      <c r="J118" s="332">
        <f>IF(J$10=0,0,J$10/FBT_fec!J$10)</f>
        <v>1.4677811159706999</v>
      </c>
      <c r="K118" s="332">
        <f>IF(K$10=0,0,K$10/FBT_fec!K$10)</f>
        <v>1.4701633028236107</v>
      </c>
      <c r="L118" s="332">
        <f>IF(L$10=0,0,L$10/FBT_fec!L$10)</f>
        <v>1.5610227924610514</v>
      </c>
      <c r="M118" s="332">
        <f>IF(M$10=0,0,M$10/FBT_fec!M$10)</f>
        <v>1.5678823978406646</v>
      </c>
      <c r="N118" s="332">
        <f>IF(N$10=0,0,N$10/FBT_fec!N$10)</f>
        <v>1.5558824963857429</v>
      </c>
      <c r="O118" s="332">
        <f>IF(O$10=0,0,O$10/FBT_fec!O$10)</f>
        <v>1.559410450298734</v>
      </c>
      <c r="P118" s="332">
        <f>IF(P$10=0,0,P$10/FBT_fec!P$10)</f>
        <v>1.5306565260662368</v>
      </c>
      <c r="Q118" s="332">
        <f>IF(Q$10=0,0,Q$10/FBT_fec!Q$10)</f>
        <v>1.4817559379687117</v>
      </c>
      <c r="R118" s="332">
        <f>IF(R$10=0,0,R$10/FBT_fec!R$10)</f>
        <v>1.519766463955609</v>
      </c>
      <c r="S118" s="332">
        <f>IF(S$10=0,0,S$10/FBT_fec!S$10)</f>
        <v>1.5195198049028369</v>
      </c>
      <c r="T118" s="332">
        <f>IF(T$10=0,0,T$10/FBT_fec!T$10)</f>
        <v>1.4910900968557841</v>
      </c>
      <c r="U118" s="332">
        <f>IF(U$10=0,0,U$10/FBT_fec!U$10)</f>
        <v>1.4871646367893647</v>
      </c>
      <c r="V118" s="332">
        <f>IF(V$10=0,0,V$10/FBT_fec!V$10)</f>
        <v>1.5121087614731248</v>
      </c>
      <c r="W118" s="332">
        <f>IF(W$10=0,0,W$10/FBT_fec!W$10)</f>
        <v>1.5406075568869031</v>
      </c>
      <c r="X118" s="332">
        <f>IF(X$10=0,0,X$10/FBT_fec!X$10)</f>
        <v>1.4975712024975854</v>
      </c>
      <c r="Y118" s="332">
        <f>IF(Y$10=0,0,Y$10/FBT_fec!Y$10)</f>
        <v>1.4873625029190471</v>
      </c>
      <c r="DA118" s="68"/>
    </row>
    <row r="119" spans="1:105" ht="12" customHeight="1" x14ac:dyDescent="0.25">
      <c r="A119" s="174" t="s">
        <v>2147</v>
      </c>
      <c r="B119" s="348">
        <f>IF(B$16=0,0,B$16/FBT_fec!B$16)</f>
        <v>2.0305392791728041</v>
      </c>
      <c r="C119" s="348">
        <f>IF(C$16=0,0,C$16/FBT_fec!C$16)</f>
        <v>1.9719297484475338</v>
      </c>
      <c r="D119" s="348">
        <f>IF(D$16=0,0,D$16/FBT_fec!D$16)</f>
        <v>1.883718690207359</v>
      </c>
      <c r="E119" s="348">
        <f>IF(E$16=0,0,E$16/FBT_fec!E$16)</f>
        <v>1.8490213982954926</v>
      </c>
      <c r="F119" s="348">
        <f>IF(F$16=0,0,F$16/FBT_fec!F$16)</f>
        <v>1.9138550679523076</v>
      </c>
      <c r="G119" s="348">
        <f>IF(G$16=0,0,G$16/FBT_fec!G$16)</f>
        <v>1.8206172992010869</v>
      </c>
      <c r="H119" s="348">
        <f>IF(H$16=0,0,H$16/FBT_fec!H$16)</f>
        <v>1.7718541066995419</v>
      </c>
      <c r="I119" s="348">
        <f>IF(I$16=0,0,I$16/FBT_fec!I$16)</f>
        <v>1.7753994737246137</v>
      </c>
      <c r="J119" s="348">
        <f>IF(J$16=0,0,J$16/FBT_fec!J$16)</f>
        <v>1.6163527658790078</v>
      </c>
      <c r="K119" s="348">
        <f>IF(K$16=0,0,K$16/FBT_fec!K$16)</f>
        <v>1.6036266596232445</v>
      </c>
      <c r="L119" s="348">
        <f>IF(L$16=0,0,L$16/FBT_fec!L$16)</f>
        <v>1.674662658647194</v>
      </c>
      <c r="M119" s="348">
        <f>IF(M$16=0,0,M$16/FBT_fec!M$16)</f>
        <v>1.6860642386077935</v>
      </c>
      <c r="N119" s="348">
        <f>IF(N$16=0,0,N$16/FBT_fec!N$16)</f>
        <v>1.6792643155633498</v>
      </c>
      <c r="O119" s="348">
        <f>IF(O$16=0,0,O$16/FBT_fec!O$16)</f>
        <v>1.6580583348998319</v>
      </c>
      <c r="P119" s="348">
        <f>IF(P$16=0,0,P$16/FBT_fec!P$16)</f>
        <v>1.643299371929217</v>
      </c>
      <c r="Q119" s="348">
        <f>IF(Q$16=0,0,Q$16/FBT_fec!Q$16)</f>
        <v>1.5866475990495956</v>
      </c>
      <c r="R119" s="348">
        <f>IF(R$16=0,0,R$16/FBT_fec!R$16)</f>
        <v>1.6120182017390288</v>
      </c>
      <c r="S119" s="348">
        <f>IF(S$16=0,0,S$16/FBT_fec!S$16)</f>
        <v>1.6107340225499183</v>
      </c>
      <c r="T119" s="348">
        <f>IF(T$16=0,0,T$16/FBT_fec!T$16)</f>
        <v>1.60818002058094</v>
      </c>
      <c r="U119" s="348">
        <f>IF(U$16=0,0,U$16/FBT_fec!U$16)</f>
        <v>1.5923846079724948</v>
      </c>
      <c r="V119" s="348">
        <f>IF(V$16=0,0,V$16/FBT_fec!V$16)</f>
        <v>1.6063270362091469</v>
      </c>
      <c r="W119" s="348">
        <f>IF(W$16=0,0,W$16/FBT_fec!W$16)</f>
        <v>1.6329221589702432</v>
      </c>
      <c r="X119" s="348">
        <f>IF(X$16=0,0,X$16/FBT_fec!X$16)</f>
        <v>1.615082237342333</v>
      </c>
      <c r="Y119" s="348">
        <f>IF(Y$16=0,0,Y$16/FBT_fec!Y$16)</f>
        <v>1.6011220200687377</v>
      </c>
      <c r="DA119" s="178"/>
    </row>
    <row r="120" spans="1:105" ht="12" customHeight="1" x14ac:dyDescent="0.25">
      <c r="A120" s="174" t="s">
        <v>2159</v>
      </c>
      <c r="B120" s="348">
        <f>IF(B$25=0,0,B$25/FBT_fec!B$25)</f>
        <v>2.0305392791728032</v>
      </c>
      <c r="C120" s="348">
        <f>IF(C$25=0,0,C$25/FBT_fec!C$25)</f>
        <v>1.9719297484475342</v>
      </c>
      <c r="D120" s="348">
        <f>IF(D$25=0,0,D$25/FBT_fec!D$25)</f>
        <v>1.8837186902073582</v>
      </c>
      <c r="E120" s="348">
        <f>IF(E$25=0,0,E$25/FBT_fec!E$25)</f>
        <v>1.8490213982954924</v>
      </c>
      <c r="F120" s="348">
        <f>IF(F$25=0,0,F$25/FBT_fec!F$25)</f>
        <v>1.9138550679523074</v>
      </c>
      <c r="G120" s="348">
        <f>IF(G$25=0,0,G$25/FBT_fec!G$25)</f>
        <v>1.8206172992010867</v>
      </c>
      <c r="H120" s="348">
        <f>IF(H$25=0,0,H$25/FBT_fec!H$25)</f>
        <v>1.7718541066995426</v>
      </c>
      <c r="I120" s="348">
        <f>IF(I$25=0,0,I$25/FBT_fec!I$25)</f>
        <v>1.7753994737246142</v>
      </c>
      <c r="J120" s="348">
        <f>IF(J$25=0,0,J$25/FBT_fec!J$25)</f>
        <v>1.6163527658790078</v>
      </c>
      <c r="K120" s="348">
        <f>IF(K$25=0,0,K$25/FBT_fec!K$25)</f>
        <v>1.603626659623244</v>
      </c>
      <c r="L120" s="348">
        <f>IF(L$25=0,0,L$25/FBT_fec!L$25)</f>
        <v>1.6746626586471944</v>
      </c>
      <c r="M120" s="348">
        <f>IF(M$25=0,0,M$25/FBT_fec!M$25)</f>
        <v>1.6860642386077942</v>
      </c>
      <c r="N120" s="348">
        <f>IF(N$25=0,0,N$25/FBT_fec!N$25)</f>
        <v>1.6792643155633507</v>
      </c>
      <c r="O120" s="348">
        <f>IF(O$25=0,0,O$25/FBT_fec!O$25)</f>
        <v>1.6580583348998321</v>
      </c>
      <c r="P120" s="348">
        <f>IF(P$25=0,0,P$25/FBT_fec!P$25)</f>
        <v>1.6432993719292173</v>
      </c>
      <c r="Q120" s="348">
        <f>IF(Q$25=0,0,Q$25/FBT_fec!Q$25)</f>
        <v>1.5866475990495958</v>
      </c>
      <c r="R120" s="348">
        <f>IF(R$25=0,0,R$25/FBT_fec!R$25)</f>
        <v>1.612018201739029</v>
      </c>
      <c r="S120" s="348">
        <f>IF(S$25=0,0,S$25/FBT_fec!S$25)</f>
        <v>1.6107340225499183</v>
      </c>
      <c r="T120" s="348">
        <f>IF(T$25=0,0,T$25/FBT_fec!T$25)</f>
        <v>1.6081800205809405</v>
      </c>
      <c r="U120" s="348">
        <f>IF(U$25=0,0,U$25/FBT_fec!U$25)</f>
        <v>1.5923846079724944</v>
      </c>
      <c r="V120" s="348">
        <f>IF(V$25=0,0,V$25/FBT_fec!V$25)</f>
        <v>1.6063270362091466</v>
      </c>
      <c r="W120" s="348">
        <f>IF(W$25=0,0,W$25/FBT_fec!W$25)</f>
        <v>1.632922158970243</v>
      </c>
      <c r="X120" s="348">
        <f>IF(X$25=0,0,X$25/FBT_fec!X$25)</f>
        <v>1.6150822373423326</v>
      </c>
      <c r="Y120" s="348">
        <f>IF(Y$25=0,0,Y$25/FBT_fec!Y$25)</f>
        <v>1.6011220200687377</v>
      </c>
      <c r="DA120" s="178"/>
    </row>
    <row r="121" spans="1:105" ht="12" customHeight="1" x14ac:dyDescent="0.25">
      <c r="A121" s="174" t="s">
        <v>2171</v>
      </c>
      <c r="B121" s="348">
        <f>IF(B$34=0,0,B$34/FBT_fec!B$34)</f>
        <v>2.6420435040239187</v>
      </c>
      <c r="C121" s="348">
        <f>IF(C$34=0,0,C$34/FBT_fec!C$34)</f>
        <v>2.6430741964696263</v>
      </c>
      <c r="D121" s="348">
        <f>IF(D$34=0,0,D$34/FBT_fec!D$34)</f>
        <v>2.5981363910647644</v>
      </c>
      <c r="E121" s="348">
        <f>IF(E$34=0,0,E$34/FBT_fec!E$34)</f>
        <v>2.5000471492294207</v>
      </c>
      <c r="F121" s="348">
        <f>IF(F$34=0,0,F$34/FBT_fec!F$34)</f>
        <v>2.5234086545988723</v>
      </c>
      <c r="G121" s="348">
        <f>IF(G$34=0,0,G$34/FBT_fec!G$34)</f>
        <v>2.4675642162131952</v>
      </c>
      <c r="H121" s="348">
        <f>IF(H$34=0,0,H$34/FBT_fec!H$34)</f>
        <v>2.4678967647326591</v>
      </c>
      <c r="I121" s="348">
        <f>IF(I$34=0,0,I$34/FBT_fec!I$34)</f>
        <v>2.3702718717769224</v>
      </c>
      <c r="J121" s="348">
        <f>IF(J$34=0,0,J$34/FBT_fec!J$34)</f>
        <v>2.3809561179511469</v>
      </c>
      <c r="K121" s="348">
        <f>IF(K$34=0,0,K$34/FBT_fec!K$34)</f>
        <v>2.3735087327826228</v>
      </c>
      <c r="L121" s="348">
        <f>IF(L$34=0,0,L$34/FBT_fec!L$34)</f>
        <v>2.3970725988077741</v>
      </c>
      <c r="M121" s="348">
        <f>IF(M$34=0,0,M$34/FBT_fec!M$34)</f>
        <v>2.3368303030987958</v>
      </c>
      <c r="N121" s="348">
        <f>IF(N$34=0,0,N$34/FBT_fec!N$34)</f>
        <v>2.324117949752845</v>
      </c>
      <c r="O121" s="348">
        <f>IF(O$34=0,0,O$34/FBT_fec!O$34)</f>
        <v>2.2667914405116631</v>
      </c>
      <c r="P121" s="348">
        <f>IF(P$34=0,0,P$34/FBT_fec!P$34)</f>
        <v>2.2027141202678715</v>
      </c>
      <c r="Q121" s="348">
        <f>IF(Q$34=0,0,Q$34/FBT_fec!Q$34)</f>
        <v>2.2552999317709079</v>
      </c>
      <c r="R121" s="348">
        <f>IF(R$34=0,0,R$34/FBT_fec!R$34)</f>
        <v>2.2272048835352507</v>
      </c>
      <c r="S121" s="348">
        <f>IF(S$34=0,0,S$34/FBT_fec!S$34)</f>
        <v>2.2267480681485576</v>
      </c>
      <c r="T121" s="348">
        <f>IF(T$34=0,0,T$34/FBT_fec!T$34)</f>
        <v>2.2143322356898212</v>
      </c>
      <c r="U121" s="348">
        <f>IF(U$34=0,0,U$34/FBT_fec!U$34)</f>
        <v>2.1870376158057541</v>
      </c>
      <c r="V121" s="348">
        <f>IF(V$34=0,0,V$34/FBT_fec!V$34)</f>
        <v>2.1760853885949505</v>
      </c>
      <c r="W121" s="348">
        <f>IF(W$34=0,0,W$34/FBT_fec!W$34)</f>
        <v>2.160054324231151</v>
      </c>
      <c r="X121" s="348">
        <f>IF(X$34=0,0,X$34/FBT_fec!X$34)</f>
        <v>2.1829243164162793</v>
      </c>
      <c r="Y121" s="348">
        <f>IF(Y$34=0,0,Y$34/FBT_fec!Y$34)</f>
        <v>2.155839843746306</v>
      </c>
      <c r="DA121" s="178"/>
    </row>
    <row r="122" spans="1:105" ht="12" customHeight="1" x14ac:dyDescent="0.25">
      <c r="A122" s="174" t="s">
        <v>2183</v>
      </c>
      <c r="B122" s="348">
        <f>IF(B$45=0,0,B$45/FBT_fec!B$45)</f>
        <v>2.2768170632715634</v>
      </c>
      <c r="C122" s="348">
        <f>IF(C$45=0,0,C$45/FBT_fec!C$45)</f>
        <v>2.2654144610625706</v>
      </c>
      <c r="D122" s="348">
        <f>IF(D$45=0,0,D$45/FBT_fec!D$45)</f>
        <v>2.2142326785244664</v>
      </c>
      <c r="E122" s="348">
        <f>IF(E$45=0,0,E$45/FBT_fec!E$45)</f>
        <v>2.1564137914566359</v>
      </c>
      <c r="F122" s="348">
        <f>IF(F$45=0,0,F$45/FBT_fec!F$45)</f>
        <v>2.1869184564461279</v>
      </c>
      <c r="G122" s="348">
        <f>IF(G$45=0,0,G$45/FBT_fec!G$45)</f>
        <v>2.1390814282868478</v>
      </c>
      <c r="H122" s="348">
        <f>IF(H$45=0,0,H$45/FBT_fec!H$45)</f>
        <v>2.1381946414786319</v>
      </c>
      <c r="I122" s="348">
        <f>IF(I$45=0,0,I$45/FBT_fec!I$45)</f>
        <v>2.0832509714251244</v>
      </c>
      <c r="J122" s="348">
        <f>IF(J$45=0,0,J$45/FBT_fec!J$45)</f>
        <v>2.0513863241049157</v>
      </c>
      <c r="K122" s="348">
        <f>IF(K$45=0,0,K$45/FBT_fec!K$45)</f>
        <v>2.0453986023598074</v>
      </c>
      <c r="L122" s="348">
        <f>IF(L$45=0,0,L$45/FBT_fec!L$45)</f>
        <v>2.0557880535532833</v>
      </c>
      <c r="M122" s="348">
        <f>IF(M$45=0,0,M$45/FBT_fec!M$45)</f>
        <v>2.0384597001911016</v>
      </c>
      <c r="N122" s="348">
        <f>IF(N$45=0,0,N$45/FBT_fec!N$45)</f>
        <v>2.0323993195958243</v>
      </c>
      <c r="O122" s="348">
        <f>IF(O$45=0,0,O$45/FBT_fec!O$45)</f>
        <v>1.9970699608659073</v>
      </c>
      <c r="P122" s="348">
        <f>IF(P$45=0,0,P$45/FBT_fec!P$45)</f>
        <v>1.9725867743499597</v>
      </c>
      <c r="Q122" s="348">
        <f>IF(Q$45=0,0,Q$45/FBT_fec!Q$45)</f>
        <v>1.9772600063858405</v>
      </c>
      <c r="R122" s="348">
        <f>IF(R$45=0,0,R$45/FBT_fec!R$45)</f>
        <v>1.9674361731132164</v>
      </c>
      <c r="S122" s="348">
        <f>IF(S$45=0,0,S$45/FBT_fec!S$45)</f>
        <v>1.9654692042627593</v>
      </c>
      <c r="T122" s="348">
        <f>IF(T$45=0,0,T$45/FBT_fec!T$45)</f>
        <v>1.9635106473356236</v>
      </c>
      <c r="U122" s="348">
        <f>IF(U$45=0,0,U$45/FBT_fec!U$45)</f>
        <v>1.945125983816091</v>
      </c>
      <c r="V122" s="348">
        <f>IF(V$45=0,0,V$45/FBT_fec!V$45)</f>
        <v>1.940884057724745</v>
      </c>
      <c r="W122" s="348">
        <f>IF(W$45=0,0,W$45/FBT_fec!W$45)</f>
        <v>1.9290933422281313</v>
      </c>
      <c r="X122" s="348">
        <f>IF(X$45=0,0,X$45/FBT_fec!X$45)</f>
        <v>1.9474277961020956</v>
      </c>
      <c r="Y122" s="348">
        <f>IF(Y$45=0,0,Y$45/FBT_fec!Y$45)</f>
        <v>1.9256465191196011</v>
      </c>
      <c r="DA122" s="178"/>
    </row>
    <row r="123" spans="1:105" ht="12" customHeight="1" x14ac:dyDescent="0.25">
      <c r="A123" s="174" t="s">
        <v>2209</v>
      </c>
      <c r="B123" s="348">
        <f>IF(B$66=0,0,B$66/FBT_fec!B$66)</f>
        <v>0.7316257924481272</v>
      </c>
      <c r="C123" s="348">
        <f>IF(C$66=0,0,C$66/FBT_fec!C$66)</f>
        <v>0.71373454792540292</v>
      </c>
      <c r="D123" s="348">
        <f>IF(D$66=0,0,D$66/FBT_fec!D$66)</f>
        <v>0.69555167034240528</v>
      </c>
      <c r="E123" s="348">
        <f>IF(E$66=0,0,E$66/FBT_fec!E$66)</f>
        <v>0.68732126401052229</v>
      </c>
      <c r="F123" s="348">
        <f>IF(F$66=0,0,F$66/FBT_fec!F$66)</f>
        <v>0.70214958296854535</v>
      </c>
      <c r="G123" s="348">
        <f>IF(G$66=0,0,G$66/FBT_fec!G$66)</f>
        <v>0.67877976474454604</v>
      </c>
      <c r="H123" s="348">
        <f>IF(H$66=0,0,H$66/FBT_fec!H$66)</f>
        <v>0.66356476946925336</v>
      </c>
      <c r="I123" s="348">
        <f>IF(I$66=0,0,I$66/FBT_fec!I$66)</f>
        <v>0.66894870047688104</v>
      </c>
      <c r="J123" s="348">
        <f>IF(J$66=0,0,J$66/FBT_fec!J$66)</f>
        <v>0.63135878116661293</v>
      </c>
      <c r="K123" s="348">
        <f>IF(K$66=0,0,K$66/FBT_fec!K$66)</f>
        <v>0.62904528729817033</v>
      </c>
      <c r="L123" s="348">
        <f>IF(L$66=0,0,L$66/FBT_fec!L$66)</f>
        <v>0.64963137394648396</v>
      </c>
      <c r="M123" s="348">
        <f>IF(M$66=0,0,M$66/FBT_fec!M$66)</f>
        <v>0.65022649725559478</v>
      </c>
      <c r="N123" s="348">
        <f>IF(N$66=0,0,N$66/FBT_fec!N$66)</f>
        <v>0.64931300491709976</v>
      </c>
      <c r="O123" s="348">
        <f>IF(O$66=0,0,O$66/FBT_fec!O$66)</f>
        <v>0.64509278525701663</v>
      </c>
      <c r="P123" s="348">
        <f>IF(P$66=0,0,P$66/FBT_fec!P$66)</f>
        <v>0.63922151575346287</v>
      </c>
      <c r="Q123" s="348">
        <f>IF(Q$66=0,0,Q$66/FBT_fec!Q$66)</f>
        <v>0.62803573350176445</v>
      </c>
      <c r="R123" s="348">
        <f>IF(R$66=0,0,R$66/FBT_fec!R$66)</f>
        <v>0.63523073242716754</v>
      </c>
      <c r="S123" s="348">
        <f>IF(S$66=0,0,S$66/FBT_fec!S$66)</f>
        <v>0.63518895838258782</v>
      </c>
      <c r="T123" s="348">
        <f>IF(T$66=0,0,T$66/FBT_fec!T$66)</f>
        <v>0.63294412766417563</v>
      </c>
      <c r="U123" s="348">
        <f>IF(U$66=0,0,U$66/FBT_fec!U$66)</f>
        <v>0.63035405522056331</v>
      </c>
      <c r="V123" s="348">
        <f>IF(V$66=0,0,V$66/FBT_fec!V$66)</f>
        <v>0.63491786699603536</v>
      </c>
      <c r="W123" s="348">
        <f>IF(W$66=0,0,W$66/FBT_fec!W$66)</f>
        <v>0.64028413797808648</v>
      </c>
      <c r="X123" s="348">
        <f>IF(X$66=0,0,X$66/FBT_fec!X$66)</f>
        <v>0.62859047440041016</v>
      </c>
      <c r="Y123" s="348">
        <f>IF(Y$66=0,0,Y$66/FBT_fec!Y$66)</f>
        <v>0.62740494949680747</v>
      </c>
      <c r="DA123" s="178"/>
    </row>
    <row r="124" spans="1:105" ht="12" customHeight="1" x14ac:dyDescent="0.25">
      <c r="A124" s="41" t="s">
        <v>2226</v>
      </c>
      <c r="B124" s="333">
        <f>IF(B$80=0,0,B$80/FBT_fec!B$80)</f>
        <v>0</v>
      </c>
      <c r="C124" s="333">
        <f>IF(C$80=0,0,C$80/FBT_fec!C$80)</f>
        <v>0</v>
      </c>
      <c r="D124" s="333">
        <f>IF(D$80=0,0,D$80/FBT_fec!D$80)</f>
        <v>0</v>
      </c>
      <c r="E124" s="333">
        <f>IF(E$80=0,0,E$80/FBT_fec!E$80)</f>
        <v>0</v>
      </c>
      <c r="F124" s="333">
        <f>IF(F$80=0,0,F$80/FBT_fec!F$80)</f>
        <v>0</v>
      </c>
      <c r="G124" s="333">
        <f>IF(G$80=0,0,G$80/FBT_fec!G$80)</f>
        <v>0</v>
      </c>
      <c r="H124" s="333">
        <f>IF(H$80=0,0,H$80/FBT_fec!H$80)</f>
        <v>0</v>
      </c>
      <c r="I124" s="333">
        <f>IF(I$80=0,0,I$80/FBT_fec!I$80)</f>
        <v>0</v>
      </c>
      <c r="J124" s="333">
        <f>IF(J$80=0,0,J$80/FBT_fec!J$80)</f>
        <v>0</v>
      </c>
      <c r="K124" s="333">
        <f>IF(K$80=0,0,K$80/FBT_fec!K$80)</f>
        <v>0</v>
      </c>
      <c r="L124" s="333">
        <f>IF(L$80=0,0,L$80/FBT_fec!L$80)</f>
        <v>0</v>
      </c>
      <c r="M124" s="333">
        <f>IF(M$80=0,0,M$80/FBT_fec!M$80)</f>
        <v>0</v>
      </c>
      <c r="N124" s="333">
        <f>IF(N$80=0,0,N$80/FBT_fec!N$80)</f>
        <v>0</v>
      </c>
      <c r="O124" s="333">
        <f>IF(O$80=0,0,O$80/FBT_fec!O$80)</f>
        <v>0</v>
      </c>
      <c r="P124" s="333">
        <f>IF(P$80=0,0,P$80/FBT_fec!P$80)</f>
        <v>0</v>
      </c>
      <c r="Q124" s="333">
        <f>IF(Q$80=0,0,Q$80/FBT_fec!Q$80)</f>
        <v>0</v>
      </c>
      <c r="R124" s="333">
        <f>IF(R$80=0,0,R$80/FBT_fec!R$80)</f>
        <v>0</v>
      </c>
      <c r="S124" s="333">
        <f>IF(S$80=0,0,S$80/FBT_fec!S$80)</f>
        <v>0</v>
      </c>
      <c r="T124" s="333">
        <f>IF(T$80=0,0,T$80/FBT_fec!T$80)</f>
        <v>0</v>
      </c>
      <c r="U124" s="333">
        <f>IF(U$80=0,0,U$80/FBT_fec!U$80)</f>
        <v>0</v>
      </c>
      <c r="V124" s="333">
        <f>IF(V$80=0,0,V$80/FBT_fec!V$80)</f>
        <v>0</v>
      </c>
      <c r="W124" s="333">
        <f>IF(W$80=0,0,W$80/FBT_fec!W$80)</f>
        <v>0</v>
      </c>
      <c r="X124" s="333">
        <f>IF(X$80=0,0,X$80/FBT_fec!X$80)</f>
        <v>0</v>
      </c>
      <c r="Y124" s="333">
        <f>IF(Y$80=0,0,Y$80/FBT_fec!Y$80)</f>
        <v>0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theme="6" tint="-0.249977111117893"/>
    <pageSetUpPr fitToPage="1"/>
  </sheetPr>
  <dimension ref="A1:DA3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equipment"</f>
        <v>DE: Transport equipment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96663.956699600487</v>
      </c>
      <c r="C3" s="203">
        <v>110807.11927992629</v>
      </c>
      <c r="D3" s="203">
        <v>110004.4376574895</v>
      </c>
      <c r="E3" s="203">
        <v>113851.2063283403</v>
      </c>
      <c r="F3" s="203">
        <v>112406.5827598407</v>
      </c>
      <c r="G3" s="203">
        <v>114180.92488914161</v>
      </c>
      <c r="H3" s="203">
        <v>125272.74818676341</v>
      </c>
      <c r="I3" s="203">
        <v>133879.8190794283</v>
      </c>
      <c r="J3" s="203">
        <v>119361.9479940233</v>
      </c>
      <c r="K3" s="203">
        <v>92053.127752535991</v>
      </c>
      <c r="L3" s="203">
        <v>130431.78138125141</v>
      </c>
      <c r="M3" s="203">
        <v>146522.3890521439</v>
      </c>
      <c r="N3" s="203">
        <v>148703.6102440469</v>
      </c>
      <c r="O3" s="203">
        <v>148288.86069796429</v>
      </c>
      <c r="P3" s="203">
        <v>164070.9339695746</v>
      </c>
      <c r="Q3" s="203">
        <v>170282.28140000001</v>
      </c>
      <c r="R3" s="203">
        <v>184349.88142339341</v>
      </c>
      <c r="S3" s="203">
        <v>190129.1283539079</v>
      </c>
      <c r="T3" s="203">
        <v>185768.19695072409</v>
      </c>
      <c r="U3" s="203">
        <v>178642.45398062241</v>
      </c>
      <c r="V3" s="203">
        <v>148086.2390372869</v>
      </c>
      <c r="W3" s="203">
        <v>171468.62775208469</v>
      </c>
      <c r="X3" s="203">
        <v>180971.20847276141</v>
      </c>
      <c r="Y3" s="203">
        <v>192940.02464959389</v>
      </c>
      <c r="DA3" s="112" t="s">
        <v>2372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84162.575164267051</v>
      </c>
      <c r="C5" s="203">
        <v>88756.276735291947</v>
      </c>
      <c r="D5" s="203">
        <v>91706.575532624396</v>
      </c>
      <c r="E5" s="203">
        <v>94033.674327052155</v>
      </c>
      <c r="F5" s="203">
        <v>95759.597990302806</v>
      </c>
      <c r="G5" s="203">
        <v>99641.172335585041</v>
      </c>
      <c r="H5" s="203">
        <v>105683.43905791749</v>
      </c>
      <c r="I5" s="203">
        <v>107178.421833974</v>
      </c>
      <c r="J5" s="203">
        <v>100435.20520586841</v>
      </c>
      <c r="K5" s="203">
        <v>81610.057073994059</v>
      </c>
      <c r="L5" s="203">
        <v>106532.10828852579</v>
      </c>
      <c r="M5" s="203">
        <v>116180.5927954045</v>
      </c>
      <c r="N5" s="203">
        <v>116844.9691886881</v>
      </c>
      <c r="O5" s="203">
        <v>121188.0818132718</v>
      </c>
      <c r="P5" s="203">
        <v>127777.1412318926</v>
      </c>
      <c r="Q5" s="203">
        <v>134797.16510686171</v>
      </c>
      <c r="R5" s="203">
        <v>142640.0995150482</v>
      </c>
      <c r="S5" s="203">
        <v>145032.83058925549</v>
      </c>
      <c r="T5" s="203">
        <v>139398.90668711779</v>
      </c>
      <c r="U5" s="203">
        <v>136729.43119651009</v>
      </c>
      <c r="V5" s="203">
        <v>111930.7200392683</v>
      </c>
      <c r="W5" s="203">
        <v>123663.46118809241</v>
      </c>
      <c r="X5" s="203">
        <v>122737.6409412457</v>
      </c>
      <c r="Y5" s="203">
        <v>129312.87842125189</v>
      </c>
      <c r="DA5" s="112" t="s">
        <v>2373</v>
      </c>
    </row>
    <row r="6" spans="1:105" ht="12" customHeight="1" x14ac:dyDescent="0.25">
      <c r="A6" s="154" t="s">
        <v>2112</v>
      </c>
      <c r="B6" s="338">
        <v>105203.2189553338</v>
      </c>
      <c r="C6" s="338">
        <v>99943.058007567117</v>
      </c>
      <c r="D6" s="338">
        <v>99943.058007567117</v>
      </c>
      <c r="E6" s="338">
        <v>99943.058007567117</v>
      </c>
      <c r="F6" s="338">
        <v>105203.2189553338</v>
      </c>
      <c r="G6" s="338">
        <v>105203.2189553338</v>
      </c>
      <c r="H6" s="338">
        <v>115723.5408508672</v>
      </c>
      <c r="I6" s="338">
        <v>115723.5408508672</v>
      </c>
      <c r="J6" s="338">
        <v>110463.3799031005</v>
      </c>
      <c r="K6" s="338">
        <v>110463.3799031005</v>
      </c>
      <c r="L6" s="338">
        <v>115723.5408508672</v>
      </c>
      <c r="M6" s="338">
        <v>126243.8627464006</v>
      </c>
      <c r="N6" s="338">
        <v>126243.8627464006</v>
      </c>
      <c r="O6" s="338">
        <v>131504.02369416729</v>
      </c>
      <c r="P6" s="338">
        <v>136764.18464193391</v>
      </c>
      <c r="Q6" s="338">
        <v>142024.34558970059</v>
      </c>
      <c r="R6" s="338">
        <v>152544.66748523401</v>
      </c>
      <c r="S6" s="338">
        <v>157804.82843300069</v>
      </c>
      <c r="T6" s="338">
        <v>157804.82843300069</v>
      </c>
      <c r="U6" s="338">
        <v>152544.66748523401</v>
      </c>
      <c r="V6" s="338">
        <v>147284.5065374673</v>
      </c>
      <c r="W6" s="338">
        <v>147284.5065374673</v>
      </c>
      <c r="X6" s="338">
        <v>142024.34558970059</v>
      </c>
      <c r="Y6" s="338">
        <v>136764.184641934</v>
      </c>
      <c r="DA6" s="160" t="s">
        <v>2374</v>
      </c>
    </row>
    <row r="7" spans="1:105" ht="12" customHeight="1" x14ac:dyDescent="0.25">
      <c r="A7" s="156" t="s">
        <v>2114</v>
      </c>
      <c r="B7" s="339">
        <v>0</v>
      </c>
      <c r="C7" s="340">
        <v>0</v>
      </c>
      <c r="D7" s="340">
        <v>5260.1609477666907</v>
      </c>
      <c r="E7" s="340">
        <v>0</v>
      </c>
      <c r="F7" s="340">
        <v>10520.32189553338</v>
      </c>
      <c r="G7" s="340">
        <v>5260.1609477666907</v>
      </c>
      <c r="H7" s="340">
        <v>10520.32189553338</v>
      </c>
      <c r="I7" s="340">
        <v>5260.1609477666907</v>
      </c>
      <c r="J7" s="340">
        <v>0</v>
      </c>
      <c r="K7" s="340">
        <v>0</v>
      </c>
      <c r="L7" s="340">
        <v>10520.32189553338</v>
      </c>
      <c r="M7" s="340">
        <v>15780.482843300069</v>
      </c>
      <c r="N7" s="340">
        <v>0</v>
      </c>
      <c r="O7" s="340">
        <v>10520.32189553338</v>
      </c>
      <c r="P7" s="340">
        <v>5260.1609477666907</v>
      </c>
      <c r="Q7" s="340">
        <v>10520.32189553338</v>
      </c>
      <c r="R7" s="340">
        <v>15780.482843300069</v>
      </c>
      <c r="S7" s="340">
        <v>10520.32189553338</v>
      </c>
      <c r="T7" s="340">
        <v>0</v>
      </c>
      <c r="U7" s="340">
        <v>0</v>
      </c>
      <c r="V7" s="340">
        <v>0</v>
      </c>
      <c r="W7" s="340">
        <v>0</v>
      </c>
      <c r="X7" s="340">
        <v>0</v>
      </c>
      <c r="Y7" s="340">
        <v>0</v>
      </c>
      <c r="DA7" s="161" t="s">
        <v>2375</v>
      </c>
    </row>
    <row r="8" spans="1:105" ht="12" customHeight="1" x14ac:dyDescent="0.25">
      <c r="A8" s="157" t="s">
        <v>2116</v>
      </c>
      <c r="B8" s="341">
        <v>0</v>
      </c>
      <c r="C8" s="342">
        <f t="shared" ref="C8:Y8" si="0">B6+C7-C6</f>
        <v>5260.1609477666789</v>
      </c>
      <c r="D8" s="342">
        <f t="shared" si="0"/>
        <v>5260.1609477666934</v>
      </c>
      <c r="E8" s="342">
        <f t="shared" si="0"/>
        <v>0</v>
      </c>
      <c r="F8" s="342">
        <f t="shared" si="0"/>
        <v>5260.1609477666934</v>
      </c>
      <c r="G8" s="342">
        <f t="shared" si="0"/>
        <v>5260.1609477666934</v>
      </c>
      <c r="H8" s="342">
        <f t="shared" si="0"/>
        <v>0</v>
      </c>
      <c r="I8" s="342">
        <f t="shared" si="0"/>
        <v>5260.1609477666934</v>
      </c>
      <c r="J8" s="342">
        <f t="shared" si="0"/>
        <v>5260.1609477666934</v>
      </c>
      <c r="K8" s="342">
        <f t="shared" si="0"/>
        <v>0</v>
      </c>
      <c r="L8" s="342">
        <f t="shared" si="0"/>
        <v>5260.1609477666789</v>
      </c>
      <c r="M8" s="342">
        <f t="shared" si="0"/>
        <v>5260.1609477666643</v>
      </c>
      <c r="N8" s="342">
        <f t="shared" si="0"/>
        <v>0</v>
      </c>
      <c r="O8" s="342">
        <f t="shared" si="0"/>
        <v>5260.1609477666789</v>
      </c>
      <c r="P8" s="342">
        <f t="shared" si="0"/>
        <v>0</v>
      </c>
      <c r="Q8" s="342">
        <f t="shared" si="0"/>
        <v>5260.160947766708</v>
      </c>
      <c r="R8" s="342">
        <f t="shared" si="0"/>
        <v>5260.1609477666498</v>
      </c>
      <c r="S8" s="342">
        <f t="shared" si="0"/>
        <v>5260.160947766708</v>
      </c>
      <c r="T8" s="342">
        <f t="shared" si="0"/>
        <v>0</v>
      </c>
      <c r="U8" s="342">
        <f t="shared" si="0"/>
        <v>5260.1609477666789</v>
      </c>
      <c r="V8" s="342">
        <f t="shared" si="0"/>
        <v>5260.160947766708</v>
      </c>
      <c r="W8" s="342">
        <f t="shared" si="0"/>
        <v>0</v>
      </c>
      <c r="X8" s="342">
        <f t="shared" si="0"/>
        <v>5260.160947766708</v>
      </c>
      <c r="Y8" s="342">
        <f t="shared" si="0"/>
        <v>5260.1609477665916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21040.643791066745</v>
      </c>
      <c r="C9" s="343">
        <f t="shared" si="1"/>
        <v>11186.78127227517</v>
      </c>
      <c r="D9" s="343">
        <f t="shared" si="1"/>
        <v>8236.4824749427207</v>
      </c>
      <c r="E9" s="343">
        <f t="shared" si="1"/>
        <v>5909.3836805149622</v>
      </c>
      <c r="F9" s="343">
        <f t="shared" si="1"/>
        <v>9443.6209650309902</v>
      </c>
      <c r="G9" s="343">
        <f t="shared" si="1"/>
        <v>5562.0466197487549</v>
      </c>
      <c r="H9" s="343">
        <f t="shared" si="1"/>
        <v>10040.101792949703</v>
      </c>
      <c r="I9" s="343">
        <f t="shared" si="1"/>
        <v>8545.1190168931935</v>
      </c>
      <c r="J9" s="343">
        <f t="shared" si="1"/>
        <v>10028.174697232098</v>
      </c>
      <c r="K9" s="343">
        <f t="shared" si="1"/>
        <v>28853.322829106444</v>
      </c>
      <c r="L9" s="343">
        <f t="shared" si="1"/>
        <v>9191.4325623414043</v>
      </c>
      <c r="M9" s="343">
        <f t="shared" si="1"/>
        <v>10063.269950996095</v>
      </c>
      <c r="N9" s="343">
        <f t="shared" si="1"/>
        <v>9398.8935577124939</v>
      </c>
      <c r="O9" s="343">
        <f t="shared" si="1"/>
        <v>10315.941880895494</v>
      </c>
      <c r="P9" s="343">
        <f t="shared" si="1"/>
        <v>8987.0434100413113</v>
      </c>
      <c r="Q9" s="343">
        <f t="shared" si="1"/>
        <v>7227.1804828388849</v>
      </c>
      <c r="R9" s="343">
        <f t="shared" si="1"/>
        <v>9904.5679701858026</v>
      </c>
      <c r="S9" s="343">
        <f t="shared" si="1"/>
        <v>12771.997843745194</v>
      </c>
      <c r="T9" s="343">
        <f t="shared" si="1"/>
        <v>18405.921745882893</v>
      </c>
      <c r="U9" s="343">
        <f t="shared" si="1"/>
        <v>15815.236288723914</v>
      </c>
      <c r="V9" s="343">
        <f t="shared" si="1"/>
        <v>35353.786498198999</v>
      </c>
      <c r="W9" s="343">
        <f t="shared" si="1"/>
        <v>23621.045349374894</v>
      </c>
      <c r="X9" s="343">
        <f t="shared" si="1"/>
        <v>19286.704648454892</v>
      </c>
      <c r="Y9" s="343">
        <f t="shared" si="1"/>
        <v>7451.306220682105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69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2915.8484952708509</v>
      </c>
      <c r="C12" s="210">
        <v>3005.2414445399831</v>
      </c>
      <c r="D12" s="210">
        <v>2985.6619948409279</v>
      </c>
      <c r="E12" s="210">
        <v>3235.7557179707651</v>
      </c>
      <c r="F12" s="210">
        <v>3352.1361994840931</v>
      </c>
      <c r="G12" s="210">
        <v>3315.4012897678408</v>
      </c>
      <c r="H12" s="210">
        <v>3200.1024935511609</v>
      </c>
      <c r="I12" s="210">
        <v>3132.0877901977651</v>
      </c>
      <c r="J12" s="210">
        <v>2966.49630266552</v>
      </c>
      <c r="K12" s="210">
        <v>2557.7013757523641</v>
      </c>
      <c r="L12" s="210">
        <v>2951.161564918315</v>
      </c>
      <c r="M12" s="210">
        <v>2895.74230438521</v>
      </c>
      <c r="N12" s="210">
        <v>2998.0166809974212</v>
      </c>
      <c r="O12" s="210">
        <v>3110.0998280309541</v>
      </c>
      <c r="P12" s="210">
        <v>2867.0007738607051</v>
      </c>
      <c r="Q12" s="210">
        <v>2877.861908856406</v>
      </c>
      <c r="R12" s="210">
        <v>3028.6838349097161</v>
      </c>
      <c r="S12" s="210">
        <v>3025.7417884780739</v>
      </c>
      <c r="T12" s="210">
        <v>2949.0698846517071</v>
      </c>
      <c r="U12" s="210">
        <v>2872.61010985863</v>
      </c>
      <c r="V12" s="210">
        <v>2588.8568214998381</v>
      </c>
      <c r="W12" s="210">
        <v>2690.89797054572</v>
      </c>
      <c r="X12" s="210">
        <v>2447.448393385032</v>
      </c>
      <c r="Y12" s="210">
        <v>2485.9355533205671</v>
      </c>
      <c r="DA12" s="109" t="s">
        <v>2376</v>
      </c>
    </row>
    <row r="13" spans="1:105" ht="12" customHeight="1" x14ac:dyDescent="0.25">
      <c r="A13" s="24" t="s">
        <v>28</v>
      </c>
      <c r="B13" s="213">
        <v>17.107308684436799</v>
      </c>
      <c r="C13" s="213">
        <v>15.738779019776439</v>
      </c>
      <c r="D13" s="213">
        <v>17.538435081685289</v>
      </c>
      <c r="E13" s="213">
        <v>25.31883061049011</v>
      </c>
      <c r="F13" s="213">
        <v>27.371711092003441</v>
      </c>
      <c r="G13" s="213">
        <v>26.003181427343069</v>
      </c>
      <c r="H13" s="213">
        <v>26.003181427343069</v>
      </c>
      <c r="I13" s="213">
        <v>32.161822871883047</v>
      </c>
      <c r="J13" s="213">
        <v>26.003181427343069</v>
      </c>
      <c r="K13" s="213">
        <v>14.370163370593289</v>
      </c>
      <c r="L13" s="213">
        <v>16.42304385210662</v>
      </c>
      <c r="M13" s="213">
        <v>15.738779019776439</v>
      </c>
      <c r="N13" s="213">
        <v>11.633018056749791</v>
      </c>
      <c r="O13" s="213">
        <v>6.158641444539982</v>
      </c>
      <c r="P13" s="213">
        <v>0</v>
      </c>
      <c r="Q13" s="213">
        <v>3.0289767841788469</v>
      </c>
      <c r="R13" s="213">
        <v>176.22854686156489</v>
      </c>
      <c r="S13" s="213">
        <v>177.91693895098879</v>
      </c>
      <c r="T13" s="213">
        <v>126.0673258813413</v>
      </c>
      <c r="U13" s="213">
        <v>171.0585554600172</v>
      </c>
      <c r="V13" s="213">
        <v>151.57661220980219</v>
      </c>
      <c r="W13" s="213">
        <v>157.95296646603609</v>
      </c>
      <c r="X13" s="213">
        <v>64.864144453998279</v>
      </c>
      <c r="Y13" s="213">
        <v>64.540068787618225</v>
      </c>
      <c r="DA13" s="85" t="s">
        <v>2377</v>
      </c>
    </row>
    <row r="14" spans="1:105" ht="12" customHeight="1" x14ac:dyDescent="0.25">
      <c r="A14" s="14" t="s">
        <v>29</v>
      </c>
      <c r="B14" s="204">
        <f t="shared" ref="B14:Y14" si="2">B15+B16+B17+B18+B19</f>
        <v>193.84247635425621</v>
      </c>
      <c r="C14" s="204">
        <f t="shared" si="2"/>
        <v>195.79389509888219</v>
      </c>
      <c r="D14" s="204">
        <f t="shared" si="2"/>
        <v>190.59656061908854</v>
      </c>
      <c r="E14" s="204">
        <f t="shared" si="2"/>
        <v>105.6791917454858</v>
      </c>
      <c r="F14" s="204">
        <f t="shared" si="2"/>
        <v>101.5895958727429</v>
      </c>
      <c r="G14" s="204">
        <f t="shared" si="2"/>
        <v>91.341702493551139</v>
      </c>
      <c r="H14" s="204">
        <f t="shared" si="2"/>
        <v>149.13757523645742</v>
      </c>
      <c r="I14" s="204">
        <f t="shared" si="2"/>
        <v>93.703955288048135</v>
      </c>
      <c r="J14" s="204">
        <f t="shared" si="2"/>
        <v>75.047033533963869</v>
      </c>
      <c r="K14" s="204">
        <f t="shared" si="2"/>
        <v>63.772398968185733</v>
      </c>
      <c r="L14" s="204">
        <f t="shared" si="2"/>
        <v>95.655717970765267</v>
      </c>
      <c r="M14" s="204">
        <f t="shared" si="2"/>
        <v>54.615993121238176</v>
      </c>
      <c r="N14" s="204">
        <f t="shared" si="2"/>
        <v>56.587102321582115</v>
      </c>
      <c r="O14" s="204">
        <f t="shared" si="2"/>
        <v>57.536801375752354</v>
      </c>
      <c r="P14" s="204">
        <f t="shared" si="2"/>
        <v>42.670593293207226</v>
      </c>
      <c r="Q14" s="204">
        <f t="shared" si="2"/>
        <v>43.941530524505581</v>
      </c>
      <c r="R14" s="204">
        <f t="shared" si="2"/>
        <v>44.138693035253652</v>
      </c>
      <c r="S14" s="204">
        <f t="shared" si="2"/>
        <v>40.013327601031804</v>
      </c>
      <c r="T14" s="204">
        <f t="shared" si="2"/>
        <v>40.944797936371451</v>
      </c>
      <c r="U14" s="204">
        <f t="shared" si="2"/>
        <v>38.89690455717971</v>
      </c>
      <c r="V14" s="204">
        <f t="shared" si="2"/>
        <v>49.504729148753221</v>
      </c>
      <c r="W14" s="204">
        <f t="shared" si="2"/>
        <v>39.949613069647462</v>
      </c>
      <c r="X14" s="204">
        <f t="shared" si="2"/>
        <v>69.594926913155646</v>
      </c>
      <c r="Y14" s="204">
        <f t="shared" si="2"/>
        <v>184.12312983662932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  <c r="Y15" s="204">
        <v>0</v>
      </c>
      <c r="DA15" s="71" t="s">
        <v>2378</v>
      </c>
    </row>
    <row r="16" spans="1:105" ht="12" customHeight="1" x14ac:dyDescent="0.25">
      <c r="A16" s="18" t="s">
        <v>31</v>
      </c>
      <c r="B16" s="204">
        <v>88.119776440240756</v>
      </c>
      <c r="C16" s="204">
        <v>98.28744625967326</v>
      </c>
      <c r="D16" s="204">
        <v>86.990025795356829</v>
      </c>
      <c r="E16" s="204">
        <v>6.6263972484952696</v>
      </c>
      <c r="F16" s="204">
        <v>5.495528804815133</v>
      </c>
      <c r="G16" s="204">
        <v>5.4937231298366296</v>
      </c>
      <c r="H16" s="204">
        <v>12.077472055030089</v>
      </c>
      <c r="I16" s="204">
        <v>12.939208942390369</v>
      </c>
      <c r="J16" s="204">
        <v>6.5973344797936369</v>
      </c>
      <c r="K16" s="204">
        <v>5.4971625107480664</v>
      </c>
      <c r="L16" s="204">
        <v>5.4971625107480664</v>
      </c>
      <c r="M16" s="204">
        <v>5.4971625107480664</v>
      </c>
      <c r="N16" s="204">
        <v>4.3977644024075664</v>
      </c>
      <c r="O16" s="204">
        <v>3.2982803095442819</v>
      </c>
      <c r="P16" s="204">
        <v>3.2945829750644879</v>
      </c>
      <c r="Q16" s="204">
        <v>3.2506448839208941</v>
      </c>
      <c r="R16" s="204">
        <v>3.0864144453998281</v>
      </c>
      <c r="S16" s="204">
        <v>3.0864144453998281</v>
      </c>
      <c r="T16" s="204">
        <v>3.0864144453998281</v>
      </c>
      <c r="U16" s="204">
        <v>5.1440240756663798</v>
      </c>
      <c r="V16" s="204">
        <v>7.201633705932931</v>
      </c>
      <c r="W16" s="204">
        <v>4.1152192605331033</v>
      </c>
      <c r="X16" s="204">
        <v>4.1152192605331033</v>
      </c>
      <c r="Y16" s="204">
        <v>121.3989681857265</v>
      </c>
      <c r="DA16" s="71" t="s">
        <v>2379</v>
      </c>
    </row>
    <row r="17" spans="1:105" ht="12" customHeight="1" x14ac:dyDescent="0.25">
      <c r="A17" s="18" t="s">
        <v>71</v>
      </c>
      <c r="B17" s="204">
        <v>104.7577815993121</v>
      </c>
      <c r="C17" s="204">
        <v>96.541530524505589</v>
      </c>
      <c r="D17" s="204">
        <v>101.676698194325</v>
      </c>
      <c r="E17" s="204">
        <v>94.219346517626818</v>
      </c>
      <c r="F17" s="204">
        <v>93.195270851246775</v>
      </c>
      <c r="G17" s="204">
        <v>82.952106620808237</v>
      </c>
      <c r="H17" s="204">
        <v>134.16956147893379</v>
      </c>
      <c r="I17" s="204">
        <v>77.86784178847806</v>
      </c>
      <c r="J17" s="204">
        <v>65.553052450558894</v>
      </c>
      <c r="K17" s="204">
        <v>56.347807394668962</v>
      </c>
      <c r="L17" s="204">
        <v>90.158555460017197</v>
      </c>
      <c r="M17" s="204">
        <v>48.159587274290622</v>
      </c>
      <c r="N17" s="204">
        <v>51.230094582975063</v>
      </c>
      <c r="O17" s="204">
        <v>53.279277730008587</v>
      </c>
      <c r="P17" s="204">
        <v>38.432502149613072</v>
      </c>
      <c r="Q17" s="204">
        <v>38.858641444539977</v>
      </c>
      <c r="R17" s="204">
        <v>39.165348237317282</v>
      </c>
      <c r="S17" s="204">
        <v>36.926913155631979</v>
      </c>
      <c r="T17" s="204">
        <v>36.914875322441958</v>
      </c>
      <c r="U17" s="204">
        <v>32.809372312983662</v>
      </c>
      <c r="V17" s="204">
        <v>30.760275150472911</v>
      </c>
      <c r="W17" s="204">
        <v>34.890885640584692</v>
      </c>
      <c r="X17" s="204">
        <v>62.649269131556323</v>
      </c>
      <c r="Y17" s="204">
        <v>57.043250214961297</v>
      </c>
      <c r="DA17" s="71" t="s">
        <v>2380</v>
      </c>
    </row>
    <row r="18" spans="1:105" ht="12" customHeight="1" x14ac:dyDescent="0.25">
      <c r="A18" s="18" t="s">
        <v>32</v>
      </c>
      <c r="B18" s="204">
        <v>0.96491831470335332</v>
      </c>
      <c r="C18" s="204">
        <v>0.96491831470335332</v>
      </c>
      <c r="D18" s="204">
        <v>1.9298366294067071</v>
      </c>
      <c r="E18" s="204">
        <v>4.8334479793637142</v>
      </c>
      <c r="F18" s="204">
        <v>2.898796216680998</v>
      </c>
      <c r="G18" s="204">
        <v>2.8958727429062772</v>
      </c>
      <c r="H18" s="204">
        <v>2.8905417024935511</v>
      </c>
      <c r="I18" s="204">
        <v>2.8969045571797079</v>
      </c>
      <c r="J18" s="204">
        <v>2.8966466036113498</v>
      </c>
      <c r="K18" s="204">
        <v>1.9274290627687021</v>
      </c>
      <c r="L18" s="204">
        <v>0</v>
      </c>
      <c r="M18" s="204">
        <v>0</v>
      </c>
      <c r="N18" s="204">
        <v>0</v>
      </c>
      <c r="O18" s="204">
        <v>0</v>
      </c>
      <c r="P18" s="204">
        <v>0</v>
      </c>
      <c r="Q18" s="204">
        <v>0</v>
      </c>
      <c r="R18" s="204">
        <v>0</v>
      </c>
      <c r="S18" s="204">
        <v>0</v>
      </c>
      <c r="T18" s="204">
        <v>0</v>
      </c>
      <c r="U18" s="204">
        <v>0</v>
      </c>
      <c r="V18" s="204">
        <v>10.599312123817709</v>
      </c>
      <c r="W18" s="204">
        <v>0</v>
      </c>
      <c r="X18" s="204">
        <v>0</v>
      </c>
      <c r="Y18" s="204">
        <v>0.96354256233877889</v>
      </c>
      <c r="DA18" s="71" t="s">
        <v>2381</v>
      </c>
    </row>
    <row r="19" spans="1:105" ht="12" customHeight="1" x14ac:dyDescent="0.25">
      <c r="A19" s="18" t="s">
        <v>33</v>
      </c>
      <c r="B19" s="204">
        <v>0</v>
      </c>
      <c r="C19" s="204">
        <v>0</v>
      </c>
      <c r="D19" s="204">
        <v>0</v>
      </c>
      <c r="E19" s="204">
        <v>0</v>
      </c>
      <c r="F19" s="204">
        <v>0</v>
      </c>
      <c r="G19" s="204">
        <v>0</v>
      </c>
      <c r="H19" s="204">
        <v>0</v>
      </c>
      <c r="I19" s="204">
        <v>0</v>
      </c>
      <c r="J19" s="204">
        <v>0</v>
      </c>
      <c r="K19" s="204">
        <v>0</v>
      </c>
      <c r="L19" s="204">
        <v>0</v>
      </c>
      <c r="M19" s="204">
        <v>0.9592433361994841</v>
      </c>
      <c r="N19" s="204">
        <v>0.9592433361994841</v>
      </c>
      <c r="O19" s="204">
        <v>0.9592433361994841</v>
      </c>
      <c r="P19" s="204">
        <v>0.94350816852966468</v>
      </c>
      <c r="Q19" s="204">
        <v>1.832244196044712</v>
      </c>
      <c r="R19" s="204">
        <v>1.8869303525365431</v>
      </c>
      <c r="S19" s="204">
        <v>0</v>
      </c>
      <c r="T19" s="204">
        <v>0.94350816852966468</v>
      </c>
      <c r="U19" s="204">
        <v>0.94350816852966468</v>
      </c>
      <c r="V19" s="204">
        <v>0.94350816852966468</v>
      </c>
      <c r="W19" s="204">
        <v>0.94350816852966468</v>
      </c>
      <c r="X19" s="204">
        <v>2.830438521066208</v>
      </c>
      <c r="Y19" s="204">
        <v>4.7173688736027506</v>
      </c>
      <c r="DA19" s="71" t="s">
        <v>2382</v>
      </c>
    </row>
    <row r="20" spans="1:105" ht="12" customHeight="1" x14ac:dyDescent="0.25">
      <c r="A20" s="14" t="s">
        <v>34</v>
      </c>
      <c r="B20" s="204">
        <f t="shared" ref="B20:Y20" si="3">B21+B22</f>
        <v>919.75494411006002</v>
      </c>
      <c r="C20" s="204">
        <f t="shared" si="3"/>
        <v>955.9759243336199</v>
      </c>
      <c r="D20" s="204">
        <f t="shared" si="3"/>
        <v>963.52106620808252</v>
      </c>
      <c r="E20" s="204">
        <f t="shared" si="3"/>
        <v>1009.79260533104</v>
      </c>
      <c r="F20" s="204">
        <f t="shared" si="3"/>
        <v>1048.7839208942389</v>
      </c>
      <c r="G20" s="204">
        <f t="shared" si="3"/>
        <v>1017.522355975924</v>
      </c>
      <c r="H20" s="204">
        <f t="shared" si="3"/>
        <v>971.44187446259673</v>
      </c>
      <c r="I20" s="204">
        <f t="shared" si="3"/>
        <v>952.32158211521926</v>
      </c>
      <c r="J20" s="204">
        <f t="shared" si="3"/>
        <v>916.11418744625951</v>
      </c>
      <c r="K20" s="204">
        <f t="shared" si="3"/>
        <v>766.77583834909706</v>
      </c>
      <c r="L20" s="204">
        <f t="shared" si="3"/>
        <v>916.51960447119518</v>
      </c>
      <c r="M20" s="204">
        <f t="shared" si="3"/>
        <v>930.80137575236438</v>
      </c>
      <c r="N20" s="204">
        <f t="shared" si="3"/>
        <v>908.68194325021489</v>
      </c>
      <c r="O20" s="204">
        <f t="shared" si="3"/>
        <v>994.93809114359408</v>
      </c>
      <c r="P20" s="204">
        <f t="shared" si="3"/>
        <v>850.1051590713671</v>
      </c>
      <c r="Q20" s="204">
        <f t="shared" si="3"/>
        <v>911.24247635425615</v>
      </c>
      <c r="R20" s="204">
        <f t="shared" si="3"/>
        <v>915.70868443680126</v>
      </c>
      <c r="S20" s="204">
        <f t="shared" si="3"/>
        <v>971.81177987962167</v>
      </c>
      <c r="T20" s="204">
        <f t="shared" si="3"/>
        <v>941.24548581255362</v>
      </c>
      <c r="U20" s="204">
        <f t="shared" si="3"/>
        <v>901.51332760103173</v>
      </c>
      <c r="V20" s="204">
        <f t="shared" si="3"/>
        <v>859.88478073946681</v>
      </c>
      <c r="W20" s="204">
        <f t="shared" si="3"/>
        <v>914.29727819848574</v>
      </c>
      <c r="X20" s="204">
        <f t="shared" si="3"/>
        <v>814.58636213961472</v>
      </c>
      <c r="Y20" s="204">
        <f t="shared" si="3"/>
        <v>763.51763681963769</v>
      </c>
      <c r="DA20" s="71"/>
    </row>
    <row r="21" spans="1:105" ht="12" customHeight="1" x14ac:dyDescent="0.25">
      <c r="A21" s="18" t="s">
        <v>73</v>
      </c>
      <c r="B21" s="204">
        <v>907.37317282889069</v>
      </c>
      <c r="C21" s="204">
        <v>944.92691315563195</v>
      </c>
      <c r="D21" s="204">
        <v>952.944969905417</v>
      </c>
      <c r="E21" s="204">
        <v>1009.79260533104</v>
      </c>
      <c r="F21" s="204">
        <v>1048.7839208942389</v>
      </c>
      <c r="G21" s="204">
        <v>1017.522355975924</v>
      </c>
      <c r="H21" s="204">
        <v>962.04806534823729</v>
      </c>
      <c r="I21" s="204">
        <v>943.95958727429058</v>
      </c>
      <c r="J21" s="204">
        <v>907.06431642304369</v>
      </c>
      <c r="K21" s="204">
        <v>758.88675838349081</v>
      </c>
      <c r="L21" s="204">
        <v>908.15760963026651</v>
      </c>
      <c r="M21" s="204">
        <v>893.57007738607035</v>
      </c>
      <c r="N21" s="204">
        <v>871.92355975924329</v>
      </c>
      <c r="O21" s="204">
        <v>963.57523645743754</v>
      </c>
      <c r="P21" s="204">
        <v>814.22811693895096</v>
      </c>
      <c r="Q21" s="204">
        <v>871.49613069647455</v>
      </c>
      <c r="R21" s="204">
        <v>875.85485812553725</v>
      </c>
      <c r="S21" s="204">
        <v>934.53748925193463</v>
      </c>
      <c r="T21" s="204">
        <v>908.80782459157342</v>
      </c>
      <c r="U21" s="204">
        <v>874.29922613929489</v>
      </c>
      <c r="V21" s="204">
        <v>839.85322441960443</v>
      </c>
      <c r="W21" s="204">
        <v>900.00854217097071</v>
      </c>
      <c r="X21" s="204">
        <v>805.19005947409448</v>
      </c>
      <c r="Y21" s="204">
        <v>763.51763681963769</v>
      </c>
      <c r="DA21" s="71" t="s">
        <v>2383</v>
      </c>
    </row>
    <row r="22" spans="1:105" ht="12" customHeight="1" x14ac:dyDescent="0.25">
      <c r="A22" s="18" t="s">
        <v>36</v>
      </c>
      <c r="B22" s="204">
        <v>12.381771281169391</v>
      </c>
      <c r="C22" s="204">
        <v>11.049011177987961</v>
      </c>
      <c r="D22" s="204">
        <v>10.576096302665521</v>
      </c>
      <c r="E22" s="204">
        <v>0</v>
      </c>
      <c r="F22" s="204">
        <v>0</v>
      </c>
      <c r="G22" s="204">
        <v>0</v>
      </c>
      <c r="H22" s="204">
        <v>9.3938091143594153</v>
      </c>
      <c r="I22" s="204">
        <v>8.3619948409286327</v>
      </c>
      <c r="J22" s="204">
        <v>9.0498710232158199</v>
      </c>
      <c r="K22" s="204">
        <v>7.8890799656061903</v>
      </c>
      <c r="L22" s="204">
        <v>8.3619948409286327</v>
      </c>
      <c r="M22" s="204">
        <v>37.231298366294062</v>
      </c>
      <c r="N22" s="204">
        <v>36.758383490971617</v>
      </c>
      <c r="O22" s="204">
        <v>31.362854686156489</v>
      </c>
      <c r="P22" s="204">
        <v>35.877042132416157</v>
      </c>
      <c r="Q22" s="204">
        <v>39.746345657781603</v>
      </c>
      <c r="R22" s="204">
        <v>39.853826311263973</v>
      </c>
      <c r="S22" s="204">
        <v>37.274290627687023</v>
      </c>
      <c r="T22" s="204">
        <v>32.437661220980218</v>
      </c>
      <c r="U22" s="204">
        <v>27.214101461736881</v>
      </c>
      <c r="V22" s="204">
        <v>20.031556319862421</v>
      </c>
      <c r="W22" s="204">
        <v>14.28873602751505</v>
      </c>
      <c r="X22" s="204">
        <v>9.3963026655202047</v>
      </c>
      <c r="Y22" s="204">
        <v>0</v>
      </c>
      <c r="DA22" s="71" t="s">
        <v>2384</v>
      </c>
    </row>
    <row r="23" spans="1:105" ht="12" customHeight="1" x14ac:dyDescent="0.25">
      <c r="A23" s="14" t="s">
        <v>37</v>
      </c>
      <c r="B23" s="204">
        <f t="shared" ref="B23:Y23" si="4">B24+B25+B26+B27+B28+B29</f>
        <v>0</v>
      </c>
      <c r="C23" s="204">
        <f t="shared" si="4"/>
        <v>0</v>
      </c>
      <c r="D23" s="204">
        <f t="shared" si="4"/>
        <v>0</v>
      </c>
      <c r="E23" s="204">
        <f t="shared" si="4"/>
        <v>2.6511607910576092</v>
      </c>
      <c r="F23" s="204">
        <f t="shared" si="4"/>
        <v>4.4186586414445408</v>
      </c>
      <c r="G23" s="204">
        <f t="shared" si="4"/>
        <v>5.135167669819432</v>
      </c>
      <c r="H23" s="204">
        <f t="shared" si="4"/>
        <v>7.102579535683577</v>
      </c>
      <c r="I23" s="204">
        <f t="shared" si="4"/>
        <v>4.6838349097162517</v>
      </c>
      <c r="J23" s="204">
        <f t="shared" si="4"/>
        <v>3.5690455717970764</v>
      </c>
      <c r="K23" s="204">
        <f t="shared" si="4"/>
        <v>3.3294926913155631</v>
      </c>
      <c r="L23" s="204">
        <f t="shared" si="4"/>
        <v>8.1226139294926902</v>
      </c>
      <c r="M23" s="204">
        <f t="shared" si="4"/>
        <v>7.7417884780739472</v>
      </c>
      <c r="N23" s="204">
        <f t="shared" si="4"/>
        <v>12.372828890799655</v>
      </c>
      <c r="O23" s="204">
        <f t="shared" si="4"/>
        <v>8.6411865864144453</v>
      </c>
      <c r="P23" s="204">
        <f t="shared" si="4"/>
        <v>6.5503869303525359</v>
      </c>
      <c r="Q23" s="204">
        <f t="shared" si="4"/>
        <v>6.6366294067067928</v>
      </c>
      <c r="R23" s="204">
        <f t="shared" si="4"/>
        <v>6.8478933791917465</v>
      </c>
      <c r="S23" s="204">
        <f t="shared" si="4"/>
        <v>6.3780739466895966</v>
      </c>
      <c r="T23" s="204">
        <f t="shared" si="4"/>
        <v>5.9694547290934201</v>
      </c>
      <c r="U23" s="204">
        <f t="shared" si="4"/>
        <v>11.67158879242287</v>
      </c>
      <c r="V23" s="204">
        <f t="shared" si="4"/>
        <v>21.260346865272183</v>
      </c>
      <c r="W23" s="204">
        <f t="shared" si="4"/>
        <v>17.950047463314419</v>
      </c>
      <c r="X23" s="204">
        <f t="shared" si="4"/>
        <v>18.614137866225839</v>
      </c>
      <c r="Y23" s="204">
        <f t="shared" si="4"/>
        <v>19.594012803594303</v>
      </c>
      <c r="DA23" s="71"/>
    </row>
    <row r="24" spans="1:105" ht="12" customHeight="1" x14ac:dyDescent="0.25">
      <c r="A24" s="18" t="s">
        <v>38</v>
      </c>
      <c r="B24" s="204">
        <v>0</v>
      </c>
      <c r="C24" s="204">
        <v>0</v>
      </c>
      <c r="D24" s="204">
        <v>0</v>
      </c>
      <c r="E24" s="204">
        <v>2.6511607910576092</v>
      </c>
      <c r="F24" s="204">
        <v>4.4186586414445408</v>
      </c>
      <c r="G24" s="204">
        <v>5.135167669819432</v>
      </c>
      <c r="H24" s="204">
        <v>6.2339638865004297</v>
      </c>
      <c r="I24" s="204">
        <v>3.8214961306964752</v>
      </c>
      <c r="J24" s="204">
        <v>2.842304385210662</v>
      </c>
      <c r="K24" s="204">
        <v>2.507910576096303</v>
      </c>
      <c r="L24" s="204">
        <v>5.7084264832330174</v>
      </c>
      <c r="M24" s="204">
        <v>6.0189165950128984</v>
      </c>
      <c r="N24" s="204">
        <v>10.22261392949269</v>
      </c>
      <c r="O24" s="204">
        <v>6.8071367153912297</v>
      </c>
      <c r="P24" s="204">
        <v>4.7769561478933786</v>
      </c>
      <c r="Q24" s="204">
        <v>5.4218400687876178</v>
      </c>
      <c r="R24" s="204">
        <v>5.7323301805674989</v>
      </c>
      <c r="S24" s="204">
        <v>5.7801375752364583</v>
      </c>
      <c r="T24" s="204">
        <v>5.3262252794496989</v>
      </c>
      <c r="U24" s="204">
        <v>7.5952708512467746</v>
      </c>
      <c r="V24" s="204">
        <v>8.1207222699914006</v>
      </c>
      <c r="W24" s="204">
        <v>8.0013757523645737</v>
      </c>
      <c r="X24" s="204">
        <v>8.5745485812553728</v>
      </c>
      <c r="Y24" s="204">
        <v>7.8580395528804807</v>
      </c>
      <c r="DA24" s="71" t="s">
        <v>2385</v>
      </c>
    </row>
    <row r="25" spans="1:105" ht="12" customHeight="1" x14ac:dyDescent="0.25">
      <c r="A25" s="18" t="s">
        <v>74</v>
      </c>
      <c r="B25" s="204">
        <v>0</v>
      </c>
      <c r="C25" s="204">
        <v>0</v>
      </c>
      <c r="D25" s="204">
        <v>0</v>
      </c>
      <c r="E25" s="204">
        <v>0</v>
      </c>
      <c r="F25" s="204">
        <v>0</v>
      </c>
      <c r="G25" s="204">
        <v>0</v>
      </c>
      <c r="H25" s="204">
        <v>0</v>
      </c>
      <c r="I25" s="204">
        <v>0</v>
      </c>
      <c r="J25" s="204">
        <v>0</v>
      </c>
      <c r="K25" s="204">
        <v>4.7807394668959592E-2</v>
      </c>
      <c r="L25" s="204">
        <v>0</v>
      </c>
      <c r="M25" s="204">
        <v>0.28658641444539978</v>
      </c>
      <c r="N25" s="204">
        <v>0.64488392089423896</v>
      </c>
      <c r="O25" s="204">
        <v>0.19105760963026661</v>
      </c>
      <c r="P25" s="204">
        <v>0</v>
      </c>
      <c r="Q25" s="204">
        <v>0</v>
      </c>
      <c r="R25" s="204">
        <v>4.7807394668959592E-2</v>
      </c>
      <c r="S25" s="204">
        <v>4.7807394668959592E-2</v>
      </c>
      <c r="T25" s="204">
        <v>7.1625107480653469E-2</v>
      </c>
      <c r="U25" s="204">
        <v>2.842304385210662</v>
      </c>
      <c r="V25" s="204">
        <v>11.870679277730011</v>
      </c>
      <c r="W25" s="204">
        <v>9.3316126011702707</v>
      </c>
      <c r="X25" s="204">
        <v>9.4625630538504595</v>
      </c>
      <c r="Y25" s="204">
        <v>11.0171009275677</v>
      </c>
      <c r="DA25" s="71" t="s">
        <v>2386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0</v>
      </c>
      <c r="G26" s="204">
        <v>0</v>
      </c>
      <c r="H26" s="204">
        <v>0.86861564918314704</v>
      </c>
      <c r="I26" s="204">
        <v>0.8623387790197764</v>
      </c>
      <c r="J26" s="204">
        <v>0.7267411865864144</v>
      </c>
      <c r="K26" s="204">
        <v>0.77377472055030094</v>
      </c>
      <c r="L26" s="204">
        <v>2.4141874462596729</v>
      </c>
      <c r="M26" s="204">
        <v>1.436285468615649</v>
      </c>
      <c r="N26" s="204">
        <v>1.505331040412726</v>
      </c>
      <c r="O26" s="204">
        <v>1.6429922613929491</v>
      </c>
      <c r="P26" s="204">
        <v>1.7734307824591571</v>
      </c>
      <c r="Q26" s="204">
        <v>1.214789337919175</v>
      </c>
      <c r="R26" s="204">
        <v>1.0677558039552879</v>
      </c>
      <c r="S26" s="204">
        <v>0.55012897678417882</v>
      </c>
      <c r="T26" s="204">
        <v>0</v>
      </c>
      <c r="U26" s="204">
        <v>0.64307824591573515</v>
      </c>
      <c r="V26" s="204">
        <v>0.71539122957867585</v>
      </c>
      <c r="W26" s="204">
        <v>0</v>
      </c>
      <c r="X26" s="204">
        <v>0</v>
      </c>
      <c r="Y26" s="204">
        <v>0</v>
      </c>
      <c r="DA26" s="71" t="s">
        <v>2387</v>
      </c>
    </row>
    <row r="27" spans="1:105" ht="12" customHeight="1" x14ac:dyDescent="0.25">
      <c r="A27" s="18" t="s">
        <v>76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0</v>
      </c>
      <c r="R27" s="204">
        <v>0</v>
      </c>
      <c r="S27" s="204">
        <v>0</v>
      </c>
      <c r="T27" s="204">
        <v>2.3903697334479789E-2</v>
      </c>
      <c r="U27" s="204">
        <v>2.3903697334479789E-2</v>
      </c>
      <c r="V27" s="204">
        <v>2.3903697334479789E-2</v>
      </c>
      <c r="W27" s="204">
        <v>2.3903697334479789E-2</v>
      </c>
      <c r="X27" s="204">
        <v>2.3903697334479789E-2</v>
      </c>
      <c r="Y27" s="204">
        <v>0</v>
      </c>
      <c r="DA27" s="71" t="s">
        <v>2388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2.3903697334479789E-2</v>
      </c>
      <c r="W28" s="204">
        <v>2.3903697334479789E-2</v>
      </c>
      <c r="X28" s="204">
        <v>2.3903697334479789E-2</v>
      </c>
      <c r="Y28" s="204">
        <v>4.7807394668959592E-2</v>
      </c>
      <c r="DA28" s="71" t="s">
        <v>2389</v>
      </c>
    </row>
    <row r="29" spans="1:105" ht="12" customHeight="1" x14ac:dyDescent="0.25">
      <c r="A29" s="18" t="s">
        <v>78</v>
      </c>
      <c r="B29" s="204">
        <v>0</v>
      </c>
      <c r="C29" s="204">
        <v>0</v>
      </c>
      <c r="D29" s="204">
        <v>0</v>
      </c>
      <c r="E29" s="204">
        <v>0</v>
      </c>
      <c r="F29" s="204">
        <v>0</v>
      </c>
      <c r="G29" s="204">
        <v>0</v>
      </c>
      <c r="H29" s="204">
        <v>0</v>
      </c>
      <c r="I29" s="204">
        <v>0</v>
      </c>
      <c r="J29" s="204">
        <v>0</v>
      </c>
      <c r="K29" s="204">
        <v>0</v>
      </c>
      <c r="L29" s="204">
        <v>0</v>
      </c>
      <c r="M29" s="204">
        <v>0</v>
      </c>
      <c r="N29" s="204">
        <v>0</v>
      </c>
      <c r="O29" s="204">
        <v>0</v>
      </c>
      <c r="P29" s="204">
        <v>0</v>
      </c>
      <c r="Q29" s="204">
        <v>0</v>
      </c>
      <c r="R29" s="204">
        <v>0</v>
      </c>
      <c r="S29" s="204">
        <v>0</v>
      </c>
      <c r="T29" s="204">
        <v>0.54770064482858793</v>
      </c>
      <c r="U29" s="204">
        <v>0.5670316127152174</v>
      </c>
      <c r="V29" s="204">
        <v>0.50574669330314137</v>
      </c>
      <c r="W29" s="204">
        <v>0.56925171511061556</v>
      </c>
      <c r="X29" s="204">
        <v>0.52921883645105128</v>
      </c>
      <c r="Y29" s="204">
        <v>0.67106492847715993</v>
      </c>
      <c r="DA29" s="71" t="s">
        <v>2390</v>
      </c>
    </row>
    <row r="30" spans="1:105" ht="12" customHeight="1" x14ac:dyDescent="0.25">
      <c r="A30" s="14" t="s">
        <v>39</v>
      </c>
      <c r="B30" s="204">
        <v>152.38366294067069</v>
      </c>
      <c r="C30" s="204">
        <v>154.843766122098</v>
      </c>
      <c r="D30" s="204">
        <v>152.52699914015469</v>
      </c>
      <c r="E30" s="204">
        <v>501.6002579535683</v>
      </c>
      <c r="F30" s="204">
        <v>510.55700773860701</v>
      </c>
      <c r="G30" s="204">
        <v>483.56741186586407</v>
      </c>
      <c r="H30" s="204">
        <v>391.30120378331901</v>
      </c>
      <c r="I30" s="204">
        <v>358.24496990541701</v>
      </c>
      <c r="J30" s="204">
        <v>352.29767841788481</v>
      </c>
      <c r="K30" s="204">
        <v>347.11470335339641</v>
      </c>
      <c r="L30" s="204">
        <v>380.64866723989678</v>
      </c>
      <c r="M30" s="204">
        <v>323.73172828890802</v>
      </c>
      <c r="N30" s="204">
        <v>466.17944969905409</v>
      </c>
      <c r="O30" s="204">
        <v>467.58865004299219</v>
      </c>
      <c r="P30" s="204">
        <v>373.86552020636282</v>
      </c>
      <c r="Q30" s="204">
        <v>321.00885640584693</v>
      </c>
      <c r="R30" s="204">
        <v>336.31891659501292</v>
      </c>
      <c r="S30" s="204">
        <v>300.73086844368009</v>
      </c>
      <c r="T30" s="204">
        <v>308.875494411006</v>
      </c>
      <c r="U30" s="204">
        <v>289.62450558899388</v>
      </c>
      <c r="V30" s="204">
        <v>250.74041272570929</v>
      </c>
      <c r="W30" s="204">
        <v>282.24419604471188</v>
      </c>
      <c r="X30" s="204">
        <v>237.05451418744619</v>
      </c>
      <c r="Y30" s="204">
        <v>216.58546861564921</v>
      </c>
      <c r="DA30" s="71" t="s">
        <v>2391</v>
      </c>
    </row>
    <row r="31" spans="1:105" ht="12" customHeight="1" x14ac:dyDescent="0.25">
      <c r="A31" s="21" t="s">
        <v>40</v>
      </c>
      <c r="B31" s="207">
        <v>1632.760103181427</v>
      </c>
      <c r="C31" s="207">
        <v>1682.889079965606</v>
      </c>
      <c r="D31" s="207">
        <v>1661.4789337919169</v>
      </c>
      <c r="E31" s="207">
        <v>1590.713671539123</v>
      </c>
      <c r="F31" s="207">
        <v>1659.4153052450561</v>
      </c>
      <c r="G31" s="207">
        <v>1691.831470335339</v>
      </c>
      <c r="H31" s="207">
        <v>1655.1160791057609</v>
      </c>
      <c r="I31" s="207">
        <v>1690.971625107481</v>
      </c>
      <c r="J31" s="207">
        <v>1593.465176268272</v>
      </c>
      <c r="K31" s="207">
        <v>1362.338779019776</v>
      </c>
      <c r="L31" s="207">
        <v>1533.7919174548581</v>
      </c>
      <c r="M31" s="207">
        <v>1563.112639724849</v>
      </c>
      <c r="N31" s="207">
        <v>1542.5623387790199</v>
      </c>
      <c r="O31" s="207">
        <v>1575.2364574376611</v>
      </c>
      <c r="P31" s="207">
        <v>1593.8091143594149</v>
      </c>
      <c r="Q31" s="207">
        <v>1592.003439380911</v>
      </c>
      <c r="R31" s="207">
        <v>1549.441100601892</v>
      </c>
      <c r="S31" s="207">
        <v>1528.890799656062</v>
      </c>
      <c r="T31" s="207">
        <v>1525.9673258813409</v>
      </c>
      <c r="U31" s="207">
        <v>1459.845227858985</v>
      </c>
      <c r="V31" s="207">
        <v>1255.889939810834</v>
      </c>
      <c r="W31" s="207">
        <v>1278.5038693035251</v>
      </c>
      <c r="X31" s="207">
        <v>1242.734307824591</v>
      </c>
      <c r="Y31" s="207">
        <v>1237.575236457438</v>
      </c>
      <c r="DA31" s="86" t="s">
        <v>2392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TRE_emi!B5</f>
        <v>2792.674890674466</v>
      </c>
      <c r="C33" s="203">
        <f>TRE_emi!C5</f>
        <v>2873.5658425437282</v>
      </c>
      <c r="D33" s="203">
        <f>TRE_emi!D5</f>
        <v>2887.3446133016482</v>
      </c>
      <c r="E33" s="203">
        <f>TRE_emi!E5</f>
        <v>2811.9430510605739</v>
      </c>
      <c r="F33" s="203">
        <f>TRE_emi!F5</f>
        <v>2900.2783977933791</v>
      </c>
      <c r="G33" s="203">
        <f>TRE_emi!G5</f>
        <v>2787.7574775081998</v>
      </c>
      <c r="H33" s="203">
        <f>TRE_emi!H5</f>
        <v>2852.2323740441061</v>
      </c>
      <c r="I33" s="203">
        <f>TRE_emi!I5</f>
        <v>2663.222495689879</v>
      </c>
      <c r="J33" s="203">
        <f>TRE_emi!J5</f>
        <v>2494.9580971829942</v>
      </c>
      <c r="K33" s="203">
        <f>TRE_emi!K5</f>
        <v>2057.6617821895989</v>
      </c>
      <c r="L33" s="203">
        <f>TRE_emi!L5</f>
        <v>2517.1852412396929</v>
      </c>
      <c r="M33" s="203">
        <f>TRE_emi!M5</f>
        <v>2405.39020702476</v>
      </c>
      <c r="N33" s="203">
        <f>TRE_emi!N5</f>
        <v>2340.325764971778</v>
      </c>
      <c r="O33" s="203">
        <f>TRE_emi!O5</f>
        <v>2524.0979627660072</v>
      </c>
      <c r="P33" s="203">
        <f>TRE_emi!P5</f>
        <v>2110.0634695556728</v>
      </c>
      <c r="Q33" s="203">
        <f>TRE_emi!Q5</f>
        <v>2268.02324676342</v>
      </c>
      <c r="R33" s="203">
        <f>TRE_emi!R5</f>
        <v>2982.6379770750209</v>
      </c>
      <c r="S33" s="203">
        <f>TRE_emi!S5</f>
        <v>3113.6280730564458</v>
      </c>
      <c r="T33" s="203">
        <f>TRE_emi!T5</f>
        <v>2834.1453786696279</v>
      </c>
      <c r="U33" s="203">
        <f>TRE_emi!U5</f>
        <v>2931.6150419579549</v>
      </c>
      <c r="V33" s="203">
        <f>TRE_emi!V5</f>
        <v>2791.238799292099</v>
      </c>
      <c r="W33" s="203">
        <f>TRE_emi!W5</f>
        <v>2912.5385530320818</v>
      </c>
      <c r="X33" s="203">
        <f>TRE_emi!X5</f>
        <v>2388.9823816429112</v>
      </c>
      <c r="Y33" s="203">
        <f>TRE_emi!Y5</f>
        <v>2574.847434153156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30.164795595242815</v>
      </c>
      <c r="C35" s="284">
        <f t="shared" si="5"/>
        <v>27.121375089158281</v>
      </c>
      <c r="D35" s="284">
        <f t="shared" si="5"/>
        <v>27.141286828237821</v>
      </c>
      <c r="E35" s="284">
        <f t="shared" si="5"/>
        <v>28.420917286014806</v>
      </c>
      <c r="F35" s="284">
        <f t="shared" si="5"/>
        <v>29.821529283974503</v>
      </c>
      <c r="G35" s="284">
        <f t="shared" si="5"/>
        <v>29.036384956478219</v>
      </c>
      <c r="H35" s="284">
        <f t="shared" si="5"/>
        <v>25.545080952325517</v>
      </c>
      <c r="I35" s="284">
        <f t="shared" si="5"/>
        <v>23.394771607358969</v>
      </c>
      <c r="J35" s="284">
        <f t="shared" si="5"/>
        <v>24.852948133973641</v>
      </c>
      <c r="K35" s="284">
        <f t="shared" si="5"/>
        <v>27.785056718856591</v>
      </c>
      <c r="L35" s="284">
        <f t="shared" si="5"/>
        <v>22.626092610757844</v>
      </c>
      <c r="M35" s="284">
        <f t="shared" si="5"/>
        <v>19.763138747039424</v>
      </c>
      <c r="N35" s="284">
        <f t="shared" si="5"/>
        <v>20.1610214847991</v>
      </c>
      <c r="O35" s="284">
        <f t="shared" si="5"/>
        <v>20.97325323960527</v>
      </c>
      <c r="P35" s="284">
        <f t="shared" si="5"/>
        <v>17.474154041156147</v>
      </c>
      <c r="Q35" s="284">
        <f t="shared" si="5"/>
        <v>16.900536480928341</v>
      </c>
      <c r="R35" s="284">
        <f t="shared" si="5"/>
        <v>16.428998009246271</v>
      </c>
      <c r="S35" s="284">
        <f t="shared" si="5"/>
        <v>15.914141166449435</v>
      </c>
      <c r="T35" s="284">
        <f t="shared" si="5"/>
        <v>15.874998697618635</v>
      </c>
      <c r="U35" s="284">
        <f t="shared" si="5"/>
        <v>16.080220831327285</v>
      </c>
      <c r="V35" s="284">
        <f t="shared" si="5"/>
        <v>17.482089074110291</v>
      </c>
      <c r="W35" s="284">
        <f t="shared" si="5"/>
        <v>15.693237916596114</v>
      </c>
      <c r="X35" s="284">
        <f t="shared" si="5"/>
        <v>13.523965574631202</v>
      </c>
      <c r="Y35" s="284">
        <f t="shared" si="5"/>
        <v>12.884498993069863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34.645428678717927</v>
      </c>
      <c r="C36" s="344">
        <f t="shared" si="6"/>
        <v>33.859480761038007</v>
      </c>
      <c r="D36" s="344">
        <f t="shared" si="6"/>
        <v>32.556683940060395</v>
      </c>
      <c r="E36" s="344">
        <f t="shared" si="6"/>
        <v>34.410605999683717</v>
      </c>
      <c r="F36" s="344">
        <f t="shared" si="6"/>
        <v>35.00574636730984</v>
      </c>
      <c r="G36" s="344">
        <f t="shared" si="6"/>
        <v>33.273407087200688</v>
      </c>
      <c r="H36" s="344">
        <f t="shared" si="6"/>
        <v>30.280075308652805</v>
      </c>
      <c r="I36" s="344">
        <f t="shared" si="6"/>
        <v>29.223119137260319</v>
      </c>
      <c r="J36" s="344">
        <f t="shared" si="6"/>
        <v>29.536418993568088</v>
      </c>
      <c r="K36" s="344">
        <f t="shared" si="6"/>
        <v>31.340516934491934</v>
      </c>
      <c r="L36" s="344">
        <f t="shared" si="6"/>
        <v>27.702085430671747</v>
      </c>
      <c r="M36" s="344">
        <f t="shared" si="6"/>
        <v>24.924492419182684</v>
      </c>
      <c r="N36" s="344">
        <f t="shared" si="6"/>
        <v>25.658072416930917</v>
      </c>
      <c r="O36" s="344">
        <f t="shared" si="6"/>
        <v>25.663413278733444</v>
      </c>
      <c r="P36" s="344">
        <f t="shared" si="6"/>
        <v>22.437509136768153</v>
      </c>
      <c r="Q36" s="344">
        <f t="shared" si="6"/>
        <v>21.349572942242176</v>
      </c>
      <c r="R36" s="344">
        <f t="shared" si="6"/>
        <v>21.233046283665814</v>
      </c>
      <c r="S36" s="344">
        <f t="shared" si="6"/>
        <v>20.862461114388751</v>
      </c>
      <c r="T36" s="344">
        <f t="shared" si="6"/>
        <v>21.155617032714058</v>
      </c>
      <c r="U36" s="344">
        <f t="shared" si="6"/>
        <v>21.009449719205378</v>
      </c>
      <c r="V36" s="344">
        <f t="shared" si="6"/>
        <v>23.12910004145062</v>
      </c>
      <c r="W36" s="344">
        <f t="shared" si="6"/>
        <v>21.759846802709639</v>
      </c>
      <c r="X36" s="344">
        <f t="shared" si="6"/>
        <v>19.940487487099588</v>
      </c>
      <c r="Y36" s="344">
        <f t="shared" si="6"/>
        <v>19.224191617035544</v>
      </c>
      <c r="DA36" s="119"/>
    </row>
    <row r="37" spans="1:105" ht="12" customHeight="1" x14ac:dyDescent="0.25">
      <c r="A37" s="158" t="s">
        <v>2136</v>
      </c>
      <c r="B37" s="344">
        <f>IF(TRE_ued!B$5=0,"",TRE_ued!B$5/B$5*1000)</f>
        <v>19.658112520592436</v>
      </c>
      <c r="C37" s="344">
        <f>IF(TRE_ued!C$5=0,"",TRE_ued!C$5/C$5*1000)</f>
        <v>19.21286168195925</v>
      </c>
      <c r="D37" s="344">
        <f>IF(TRE_ued!D$5=0,"",TRE_ued!D$5/D$5*1000)</f>
        <v>18.458684418121369</v>
      </c>
      <c r="E37" s="344">
        <f>IF(TRE_ued!E$5=0,"",TRE_ued!E$5/E$5*1000)</f>
        <v>19.897956807630738</v>
      </c>
      <c r="F37" s="344">
        <f>IF(TRE_ued!F$5=0,"",TRE_ued!F$5/F$5*1000)</f>
        <v>20.237958523202451</v>
      </c>
      <c r="G37" s="344">
        <f>IF(TRE_ued!G$5=0,"",TRE_ued!G$5/G$5*1000)</f>
        <v>19.245118893495633</v>
      </c>
      <c r="H37" s="344">
        <f>IF(TRE_ued!H$5=0,"",TRE_ued!H$5/H$5*1000)</f>
        <v>17.39618290500696</v>
      </c>
      <c r="I37" s="344">
        <f>IF(TRE_ued!I$5=0,"",TRE_ued!I$5/I$5*1000)</f>
        <v>16.816716622565888</v>
      </c>
      <c r="J37" s="344">
        <f>IF(TRE_ued!J$5=0,"",TRE_ued!J$5/J$5*1000)</f>
        <v>17.020507573382655</v>
      </c>
      <c r="K37" s="344">
        <f>IF(TRE_ued!K$5=0,"",TRE_ued!K$5/K$5*1000)</f>
        <v>18.148438455895239</v>
      </c>
      <c r="L37" s="344">
        <f>IF(TRE_ued!L$5=0,"",TRE_ued!L$5/L$5*1000)</f>
        <v>15.971990044602647</v>
      </c>
      <c r="M37" s="344">
        <f>IF(TRE_ued!M$5=0,"",TRE_ued!M$5/M$5*1000)</f>
        <v>14.377050555194291</v>
      </c>
      <c r="N37" s="344">
        <f>IF(TRE_ued!N$5=0,"",TRE_ued!N$5/N$5*1000)</f>
        <v>14.948172321059204</v>
      </c>
      <c r="O37" s="344">
        <f>IF(TRE_ued!O$5=0,"",TRE_ued!O$5/O$5*1000)</f>
        <v>14.906624626347302</v>
      </c>
      <c r="P37" s="344">
        <f>IF(TRE_ued!P$5=0,"",TRE_ued!P$5/P$5*1000)</f>
        <v>13.056745137967951</v>
      </c>
      <c r="Q37" s="344">
        <f>IF(TRE_ued!Q$5=0,"",TRE_ued!Q$5/Q$5*1000)</f>
        <v>12.350554512756249</v>
      </c>
      <c r="R37" s="344">
        <f>IF(TRE_ued!R$5=0,"",TRE_ued!R$5/R$5*1000)</f>
        <v>12.101247922218626</v>
      </c>
      <c r="S37" s="344">
        <f>IF(TRE_ued!S$5=0,"",TRE_ued!S$5/S$5*1000)</f>
        <v>11.836006977141098</v>
      </c>
      <c r="T37" s="344">
        <f>IF(TRE_ued!T$5=0,"",TRE_ued!T$5/T$5*1000)</f>
        <v>12.070932174158639</v>
      </c>
      <c r="U37" s="344">
        <f>IF(TRE_ued!U$5=0,"",TRE_ued!U$5/U$5*1000)</f>
        <v>11.924493449481185</v>
      </c>
      <c r="V37" s="344">
        <f>IF(TRE_ued!V$5=0,"",TRE_ued!V$5/V$5*1000)</f>
        <v>13.059246871532986</v>
      </c>
      <c r="W37" s="344">
        <f>IF(TRE_ued!W$5=0,"",TRE_ued!W$5/W$5*1000)</f>
        <v>12.297986845415309</v>
      </c>
      <c r="X37" s="344">
        <f>IF(TRE_ued!X$5=0,"",TRE_ued!X$5/X$5*1000)</f>
        <v>11.342762369670458</v>
      </c>
      <c r="Y37" s="344">
        <f>IF(TRE_ued!Y$5=0,"",TRE_ued!Y$5/Y$5*1000)</f>
        <v>10.873070265761253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0.95775720007532716</v>
      </c>
      <c r="C38" s="345">
        <f t="shared" si="7"/>
        <v>0.95618468451661764</v>
      </c>
      <c r="D38" s="345">
        <f t="shared" si="7"/>
        <v>0.9670701567326887</v>
      </c>
      <c r="E38" s="345">
        <f t="shared" si="7"/>
        <v>0.86902204497193125</v>
      </c>
      <c r="F38" s="345">
        <f t="shared" si="7"/>
        <v>0.8652030303063889</v>
      </c>
      <c r="G38" s="345">
        <f t="shared" si="7"/>
        <v>0.84085069463896212</v>
      </c>
      <c r="H38" s="345">
        <f t="shared" si="7"/>
        <v>0.89129406942181322</v>
      </c>
      <c r="I38" s="345">
        <f t="shared" si="7"/>
        <v>0.85030263328657174</v>
      </c>
      <c r="J38" s="345">
        <f t="shared" si="7"/>
        <v>0.8410454093406996</v>
      </c>
      <c r="K38" s="345">
        <f t="shared" si="7"/>
        <v>0.8044964911450323</v>
      </c>
      <c r="L38" s="345">
        <f t="shared" si="7"/>
        <v>0.85294728393135799</v>
      </c>
      <c r="M38" s="345">
        <f t="shared" si="7"/>
        <v>0.83066445635791619</v>
      </c>
      <c r="N38" s="345">
        <f t="shared" si="7"/>
        <v>0.78062466423407839</v>
      </c>
      <c r="O38" s="345">
        <f t="shared" si="7"/>
        <v>0.81158101100698343</v>
      </c>
      <c r="P38" s="345">
        <f t="shared" si="7"/>
        <v>0.73598287408700624</v>
      </c>
      <c r="Q38" s="345">
        <f t="shared" si="7"/>
        <v>0.78809314643755046</v>
      </c>
      <c r="R38" s="345">
        <f t="shared" si="7"/>
        <v>0.98479674329028544</v>
      </c>
      <c r="S38" s="345">
        <f t="shared" si="7"/>
        <v>1.0290461945275833</v>
      </c>
      <c r="T38" s="345">
        <f t="shared" si="7"/>
        <v>0.9610302534435694</v>
      </c>
      <c r="U38" s="345">
        <f t="shared" si="7"/>
        <v>1.0205405292896601</v>
      </c>
      <c r="V38" s="345">
        <f t="shared" si="7"/>
        <v>1.0781742644519878</v>
      </c>
      <c r="W38" s="345">
        <f t="shared" si="7"/>
        <v>1.0823667730669895</v>
      </c>
      <c r="X38" s="345">
        <f t="shared" si="7"/>
        <v>0.97611144247202808</v>
      </c>
      <c r="Y38" s="345">
        <f t="shared" si="7"/>
        <v>1.0357659637289574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final energy consumption"</f>
        <v>DE: Transport equipment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23</v>
      </c>
      <c r="B5" s="223">
        <v>2915.8484952708509</v>
      </c>
      <c r="C5" s="223">
        <v>3005.2414445399831</v>
      </c>
      <c r="D5" s="223">
        <v>2985.6619948409279</v>
      </c>
      <c r="E5" s="223">
        <v>3235.755717970766</v>
      </c>
      <c r="F5" s="223">
        <v>3352.136199484095</v>
      </c>
      <c r="G5" s="223">
        <v>3315.4012897678408</v>
      </c>
      <c r="H5" s="223">
        <v>3200.1024935511609</v>
      </c>
      <c r="I5" s="223">
        <v>3132.0877901977651</v>
      </c>
      <c r="J5" s="223">
        <v>2966.4963026655209</v>
      </c>
      <c r="K5" s="223">
        <v>2557.7013757523641</v>
      </c>
      <c r="L5" s="223">
        <v>2951.161564918315</v>
      </c>
      <c r="M5" s="223">
        <v>2895.7423043852109</v>
      </c>
      <c r="N5" s="223">
        <v>2998.0166809974198</v>
      </c>
      <c r="O5" s="223">
        <v>3110.0998280309541</v>
      </c>
      <c r="P5" s="223">
        <v>2867.0007738607051</v>
      </c>
      <c r="Q5" s="223">
        <v>2877.861908856406</v>
      </c>
      <c r="R5" s="223">
        <v>3028.683834909717</v>
      </c>
      <c r="S5" s="223">
        <v>3025.7417884780739</v>
      </c>
      <c r="T5" s="223">
        <v>2949.069884651708</v>
      </c>
      <c r="U5" s="223">
        <v>2872.61010985863</v>
      </c>
      <c r="V5" s="223">
        <v>2588.8568214998381</v>
      </c>
      <c r="W5" s="223">
        <v>2690.89797054572</v>
      </c>
      <c r="X5" s="223">
        <v>2447.448393385032</v>
      </c>
      <c r="Y5" s="223">
        <v>2485.935553320568</v>
      </c>
      <c r="DA5" s="89" t="s">
        <v>2376</v>
      </c>
    </row>
    <row r="6" spans="1:105" ht="12" customHeight="1" x14ac:dyDescent="0.25">
      <c r="A6" s="55" t="s">
        <v>91</v>
      </c>
      <c r="B6" s="259">
        <v>67.361239625852988</v>
      </c>
      <c r="C6" s="259">
        <v>69.464889293349771</v>
      </c>
      <c r="D6" s="259">
        <v>68.864460838466698</v>
      </c>
      <c r="E6" s="259">
        <v>67.521614101683539</v>
      </c>
      <c r="F6" s="259">
        <v>70.23147376114899</v>
      </c>
      <c r="G6" s="259">
        <v>70.543556695200465</v>
      </c>
      <c r="H6" s="259">
        <v>69.228703831129508</v>
      </c>
      <c r="I6" s="259">
        <v>69.213124789075565</v>
      </c>
      <c r="J6" s="259">
        <v>65.268824893597269</v>
      </c>
      <c r="K6" s="259">
        <v>55.569177076848717</v>
      </c>
      <c r="L6" s="259">
        <v>63.733415899441397</v>
      </c>
      <c r="M6" s="259">
        <v>63.683322844075647</v>
      </c>
      <c r="N6" s="259">
        <v>63.089640971308249</v>
      </c>
      <c r="O6" s="259">
        <v>65.392213833669686</v>
      </c>
      <c r="P6" s="259">
        <v>63.114866809378483</v>
      </c>
      <c r="Q6" s="259">
        <v>63.855262492887363</v>
      </c>
      <c r="R6" s="259">
        <v>65.199834991009382</v>
      </c>
      <c r="S6" s="259">
        <v>65.259786522267177</v>
      </c>
      <c r="T6" s="259">
        <v>64.082028481757305</v>
      </c>
      <c r="U6" s="259">
        <v>62.107323716761883</v>
      </c>
      <c r="V6" s="259">
        <v>55.061626110623948</v>
      </c>
      <c r="W6" s="259">
        <v>56.589372226412067</v>
      </c>
      <c r="X6" s="259">
        <v>53.138198444760228</v>
      </c>
      <c r="Y6" s="259">
        <v>53.85122855720617</v>
      </c>
      <c r="DA6" s="67" t="s">
        <v>2393</v>
      </c>
    </row>
    <row r="7" spans="1:105" ht="12" customHeight="1" x14ac:dyDescent="0.25">
      <c r="A7" s="173" t="s">
        <v>92</v>
      </c>
      <c r="B7" s="224">
        <v>91.611285891160051</v>
      </c>
      <c r="C7" s="224">
        <v>94.472249438955672</v>
      </c>
      <c r="D7" s="224">
        <v>93.6556667403147</v>
      </c>
      <c r="E7" s="224">
        <v>91.829395178289616</v>
      </c>
      <c r="F7" s="224">
        <v>95.514804315162621</v>
      </c>
      <c r="G7" s="224">
        <v>95.939237105472642</v>
      </c>
      <c r="H7" s="224">
        <v>94.151037210336128</v>
      </c>
      <c r="I7" s="224">
        <v>94.129849713142775</v>
      </c>
      <c r="J7" s="224">
        <v>88.765601855292303</v>
      </c>
      <c r="K7" s="224">
        <v>75.574080824514269</v>
      </c>
      <c r="L7" s="224">
        <v>86.677445623240303</v>
      </c>
      <c r="M7" s="224">
        <v>86.609319067942891</v>
      </c>
      <c r="N7" s="224">
        <v>85.80191172097922</v>
      </c>
      <c r="O7" s="224">
        <v>88.933410813790744</v>
      </c>
      <c r="P7" s="224">
        <v>85.836218860754755</v>
      </c>
      <c r="Q7" s="224">
        <v>86.843156990326804</v>
      </c>
      <c r="R7" s="224">
        <v>88.671775587772771</v>
      </c>
      <c r="S7" s="224">
        <v>88.753309670283357</v>
      </c>
      <c r="T7" s="224">
        <v>87.151558735189923</v>
      </c>
      <c r="U7" s="224">
        <v>84.465960254796173</v>
      </c>
      <c r="V7" s="224">
        <v>74.883811510448567</v>
      </c>
      <c r="W7" s="224">
        <v>76.961546227920437</v>
      </c>
      <c r="X7" s="224">
        <v>72.267949884873886</v>
      </c>
      <c r="Y7" s="224">
        <v>73.237670837800394</v>
      </c>
      <c r="DA7" s="177" t="s">
        <v>2394</v>
      </c>
    </row>
    <row r="8" spans="1:105" ht="12" customHeight="1" x14ac:dyDescent="0.25">
      <c r="A8" s="173" t="s">
        <v>93</v>
      </c>
      <c r="B8" s="224">
        <v>113.16688257143301</v>
      </c>
      <c r="C8" s="224">
        <v>116.7010140128276</v>
      </c>
      <c r="D8" s="224">
        <v>115.69229420862401</v>
      </c>
      <c r="E8" s="224">
        <v>113.4363116908284</v>
      </c>
      <c r="F8" s="224">
        <v>117.9888759187303</v>
      </c>
      <c r="G8" s="224">
        <v>118.5131752479368</v>
      </c>
      <c r="H8" s="224">
        <v>116.30422243629759</v>
      </c>
      <c r="I8" s="224">
        <v>116.278049645647</v>
      </c>
      <c r="J8" s="224">
        <v>109.6516258212434</v>
      </c>
      <c r="K8" s="224">
        <v>93.356217489105859</v>
      </c>
      <c r="L8" s="224">
        <v>107.0721387110616</v>
      </c>
      <c r="M8" s="224">
        <v>106.98798237804711</v>
      </c>
      <c r="N8" s="224">
        <v>105.9905968317978</v>
      </c>
      <c r="O8" s="224">
        <v>109.858919240565</v>
      </c>
      <c r="P8" s="224">
        <v>106.0329762397558</v>
      </c>
      <c r="Q8" s="224">
        <v>107.27684098805079</v>
      </c>
      <c r="R8" s="224">
        <v>109.5357227848958</v>
      </c>
      <c r="S8" s="224">
        <v>109.6364413574089</v>
      </c>
      <c r="T8" s="224">
        <v>107.6578078493523</v>
      </c>
      <c r="U8" s="224">
        <v>104.34030384416</v>
      </c>
      <c r="V8" s="224">
        <v>92.503531865848259</v>
      </c>
      <c r="W8" s="224">
        <v>95.070145340372292</v>
      </c>
      <c r="X8" s="224">
        <v>89.272173387197157</v>
      </c>
      <c r="Y8" s="224">
        <v>90.47006397610636</v>
      </c>
      <c r="DA8" s="177" t="s">
        <v>2395</v>
      </c>
    </row>
    <row r="9" spans="1:105" ht="12" customHeight="1" x14ac:dyDescent="0.25">
      <c r="A9" s="173" t="s">
        <v>94</v>
      </c>
      <c r="B9" s="224">
        <v>70.055689210887067</v>
      </c>
      <c r="C9" s="224">
        <v>72.24348486508373</v>
      </c>
      <c r="D9" s="224">
        <v>71.619039272005352</v>
      </c>
      <c r="E9" s="224">
        <v>70.22247866575087</v>
      </c>
      <c r="F9" s="224">
        <v>73.040732711594913</v>
      </c>
      <c r="G9" s="224">
        <v>73.365298963008499</v>
      </c>
      <c r="H9" s="224">
        <v>71.997851984374677</v>
      </c>
      <c r="I9" s="224">
        <v>71.981649780638591</v>
      </c>
      <c r="J9" s="224">
        <v>67.879577889341149</v>
      </c>
      <c r="K9" s="224">
        <v>57.791944159922672</v>
      </c>
      <c r="L9" s="224">
        <v>66.28275253541905</v>
      </c>
      <c r="M9" s="224">
        <v>66.230655757838662</v>
      </c>
      <c r="N9" s="224">
        <v>65.613226610160567</v>
      </c>
      <c r="O9" s="224">
        <v>68.007902387016443</v>
      </c>
      <c r="P9" s="224">
        <v>65.639461481753614</v>
      </c>
      <c r="Q9" s="224">
        <v>66.409472992602844</v>
      </c>
      <c r="R9" s="224">
        <v>67.80782839064976</v>
      </c>
      <c r="S9" s="224">
        <v>67.870177983157873</v>
      </c>
      <c r="T9" s="224">
        <v>66.645309621027579</v>
      </c>
      <c r="U9" s="224">
        <v>64.591616665432355</v>
      </c>
      <c r="V9" s="224">
        <v>57.264091155048916</v>
      </c>
      <c r="W9" s="224">
        <v>58.85294711546856</v>
      </c>
      <c r="X9" s="224">
        <v>55.263726382550622</v>
      </c>
      <c r="Y9" s="224">
        <v>56.005277699494407</v>
      </c>
      <c r="DA9" s="177" t="s">
        <v>2396</v>
      </c>
    </row>
    <row r="10" spans="1:105" ht="12" customHeight="1" x14ac:dyDescent="0.25">
      <c r="A10" s="56" t="s">
        <v>95</v>
      </c>
      <c r="B10" s="260">
        <v>76.892945853791275</v>
      </c>
      <c r="C10" s="260">
        <v>79.262012664977078</v>
      </c>
      <c r="D10" s="260">
        <v>78.850303419664868</v>
      </c>
      <c r="E10" s="260">
        <v>81.345477101417814</v>
      </c>
      <c r="F10" s="260">
        <v>84.376612779163878</v>
      </c>
      <c r="G10" s="260">
        <v>83.612215636845605</v>
      </c>
      <c r="H10" s="260">
        <v>81.828149460660597</v>
      </c>
      <c r="I10" s="260">
        <v>80.202587071920973</v>
      </c>
      <c r="J10" s="260">
        <v>75.819241632561472</v>
      </c>
      <c r="K10" s="260">
        <v>64.675071848859247</v>
      </c>
      <c r="L10" s="260">
        <v>75.160516395008926</v>
      </c>
      <c r="M10" s="260">
        <v>73.844784257278562</v>
      </c>
      <c r="N10" s="260">
        <v>74.160453827169889</v>
      </c>
      <c r="O10" s="260">
        <v>77.6691385639635</v>
      </c>
      <c r="P10" s="260">
        <v>72.147448992737026</v>
      </c>
      <c r="Q10" s="260">
        <v>73.321735617261169</v>
      </c>
      <c r="R10" s="260">
        <v>76.34555068349195</v>
      </c>
      <c r="S10" s="260">
        <v>77.093386378173221</v>
      </c>
      <c r="T10" s="260">
        <v>75.40065654085285</v>
      </c>
      <c r="U10" s="260">
        <v>73.41029507715902</v>
      </c>
      <c r="V10" s="260">
        <v>66.650624011798016</v>
      </c>
      <c r="W10" s="260">
        <v>69.31852428350868</v>
      </c>
      <c r="X10" s="260">
        <v>63.607699447080662</v>
      </c>
      <c r="Y10" s="260">
        <v>64.438450249338132</v>
      </c>
      <c r="DA10" s="68" t="s">
        <v>2397</v>
      </c>
    </row>
    <row r="11" spans="1:105" ht="12" customHeight="1" x14ac:dyDescent="0.25">
      <c r="A11" s="37" t="s">
        <v>159</v>
      </c>
      <c r="B11" s="226">
        <v>4.3356201612033001</v>
      </c>
      <c r="C11" s="226">
        <v>3.997942983861412</v>
      </c>
      <c r="D11" s="226">
        <v>4.2071695341439224</v>
      </c>
      <c r="E11" s="226">
        <v>4.4606606411623684</v>
      </c>
      <c r="F11" s="226">
        <v>4.3900019499185099</v>
      </c>
      <c r="G11" s="226">
        <v>3.8488720721932239</v>
      </c>
      <c r="H11" s="226">
        <v>6.1223434526888489</v>
      </c>
      <c r="I11" s="226">
        <v>3.4914144253254911</v>
      </c>
      <c r="J11" s="226">
        <v>2.946966016860046</v>
      </c>
      <c r="K11" s="226">
        <v>2.5860035522503</v>
      </c>
      <c r="L11" s="226">
        <v>4.1894310597573634</v>
      </c>
      <c r="M11" s="226">
        <v>2.1978582930675161</v>
      </c>
      <c r="N11" s="226">
        <v>2.4855382095122471</v>
      </c>
      <c r="O11" s="226">
        <v>2.5674722881132679</v>
      </c>
      <c r="P11" s="226">
        <v>1.783431470091813</v>
      </c>
      <c r="Q11" s="226">
        <v>1.7477242676014131</v>
      </c>
      <c r="R11" s="226">
        <v>1.961056287659857</v>
      </c>
      <c r="S11" s="226">
        <v>1.805919271788232</v>
      </c>
      <c r="T11" s="226">
        <v>1.725495766099671</v>
      </c>
      <c r="U11" s="226">
        <v>1.6055970192583471</v>
      </c>
      <c r="V11" s="226">
        <v>1.5316066196495981</v>
      </c>
      <c r="W11" s="226">
        <v>1.7044277404794079</v>
      </c>
      <c r="X11" s="226">
        <v>2.8348566928355541</v>
      </c>
      <c r="Y11" s="226">
        <v>2.735603235991654</v>
      </c>
      <c r="DA11" s="69" t="s">
        <v>2398</v>
      </c>
    </row>
    <row r="12" spans="1:105" ht="12" customHeight="1" x14ac:dyDescent="0.25">
      <c r="A12" s="37" t="s">
        <v>35</v>
      </c>
      <c r="B12" s="226">
        <v>30.06644384664073</v>
      </c>
      <c r="C12" s="226">
        <v>31.400446425594069</v>
      </c>
      <c r="D12" s="226">
        <v>31.73067180184632</v>
      </c>
      <c r="E12" s="226">
        <v>38.294601915809451</v>
      </c>
      <c r="F12" s="226">
        <v>39.596987042007527</v>
      </c>
      <c r="G12" s="226">
        <v>37.70166659021389</v>
      </c>
      <c r="H12" s="226">
        <v>34.622509595323322</v>
      </c>
      <c r="I12" s="226">
        <v>33.298481204180682</v>
      </c>
      <c r="J12" s="226">
        <v>32.187808016627052</v>
      </c>
      <c r="K12" s="226">
        <v>27.261189539217678</v>
      </c>
      <c r="L12" s="226">
        <v>32.82390164069092</v>
      </c>
      <c r="M12" s="226">
        <v>31.699353823711728</v>
      </c>
      <c r="N12" s="226">
        <v>32.544689575168697</v>
      </c>
      <c r="O12" s="226">
        <v>36.10392625004458</v>
      </c>
      <c r="P12" s="226">
        <v>28.43915696961994</v>
      </c>
      <c r="Q12" s="226">
        <v>30.327055142958461</v>
      </c>
      <c r="R12" s="226">
        <v>33.570105635536521</v>
      </c>
      <c r="S12" s="226">
        <v>35.896866857783969</v>
      </c>
      <c r="T12" s="226">
        <v>33.89479633087749</v>
      </c>
      <c r="U12" s="226">
        <v>33.478627491662472</v>
      </c>
      <c r="V12" s="226">
        <v>33.423097002045232</v>
      </c>
      <c r="W12" s="226">
        <v>36.011303875241452</v>
      </c>
      <c r="X12" s="226">
        <v>29.852133177895471</v>
      </c>
      <c r="Y12" s="226">
        <v>29.599001934200249</v>
      </c>
      <c r="DA12" s="69" t="s">
        <v>2399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2.3903697334482339E-2</v>
      </c>
      <c r="U13" s="226">
        <v>2.3903697334484952E-2</v>
      </c>
      <c r="V13" s="226">
        <v>4.7807394668964998E-2</v>
      </c>
      <c r="W13" s="226">
        <v>4.7807394668966691E-2</v>
      </c>
      <c r="X13" s="226">
        <v>4.7807394668963978E-2</v>
      </c>
      <c r="Y13" s="226">
        <v>4.7807394668965643E-2</v>
      </c>
      <c r="DA13" s="69" t="s">
        <v>2400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0.54770064482864644</v>
      </c>
      <c r="U14" s="226">
        <v>0.56703161271533997</v>
      </c>
      <c r="V14" s="226">
        <v>0.50574669330319866</v>
      </c>
      <c r="W14" s="226">
        <v>0.56925171511070027</v>
      </c>
      <c r="X14" s="226">
        <v>0.52921883645109991</v>
      </c>
      <c r="Y14" s="226">
        <v>0.67106492847724475</v>
      </c>
      <c r="DA14" s="69" t="s">
        <v>2401</v>
      </c>
    </row>
    <row r="15" spans="1:105" ht="12" customHeight="1" x14ac:dyDescent="0.25">
      <c r="A15" s="37" t="s">
        <v>40</v>
      </c>
      <c r="B15" s="226">
        <v>42.49088184594725</v>
      </c>
      <c r="C15" s="226">
        <v>43.863623255521603</v>
      </c>
      <c r="D15" s="226">
        <v>42.912462083674619</v>
      </c>
      <c r="E15" s="226">
        <v>38.590214544445992</v>
      </c>
      <c r="F15" s="226">
        <v>40.389623787237838</v>
      </c>
      <c r="G15" s="226">
        <v>42.061676974438477</v>
      </c>
      <c r="H15" s="226">
        <v>41.083296412648437</v>
      </c>
      <c r="I15" s="226">
        <v>43.412691442414797</v>
      </c>
      <c r="J15" s="226">
        <v>40.684467599074381</v>
      </c>
      <c r="K15" s="226">
        <v>34.827878757391268</v>
      </c>
      <c r="L15" s="226">
        <v>38.147183694560638</v>
      </c>
      <c r="M15" s="226">
        <v>39.947572140499318</v>
      </c>
      <c r="N15" s="226">
        <v>39.130226042488943</v>
      </c>
      <c r="O15" s="226">
        <v>38.997740025805648</v>
      </c>
      <c r="P15" s="226">
        <v>41.924860553025269</v>
      </c>
      <c r="Q15" s="226">
        <v>41.246956206701299</v>
      </c>
      <c r="R15" s="226">
        <v>40.814388760295557</v>
      </c>
      <c r="S15" s="226">
        <v>39.390600248601018</v>
      </c>
      <c r="T15" s="226">
        <v>39.208760101712571</v>
      </c>
      <c r="U15" s="226">
        <v>37.735135256188393</v>
      </c>
      <c r="V15" s="226">
        <v>31.142366302131009</v>
      </c>
      <c r="W15" s="226">
        <v>30.98573355800815</v>
      </c>
      <c r="X15" s="226">
        <v>30.343683345229579</v>
      </c>
      <c r="Y15" s="226">
        <v>31.384972756000028</v>
      </c>
      <c r="DA15" s="69" t="s">
        <v>2402</v>
      </c>
    </row>
    <row r="16" spans="1:105" ht="12" customHeight="1" x14ac:dyDescent="0.25">
      <c r="A16" s="57" t="s">
        <v>2403</v>
      </c>
      <c r="B16" s="261">
        <f t="shared" ref="B16:Y16" si="0">B17+B23</f>
        <v>503.02420693877701</v>
      </c>
      <c r="C16" s="261">
        <f t="shared" si="0"/>
        <v>518.75483600856978</v>
      </c>
      <c r="D16" s="261">
        <f t="shared" si="0"/>
        <v>515.73755182264563</v>
      </c>
      <c r="E16" s="261">
        <f t="shared" si="0"/>
        <v>529.5282321258278</v>
      </c>
      <c r="F16" s="261">
        <f t="shared" si="0"/>
        <v>549.09149819287813</v>
      </c>
      <c r="G16" s="261">
        <f t="shared" si="0"/>
        <v>543.98741177202703</v>
      </c>
      <c r="H16" s="261">
        <f t="shared" si="0"/>
        <v>532.68598508478294</v>
      </c>
      <c r="I16" s="261">
        <f t="shared" si="0"/>
        <v>522.40057950586845</v>
      </c>
      <c r="J16" s="261">
        <f t="shared" si="0"/>
        <v>493.3454132825986</v>
      </c>
      <c r="K16" s="261">
        <f t="shared" si="0"/>
        <v>420.42829060999827</v>
      </c>
      <c r="L16" s="261">
        <f t="shared" si="0"/>
        <v>488.3997214502221</v>
      </c>
      <c r="M16" s="261">
        <f t="shared" si="0"/>
        <v>479.77616697345923</v>
      </c>
      <c r="N16" s="261">
        <f t="shared" si="0"/>
        <v>481.67059980455542</v>
      </c>
      <c r="O16" s="261">
        <f t="shared" si="0"/>
        <v>503.9938987254115</v>
      </c>
      <c r="P16" s="261">
        <f t="shared" si="0"/>
        <v>467.80302052356387</v>
      </c>
      <c r="Q16" s="261">
        <f t="shared" si="0"/>
        <v>475.56454688048109</v>
      </c>
      <c r="R16" s="261">
        <f t="shared" si="0"/>
        <v>505.6964750538371</v>
      </c>
      <c r="S16" s="261">
        <f t="shared" si="0"/>
        <v>510.39570156391471</v>
      </c>
      <c r="T16" s="261">
        <f t="shared" si="0"/>
        <v>494.34340291830438</v>
      </c>
      <c r="U16" s="261">
        <f t="shared" si="0"/>
        <v>484.3462107836429</v>
      </c>
      <c r="V16" s="261">
        <f t="shared" si="0"/>
        <v>440.47520266856873</v>
      </c>
      <c r="W16" s="261">
        <f t="shared" si="0"/>
        <v>457.29141960874438</v>
      </c>
      <c r="X16" s="261">
        <f t="shared" si="0"/>
        <v>414.2779885021472</v>
      </c>
      <c r="Y16" s="261">
        <f t="shared" si="0"/>
        <v>426.19093986591326</v>
      </c>
      <c r="DA16" s="70"/>
    </row>
    <row r="17" spans="1:105" ht="12" customHeight="1" x14ac:dyDescent="0.25">
      <c r="A17" s="60" t="s">
        <v>2404</v>
      </c>
      <c r="B17" s="329">
        <v>240.6953823151315</v>
      </c>
      <c r="C17" s="329">
        <v>248.6070681862945</v>
      </c>
      <c r="D17" s="329">
        <v>250.51560735323599</v>
      </c>
      <c r="E17" s="329">
        <v>283.84092703533031</v>
      </c>
      <c r="F17" s="329">
        <v>291.64552341534471</v>
      </c>
      <c r="G17" s="329">
        <v>275.7004834608021</v>
      </c>
      <c r="H17" s="329">
        <v>271.45315690653911</v>
      </c>
      <c r="I17" s="329">
        <v>247.27209257540559</v>
      </c>
      <c r="J17" s="329">
        <v>234.2613429567424</v>
      </c>
      <c r="K17" s="329">
        <v>197.58627699613709</v>
      </c>
      <c r="L17" s="329">
        <v>243.8959941318532</v>
      </c>
      <c r="M17" s="329">
        <v>223.64866461537321</v>
      </c>
      <c r="N17" s="329">
        <v>230.20927693358649</v>
      </c>
      <c r="O17" s="329">
        <v>252.44017623809521</v>
      </c>
      <c r="P17" s="329">
        <v>196.53779724632449</v>
      </c>
      <c r="Q17" s="329">
        <v>209.07769929009211</v>
      </c>
      <c r="R17" s="329">
        <v>264.39148474191529</v>
      </c>
      <c r="S17" s="329">
        <v>277.31564842508311</v>
      </c>
      <c r="T17" s="329">
        <v>255.5299167512195</v>
      </c>
      <c r="U17" s="329">
        <v>260.64684255945372</v>
      </c>
      <c r="V17" s="329">
        <v>256.99019671859043</v>
      </c>
      <c r="W17" s="329">
        <v>273.33188606159081</v>
      </c>
      <c r="X17" s="329">
        <v>224.6740682766941</v>
      </c>
      <c r="Y17" s="329">
        <v>243.29466030862059</v>
      </c>
      <c r="DA17" s="72" t="s">
        <v>2405</v>
      </c>
    </row>
    <row r="18" spans="1:105" ht="12" customHeight="1" x14ac:dyDescent="0.25">
      <c r="A18" s="59" t="s">
        <v>28</v>
      </c>
      <c r="B18" s="230">
        <v>4.5598822003216739</v>
      </c>
      <c r="C18" s="230">
        <v>4.1875324282389093</v>
      </c>
      <c r="D18" s="230">
        <v>4.6788380016171818</v>
      </c>
      <c r="E18" s="230">
        <v>8.0107257795517182</v>
      </c>
      <c r="F18" s="230">
        <v>8.624704513975324</v>
      </c>
      <c r="G18" s="230">
        <v>8.0700950447428177</v>
      </c>
      <c r="H18" s="230">
        <v>7.852363272038084</v>
      </c>
      <c r="I18" s="230">
        <v>9.4584340745178004</v>
      </c>
      <c r="J18" s="230">
        <v>7.7052158573349123</v>
      </c>
      <c r="K18" s="230">
        <v>4.3599443696143014</v>
      </c>
      <c r="L18" s="230">
        <v>4.9895506195811086</v>
      </c>
      <c r="M18" s="230">
        <v>4.6792516407032583</v>
      </c>
      <c r="N18" s="230">
        <v>3.697741881419323</v>
      </c>
      <c r="O18" s="230">
        <v>1.948163973092224</v>
      </c>
      <c r="P18" s="230">
        <v>0</v>
      </c>
      <c r="Q18" s="230">
        <v>0.8924061723290917</v>
      </c>
      <c r="R18" s="230">
        <v>53.387259270599621</v>
      </c>
      <c r="S18" s="230">
        <v>53.298054898756213</v>
      </c>
      <c r="T18" s="230">
        <v>37.651351400985547</v>
      </c>
      <c r="U18" s="230">
        <v>51.125041010196412</v>
      </c>
      <c r="V18" s="230">
        <v>45.679119266164513</v>
      </c>
      <c r="W18" s="230">
        <v>48.162164532011587</v>
      </c>
      <c r="X18" s="230">
        <v>19.209186696981199</v>
      </c>
      <c r="Y18" s="230">
        <v>18.945438502913358</v>
      </c>
      <c r="DA18" s="71" t="s">
        <v>2406</v>
      </c>
    </row>
    <row r="19" spans="1:105" ht="12" customHeight="1" x14ac:dyDescent="0.25">
      <c r="A19" s="59" t="s">
        <v>31</v>
      </c>
      <c r="B19" s="230">
        <v>23.487961052092722</v>
      </c>
      <c r="C19" s="230">
        <v>26.15081309573004</v>
      </c>
      <c r="D19" s="230">
        <v>23.20687316498389</v>
      </c>
      <c r="E19" s="230">
        <v>2.0965522492211219</v>
      </c>
      <c r="F19" s="230">
        <v>1.7316167020123741</v>
      </c>
      <c r="G19" s="230">
        <v>1.7049785977597429</v>
      </c>
      <c r="H19" s="230">
        <v>3.6471190361445989</v>
      </c>
      <c r="I19" s="230">
        <v>3.8052773079912492</v>
      </c>
      <c r="J19" s="230">
        <v>1.954910263264751</v>
      </c>
      <c r="K19" s="230">
        <v>1.667853184372067</v>
      </c>
      <c r="L19" s="230">
        <v>1.6701149225709919</v>
      </c>
      <c r="M19" s="230">
        <v>1.634345756129417</v>
      </c>
      <c r="N19" s="230">
        <v>1.3979001438893111</v>
      </c>
      <c r="O19" s="230">
        <v>1.043345505673223</v>
      </c>
      <c r="P19" s="230">
        <v>0.9894497271832452</v>
      </c>
      <c r="Q19" s="230">
        <v>0.95771468887220979</v>
      </c>
      <c r="R19" s="230">
        <v>0.93500860755847115</v>
      </c>
      <c r="S19" s="230">
        <v>0.92458811129023222</v>
      </c>
      <c r="T19" s="230">
        <v>0.9217905911814559</v>
      </c>
      <c r="U19" s="230">
        <v>1.5374176469492731</v>
      </c>
      <c r="V19" s="230">
        <v>2.170283925525466</v>
      </c>
      <c r="W19" s="230">
        <v>1.254790407204641</v>
      </c>
      <c r="X19" s="230">
        <v>1.2187012677035409</v>
      </c>
      <c r="Y19" s="230">
        <v>35.636105279780161</v>
      </c>
      <c r="DA19" s="71" t="s">
        <v>2407</v>
      </c>
    </row>
    <row r="20" spans="1:105" ht="12" customHeight="1" x14ac:dyDescent="0.25">
      <c r="A20" s="59" t="s">
        <v>159</v>
      </c>
      <c r="B20" s="230">
        <v>26.767110765707081</v>
      </c>
      <c r="C20" s="230">
        <v>24.622575446612949</v>
      </c>
      <c r="D20" s="230">
        <v>26.002555676771859</v>
      </c>
      <c r="E20" s="230">
        <v>28.39910855090497</v>
      </c>
      <c r="F20" s="230">
        <v>27.982145543756101</v>
      </c>
      <c r="G20" s="230">
        <v>24.54971223185197</v>
      </c>
      <c r="H20" s="230">
        <v>38.929619453127977</v>
      </c>
      <c r="I20" s="230">
        <v>22.126883548816011</v>
      </c>
      <c r="J20" s="230">
        <v>18.766669341334762</v>
      </c>
      <c r="K20" s="230">
        <v>16.546234205370819</v>
      </c>
      <c r="L20" s="230">
        <v>26.852087369167378</v>
      </c>
      <c r="M20" s="230">
        <v>14.091768910523649</v>
      </c>
      <c r="N20" s="230">
        <v>15.972734875889159</v>
      </c>
      <c r="O20" s="230">
        <v>16.561401020432012</v>
      </c>
      <c r="P20" s="230">
        <v>11.53928551109281</v>
      </c>
      <c r="Q20" s="230">
        <v>11.291633937697769</v>
      </c>
      <c r="R20" s="230">
        <v>11.594260819979221</v>
      </c>
      <c r="S20" s="230">
        <v>10.68589351714159</v>
      </c>
      <c r="T20" s="230">
        <v>10.509683504396479</v>
      </c>
      <c r="U20" s="230">
        <v>9.5182125727727804</v>
      </c>
      <c r="V20" s="230">
        <v>9.0239401525568184</v>
      </c>
      <c r="W20" s="230">
        <v>10.11903531399166</v>
      </c>
      <c r="X20" s="230">
        <v>17.713734226780549</v>
      </c>
      <c r="Y20" s="230">
        <v>15.94175843635592</v>
      </c>
      <c r="DA20" s="71" t="s">
        <v>2408</v>
      </c>
    </row>
    <row r="21" spans="1:105" ht="12" customHeight="1" x14ac:dyDescent="0.25">
      <c r="A21" s="59" t="s">
        <v>32</v>
      </c>
      <c r="B21" s="230">
        <v>0.25719497608545439</v>
      </c>
      <c r="C21" s="230">
        <v>0.25673063509848582</v>
      </c>
      <c r="D21" s="230">
        <v>0.51483458567007279</v>
      </c>
      <c r="E21" s="230">
        <v>1.529273880301913</v>
      </c>
      <c r="F21" s="230">
        <v>0.91339780443639251</v>
      </c>
      <c r="G21" s="230">
        <v>0.8987349620288988</v>
      </c>
      <c r="H21" s="230">
        <v>0.87287717329417447</v>
      </c>
      <c r="I21" s="230">
        <v>0.85194738132236325</v>
      </c>
      <c r="J21" s="230">
        <v>0.85832910121421291</v>
      </c>
      <c r="K21" s="230">
        <v>0.58478691392235882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30">
        <v>0</v>
      </c>
      <c r="V21" s="230">
        <v>3.1942081010032131</v>
      </c>
      <c r="W21" s="230">
        <v>0</v>
      </c>
      <c r="X21" s="230">
        <v>0</v>
      </c>
      <c r="Y21" s="230">
        <v>0.2828434599256423</v>
      </c>
      <c r="DA21" s="71" t="s">
        <v>2409</v>
      </c>
    </row>
    <row r="22" spans="1:105" ht="12" customHeight="1" x14ac:dyDescent="0.25">
      <c r="A22" s="59" t="s">
        <v>35</v>
      </c>
      <c r="B22" s="230">
        <v>185.62323332092461</v>
      </c>
      <c r="C22" s="230">
        <v>193.3894165806141</v>
      </c>
      <c r="D22" s="230">
        <v>196.11250592419299</v>
      </c>
      <c r="E22" s="230">
        <v>243.8052665753506</v>
      </c>
      <c r="F22" s="230">
        <v>252.3936588511645</v>
      </c>
      <c r="G22" s="230">
        <v>240.47696262441869</v>
      </c>
      <c r="H22" s="230">
        <v>220.15117797193429</v>
      </c>
      <c r="I22" s="230">
        <v>211.02955026275819</v>
      </c>
      <c r="J22" s="230">
        <v>204.9762183935938</v>
      </c>
      <c r="K22" s="230">
        <v>174.42745832285749</v>
      </c>
      <c r="L22" s="230">
        <v>210.38424122053371</v>
      </c>
      <c r="M22" s="230">
        <v>203.24329830801679</v>
      </c>
      <c r="N22" s="230">
        <v>209.14090003238871</v>
      </c>
      <c r="O22" s="230">
        <v>232.8872657388977</v>
      </c>
      <c r="P22" s="230">
        <v>184.0090620080484</v>
      </c>
      <c r="Q22" s="230">
        <v>195.935944491193</v>
      </c>
      <c r="R22" s="230">
        <v>198.47495604377801</v>
      </c>
      <c r="S22" s="230">
        <v>212.40711189789511</v>
      </c>
      <c r="T22" s="230">
        <v>206.44709125465599</v>
      </c>
      <c r="U22" s="230">
        <v>198.46617132953531</v>
      </c>
      <c r="V22" s="230">
        <v>196.92264527334041</v>
      </c>
      <c r="W22" s="230">
        <v>213.79589580838291</v>
      </c>
      <c r="X22" s="230">
        <v>186.5324460852288</v>
      </c>
      <c r="Y22" s="230">
        <v>172.48851462964549</v>
      </c>
      <c r="DA22" s="71" t="s">
        <v>2410</v>
      </c>
    </row>
    <row r="23" spans="1:105" ht="12" customHeight="1" x14ac:dyDescent="0.25">
      <c r="A23" s="60" t="s">
        <v>2411</v>
      </c>
      <c r="B23" s="329">
        <v>262.32882462364552</v>
      </c>
      <c r="C23" s="329">
        <v>270.14776782227523</v>
      </c>
      <c r="D23" s="329">
        <v>265.22194446940961</v>
      </c>
      <c r="E23" s="329">
        <v>245.68730509049749</v>
      </c>
      <c r="F23" s="329">
        <v>257.44597477753342</v>
      </c>
      <c r="G23" s="329">
        <v>268.28692831122493</v>
      </c>
      <c r="H23" s="329">
        <v>261.23282817824378</v>
      </c>
      <c r="I23" s="329">
        <v>275.12848693046283</v>
      </c>
      <c r="J23" s="329">
        <v>259.0840703258562</v>
      </c>
      <c r="K23" s="329">
        <v>222.84201361386121</v>
      </c>
      <c r="L23" s="329">
        <v>244.5037273183689</v>
      </c>
      <c r="M23" s="329">
        <v>256.12750235808602</v>
      </c>
      <c r="N23" s="329">
        <v>251.4613228709689</v>
      </c>
      <c r="O23" s="329">
        <v>251.55372248731629</v>
      </c>
      <c r="P23" s="329">
        <v>271.26522327723939</v>
      </c>
      <c r="Q23" s="329">
        <v>266.486847590389</v>
      </c>
      <c r="R23" s="329">
        <v>241.30499031192181</v>
      </c>
      <c r="S23" s="329">
        <v>233.0800531388316</v>
      </c>
      <c r="T23" s="329">
        <v>238.8134861670849</v>
      </c>
      <c r="U23" s="329">
        <v>223.69936822418919</v>
      </c>
      <c r="V23" s="329">
        <v>183.4850059499783</v>
      </c>
      <c r="W23" s="329">
        <v>183.9595335471536</v>
      </c>
      <c r="X23" s="329">
        <v>189.60392022545309</v>
      </c>
      <c r="Y23" s="329">
        <v>182.8962795572927</v>
      </c>
      <c r="DA23" s="72" t="s">
        <v>2412</v>
      </c>
    </row>
    <row r="24" spans="1:105" ht="12" customHeight="1" x14ac:dyDescent="0.25">
      <c r="A24" s="57" t="s">
        <v>2413</v>
      </c>
      <c r="B24" s="261">
        <f t="shared" ref="B24:Y24" si="1">B25+B26</f>
        <v>249.61256457818945</v>
      </c>
      <c r="C24" s="261">
        <f t="shared" si="1"/>
        <v>257.52937695690503</v>
      </c>
      <c r="D24" s="261">
        <f t="shared" si="1"/>
        <v>256.33624861251371</v>
      </c>
      <c r="E24" s="261">
        <f t="shared" si="1"/>
        <v>269.7951460712797</v>
      </c>
      <c r="F24" s="261">
        <f t="shared" si="1"/>
        <v>279.8163127036039</v>
      </c>
      <c r="G24" s="261">
        <f t="shared" si="1"/>
        <v>276.9185568459439</v>
      </c>
      <c r="H24" s="261">
        <f t="shared" si="1"/>
        <v>269.00595223079858</v>
      </c>
      <c r="I24" s="261">
        <f t="shared" si="1"/>
        <v>263.68780852356122</v>
      </c>
      <c r="J24" s="261">
        <f t="shared" si="1"/>
        <v>249.70710470395755</v>
      </c>
      <c r="K24" s="261">
        <f t="shared" si="1"/>
        <v>213.44956654337659</v>
      </c>
      <c r="L24" s="261">
        <f t="shared" si="1"/>
        <v>247.86467697388895</v>
      </c>
      <c r="M24" s="261">
        <f t="shared" si="1"/>
        <v>243.5004214740124</v>
      </c>
      <c r="N24" s="261">
        <f t="shared" si="1"/>
        <v>246.42232247074929</v>
      </c>
      <c r="O24" s="261">
        <f t="shared" si="1"/>
        <v>258.14659066137278</v>
      </c>
      <c r="P24" s="261">
        <f t="shared" si="1"/>
        <v>237.46887806567679</v>
      </c>
      <c r="Q24" s="261">
        <f t="shared" si="1"/>
        <v>241.26186215904426</v>
      </c>
      <c r="R24" s="261">
        <f t="shared" si="1"/>
        <v>253.68095617983761</v>
      </c>
      <c r="S24" s="261">
        <f t="shared" si="1"/>
        <v>256.20646404155605</v>
      </c>
      <c r="T24" s="261">
        <f t="shared" si="1"/>
        <v>249.1053321407164</v>
      </c>
      <c r="U24" s="261">
        <f t="shared" si="1"/>
        <v>242.96720270673856</v>
      </c>
      <c r="V24" s="261">
        <f t="shared" si="1"/>
        <v>221.01701579874515</v>
      </c>
      <c r="W24" s="261">
        <f t="shared" si="1"/>
        <v>229.88351837756923</v>
      </c>
      <c r="X24" s="261">
        <f t="shared" si="1"/>
        <v>209.13264372445755</v>
      </c>
      <c r="Y24" s="261">
        <f t="shared" si="1"/>
        <v>212.25971693882349</v>
      </c>
      <c r="DA24" s="70"/>
    </row>
    <row r="25" spans="1:105" ht="12" customHeight="1" x14ac:dyDescent="0.25">
      <c r="A25" s="60" t="s">
        <v>2414</v>
      </c>
      <c r="B25" s="262">
        <v>180.90410015981939</v>
      </c>
      <c r="C25" s="262">
        <v>186.6751898776883</v>
      </c>
      <c r="D25" s="262">
        <v>186.09449855727769</v>
      </c>
      <c r="E25" s="262">
        <v>200.92309968756251</v>
      </c>
      <c r="F25" s="262">
        <v>208.18020946723189</v>
      </c>
      <c r="G25" s="262">
        <v>204.96412901683939</v>
      </c>
      <c r="H25" s="262">
        <v>198.39267432304649</v>
      </c>
      <c r="I25" s="262">
        <v>193.0904212387041</v>
      </c>
      <c r="J25" s="262">
        <v>183.13290331248831</v>
      </c>
      <c r="K25" s="262">
        <v>156.76900592499089</v>
      </c>
      <c r="L25" s="262">
        <v>182.8565927564587</v>
      </c>
      <c r="M25" s="262">
        <v>178.54343217305521</v>
      </c>
      <c r="N25" s="262">
        <v>182.07088868001489</v>
      </c>
      <c r="O25" s="262">
        <v>191.44653255102969</v>
      </c>
      <c r="P25" s="262">
        <v>173.09171392011069</v>
      </c>
      <c r="Q25" s="262">
        <v>176.12949441629911</v>
      </c>
      <c r="R25" s="262">
        <v>187.17712448900801</v>
      </c>
      <c r="S25" s="262">
        <v>189.64148178884349</v>
      </c>
      <c r="T25" s="262">
        <v>183.74166308932391</v>
      </c>
      <c r="U25" s="262">
        <v>179.61773251564139</v>
      </c>
      <c r="V25" s="262">
        <v>164.8541571659087</v>
      </c>
      <c r="W25" s="262">
        <v>172.16235870662891</v>
      </c>
      <c r="X25" s="262">
        <v>154.93168131080211</v>
      </c>
      <c r="Y25" s="262">
        <v>157.3314638104732</v>
      </c>
      <c r="DA25" s="72" t="s">
        <v>2415</v>
      </c>
    </row>
    <row r="26" spans="1:105" ht="12" customHeight="1" x14ac:dyDescent="0.25">
      <c r="A26" s="60" t="s">
        <v>2416</v>
      </c>
      <c r="B26" s="262">
        <v>68.70846441837007</v>
      </c>
      <c r="C26" s="262">
        <v>70.854187079216757</v>
      </c>
      <c r="D26" s="262">
        <v>70.241750055236054</v>
      </c>
      <c r="E26" s="262">
        <v>68.872046383717205</v>
      </c>
      <c r="F26" s="262">
        <v>71.63610323637198</v>
      </c>
      <c r="G26" s="262">
        <v>71.954427829104503</v>
      </c>
      <c r="H26" s="262">
        <v>70.613277907752106</v>
      </c>
      <c r="I26" s="262">
        <v>70.597387284857106</v>
      </c>
      <c r="J26" s="262">
        <v>66.574201391469259</v>
      </c>
      <c r="K26" s="262">
        <v>56.680560618385712</v>
      </c>
      <c r="L26" s="262">
        <v>65.008084217430252</v>
      </c>
      <c r="M26" s="262">
        <v>64.95698930095719</v>
      </c>
      <c r="N26" s="262">
        <v>64.351433790734404</v>
      </c>
      <c r="O26" s="262">
        <v>66.700058110343093</v>
      </c>
      <c r="P26" s="262">
        <v>64.377164145566084</v>
      </c>
      <c r="Q26" s="262">
        <v>65.132367742745132</v>
      </c>
      <c r="R26" s="262">
        <v>66.503831690829614</v>
      </c>
      <c r="S26" s="262">
        <v>66.564982252712539</v>
      </c>
      <c r="T26" s="262">
        <v>65.363669051392492</v>
      </c>
      <c r="U26" s="262">
        <v>63.349470191097161</v>
      </c>
      <c r="V26" s="262">
        <v>56.162858632836461</v>
      </c>
      <c r="W26" s="262">
        <v>57.721159670940317</v>
      </c>
      <c r="X26" s="262">
        <v>54.200962413655454</v>
      </c>
      <c r="Y26" s="262">
        <v>54.928253128350299</v>
      </c>
      <c r="DA26" s="72" t="s">
        <v>2417</v>
      </c>
    </row>
    <row r="27" spans="1:105" ht="12" customHeight="1" x14ac:dyDescent="0.25">
      <c r="A27" s="57" t="s">
        <v>2418</v>
      </c>
      <c r="B27" s="261">
        <f t="shared" ref="B27:Y27" si="2">B28+B34</f>
        <v>718.60600991253841</v>
      </c>
      <c r="C27" s="261">
        <f t="shared" si="2"/>
        <v>741.07833715509958</v>
      </c>
      <c r="D27" s="261">
        <f t="shared" si="2"/>
        <v>736.7679311752081</v>
      </c>
      <c r="E27" s="261">
        <f t="shared" si="2"/>
        <v>756.46890303689725</v>
      </c>
      <c r="F27" s="261">
        <f t="shared" si="2"/>
        <v>784.41642598982617</v>
      </c>
      <c r="G27" s="261">
        <f t="shared" si="2"/>
        <v>777.12487396003837</v>
      </c>
      <c r="H27" s="261">
        <f t="shared" si="2"/>
        <v>760.97997869254698</v>
      </c>
      <c r="I27" s="261">
        <f t="shared" si="2"/>
        <v>746.28654215124027</v>
      </c>
      <c r="J27" s="261">
        <f t="shared" si="2"/>
        <v>704.77916183228353</v>
      </c>
      <c r="K27" s="261">
        <f t="shared" si="2"/>
        <v>600.61184372856906</v>
      </c>
      <c r="L27" s="261">
        <f t="shared" si="2"/>
        <v>697.71388778603136</v>
      </c>
      <c r="M27" s="261">
        <f t="shared" si="2"/>
        <v>685.39452424779893</v>
      </c>
      <c r="N27" s="261">
        <f t="shared" si="2"/>
        <v>688.10085686365039</v>
      </c>
      <c r="O27" s="261">
        <f t="shared" si="2"/>
        <v>719.99128389344514</v>
      </c>
      <c r="P27" s="261">
        <f t="shared" si="2"/>
        <v>668.29002931937703</v>
      </c>
      <c r="Q27" s="261">
        <f t="shared" si="2"/>
        <v>679.37792411497321</v>
      </c>
      <c r="R27" s="261">
        <f t="shared" si="2"/>
        <v>722.42353579119595</v>
      </c>
      <c r="S27" s="261">
        <f t="shared" si="2"/>
        <v>729.13671651987829</v>
      </c>
      <c r="T27" s="261">
        <f t="shared" si="2"/>
        <v>706.2048613118634</v>
      </c>
      <c r="U27" s="261">
        <f t="shared" si="2"/>
        <v>691.9231582623471</v>
      </c>
      <c r="V27" s="261">
        <f t="shared" si="2"/>
        <v>629.25028952652656</v>
      </c>
      <c r="W27" s="261">
        <f t="shared" si="2"/>
        <v>653.27345658392062</v>
      </c>
      <c r="X27" s="261">
        <f t="shared" si="2"/>
        <v>591.82569786021031</v>
      </c>
      <c r="Y27" s="261">
        <f t="shared" si="2"/>
        <v>608.84419980844746</v>
      </c>
      <c r="DA27" s="70"/>
    </row>
    <row r="28" spans="1:105" ht="12" customHeight="1" x14ac:dyDescent="0.25">
      <c r="A28" s="60" t="s">
        <v>2419</v>
      </c>
      <c r="B28" s="329">
        <v>343.85054616447349</v>
      </c>
      <c r="C28" s="329">
        <v>355.15295455184929</v>
      </c>
      <c r="D28" s="329">
        <v>357.87943907605143</v>
      </c>
      <c r="E28" s="329">
        <v>405.48703862190058</v>
      </c>
      <c r="F28" s="329">
        <v>416.63646202192109</v>
      </c>
      <c r="G28" s="329">
        <v>393.85783351543148</v>
      </c>
      <c r="H28" s="329">
        <v>387.79022415219868</v>
      </c>
      <c r="I28" s="329">
        <v>353.24584653629358</v>
      </c>
      <c r="J28" s="329">
        <v>334.65906136677478</v>
      </c>
      <c r="K28" s="329">
        <v>282.26610999448161</v>
      </c>
      <c r="L28" s="329">
        <v>348.42284875979021</v>
      </c>
      <c r="M28" s="329">
        <v>319.49809230767607</v>
      </c>
      <c r="N28" s="329">
        <v>328.87039561940918</v>
      </c>
      <c r="O28" s="329">
        <v>360.6288231972789</v>
      </c>
      <c r="P28" s="329">
        <v>280.76828178046361</v>
      </c>
      <c r="Q28" s="329">
        <v>298.68242755727448</v>
      </c>
      <c r="R28" s="329">
        <v>377.70212105987912</v>
      </c>
      <c r="S28" s="329">
        <v>396.16521203583301</v>
      </c>
      <c r="T28" s="329">
        <v>365.04273821602777</v>
      </c>
      <c r="U28" s="329">
        <v>372.35263222779099</v>
      </c>
      <c r="V28" s="329">
        <v>367.12885245512899</v>
      </c>
      <c r="W28" s="329">
        <v>390.47412294512969</v>
      </c>
      <c r="X28" s="329">
        <v>320.96295468099157</v>
      </c>
      <c r="Y28" s="329">
        <v>347.5638004408865</v>
      </c>
      <c r="DA28" s="72" t="s">
        <v>2420</v>
      </c>
    </row>
    <row r="29" spans="1:105" ht="12" customHeight="1" x14ac:dyDescent="0.25">
      <c r="A29" s="59" t="s">
        <v>28</v>
      </c>
      <c r="B29" s="230">
        <v>6.5141174290309634</v>
      </c>
      <c r="C29" s="230">
        <v>5.9821891831984422</v>
      </c>
      <c r="D29" s="230">
        <v>6.6840542880245462</v>
      </c>
      <c r="E29" s="230">
        <v>11.443893970788171</v>
      </c>
      <c r="F29" s="230">
        <v>12.321006448536179</v>
      </c>
      <c r="G29" s="230">
        <v>11.528707206775451</v>
      </c>
      <c r="H29" s="230">
        <v>11.217661817197261</v>
      </c>
      <c r="I29" s="230">
        <v>13.51204867788257</v>
      </c>
      <c r="J29" s="230">
        <v>11.007451224764161</v>
      </c>
      <c r="K29" s="230">
        <v>6.2284919565918582</v>
      </c>
      <c r="L29" s="230">
        <v>7.1279294565444404</v>
      </c>
      <c r="M29" s="230">
        <v>6.6846452010046571</v>
      </c>
      <c r="N29" s="230">
        <v>5.2824884020276031</v>
      </c>
      <c r="O29" s="230">
        <v>2.7830913901317489</v>
      </c>
      <c r="P29" s="230">
        <v>0</v>
      </c>
      <c r="Q29" s="230">
        <v>1.274865960470132</v>
      </c>
      <c r="R29" s="230">
        <v>76.267513243713765</v>
      </c>
      <c r="S29" s="230">
        <v>76.140078426794588</v>
      </c>
      <c r="T29" s="230">
        <v>53.787644858550792</v>
      </c>
      <c r="U29" s="230">
        <v>73.035772871709185</v>
      </c>
      <c r="V29" s="230">
        <v>65.25588466594931</v>
      </c>
      <c r="W29" s="230">
        <v>68.80309218858801</v>
      </c>
      <c r="X29" s="230">
        <v>27.44169528140171</v>
      </c>
      <c r="Y29" s="230">
        <v>27.064912147019079</v>
      </c>
      <c r="DA29" s="71" t="s">
        <v>2421</v>
      </c>
    </row>
    <row r="30" spans="1:105" ht="12" customHeight="1" x14ac:dyDescent="0.25">
      <c r="A30" s="59" t="s">
        <v>31</v>
      </c>
      <c r="B30" s="230">
        <v>33.554230074418172</v>
      </c>
      <c r="C30" s="230">
        <v>37.358304422471491</v>
      </c>
      <c r="D30" s="230">
        <v>33.152675949976988</v>
      </c>
      <c r="E30" s="230">
        <v>2.9950746417444609</v>
      </c>
      <c r="F30" s="230">
        <v>2.473738145731962</v>
      </c>
      <c r="G30" s="230">
        <v>2.4356837110853471</v>
      </c>
      <c r="H30" s="230">
        <v>5.2101700516351412</v>
      </c>
      <c r="I30" s="230">
        <v>5.4361104399874991</v>
      </c>
      <c r="J30" s="230">
        <v>2.7927289475210708</v>
      </c>
      <c r="K30" s="230">
        <v>2.382647406245809</v>
      </c>
      <c r="L30" s="230">
        <v>2.385878460815702</v>
      </c>
      <c r="M30" s="230">
        <v>2.334779651613454</v>
      </c>
      <c r="N30" s="230">
        <v>1.997000205556158</v>
      </c>
      <c r="O30" s="230">
        <v>1.490493579533176</v>
      </c>
      <c r="P30" s="230">
        <v>1.4134996102617789</v>
      </c>
      <c r="Q30" s="230">
        <v>1.368163841246014</v>
      </c>
      <c r="R30" s="230">
        <v>1.3357265822263871</v>
      </c>
      <c r="S30" s="230">
        <v>1.3208401589860459</v>
      </c>
      <c r="T30" s="230">
        <v>1.3168437016877941</v>
      </c>
      <c r="U30" s="230">
        <v>2.1963109242132468</v>
      </c>
      <c r="V30" s="230">
        <v>3.1004056078935229</v>
      </c>
      <c r="W30" s="230">
        <v>1.7925577245780591</v>
      </c>
      <c r="X30" s="230">
        <v>1.741001811005058</v>
      </c>
      <c r="Y30" s="230">
        <v>50.90872182825737</v>
      </c>
      <c r="DA30" s="71" t="s">
        <v>2422</v>
      </c>
    </row>
    <row r="31" spans="1:105" ht="12" customHeight="1" x14ac:dyDescent="0.25">
      <c r="A31" s="59" t="s">
        <v>159</v>
      </c>
      <c r="B31" s="230">
        <v>38.238729665295821</v>
      </c>
      <c r="C31" s="230">
        <v>35.175107780875642</v>
      </c>
      <c r="D31" s="230">
        <v>37.146508109674102</v>
      </c>
      <c r="E31" s="230">
        <v>40.570155072721391</v>
      </c>
      <c r="F31" s="230">
        <v>39.9744936339373</v>
      </c>
      <c r="G31" s="230">
        <v>35.071017474074253</v>
      </c>
      <c r="H31" s="230">
        <v>55.613742075897107</v>
      </c>
      <c r="I31" s="230">
        <v>31.609833641165729</v>
      </c>
      <c r="J31" s="230">
        <v>26.809527630478222</v>
      </c>
      <c r="K31" s="230">
        <v>23.63747743624403</v>
      </c>
      <c r="L31" s="230">
        <v>38.360124813096249</v>
      </c>
      <c r="M31" s="230">
        <v>20.131098443605222</v>
      </c>
      <c r="N31" s="230">
        <v>22.818192679841641</v>
      </c>
      <c r="O31" s="230">
        <v>23.659144314902878</v>
      </c>
      <c r="P31" s="230">
        <v>16.484693587275441</v>
      </c>
      <c r="Q31" s="230">
        <v>16.13090562528253</v>
      </c>
      <c r="R31" s="230">
        <v>16.56322974282746</v>
      </c>
      <c r="S31" s="230">
        <v>15.26556216734512</v>
      </c>
      <c r="T31" s="230">
        <v>15.013833577709249</v>
      </c>
      <c r="U31" s="230">
        <v>13.597446532532549</v>
      </c>
      <c r="V31" s="230">
        <v>12.891343075081171</v>
      </c>
      <c r="W31" s="230">
        <v>14.455764734273799</v>
      </c>
      <c r="X31" s="230">
        <v>25.30533460968649</v>
      </c>
      <c r="Y31" s="230">
        <v>22.773940623365601</v>
      </c>
      <c r="DA31" s="71" t="s">
        <v>2423</v>
      </c>
    </row>
    <row r="32" spans="1:105" ht="12" customHeight="1" x14ac:dyDescent="0.25">
      <c r="A32" s="59" t="s">
        <v>32</v>
      </c>
      <c r="B32" s="230">
        <v>0.36742139440779198</v>
      </c>
      <c r="C32" s="230">
        <v>0.36675805014069413</v>
      </c>
      <c r="D32" s="230">
        <v>0.73547797952867555</v>
      </c>
      <c r="E32" s="230">
        <v>2.1846769718598762</v>
      </c>
      <c r="F32" s="230">
        <v>1.3048540063377041</v>
      </c>
      <c r="G32" s="230">
        <v>1.283907088612712</v>
      </c>
      <c r="H32" s="230">
        <v>1.246967390420249</v>
      </c>
      <c r="I32" s="230">
        <v>1.2170676876033759</v>
      </c>
      <c r="J32" s="230">
        <v>1.2261844303060181</v>
      </c>
      <c r="K32" s="230">
        <v>0.83540987703194114</v>
      </c>
      <c r="L32" s="230">
        <v>0</v>
      </c>
      <c r="M32" s="230">
        <v>0</v>
      </c>
      <c r="N32" s="230">
        <v>0</v>
      </c>
      <c r="O32" s="230">
        <v>0</v>
      </c>
      <c r="P32" s="230">
        <v>0</v>
      </c>
      <c r="Q32" s="230">
        <v>0</v>
      </c>
      <c r="R32" s="230">
        <v>0</v>
      </c>
      <c r="S32" s="230">
        <v>0</v>
      </c>
      <c r="T32" s="230">
        <v>0</v>
      </c>
      <c r="U32" s="230">
        <v>0</v>
      </c>
      <c r="V32" s="230">
        <v>4.5631544300045901</v>
      </c>
      <c r="W32" s="230">
        <v>0</v>
      </c>
      <c r="X32" s="230">
        <v>0</v>
      </c>
      <c r="Y32" s="230">
        <v>0.4040620856080604</v>
      </c>
      <c r="DA32" s="71" t="s">
        <v>2424</v>
      </c>
    </row>
    <row r="33" spans="1:105" ht="12" customHeight="1" x14ac:dyDescent="0.25">
      <c r="A33" s="59" t="s">
        <v>35</v>
      </c>
      <c r="B33" s="230">
        <v>265.17604760132082</v>
      </c>
      <c r="C33" s="230">
        <v>276.27059511516302</v>
      </c>
      <c r="D33" s="230">
        <v>280.16072274884709</v>
      </c>
      <c r="E33" s="230">
        <v>348.29323796478673</v>
      </c>
      <c r="F33" s="230">
        <v>360.56236978737792</v>
      </c>
      <c r="G33" s="230">
        <v>343.53851803488368</v>
      </c>
      <c r="H33" s="230">
        <v>314.5016828170489</v>
      </c>
      <c r="I33" s="230">
        <v>301.47078608965438</v>
      </c>
      <c r="J33" s="230">
        <v>292.82316913370528</v>
      </c>
      <c r="K33" s="230">
        <v>249.18208331836789</v>
      </c>
      <c r="L33" s="230">
        <v>300.54891602933378</v>
      </c>
      <c r="M33" s="230">
        <v>290.34756901145272</v>
      </c>
      <c r="N33" s="230">
        <v>298.77271433198382</v>
      </c>
      <c r="O33" s="230">
        <v>332.69609391271109</v>
      </c>
      <c r="P33" s="230">
        <v>262.87008858292643</v>
      </c>
      <c r="Q33" s="230">
        <v>279.90849213027582</v>
      </c>
      <c r="R33" s="230">
        <v>283.53565149111148</v>
      </c>
      <c r="S33" s="230">
        <v>303.43873128270718</v>
      </c>
      <c r="T33" s="230">
        <v>294.92441607808001</v>
      </c>
      <c r="U33" s="230">
        <v>283.52310189933598</v>
      </c>
      <c r="V33" s="230">
        <v>281.31806467620038</v>
      </c>
      <c r="W33" s="230">
        <v>305.42270829768978</v>
      </c>
      <c r="X33" s="230">
        <v>266.47492297889829</v>
      </c>
      <c r="Y33" s="230">
        <v>246.4121637566364</v>
      </c>
      <c r="DA33" s="71" t="s">
        <v>2425</v>
      </c>
    </row>
    <row r="34" spans="1:105" ht="12" customHeight="1" x14ac:dyDescent="0.25">
      <c r="A34" s="60" t="s">
        <v>2426</v>
      </c>
      <c r="B34" s="329">
        <v>374.75546374806498</v>
      </c>
      <c r="C34" s="329">
        <v>385.92538260325028</v>
      </c>
      <c r="D34" s="329">
        <v>378.88849209915662</v>
      </c>
      <c r="E34" s="329">
        <v>350.98186441499661</v>
      </c>
      <c r="F34" s="329">
        <v>367.77996396790502</v>
      </c>
      <c r="G34" s="329">
        <v>383.26704044460689</v>
      </c>
      <c r="H34" s="329">
        <v>373.1897545403483</v>
      </c>
      <c r="I34" s="329">
        <v>393.04069561494669</v>
      </c>
      <c r="J34" s="329">
        <v>370.12010046550881</v>
      </c>
      <c r="K34" s="329">
        <v>318.34573373408739</v>
      </c>
      <c r="L34" s="329">
        <v>349.29103902624121</v>
      </c>
      <c r="M34" s="329">
        <v>365.89643194012291</v>
      </c>
      <c r="N34" s="329">
        <v>359.23046124424121</v>
      </c>
      <c r="O34" s="329">
        <v>359.36246069616629</v>
      </c>
      <c r="P34" s="329">
        <v>387.52174753891347</v>
      </c>
      <c r="Q34" s="329">
        <v>380.69549655769868</v>
      </c>
      <c r="R34" s="329">
        <v>344.72141473131688</v>
      </c>
      <c r="S34" s="329">
        <v>332.97150448404523</v>
      </c>
      <c r="T34" s="329">
        <v>341.16212309583563</v>
      </c>
      <c r="U34" s="329">
        <v>319.57052603455611</v>
      </c>
      <c r="V34" s="329">
        <v>262.12143707139762</v>
      </c>
      <c r="W34" s="329">
        <v>262.79933363879093</v>
      </c>
      <c r="X34" s="329">
        <v>270.86274317921868</v>
      </c>
      <c r="Y34" s="329">
        <v>261.28039936756102</v>
      </c>
      <c r="DA34" s="72" t="s">
        <v>2427</v>
      </c>
    </row>
    <row r="35" spans="1:105" ht="12" customHeight="1" x14ac:dyDescent="0.25">
      <c r="A35" s="57" t="s">
        <v>2428</v>
      </c>
      <c r="B35" s="261">
        <v>483.23629944179157</v>
      </c>
      <c r="C35" s="261">
        <v>496.51876254873969</v>
      </c>
      <c r="D35" s="261">
        <v>493.75567472611851</v>
      </c>
      <c r="E35" s="261">
        <v>712.03571852934522</v>
      </c>
      <c r="F35" s="261">
        <v>732.27171034211869</v>
      </c>
      <c r="G35" s="261">
        <v>707.49683477663962</v>
      </c>
      <c r="H35" s="261">
        <v>646.6055060147786</v>
      </c>
      <c r="I35" s="261">
        <v>610.71790910981736</v>
      </c>
      <c r="J35" s="261">
        <v>585.84304472705992</v>
      </c>
      <c r="K35" s="261">
        <v>528.89401072487885</v>
      </c>
      <c r="L35" s="261">
        <v>605.18087911448401</v>
      </c>
      <c r="M35" s="261">
        <v>577.04226344654182</v>
      </c>
      <c r="N35" s="261">
        <v>679.2735532000529</v>
      </c>
      <c r="O35" s="261">
        <v>691.67644006778573</v>
      </c>
      <c r="P35" s="261">
        <v>592.57127811417286</v>
      </c>
      <c r="Q35" s="261">
        <v>569.89406880085949</v>
      </c>
      <c r="R35" s="261">
        <v>614.44084209311097</v>
      </c>
      <c r="S35" s="261">
        <v>596.02586044177406</v>
      </c>
      <c r="T35" s="261">
        <v>582.59634427423669</v>
      </c>
      <c r="U35" s="261">
        <v>564.47251487493338</v>
      </c>
      <c r="V35" s="261">
        <v>508.48541763916762</v>
      </c>
      <c r="W35" s="261">
        <v>538.09294280259019</v>
      </c>
      <c r="X35" s="261">
        <v>470.88136518964359</v>
      </c>
      <c r="Y35" s="261">
        <v>467.11691480912828</v>
      </c>
      <c r="DA35" s="70" t="s">
        <v>2429</v>
      </c>
    </row>
    <row r="36" spans="1:105" ht="12" customHeight="1" x14ac:dyDescent="0.25">
      <c r="A36" s="46" t="s">
        <v>28</v>
      </c>
      <c r="B36" s="229">
        <v>6.0333090550805561</v>
      </c>
      <c r="C36" s="229">
        <v>5.5690574083359818</v>
      </c>
      <c r="D36" s="229">
        <v>6.1755427920402104</v>
      </c>
      <c r="E36" s="229">
        <v>5.8642108601480709</v>
      </c>
      <c r="F36" s="229">
        <v>6.42600012948974</v>
      </c>
      <c r="G36" s="229">
        <v>6.4043791758228892</v>
      </c>
      <c r="H36" s="229">
        <v>6.9331563381016776</v>
      </c>
      <c r="I36" s="229">
        <v>9.191340119476731</v>
      </c>
      <c r="J36" s="229">
        <v>7.2905143452380132</v>
      </c>
      <c r="K36" s="229">
        <v>3.781727044384426</v>
      </c>
      <c r="L36" s="229">
        <v>4.3055637759791416</v>
      </c>
      <c r="M36" s="229">
        <v>4.3748821780637828</v>
      </c>
      <c r="N36" s="229">
        <v>2.6527877733020242</v>
      </c>
      <c r="O36" s="229">
        <v>1.4273860813151991</v>
      </c>
      <c r="P36" s="229">
        <v>0</v>
      </c>
      <c r="Q36" s="229">
        <v>0.8617046513792167</v>
      </c>
      <c r="R36" s="229">
        <v>46.57377434721375</v>
      </c>
      <c r="S36" s="229">
        <v>48.478805625381597</v>
      </c>
      <c r="T36" s="229">
        <v>34.62832962178679</v>
      </c>
      <c r="U36" s="229">
        <v>46.897741578057399</v>
      </c>
      <c r="V36" s="229">
        <v>40.641608277653297</v>
      </c>
      <c r="W36" s="229">
        <v>40.987709745390198</v>
      </c>
      <c r="X36" s="229">
        <v>18.213262475601429</v>
      </c>
      <c r="Y36" s="229">
        <v>18.52971813766321</v>
      </c>
      <c r="DA36" s="73" t="s">
        <v>2430</v>
      </c>
    </row>
    <row r="37" spans="1:105" ht="12" customHeight="1" x14ac:dyDescent="0.25">
      <c r="A37" s="46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2431</v>
      </c>
    </row>
    <row r="38" spans="1:105" ht="12" customHeight="1" x14ac:dyDescent="0.25">
      <c r="A38" s="46" t="s">
        <v>31</v>
      </c>
      <c r="B38" s="229">
        <v>31.0775853137113</v>
      </c>
      <c r="C38" s="229">
        <v>34.77832874145232</v>
      </c>
      <c r="D38" s="229">
        <v>30.63047668037931</v>
      </c>
      <c r="E38" s="229">
        <v>1.5347703575291249</v>
      </c>
      <c r="F38" s="229">
        <v>1.2901739570703561</v>
      </c>
      <c r="G38" s="229">
        <v>1.353060820991135</v>
      </c>
      <c r="H38" s="229">
        <v>3.2201829672475411</v>
      </c>
      <c r="I38" s="229">
        <v>3.697821194409229</v>
      </c>
      <c r="J38" s="229">
        <v>1.8496952690062971</v>
      </c>
      <c r="K38" s="229">
        <v>1.446661920129156</v>
      </c>
      <c r="L38" s="229">
        <v>1.441169127360725</v>
      </c>
      <c r="M38" s="229">
        <v>1.52803710300354</v>
      </c>
      <c r="N38" s="229">
        <v>1.0028640529617801</v>
      </c>
      <c r="O38" s="229">
        <v>0.76444122433744821</v>
      </c>
      <c r="P38" s="229">
        <v>0.89163363761903502</v>
      </c>
      <c r="Q38" s="229">
        <v>0.92476635380223393</v>
      </c>
      <c r="R38" s="229">
        <v>0.8156792556143081</v>
      </c>
      <c r="S38" s="229">
        <v>0.84098617512257201</v>
      </c>
      <c r="T38" s="229">
        <v>0.84778015253013317</v>
      </c>
      <c r="U38" s="229">
        <v>1.410295504502229</v>
      </c>
      <c r="V38" s="229">
        <v>1.9309441725122769</v>
      </c>
      <c r="W38" s="229">
        <v>1.067871128749198</v>
      </c>
      <c r="X38" s="229">
        <v>1.1555161818236199</v>
      </c>
      <c r="Y38" s="229">
        <v>34.854141077646503</v>
      </c>
      <c r="DA38" s="73" t="s">
        <v>2432</v>
      </c>
    </row>
    <row r="39" spans="1:105" ht="12" customHeight="1" x14ac:dyDescent="0.25">
      <c r="A39" s="46" t="s">
        <v>159</v>
      </c>
      <c r="B39" s="229">
        <v>35.416321007084839</v>
      </c>
      <c r="C39" s="229">
        <v>32.745904313137437</v>
      </c>
      <c r="D39" s="229">
        <v>34.320464873716581</v>
      </c>
      <c r="E39" s="229">
        <v>20.78942225283118</v>
      </c>
      <c r="F39" s="229">
        <v>20.848629723628349</v>
      </c>
      <c r="G39" s="229">
        <v>19.48250484268339</v>
      </c>
      <c r="H39" s="229">
        <v>34.372472146374193</v>
      </c>
      <c r="I39" s="229">
        <v>21.502048952177152</v>
      </c>
      <c r="J39" s="229">
        <v>17.756630648458231</v>
      </c>
      <c r="K39" s="229">
        <v>14.351866921344451</v>
      </c>
      <c r="L39" s="229">
        <v>23.171099664245968</v>
      </c>
      <c r="M39" s="229">
        <v>13.17514709569619</v>
      </c>
      <c r="N39" s="229">
        <v>11.45895985814175</v>
      </c>
      <c r="O39" s="229">
        <v>12.13425236794733</v>
      </c>
      <c r="P39" s="229">
        <v>10.398522363607491</v>
      </c>
      <c r="Q39" s="229">
        <v>10.9031669518725</v>
      </c>
      <c r="R39" s="229">
        <v>10.114557190798241</v>
      </c>
      <c r="S39" s="229">
        <v>9.7196671761303115</v>
      </c>
      <c r="T39" s="229">
        <v>9.6658624742316732</v>
      </c>
      <c r="U39" s="229">
        <v>8.7311944343259889</v>
      </c>
      <c r="V39" s="229">
        <v>8.0287765327572487</v>
      </c>
      <c r="W39" s="229">
        <v>8.6116578518303566</v>
      </c>
      <c r="X39" s="229">
        <v>16.79534360224114</v>
      </c>
      <c r="Y39" s="229">
        <v>15.591947919229471</v>
      </c>
      <c r="DA39" s="73" t="s">
        <v>2433</v>
      </c>
    </row>
    <row r="40" spans="1:105" ht="12" customHeight="1" x14ac:dyDescent="0.25">
      <c r="A40" s="46" t="s">
        <v>32</v>
      </c>
      <c r="B40" s="229">
        <v>0.34030194420990367</v>
      </c>
      <c r="C40" s="229">
        <v>0.34142962946398298</v>
      </c>
      <c r="D40" s="229">
        <v>0.67952406420758982</v>
      </c>
      <c r="E40" s="229">
        <v>1.119497127201514</v>
      </c>
      <c r="F40" s="229">
        <v>0.6805444059066692</v>
      </c>
      <c r="G40" s="229">
        <v>0.71323069226445324</v>
      </c>
      <c r="H40" s="229">
        <v>0.77069713877845558</v>
      </c>
      <c r="I40" s="229">
        <v>0.82788948825343278</v>
      </c>
      <c r="J40" s="229">
        <v>0.81213307209045205</v>
      </c>
      <c r="K40" s="229">
        <v>0.5072322718140394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2.8419495928074552</v>
      </c>
      <c r="W40" s="229">
        <v>0</v>
      </c>
      <c r="X40" s="229">
        <v>0</v>
      </c>
      <c r="Y40" s="229">
        <v>0.2766370168047389</v>
      </c>
      <c r="DA40" s="73" t="s">
        <v>2434</v>
      </c>
    </row>
    <row r="41" spans="1:105" ht="12" customHeight="1" x14ac:dyDescent="0.25">
      <c r="A41" s="46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0.95924333619781743</v>
      </c>
      <c r="N41" s="229">
        <v>0.9592433361983681</v>
      </c>
      <c r="O41" s="229">
        <v>0.95924333619792601</v>
      </c>
      <c r="P41" s="229">
        <v>0.94350816852876396</v>
      </c>
      <c r="Q41" s="229">
        <v>1.8322441960433009</v>
      </c>
      <c r="R41" s="229">
        <v>1.8869303525342049</v>
      </c>
      <c r="S41" s="229">
        <v>0</v>
      </c>
      <c r="T41" s="229">
        <v>0.94350816852896635</v>
      </c>
      <c r="U41" s="229">
        <v>0.94350816852822483</v>
      </c>
      <c r="V41" s="229">
        <v>0.94350816852869956</v>
      </c>
      <c r="W41" s="229">
        <v>0.94350816852837194</v>
      </c>
      <c r="X41" s="229">
        <v>2.8304385210635288</v>
      </c>
      <c r="Y41" s="229">
        <v>4.7173688735965502</v>
      </c>
      <c r="DA41" s="73" t="s">
        <v>2435</v>
      </c>
    </row>
    <row r="42" spans="1:105" ht="12" customHeight="1" x14ac:dyDescent="0.25">
      <c r="A42" s="46" t="s">
        <v>35</v>
      </c>
      <c r="B42" s="229">
        <v>245.6033478999656</v>
      </c>
      <c r="C42" s="229">
        <v>257.19126515635821</v>
      </c>
      <c r="D42" s="229">
        <v>258.84657087304379</v>
      </c>
      <c r="E42" s="229">
        <v>178.47639918744969</v>
      </c>
      <c r="F42" s="229">
        <v>188.05069574637639</v>
      </c>
      <c r="G42" s="229">
        <v>190.84107970949509</v>
      </c>
      <c r="H42" s="229">
        <v>194.3800206406527</v>
      </c>
      <c r="I42" s="229">
        <v>205.07034847881039</v>
      </c>
      <c r="J42" s="229">
        <v>193.9442175664127</v>
      </c>
      <c r="K42" s="229">
        <v>151.29482867258281</v>
      </c>
      <c r="L42" s="229">
        <v>181.5439579831409</v>
      </c>
      <c r="M42" s="229">
        <v>190.02301048400309</v>
      </c>
      <c r="N42" s="229">
        <v>150.03925106052759</v>
      </c>
      <c r="O42" s="229">
        <v>170.6324756142692</v>
      </c>
      <c r="P42" s="229">
        <v>165.8180954581409</v>
      </c>
      <c r="Q42" s="229">
        <v>189.1951445156281</v>
      </c>
      <c r="R42" s="229">
        <v>173.14482786057931</v>
      </c>
      <c r="S42" s="229">
        <v>193.20110481906221</v>
      </c>
      <c r="T42" s="229">
        <v>189.87148294597989</v>
      </c>
      <c r="U42" s="229">
        <v>182.05589728803719</v>
      </c>
      <c r="V42" s="229">
        <v>175.20593957963089</v>
      </c>
      <c r="W42" s="229">
        <v>181.9478880839178</v>
      </c>
      <c r="X42" s="229">
        <v>176.86143897493349</v>
      </c>
      <c r="Y42" s="229">
        <v>168.70359361595311</v>
      </c>
      <c r="DA42" s="73" t="s">
        <v>2436</v>
      </c>
    </row>
    <row r="43" spans="1:105" ht="12" customHeight="1" x14ac:dyDescent="0.25">
      <c r="A43" s="46" t="s">
        <v>36</v>
      </c>
      <c r="B43" s="229">
        <v>12.38177128116183</v>
      </c>
      <c r="C43" s="229">
        <v>11.04901117798169</v>
      </c>
      <c r="D43" s="229">
        <v>10.576096302659741</v>
      </c>
      <c r="E43" s="229">
        <v>0</v>
      </c>
      <c r="F43" s="229">
        <v>0</v>
      </c>
      <c r="G43" s="229">
        <v>0</v>
      </c>
      <c r="H43" s="229">
        <v>9.3938091143466096</v>
      </c>
      <c r="I43" s="229">
        <v>8.3619948409206959</v>
      </c>
      <c r="J43" s="229">
        <v>9.0498710232044601</v>
      </c>
      <c r="K43" s="229">
        <v>7.8890799655957062</v>
      </c>
      <c r="L43" s="229">
        <v>8.3619948409222538</v>
      </c>
      <c r="M43" s="229">
        <v>37.231298366229368</v>
      </c>
      <c r="N43" s="229">
        <v>36.758383490928857</v>
      </c>
      <c r="O43" s="229">
        <v>31.36285468610555</v>
      </c>
      <c r="P43" s="229">
        <v>35.877042132381909</v>
      </c>
      <c r="Q43" s="229">
        <v>39.746345657750993</v>
      </c>
      <c r="R43" s="229">
        <v>39.85382631121459</v>
      </c>
      <c r="S43" s="229">
        <v>37.274290627629981</v>
      </c>
      <c r="T43" s="229">
        <v>32.437661220956223</v>
      </c>
      <c r="U43" s="229">
        <v>27.21410146169535</v>
      </c>
      <c r="V43" s="229">
        <v>20.031556319841929</v>
      </c>
      <c r="W43" s="229">
        <v>14.288736027495469</v>
      </c>
      <c r="X43" s="229">
        <v>9.396302665511314</v>
      </c>
      <c r="Y43" s="229">
        <v>0</v>
      </c>
      <c r="DA43" s="73" t="s">
        <v>2437</v>
      </c>
    </row>
    <row r="44" spans="1:105" ht="12" customHeight="1" x14ac:dyDescent="0.25">
      <c r="A44" s="46" t="s">
        <v>38</v>
      </c>
      <c r="B44" s="229">
        <v>0</v>
      </c>
      <c r="C44" s="229">
        <v>0</v>
      </c>
      <c r="D44" s="229">
        <v>0</v>
      </c>
      <c r="E44" s="229">
        <v>2.651160791055295</v>
      </c>
      <c r="F44" s="229">
        <v>4.4186586414410716</v>
      </c>
      <c r="G44" s="229">
        <v>5.13516766981627</v>
      </c>
      <c r="H44" s="229">
        <v>6.2339638864919316</v>
      </c>
      <c r="I44" s="229">
        <v>3.821496130692847</v>
      </c>
      <c r="J44" s="229">
        <v>2.8423043852070951</v>
      </c>
      <c r="K44" s="229">
        <v>2.507910576092971</v>
      </c>
      <c r="L44" s="229">
        <v>5.7084264832286626</v>
      </c>
      <c r="M44" s="229">
        <v>6.0189165950024401</v>
      </c>
      <c r="N44" s="229">
        <v>10.222613929480801</v>
      </c>
      <c r="O44" s="229">
        <v>6.8071367153801727</v>
      </c>
      <c r="P44" s="229">
        <v>4.7769561478888187</v>
      </c>
      <c r="Q44" s="229">
        <v>5.4218400687834416</v>
      </c>
      <c r="R44" s="229">
        <v>5.7323301805603961</v>
      </c>
      <c r="S44" s="229">
        <v>5.7801375752276112</v>
      </c>
      <c r="T44" s="229">
        <v>5.3262252794457563</v>
      </c>
      <c r="U44" s="229">
        <v>7.5952708512351812</v>
      </c>
      <c r="V44" s="229">
        <v>8.1207222699830943</v>
      </c>
      <c r="W44" s="229">
        <v>8.0013757523536118</v>
      </c>
      <c r="X44" s="229">
        <v>8.5745485812472584</v>
      </c>
      <c r="Y44" s="229">
        <v>7.8580395528701521</v>
      </c>
      <c r="DA44" s="73" t="s">
        <v>2438</v>
      </c>
    </row>
    <row r="45" spans="1:105" ht="12" customHeight="1" x14ac:dyDescent="0.25">
      <c r="A45" s="46" t="s">
        <v>39</v>
      </c>
      <c r="B45" s="229">
        <v>152.38366294057761</v>
      </c>
      <c r="C45" s="229">
        <v>154.84376612201021</v>
      </c>
      <c r="D45" s="229">
        <v>152.5269991400713</v>
      </c>
      <c r="E45" s="229">
        <v>501.60025795313032</v>
      </c>
      <c r="F45" s="229">
        <v>510.55700773820621</v>
      </c>
      <c r="G45" s="229">
        <v>483.56741186556633</v>
      </c>
      <c r="H45" s="229">
        <v>391.30120378278548</v>
      </c>
      <c r="I45" s="229">
        <v>358.24496990507703</v>
      </c>
      <c r="J45" s="229">
        <v>352.29767841744263</v>
      </c>
      <c r="K45" s="229">
        <v>347.11470335293529</v>
      </c>
      <c r="L45" s="229">
        <v>380.64866723960643</v>
      </c>
      <c r="M45" s="229">
        <v>323.73172828834561</v>
      </c>
      <c r="N45" s="229">
        <v>466.17944969851169</v>
      </c>
      <c r="O45" s="229">
        <v>467.58865004223293</v>
      </c>
      <c r="P45" s="229">
        <v>373.86552020600601</v>
      </c>
      <c r="Q45" s="229">
        <v>321.00885640559972</v>
      </c>
      <c r="R45" s="229">
        <v>336.3189165945962</v>
      </c>
      <c r="S45" s="229">
        <v>300.73086844321978</v>
      </c>
      <c r="T45" s="229">
        <v>308.87549441077732</v>
      </c>
      <c r="U45" s="229">
        <v>289.62450558855181</v>
      </c>
      <c r="V45" s="229">
        <v>250.74041272545281</v>
      </c>
      <c r="W45" s="229">
        <v>282.24419604432518</v>
      </c>
      <c r="X45" s="229">
        <v>237.05451418722191</v>
      </c>
      <c r="Y45" s="229">
        <v>216.58546861536459</v>
      </c>
      <c r="DA45" s="73" t="s">
        <v>2439</v>
      </c>
    </row>
    <row r="46" spans="1:105" ht="12" customHeight="1" x14ac:dyDescent="0.25">
      <c r="A46" s="57" t="s">
        <v>2440</v>
      </c>
      <c r="B46" s="261">
        <v>323.33395020409432</v>
      </c>
      <c r="C46" s="261">
        <v>333.43146860807877</v>
      </c>
      <c r="D46" s="261">
        <v>330.54941202464022</v>
      </c>
      <c r="E46" s="261">
        <v>324.10374768808089</v>
      </c>
      <c r="F46" s="261">
        <v>337.11107405351498</v>
      </c>
      <c r="G46" s="261">
        <v>338.60907213696231</v>
      </c>
      <c r="H46" s="261">
        <v>332.29777838942152</v>
      </c>
      <c r="I46" s="261">
        <v>332.22299898756268</v>
      </c>
      <c r="J46" s="261">
        <v>313.29035948926702</v>
      </c>
      <c r="K46" s="261">
        <v>266.73204996887392</v>
      </c>
      <c r="L46" s="261">
        <v>305.92039631731859</v>
      </c>
      <c r="M46" s="261">
        <v>305.67994965156299</v>
      </c>
      <c r="N46" s="261">
        <v>302.83027666227952</v>
      </c>
      <c r="O46" s="261">
        <v>313.88262640161429</v>
      </c>
      <c r="P46" s="261">
        <v>302.95136068501682</v>
      </c>
      <c r="Q46" s="261">
        <v>306.5052599658593</v>
      </c>
      <c r="R46" s="261">
        <v>312.95920795684498</v>
      </c>
      <c r="S46" s="261">
        <v>313.24697530688252</v>
      </c>
      <c r="T46" s="261">
        <v>307.59373671243497</v>
      </c>
      <c r="U46" s="261">
        <v>298.11515384045703</v>
      </c>
      <c r="V46" s="261">
        <v>264.29580533099511</v>
      </c>
      <c r="W46" s="261">
        <v>271.62898668677798</v>
      </c>
      <c r="X46" s="261">
        <v>255.063352534849</v>
      </c>
      <c r="Y46" s="261">
        <v>258.48589707458962</v>
      </c>
      <c r="DA46" s="70" t="s">
        <v>2441</v>
      </c>
    </row>
    <row r="47" spans="1:105" ht="12" customHeight="1" x14ac:dyDescent="0.25">
      <c r="A47" s="41" t="s">
        <v>2442</v>
      </c>
      <c r="B47" s="350">
        <v>218.947421042336</v>
      </c>
      <c r="C47" s="350">
        <v>225.78501298739599</v>
      </c>
      <c r="D47" s="350">
        <v>223.83341200072681</v>
      </c>
      <c r="E47" s="350">
        <v>219.46869378136441</v>
      </c>
      <c r="F47" s="350">
        <v>228.27667871635231</v>
      </c>
      <c r="G47" s="350">
        <v>229.2910566277659</v>
      </c>
      <c r="H47" s="350">
        <v>225.0173282160342</v>
      </c>
      <c r="I47" s="350">
        <v>224.96669091928959</v>
      </c>
      <c r="J47" s="350">
        <v>212.14634653831891</v>
      </c>
      <c r="K47" s="350">
        <v>180.61912277741669</v>
      </c>
      <c r="L47" s="350">
        <v>207.15573411219879</v>
      </c>
      <c r="M47" s="350">
        <v>206.99291428665251</v>
      </c>
      <c r="N47" s="350">
        <v>205.06324203471669</v>
      </c>
      <c r="O47" s="350">
        <v>212.54740344231971</v>
      </c>
      <c r="P47" s="350">
        <v>205.14523476851721</v>
      </c>
      <c r="Q47" s="350">
        <v>207.55177785405931</v>
      </c>
      <c r="R47" s="350">
        <v>211.92210539707091</v>
      </c>
      <c r="S47" s="350">
        <v>212.11696869277841</v>
      </c>
      <c r="T47" s="350">
        <v>208.28884606597109</v>
      </c>
      <c r="U47" s="350">
        <v>201.8703698322021</v>
      </c>
      <c r="V47" s="350">
        <v>178.96940588206721</v>
      </c>
      <c r="W47" s="350">
        <v>183.93511129243609</v>
      </c>
      <c r="X47" s="350">
        <v>172.7175980272616</v>
      </c>
      <c r="Y47" s="350">
        <v>175.03519350372099</v>
      </c>
      <c r="DA47" s="97" t="s">
        <v>2443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99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23</v>
      </c>
      <c r="B51" s="232">
        <f t="shared" ref="B51:Y51" si="3">SUM(B$52:B$56,B$58:B$59,B$61:B$62,B$64:B$65,B$66:B$68)</f>
        <v>1.0000000000000002</v>
      </c>
      <c r="C51" s="232">
        <f t="shared" si="3"/>
        <v>0.99999999999999989</v>
      </c>
      <c r="D51" s="232">
        <f t="shared" si="3"/>
        <v>1.0000000000000002</v>
      </c>
      <c r="E51" s="232">
        <f t="shared" si="3"/>
        <v>0.99999999999999978</v>
      </c>
      <c r="F51" s="232">
        <f t="shared" si="3"/>
        <v>1</v>
      </c>
      <c r="G51" s="232">
        <f t="shared" si="3"/>
        <v>1.0000000000000002</v>
      </c>
      <c r="H51" s="232">
        <f t="shared" si="3"/>
        <v>1.0000000000000002</v>
      </c>
      <c r="I51" s="232">
        <f t="shared" si="3"/>
        <v>0.99999999999999978</v>
      </c>
      <c r="J51" s="232">
        <f t="shared" si="3"/>
        <v>1</v>
      </c>
      <c r="K51" s="232">
        <f t="shared" si="3"/>
        <v>1</v>
      </c>
      <c r="L51" s="232">
        <f t="shared" si="3"/>
        <v>1</v>
      </c>
      <c r="M51" s="232">
        <f t="shared" si="3"/>
        <v>0.99999999999999989</v>
      </c>
      <c r="N51" s="232">
        <f t="shared" si="3"/>
        <v>1</v>
      </c>
      <c r="O51" s="232">
        <f t="shared" si="3"/>
        <v>1.0000000000000002</v>
      </c>
      <c r="P51" s="232">
        <f t="shared" si="3"/>
        <v>0.99999999999999978</v>
      </c>
      <c r="Q51" s="232">
        <f t="shared" si="3"/>
        <v>0.99999999999999978</v>
      </c>
      <c r="R51" s="232">
        <f t="shared" si="3"/>
        <v>1.0000000000000002</v>
      </c>
      <c r="S51" s="232">
        <f t="shared" si="3"/>
        <v>1.0000000000000002</v>
      </c>
      <c r="T51" s="232">
        <f t="shared" si="3"/>
        <v>0.99999999999999978</v>
      </c>
      <c r="U51" s="232">
        <f t="shared" si="3"/>
        <v>1</v>
      </c>
      <c r="V51" s="232">
        <f t="shared" si="3"/>
        <v>1</v>
      </c>
      <c r="W51" s="232">
        <f t="shared" si="3"/>
        <v>1</v>
      </c>
      <c r="X51" s="232">
        <f t="shared" si="3"/>
        <v>0.99999999999999978</v>
      </c>
      <c r="Y51" s="232">
        <f t="shared" si="3"/>
        <v>1.0000000000000002</v>
      </c>
      <c r="DA51" s="95"/>
    </row>
    <row r="52" spans="1:105" ht="12" customHeight="1" x14ac:dyDescent="0.25">
      <c r="A52" s="55" t="s">
        <v>91</v>
      </c>
      <c r="B52" s="299">
        <f t="shared" ref="B52:Y52" si="4">IF(B$6=0,0,B$6/B$5)</f>
        <v>2.3101762569318902E-2</v>
      </c>
      <c r="C52" s="299">
        <f t="shared" si="4"/>
        <v>2.3114578504018622E-2</v>
      </c>
      <c r="D52" s="299">
        <f t="shared" si="4"/>
        <v>2.3065055909698078E-2</v>
      </c>
      <c r="E52" s="299">
        <f t="shared" si="4"/>
        <v>2.0867339807724501E-2</v>
      </c>
      <c r="F52" s="299">
        <f t="shared" si="4"/>
        <v>2.0951259012673126E-2</v>
      </c>
      <c r="G52" s="299">
        <f t="shared" si="4"/>
        <v>2.1277531897244403E-2</v>
      </c>
      <c r="H52" s="299">
        <f t="shared" si="4"/>
        <v>2.1633277049919193E-2</v>
      </c>
      <c r="I52" s="299">
        <f t="shared" si="4"/>
        <v>2.2098079436242538E-2</v>
      </c>
      <c r="J52" s="299">
        <f t="shared" si="4"/>
        <v>2.2001990980049596E-2</v>
      </c>
      <c r="K52" s="299">
        <f t="shared" si="4"/>
        <v>2.1726217768680164E-2</v>
      </c>
      <c r="L52" s="299">
        <f t="shared" si="4"/>
        <v>2.1596044302374707E-2</v>
      </c>
      <c r="M52" s="299">
        <f t="shared" si="4"/>
        <v>2.199205459257747E-2</v>
      </c>
      <c r="N52" s="299">
        <f t="shared" si="4"/>
        <v>2.1043792508292098E-2</v>
      </c>
      <c r="O52" s="299">
        <f t="shared" si="4"/>
        <v>2.1025760409456171E-2</v>
      </c>
      <c r="P52" s="299">
        <f t="shared" si="4"/>
        <v>2.2014248264184445E-2</v>
      </c>
      <c r="Q52" s="299">
        <f t="shared" si="4"/>
        <v>2.2188438679554966E-2</v>
      </c>
      <c r="R52" s="299">
        <f t="shared" si="4"/>
        <v>2.1527448404977848E-2</v>
      </c>
      <c r="S52" s="299">
        <f t="shared" si="4"/>
        <v>2.1568194209689116E-2</v>
      </c>
      <c r="T52" s="299">
        <f t="shared" si="4"/>
        <v>2.1729572708761205E-2</v>
      </c>
      <c r="U52" s="299">
        <f t="shared" si="4"/>
        <v>2.1620519785686604E-2</v>
      </c>
      <c r="V52" s="299">
        <f t="shared" si="4"/>
        <v>2.1268702715944072E-2</v>
      </c>
      <c r="W52" s="299">
        <f t="shared" si="4"/>
        <v>2.1029921180896954E-2</v>
      </c>
      <c r="X52" s="299">
        <f t="shared" si="4"/>
        <v>2.1711672690783695E-2</v>
      </c>
      <c r="Y52" s="299">
        <f t="shared" si="4"/>
        <v>2.1662359060465118E-2</v>
      </c>
      <c r="DA52" s="67"/>
    </row>
    <row r="53" spans="1:105" ht="12" customHeight="1" x14ac:dyDescent="0.25">
      <c r="A53" s="173" t="s">
        <v>92</v>
      </c>
      <c r="B53" s="233">
        <f t="shared" ref="B53:Y53" si="5">IF(B$7=0,0,B$7/B$5)</f>
        <v>3.1418397094273701E-2</v>
      </c>
      <c r="C53" s="233">
        <f t="shared" si="5"/>
        <v>3.1435826765465323E-2</v>
      </c>
      <c r="D53" s="233">
        <f t="shared" si="5"/>
        <v>3.1368476037189383E-2</v>
      </c>
      <c r="E53" s="233">
        <f t="shared" si="5"/>
        <v>2.8379582138505322E-2</v>
      </c>
      <c r="F53" s="233">
        <f t="shared" si="5"/>
        <v>2.8493712257235453E-2</v>
      </c>
      <c r="G53" s="233">
        <f t="shared" si="5"/>
        <v>2.8937443380252389E-2</v>
      </c>
      <c r="H53" s="233">
        <f t="shared" si="5"/>
        <v>2.94212567878901E-2</v>
      </c>
      <c r="I53" s="233">
        <f t="shared" si="5"/>
        <v>3.0053388033289854E-2</v>
      </c>
      <c r="J53" s="233">
        <f t="shared" si="5"/>
        <v>2.9922707732867457E-2</v>
      </c>
      <c r="K53" s="233">
        <f t="shared" si="5"/>
        <v>2.9547656165405028E-2</v>
      </c>
      <c r="L53" s="233">
        <f t="shared" si="5"/>
        <v>2.93706202512296E-2</v>
      </c>
      <c r="M53" s="233">
        <f t="shared" si="5"/>
        <v>2.9909194245905366E-2</v>
      </c>
      <c r="N53" s="233">
        <f t="shared" si="5"/>
        <v>2.8619557811277258E-2</v>
      </c>
      <c r="O53" s="233">
        <f t="shared" si="5"/>
        <v>2.8595034156860384E-2</v>
      </c>
      <c r="P53" s="233">
        <f t="shared" si="5"/>
        <v>2.9939377639290849E-2</v>
      </c>
      <c r="Q53" s="233">
        <f t="shared" si="5"/>
        <v>3.0176276604194748E-2</v>
      </c>
      <c r="R53" s="233">
        <f t="shared" si="5"/>
        <v>2.9277329830769878E-2</v>
      </c>
      <c r="S53" s="233">
        <f t="shared" si="5"/>
        <v>2.9332744125177192E-2</v>
      </c>
      <c r="T53" s="233">
        <f t="shared" si="5"/>
        <v>2.9552218883915234E-2</v>
      </c>
      <c r="U53" s="233">
        <f t="shared" si="5"/>
        <v>2.9403906908533787E-2</v>
      </c>
      <c r="V53" s="233">
        <f t="shared" si="5"/>
        <v>2.8925435693683939E-2</v>
      </c>
      <c r="W53" s="233">
        <f t="shared" si="5"/>
        <v>2.8600692806019869E-2</v>
      </c>
      <c r="X53" s="233">
        <f t="shared" si="5"/>
        <v>2.9527874859465814E-2</v>
      </c>
      <c r="Y53" s="233">
        <f t="shared" si="5"/>
        <v>2.9460808322232558E-2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3.8810961116455753E-2</v>
      </c>
      <c r="C54" s="233">
        <f t="shared" si="6"/>
        <v>3.883249188675128E-2</v>
      </c>
      <c r="D54" s="233">
        <f t="shared" si="6"/>
        <v>3.8749293928292752E-2</v>
      </c>
      <c r="E54" s="233">
        <f t="shared" si="6"/>
        <v>3.5057130876977177E-2</v>
      </c>
      <c r="F54" s="233">
        <f t="shared" si="6"/>
        <v>3.5198115141290856E-2</v>
      </c>
      <c r="G54" s="233">
        <f t="shared" si="6"/>
        <v>3.5746253587370602E-2</v>
      </c>
      <c r="H54" s="233">
        <f t="shared" si="6"/>
        <v>3.6343905443864247E-2</v>
      </c>
      <c r="I54" s="233">
        <f t="shared" si="6"/>
        <v>3.7124773452887477E-2</v>
      </c>
      <c r="J54" s="233">
        <f t="shared" si="6"/>
        <v>3.6963344846483316E-2</v>
      </c>
      <c r="K54" s="233">
        <f t="shared" si="6"/>
        <v>3.6500045851382681E-2</v>
      </c>
      <c r="L54" s="233">
        <f t="shared" si="6"/>
        <v>3.6281354427989521E-2</v>
      </c>
      <c r="M54" s="233">
        <f t="shared" si="6"/>
        <v>3.694665171553016E-2</v>
      </c>
      <c r="N54" s="233">
        <f t="shared" si="6"/>
        <v>3.5353571413930709E-2</v>
      </c>
      <c r="O54" s="233">
        <f t="shared" si="6"/>
        <v>3.532327748788635E-2</v>
      </c>
      <c r="P54" s="233">
        <f t="shared" si="6"/>
        <v>3.6983937083829847E-2</v>
      </c>
      <c r="Q54" s="233">
        <f t="shared" si="6"/>
        <v>3.7276576981652348E-2</v>
      </c>
      <c r="R54" s="233">
        <f t="shared" si="6"/>
        <v>3.6166113320362799E-2</v>
      </c>
      <c r="S54" s="233">
        <f t="shared" si="6"/>
        <v>3.6234566272277724E-2</v>
      </c>
      <c r="T54" s="233">
        <f t="shared" si="6"/>
        <v>3.6505682150718831E-2</v>
      </c>
      <c r="U54" s="233">
        <f t="shared" si="6"/>
        <v>3.6322473239953509E-2</v>
      </c>
      <c r="V54" s="233">
        <f t="shared" si="6"/>
        <v>3.5731420562786054E-2</v>
      </c>
      <c r="W54" s="233">
        <f t="shared" si="6"/>
        <v>3.5330267583906894E-2</v>
      </c>
      <c r="X54" s="233">
        <f t="shared" si="6"/>
        <v>3.6475610120516595E-2</v>
      </c>
      <c r="Y54" s="233">
        <f t="shared" si="6"/>
        <v>3.6392763221581394E-2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2.4025833072091645E-2</v>
      </c>
      <c r="C55" s="233">
        <f t="shared" si="7"/>
        <v>2.4039161644179359E-2</v>
      </c>
      <c r="D55" s="233">
        <f t="shared" si="7"/>
        <v>2.3987658146085996E-2</v>
      </c>
      <c r="E55" s="233">
        <f t="shared" si="7"/>
        <v>2.1702033400033478E-2</v>
      </c>
      <c r="F55" s="233">
        <f t="shared" si="7"/>
        <v>2.1789309373180042E-2</v>
      </c>
      <c r="G55" s="233">
        <f t="shared" si="7"/>
        <v>2.2128633173134182E-2</v>
      </c>
      <c r="H55" s="233">
        <f t="shared" si="7"/>
        <v>2.2498608131915957E-2</v>
      </c>
      <c r="I55" s="233">
        <f t="shared" si="7"/>
        <v>2.2982002613692241E-2</v>
      </c>
      <c r="J55" s="233">
        <f t="shared" si="7"/>
        <v>2.2882070619251578E-2</v>
      </c>
      <c r="K55" s="233">
        <f t="shared" si="7"/>
        <v>2.2595266479427376E-2</v>
      </c>
      <c r="L55" s="233">
        <f t="shared" si="7"/>
        <v>2.2459886074469693E-2</v>
      </c>
      <c r="M55" s="233">
        <f t="shared" si="7"/>
        <v>2.2871736776280568E-2</v>
      </c>
      <c r="N55" s="233">
        <f t="shared" si="7"/>
        <v>2.1885544208623778E-2</v>
      </c>
      <c r="O55" s="233">
        <f t="shared" si="7"/>
        <v>2.1866790825834412E-2</v>
      </c>
      <c r="P55" s="233">
        <f t="shared" si="7"/>
        <v>2.289481819475182E-2</v>
      </c>
      <c r="Q55" s="233">
        <f t="shared" si="7"/>
        <v>2.3075976226737158E-2</v>
      </c>
      <c r="R55" s="233">
        <f t="shared" si="7"/>
        <v>2.2388546341176964E-2</v>
      </c>
      <c r="S55" s="233">
        <f t="shared" si="7"/>
        <v>2.2430921978076682E-2</v>
      </c>
      <c r="T55" s="233">
        <f t="shared" si="7"/>
        <v>2.2598755617111645E-2</v>
      </c>
      <c r="U55" s="233">
        <f t="shared" si="7"/>
        <v>2.2485340577114068E-2</v>
      </c>
      <c r="V55" s="233">
        <f t="shared" si="7"/>
        <v>2.2119450824581839E-2</v>
      </c>
      <c r="W55" s="233">
        <f t="shared" si="7"/>
        <v>2.1871118028132838E-2</v>
      </c>
      <c r="X55" s="233">
        <f t="shared" si="7"/>
        <v>2.2580139598415035E-2</v>
      </c>
      <c r="Y55" s="233">
        <f t="shared" si="7"/>
        <v>2.2528853422883716E-2</v>
      </c>
      <c r="DA55" s="177"/>
    </row>
    <row r="56" spans="1:105" ht="12" customHeight="1" x14ac:dyDescent="0.25">
      <c r="A56" s="56" t="s">
        <v>95</v>
      </c>
      <c r="B56" s="300">
        <f t="shared" ref="B56:Y56" si="8">IF(B$10=0,0,B$10/B$5)</f>
        <v>2.6370693120202307E-2</v>
      </c>
      <c r="C56" s="300">
        <f t="shared" si="8"/>
        <v>2.6374590570412498E-2</v>
      </c>
      <c r="D56" s="300">
        <f t="shared" si="8"/>
        <v>2.6409655063404425E-2</v>
      </c>
      <c r="E56" s="300">
        <f t="shared" si="8"/>
        <v>2.5139560644099508E-2</v>
      </c>
      <c r="F56" s="300">
        <f t="shared" si="8"/>
        <v>2.517099776320238E-2</v>
      </c>
      <c r="G56" s="300">
        <f t="shared" si="8"/>
        <v>2.5219334954985344E-2</v>
      </c>
      <c r="H56" s="300">
        <f t="shared" si="8"/>
        <v>2.5570477703623709E-2</v>
      </c>
      <c r="I56" s="300">
        <f t="shared" si="8"/>
        <v>2.5606749377499682E-2</v>
      </c>
      <c r="J56" s="300">
        <f t="shared" si="8"/>
        <v>2.5558515466354945E-2</v>
      </c>
      <c r="K56" s="300">
        <f t="shared" si="8"/>
        <v>2.5286404606102486E-2</v>
      </c>
      <c r="L56" s="300">
        <f t="shared" si="8"/>
        <v>2.5468113060454992E-2</v>
      </c>
      <c r="M56" s="300">
        <f t="shared" si="8"/>
        <v>2.5501158768668954E-2</v>
      </c>
      <c r="N56" s="300">
        <f t="shared" si="8"/>
        <v>2.4736504735689866E-2</v>
      </c>
      <c r="O56" s="300">
        <f t="shared" si="8"/>
        <v>2.497319792243996E-2</v>
      </c>
      <c r="P56" s="300">
        <f t="shared" si="8"/>
        <v>2.5164781834217373E-2</v>
      </c>
      <c r="Q56" s="300">
        <f t="shared" si="8"/>
        <v>2.547785054995828E-2</v>
      </c>
      <c r="R56" s="300">
        <f t="shared" si="8"/>
        <v>2.5207500962466014E-2</v>
      </c>
      <c r="S56" s="300">
        <f t="shared" si="8"/>
        <v>2.5479168999728373E-2</v>
      </c>
      <c r="T56" s="300">
        <f t="shared" si="8"/>
        <v>2.5567605885934385E-2</v>
      </c>
      <c r="U56" s="300">
        <f t="shared" si="8"/>
        <v>2.5555258900335682E-2</v>
      </c>
      <c r="V56" s="300">
        <f t="shared" si="8"/>
        <v>2.5745195121754317E-2</v>
      </c>
      <c r="W56" s="300">
        <f t="shared" si="8"/>
        <v>2.5760368859117588E-2</v>
      </c>
      <c r="X56" s="300">
        <f t="shared" si="8"/>
        <v>2.5989393532872714E-2</v>
      </c>
      <c r="Y56" s="300">
        <f t="shared" si="8"/>
        <v>2.5921207073636723E-2</v>
      </c>
      <c r="DA56" s="68"/>
    </row>
    <row r="57" spans="1:105" ht="12" customHeight="1" x14ac:dyDescent="0.25">
      <c r="A57" s="174" t="s">
        <v>2403</v>
      </c>
      <c r="B57" s="301">
        <f t="shared" ref="B57:Y57" si="9">IF(B$16=0,0,B$16/B$5)</f>
        <v>0.17251383525399919</v>
      </c>
      <c r="C57" s="301">
        <f t="shared" si="9"/>
        <v>0.17261669173072927</v>
      </c>
      <c r="D57" s="301">
        <f t="shared" si="9"/>
        <v>0.17273809048506292</v>
      </c>
      <c r="E57" s="301">
        <f t="shared" si="9"/>
        <v>0.16364901379449928</v>
      </c>
      <c r="F57" s="301">
        <f t="shared" si="9"/>
        <v>0.16380345711411881</v>
      </c>
      <c r="G57" s="301">
        <f t="shared" si="9"/>
        <v>0.16407890455098406</v>
      </c>
      <c r="H57" s="301">
        <f t="shared" si="9"/>
        <v>0.16645903878336726</v>
      </c>
      <c r="I57" s="301">
        <f t="shared" si="9"/>
        <v>0.1667898904816085</v>
      </c>
      <c r="J57" s="301">
        <f t="shared" si="9"/>
        <v>0.16630575701014935</v>
      </c>
      <c r="K57" s="301">
        <f t="shared" si="9"/>
        <v>0.16437739549884967</v>
      </c>
      <c r="L57" s="301">
        <f t="shared" si="9"/>
        <v>0.16549406418680451</v>
      </c>
      <c r="M57" s="301">
        <f t="shared" si="9"/>
        <v>0.16568330899020364</v>
      </c>
      <c r="N57" s="301">
        <f t="shared" si="9"/>
        <v>0.16066308198268825</v>
      </c>
      <c r="O57" s="301">
        <f t="shared" si="9"/>
        <v>0.16205071431565488</v>
      </c>
      <c r="P57" s="301">
        <f t="shared" si="9"/>
        <v>0.1631680831022658</v>
      </c>
      <c r="Q57" s="301">
        <f t="shared" si="9"/>
        <v>0.16524925863084902</v>
      </c>
      <c r="R57" s="301">
        <f t="shared" si="9"/>
        <v>0.16696905409042526</v>
      </c>
      <c r="S57" s="301">
        <f t="shared" si="9"/>
        <v>0.1686844870594989</v>
      </c>
      <c r="T57" s="301">
        <f t="shared" si="9"/>
        <v>0.16762688652822058</v>
      </c>
      <c r="U57" s="301">
        <f t="shared" si="9"/>
        <v>0.16860840568700744</v>
      </c>
      <c r="V57" s="301">
        <f t="shared" si="9"/>
        <v>0.17014274370468357</v>
      </c>
      <c r="W57" s="301">
        <f t="shared" si="9"/>
        <v>0.16994008119750623</v>
      </c>
      <c r="X57" s="301">
        <f t="shared" si="9"/>
        <v>0.16926934583048145</v>
      </c>
      <c r="Y57" s="301">
        <f t="shared" si="9"/>
        <v>0.17144086430423838</v>
      </c>
      <c r="DA57" s="178"/>
    </row>
    <row r="58" spans="1:105" ht="12" customHeight="1" x14ac:dyDescent="0.25">
      <c r="A58" s="62" t="s">
        <v>2404</v>
      </c>
      <c r="B58" s="302">
        <f t="shared" ref="B58:Y58" si="10">IF(B$17=0,0,B$17/B$5)</f>
        <v>8.2547286906541936E-2</v>
      </c>
      <c r="C58" s="302">
        <f t="shared" si="10"/>
        <v>8.272449078524842E-2</v>
      </c>
      <c r="D58" s="302">
        <f t="shared" si="10"/>
        <v>8.3906218381757283E-2</v>
      </c>
      <c r="E58" s="302">
        <f t="shared" si="10"/>
        <v>8.7720134575960812E-2</v>
      </c>
      <c r="F58" s="302">
        <f t="shared" si="10"/>
        <v>8.700288593889173E-2</v>
      </c>
      <c r="G58" s="302">
        <f t="shared" si="10"/>
        <v>8.3157500213226945E-2</v>
      </c>
      <c r="H58" s="302">
        <f t="shared" si="10"/>
        <v>8.4826394608788588E-2</v>
      </c>
      <c r="I58" s="302">
        <f t="shared" si="10"/>
        <v>7.8948008210137824E-2</v>
      </c>
      <c r="J58" s="302">
        <f t="shared" si="10"/>
        <v>7.8969032506883211E-2</v>
      </c>
      <c r="K58" s="302">
        <f t="shared" si="10"/>
        <v>7.7251503584157014E-2</v>
      </c>
      <c r="L58" s="302">
        <f t="shared" si="10"/>
        <v>8.2644067011154634E-2</v>
      </c>
      <c r="M58" s="302">
        <f t="shared" si="10"/>
        <v>7.723362133318544E-2</v>
      </c>
      <c r="N58" s="302">
        <f t="shared" si="10"/>
        <v>7.678719014231683E-2</v>
      </c>
      <c r="O58" s="302">
        <f t="shared" si="10"/>
        <v>8.1167869263514436E-2</v>
      </c>
      <c r="P58" s="302">
        <f t="shared" si="10"/>
        <v>6.8551707079474056E-2</v>
      </c>
      <c r="Q58" s="302">
        <f t="shared" si="10"/>
        <v>7.2650358464619536E-2</v>
      </c>
      <c r="R58" s="302">
        <f t="shared" si="10"/>
        <v>8.7295835139489436E-2</v>
      </c>
      <c r="S58" s="302">
        <f t="shared" si="10"/>
        <v>9.1652119649169028E-2</v>
      </c>
      <c r="T58" s="302">
        <f t="shared" si="10"/>
        <v>8.6647630183710675E-2</v>
      </c>
      <c r="U58" s="302">
        <f t="shared" si="10"/>
        <v>9.0735196421167286E-2</v>
      </c>
      <c r="V58" s="302">
        <f t="shared" si="10"/>
        <v>9.9267829176317574E-2</v>
      </c>
      <c r="W58" s="302">
        <f t="shared" si="10"/>
        <v>0.10157645851067273</v>
      </c>
      <c r="X58" s="302">
        <f t="shared" si="10"/>
        <v>9.1799307754126133E-2</v>
      </c>
      <c r="Y58" s="302">
        <f t="shared" si="10"/>
        <v>9.7868450364146306E-2</v>
      </c>
      <c r="DA58" s="72"/>
    </row>
    <row r="59" spans="1:105" ht="12" customHeight="1" x14ac:dyDescent="0.25">
      <c r="A59" s="62" t="s">
        <v>2411</v>
      </c>
      <c r="B59" s="302">
        <f t="shared" ref="B59:Y59" si="11">IF(B$23=0,0,B$23/B$5)</f>
        <v>8.9966548347457265E-2</v>
      </c>
      <c r="C59" s="302">
        <f t="shared" si="11"/>
        <v>8.9892200945480824E-2</v>
      </c>
      <c r="D59" s="302">
        <f t="shared" si="11"/>
        <v>8.8831872103305606E-2</v>
      </c>
      <c r="E59" s="302">
        <f t="shared" si="11"/>
        <v>7.5928879218538456E-2</v>
      </c>
      <c r="F59" s="302">
        <f t="shared" si="11"/>
        <v>7.6800571175227081E-2</v>
      </c>
      <c r="G59" s="302">
        <f t="shared" si="11"/>
        <v>8.092140433775713E-2</v>
      </c>
      <c r="H59" s="302">
        <f t="shared" si="11"/>
        <v>8.1632644174578647E-2</v>
      </c>
      <c r="I59" s="302">
        <f t="shared" si="11"/>
        <v>8.7841882271470675E-2</v>
      </c>
      <c r="J59" s="302">
        <f t="shared" si="11"/>
        <v>8.7336724503266142E-2</v>
      </c>
      <c r="K59" s="302">
        <f t="shared" si="11"/>
        <v>8.7125891914692666E-2</v>
      </c>
      <c r="L59" s="302">
        <f t="shared" si="11"/>
        <v>8.2849997175649892E-2</v>
      </c>
      <c r="M59" s="302">
        <f t="shared" si="11"/>
        <v>8.8449687657018203E-2</v>
      </c>
      <c r="N59" s="302">
        <f t="shared" si="11"/>
        <v>8.3875891840371419E-2</v>
      </c>
      <c r="O59" s="302">
        <f t="shared" si="11"/>
        <v>8.088284505214044E-2</v>
      </c>
      <c r="P59" s="302">
        <f t="shared" si="11"/>
        <v>9.4616376022791743E-2</v>
      </c>
      <c r="Q59" s="302">
        <f t="shared" si="11"/>
        <v>9.25989001662295E-2</v>
      </c>
      <c r="R59" s="302">
        <f t="shared" si="11"/>
        <v>7.9673218950935806E-2</v>
      </c>
      <c r="S59" s="302">
        <f t="shared" si="11"/>
        <v>7.7032367410329872E-2</v>
      </c>
      <c r="T59" s="302">
        <f t="shared" si="11"/>
        <v>8.0979256344509906E-2</v>
      </c>
      <c r="U59" s="302">
        <f t="shared" si="11"/>
        <v>7.7873209265840154E-2</v>
      </c>
      <c r="V59" s="302">
        <f t="shared" si="11"/>
        <v>7.0874914528366001E-2</v>
      </c>
      <c r="W59" s="302">
        <f t="shared" si="11"/>
        <v>6.8363622686833492E-2</v>
      </c>
      <c r="X59" s="302">
        <f t="shared" si="11"/>
        <v>7.747003807635533E-2</v>
      </c>
      <c r="Y59" s="302">
        <f t="shared" si="11"/>
        <v>7.3572413940092091E-2</v>
      </c>
      <c r="DA59" s="72"/>
    </row>
    <row r="60" spans="1:105" ht="12" customHeight="1" x14ac:dyDescent="0.25">
      <c r="A60" s="174" t="s">
        <v>2413</v>
      </c>
      <c r="B60" s="301">
        <f t="shared" ref="B60:Y60" si="12">IF(B$24=0,0,B$24/B$5)</f>
        <v>8.5605464407026099E-2</v>
      </c>
      <c r="C60" s="301">
        <f t="shared" si="12"/>
        <v>8.5693406572970185E-2</v>
      </c>
      <c r="D60" s="301">
        <f t="shared" si="12"/>
        <v>8.5855749597727307E-2</v>
      </c>
      <c r="E60" s="301">
        <f t="shared" si="12"/>
        <v>8.3379330699437315E-2</v>
      </c>
      <c r="F60" s="301">
        <f t="shared" si="12"/>
        <v>8.3474028515508586E-2</v>
      </c>
      <c r="G60" s="301">
        <f t="shared" si="12"/>
        <v>8.3524898690419153E-2</v>
      </c>
      <c r="H60" s="301">
        <f t="shared" si="12"/>
        <v>8.4061667641239221E-2</v>
      </c>
      <c r="I60" s="301">
        <f t="shared" si="12"/>
        <v>8.4189149917445819E-2</v>
      </c>
      <c r="J60" s="301">
        <f t="shared" si="12"/>
        <v>8.4175768053236844E-2</v>
      </c>
      <c r="K60" s="301">
        <f t="shared" si="12"/>
        <v>8.3453669989362628E-2</v>
      </c>
      <c r="L60" s="301">
        <f t="shared" si="12"/>
        <v>8.3988853717925666E-2</v>
      </c>
      <c r="M60" s="301">
        <f t="shared" si="12"/>
        <v>8.4089119776046328E-2</v>
      </c>
      <c r="N60" s="301">
        <f t="shared" si="12"/>
        <v>8.2195113867333872E-2</v>
      </c>
      <c r="O60" s="301">
        <f t="shared" si="12"/>
        <v>8.3002670311328505E-2</v>
      </c>
      <c r="P60" s="301">
        <f t="shared" si="12"/>
        <v>8.2828327160128751E-2</v>
      </c>
      <c r="Q60" s="301">
        <f t="shared" si="12"/>
        <v>8.3833717461070253E-2</v>
      </c>
      <c r="R60" s="301">
        <f t="shared" si="12"/>
        <v>8.3759471112771225E-2</v>
      </c>
      <c r="S60" s="301">
        <f t="shared" si="12"/>
        <v>8.4675587658266785E-2</v>
      </c>
      <c r="T60" s="301">
        <f t="shared" si="12"/>
        <v>8.4469118021642378E-2</v>
      </c>
      <c r="U60" s="301">
        <f t="shared" si="12"/>
        <v>8.4580640398392151E-2</v>
      </c>
      <c r="V60" s="301">
        <f t="shared" si="12"/>
        <v>8.5372436962620563E-2</v>
      </c>
      <c r="W60" s="301">
        <f t="shared" si="12"/>
        <v>8.5430038928955884E-2</v>
      </c>
      <c r="X60" s="301">
        <f t="shared" si="12"/>
        <v>8.5449255759468365E-2</v>
      </c>
      <c r="Y60" s="301">
        <f t="shared" si="12"/>
        <v>8.5384239609630791E-2</v>
      </c>
      <c r="DA60" s="178"/>
    </row>
    <row r="61" spans="1:105" ht="12" customHeight="1" x14ac:dyDescent="0.25">
      <c r="A61" s="62" t="s">
        <v>2414</v>
      </c>
      <c r="B61" s="302">
        <f t="shared" ref="B61:Y61" si="13">IF(B$25=0,0,B$25/B$5)</f>
        <v>6.2041666586320821E-2</v>
      </c>
      <c r="C61" s="302">
        <f t="shared" si="13"/>
        <v>6.2116536498871208E-2</v>
      </c>
      <c r="D61" s="302">
        <f t="shared" si="13"/>
        <v>6.2329392569835274E-2</v>
      </c>
      <c r="E61" s="302">
        <f t="shared" si="13"/>
        <v>6.2094644095558323E-2</v>
      </c>
      <c r="F61" s="302">
        <f t="shared" si="13"/>
        <v>6.2103744322581977E-2</v>
      </c>
      <c r="G61" s="302">
        <f t="shared" si="13"/>
        <v>6.1821816155229851E-2</v>
      </c>
      <c r="H61" s="302">
        <f t="shared" si="13"/>
        <v>6.1995725050321651E-2</v>
      </c>
      <c r="I61" s="302">
        <f t="shared" si="13"/>
        <v>6.1649108892478412E-2</v>
      </c>
      <c r="J61" s="302">
        <f t="shared" si="13"/>
        <v>6.1733737253586239E-2</v>
      </c>
      <c r="K61" s="302">
        <f t="shared" si="13"/>
        <v>6.1292927865308863E-2</v>
      </c>
      <c r="L61" s="302">
        <f t="shared" si="13"/>
        <v>6.1960888529503461E-2</v>
      </c>
      <c r="M61" s="302">
        <f t="shared" si="13"/>
        <v>6.1657224091617294E-2</v>
      </c>
      <c r="N61" s="302">
        <f t="shared" si="13"/>
        <v>6.0730445508875935E-2</v>
      </c>
      <c r="O61" s="302">
        <f t="shared" si="13"/>
        <v>6.1556394693683208E-2</v>
      </c>
      <c r="P61" s="302">
        <f t="shared" si="13"/>
        <v>6.0373793930660606E-2</v>
      </c>
      <c r="Q61" s="302">
        <f t="shared" si="13"/>
        <v>6.1201510007924176E-2</v>
      </c>
      <c r="R61" s="302">
        <f t="shared" si="13"/>
        <v>6.1801473739693809E-2</v>
      </c>
      <c r="S61" s="302">
        <f t="shared" si="13"/>
        <v>6.2676029564383867E-2</v>
      </c>
      <c r="T61" s="302">
        <f t="shared" si="13"/>
        <v>6.2304953858705936E-2</v>
      </c>
      <c r="U61" s="302">
        <f t="shared" si="13"/>
        <v>6.25277102169918E-2</v>
      </c>
      <c r="V61" s="302">
        <f t="shared" si="13"/>
        <v>6.3678360192357591E-2</v>
      </c>
      <c r="W61" s="302">
        <f t="shared" si="13"/>
        <v>6.3979519324440987E-2</v>
      </c>
      <c r="X61" s="302">
        <f t="shared" si="13"/>
        <v>6.3303349614868998E-2</v>
      </c>
      <c r="Y61" s="302">
        <f t="shared" si="13"/>
        <v>6.3288633367956371E-2</v>
      </c>
      <c r="DA61" s="72"/>
    </row>
    <row r="62" spans="1:105" ht="12" customHeight="1" x14ac:dyDescent="0.25">
      <c r="A62" s="62" t="s">
        <v>2416</v>
      </c>
      <c r="B62" s="302">
        <f t="shared" ref="B62:Y62" si="14">IF(B$26=0,0,B$26/B$5)</f>
        <v>2.3563797820705289E-2</v>
      </c>
      <c r="C62" s="302">
        <f t="shared" si="14"/>
        <v>2.3576870074098994E-2</v>
      </c>
      <c r="D62" s="302">
        <f t="shared" si="14"/>
        <v>2.3526357027892048E-2</v>
      </c>
      <c r="E62" s="302">
        <f t="shared" si="14"/>
        <v>2.1284686603878989E-2</v>
      </c>
      <c r="F62" s="302">
        <f t="shared" si="14"/>
        <v>2.1370284192926595E-2</v>
      </c>
      <c r="G62" s="302">
        <f t="shared" si="14"/>
        <v>2.1703082535189298E-2</v>
      </c>
      <c r="H62" s="302">
        <f t="shared" si="14"/>
        <v>2.2065942590917577E-2</v>
      </c>
      <c r="I62" s="302">
        <f t="shared" si="14"/>
        <v>2.2540041024967396E-2</v>
      </c>
      <c r="J62" s="302">
        <f t="shared" si="14"/>
        <v>2.2442030799650604E-2</v>
      </c>
      <c r="K62" s="302">
        <f t="shared" si="14"/>
        <v>2.2160742124053775E-2</v>
      </c>
      <c r="L62" s="302">
        <f t="shared" si="14"/>
        <v>2.2027965188422208E-2</v>
      </c>
      <c r="M62" s="302">
        <f t="shared" si="14"/>
        <v>2.2431895684429031E-2</v>
      </c>
      <c r="N62" s="302">
        <f t="shared" si="14"/>
        <v>2.146466835845794E-2</v>
      </c>
      <c r="O62" s="302">
        <f t="shared" si="14"/>
        <v>2.14462756176453E-2</v>
      </c>
      <c r="P62" s="302">
        <f t="shared" si="14"/>
        <v>2.2454533229468145E-2</v>
      </c>
      <c r="Q62" s="302">
        <f t="shared" si="14"/>
        <v>2.2632207453146071E-2</v>
      </c>
      <c r="R62" s="302">
        <f t="shared" si="14"/>
        <v>2.195799737307742E-2</v>
      </c>
      <c r="S62" s="302">
        <f t="shared" si="14"/>
        <v>2.1999558093882904E-2</v>
      </c>
      <c r="T62" s="302">
        <f t="shared" si="14"/>
        <v>2.2164164162936442E-2</v>
      </c>
      <c r="U62" s="302">
        <f t="shared" si="14"/>
        <v>2.2052930181400351E-2</v>
      </c>
      <c r="V62" s="302">
        <f t="shared" si="14"/>
        <v>2.1694076770262968E-2</v>
      </c>
      <c r="W62" s="302">
        <f t="shared" si="14"/>
        <v>2.1450519604514898E-2</v>
      </c>
      <c r="X62" s="302">
        <f t="shared" si="14"/>
        <v>2.2145906144599378E-2</v>
      </c>
      <c r="Y62" s="302">
        <f t="shared" si="14"/>
        <v>2.209560624167442E-2</v>
      </c>
      <c r="DA62" s="72"/>
    </row>
    <row r="63" spans="1:105" ht="12" customHeight="1" x14ac:dyDescent="0.25">
      <c r="A63" s="174" t="s">
        <v>2418</v>
      </c>
      <c r="B63" s="301">
        <f t="shared" ref="B63:Y63" si="15">IF(B$27=0,0,B$27/B$5)</f>
        <v>0.24644833607714164</v>
      </c>
      <c r="C63" s="301">
        <f t="shared" si="15"/>
        <v>0.24659527390104177</v>
      </c>
      <c r="D63" s="301">
        <f t="shared" si="15"/>
        <v>0.24676870069294704</v>
      </c>
      <c r="E63" s="301">
        <f t="shared" si="15"/>
        <v>0.23378430542071338</v>
      </c>
      <c r="F63" s="301">
        <f t="shared" si="15"/>
        <v>0.23400493873445552</v>
      </c>
      <c r="G63" s="301">
        <f t="shared" si="15"/>
        <v>0.23439843507283431</v>
      </c>
      <c r="H63" s="301">
        <f t="shared" si="15"/>
        <v>0.23779862683338177</v>
      </c>
      <c r="I63" s="301">
        <f t="shared" si="15"/>
        <v>0.23827127211658347</v>
      </c>
      <c r="J63" s="301">
        <f t="shared" si="15"/>
        <v>0.23757965287164187</v>
      </c>
      <c r="K63" s="301">
        <f t="shared" si="15"/>
        <v>0.23482485071264242</v>
      </c>
      <c r="L63" s="301">
        <f t="shared" si="15"/>
        <v>0.23642009169543496</v>
      </c>
      <c r="M63" s="301">
        <f t="shared" si="15"/>
        <v>0.23669044141457665</v>
      </c>
      <c r="N63" s="301">
        <f t="shared" si="15"/>
        <v>0.22951868854669744</v>
      </c>
      <c r="O63" s="301">
        <f t="shared" si="15"/>
        <v>0.2315010204509356</v>
      </c>
      <c r="P63" s="301">
        <f t="shared" si="15"/>
        <v>0.23309726157466545</v>
      </c>
      <c r="Q63" s="301">
        <f t="shared" si="15"/>
        <v>0.23607036947264154</v>
      </c>
      <c r="R63" s="301">
        <f t="shared" si="15"/>
        <v>0.23852722012917896</v>
      </c>
      <c r="S63" s="301">
        <f t="shared" si="15"/>
        <v>0.24097783865642705</v>
      </c>
      <c r="T63" s="301">
        <f t="shared" si="15"/>
        <v>0.23946698075460082</v>
      </c>
      <c r="U63" s="301">
        <f t="shared" si="15"/>
        <v>0.24086915098143924</v>
      </c>
      <c r="V63" s="301">
        <f t="shared" si="15"/>
        <v>0.24306106243526218</v>
      </c>
      <c r="W63" s="301">
        <f t="shared" si="15"/>
        <v>0.24277154456786607</v>
      </c>
      <c r="X63" s="301">
        <f t="shared" si="15"/>
        <v>0.2418133511864021</v>
      </c>
      <c r="Y63" s="301">
        <f t="shared" si="15"/>
        <v>0.24491552043462622</v>
      </c>
      <c r="DA63" s="178"/>
    </row>
    <row r="64" spans="1:105" ht="12" customHeight="1" x14ac:dyDescent="0.25">
      <c r="A64" s="62" t="s">
        <v>2419</v>
      </c>
      <c r="B64" s="302">
        <f t="shared" ref="B64:Y64" si="16">IF(B$28=0,0,B$28/B$5)</f>
        <v>0.11792469558077416</v>
      </c>
      <c r="C64" s="302">
        <f t="shared" si="16"/>
        <v>0.11817784397892632</v>
      </c>
      <c r="D64" s="302">
        <f t="shared" si="16"/>
        <v>0.11986602625965327</v>
      </c>
      <c r="E64" s="302">
        <f t="shared" si="16"/>
        <v>0.12531447796565837</v>
      </c>
      <c r="F64" s="302">
        <f t="shared" si="16"/>
        <v>0.12428983705555963</v>
      </c>
      <c r="G64" s="302">
        <f t="shared" si="16"/>
        <v>0.11879642887603846</v>
      </c>
      <c r="H64" s="302">
        <f t="shared" si="16"/>
        <v>0.12118056372684081</v>
      </c>
      <c r="I64" s="302">
        <f t="shared" si="16"/>
        <v>0.11278286887162542</v>
      </c>
      <c r="J64" s="302">
        <f t="shared" si="16"/>
        <v>0.11281290358126171</v>
      </c>
      <c r="K64" s="302">
        <f t="shared" si="16"/>
        <v>0.11035929083451004</v>
      </c>
      <c r="L64" s="302">
        <f t="shared" si="16"/>
        <v>0.11806295287307803</v>
      </c>
      <c r="M64" s="302">
        <f t="shared" si="16"/>
        <v>0.11033374476169351</v>
      </c>
      <c r="N64" s="302">
        <f t="shared" si="16"/>
        <v>0.10969598591759544</v>
      </c>
      <c r="O64" s="302">
        <f t="shared" si="16"/>
        <v>0.11595409894787778</v>
      </c>
      <c r="P64" s="302">
        <f t="shared" si="16"/>
        <v>9.7931010113534389E-2</v>
      </c>
      <c r="Q64" s="302">
        <f t="shared" si="16"/>
        <v>0.10378622637802791</v>
      </c>
      <c r="R64" s="302">
        <f t="shared" si="16"/>
        <v>0.12470833591355637</v>
      </c>
      <c r="S64" s="302">
        <f t="shared" si="16"/>
        <v>0.13093159949881289</v>
      </c>
      <c r="T64" s="302">
        <f t="shared" si="16"/>
        <v>0.12378232883387237</v>
      </c>
      <c r="U64" s="302">
        <f t="shared" si="16"/>
        <v>0.12962170917309609</v>
      </c>
      <c r="V64" s="302">
        <f t="shared" si="16"/>
        <v>0.14181118453759647</v>
      </c>
      <c r="W64" s="302">
        <f t="shared" si="16"/>
        <v>0.14510922644381818</v>
      </c>
      <c r="X64" s="302">
        <f t="shared" si="16"/>
        <v>0.13114186822018017</v>
      </c>
      <c r="Y64" s="302">
        <f t="shared" si="16"/>
        <v>0.1398120719487804</v>
      </c>
      <c r="DA64" s="72"/>
    </row>
    <row r="65" spans="1:105" ht="12" customHeight="1" x14ac:dyDescent="0.25">
      <c r="A65" s="62" t="s">
        <v>2426</v>
      </c>
      <c r="B65" s="302">
        <f t="shared" ref="B65:Y65" si="17">IF(B$34=0,0,B$34/B$5)</f>
        <v>0.1285236404963675</v>
      </c>
      <c r="C65" s="302">
        <f t="shared" si="17"/>
        <v>0.12841742992211544</v>
      </c>
      <c r="D65" s="302">
        <f t="shared" si="17"/>
        <v>0.12690267443329376</v>
      </c>
      <c r="E65" s="302">
        <f t="shared" si="17"/>
        <v>0.108469827455055</v>
      </c>
      <c r="F65" s="302">
        <f t="shared" si="17"/>
        <v>0.10971510167889587</v>
      </c>
      <c r="G65" s="302">
        <f t="shared" si="17"/>
        <v>0.11560200619679585</v>
      </c>
      <c r="H65" s="302">
        <f t="shared" si="17"/>
        <v>0.11661806310654094</v>
      </c>
      <c r="I65" s="302">
        <f t="shared" si="17"/>
        <v>0.12548840324495805</v>
      </c>
      <c r="J65" s="302">
        <f t="shared" si="17"/>
        <v>0.12476674929038017</v>
      </c>
      <c r="K65" s="302">
        <f t="shared" si="17"/>
        <v>0.12446555987813236</v>
      </c>
      <c r="L65" s="302">
        <f t="shared" si="17"/>
        <v>0.11835713882235696</v>
      </c>
      <c r="M65" s="302">
        <f t="shared" si="17"/>
        <v>0.12635669665288315</v>
      </c>
      <c r="N65" s="302">
        <f t="shared" si="17"/>
        <v>0.11982270262910201</v>
      </c>
      <c r="O65" s="302">
        <f t="shared" si="17"/>
        <v>0.11554692150305783</v>
      </c>
      <c r="P65" s="302">
        <f t="shared" si="17"/>
        <v>0.13516625146113109</v>
      </c>
      <c r="Q65" s="302">
        <f t="shared" si="17"/>
        <v>0.13228414309461362</v>
      </c>
      <c r="R65" s="302">
        <f t="shared" si="17"/>
        <v>0.11381888421562258</v>
      </c>
      <c r="S65" s="302">
        <f t="shared" si="17"/>
        <v>0.11004623915761413</v>
      </c>
      <c r="T65" s="302">
        <f t="shared" si="17"/>
        <v>0.11568465192072845</v>
      </c>
      <c r="U65" s="302">
        <f t="shared" si="17"/>
        <v>0.11124744180834313</v>
      </c>
      <c r="V65" s="302">
        <f t="shared" si="17"/>
        <v>0.10124987789766574</v>
      </c>
      <c r="W65" s="302">
        <f t="shared" si="17"/>
        <v>9.7662318124047881E-2</v>
      </c>
      <c r="X65" s="302">
        <f t="shared" si="17"/>
        <v>0.11067148296622188</v>
      </c>
      <c r="Y65" s="302">
        <f t="shared" si="17"/>
        <v>0.10510344848584585</v>
      </c>
      <c r="DA65" s="72"/>
    </row>
    <row r="66" spans="1:105" ht="12" customHeight="1" x14ac:dyDescent="0.25">
      <c r="A66" s="174" t="s">
        <v>2428</v>
      </c>
      <c r="B66" s="301">
        <f t="shared" ref="B66:Y66" si="18">IF(B$35=0,0,B$35/B$5)</f>
        <v>0.16572750615319748</v>
      </c>
      <c r="C66" s="301">
        <f t="shared" si="18"/>
        <v>0.16521759456326895</v>
      </c>
      <c r="D66" s="301">
        <f t="shared" si="18"/>
        <v>0.165375610360216</v>
      </c>
      <c r="E66" s="301">
        <f t="shared" si="18"/>
        <v>0.22005237125127697</v>
      </c>
      <c r="F66" s="301">
        <f t="shared" si="18"/>
        <v>0.21844927137949161</v>
      </c>
      <c r="G66" s="301">
        <f t="shared" si="18"/>
        <v>0.21339704395970169</v>
      </c>
      <c r="H66" s="301">
        <f t="shared" si="18"/>
        <v>0.20205774887454903</v>
      </c>
      <c r="I66" s="301">
        <f t="shared" si="18"/>
        <v>0.19498748120060058</v>
      </c>
      <c r="J66" s="301">
        <f t="shared" si="18"/>
        <v>0.19748652449040824</v>
      </c>
      <c r="K66" s="301">
        <f t="shared" si="18"/>
        <v>0.20678489511673398</v>
      </c>
      <c r="L66" s="301">
        <f t="shared" si="18"/>
        <v>0.20506531608046161</v>
      </c>
      <c r="M66" s="301">
        <f t="shared" si="18"/>
        <v>0.19927265716037273</v>
      </c>
      <c r="N66" s="301">
        <f t="shared" si="18"/>
        <v>0.22657430744316712</v>
      </c>
      <c r="O66" s="301">
        <f t="shared" si="18"/>
        <v>0.22239686129486569</v>
      </c>
      <c r="P66" s="301">
        <f t="shared" si="18"/>
        <v>0.20668682182328676</v>
      </c>
      <c r="Q66" s="301">
        <f t="shared" si="18"/>
        <v>0.19802689873584722</v>
      </c>
      <c r="R66" s="301">
        <f t="shared" si="18"/>
        <v>0.20287388040007387</v>
      </c>
      <c r="S66" s="301">
        <f t="shared" si="18"/>
        <v>0.1969850377555088</v>
      </c>
      <c r="T66" s="301">
        <f t="shared" si="18"/>
        <v>0.1975525732049726</v>
      </c>
      <c r="U66" s="301">
        <f t="shared" si="18"/>
        <v>0.19650161117852252</v>
      </c>
      <c r="V66" s="301">
        <f t="shared" si="18"/>
        <v>0.19641310922115027</v>
      </c>
      <c r="W66" s="301">
        <f t="shared" si="18"/>
        <v>0.19996779836786743</v>
      </c>
      <c r="X66" s="301">
        <f t="shared" si="18"/>
        <v>0.19239685153825617</v>
      </c>
      <c r="Y66" s="301">
        <f t="shared" si="18"/>
        <v>0.18790387151637164</v>
      </c>
      <c r="DA66" s="178"/>
    </row>
    <row r="67" spans="1:105" ht="12" customHeight="1" x14ac:dyDescent="0.25">
      <c r="A67" s="174" t="s">
        <v>2440</v>
      </c>
      <c r="B67" s="301">
        <f t="shared" ref="B67:Y67" si="19">IF(B$46=0,0,B$46/B$5)</f>
        <v>0.11088846033273073</v>
      </c>
      <c r="C67" s="301">
        <f t="shared" si="19"/>
        <v>0.11094997681928935</v>
      </c>
      <c r="D67" s="301">
        <f t="shared" si="19"/>
        <v>0.11071226836655079</v>
      </c>
      <c r="E67" s="301">
        <f t="shared" si="19"/>
        <v>0.10016323107707757</v>
      </c>
      <c r="F67" s="301">
        <f t="shared" si="19"/>
        <v>0.10056604326083096</v>
      </c>
      <c r="G67" s="301">
        <f t="shared" si="19"/>
        <v>0.10213215310677315</v>
      </c>
      <c r="H67" s="301">
        <f t="shared" si="19"/>
        <v>0.10383972983961208</v>
      </c>
      <c r="I67" s="301">
        <f t="shared" si="19"/>
        <v>0.10607078129396418</v>
      </c>
      <c r="J67" s="301">
        <f t="shared" si="19"/>
        <v>0.10560955670423811</v>
      </c>
      <c r="K67" s="301">
        <f t="shared" si="19"/>
        <v>0.10428584528966482</v>
      </c>
      <c r="L67" s="301">
        <f t="shared" si="19"/>
        <v>0.10366101265139854</v>
      </c>
      <c r="M67" s="301">
        <f t="shared" si="19"/>
        <v>0.10556186204437182</v>
      </c>
      <c r="N67" s="301">
        <f t="shared" si="19"/>
        <v>0.10101020403980206</v>
      </c>
      <c r="O67" s="301">
        <f t="shared" si="19"/>
        <v>0.10092364996538956</v>
      </c>
      <c r="P67" s="301">
        <f t="shared" si="19"/>
        <v>0.10566839166808537</v>
      </c>
      <c r="Q67" s="301">
        <f t="shared" si="19"/>
        <v>0.10650450566186381</v>
      </c>
      <c r="R67" s="301">
        <f t="shared" si="19"/>
        <v>0.10333175234389366</v>
      </c>
      <c r="S67" s="301">
        <f t="shared" si="19"/>
        <v>0.10352733220650777</v>
      </c>
      <c r="T67" s="301">
        <f t="shared" si="19"/>
        <v>0.10430194900205375</v>
      </c>
      <c r="U67" s="301">
        <f t="shared" si="19"/>
        <v>0.1037784949712957</v>
      </c>
      <c r="V67" s="301">
        <f t="shared" si="19"/>
        <v>0.10208977303653161</v>
      </c>
      <c r="W67" s="301">
        <f t="shared" si="19"/>
        <v>0.10094362166830541</v>
      </c>
      <c r="X67" s="301">
        <f t="shared" si="19"/>
        <v>0.10421602891576169</v>
      </c>
      <c r="Y67" s="301">
        <f t="shared" si="19"/>
        <v>0.10397932349023256</v>
      </c>
      <c r="DA67" s="178"/>
    </row>
    <row r="68" spans="1:105" ht="12" customHeight="1" x14ac:dyDescent="0.25">
      <c r="A68" s="41" t="s">
        <v>2442</v>
      </c>
      <c r="B68" s="235">
        <f t="shared" ref="B68:Y68" si="20">IF(B$47=0,0,B$47/B$5)</f>
        <v>7.5088750803562629E-2</v>
      </c>
      <c r="C68" s="235">
        <f t="shared" si="20"/>
        <v>7.513040704187321E-2</v>
      </c>
      <c r="D68" s="235">
        <f t="shared" si="20"/>
        <v>7.4969441412825549E-2</v>
      </c>
      <c r="E68" s="235">
        <f t="shared" si="20"/>
        <v>6.7826100889655364E-2</v>
      </c>
      <c r="F68" s="235">
        <f t="shared" si="20"/>
        <v>6.8098867448012662E-2</v>
      </c>
      <c r="G68" s="235">
        <f t="shared" si="20"/>
        <v>6.9159367626300788E-2</v>
      </c>
      <c r="H68" s="235">
        <f t="shared" si="20"/>
        <v>7.031566291063758E-2</v>
      </c>
      <c r="I68" s="235">
        <f t="shared" si="20"/>
        <v>7.1826432076185456E-2</v>
      </c>
      <c r="J68" s="235">
        <f t="shared" si="20"/>
        <v>7.1514111225318755E-2</v>
      </c>
      <c r="K68" s="235">
        <f t="shared" si="20"/>
        <v>7.061775252174872E-2</v>
      </c>
      <c r="L68" s="235">
        <f t="shared" si="20"/>
        <v>7.0194643551456201E-2</v>
      </c>
      <c r="M68" s="235">
        <f t="shared" si="20"/>
        <v>7.1481814515466272E-2</v>
      </c>
      <c r="N68" s="235">
        <f t="shared" si="20"/>
        <v>6.8399633442497568E-2</v>
      </c>
      <c r="O68" s="235">
        <f t="shared" si="20"/>
        <v>6.8341022859348635E-2</v>
      </c>
      <c r="P68" s="235">
        <f t="shared" si="20"/>
        <v>7.1553951655293241E-2</v>
      </c>
      <c r="Q68" s="235">
        <f t="shared" si="20"/>
        <v>7.2120130995630527E-2</v>
      </c>
      <c r="R68" s="235">
        <f t="shared" si="20"/>
        <v>6.9971683063903625E-2</v>
      </c>
      <c r="S68" s="235">
        <f t="shared" si="20"/>
        <v>7.0104121078841869E-2</v>
      </c>
      <c r="T68" s="235">
        <f t="shared" si="20"/>
        <v>7.0628657242068196E-2</v>
      </c>
      <c r="U68" s="235">
        <f t="shared" si="20"/>
        <v>7.0274197371719471E-2</v>
      </c>
      <c r="V68" s="235">
        <f t="shared" si="20"/>
        <v>6.9130669721001556E-2</v>
      </c>
      <c r="W68" s="235">
        <f t="shared" si="20"/>
        <v>6.8354546811425054E-2</v>
      </c>
      <c r="X68" s="235">
        <f t="shared" si="20"/>
        <v>7.057047596757629E-2</v>
      </c>
      <c r="Y68" s="235">
        <f t="shared" si="20"/>
        <v>7.0410189544101082E-2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56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23</v>
      </c>
      <c r="B72" s="320">
        <f t="shared" ref="B72:Y72" si="21">SUM(B$73:B$83)</f>
        <v>34.645428678717934</v>
      </c>
      <c r="C72" s="320">
        <f t="shared" si="21"/>
        <v>33.859480761038007</v>
      </c>
      <c r="D72" s="320">
        <f t="shared" si="21"/>
        <v>32.556683940060395</v>
      </c>
      <c r="E72" s="320">
        <f t="shared" si="21"/>
        <v>34.410605999683717</v>
      </c>
      <c r="F72" s="320">
        <f t="shared" si="21"/>
        <v>35.005746367309854</v>
      </c>
      <c r="G72" s="320">
        <f t="shared" si="21"/>
        <v>33.273407087200695</v>
      </c>
      <c r="H72" s="320">
        <f t="shared" si="21"/>
        <v>30.280075308652808</v>
      </c>
      <c r="I72" s="320">
        <f t="shared" si="21"/>
        <v>29.223119137260312</v>
      </c>
      <c r="J72" s="320">
        <f t="shared" si="21"/>
        <v>29.536418993568098</v>
      </c>
      <c r="K72" s="320">
        <f t="shared" si="21"/>
        <v>31.340516934491934</v>
      </c>
      <c r="L72" s="320">
        <f t="shared" si="21"/>
        <v>27.702085430671747</v>
      </c>
      <c r="M72" s="320">
        <f t="shared" si="21"/>
        <v>24.924492419182691</v>
      </c>
      <c r="N72" s="320">
        <f t="shared" si="21"/>
        <v>25.658072416930906</v>
      </c>
      <c r="O72" s="320">
        <f t="shared" si="21"/>
        <v>25.663413278733447</v>
      </c>
      <c r="P72" s="320">
        <f t="shared" si="21"/>
        <v>22.437509136768149</v>
      </c>
      <c r="Q72" s="320">
        <f t="shared" si="21"/>
        <v>21.349572942242173</v>
      </c>
      <c r="R72" s="320">
        <f t="shared" si="21"/>
        <v>21.233046283665821</v>
      </c>
      <c r="S72" s="320">
        <f t="shared" si="21"/>
        <v>20.862461114388754</v>
      </c>
      <c r="T72" s="320">
        <f t="shared" si="21"/>
        <v>21.155617032714058</v>
      </c>
      <c r="U72" s="320">
        <f t="shared" si="21"/>
        <v>21.009449719205378</v>
      </c>
      <c r="V72" s="320">
        <f t="shared" si="21"/>
        <v>23.12910004145062</v>
      </c>
      <c r="W72" s="320">
        <f t="shared" si="21"/>
        <v>21.759846802709642</v>
      </c>
      <c r="X72" s="320">
        <f t="shared" si="21"/>
        <v>19.940487487099588</v>
      </c>
      <c r="Y72" s="320">
        <f t="shared" si="21"/>
        <v>19.224191617035554</v>
      </c>
      <c r="DA72" s="95"/>
    </row>
    <row r="73" spans="1:105" ht="12" customHeight="1" x14ac:dyDescent="0.25">
      <c r="A73" s="55" t="s">
        <v>91</v>
      </c>
      <c r="B73" s="330">
        <f>IF(B$6=0,0,B$6/TRE!B$5*1000)</f>
        <v>0.80037046744801343</v>
      </c>
      <c r="C73" s="330">
        <f>IF(C$6=0,0,C$6/TRE!C$5*1000)</f>
        <v>0.78264762615632122</v>
      </c>
      <c r="D73" s="330">
        <f>IF(D$6=0,0,D$6/TRE!D$5*1000)</f>
        <v>0.75092173531186246</v>
      </c>
      <c r="E73" s="330">
        <f>IF(E$6=0,0,E$6/TRE!E$5*1000)</f>
        <v>0.71805780838512367</v>
      </c>
      <c r="F73" s="330">
        <f>IF(F$6=0,0,F$6/TRE!F$5*1000)</f>
        <v>0.73341445907345026</v>
      </c>
      <c r="G73" s="330">
        <f>IF(G$6=0,0,G$6/TRE!G$5*1000)</f>
        <v>0.70797598062791067</v>
      </c>
      <c r="H73" s="330">
        <f>IF(H$6=0,0,H$6/TRE!H$5*1000)</f>
        <v>0.65505725824450345</v>
      </c>
      <c r="I73" s="330">
        <f>IF(I$6=0,0,I$6/TRE!I$5*1000)</f>
        <v>0.64577480806995802</v>
      </c>
      <c r="J73" s="330">
        <f>IF(J$6=0,0,J$6/TRE!J$5*1000)</f>
        <v>0.64986002427945089</v>
      </c>
      <c r="K73" s="330">
        <f>IF(K$6=0,0,K$6/TRE!K$5*1000)</f>
        <v>0.68091089590178033</v>
      </c>
      <c r="L73" s="330">
        <f>IF(L$6=0,0,L$6/TRE!L$5*1000)</f>
        <v>0.59825546422895581</v>
      </c>
      <c r="M73" s="330">
        <f>IF(M$6=0,0,M$6/TRE!M$5*1000)</f>
        <v>0.54814079797494908</v>
      </c>
      <c r="N73" s="330">
        <f>IF(N$6=0,0,N$6/TRE!N$5*1000)</f>
        <v>0.53994315210462673</v>
      </c>
      <c r="O73" s="330">
        <f>IF(O$6=0,0,O$6/TRE!O$5*1000)</f>
        <v>0.53959277888750545</v>
      </c>
      <c r="P73" s="330">
        <f>IF(P$6=0,0,P$6/TRE!P$5*1000)</f>
        <v>0.49394489656672091</v>
      </c>
      <c r="Q73" s="330">
        <f>IF(Q$6=0,0,Q$6/TRE!Q$5*1000)</f>
        <v>0.4737136900636264</v>
      </c>
      <c r="R73" s="330">
        <f>IF(R$6=0,0,R$6/TRE!R$5*1000)</f>
        <v>0.45709330835212258</v>
      </c>
      <c r="S73" s="330">
        <f>IF(S$6=0,0,S$6/TRE!S$5*1000)</f>
        <v>0.44996561300722376</v>
      </c>
      <c r="T73" s="330">
        <f>IF(T$6=0,0,T$6/TRE!T$5*1000)</f>
        <v>0.45970251851106725</v>
      </c>
      <c r="U73" s="330">
        <f>IF(U$6=0,0,U$6/TRE!U$5*1000)</f>
        <v>0.45423522334046773</v>
      </c>
      <c r="V73" s="330">
        <f>IF(V$6=0,0,V$6/TRE!V$5*1000)</f>
        <v>0.49192595286894297</v>
      </c>
      <c r="W73" s="330">
        <f>IF(W$6=0,0,W$6/TRE!W$5*1000)</f>
        <v>0.45760786316937629</v>
      </c>
      <c r="X73" s="330">
        <f>IF(X$6=0,0,X$6/TRE!X$5*1000)</f>
        <v>0.4329413376145741</v>
      </c>
      <c r="Y73" s="330">
        <f>IF(Y$6=0,0,Y$6/TRE!Y$5*1000)</f>
        <v>0.41644134145540762</v>
      </c>
      <c r="DA73" s="67"/>
    </row>
    <row r="74" spans="1:105" ht="12" customHeight="1" x14ac:dyDescent="0.25">
      <c r="A74" s="173" t="s">
        <v>92</v>
      </c>
      <c r="B74" s="331">
        <f>IF(B$7=0,0,B$7/TRE!B$5*1000)</f>
        <v>1.0885038357292982</v>
      </c>
      <c r="C74" s="331">
        <f>IF(C$7=0,0,C$7/TRE!C$5*1000)</f>
        <v>1.0644007715725969</v>
      </c>
      <c r="D74" s="331">
        <f>IF(D$7=0,0,D$7/TRE!D$5*1000)</f>
        <v>1.021253560024133</v>
      </c>
      <c r="E74" s="331">
        <f>IF(E$7=0,0,E$7/TRE!E$5*1000)</f>
        <v>0.9765586194037682</v>
      </c>
      <c r="F74" s="331">
        <f>IF(F$7=0,0,F$7/TRE!F$5*1000)</f>
        <v>0.99744366433989229</v>
      </c>
      <c r="G74" s="331">
        <f>IF(G$7=0,0,G$7/TRE!G$5*1000)</f>
        <v>0.96284733365395858</v>
      </c>
      <c r="H74" s="331">
        <f>IF(H$7=0,0,H$7/TRE!H$5*1000)</f>
        <v>0.89087787121252471</v>
      </c>
      <c r="I74" s="331">
        <f>IF(I$7=0,0,I$7/TRE!I$5*1000)</f>
        <v>0.87825373897514303</v>
      </c>
      <c r="J74" s="331">
        <f>IF(J$7=0,0,J$7/TRE!J$5*1000)</f>
        <v>0.88380963302005333</v>
      </c>
      <c r="K74" s="331">
        <f>IF(K$7=0,0,K$7/TRE!K$5*1000)</f>
        <v>0.92603881842642133</v>
      </c>
      <c r="L74" s="331">
        <f>IF(L$7=0,0,L$7/TRE!L$5*1000)</f>
        <v>0.81362743135138005</v>
      </c>
      <c r="M74" s="331">
        <f>IF(M$7=0,0,M$7/TRE!M$5*1000)</f>
        <v>0.74547148524593088</v>
      </c>
      <c r="N74" s="331">
        <f>IF(N$7=0,0,N$7/TRE!N$5*1000)</f>
        <v>0.73432268686229241</v>
      </c>
      <c r="O74" s="331">
        <f>IF(O$7=0,0,O$7/TRE!O$5*1000)</f>
        <v>0.73384617928700713</v>
      </c>
      <c r="P74" s="331">
        <f>IF(P$7=0,0,P$7/TRE!P$5*1000)</f>
        <v>0.6717650593307406</v>
      </c>
      <c r="Q74" s="331">
        <f>IF(Q$7=0,0,Q$7/TRE!Q$5*1000)</f>
        <v>0.64425061848653176</v>
      </c>
      <c r="R74" s="331">
        <f>IF(R$7=0,0,R$7/TRE!R$5*1000)</f>
        <v>0.62164689935888684</v>
      </c>
      <c r="S74" s="331">
        <f>IF(S$7=0,0,S$7/TRE!S$5*1000)</f>
        <v>0.61195323368982424</v>
      </c>
      <c r="T74" s="331">
        <f>IF(T$7=0,0,T$7/TRE!T$5*1000)</f>
        <v>0.62519542517505133</v>
      </c>
      <c r="U74" s="331">
        <f>IF(U$7=0,0,U$7/TRE!U$5*1000)</f>
        <v>0.61775990374303624</v>
      </c>
      <c r="V74" s="331">
        <f>IF(V$7=0,0,V$7/TRE!V$5*1000)</f>
        <v>0.66901929590176235</v>
      </c>
      <c r="W74" s="331">
        <f>IF(W$7=0,0,W$7/TRE!W$5*1000)</f>
        <v>0.62234669391035202</v>
      </c>
      <c r="X74" s="331">
        <f>IF(X$7=0,0,X$7/TRE!X$5*1000)</f>
        <v>0.58880021915582059</v>
      </c>
      <c r="Y74" s="331">
        <f>IF(Y$7=0,0,Y$7/TRE!Y$5*1000)</f>
        <v>0.56636022437935429</v>
      </c>
      <c r="DA74" s="177"/>
    </row>
    <row r="75" spans="1:105" ht="12" customHeight="1" x14ac:dyDescent="0.25">
      <c r="A75" s="173" t="s">
        <v>93</v>
      </c>
      <c r="B75" s="331">
        <f>IF(B$8=0,0,B$8/TRE!B$5*1000)</f>
        <v>1.3446223853126624</v>
      </c>
      <c r="C75" s="331">
        <f>IF(C$8=0,0,C$8/TRE!C$5*1000)</f>
        <v>1.3148480119426196</v>
      </c>
      <c r="D75" s="331">
        <f>IF(D$8=0,0,D$8/TRE!D$5*1000)</f>
        <v>1.2615485153239283</v>
      </c>
      <c r="E75" s="331">
        <f>IF(E$8=0,0,E$8/TRE!E$5*1000)</f>
        <v>1.2063371180870084</v>
      </c>
      <c r="F75" s="331">
        <f>IF(F$8=0,0,F$8/TRE!F$5*1000)</f>
        <v>1.2321362912433964</v>
      </c>
      <c r="G75" s="331">
        <f>IF(G$8=0,0,G$8/TRE!G$5*1000)</f>
        <v>1.18939964745489</v>
      </c>
      <c r="H75" s="331">
        <f>IF(H$8=0,0,H$8/TRE!H$5*1000)</f>
        <v>1.100496193850766</v>
      </c>
      <c r="I75" s="331">
        <f>IF(I$8=0,0,I$8/TRE!I$5*1000)</f>
        <v>1.0849016775575302</v>
      </c>
      <c r="J75" s="331">
        <f>IF(J$8=0,0,J$8/TRE!J$5*1000)</f>
        <v>1.0917648407894773</v>
      </c>
      <c r="K75" s="331">
        <f>IF(K$8=0,0,K$8/TRE!K$5*1000)</f>
        <v>1.1439303051149909</v>
      </c>
      <c r="L75" s="331">
        <f>IF(L$8=0,0,L$8/TRE!L$5*1000)</f>
        <v>1.0050691799046465</v>
      </c>
      <c r="M75" s="331">
        <f>IF(M$8=0,0,M$8/TRE!M$5*1000)</f>
        <v>0.92087654059791468</v>
      </c>
      <c r="N75" s="331">
        <f>IF(N$8=0,0,N$8/TRE!N$5*1000)</f>
        <v>0.90710449553577255</v>
      </c>
      <c r="O75" s="331">
        <f>IF(O$8=0,0,O$8/TRE!O$5*1000)</f>
        <v>0.90651586853100852</v>
      </c>
      <c r="P75" s="331">
        <f>IF(P$8=0,0,P$8/TRE!P$5*1000)</f>
        <v>0.82982742623209071</v>
      </c>
      <c r="Q75" s="331">
        <f>IF(Q$8=0,0,Q$8/TRE!Q$5*1000)</f>
        <v>0.7958389993068925</v>
      </c>
      <c r="R75" s="331">
        <f>IF(R$8=0,0,R$8/TRE!R$5*1000)</f>
        <v>0.76791675803156623</v>
      </c>
      <c r="S75" s="331">
        <f>IF(S$8=0,0,S$8/TRE!S$5*1000)</f>
        <v>0.7559422298521361</v>
      </c>
      <c r="T75" s="331">
        <f>IF(T$8=0,0,T$8/TRE!T$5*1000)</f>
        <v>0.77230023109859314</v>
      </c>
      <c r="U75" s="331">
        <f>IF(U$8=0,0,U$8/TRE!U$5*1000)</f>
        <v>0.76311517521198613</v>
      </c>
      <c r="V75" s="331">
        <f>IF(V$8=0,0,V$8/TRE!V$5*1000)</f>
        <v>0.82643560081982437</v>
      </c>
      <c r="W75" s="331">
        <f>IF(W$8=0,0,W$8/TRE!W$5*1000)</f>
        <v>0.76878121012455236</v>
      </c>
      <c r="X75" s="331">
        <f>IF(X$8=0,0,X$8/TRE!X$5*1000)</f>
        <v>0.72734144719248428</v>
      </c>
      <c r="Y75" s="331">
        <f>IF(Y$8=0,0,Y$8/TRE!Y$5*1000)</f>
        <v>0.69962145364508466</v>
      </c>
      <c r="DA75" s="177"/>
    </row>
    <row r="76" spans="1:105" ht="12" customHeight="1" x14ac:dyDescent="0.25">
      <c r="A76" s="173" t="s">
        <v>94</v>
      </c>
      <c r="B76" s="331">
        <f>IF(B$9=0,0,B$9/TRE!B$5*1000)</f>
        <v>0.83238528614593355</v>
      </c>
      <c r="C76" s="331">
        <f>IF(C$9=0,0,C$9/TRE!C$5*1000)</f>
        <v>0.81395353120257374</v>
      </c>
      <c r="D76" s="331">
        <f>IF(D$9=0,0,D$9/TRE!D$5*1000)</f>
        <v>0.78095860472433676</v>
      </c>
      <c r="E76" s="331">
        <f>IF(E$9=0,0,E$9/TRE!E$5*1000)</f>
        <v>0.74678012072052846</v>
      </c>
      <c r="F76" s="331">
        <f>IF(F$9=0,0,F$9/TRE!F$5*1000)</f>
        <v>0.76275103743638795</v>
      </c>
      <c r="G76" s="331">
        <f>IF(G$9=0,0,G$9/TRE!G$5*1000)</f>
        <v>0.73629501985302725</v>
      </c>
      <c r="H76" s="331">
        <f>IF(H$9=0,0,H$9/TRE!H$5*1000)</f>
        <v>0.68125954857428361</v>
      </c>
      <c r="I76" s="331">
        <f>IF(I$9=0,0,I$9/TRE!I$5*1000)</f>
        <v>0.67160580039275641</v>
      </c>
      <c r="J76" s="331">
        <f>IF(J$9=0,0,J$9/TRE!J$5*1000)</f>
        <v>0.67585442525062878</v>
      </c>
      <c r="K76" s="331">
        <f>IF(K$9=0,0,K$9/TRE!K$5*1000)</f>
        <v>0.7081473317378516</v>
      </c>
      <c r="L76" s="331">
        <f>IF(L$9=0,0,L$9/TRE!L$5*1000)</f>
        <v>0.62218568279811404</v>
      </c>
      <c r="M76" s="331">
        <f>IF(M$9=0,0,M$9/TRE!M$5*1000)</f>
        <v>0.57006642989394696</v>
      </c>
      <c r="N76" s="331">
        <f>IF(N$9=0,0,N$9/TRE!N$5*1000)</f>
        <v>0.56154087818881171</v>
      </c>
      <c r="O76" s="331">
        <f>IF(O$9=0,0,O$9/TRE!O$5*1000)</f>
        <v>0.56117649004300529</v>
      </c>
      <c r="P76" s="331">
        <f>IF(P$9=0,0,P$9/TRE!P$5*1000)</f>
        <v>0.5137026924293896</v>
      </c>
      <c r="Q76" s="331">
        <f>IF(Q$9=0,0,Q$9/TRE!Q$5*1000)</f>
        <v>0.4926622376661714</v>
      </c>
      <c r="R76" s="331">
        <f>IF(R$9=0,0,R$9/TRE!R$5*1000)</f>
        <v>0.47537704068620751</v>
      </c>
      <c r="S76" s="331">
        <f>IF(S$9=0,0,S$9/TRE!S$5*1000)</f>
        <v>0.46796423752751276</v>
      </c>
      <c r="T76" s="331">
        <f>IF(T$9=0,0,T$9/TRE!T$5*1000)</f>
        <v>0.47809061925150981</v>
      </c>
      <c r="U76" s="331">
        <f>IF(U$9=0,0,U$9/TRE!U$5*1000)</f>
        <v>0.47240463227408647</v>
      </c>
      <c r="V76" s="331">
        <f>IF(V$9=0,0,V$9/TRE!V$5*1000)</f>
        <v>0.51160299098370077</v>
      </c>
      <c r="W76" s="331">
        <f>IF(W$9=0,0,W$9/TRE!W$5*1000)</f>
        <v>0.47591217769615146</v>
      </c>
      <c r="X76" s="331">
        <f>IF(X$9=0,0,X$9/TRE!X$5*1000)</f>
        <v>0.45025899111915696</v>
      </c>
      <c r="Y76" s="331">
        <f>IF(Y$9=0,0,Y$9/TRE!Y$5*1000)</f>
        <v>0.43309899511362382</v>
      </c>
      <c r="DA76" s="177"/>
    </row>
    <row r="77" spans="1:105" ht="12" customHeight="1" x14ac:dyDescent="0.25">
      <c r="A77" s="56" t="s">
        <v>95</v>
      </c>
      <c r="B77" s="332">
        <f>IF(B$10=0,0,B$10/TRE!B$5*1000)</f>
        <v>0.91362396770432652</v>
      </c>
      <c r="C77" s="332">
        <f>IF(C$10=0,0,C$10/TRE!C$5*1000)</f>
        <v>0.89302994199913655</v>
      </c>
      <c r="D77" s="332">
        <f>IF(D$10=0,0,D$10/TRE!D$5*1000)</f>
        <v>0.85981079286527351</v>
      </c>
      <c r="E77" s="332">
        <f>IF(E$10=0,0,E$10/TRE!E$5*1000)</f>
        <v>0.86506751632926326</v>
      </c>
      <c r="F77" s="332">
        <f>IF(F$10=0,0,F$10/TRE!F$5*1000)</f>
        <v>0.8811295635107862</v>
      </c>
      <c r="G77" s="332">
        <f>IF(G$10=0,0,G$10/TRE!G$5*1000)</f>
        <v>0.83913319842569756</v>
      </c>
      <c r="H77" s="332">
        <f>IF(H$10=0,0,H$10/TRE!H$5*1000)</f>
        <v>0.77427599054395335</v>
      </c>
      <c r="I77" s="332">
        <f>IF(I$10=0,0,I$10/TRE!I$5*1000)</f>
        <v>0.74830908777663974</v>
      </c>
      <c r="J77" s="332">
        <f>IF(J$10=0,0,J$10/TRE!J$5*1000)</f>
        <v>0.75490702166785006</v>
      </c>
      <c r="K77" s="332">
        <f>IF(K$10=0,0,K$10/TRE!K$5*1000)</f>
        <v>0.79248899176996979</v>
      </c>
      <c r="L77" s="332">
        <f>IF(L$10=0,0,L$10/TRE!L$5*1000)</f>
        <v>0.705519843758731</v>
      </c>
      <c r="M77" s="332">
        <f>IF(M$10=0,0,M$10/TRE!M$5*1000)</f>
        <v>0.63560343841006361</v>
      </c>
      <c r="N77" s="332">
        <f>IF(N$10=0,0,N$10/TRE!N$5*1000)</f>
        <v>0.63469102985008496</v>
      </c>
      <c r="O77" s="332">
        <f>IF(O$10=0,0,O$10/TRE!O$5*1000)</f>
        <v>0.64089749917518402</v>
      </c>
      <c r="P77" s="332">
        <f>IF(P$10=0,0,P$10/TRE!P$5*1000)</f>
        <v>0.5646350223300296</v>
      </c>
      <c r="Q77" s="332">
        <f>IF(Q$10=0,0,Q$10/TRE!Q$5*1000)</f>
        <v>0.5439412287278792</v>
      </c>
      <c r="R77" s="332">
        <f>IF(R$10=0,0,R$10/TRE!R$5*1000)</f>
        <v>0.53523203463159164</v>
      </c>
      <c r="S77" s="332">
        <f>IF(S$10=0,0,S$10/TRE!S$5*1000)</f>
        <v>0.53155817248377246</v>
      </c>
      <c r="T77" s="332">
        <f>IF(T$10=0,0,T$10/TRE!T$5*1000)</f>
        <v>0.54089847856619389</v>
      </c>
      <c r="U77" s="332">
        <f>IF(U$10=0,0,U$10/TRE!U$5*1000)</f>
        <v>0.5369019269278783</v>
      </c>
      <c r="V77" s="332">
        <f>IF(V$10=0,0,V$10/TRE!V$5*1000)</f>
        <v>0.59546319355772204</v>
      </c>
      <c r="W77" s="332">
        <f>IF(W$10=0,0,W$10/TRE!W$5*1000)</f>
        <v>0.56054167995569071</v>
      </c>
      <c r="X77" s="332">
        <f>IF(X$10=0,0,X$10/TRE!X$5*1000)</f>
        <v>0.51824117653955537</v>
      </c>
      <c r="Y77" s="332">
        <f>IF(Y$10=0,0,Y$10/TRE!Y$5*1000)</f>
        <v>0.49831425172844973</v>
      </c>
      <c r="DA77" s="68"/>
    </row>
    <row r="78" spans="1:105" ht="12" customHeight="1" x14ac:dyDescent="0.25">
      <c r="A78" s="174" t="s">
        <v>2403</v>
      </c>
      <c r="B78" s="348">
        <f>IF(B$16=0,0,B$16/TRE!B$5*1000)</f>
        <v>5.9768157753845239</v>
      </c>
      <c r="C78" s="348">
        <f>IF(C$16=0,0,C$16/TRE!C$5*1000)</f>
        <v>5.8447115526906561</v>
      </c>
      <c r="D78" s="348">
        <f>IF(D$16=0,0,D$16/TRE!D$5*1000)</f>
        <v>5.6237794163317467</v>
      </c>
      <c r="E78" s="348">
        <f>IF(E$16=0,0,E$16/TRE!E$5*1000)</f>
        <v>5.6312617359193204</v>
      </c>
      <c r="F78" s="348">
        <f>IF(F$16=0,0,F$16/TRE!F$5*1000)</f>
        <v>5.7340622738253604</v>
      </c>
      <c r="G78" s="348">
        <f>IF(G$16=0,0,G$16/TRE!G$5*1000)</f>
        <v>5.4594641855468389</v>
      </c>
      <c r="H78" s="348">
        <f>IF(H$16=0,0,H$16/TRE!H$5*1000)</f>
        <v>5.0403922301663187</v>
      </c>
      <c r="I78" s="348">
        <f>IF(I$16=0,0,I$16/TRE!I$5*1000)</f>
        <v>4.8741208404346468</v>
      </c>
      <c r="J78" s="348">
        <f>IF(J$16=0,0,J$16/TRE!J$5*1000)</f>
        <v>4.9120765200942964</v>
      </c>
      <c r="K78" s="348">
        <f>IF(K$16=0,0,K$16/TRE!K$5*1000)</f>
        <v>5.151672547279377</v>
      </c>
      <c r="L78" s="348">
        <f>IF(L$16=0,0,L$16/TRE!L$5*1000)</f>
        <v>4.5845307043719323</v>
      </c>
      <c r="M78" s="348">
        <f>IF(M$16=0,0,M$16/TRE!M$5*1000)</f>
        <v>4.1295723789114342</v>
      </c>
      <c r="N78" s="348">
        <f>IF(N$16=0,0,N$16/TRE!N$5*1000)</f>
        <v>4.1223049922391226</v>
      </c>
      <c r="O78" s="348">
        <f>IF(O$16=0,0,O$16/TRE!O$5*1000)</f>
        <v>4.1587744535966165</v>
      </c>
      <c r="P78" s="348">
        <f>IF(P$16=0,0,P$16/TRE!P$5*1000)</f>
        <v>3.6610853554360343</v>
      </c>
      <c r="Q78" s="348">
        <f>IF(Q$16=0,0,Q$16/TRE!Q$5*1000)</f>
        <v>3.5280011007907541</v>
      </c>
      <c r="R78" s="348">
        <f>IF(R$16=0,0,R$16/TRE!R$5*1000)</f>
        <v>3.545261653441901</v>
      </c>
      <c r="S78" s="348">
        <f>IF(S$16=0,0,S$16/TRE!S$5*1000)</f>
        <v>3.5191735518794083</v>
      </c>
      <c r="T78" s="348">
        <f>IF(T$16=0,0,T$16/TRE!T$5*1000)</f>
        <v>3.5462502157772509</v>
      </c>
      <c r="U78" s="348">
        <f>IF(U$16=0,0,U$16/TRE!U$5*1000)</f>
        <v>3.5423698215165649</v>
      </c>
      <c r="V78" s="348">
        <f>IF(V$16=0,0,V$16/TRE!V$5*1000)</f>
        <v>3.9352485404725188</v>
      </c>
      <c r="W78" s="348">
        <f>IF(W$16=0,0,W$16/TRE!W$5*1000)</f>
        <v>3.6978701324977723</v>
      </c>
      <c r="X78" s="348">
        <f>IF(X$16=0,0,X$16/TRE!X$5*1000)</f>
        <v>3.3753132724822481</v>
      </c>
      <c r="Y78" s="348">
        <f>IF(Y$16=0,0,Y$16/TRE!Y$5*1000)</f>
        <v>3.2958120263748687</v>
      </c>
      <c r="DA78" s="178"/>
    </row>
    <row r="79" spans="1:105" ht="12" customHeight="1" x14ac:dyDescent="0.25">
      <c r="A79" s="174" t="s">
        <v>2413</v>
      </c>
      <c r="B79" s="348">
        <f>IF(B$24=0,0,B$24/TRE!B$5*1000)</f>
        <v>2.9658380116221492</v>
      </c>
      <c r="C79" s="348">
        <f>IF(C$24=0,0,C$24/TRE!C$5*1000)</f>
        <v>2.901534251205292</v>
      </c>
      <c r="D79" s="348">
        <f>IF(D$24=0,0,D$24/TRE!D$5*1000)</f>
        <v>2.7951785040901753</v>
      </c>
      <c r="E79" s="348">
        <f>IF(E$24=0,0,E$24/TRE!E$5*1000)</f>
        <v>2.8691332972156709</v>
      </c>
      <c r="F79" s="348">
        <f>IF(F$24=0,0,F$24/TRE!F$5*1000)</f>
        <v>2.9220706704714838</v>
      </c>
      <c r="G79" s="348">
        <f>IF(G$24=0,0,G$24/TRE!G$5*1000)</f>
        <v>2.7791579560435125</v>
      </c>
      <c r="H79" s="348">
        <f>IF(H$24=0,0,H$24/TRE!H$5*1000)</f>
        <v>2.5453936267476664</v>
      </c>
      <c r="I79" s="348">
        <f>IF(I$24=0,0,I$24/TRE!I$5*1000)</f>
        <v>2.4602695581021887</v>
      </c>
      <c r="J79" s="348">
        <f>IF(J$24=0,0,J$24/TRE!J$5*1000)</f>
        <v>2.4862507543258072</v>
      </c>
      <c r="K79" s="348">
        <f>IF(K$24=0,0,K$24/TRE!K$5*1000)</f>
        <v>2.6154811575471211</v>
      </c>
      <c r="L79" s="348">
        <f>IF(L$24=0,0,L$24/TRE!L$5*1000)</f>
        <v>2.3266664009181692</v>
      </c>
      <c r="M79" s="348">
        <f>IF(M$24=0,0,M$24/TRE!M$5*1000)</f>
        <v>2.095878628393812</v>
      </c>
      <c r="N79" s="348">
        <f>IF(N$24=0,0,N$24/TRE!N$5*1000)</f>
        <v>2.108968183925934</v>
      </c>
      <c r="O79" s="348">
        <f>IF(O$24=0,0,O$24/TRE!O$5*1000)</f>
        <v>2.1301318314380819</v>
      </c>
      <c r="P79" s="348">
        <f>IF(P$24=0,0,P$24/TRE!P$5*1000)</f>
        <v>1.8584613474386107</v>
      </c>
      <c r="Q79" s="348">
        <f>IF(Q$24=0,0,Q$24/TRE!Q$5*1000)</f>
        <v>1.789814065954441</v>
      </c>
      <c r="R79" s="348">
        <f>IF(R$24=0,0,R$24/TRE!R$5*1000)</f>
        <v>1.7784687268328416</v>
      </c>
      <c r="S79" s="348">
        <f>IF(S$24=0,0,S$24/TRE!S$5*1000)</f>
        <v>1.7665411548586065</v>
      </c>
      <c r="T79" s="348">
        <f>IF(T$24=0,0,T$24/TRE!T$5*1000)</f>
        <v>1.7869963119569923</v>
      </c>
      <c r="U79" s="348">
        <f>IF(U$24=0,0,U$24/TRE!U$5*1000)</f>
        <v>1.7769927116682112</v>
      </c>
      <c r="V79" s="348">
        <f>IF(V$24=0,0,V$24/TRE!V$5*1000)</f>
        <v>1.9745876352908875</v>
      </c>
      <c r="W79" s="348">
        <f>IF(W$24=0,0,W$24/TRE!W$5*1000)</f>
        <v>1.8589445594436005</v>
      </c>
      <c r="X79" s="348">
        <f>IF(X$24=0,0,X$24/TRE!X$5*1000)</f>
        <v>1.7038998152536515</v>
      </c>
      <c r="Y79" s="348">
        <f>IF(Y$24=0,0,Y$24/TRE!Y$5*1000)</f>
        <v>1.6414429833304192</v>
      </c>
      <c r="DA79" s="178"/>
    </row>
    <row r="80" spans="1:105" ht="12" customHeight="1" x14ac:dyDescent="0.25">
      <c r="A80" s="174" t="s">
        <v>2418</v>
      </c>
      <c r="B80" s="348">
        <f>IF(B$27=0,0,B$27/TRE!B$5*1000)</f>
        <v>8.5383082505493171</v>
      </c>
      <c r="C80" s="348">
        <f>IF(C$27=0,0,C$27/TRE!C$5*1000)</f>
        <v>8.349587932415222</v>
      </c>
      <c r="D80" s="348">
        <f>IF(D$27=0,0,D$27/TRE!D$5*1000)</f>
        <v>8.0339705947596389</v>
      </c>
      <c r="E80" s="348">
        <f>IF(E$27=0,0,E$27/TRE!E$5*1000)</f>
        <v>8.0446596227418912</v>
      </c>
      <c r="F80" s="348">
        <f>IF(F$27=0,0,F$27/TRE!F$5*1000)</f>
        <v>8.1915175340362332</v>
      </c>
      <c r="G80" s="348">
        <f>IF(G$27=0,0,G$27/TRE!G$5*1000)</f>
        <v>7.799234550781196</v>
      </c>
      <c r="H80" s="348">
        <f>IF(H$27=0,0,H$27/TRE!H$5*1000)</f>
        <v>7.2005603288090247</v>
      </c>
      <c r="I80" s="348">
        <f>IF(I$27=0,0,I$27/TRE!I$5*1000)</f>
        <v>6.9630297720494916</v>
      </c>
      <c r="J80" s="348">
        <f>IF(J$27=0,0,J$27/TRE!J$5*1000)</f>
        <v>7.0172521715632783</v>
      </c>
      <c r="K80" s="348">
        <f>IF(K$27=0,0,K$27/TRE!K$5*1000)</f>
        <v>7.3595322103991103</v>
      </c>
      <c r="L80" s="348">
        <f>IF(L$27=0,0,L$27/TRE!L$5*1000)</f>
        <v>6.5493295776741869</v>
      </c>
      <c r="M80" s="348">
        <f>IF(M$27=0,0,M$27/TRE!M$5*1000)</f>
        <v>5.8993891127306206</v>
      </c>
      <c r="N80" s="348">
        <f>IF(N$27=0,0,N$27/TRE!N$5*1000)</f>
        <v>5.8890071317701729</v>
      </c>
      <c r="O80" s="348">
        <f>IF(O$27=0,0,O$27/TRE!O$5*1000)</f>
        <v>5.9411063622808822</v>
      </c>
      <c r="P80" s="348">
        <f>IF(P$27=0,0,P$27/TRE!P$5*1000)</f>
        <v>5.2301219363371922</v>
      </c>
      <c r="Q80" s="348">
        <f>IF(Q$27=0,0,Q$27/TRE!Q$5*1000)</f>
        <v>5.0400015725582206</v>
      </c>
      <c r="R80" s="348">
        <f>IF(R$27=0,0,R$27/TRE!R$5*1000)</f>
        <v>5.0646595049170022</v>
      </c>
      <c r="S80" s="348">
        <f>IF(S$27=0,0,S$27/TRE!S$5*1000)</f>
        <v>5.0273907883991553</v>
      </c>
      <c r="T80" s="348">
        <f>IF(T$27=0,0,T$27/TRE!T$5*1000)</f>
        <v>5.0660717368246448</v>
      </c>
      <c r="U80" s="348">
        <f>IF(U$27=0,0,U$27/TRE!U$5*1000)</f>
        <v>5.0605283164522366</v>
      </c>
      <c r="V80" s="348">
        <f>IF(V$27=0,0,V$27/TRE!V$5*1000)</f>
        <v>5.6217836292464547</v>
      </c>
      <c r="W80" s="348">
        <f>IF(W$27=0,0,W$27/TRE!W$5*1000)</f>
        <v>5.2826716178539606</v>
      </c>
      <c r="X80" s="348">
        <f>IF(X$27=0,0,X$27/TRE!X$5*1000)</f>
        <v>4.8218761035460691</v>
      </c>
      <c r="Y80" s="348">
        <f>IF(Y$27=0,0,Y$27/TRE!Y$5*1000)</f>
        <v>4.7083028948212409</v>
      </c>
      <c r="DA80" s="178"/>
    </row>
    <row r="81" spans="1:105" ht="12" customHeight="1" x14ac:dyDescent="0.25">
      <c r="A81" s="174" t="s">
        <v>2428</v>
      </c>
      <c r="B81" s="348">
        <f>IF(B$35=0,0,B$35/TRE!B$5*1000)</f>
        <v>5.74170049453239</v>
      </c>
      <c r="C81" s="348">
        <f>IF(C$35=0,0,C$35/TRE!C$5*1000)</f>
        <v>5.5941819644999837</v>
      </c>
      <c r="D81" s="348">
        <f>IF(D$35=0,0,D$35/TRE!D$5*1000)</f>
        <v>5.3840814778921295</v>
      </c>
      <c r="E81" s="348">
        <f>IF(E$35=0,0,E$35/TRE!E$5*1000)</f>
        <v>7.5721354464238209</v>
      </c>
      <c r="F81" s="348">
        <f>IF(F$35=0,0,F$35/TRE!F$5*1000)</f>
        <v>7.6469797880341241</v>
      </c>
      <c r="G81" s="348">
        <f>IF(G$35=0,0,G$35/TRE!G$5*1000)</f>
        <v>7.1004467148764157</v>
      </c>
      <c r="H81" s="348">
        <f>IF(H$35=0,0,H$35/TRE!H$5*1000)</f>
        <v>6.1183238526182011</v>
      </c>
      <c r="I81" s="348">
        <f>IF(I$35=0,0,I$35/TRE!I$5*1000)</f>
        <v>5.6981423933994577</v>
      </c>
      <c r="J81" s="348">
        <f>IF(J$35=0,0,J$35/TRE!J$5*1000)</f>
        <v>5.8330447329322448</v>
      </c>
      <c r="K81" s="348">
        <f>IF(K$35=0,0,K$35/TRE!K$5*1000)</f>
        <v>6.4807455072031406</v>
      </c>
      <c r="L81" s="348">
        <f>IF(L$35=0,0,L$35/TRE!L$5*1000)</f>
        <v>5.6807369049286525</v>
      </c>
      <c r="M81" s="348">
        <f>IF(M$35=0,0,M$35/TRE!M$5*1000)</f>
        <v>4.9667698327441023</v>
      </c>
      <c r="N81" s="348">
        <f>IF(N$35=0,0,N$35/TRE!N$5*1000)</f>
        <v>5.8134599881927489</v>
      </c>
      <c r="O81" s="348">
        <f>IF(O$35=0,0,O$35/TRE!O$5*1000)</f>
        <v>5.7074625633032952</v>
      </c>
      <c r="P81" s="348">
        <f>IF(P$35=0,0,P$35/TRE!P$5*1000)</f>
        <v>4.6375374531095686</v>
      </c>
      <c r="Q81" s="348">
        <f>IF(Q$35=0,0,Q$35/TRE!Q$5*1000)</f>
        <v>4.2277897190869753</v>
      </c>
      <c r="R81" s="348">
        <f>IF(R$35=0,0,R$35/TRE!R$5*1000)</f>
        <v>4.3076304922816524</v>
      </c>
      <c r="S81" s="348">
        <f>IF(S$35=0,0,S$35/TRE!S$5*1000)</f>
        <v>4.1095926902907021</v>
      </c>
      <c r="T81" s="348">
        <f>IF(T$35=0,0,T$35/TRE!T$5*1000)</f>
        <v>4.1793465825516112</v>
      </c>
      <c r="U81" s="348">
        <f>IF(U$35=0,0,U$35/TRE!U$5*1000)</f>
        <v>4.1283907197980145</v>
      </c>
      <c r="V81" s="348">
        <f>IF(V$35=0,0,V$35/TRE!V$5*1000)</f>
        <v>4.5428584526283515</v>
      </c>
      <c r="W81" s="348">
        <f>IF(W$35=0,0,W$35/TRE!W$5*1000)</f>
        <v>4.3512686579599258</v>
      </c>
      <c r="X81" s="348">
        <f>IF(X$35=0,0,X$35/TRE!X$5*1000)</f>
        <v>3.8364870106559543</v>
      </c>
      <c r="Y81" s="348">
        <f>IF(Y$35=0,0,Y$35/TRE!Y$5*1000)</f>
        <v>3.6123000316135569</v>
      </c>
      <c r="DA81" s="178"/>
    </row>
    <row r="82" spans="1:105" ht="12" customHeight="1" x14ac:dyDescent="0.25">
      <c r="A82" s="174" t="s">
        <v>2440</v>
      </c>
      <c r="B82" s="348">
        <f>IF(B$46=0,0,B$46/TRE!B$5*1000)</f>
        <v>3.8417782437504644</v>
      </c>
      <c r="C82" s="348">
        <f>IF(C$46=0,0,C$46/TRE!C$5*1000)</f>
        <v>3.7567086055503407</v>
      </c>
      <c r="D82" s="348">
        <f>IF(D$46=0,0,D$46/TRE!D$5*1000)</f>
        <v>3.6044243294969402</v>
      </c>
      <c r="E82" s="348">
        <f>IF(E$46=0,0,E$46/TRE!E$5*1000)</f>
        <v>3.4466774802485927</v>
      </c>
      <c r="F82" s="348">
        <f>IF(F$46=0,0,F$46/TRE!F$5*1000)</f>
        <v>3.5203894035525596</v>
      </c>
      <c r="G82" s="348">
        <f>IF(G$46=0,0,G$46/TRE!G$5*1000)</f>
        <v>3.3982847070139721</v>
      </c>
      <c r="H82" s="348">
        <f>IF(H$46=0,0,H$46/TRE!H$5*1000)</f>
        <v>3.1442748395736158</v>
      </c>
      <c r="I82" s="348">
        <f>IF(I$46=0,0,I$46/TRE!I$5*1000)</f>
        <v>3.0997190787357982</v>
      </c>
      <c r="J82" s="348">
        <f>IF(J$46=0,0,J$46/TRE!J$5*1000)</f>
        <v>3.1193281165413653</v>
      </c>
      <c r="K82" s="348">
        <f>IF(K$46=0,0,K$46/TRE!K$5*1000)</f>
        <v>3.2683723003285463</v>
      </c>
      <c r="L82" s="348">
        <f>IF(L$46=0,0,L$46/TRE!L$5*1000)</f>
        <v>2.8716262282989873</v>
      </c>
      <c r="M82" s="348">
        <f>IF(M$46=0,0,M$46/TRE!M$5*1000)</f>
        <v>2.6310758302797548</v>
      </c>
      <c r="N82" s="348">
        <f>IF(N$46=0,0,N$46/TRE!N$5*1000)</f>
        <v>2.5917271301022078</v>
      </c>
      <c r="O82" s="348">
        <f>IF(O$46=0,0,O$46/TRE!O$5*1000)</f>
        <v>2.5900453386600244</v>
      </c>
      <c r="P82" s="348">
        <f>IF(P$46=0,0,P$46/TRE!P$5*1000)</f>
        <v>2.3709355035202613</v>
      </c>
      <c r="Q82" s="348">
        <f>IF(Q$46=0,0,Q$46/TRE!Q$5*1000)</f>
        <v>2.2738257123054062</v>
      </c>
      <c r="R82" s="348">
        <f>IF(R$46=0,0,R$46/TRE!R$5*1000)</f>
        <v>2.1940478800901881</v>
      </c>
      <c r="S82" s="348">
        <f>IF(S$46=0,0,S$46/TRE!S$5*1000)</f>
        <v>2.1598349424346743</v>
      </c>
      <c r="T82" s="348">
        <f>IF(T$46=0,0,T$46/TRE!T$5*1000)</f>
        <v>2.2065720888531222</v>
      </c>
      <c r="U82" s="348">
        <f>IF(U$46=0,0,U$46/TRE!U$5*1000)</f>
        <v>2.1803290720342452</v>
      </c>
      <c r="V82" s="348">
        <f>IF(V$46=0,0,V$46/TRE!V$5*1000)</f>
        <v>2.3612445737709278</v>
      </c>
      <c r="W82" s="348">
        <f>IF(W$46=0,0,W$46/TRE!W$5*1000)</f>
        <v>2.1965177432130067</v>
      </c>
      <c r="X82" s="348">
        <f>IF(X$46=0,0,X$46/TRE!X$5*1000)</f>
        <v>2.0781184205499552</v>
      </c>
      <c r="Y82" s="348">
        <f>IF(Y$46=0,0,Y$46/TRE!Y$5*1000)</f>
        <v>1.9989184389859567</v>
      </c>
      <c r="DA82" s="178"/>
    </row>
    <row r="83" spans="1:105" ht="12" customHeight="1" x14ac:dyDescent="0.25">
      <c r="A83" s="41" t="s">
        <v>2442</v>
      </c>
      <c r="B83" s="333">
        <f>IF(B$47=0,0,B$47/TRE!B$5*1000)</f>
        <v>2.6014819605388526</v>
      </c>
      <c r="C83" s="333">
        <f>IF(C$47=0,0,C$47/TRE!C$5*1000)</f>
        <v>2.5438765718032608</v>
      </c>
      <c r="D83" s="333">
        <f>IF(D$47=0,0,D$47/TRE!D$5*1000)</f>
        <v>2.4407564092402358</v>
      </c>
      <c r="E83" s="333">
        <f>IF(E$47=0,0,E$47/TRE!E$5*1000)</f>
        <v>2.3339372342087281</v>
      </c>
      <c r="F83" s="333">
        <f>IF(F$47=0,0,F$47/TRE!F$5*1000)</f>
        <v>2.3838516817861848</v>
      </c>
      <c r="G83" s="333">
        <f>IF(G$47=0,0,G$47/TRE!G$5*1000)</f>
        <v>2.301167792923275</v>
      </c>
      <c r="H83" s="333">
        <f>IF(H$47=0,0,H$47/TRE!H$5*1000)</f>
        <v>2.129163568311951</v>
      </c>
      <c r="I83" s="333">
        <f>IF(I$47=0,0,I$47/TRE!I$5*1000)</f>
        <v>2.098992381766704</v>
      </c>
      <c r="J83" s="333">
        <f>IF(J$47=0,0,J$47/TRE!J$5*1000)</f>
        <v>2.1122707531036462</v>
      </c>
      <c r="K83" s="333">
        <f>IF(K$47=0,0,K$47/TRE!K$5*1000)</f>
        <v>2.2131968687836263</v>
      </c>
      <c r="L83" s="333">
        <f>IF(L$47=0,0,L$47/TRE!L$5*1000)</f>
        <v>1.9445380124379912</v>
      </c>
      <c r="M83" s="333">
        <f>IF(M$47=0,0,M$47/TRE!M$5*1000)</f>
        <v>1.7816479440001622</v>
      </c>
      <c r="N83" s="333">
        <f>IF(N$47=0,0,N$47/TRE!N$5*1000)</f>
        <v>1.7550027481591317</v>
      </c>
      <c r="O83" s="333">
        <f>IF(O$47=0,0,O$47/TRE!O$5*1000)</f>
        <v>1.7538639135308334</v>
      </c>
      <c r="P83" s="333">
        <f>IF(P$47=0,0,P$47/TRE!P$5*1000)</f>
        <v>1.6054924440375091</v>
      </c>
      <c r="Q83" s="333">
        <f>IF(Q$47=0,0,Q$47/TRE!Q$5*1000)</f>
        <v>1.5397339972952748</v>
      </c>
      <c r="R83" s="333">
        <f>IF(R$47=0,0,R$47/TRE!R$5*1000)</f>
        <v>1.4857119850418612</v>
      </c>
      <c r="S83" s="333">
        <f>IF(S$47=0,0,S$47/TRE!S$5*1000)</f>
        <v>1.4625444999657391</v>
      </c>
      <c r="T83" s="333">
        <f>IF(T$47=0,0,T$47/TRE!T$5*1000)</f>
        <v>1.4941928241480216</v>
      </c>
      <c r="U83" s="333">
        <f>IF(U$47=0,0,U$47/TRE!U$5*1000)</f>
        <v>1.4764222162386549</v>
      </c>
      <c r="V83" s="333">
        <f>IF(V$47=0,0,V$47/TRE!V$5*1000)</f>
        <v>1.5989301759095262</v>
      </c>
      <c r="W83" s="333">
        <f>IF(W$47=0,0,W$47/TRE!W$5*1000)</f>
        <v>1.4873844668852538</v>
      </c>
      <c r="X83" s="333">
        <f>IF(X$47=0,0,X$47/TRE!X$5*1000)</f>
        <v>1.4072096929901172</v>
      </c>
      <c r="Y83" s="333">
        <f>IF(Y$47=0,0,Y$47/TRE!Y$5*1000)</f>
        <v>1.353578975587592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Useful energy demand"</f>
        <v>DE: Transport equipment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23</v>
      </c>
      <c r="B5" s="223">
        <v>1654.4773726019801</v>
      </c>
      <c r="C5" s="223">
        <v>1705.262068320862</v>
      </c>
      <c r="D5" s="223">
        <v>1692.7827368233241</v>
      </c>
      <c r="E5" s="223">
        <v>1871.077990222499</v>
      </c>
      <c r="F5" s="223">
        <v>1937.9787723262889</v>
      </c>
      <c r="G5" s="223">
        <v>1917.606208285622</v>
      </c>
      <c r="H5" s="223">
        <v>1838.4884358816889</v>
      </c>
      <c r="I5" s="223">
        <v>1802.389148035769</v>
      </c>
      <c r="J5" s="223">
        <v>1709.4581708407241</v>
      </c>
      <c r="K5" s="223">
        <v>1481.0950981894789</v>
      </c>
      <c r="L5" s="223">
        <v>1701.529773014865</v>
      </c>
      <c r="M5" s="223">
        <v>1670.3342561519721</v>
      </c>
      <c r="N5" s="223">
        <v>1746.618734281363</v>
      </c>
      <c r="O5" s="223">
        <v>1806.505244777509</v>
      </c>
      <c r="P5" s="223">
        <v>1668.353567522958</v>
      </c>
      <c r="Q5" s="223">
        <v>1664.8197358172999</v>
      </c>
      <c r="R5" s="223">
        <v>1726.1232078815351</v>
      </c>
      <c r="S5" s="223">
        <v>1716.609594768951</v>
      </c>
      <c r="T5" s="223">
        <v>1682.674747772068</v>
      </c>
      <c r="U5" s="223">
        <v>1630.4292066540729</v>
      </c>
      <c r="V5" s="223">
        <v>1461.730905501249</v>
      </c>
      <c r="W5" s="223">
        <v>1520.811618949687</v>
      </c>
      <c r="X5" s="223">
        <v>1392.1838950104859</v>
      </c>
      <c r="Y5" s="223">
        <v>1406.028013342114</v>
      </c>
      <c r="DA5" s="89" t="s">
        <v>2444</v>
      </c>
    </row>
    <row r="6" spans="1:105" ht="12" customHeight="1" x14ac:dyDescent="0.25">
      <c r="A6" s="55" t="s">
        <v>91</v>
      </c>
      <c r="B6" s="259">
        <v>32.653514499284057</v>
      </c>
      <c r="C6" s="259">
        <v>33.673263472143773</v>
      </c>
      <c r="D6" s="259">
        <v>33.382204409599701</v>
      </c>
      <c r="E6" s="259">
        <v>32.731256392113458</v>
      </c>
      <c r="F6" s="259">
        <v>34.044867040801982</v>
      </c>
      <c r="G6" s="259">
        <v>34.196149954665067</v>
      </c>
      <c r="H6" s="259">
        <v>33.558772030805017</v>
      </c>
      <c r="I6" s="259">
        <v>33.551220054647523</v>
      </c>
      <c r="J6" s="259">
        <v>31.639211686899291</v>
      </c>
      <c r="K6" s="259">
        <v>26.937285291521771</v>
      </c>
      <c r="L6" s="259">
        <v>30.894918676089581</v>
      </c>
      <c r="M6" s="259">
        <v>30.870635953283649</v>
      </c>
      <c r="N6" s="259">
        <v>30.582847311803061</v>
      </c>
      <c r="O6" s="259">
        <v>31.699024756939039</v>
      </c>
      <c r="P6" s="259">
        <v>30.595075594325149</v>
      </c>
      <c r="Q6" s="259">
        <v>30.953984090085459</v>
      </c>
      <c r="R6" s="259">
        <v>31.60576867431563</v>
      </c>
      <c r="S6" s="259">
        <v>31.634830315788591</v>
      </c>
      <c r="T6" s="259">
        <v>31.063909420240261</v>
      </c>
      <c r="U6" s="259">
        <v>30.106666782875919</v>
      </c>
      <c r="V6" s="259">
        <v>26.691248803375181</v>
      </c>
      <c r="W6" s="259">
        <v>27.431827216423951</v>
      </c>
      <c r="X6" s="259">
        <v>25.758862856732051</v>
      </c>
      <c r="Y6" s="259">
        <v>26.104505829523251</v>
      </c>
      <c r="DA6" s="67" t="s">
        <v>2445</v>
      </c>
    </row>
    <row r="7" spans="1:105" ht="12" customHeight="1" x14ac:dyDescent="0.25">
      <c r="A7" s="173" t="s">
        <v>92</v>
      </c>
      <c r="B7" s="224">
        <v>11.515277296991989</v>
      </c>
      <c r="C7" s="224">
        <v>11.874892253478819</v>
      </c>
      <c r="D7" s="224">
        <v>11.772250137725219</v>
      </c>
      <c r="E7" s="224">
        <v>11.542693012183779</v>
      </c>
      <c r="F7" s="224">
        <v>12.00593842732161</v>
      </c>
      <c r="G7" s="224">
        <v>12.059288418284099</v>
      </c>
      <c r="H7" s="224">
        <v>11.834516792663511</v>
      </c>
      <c r="I7" s="224">
        <v>11.831853584707879</v>
      </c>
      <c r="J7" s="224">
        <v>11.157582931566621</v>
      </c>
      <c r="K7" s="224">
        <v>9.4994463694515296</v>
      </c>
      <c r="L7" s="224">
        <v>10.895107650081229</v>
      </c>
      <c r="M7" s="224">
        <v>10.886544336424979</v>
      </c>
      <c r="N7" s="224">
        <v>10.78505553620268</v>
      </c>
      <c r="O7" s="224">
        <v>11.178676038941241</v>
      </c>
      <c r="P7" s="224">
        <v>10.78936784580449</v>
      </c>
      <c r="Q7" s="224">
        <v>10.91593709619916</v>
      </c>
      <c r="R7" s="224">
        <v>11.14578923739762</v>
      </c>
      <c r="S7" s="224">
        <v>11.156037838976911</v>
      </c>
      <c r="T7" s="224">
        <v>10.95470231575076</v>
      </c>
      <c r="U7" s="224">
        <v>10.617130247972391</v>
      </c>
      <c r="V7" s="224">
        <v>9.412681485804832</v>
      </c>
      <c r="W7" s="224">
        <v>9.6738468126369543</v>
      </c>
      <c r="X7" s="224">
        <v>9.0838751417388828</v>
      </c>
      <c r="Y7" s="224">
        <v>9.2057662991986611</v>
      </c>
      <c r="DA7" s="177" t="s">
        <v>2446</v>
      </c>
    </row>
    <row r="8" spans="1:105" ht="12" customHeight="1" x14ac:dyDescent="0.25">
      <c r="A8" s="173" t="s">
        <v>93</v>
      </c>
      <c r="B8" s="224">
        <v>76.882988674505199</v>
      </c>
      <c r="C8" s="224">
        <v>79.283996649708939</v>
      </c>
      <c r="D8" s="224">
        <v>78.598695512838091</v>
      </c>
      <c r="E8" s="224">
        <v>77.066032648717183</v>
      </c>
      <c r="F8" s="224">
        <v>80.15894053855682</v>
      </c>
      <c r="G8" s="224">
        <v>80.515137497185506</v>
      </c>
      <c r="H8" s="224">
        <v>79.014425538520626</v>
      </c>
      <c r="I8" s="224">
        <v>78.996644343868539</v>
      </c>
      <c r="J8" s="224">
        <v>74.494803732305272</v>
      </c>
      <c r="K8" s="224">
        <v>63.42407645080263</v>
      </c>
      <c r="L8" s="224">
        <v>72.742359255866134</v>
      </c>
      <c r="M8" s="224">
        <v>72.685185370264435</v>
      </c>
      <c r="N8" s="224">
        <v>72.007584468711002</v>
      </c>
      <c r="O8" s="224">
        <v>74.635634134697455</v>
      </c>
      <c r="P8" s="224">
        <v>72.036376068055546</v>
      </c>
      <c r="Q8" s="224">
        <v>72.881429295490776</v>
      </c>
      <c r="R8" s="224">
        <v>74.416061863408856</v>
      </c>
      <c r="S8" s="224">
        <v>74.484487755276561</v>
      </c>
      <c r="T8" s="224">
        <v>73.140249457514059</v>
      </c>
      <c r="U8" s="224">
        <v>70.886413202036863</v>
      </c>
      <c r="V8" s="224">
        <v>62.8447813635279</v>
      </c>
      <c r="W8" s="224">
        <v>64.588479786687216</v>
      </c>
      <c r="X8" s="224">
        <v>60.649470406185053</v>
      </c>
      <c r="Y8" s="224">
        <v>61.463289842469941</v>
      </c>
      <c r="DA8" s="177" t="s">
        <v>2447</v>
      </c>
    </row>
    <row r="9" spans="1:105" ht="12" customHeight="1" x14ac:dyDescent="0.25">
      <c r="A9" s="173" t="s">
        <v>94</v>
      </c>
      <c r="B9" s="224">
        <v>33.649658218317391</v>
      </c>
      <c r="C9" s="224">
        <v>34.700516140700053</v>
      </c>
      <c r="D9" s="224">
        <v>34.400577891291512</v>
      </c>
      <c r="E9" s="224">
        <v>33.729771742483727</v>
      </c>
      <c r="F9" s="224">
        <v>35.083456025419963</v>
      </c>
      <c r="G9" s="224">
        <v>35.239354048154283</v>
      </c>
      <c r="H9" s="224">
        <v>34.582531968734237</v>
      </c>
      <c r="I9" s="224">
        <v>34.574749608382866</v>
      </c>
      <c r="J9" s="224">
        <v>32.604412599583952</v>
      </c>
      <c r="K9" s="224">
        <v>27.75904699045152</v>
      </c>
      <c r="L9" s="224">
        <v>31.8374138304751</v>
      </c>
      <c r="M9" s="224">
        <v>31.812390327322081</v>
      </c>
      <c r="N9" s="224">
        <v>31.515822268004982</v>
      </c>
      <c r="O9" s="224">
        <v>32.666050355724103</v>
      </c>
      <c r="P9" s="224">
        <v>31.528423592357811</v>
      </c>
      <c r="Q9" s="224">
        <v>31.89828112221878</v>
      </c>
      <c r="R9" s="224">
        <v>32.569949358475398</v>
      </c>
      <c r="S9" s="224">
        <v>32.599897568272233</v>
      </c>
      <c r="T9" s="224">
        <v>32.011559887030643</v>
      </c>
      <c r="U9" s="224">
        <v>31.025115148286911</v>
      </c>
      <c r="V9" s="224">
        <v>27.50550479561214</v>
      </c>
      <c r="W9" s="224">
        <v>28.268675647665489</v>
      </c>
      <c r="X9" s="224">
        <v>26.544675037676232</v>
      </c>
      <c r="Y9" s="224">
        <v>26.900862360184561</v>
      </c>
      <c r="DA9" s="177" t="s">
        <v>2448</v>
      </c>
    </row>
    <row r="10" spans="1:105" ht="12" customHeight="1" x14ac:dyDescent="0.25">
      <c r="A10" s="56" t="s">
        <v>95</v>
      </c>
      <c r="B10" s="260">
        <v>58.546931070505373</v>
      </c>
      <c r="C10" s="260">
        <v>60.392604540924033</v>
      </c>
      <c r="D10" s="260">
        <v>59.943767896875762</v>
      </c>
      <c r="E10" s="260">
        <v>60.891397199541601</v>
      </c>
      <c r="F10" s="260">
        <v>63.235993370290068</v>
      </c>
      <c r="G10" s="260">
        <v>63.034132398402477</v>
      </c>
      <c r="H10" s="260">
        <v>61.519254245953853</v>
      </c>
      <c r="I10" s="260">
        <v>60.985086351040643</v>
      </c>
      <c r="J10" s="260">
        <v>57.616614079869208</v>
      </c>
      <c r="K10" s="260">
        <v>49.163573062453899</v>
      </c>
      <c r="L10" s="260">
        <v>56.669914527468443</v>
      </c>
      <c r="M10" s="260">
        <v>56.214307246944017</v>
      </c>
      <c r="N10" s="260">
        <v>56.272383439821382</v>
      </c>
      <c r="O10" s="260">
        <v>58.608377862812432</v>
      </c>
      <c r="P10" s="260">
        <v>55.42619779229274</v>
      </c>
      <c r="Q10" s="260">
        <v>56.107214619287802</v>
      </c>
      <c r="R10" s="260">
        <v>58.058153330552102</v>
      </c>
      <c r="S10" s="260">
        <v>58.336253793873539</v>
      </c>
      <c r="T10" s="260">
        <v>57.327789755850702</v>
      </c>
      <c r="U10" s="260">
        <v>55.756328706398257</v>
      </c>
      <c r="V10" s="260">
        <v>50.100638392591009</v>
      </c>
      <c r="W10" s="260">
        <v>51.878132750445538</v>
      </c>
      <c r="X10" s="260">
        <v>47.838654326556608</v>
      </c>
      <c r="Y10" s="260">
        <v>48.617311522196211</v>
      </c>
      <c r="DA10" s="68" t="s">
        <v>2449</v>
      </c>
    </row>
    <row r="11" spans="1:105" ht="12" customHeight="1" x14ac:dyDescent="0.25">
      <c r="A11" s="37" t="s">
        <v>159</v>
      </c>
      <c r="B11" s="226">
        <v>2.6323731014162788</v>
      </c>
      <c r="C11" s="226">
        <v>2.427352300343554</v>
      </c>
      <c r="D11" s="226">
        <v>2.5543842640737311</v>
      </c>
      <c r="E11" s="226">
        <v>2.7082914669082139</v>
      </c>
      <c r="F11" s="226">
        <v>2.6653910209983058</v>
      </c>
      <c r="G11" s="226">
        <v>2.3368438509202472</v>
      </c>
      <c r="H11" s="226">
        <v>3.717182692041296</v>
      </c>
      <c r="I11" s="226">
        <v>2.1198133317501759</v>
      </c>
      <c r="J11" s="226">
        <v>1.789251314722472</v>
      </c>
      <c r="K11" s="226">
        <v>1.570092844392841</v>
      </c>
      <c r="L11" s="226">
        <v>2.5436143439471519</v>
      </c>
      <c r="M11" s="226">
        <v>1.334430332058864</v>
      </c>
      <c r="N11" s="226">
        <v>1.5090952809497331</v>
      </c>
      <c r="O11" s="226">
        <v>1.5588415817277961</v>
      </c>
      <c r="P11" s="226">
        <v>1.082810960263187</v>
      </c>
      <c r="Q11" s="226">
        <v>1.061131321395453</v>
      </c>
      <c r="R11" s="226">
        <v>1.1906559223505311</v>
      </c>
      <c r="S11" s="226">
        <v>1.0964644359124951</v>
      </c>
      <c r="T11" s="226">
        <v>1.047635279938322</v>
      </c>
      <c r="U11" s="226">
        <v>0.97483871927489274</v>
      </c>
      <c r="V11" s="226">
        <v>0.92991542561647011</v>
      </c>
      <c r="W11" s="226">
        <v>1.034843821766086</v>
      </c>
      <c r="X11" s="226">
        <v>1.721184104494782</v>
      </c>
      <c r="Y11" s="226">
        <v>1.6609223379414251</v>
      </c>
      <c r="DA11" s="69" t="s">
        <v>2450</v>
      </c>
    </row>
    <row r="12" spans="1:105" ht="12" customHeight="1" x14ac:dyDescent="0.25">
      <c r="A12" s="37" t="s">
        <v>35</v>
      </c>
      <c r="B12" s="226">
        <v>20.25225722718034</v>
      </c>
      <c r="C12" s="226">
        <v>21.150819209052489</v>
      </c>
      <c r="D12" s="226">
        <v>21.373253538064439</v>
      </c>
      <c r="E12" s="226">
        <v>25.794607848114278</v>
      </c>
      <c r="F12" s="226">
        <v>26.671872838917771</v>
      </c>
      <c r="G12" s="226">
        <v>25.39521646035011</v>
      </c>
      <c r="H12" s="226">
        <v>23.32114744768359</v>
      </c>
      <c r="I12" s="226">
        <v>22.429303913067962</v>
      </c>
      <c r="J12" s="226">
        <v>21.68117290015531</v>
      </c>
      <c r="K12" s="226">
        <v>18.362684515775879</v>
      </c>
      <c r="L12" s="226">
        <v>22.10963500098838</v>
      </c>
      <c r="M12" s="226">
        <v>21.352158268126558</v>
      </c>
      <c r="N12" s="226">
        <v>21.921562390847619</v>
      </c>
      <c r="O12" s="226">
        <v>24.319005102718378</v>
      </c>
      <c r="P12" s="226">
        <v>19.156143813038678</v>
      </c>
      <c r="Q12" s="226">
        <v>20.427800668109271</v>
      </c>
      <c r="R12" s="226">
        <v>22.612265618850788</v>
      </c>
      <c r="S12" s="226">
        <v>24.179533334964439</v>
      </c>
      <c r="T12" s="226">
        <v>22.830971878721691</v>
      </c>
      <c r="U12" s="226">
        <v>22.55064746041969</v>
      </c>
      <c r="V12" s="226">
        <v>22.513243044872041</v>
      </c>
      <c r="W12" s="226">
        <v>24.256616209337</v>
      </c>
      <c r="X12" s="226">
        <v>20.10790112001661</v>
      </c>
      <c r="Y12" s="226">
        <v>19.937396118304392</v>
      </c>
      <c r="DA12" s="69" t="s">
        <v>2451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1.8435541048103379E-2</v>
      </c>
      <c r="U13" s="226">
        <v>1.8435541048105391E-2</v>
      </c>
      <c r="V13" s="226">
        <v>3.6871082096206993E-2</v>
      </c>
      <c r="W13" s="226">
        <v>3.6871082096208298E-2</v>
      </c>
      <c r="X13" s="226">
        <v>3.6871082096206223E-2</v>
      </c>
      <c r="Y13" s="226">
        <v>3.6871082096207493E-2</v>
      </c>
      <c r="DA13" s="69" t="s">
        <v>2452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0.5231082000195636</v>
      </c>
      <c r="U14" s="226">
        <v>0.5415711832410055</v>
      </c>
      <c r="V14" s="226">
        <v>0.48303803345430207</v>
      </c>
      <c r="W14" s="226">
        <v>0.54369160025869856</v>
      </c>
      <c r="X14" s="226">
        <v>0.50545624798195088</v>
      </c>
      <c r="Y14" s="226">
        <v>0.64093327284983381</v>
      </c>
      <c r="DA14" s="69" t="s">
        <v>2453</v>
      </c>
    </row>
    <row r="15" spans="1:105" ht="12" customHeight="1" x14ac:dyDescent="0.25">
      <c r="A15" s="37" t="s">
        <v>40</v>
      </c>
      <c r="B15" s="226">
        <v>35.662300741908737</v>
      </c>
      <c r="C15" s="226">
        <v>36.814433031527983</v>
      </c>
      <c r="D15" s="226">
        <v>36.016130094737591</v>
      </c>
      <c r="E15" s="226">
        <v>32.388497884519097</v>
      </c>
      <c r="F15" s="226">
        <v>33.898729510373997</v>
      </c>
      <c r="G15" s="226">
        <v>35.302072087132117</v>
      </c>
      <c r="H15" s="226">
        <v>34.480924106228969</v>
      </c>
      <c r="I15" s="226">
        <v>36.435969106222501</v>
      </c>
      <c r="J15" s="226">
        <v>34.146189864991427</v>
      </c>
      <c r="K15" s="226">
        <v>29.230795702285182</v>
      </c>
      <c r="L15" s="226">
        <v>32.016665182532897</v>
      </c>
      <c r="M15" s="226">
        <v>33.527718646758593</v>
      </c>
      <c r="N15" s="226">
        <v>32.841725768024027</v>
      </c>
      <c r="O15" s="226">
        <v>32.730531178366263</v>
      </c>
      <c r="P15" s="226">
        <v>35.18724301899087</v>
      </c>
      <c r="Q15" s="226">
        <v>34.618282629783081</v>
      </c>
      <c r="R15" s="226">
        <v>34.255231789350781</v>
      </c>
      <c r="S15" s="226">
        <v>33.060256022996597</v>
      </c>
      <c r="T15" s="226">
        <v>32.907638856123008</v>
      </c>
      <c r="U15" s="226">
        <v>31.67083580241458</v>
      </c>
      <c r="V15" s="226">
        <v>26.137570806551981</v>
      </c>
      <c r="W15" s="226">
        <v>26.00611003698755</v>
      </c>
      <c r="X15" s="226">
        <v>25.467241771967061</v>
      </c>
      <c r="Y15" s="226">
        <v>26.341188711004349</v>
      </c>
      <c r="DA15" s="69" t="s">
        <v>2454</v>
      </c>
    </row>
    <row r="16" spans="1:105" ht="12" customHeight="1" x14ac:dyDescent="0.25">
      <c r="A16" s="57" t="s">
        <v>2403</v>
      </c>
      <c r="B16" s="261">
        <f t="shared" ref="B16:Y16" si="0">B17+B23</f>
        <v>292.16257291326878</v>
      </c>
      <c r="C16" s="261">
        <f t="shared" si="0"/>
        <v>301.38082698965218</v>
      </c>
      <c r="D16" s="261">
        <f t="shared" si="0"/>
        <v>299.132488306038</v>
      </c>
      <c r="E16" s="261">
        <f t="shared" si="0"/>
        <v>303.7579487040976</v>
      </c>
      <c r="F16" s="261">
        <f t="shared" si="0"/>
        <v>315.4032350829977</v>
      </c>
      <c r="G16" s="261">
        <f t="shared" si="0"/>
        <v>314.29795189889222</v>
      </c>
      <c r="H16" s="261">
        <f t="shared" si="0"/>
        <v>306.96133610359681</v>
      </c>
      <c r="I16" s="261">
        <f t="shared" si="0"/>
        <v>303.88895368078352</v>
      </c>
      <c r="J16" s="261">
        <f t="shared" si="0"/>
        <v>287.11047521959921</v>
      </c>
      <c r="K16" s="261">
        <f t="shared" si="0"/>
        <v>245.11283445362739</v>
      </c>
      <c r="L16" s="261">
        <f t="shared" si="0"/>
        <v>282.69746903179816</v>
      </c>
      <c r="M16" s="261">
        <f t="shared" si="0"/>
        <v>280.21133626350911</v>
      </c>
      <c r="N16" s="261">
        <f t="shared" si="0"/>
        <v>280.62502820125729</v>
      </c>
      <c r="O16" s="261">
        <f t="shared" si="0"/>
        <v>292.36236714917828</v>
      </c>
      <c r="P16" s="261">
        <f t="shared" si="0"/>
        <v>276.41193616454188</v>
      </c>
      <c r="Q16" s="261">
        <f t="shared" si="0"/>
        <v>279.77569696999058</v>
      </c>
      <c r="R16" s="261">
        <f t="shared" si="0"/>
        <v>287.68366009549425</v>
      </c>
      <c r="S16" s="261">
        <f t="shared" si="0"/>
        <v>289.13679296692771</v>
      </c>
      <c r="T16" s="261">
        <f t="shared" si="0"/>
        <v>282.88975763643799</v>
      </c>
      <c r="U16" s="261">
        <f t="shared" si="0"/>
        <v>274.6605684226538</v>
      </c>
      <c r="V16" s="261">
        <f t="shared" si="0"/>
        <v>247.09384028394368</v>
      </c>
      <c r="W16" s="261">
        <f t="shared" si="0"/>
        <v>255.87179687588988</v>
      </c>
      <c r="X16" s="261">
        <f t="shared" si="0"/>
        <v>236.46506959764241</v>
      </c>
      <c r="Y16" s="261">
        <f t="shared" si="0"/>
        <v>241.2764386456162</v>
      </c>
      <c r="DA16" s="70"/>
    </row>
    <row r="17" spans="1:105" ht="12" customHeight="1" x14ac:dyDescent="0.25">
      <c r="A17" s="60" t="s">
        <v>2404</v>
      </c>
      <c r="B17" s="329">
        <v>123.0801972033414</v>
      </c>
      <c r="C17" s="329">
        <v>127.2588011632651</v>
      </c>
      <c r="D17" s="329">
        <v>128.18537059744861</v>
      </c>
      <c r="E17" s="329">
        <v>145.40175858252351</v>
      </c>
      <c r="F17" s="329">
        <v>149.46806919036709</v>
      </c>
      <c r="G17" s="329">
        <v>141.37531834590351</v>
      </c>
      <c r="H17" s="329">
        <v>138.58537793289329</v>
      </c>
      <c r="I17" s="329">
        <v>126.55663702659891</v>
      </c>
      <c r="J17" s="329">
        <v>120.119485258273</v>
      </c>
      <c r="K17" s="329">
        <v>101.4814316755607</v>
      </c>
      <c r="L17" s="329">
        <v>125.10414643664279</v>
      </c>
      <c r="M17" s="329">
        <v>115.12598338440471</v>
      </c>
      <c r="N17" s="329">
        <v>118.5472316374095</v>
      </c>
      <c r="O17" s="329">
        <v>130.2250150002013</v>
      </c>
      <c r="P17" s="329">
        <v>101.5696615307794</v>
      </c>
      <c r="Q17" s="329">
        <v>108.0132939985448</v>
      </c>
      <c r="R17" s="329">
        <v>132.15206309643861</v>
      </c>
      <c r="S17" s="329">
        <v>138.90652691877381</v>
      </c>
      <c r="T17" s="329">
        <v>128.9640437899659</v>
      </c>
      <c r="U17" s="329">
        <v>130.4765631825889</v>
      </c>
      <c r="V17" s="329">
        <v>128.82974651658239</v>
      </c>
      <c r="W17" s="329">
        <v>137.30184936338469</v>
      </c>
      <c r="X17" s="329">
        <v>114.25706854541831</v>
      </c>
      <c r="Y17" s="329">
        <v>123.39180473083189</v>
      </c>
      <c r="DA17" s="72" t="s">
        <v>2455</v>
      </c>
    </row>
    <row r="18" spans="1:105" ht="12" customHeight="1" x14ac:dyDescent="0.25">
      <c r="A18" s="59" t="s">
        <v>28</v>
      </c>
      <c r="B18" s="230">
        <v>1.970649235553162</v>
      </c>
      <c r="C18" s="230">
        <v>1.8097304307512461</v>
      </c>
      <c r="D18" s="230">
        <v>2.02205849320264</v>
      </c>
      <c r="E18" s="230">
        <v>3.462004047513763</v>
      </c>
      <c r="F18" s="230">
        <v>3.7273479030090702</v>
      </c>
      <c r="G18" s="230">
        <v>3.487661727235388</v>
      </c>
      <c r="H18" s="230">
        <v>3.3935643509027389</v>
      </c>
      <c r="I18" s="230">
        <v>4.0876617113406102</v>
      </c>
      <c r="J18" s="230">
        <v>3.3299714931140061</v>
      </c>
      <c r="K18" s="230">
        <v>1.884241886430448</v>
      </c>
      <c r="L18" s="230">
        <v>2.1563395022655798</v>
      </c>
      <c r="M18" s="230">
        <v>2.022237256055047</v>
      </c>
      <c r="N18" s="230">
        <v>1.5980571189707149</v>
      </c>
      <c r="O18" s="230">
        <v>0.84194013697011094</v>
      </c>
      <c r="P18" s="230">
        <v>0</v>
      </c>
      <c r="Q18" s="230">
        <v>0.38567214328018978</v>
      </c>
      <c r="R18" s="230">
        <v>23.072429735676899</v>
      </c>
      <c r="S18" s="230">
        <v>23.033878185558169</v>
      </c>
      <c r="T18" s="230">
        <v>16.271825366598591</v>
      </c>
      <c r="U18" s="230">
        <v>22.094764416778201</v>
      </c>
      <c r="V18" s="230">
        <v>19.741194510739462</v>
      </c>
      <c r="W18" s="230">
        <v>20.814294876060359</v>
      </c>
      <c r="X18" s="230">
        <v>8.3016550465565846</v>
      </c>
      <c r="Y18" s="230">
        <v>8.1876707035001672</v>
      </c>
      <c r="DA18" s="71" t="s">
        <v>2456</v>
      </c>
    </row>
    <row r="19" spans="1:105" ht="12" customHeight="1" x14ac:dyDescent="0.25">
      <c r="A19" s="59" t="s">
        <v>31</v>
      </c>
      <c r="B19" s="230">
        <v>11.78156076629273</v>
      </c>
      <c r="C19" s="230">
        <v>13.117247294986321</v>
      </c>
      <c r="D19" s="230">
        <v>11.640567088071929</v>
      </c>
      <c r="E19" s="230">
        <v>1.051630563807733</v>
      </c>
      <c r="F19" s="230">
        <v>0.8685789010565691</v>
      </c>
      <c r="G19" s="230">
        <v>0.85521722852760163</v>
      </c>
      <c r="H19" s="230">
        <v>1.8293948312900561</v>
      </c>
      <c r="I19" s="230">
        <v>1.9087270170987991</v>
      </c>
      <c r="J19" s="230">
        <v>0.98058294665176515</v>
      </c>
      <c r="K19" s="230">
        <v>0.83659512195859909</v>
      </c>
      <c r="L19" s="230">
        <v>0.83772960979128031</v>
      </c>
      <c r="M19" s="230">
        <v>0.81978779666171941</v>
      </c>
      <c r="N19" s="230">
        <v>0.70118668256961714</v>
      </c>
      <c r="O19" s="230">
        <v>0.52334208354932066</v>
      </c>
      <c r="P19" s="230">
        <v>0.49630796220017281</v>
      </c>
      <c r="Q19" s="230">
        <v>0.48038966765545432</v>
      </c>
      <c r="R19" s="230">
        <v>0.46900029774936097</v>
      </c>
      <c r="S19" s="230">
        <v>0.46377337704190158</v>
      </c>
      <c r="T19" s="230">
        <v>0.46237014101458618</v>
      </c>
      <c r="U19" s="230">
        <v>0.77116865914973942</v>
      </c>
      <c r="V19" s="230">
        <v>1.088614371080475</v>
      </c>
      <c r="W19" s="230">
        <v>0.62940284167941896</v>
      </c>
      <c r="X19" s="230">
        <v>0.61130053006997698</v>
      </c>
      <c r="Y19" s="230">
        <v>17.875069653622731</v>
      </c>
      <c r="DA19" s="71" t="s">
        <v>2457</v>
      </c>
    </row>
    <row r="20" spans="1:105" ht="12" customHeight="1" x14ac:dyDescent="0.25">
      <c r="A20" s="59" t="s">
        <v>159</v>
      </c>
      <c r="B20" s="230">
        <v>12.83452868471784</v>
      </c>
      <c r="C20" s="230">
        <v>11.806248109005979</v>
      </c>
      <c r="D20" s="230">
        <v>12.46793311503246</v>
      </c>
      <c r="E20" s="230">
        <v>13.61705327509512</v>
      </c>
      <c r="F20" s="230">
        <v>13.417124200845739</v>
      </c>
      <c r="G20" s="230">
        <v>11.77131101668787</v>
      </c>
      <c r="H20" s="230">
        <v>18.666314864151978</v>
      </c>
      <c r="I20" s="230">
        <v>10.609591901660311</v>
      </c>
      <c r="J20" s="230">
        <v>8.9984069661548016</v>
      </c>
      <c r="K20" s="230">
        <v>7.9337332815524508</v>
      </c>
      <c r="L20" s="230">
        <v>12.87527401073331</v>
      </c>
      <c r="M20" s="230">
        <v>6.7568447668338854</v>
      </c>
      <c r="N20" s="230">
        <v>7.6587468005935522</v>
      </c>
      <c r="O20" s="230">
        <v>7.9410055988623967</v>
      </c>
      <c r="P20" s="230">
        <v>5.5329576729293768</v>
      </c>
      <c r="Q20" s="230">
        <v>5.414211527692582</v>
      </c>
      <c r="R20" s="230">
        <v>5.5593177154842071</v>
      </c>
      <c r="S20" s="230">
        <v>5.1237658060317406</v>
      </c>
      <c r="T20" s="230">
        <v>5.0392750859496527</v>
      </c>
      <c r="U20" s="230">
        <v>4.5638759207812152</v>
      </c>
      <c r="V20" s="230">
        <v>4.3268778521120348</v>
      </c>
      <c r="W20" s="230">
        <v>4.8519636704864944</v>
      </c>
      <c r="X20" s="230">
        <v>8.4935364162781131</v>
      </c>
      <c r="Y20" s="230">
        <v>7.6438939460879007</v>
      </c>
      <c r="DA20" s="71" t="s">
        <v>2458</v>
      </c>
    </row>
    <row r="21" spans="1:105" ht="12" customHeight="1" x14ac:dyDescent="0.25">
      <c r="A21" s="59" t="s">
        <v>32</v>
      </c>
      <c r="B21" s="230">
        <v>0.11495951580992771</v>
      </c>
      <c r="C21" s="230">
        <v>0.11475196737393149</v>
      </c>
      <c r="D21" s="230">
        <v>0.2301177713174761</v>
      </c>
      <c r="E21" s="230">
        <v>0.68354595216457636</v>
      </c>
      <c r="F21" s="230">
        <v>0.40826524272764447</v>
      </c>
      <c r="G21" s="230">
        <v>0.40171133063644299</v>
      </c>
      <c r="H21" s="230">
        <v>0.39015356649150229</v>
      </c>
      <c r="I21" s="230">
        <v>0.38079848970227892</v>
      </c>
      <c r="J21" s="230">
        <v>0.38365095377435249</v>
      </c>
      <c r="K21" s="230">
        <v>0.26138465649562209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30">
        <v>0</v>
      </c>
      <c r="V21" s="230">
        <v>1.427728574937142</v>
      </c>
      <c r="W21" s="230">
        <v>0</v>
      </c>
      <c r="X21" s="230">
        <v>0</v>
      </c>
      <c r="Y21" s="230">
        <v>0.1264237260694123</v>
      </c>
      <c r="DA21" s="71" t="s">
        <v>2459</v>
      </c>
    </row>
    <row r="22" spans="1:105" ht="12" customHeight="1" x14ac:dyDescent="0.25">
      <c r="A22" s="59" t="s">
        <v>35</v>
      </c>
      <c r="B22" s="230">
        <v>96.378499000967778</v>
      </c>
      <c r="C22" s="230">
        <v>100.41082336114771</v>
      </c>
      <c r="D22" s="230">
        <v>101.8246941298241</v>
      </c>
      <c r="E22" s="230">
        <v>126.5875247439423</v>
      </c>
      <c r="F22" s="230">
        <v>131.04675294272801</v>
      </c>
      <c r="G22" s="230">
        <v>124.8594170428162</v>
      </c>
      <c r="H22" s="230">
        <v>114.30595032005699</v>
      </c>
      <c r="I22" s="230">
        <v>109.5698579067969</v>
      </c>
      <c r="J22" s="230">
        <v>106.426872898578</v>
      </c>
      <c r="K22" s="230">
        <v>90.565476729123603</v>
      </c>
      <c r="L22" s="230">
        <v>109.23480331385269</v>
      </c>
      <c r="M22" s="230">
        <v>105.52711356485401</v>
      </c>
      <c r="N22" s="230">
        <v>108.58924103527561</v>
      </c>
      <c r="O22" s="230">
        <v>120.9187271808195</v>
      </c>
      <c r="P22" s="230">
        <v>95.540395895649851</v>
      </c>
      <c r="Q22" s="230">
        <v>101.73302065991651</v>
      </c>
      <c r="R22" s="230">
        <v>103.0513153475281</v>
      </c>
      <c r="S22" s="230">
        <v>110.285109550142</v>
      </c>
      <c r="T22" s="230">
        <v>107.19057319640309</v>
      </c>
      <c r="U22" s="230">
        <v>103.04675418587971</v>
      </c>
      <c r="V22" s="230">
        <v>102.24533120771331</v>
      </c>
      <c r="W22" s="230">
        <v>111.0061879751584</v>
      </c>
      <c r="X22" s="230">
        <v>96.85057655251363</v>
      </c>
      <c r="Y22" s="230">
        <v>89.558746701551641</v>
      </c>
      <c r="DA22" s="71" t="s">
        <v>2460</v>
      </c>
    </row>
    <row r="23" spans="1:105" ht="12" customHeight="1" x14ac:dyDescent="0.25">
      <c r="A23" s="60" t="s">
        <v>2411</v>
      </c>
      <c r="B23" s="329">
        <v>169.08237570992739</v>
      </c>
      <c r="C23" s="329">
        <v>174.1220258263871</v>
      </c>
      <c r="D23" s="329">
        <v>170.94711770858939</v>
      </c>
      <c r="E23" s="329">
        <v>158.35619012157409</v>
      </c>
      <c r="F23" s="329">
        <v>165.93516589263061</v>
      </c>
      <c r="G23" s="329">
        <v>172.92263355298871</v>
      </c>
      <c r="H23" s="329">
        <v>168.37595817070351</v>
      </c>
      <c r="I23" s="329">
        <v>177.33231665418461</v>
      </c>
      <c r="J23" s="329">
        <v>166.99098996132619</v>
      </c>
      <c r="K23" s="329">
        <v>143.6314027780667</v>
      </c>
      <c r="L23" s="329">
        <v>157.5933225951554</v>
      </c>
      <c r="M23" s="329">
        <v>165.08535287910439</v>
      </c>
      <c r="N23" s="329">
        <v>162.07779656384781</v>
      </c>
      <c r="O23" s="329">
        <v>162.13735214897699</v>
      </c>
      <c r="P23" s="329">
        <v>174.84227463376249</v>
      </c>
      <c r="Q23" s="329">
        <v>171.76240297144579</v>
      </c>
      <c r="R23" s="329">
        <v>155.53159699905561</v>
      </c>
      <c r="S23" s="329">
        <v>150.23026604815391</v>
      </c>
      <c r="T23" s="329">
        <v>153.92571384647209</v>
      </c>
      <c r="U23" s="329">
        <v>144.18400524006489</v>
      </c>
      <c r="V23" s="329">
        <v>118.2640937673613</v>
      </c>
      <c r="W23" s="329">
        <v>118.56994751250519</v>
      </c>
      <c r="X23" s="329">
        <v>122.20800105222411</v>
      </c>
      <c r="Y23" s="329">
        <v>117.8846339147843</v>
      </c>
      <c r="DA23" s="72" t="s">
        <v>2461</v>
      </c>
    </row>
    <row r="24" spans="1:105" ht="12" customHeight="1" x14ac:dyDescent="0.25">
      <c r="A24" s="57" t="s">
        <v>2413</v>
      </c>
      <c r="B24" s="261">
        <f t="shared" ref="B24:Y24" si="1">B25+B26</f>
        <v>118.46901834269681</v>
      </c>
      <c r="C24" s="261">
        <f t="shared" si="1"/>
        <v>122.22283463843767</v>
      </c>
      <c r="D24" s="261">
        <f t="shared" si="1"/>
        <v>121.62605197061754</v>
      </c>
      <c r="E24" s="261">
        <f t="shared" si="1"/>
        <v>127.46868815559586</v>
      </c>
      <c r="F24" s="261">
        <f t="shared" si="1"/>
        <v>132.22545445159983</v>
      </c>
      <c r="G24" s="261">
        <f t="shared" si="1"/>
        <v>130.97002696195455</v>
      </c>
      <c r="H24" s="261">
        <f t="shared" si="1"/>
        <v>127.3045136716876</v>
      </c>
      <c r="I24" s="261">
        <f t="shared" si="1"/>
        <v>124.93600912613698</v>
      </c>
      <c r="J24" s="261">
        <f t="shared" si="1"/>
        <v>118.28182172928183</v>
      </c>
      <c r="K24" s="261">
        <f t="shared" si="1"/>
        <v>101.0828791903534</v>
      </c>
      <c r="L24" s="261">
        <f t="shared" si="1"/>
        <v>117.29362546043885</v>
      </c>
      <c r="M24" s="261">
        <f t="shared" si="1"/>
        <v>115.34585948250026</v>
      </c>
      <c r="N24" s="261">
        <f t="shared" si="1"/>
        <v>116.58117709715586</v>
      </c>
      <c r="O24" s="261">
        <f t="shared" si="1"/>
        <v>122.05126778150878</v>
      </c>
      <c r="P24" s="261">
        <f t="shared" si="1"/>
        <v>112.59928201082326</v>
      </c>
      <c r="Q24" s="261">
        <f t="shared" si="1"/>
        <v>114.36844632669525</v>
      </c>
      <c r="R24" s="261">
        <f t="shared" si="1"/>
        <v>120.04279329709925</v>
      </c>
      <c r="S24" s="261">
        <f t="shared" si="1"/>
        <v>121.17331949639406</v>
      </c>
      <c r="T24" s="261">
        <f t="shared" si="1"/>
        <v>117.88396748787753</v>
      </c>
      <c r="U24" s="261">
        <f t="shared" si="1"/>
        <v>114.93586867915411</v>
      </c>
      <c r="V24" s="261">
        <f t="shared" si="1"/>
        <v>104.39509864001964</v>
      </c>
      <c r="W24" s="261">
        <f t="shared" si="1"/>
        <v>108.50846385236187</v>
      </c>
      <c r="X24" s="261">
        <f t="shared" si="1"/>
        <v>98.895298853346077</v>
      </c>
      <c r="Y24" s="261">
        <f t="shared" si="1"/>
        <v>100.3651063228865</v>
      </c>
      <c r="DA24" s="70"/>
    </row>
    <row r="25" spans="1:105" ht="12" customHeight="1" x14ac:dyDescent="0.25">
      <c r="A25" s="60" t="s">
        <v>2414</v>
      </c>
      <c r="B25" s="262">
        <v>80.509929362653381</v>
      </c>
      <c r="C25" s="262">
        <v>83.078306890419114</v>
      </c>
      <c r="D25" s="262">
        <v>82.819874841911343</v>
      </c>
      <c r="E25" s="262">
        <v>89.419225705111685</v>
      </c>
      <c r="F25" s="262">
        <v>92.648944629238002</v>
      </c>
      <c r="G25" s="262">
        <v>91.217653632201618</v>
      </c>
      <c r="H25" s="262">
        <v>88.29308004465031</v>
      </c>
      <c r="I25" s="262">
        <v>85.933354527615691</v>
      </c>
      <c r="J25" s="262">
        <v>81.501840459340031</v>
      </c>
      <c r="K25" s="262">
        <v>69.768797844404887</v>
      </c>
      <c r="L25" s="262">
        <v>81.378870646447737</v>
      </c>
      <c r="M25" s="262">
        <v>79.459332871500564</v>
      </c>
      <c r="N25" s="262">
        <v>81.029199303241299</v>
      </c>
      <c r="O25" s="262">
        <v>85.201754956307965</v>
      </c>
      <c r="P25" s="262">
        <v>77.033089071266716</v>
      </c>
      <c r="Q25" s="262">
        <v>78.385029093363002</v>
      </c>
      <c r="R25" s="262">
        <v>83.301688892630906</v>
      </c>
      <c r="S25" s="262">
        <v>84.398431486960234</v>
      </c>
      <c r="T25" s="262">
        <v>81.772764150890211</v>
      </c>
      <c r="U25" s="262">
        <v>79.937441685062481</v>
      </c>
      <c r="V25" s="262">
        <v>73.367030027741762</v>
      </c>
      <c r="W25" s="262">
        <v>76.619486933315557</v>
      </c>
      <c r="X25" s="262">
        <v>68.951111154197605</v>
      </c>
      <c r="Y25" s="262">
        <v>70.019115247877977</v>
      </c>
      <c r="DA25" s="72" t="s">
        <v>2462</v>
      </c>
    </row>
    <row r="26" spans="1:105" ht="12" customHeight="1" x14ac:dyDescent="0.25">
      <c r="A26" s="60" t="s">
        <v>2416</v>
      </c>
      <c r="B26" s="262">
        <v>37.959088980043433</v>
      </c>
      <c r="C26" s="262">
        <v>39.144527748018561</v>
      </c>
      <c r="D26" s="262">
        <v>38.806177128706203</v>
      </c>
      <c r="E26" s="262">
        <v>38.049462450484178</v>
      </c>
      <c r="F26" s="262">
        <v>39.576509822361842</v>
      </c>
      <c r="G26" s="262">
        <v>39.75237332975292</v>
      </c>
      <c r="H26" s="262">
        <v>39.011433627037299</v>
      </c>
      <c r="I26" s="262">
        <v>39.002654598521289</v>
      </c>
      <c r="J26" s="262">
        <v>36.779981269941793</v>
      </c>
      <c r="K26" s="262">
        <v>31.314081345948509</v>
      </c>
      <c r="L26" s="262">
        <v>35.914754813991102</v>
      </c>
      <c r="M26" s="262">
        <v>35.886526610999702</v>
      </c>
      <c r="N26" s="262">
        <v>35.55197779391456</v>
      </c>
      <c r="O26" s="262">
        <v>36.849512825200812</v>
      </c>
      <c r="P26" s="262">
        <v>35.566192939556537</v>
      </c>
      <c r="Q26" s="262">
        <v>35.983417233332247</v>
      </c>
      <c r="R26" s="262">
        <v>36.741104404468352</v>
      </c>
      <c r="S26" s="262">
        <v>36.774888009433823</v>
      </c>
      <c r="T26" s="262">
        <v>36.111203336987309</v>
      </c>
      <c r="U26" s="262">
        <v>34.998426994091623</v>
      </c>
      <c r="V26" s="262">
        <v>31.028068612277881</v>
      </c>
      <c r="W26" s="262">
        <v>31.888976919046321</v>
      </c>
      <c r="X26" s="262">
        <v>29.944187699148468</v>
      </c>
      <c r="Y26" s="262">
        <v>30.34599107500852</v>
      </c>
      <c r="DA26" s="72" t="s">
        <v>2463</v>
      </c>
    </row>
    <row r="27" spans="1:105" ht="12" customHeight="1" x14ac:dyDescent="0.25">
      <c r="A27" s="57" t="s">
        <v>2418</v>
      </c>
      <c r="B27" s="261">
        <f t="shared" ref="B27:Y27" si="2">B28+B34</f>
        <v>357.7500892815537</v>
      </c>
      <c r="C27" s="261">
        <f t="shared" si="2"/>
        <v>369.03774733426809</v>
      </c>
      <c r="D27" s="261">
        <f t="shared" si="2"/>
        <v>366.28467955841393</v>
      </c>
      <c r="E27" s="261">
        <f t="shared" si="2"/>
        <v>371.94850861726241</v>
      </c>
      <c r="F27" s="261">
        <f t="shared" si="2"/>
        <v>386.20804295877269</v>
      </c>
      <c r="G27" s="261">
        <f t="shared" si="2"/>
        <v>384.85463497823537</v>
      </c>
      <c r="H27" s="261">
        <f t="shared" si="2"/>
        <v>375.87102380032252</v>
      </c>
      <c r="I27" s="261">
        <f t="shared" si="2"/>
        <v>372.1089228744288</v>
      </c>
      <c r="J27" s="261">
        <f t="shared" si="2"/>
        <v>351.56384720767232</v>
      </c>
      <c r="K27" s="261">
        <f t="shared" si="2"/>
        <v>300.1381646370948</v>
      </c>
      <c r="L27" s="261">
        <f t="shared" si="2"/>
        <v>346.16016616138552</v>
      </c>
      <c r="M27" s="261">
        <f t="shared" si="2"/>
        <v>343.11592195531739</v>
      </c>
      <c r="N27" s="261">
        <f t="shared" si="2"/>
        <v>343.6224835117435</v>
      </c>
      <c r="O27" s="261">
        <f t="shared" si="2"/>
        <v>357.99473528470821</v>
      </c>
      <c r="P27" s="261">
        <f t="shared" si="2"/>
        <v>338.46359530352083</v>
      </c>
      <c r="Q27" s="261">
        <f t="shared" si="2"/>
        <v>342.58248608570284</v>
      </c>
      <c r="R27" s="261">
        <f t="shared" si="2"/>
        <v>352.26570623938073</v>
      </c>
      <c r="S27" s="261">
        <f t="shared" si="2"/>
        <v>354.04505261256463</v>
      </c>
      <c r="T27" s="261">
        <f t="shared" si="2"/>
        <v>346.39562159563832</v>
      </c>
      <c r="U27" s="261">
        <f t="shared" si="2"/>
        <v>336.31906337467808</v>
      </c>
      <c r="V27" s="261">
        <f t="shared" si="2"/>
        <v>302.56388606197186</v>
      </c>
      <c r="W27" s="261">
        <f t="shared" si="2"/>
        <v>313.31240433782438</v>
      </c>
      <c r="X27" s="261">
        <f t="shared" si="2"/>
        <v>289.54906481343971</v>
      </c>
      <c r="Y27" s="261">
        <f t="shared" si="2"/>
        <v>295.44053711708091</v>
      </c>
      <c r="DA27" s="70"/>
    </row>
    <row r="28" spans="1:105" ht="12" customHeight="1" x14ac:dyDescent="0.25">
      <c r="A28" s="60" t="s">
        <v>2419</v>
      </c>
      <c r="B28" s="329">
        <v>150.71044555511199</v>
      </c>
      <c r="C28" s="329">
        <v>155.82710346522259</v>
      </c>
      <c r="D28" s="329">
        <v>156.9616782825901</v>
      </c>
      <c r="E28" s="329">
        <v>178.04296969288589</v>
      </c>
      <c r="F28" s="329">
        <v>183.02212553922499</v>
      </c>
      <c r="G28" s="329">
        <v>173.1126347092696</v>
      </c>
      <c r="H28" s="329">
        <v>169.69638114231819</v>
      </c>
      <c r="I28" s="329">
        <v>154.967310644815</v>
      </c>
      <c r="J28" s="329">
        <v>147.08508398972191</v>
      </c>
      <c r="K28" s="329">
        <v>124.2629775619111</v>
      </c>
      <c r="L28" s="329">
        <v>153.18875073874631</v>
      </c>
      <c r="M28" s="329">
        <v>140.97059189927111</v>
      </c>
      <c r="N28" s="329">
        <v>145.15987547437891</v>
      </c>
      <c r="O28" s="329">
        <v>159.45920204106281</v>
      </c>
      <c r="P28" s="329">
        <v>124.3710141193217</v>
      </c>
      <c r="Q28" s="329">
        <v>132.2611763247487</v>
      </c>
      <c r="R28" s="329">
        <v>161.8188527711493</v>
      </c>
      <c r="S28" s="329">
        <v>170.08962479849851</v>
      </c>
      <c r="T28" s="329">
        <v>157.91515566118269</v>
      </c>
      <c r="U28" s="329">
        <v>159.76722022357819</v>
      </c>
      <c r="V28" s="329">
        <v>157.75071002030489</v>
      </c>
      <c r="W28" s="329">
        <v>168.12471350618529</v>
      </c>
      <c r="X28" s="329">
        <v>139.90661454541021</v>
      </c>
      <c r="Y28" s="329">
        <v>151.0920057928553</v>
      </c>
      <c r="DA28" s="72" t="s">
        <v>2464</v>
      </c>
    </row>
    <row r="29" spans="1:105" ht="12" customHeight="1" x14ac:dyDescent="0.25">
      <c r="A29" s="59" t="s">
        <v>28</v>
      </c>
      <c r="B29" s="230">
        <v>2.4130398802691779</v>
      </c>
      <c r="C29" s="230">
        <v>2.215996445817852</v>
      </c>
      <c r="D29" s="230">
        <v>2.4759899916767019</v>
      </c>
      <c r="E29" s="230">
        <v>4.2391886296086909</v>
      </c>
      <c r="F29" s="230">
        <v>4.5640994730723321</v>
      </c>
      <c r="G29" s="230">
        <v>4.2706061966147599</v>
      </c>
      <c r="H29" s="230">
        <v>4.1553849194727412</v>
      </c>
      <c r="I29" s="230">
        <v>5.0053000547027882</v>
      </c>
      <c r="J29" s="230">
        <v>4.0775161140171496</v>
      </c>
      <c r="K29" s="230">
        <v>2.3072349629760591</v>
      </c>
      <c r="L29" s="230">
        <v>2.6404157170598932</v>
      </c>
      <c r="M29" s="230">
        <v>2.4762088849653652</v>
      </c>
      <c r="N29" s="230">
        <v>1.956804635474344</v>
      </c>
      <c r="O29" s="230">
        <v>1.0309471064940141</v>
      </c>
      <c r="P29" s="230">
        <v>0</v>
      </c>
      <c r="Q29" s="230">
        <v>0.47225160401655908</v>
      </c>
      <c r="R29" s="230">
        <v>28.251954778379879</v>
      </c>
      <c r="S29" s="230">
        <v>28.204748798642651</v>
      </c>
      <c r="T29" s="230">
        <v>19.92468412236563</v>
      </c>
      <c r="U29" s="230">
        <v>27.054813571565148</v>
      </c>
      <c r="V29" s="230">
        <v>24.172891237640151</v>
      </c>
      <c r="W29" s="230">
        <v>25.486891684971869</v>
      </c>
      <c r="X29" s="230">
        <v>10.16529189374276</v>
      </c>
      <c r="Y29" s="230">
        <v>10.02571922877571</v>
      </c>
      <c r="DA29" s="71" t="s">
        <v>2465</v>
      </c>
    </row>
    <row r="30" spans="1:105" ht="12" customHeight="1" x14ac:dyDescent="0.25">
      <c r="A30" s="59" t="s">
        <v>31</v>
      </c>
      <c r="B30" s="230">
        <v>14.426400938317631</v>
      </c>
      <c r="C30" s="230">
        <v>16.061935463248549</v>
      </c>
      <c r="D30" s="230">
        <v>14.25375561804726</v>
      </c>
      <c r="E30" s="230">
        <v>1.287710894458449</v>
      </c>
      <c r="F30" s="230">
        <v>1.063566001293758</v>
      </c>
      <c r="G30" s="230">
        <v>1.047204769625635</v>
      </c>
      <c r="H30" s="230">
        <v>2.2400753036204759</v>
      </c>
      <c r="I30" s="230">
        <v>2.3372167556311831</v>
      </c>
      <c r="J30" s="230">
        <v>1.200713812226651</v>
      </c>
      <c r="K30" s="230">
        <v>1.024402190153386</v>
      </c>
      <c r="L30" s="230">
        <v>1.025791358928098</v>
      </c>
      <c r="M30" s="230">
        <v>1.0038217918306771</v>
      </c>
      <c r="N30" s="230">
        <v>0.85859593784034705</v>
      </c>
      <c r="O30" s="230">
        <v>0.64082704108080069</v>
      </c>
      <c r="P30" s="230">
        <v>0.60772403534715058</v>
      </c>
      <c r="Q30" s="230">
        <v>0.58823224610871949</v>
      </c>
      <c r="R30" s="230">
        <v>0.57428607887676852</v>
      </c>
      <c r="S30" s="230">
        <v>0.5678857678064102</v>
      </c>
      <c r="T30" s="230">
        <v>0.56616751960969758</v>
      </c>
      <c r="U30" s="230">
        <v>0.94428815406090527</v>
      </c>
      <c r="V30" s="230">
        <v>1.332997189078132</v>
      </c>
      <c r="W30" s="230">
        <v>0.77069735715847243</v>
      </c>
      <c r="X30" s="230">
        <v>0.74853126131017567</v>
      </c>
      <c r="Y30" s="230">
        <v>21.887840392191091</v>
      </c>
      <c r="DA30" s="71" t="s">
        <v>2466</v>
      </c>
    </row>
    <row r="31" spans="1:105" ht="12" customHeight="1" x14ac:dyDescent="0.25">
      <c r="A31" s="59" t="s">
        <v>159</v>
      </c>
      <c r="B31" s="230">
        <v>15.715749409858571</v>
      </c>
      <c r="C31" s="230">
        <v>14.45663033755835</v>
      </c>
      <c r="D31" s="230">
        <v>15.26685687554995</v>
      </c>
      <c r="E31" s="230">
        <v>16.673942785830761</v>
      </c>
      <c r="F31" s="230">
        <v>16.42913167450499</v>
      </c>
      <c r="G31" s="230">
        <v>14.41385022451577</v>
      </c>
      <c r="H31" s="230">
        <v>22.856712078553439</v>
      </c>
      <c r="I31" s="230">
        <v>12.99133702244119</v>
      </c>
      <c r="J31" s="230">
        <v>11.018457509577299</v>
      </c>
      <c r="K31" s="230">
        <v>9.7147754467989209</v>
      </c>
      <c r="L31" s="230">
        <v>15.76564164579589</v>
      </c>
      <c r="M31" s="230">
        <v>8.2736874695925113</v>
      </c>
      <c r="N31" s="230">
        <v>9.3780573068492448</v>
      </c>
      <c r="O31" s="230">
        <v>9.7236803251376323</v>
      </c>
      <c r="P31" s="230">
        <v>6.7750502117502576</v>
      </c>
      <c r="Q31" s="230">
        <v>6.629646768603159</v>
      </c>
      <c r="R31" s="230">
        <v>6.8073278148786223</v>
      </c>
      <c r="S31" s="230">
        <v>6.2739989461613161</v>
      </c>
      <c r="T31" s="230">
        <v>6.1705409215710034</v>
      </c>
      <c r="U31" s="230">
        <v>5.5884194948341426</v>
      </c>
      <c r="V31" s="230">
        <v>5.2982177780963671</v>
      </c>
      <c r="W31" s="230">
        <v>5.9411800046773404</v>
      </c>
      <c r="X31" s="230">
        <v>10.400248672993611</v>
      </c>
      <c r="Y31" s="230">
        <v>9.3598701380668157</v>
      </c>
      <c r="DA31" s="71" t="s">
        <v>2467</v>
      </c>
    </row>
    <row r="32" spans="1:105" ht="12" customHeight="1" x14ac:dyDescent="0.25">
      <c r="A32" s="59" t="s">
        <v>32</v>
      </c>
      <c r="B32" s="230">
        <v>0.14076675405297279</v>
      </c>
      <c r="C32" s="230">
        <v>0.1405126131109366</v>
      </c>
      <c r="D32" s="230">
        <v>0.28177686283772591</v>
      </c>
      <c r="E32" s="230">
        <v>0.83699504346682807</v>
      </c>
      <c r="F32" s="230">
        <v>0.49991662374813622</v>
      </c>
      <c r="G32" s="230">
        <v>0.49189142526911372</v>
      </c>
      <c r="H32" s="230">
        <v>0.47773906101000291</v>
      </c>
      <c r="I32" s="230">
        <v>0.46628386494156587</v>
      </c>
      <c r="J32" s="230">
        <v>0.4697766780910439</v>
      </c>
      <c r="K32" s="230">
        <v>0.32006284468851698</v>
      </c>
      <c r="L32" s="230">
        <v>0</v>
      </c>
      <c r="M32" s="230">
        <v>0</v>
      </c>
      <c r="N32" s="230">
        <v>0</v>
      </c>
      <c r="O32" s="230">
        <v>0</v>
      </c>
      <c r="P32" s="230">
        <v>0</v>
      </c>
      <c r="Q32" s="230">
        <v>0</v>
      </c>
      <c r="R32" s="230">
        <v>0</v>
      </c>
      <c r="S32" s="230">
        <v>0</v>
      </c>
      <c r="T32" s="230">
        <v>0</v>
      </c>
      <c r="U32" s="230">
        <v>0</v>
      </c>
      <c r="V32" s="230">
        <v>1.7482390713516029</v>
      </c>
      <c r="W32" s="230">
        <v>0</v>
      </c>
      <c r="X32" s="230">
        <v>0</v>
      </c>
      <c r="Y32" s="230">
        <v>0.15480456253397429</v>
      </c>
      <c r="DA32" s="71" t="s">
        <v>2468</v>
      </c>
    </row>
    <row r="33" spans="1:105" ht="12" customHeight="1" x14ac:dyDescent="0.25">
      <c r="A33" s="59" t="s">
        <v>35</v>
      </c>
      <c r="B33" s="230">
        <v>118.0144885726136</v>
      </c>
      <c r="C33" s="230">
        <v>122.952028605487</v>
      </c>
      <c r="D33" s="230">
        <v>124.6832989344785</v>
      </c>
      <c r="E33" s="230">
        <v>155.0051323395212</v>
      </c>
      <c r="F33" s="230">
        <v>160.4654117666058</v>
      </c>
      <c r="G33" s="230">
        <v>152.8890820932443</v>
      </c>
      <c r="H33" s="230">
        <v>139.96646977966159</v>
      </c>
      <c r="I33" s="230">
        <v>134.16717294709821</v>
      </c>
      <c r="J33" s="230">
        <v>130.31861987580979</v>
      </c>
      <c r="K33" s="230">
        <v>110.8965021172942</v>
      </c>
      <c r="L33" s="230">
        <v>133.75690201696241</v>
      </c>
      <c r="M33" s="230">
        <v>129.21687375288249</v>
      </c>
      <c r="N33" s="230">
        <v>132.96641759421499</v>
      </c>
      <c r="O33" s="230">
        <v>148.06374756835041</v>
      </c>
      <c r="P33" s="230">
        <v>116.9882398722243</v>
      </c>
      <c r="Q33" s="230">
        <v>124.5710457060203</v>
      </c>
      <c r="R33" s="230">
        <v>126.185284099014</v>
      </c>
      <c r="S33" s="230">
        <v>135.04299128588809</v>
      </c>
      <c r="T33" s="230">
        <v>131.25376309763641</v>
      </c>
      <c r="U33" s="230">
        <v>126.179699003118</v>
      </c>
      <c r="V33" s="230">
        <v>125.1983647441386</v>
      </c>
      <c r="W33" s="230">
        <v>135.92594445937769</v>
      </c>
      <c r="X33" s="230">
        <v>118.5925427173636</v>
      </c>
      <c r="Y33" s="230">
        <v>109.6637714712877</v>
      </c>
      <c r="DA33" s="71" t="s">
        <v>2469</v>
      </c>
    </row>
    <row r="34" spans="1:105" ht="12" customHeight="1" x14ac:dyDescent="0.25">
      <c r="A34" s="60" t="s">
        <v>2426</v>
      </c>
      <c r="B34" s="329">
        <v>207.03964372644171</v>
      </c>
      <c r="C34" s="329">
        <v>213.2106438690455</v>
      </c>
      <c r="D34" s="329">
        <v>209.3230012758238</v>
      </c>
      <c r="E34" s="329">
        <v>193.90553892437649</v>
      </c>
      <c r="F34" s="329">
        <v>203.18591741954771</v>
      </c>
      <c r="G34" s="329">
        <v>211.7420002689658</v>
      </c>
      <c r="H34" s="329">
        <v>206.1746426580043</v>
      </c>
      <c r="I34" s="329">
        <v>217.1416122296138</v>
      </c>
      <c r="J34" s="329">
        <v>204.47876321795039</v>
      </c>
      <c r="K34" s="329">
        <v>175.8751870751837</v>
      </c>
      <c r="L34" s="329">
        <v>192.97141542263921</v>
      </c>
      <c r="M34" s="329">
        <v>202.1453300560463</v>
      </c>
      <c r="N34" s="329">
        <v>198.46260803736459</v>
      </c>
      <c r="O34" s="329">
        <v>198.5355332436454</v>
      </c>
      <c r="P34" s="329">
        <v>214.0925811841991</v>
      </c>
      <c r="Q34" s="329">
        <v>210.32130976095411</v>
      </c>
      <c r="R34" s="329">
        <v>190.44685346823141</v>
      </c>
      <c r="S34" s="329">
        <v>183.9554278140661</v>
      </c>
      <c r="T34" s="329">
        <v>188.48046593445559</v>
      </c>
      <c r="U34" s="329">
        <v>176.55184315109989</v>
      </c>
      <c r="V34" s="329">
        <v>144.81317604166699</v>
      </c>
      <c r="W34" s="329">
        <v>145.18769083163909</v>
      </c>
      <c r="X34" s="329">
        <v>149.64245026802951</v>
      </c>
      <c r="Y34" s="329">
        <v>144.3485313242256</v>
      </c>
      <c r="DA34" s="72" t="s">
        <v>2470</v>
      </c>
    </row>
    <row r="35" spans="1:105" ht="12" customHeight="1" x14ac:dyDescent="0.25">
      <c r="A35" s="57" t="s">
        <v>2428</v>
      </c>
      <c r="B35" s="261">
        <v>343.50979811331081</v>
      </c>
      <c r="C35" s="261">
        <v>353.07285581991829</v>
      </c>
      <c r="D35" s="261">
        <v>350.955060459023</v>
      </c>
      <c r="E35" s="261">
        <v>521.82007869146514</v>
      </c>
      <c r="F35" s="261">
        <v>536.24238662287303</v>
      </c>
      <c r="G35" s="261">
        <v>517.54326183100545</v>
      </c>
      <c r="H35" s="261">
        <v>469.37427150804479</v>
      </c>
      <c r="I35" s="261">
        <v>443.12408607520479</v>
      </c>
      <c r="J35" s="261">
        <v>425.8819547491388</v>
      </c>
      <c r="K35" s="261">
        <v>386.29313597579102</v>
      </c>
      <c r="L35" s="261">
        <v>440.73815809491788</v>
      </c>
      <c r="M35" s="261">
        <v>417.83634610198368</v>
      </c>
      <c r="N35" s="261">
        <v>496.17320824933267</v>
      </c>
      <c r="O35" s="261">
        <v>505.59840055013927</v>
      </c>
      <c r="P35" s="261">
        <v>431.92683667703801</v>
      </c>
      <c r="Q35" s="261">
        <v>413.13989665276171</v>
      </c>
      <c r="R35" s="261">
        <v>439.56517914168541</v>
      </c>
      <c r="S35" s="261">
        <v>424.97966524376949</v>
      </c>
      <c r="T35" s="261">
        <v>417.70213937972431</v>
      </c>
      <c r="U35" s="261">
        <v>402.47157979094402</v>
      </c>
      <c r="V35" s="261">
        <v>361.92005005063152</v>
      </c>
      <c r="W35" s="261">
        <v>384.60547423811619</v>
      </c>
      <c r="X35" s="261">
        <v>337.59962674036751</v>
      </c>
      <c r="Y35" s="261">
        <v>333.36880478053439</v>
      </c>
      <c r="DA35" s="70" t="s">
        <v>2471</v>
      </c>
    </row>
    <row r="36" spans="1:105" ht="12" customHeight="1" x14ac:dyDescent="0.25">
      <c r="A36" s="46" t="s">
        <v>28</v>
      </c>
      <c r="B36" s="229">
        <v>3.5024044547589241</v>
      </c>
      <c r="C36" s="229">
        <v>3.2329010991636831</v>
      </c>
      <c r="D36" s="229">
        <v>3.5849727550724988</v>
      </c>
      <c r="E36" s="229">
        <v>3.4042410313678242</v>
      </c>
      <c r="F36" s="229">
        <v>3.7303660850680189</v>
      </c>
      <c r="G36" s="229">
        <v>3.717814875814923</v>
      </c>
      <c r="H36" s="229">
        <v>4.0247760262934458</v>
      </c>
      <c r="I36" s="229">
        <v>5.3356773680525302</v>
      </c>
      <c r="J36" s="229">
        <v>4.2322264096090674</v>
      </c>
      <c r="K36" s="229">
        <v>2.195335515885894</v>
      </c>
      <c r="L36" s="229">
        <v>2.4994286902209182</v>
      </c>
      <c r="M36" s="229">
        <v>2.5396688102017722</v>
      </c>
      <c r="N36" s="229">
        <v>1.539973442421136</v>
      </c>
      <c r="O36" s="229">
        <v>0.82861383765007335</v>
      </c>
      <c r="P36" s="229">
        <v>0</v>
      </c>
      <c r="Q36" s="229">
        <v>0.50022934050355183</v>
      </c>
      <c r="R36" s="229">
        <v>27.03660516300873</v>
      </c>
      <c r="S36" s="229">
        <v>28.14249746426448</v>
      </c>
      <c r="T36" s="229">
        <v>20.10213878005742</v>
      </c>
      <c r="U36" s="229">
        <v>27.22467182131248</v>
      </c>
      <c r="V36" s="229">
        <v>23.592915360494409</v>
      </c>
      <c r="W36" s="229">
        <v>23.79383119479591</v>
      </c>
      <c r="X36" s="229">
        <v>10.57300579961559</v>
      </c>
      <c r="Y36" s="229">
        <v>10.756711906897721</v>
      </c>
      <c r="DA36" s="73" t="s">
        <v>2472</v>
      </c>
    </row>
    <row r="37" spans="1:105" ht="12" customHeight="1" x14ac:dyDescent="0.25">
      <c r="A37" s="46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2473</v>
      </c>
    </row>
    <row r="38" spans="1:105" ht="12" customHeight="1" x14ac:dyDescent="0.25">
      <c r="A38" s="46" t="s">
        <v>31</v>
      </c>
      <c r="B38" s="229">
        <v>21.147899689741891</v>
      </c>
      <c r="C38" s="229">
        <v>23.666208303404019</v>
      </c>
      <c r="D38" s="229">
        <v>20.843647978012189</v>
      </c>
      <c r="E38" s="229">
        <v>1.04439161666448</v>
      </c>
      <c r="F38" s="229">
        <v>0.87794689165903339</v>
      </c>
      <c r="G38" s="229">
        <v>0.92074059897490756</v>
      </c>
      <c r="H38" s="229">
        <v>2.191293361003853</v>
      </c>
      <c r="I38" s="229">
        <v>2.5163200712207821</v>
      </c>
      <c r="J38" s="229">
        <v>1.258693994744726</v>
      </c>
      <c r="K38" s="229">
        <v>0.98443495088284472</v>
      </c>
      <c r="L38" s="229">
        <v>0.98069717559204428</v>
      </c>
      <c r="M38" s="229">
        <v>1.0398097229988299</v>
      </c>
      <c r="N38" s="229">
        <v>0.68243617322246231</v>
      </c>
      <c r="O38" s="229">
        <v>0.52019248496308756</v>
      </c>
      <c r="P38" s="229">
        <v>0.60674529690850076</v>
      </c>
      <c r="Q38" s="229">
        <v>0.62929168689401349</v>
      </c>
      <c r="R38" s="229">
        <v>0.55505931051612756</v>
      </c>
      <c r="S38" s="229">
        <v>0.5722803458641027</v>
      </c>
      <c r="T38" s="229">
        <v>0.57690356067500648</v>
      </c>
      <c r="U38" s="229">
        <v>0.95968806974679965</v>
      </c>
      <c r="V38" s="229">
        <v>1.313982835364139</v>
      </c>
      <c r="W38" s="229">
        <v>0.72667265762104949</v>
      </c>
      <c r="X38" s="229">
        <v>0.78631399629037713</v>
      </c>
      <c r="Y38" s="229">
        <v>23.71779762943741</v>
      </c>
      <c r="DA38" s="73" t="s">
        <v>2474</v>
      </c>
    </row>
    <row r="39" spans="1:105" ht="12" customHeight="1" x14ac:dyDescent="0.25">
      <c r="A39" s="46" t="s">
        <v>159</v>
      </c>
      <c r="B39" s="229">
        <v>23.47608656298166</v>
      </c>
      <c r="C39" s="229">
        <v>21.705972342088991</v>
      </c>
      <c r="D39" s="229">
        <v>22.74968662318042</v>
      </c>
      <c r="E39" s="229">
        <v>13.780490534412349</v>
      </c>
      <c r="F39" s="229">
        <v>13.81973683866093</v>
      </c>
      <c r="G39" s="229">
        <v>12.91418637353806</v>
      </c>
      <c r="H39" s="229">
        <v>22.78416019920687</v>
      </c>
      <c r="I39" s="229">
        <v>14.25286275166189</v>
      </c>
      <c r="J39" s="229">
        <v>11.77017223462337</v>
      </c>
      <c r="K39" s="229">
        <v>9.5132882412737132</v>
      </c>
      <c r="L39" s="229">
        <v>15.35921083865532</v>
      </c>
      <c r="M39" s="229">
        <v>8.7332869395640014</v>
      </c>
      <c r="N39" s="229">
        <v>7.5956939033180051</v>
      </c>
      <c r="O39" s="229">
        <v>8.0433187543678262</v>
      </c>
      <c r="P39" s="229">
        <v>6.8927715864760746</v>
      </c>
      <c r="Q39" s="229">
        <v>7.2272806405158647</v>
      </c>
      <c r="R39" s="229">
        <v>6.7045422394355274</v>
      </c>
      <c r="S39" s="229">
        <v>6.4427851764885622</v>
      </c>
      <c r="T39" s="229">
        <v>6.4071201552963499</v>
      </c>
      <c r="U39" s="229">
        <v>5.7875654644494734</v>
      </c>
      <c r="V39" s="229">
        <v>5.3219602578184144</v>
      </c>
      <c r="W39" s="229">
        <v>5.7083293643037498</v>
      </c>
      <c r="X39" s="229">
        <v>11.13297285119925</v>
      </c>
      <c r="Y39" s="229">
        <v>10.3352891725854</v>
      </c>
      <c r="DA39" s="73" t="s">
        <v>2475</v>
      </c>
    </row>
    <row r="40" spans="1:105" ht="12" customHeight="1" x14ac:dyDescent="0.25">
      <c r="A40" s="46" t="s">
        <v>32</v>
      </c>
      <c r="B40" s="229">
        <v>0.2038581567137521</v>
      </c>
      <c r="C40" s="229">
        <v>0.2045336974832403</v>
      </c>
      <c r="D40" s="229">
        <v>0.40706944385410632</v>
      </c>
      <c r="E40" s="229">
        <v>0.67063566541621833</v>
      </c>
      <c r="F40" s="229">
        <v>0.40768068037958488</v>
      </c>
      <c r="G40" s="229">
        <v>0.4272614268316407</v>
      </c>
      <c r="H40" s="229">
        <v>0.46168674839844293</v>
      </c>
      <c r="I40" s="229">
        <v>0.49594787191087869</v>
      </c>
      <c r="J40" s="229">
        <v>0.48650897798137838</v>
      </c>
      <c r="K40" s="229">
        <v>0.30385790536053492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1.7024722171606841</v>
      </c>
      <c r="W40" s="229">
        <v>0</v>
      </c>
      <c r="X40" s="229">
        <v>0</v>
      </c>
      <c r="Y40" s="229">
        <v>0.16571963012300681</v>
      </c>
      <c r="DA40" s="73" t="s">
        <v>2476</v>
      </c>
    </row>
    <row r="41" spans="1:105" ht="12" customHeight="1" x14ac:dyDescent="0.25">
      <c r="A41" s="46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0.58395391499231009</v>
      </c>
      <c r="N41" s="229">
        <v>0.58395391499264526</v>
      </c>
      <c r="O41" s="229">
        <v>0.58395391499237614</v>
      </c>
      <c r="P41" s="229">
        <v>0.57437489326063418</v>
      </c>
      <c r="Q41" s="229">
        <v>1.1154064157926831</v>
      </c>
      <c r="R41" s="229">
        <v>1.148697442139891</v>
      </c>
      <c r="S41" s="229">
        <v>0</v>
      </c>
      <c r="T41" s="229">
        <v>0.5743748932607573</v>
      </c>
      <c r="U41" s="229">
        <v>0.57437489326030589</v>
      </c>
      <c r="V41" s="229">
        <v>0.57437489326059499</v>
      </c>
      <c r="W41" s="229">
        <v>0.57437489326039537</v>
      </c>
      <c r="X41" s="229">
        <v>1.723072335400867</v>
      </c>
      <c r="Y41" s="229">
        <v>2.8717697775400368</v>
      </c>
      <c r="DA41" s="73" t="s">
        <v>2477</v>
      </c>
    </row>
    <row r="42" spans="1:105" ht="12" customHeight="1" x14ac:dyDescent="0.25">
      <c r="A42" s="46" t="s">
        <v>35</v>
      </c>
      <c r="B42" s="229">
        <v>172.5837812748301</v>
      </c>
      <c r="C42" s="229">
        <v>180.72653093320471</v>
      </c>
      <c r="D42" s="229">
        <v>181.88970286141389</v>
      </c>
      <c r="E42" s="229">
        <v>125.4141366697974</v>
      </c>
      <c r="F42" s="229">
        <v>132.14192893042721</v>
      </c>
      <c r="G42" s="229">
        <v>134.10271252593361</v>
      </c>
      <c r="H42" s="229">
        <v>136.5895019481047</v>
      </c>
      <c r="I42" s="229">
        <v>144.1015217033414</v>
      </c>
      <c r="J42" s="229">
        <v>136.2832661289001</v>
      </c>
      <c r="K42" s="229">
        <v>106.31383424902241</v>
      </c>
      <c r="L42" s="229">
        <v>127.5696891114477</v>
      </c>
      <c r="M42" s="229">
        <v>133.52786091463761</v>
      </c>
      <c r="N42" s="229">
        <v>105.4315485072956</v>
      </c>
      <c r="O42" s="229">
        <v>119.9022655904111</v>
      </c>
      <c r="P42" s="229">
        <v>116.5192338078902</v>
      </c>
      <c r="Q42" s="229">
        <v>132.94612519958079</v>
      </c>
      <c r="R42" s="229">
        <v>121.66767821312141</v>
      </c>
      <c r="S42" s="229">
        <v>135.76108591862251</v>
      </c>
      <c r="T42" s="229">
        <v>133.4213835571303</v>
      </c>
      <c r="U42" s="229">
        <v>127.9294253356388</v>
      </c>
      <c r="V42" s="229">
        <v>123.1160072246978</v>
      </c>
      <c r="W42" s="229">
        <v>127.85352801168609</v>
      </c>
      <c r="X42" s="229">
        <v>124.2793152495374</v>
      </c>
      <c r="Y42" s="229">
        <v>118.5468534930242</v>
      </c>
      <c r="DA42" s="73" t="s">
        <v>2478</v>
      </c>
    </row>
    <row r="43" spans="1:105" ht="12" customHeight="1" x14ac:dyDescent="0.25">
      <c r="A43" s="46" t="s">
        <v>36</v>
      </c>
      <c r="B43" s="229">
        <v>8.3877553774866076</v>
      </c>
      <c r="C43" s="229">
        <v>7.4849067083824696</v>
      </c>
      <c r="D43" s="229">
        <v>7.1645410516036048</v>
      </c>
      <c r="E43" s="229">
        <v>0</v>
      </c>
      <c r="F43" s="229">
        <v>0</v>
      </c>
      <c r="G43" s="229">
        <v>0</v>
      </c>
      <c r="H43" s="229">
        <v>6.3636269096508498</v>
      </c>
      <c r="I43" s="229">
        <v>5.6646472948631699</v>
      </c>
      <c r="J43" s="229">
        <v>6.1306337047215029</v>
      </c>
      <c r="K43" s="229">
        <v>5.3442816380822471</v>
      </c>
      <c r="L43" s="229">
        <v>5.6646472948642259</v>
      </c>
      <c r="M43" s="229">
        <v>25.221514433663948</v>
      </c>
      <c r="N43" s="229">
        <v>24.9011487768996</v>
      </c>
      <c r="O43" s="229">
        <v>21.246067874549581</v>
      </c>
      <c r="P43" s="229">
        <v>24.304103689271411</v>
      </c>
      <c r="Q43" s="229">
        <v>26.925277244740041</v>
      </c>
      <c r="R43" s="229">
        <v>26.998087621268059</v>
      </c>
      <c r="S43" s="229">
        <v>25.250638584285429</v>
      </c>
      <c r="T43" s="229">
        <v>21.97417163997509</v>
      </c>
      <c r="U43" s="229">
        <v>18.435587340083892</v>
      </c>
      <c r="V43" s="229">
        <v>13.569931993236921</v>
      </c>
      <c r="W43" s="229">
        <v>9.6795862022146633</v>
      </c>
      <c r="X43" s="229">
        <v>6.3653161103892453</v>
      </c>
      <c r="Y43" s="229">
        <v>0</v>
      </c>
      <c r="DA43" s="73" t="s">
        <v>2479</v>
      </c>
    </row>
    <row r="44" spans="1:105" ht="12" customHeight="1" x14ac:dyDescent="0.25">
      <c r="A44" s="46" t="s">
        <v>38</v>
      </c>
      <c r="B44" s="229">
        <v>0</v>
      </c>
      <c r="C44" s="229">
        <v>0</v>
      </c>
      <c r="D44" s="229">
        <v>0</v>
      </c>
      <c r="E44" s="229">
        <v>1.568451573226491</v>
      </c>
      <c r="F44" s="229">
        <v>2.6141198682107891</v>
      </c>
      <c r="G44" s="229">
        <v>3.0380133252118382</v>
      </c>
      <c r="H44" s="229">
        <v>3.688071465976003</v>
      </c>
      <c r="I44" s="229">
        <v>2.2608329296686298</v>
      </c>
      <c r="J44" s="229">
        <v>1.681533915108977</v>
      </c>
      <c r="K44" s="229">
        <v>1.483703403375481</v>
      </c>
      <c r="L44" s="229">
        <v>3.3771586123615922</v>
      </c>
      <c r="M44" s="229">
        <v>3.5608474727000119</v>
      </c>
      <c r="N44" s="229">
        <v>6.0477942168867829</v>
      </c>
      <c r="O44" s="229">
        <v>4.0271658838753392</v>
      </c>
      <c r="P44" s="229">
        <v>2.8260920313353819</v>
      </c>
      <c r="Q44" s="229">
        <v>3.2076114034112742</v>
      </c>
      <c r="R44" s="229">
        <v>3.3913002637515719</v>
      </c>
      <c r="S44" s="229">
        <v>3.41958356653375</v>
      </c>
      <c r="T44" s="229">
        <v>3.1510447978449929</v>
      </c>
      <c r="U44" s="229">
        <v>4.4934334258010944</v>
      </c>
      <c r="V44" s="229">
        <v>4.8042954101702886</v>
      </c>
      <c r="W44" s="229">
        <v>4.7336888917099156</v>
      </c>
      <c r="X44" s="229">
        <v>5.0727833096124506</v>
      </c>
      <c r="Y44" s="229">
        <v>4.6488898526102727</v>
      </c>
      <c r="DA44" s="73" t="s">
        <v>2480</v>
      </c>
    </row>
    <row r="45" spans="1:105" ht="12" customHeight="1" x14ac:dyDescent="0.25">
      <c r="A45" s="46" t="s">
        <v>39</v>
      </c>
      <c r="B45" s="229">
        <v>114.2080125967979</v>
      </c>
      <c r="C45" s="229">
        <v>116.05180273619121</v>
      </c>
      <c r="D45" s="229">
        <v>114.31543974588629</v>
      </c>
      <c r="E45" s="229">
        <v>375.93773160058038</v>
      </c>
      <c r="F45" s="229">
        <v>382.65060732846729</v>
      </c>
      <c r="G45" s="229">
        <v>362.42253270470047</v>
      </c>
      <c r="H45" s="229">
        <v>293.27115484941072</v>
      </c>
      <c r="I45" s="229">
        <v>268.49627608448549</v>
      </c>
      <c r="J45" s="229">
        <v>264.0389193834497</v>
      </c>
      <c r="K45" s="229">
        <v>260.1544000719079</v>
      </c>
      <c r="L45" s="229">
        <v>285.28732637177609</v>
      </c>
      <c r="M45" s="229">
        <v>242.62940389322529</v>
      </c>
      <c r="N45" s="229">
        <v>349.39065931429639</v>
      </c>
      <c r="O45" s="229">
        <v>350.44682220932992</v>
      </c>
      <c r="P45" s="229">
        <v>280.20351537189578</v>
      </c>
      <c r="Q45" s="229">
        <v>240.5886747213234</v>
      </c>
      <c r="R45" s="229">
        <v>252.06320888844411</v>
      </c>
      <c r="S45" s="229">
        <v>225.3907941877107</v>
      </c>
      <c r="T45" s="229">
        <v>231.49500199548439</v>
      </c>
      <c r="U45" s="229">
        <v>217.06683344065121</v>
      </c>
      <c r="V45" s="229">
        <v>187.9241098584283</v>
      </c>
      <c r="W45" s="229">
        <v>211.53546302252451</v>
      </c>
      <c r="X45" s="229">
        <v>177.66684708832221</v>
      </c>
      <c r="Y45" s="229">
        <v>162.32577331831641</v>
      </c>
      <c r="DA45" s="73" t="s">
        <v>2481</v>
      </c>
    </row>
    <row r="46" spans="1:105" ht="12" customHeight="1" x14ac:dyDescent="0.25">
      <c r="A46" s="57" t="s">
        <v>2440</v>
      </c>
      <c r="B46" s="261">
        <v>202.8764372463352</v>
      </c>
      <c r="C46" s="261">
        <v>209.21214235103139</v>
      </c>
      <c r="D46" s="261">
        <v>207.4037910435944</v>
      </c>
      <c r="E46" s="261">
        <v>203.3594479875637</v>
      </c>
      <c r="F46" s="261">
        <v>211.5209170490522</v>
      </c>
      <c r="G46" s="261">
        <v>212.46083849553131</v>
      </c>
      <c r="H46" s="261">
        <v>208.50080649422759</v>
      </c>
      <c r="I46" s="261">
        <v>208.45388603128529</v>
      </c>
      <c r="J46" s="261">
        <v>196.574569161965</v>
      </c>
      <c r="K46" s="261">
        <v>167.36147862895021</v>
      </c>
      <c r="L46" s="261">
        <v>191.95027322886619</v>
      </c>
      <c r="M46" s="261">
        <v>191.79940455928951</v>
      </c>
      <c r="N46" s="261">
        <v>190.0113723931095</v>
      </c>
      <c r="O46" s="261">
        <v>196.9461880439292</v>
      </c>
      <c r="P46" s="261">
        <v>190.08734676921469</v>
      </c>
      <c r="Q46" s="261">
        <v>192.31724692035729</v>
      </c>
      <c r="R46" s="261">
        <v>196.36678756945349</v>
      </c>
      <c r="S46" s="261">
        <v>196.5473476829045</v>
      </c>
      <c r="T46" s="261">
        <v>193.00021350716759</v>
      </c>
      <c r="U46" s="261">
        <v>187.05286055522049</v>
      </c>
      <c r="V46" s="261">
        <v>165.83285278535621</v>
      </c>
      <c r="W46" s="261">
        <v>170.43406990531341</v>
      </c>
      <c r="X46" s="261">
        <v>160.03993456830909</v>
      </c>
      <c r="Y46" s="261">
        <v>162.18741596363179</v>
      </c>
      <c r="DA46" s="70" t="s">
        <v>2482</v>
      </c>
    </row>
    <row r="47" spans="1:105" ht="12" customHeight="1" x14ac:dyDescent="0.25">
      <c r="A47" s="41" t="s">
        <v>2442</v>
      </c>
      <c r="B47" s="350">
        <v>126.4610869452106</v>
      </c>
      <c r="C47" s="350">
        <v>130.41038813059839</v>
      </c>
      <c r="D47" s="350">
        <v>129.28316963730629</v>
      </c>
      <c r="E47" s="350">
        <v>126.7621670714739</v>
      </c>
      <c r="F47" s="350">
        <v>131.84954075860321</v>
      </c>
      <c r="G47" s="350">
        <v>132.43543180331099</v>
      </c>
      <c r="H47" s="350">
        <v>129.9669837271324</v>
      </c>
      <c r="I47" s="350">
        <v>129.93773630528199</v>
      </c>
      <c r="J47" s="350">
        <v>122.5328777428421</v>
      </c>
      <c r="K47" s="350">
        <v>104.3231771389805</v>
      </c>
      <c r="L47" s="350">
        <v>119.65036709747859</v>
      </c>
      <c r="M47" s="350">
        <v>119.5563245551331</v>
      </c>
      <c r="N47" s="350">
        <v>118.4417718042211</v>
      </c>
      <c r="O47" s="350">
        <v>122.7645228189309</v>
      </c>
      <c r="P47" s="350">
        <v>118.48912970498399</v>
      </c>
      <c r="Q47" s="350">
        <v>119.8791166385104</v>
      </c>
      <c r="R47" s="350">
        <v>122.4033590742729</v>
      </c>
      <c r="S47" s="350">
        <v>122.5159094942028</v>
      </c>
      <c r="T47" s="350">
        <v>120.3048373288359</v>
      </c>
      <c r="U47" s="350">
        <v>116.5976117438518</v>
      </c>
      <c r="V47" s="350">
        <v>103.3703228384156</v>
      </c>
      <c r="W47" s="350">
        <v>106.23844752632201</v>
      </c>
      <c r="X47" s="350">
        <v>99.759362668492258</v>
      </c>
      <c r="Y47" s="350">
        <v>101.0979746587914</v>
      </c>
      <c r="DA47" s="97" t="s">
        <v>2483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101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23</v>
      </c>
      <c r="B51" s="232">
        <f t="shared" ref="B51:Y51" si="3">SUM(B$52:B$56,B$58:B$59,B$61:B$62,B$64:B$65,B$66:B$68)</f>
        <v>0.99999999999999978</v>
      </c>
      <c r="C51" s="232">
        <f t="shared" si="3"/>
        <v>0.99999999999999978</v>
      </c>
      <c r="D51" s="232">
        <f t="shared" si="3"/>
        <v>0.99999999999999956</v>
      </c>
      <c r="E51" s="232">
        <f t="shared" si="3"/>
        <v>0.99999999999999967</v>
      </c>
      <c r="F51" s="232">
        <f t="shared" si="3"/>
        <v>1.0000000000000002</v>
      </c>
      <c r="G51" s="232">
        <f t="shared" si="3"/>
        <v>0.99999999999999978</v>
      </c>
      <c r="H51" s="232">
        <f t="shared" si="3"/>
        <v>1</v>
      </c>
      <c r="I51" s="232">
        <f t="shared" si="3"/>
        <v>0.99999999999999989</v>
      </c>
      <c r="J51" s="232">
        <f t="shared" si="3"/>
        <v>0.99999999999999978</v>
      </c>
      <c r="K51" s="232">
        <f t="shared" si="3"/>
        <v>0.99999999999999989</v>
      </c>
      <c r="L51" s="232">
        <f t="shared" si="3"/>
        <v>1.0000000000000004</v>
      </c>
      <c r="M51" s="232">
        <f t="shared" si="3"/>
        <v>1.0000000000000002</v>
      </c>
      <c r="N51" s="232">
        <f t="shared" si="3"/>
        <v>1</v>
      </c>
      <c r="O51" s="232">
        <f t="shared" si="3"/>
        <v>1</v>
      </c>
      <c r="P51" s="232">
        <f t="shared" si="3"/>
        <v>1</v>
      </c>
      <c r="Q51" s="232">
        <f t="shared" si="3"/>
        <v>1</v>
      </c>
      <c r="R51" s="232">
        <f t="shared" si="3"/>
        <v>1.0000000000000002</v>
      </c>
      <c r="S51" s="232">
        <f t="shared" si="3"/>
        <v>1</v>
      </c>
      <c r="T51" s="232">
        <f t="shared" si="3"/>
        <v>1</v>
      </c>
      <c r="U51" s="232">
        <f t="shared" si="3"/>
        <v>0.99999999999999978</v>
      </c>
      <c r="V51" s="232">
        <f t="shared" si="3"/>
        <v>1.0000000000000004</v>
      </c>
      <c r="W51" s="232">
        <f t="shared" si="3"/>
        <v>1</v>
      </c>
      <c r="X51" s="232">
        <f t="shared" si="3"/>
        <v>1</v>
      </c>
      <c r="Y51" s="232">
        <f t="shared" si="3"/>
        <v>0.99999999999999978</v>
      </c>
      <c r="DA51" s="95"/>
    </row>
    <row r="52" spans="1:105" ht="12" customHeight="1" x14ac:dyDescent="0.25">
      <c r="A52" s="55" t="s">
        <v>91</v>
      </c>
      <c r="B52" s="299">
        <f t="shared" ref="B52:Y52" si="4">IF(B$6=0,0,B$6/B$5)</f>
        <v>1.973645275542826E-2</v>
      </c>
      <c r="C52" s="299">
        <f t="shared" si="4"/>
        <v>1.9746679468042806E-2</v>
      </c>
      <c r="D52" s="299">
        <f t="shared" si="4"/>
        <v>1.9720312408339387E-2</v>
      </c>
      <c r="E52" s="299">
        <f t="shared" si="4"/>
        <v>1.7493261405004942E-2</v>
      </c>
      <c r="F52" s="299">
        <f t="shared" si="4"/>
        <v>1.7567203277430946E-2</v>
      </c>
      <c r="G52" s="299">
        <f t="shared" si="4"/>
        <v>1.7832728016268316E-2</v>
      </c>
      <c r="H52" s="299">
        <f t="shared" si="4"/>
        <v>1.8253458317082721E-2</v>
      </c>
      <c r="I52" s="299">
        <f t="shared" si="4"/>
        <v>1.8614859111425189E-2</v>
      </c>
      <c r="J52" s="299">
        <f t="shared" si="4"/>
        <v>1.8508327507855249E-2</v>
      </c>
      <c r="K52" s="299">
        <f t="shared" si="4"/>
        <v>1.8187411007200324E-2</v>
      </c>
      <c r="L52" s="299">
        <f t="shared" si="4"/>
        <v>1.8157142570210952E-2</v>
      </c>
      <c r="M52" s="299">
        <f t="shared" si="4"/>
        <v>1.8481711573348075E-2</v>
      </c>
      <c r="N52" s="299">
        <f t="shared" si="4"/>
        <v>1.7509744234128013E-2</v>
      </c>
      <c r="O52" s="299">
        <f t="shared" si="4"/>
        <v>1.7547153460295169E-2</v>
      </c>
      <c r="P52" s="299">
        <f t="shared" si="4"/>
        <v>1.83384842337409E-2</v>
      </c>
      <c r="Q52" s="299">
        <f t="shared" si="4"/>
        <v>1.8592994439058236E-2</v>
      </c>
      <c r="R52" s="299">
        <f t="shared" si="4"/>
        <v>1.8310262286030717E-2</v>
      </c>
      <c r="S52" s="299">
        <f t="shared" si="4"/>
        <v>1.8428669169850771E-2</v>
      </c>
      <c r="T52" s="299">
        <f t="shared" si="4"/>
        <v>1.846103025042135E-2</v>
      </c>
      <c r="U52" s="299">
        <f t="shared" si="4"/>
        <v>1.8465485443958703E-2</v>
      </c>
      <c r="V52" s="299">
        <f t="shared" si="4"/>
        <v>1.8260029053858144E-2</v>
      </c>
      <c r="W52" s="299">
        <f t="shared" si="4"/>
        <v>1.8037623381237117E-2</v>
      </c>
      <c r="X52" s="299">
        <f t="shared" si="4"/>
        <v>1.8502485877799957E-2</v>
      </c>
      <c r="Y52" s="299">
        <f t="shared" si="4"/>
        <v>1.8566134943124719E-2</v>
      </c>
      <c r="DA52" s="67"/>
    </row>
    <row r="53" spans="1:105" ht="12" customHeight="1" x14ac:dyDescent="0.25">
      <c r="A53" s="173" t="s">
        <v>92</v>
      </c>
      <c r="B53" s="233">
        <f t="shared" ref="B53:Y53" si="5">IF(B$7=0,0,B$7/B$5)</f>
        <v>6.9600693776077621E-3</v>
      </c>
      <c r="C53" s="233">
        <f t="shared" si="5"/>
        <v>6.9636758326371449E-3</v>
      </c>
      <c r="D53" s="233">
        <f t="shared" si="5"/>
        <v>6.9543774765904237E-3</v>
      </c>
      <c r="E53" s="233">
        <f t="shared" si="5"/>
        <v>6.169006889344672E-3</v>
      </c>
      <c r="F53" s="233">
        <f t="shared" si="5"/>
        <v>6.1950825255480263E-3</v>
      </c>
      <c r="G53" s="233">
        <f t="shared" si="5"/>
        <v>6.2887199499971078E-3</v>
      </c>
      <c r="H53" s="233">
        <f t="shared" si="5"/>
        <v>6.4370906891171161E-3</v>
      </c>
      <c r="I53" s="233">
        <f t="shared" si="5"/>
        <v>6.5645388497828838E-3</v>
      </c>
      <c r="J53" s="233">
        <f t="shared" si="5"/>
        <v>6.5269704295129018E-3</v>
      </c>
      <c r="K53" s="233">
        <f t="shared" si="5"/>
        <v>6.413799074120121E-3</v>
      </c>
      <c r="L53" s="233">
        <f t="shared" si="5"/>
        <v>6.4031248955324898E-3</v>
      </c>
      <c r="M53" s="233">
        <f t="shared" si="5"/>
        <v>6.5175843076491916E-3</v>
      </c>
      <c r="N53" s="233">
        <f t="shared" si="5"/>
        <v>6.1748195668129792E-3</v>
      </c>
      <c r="O53" s="233">
        <f t="shared" si="5"/>
        <v>6.1880119480738167E-3</v>
      </c>
      <c r="P53" s="233">
        <f t="shared" si="5"/>
        <v>6.4670751187493828E-3</v>
      </c>
      <c r="Q53" s="233">
        <f t="shared" si="5"/>
        <v>6.5568282627549851E-3</v>
      </c>
      <c r="R53" s="233">
        <f t="shared" si="5"/>
        <v>6.4571226355717723E-3</v>
      </c>
      <c r="S53" s="233">
        <f t="shared" si="5"/>
        <v>6.4988788790257641E-3</v>
      </c>
      <c r="T53" s="233">
        <f t="shared" si="5"/>
        <v>6.5102910293598007E-3</v>
      </c>
      <c r="U53" s="233">
        <f t="shared" si="5"/>
        <v>6.5118621554631044E-3</v>
      </c>
      <c r="V53" s="233">
        <f t="shared" si="5"/>
        <v>6.4394078625416252E-3</v>
      </c>
      <c r="W53" s="233">
        <f t="shared" si="5"/>
        <v>6.3609763971411333E-3</v>
      </c>
      <c r="X53" s="233">
        <f t="shared" si="5"/>
        <v>6.5249103759173017E-3</v>
      </c>
      <c r="Y53" s="233">
        <f t="shared" si="5"/>
        <v>6.5473562488393457E-3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4.6469652560791504E-2</v>
      </c>
      <c r="C54" s="233">
        <f t="shared" si="6"/>
        <v>4.6493731446086956E-2</v>
      </c>
      <c r="D54" s="233">
        <f t="shared" si="6"/>
        <v>4.6431649970826376E-2</v>
      </c>
      <c r="E54" s="233">
        <f t="shared" si="6"/>
        <v>4.1188038687555127E-2</v>
      </c>
      <c r="F54" s="233">
        <f t="shared" si="6"/>
        <v>4.1362135480120119E-2</v>
      </c>
      <c r="G54" s="233">
        <f t="shared" si="6"/>
        <v>4.198731582599935E-2</v>
      </c>
      <c r="H54" s="233">
        <f t="shared" si="6"/>
        <v>4.2977929040183202E-2</v>
      </c>
      <c r="I54" s="233">
        <f t="shared" si="6"/>
        <v>4.38288504066719E-2</v>
      </c>
      <c r="J54" s="233">
        <f t="shared" si="6"/>
        <v>4.3578020803906645E-2</v>
      </c>
      <c r="K54" s="233">
        <f t="shared" si="6"/>
        <v>4.2822420064946215E-2</v>
      </c>
      <c r="L54" s="233">
        <f t="shared" si="6"/>
        <v>4.2751152762362292E-2</v>
      </c>
      <c r="M54" s="233">
        <f t="shared" si="6"/>
        <v>4.3515353350719592E-2</v>
      </c>
      <c r="N54" s="233">
        <f t="shared" si="6"/>
        <v>4.1226847654498647E-2</v>
      </c>
      <c r="O54" s="233">
        <f t="shared" si="6"/>
        <v>4.1314928008354415E-2</v>
      </c>
      <c r="P54" s="233">
        <f t="shared" si="6"/>
        <v>4.3178123312919557E-2</v>
      </c>
      <c r="Q54" s="233">
        <f t="shared" si="6"/>
        <v>4.3777369842213899E-2</v>
      </c>
      <c r="R54" s="233">
        <f t="shared" si="6"/>
        <v>4.311167448744254E-2</v>
      </c>
      <c r="S54" s="233">
        <f t="shared" si="6"/>
        <v>4.3390464542581032E-2</v>
      </c>
      <c r="T54" s="233">
        <f t="shared" si="6"/>
        <v>4.3466658992984131E-2</v>
      </c>
      <c r="U54" s="233">
        <f t="shared" si="6"/>
        <v>4.3477148785569311E-2</v>
      </c>
      <c r="V54" s="233">
        <f t="shared" si="6"/>
        <v>4.2993399898032192E-2</v>
      </c>
      <c r="W54" s="233">
        <f t="shared" si="6"/>
        <v>4.2469743774902077E-2</v>
      </c>
      <c r="X54" s="233">
        <f t="shared" si="6"/>
        <v>4.3564266634278398E-2</v>
      </c>
      <c r="Y54" s="233">
        <f t="shared" si="6"/>
        <v>4.3714128921494483E-2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2.0338542415600951E-2</v>
      </c>
      <c r="C55" s="233">
        <f t="shared" si="7"/>
        <v>2.0349081109198055E-2</v>
      </c>
      <c r="D55" s="233">
        <f t="shared" si="7"/>
        <v>2.0321909683370019E-2</v>
      </c>
      <c r="E55" s="233">
        <f t="shared" si="7"/>
        <v>1.8026919197779007E-2</v>
      </c>
      <c r="F55" s="233">
        <f t="shared" si="7"/>
        <v>1.810311677630343E-2</v>
      </c>
      <c r="G55" s="233">
        <f t="shared" si="7"/>
        <v>1.8376741739722965E-2</v>
      </c>
      <c r="H55" s="233">
        <f t="shared" si="7"/>
        <v>1.8810307040168787E-2</v>
      </c>
      <c r="I55" s="233">
        <f t="shared" si="7"/>
        <v>1.9182732899863598E-2</v>
      </c>
      <c r="J55" s="233">
        <f t="shared" si="7"/>
        <v>1.9072951392281722E-2</v>
      </c>
      <c r="K55" s="233">
        <f t="shared" si="7"/>
        <v>1.8742244859485897E-2</v>
      </c>
      <c r="L55" s="233">
        <f t="shared" si="7"/>
        <v>1.8711053039091877E-2</v>
      </c>
      <c r="M55" s="233">
        <f t="shared" si="7"/>
        <v>1.9045523499356221E-2</v>
      </c>
      <c r="N55" s="233">
        <f t="shared" si="7"/>
        <v>1.8043904859964759E-2</v>
      </c>
      <c r="O55" s="233">
        <f t="shared" si="7"/>
        <v>1.8082455309863927E-2</v>
      </c>
      <c r="P55" s="233">
        <f t="shared" si="7"/>
        <v>1.8897926798076004E-2</v>
      </c>
      <c r="Q55" s="233">
        <f t="shared" si="7"/>
        <v>1.9160201213351876E-2</v>
      </c>
      <c r="R55" s="233">
        <f t="shared" si="7"/>
        <v>1.886884389814119E-2</v>
      </c>
      <c r="S55" s="233">
        <f t="shared" si="7"/>
        <v>1.8990862958947897E-2</v>
      </c>
      <c r="T55" s="233">
        <f t="shared" si="7"/>
        <v>1.9024211262108313E-2</v>
      </c>
      <c r="U55" s="233">
        <f t="shared" si="7"/>
        <v>1.9028802367908937E-2</v>
      </c>
      <c r="V55" s="233">
        <f t="shared" si="7"/>
        <v>1.8817078226980567E-2</v>
      </c>
      <c r="W55" s="233">
        <f t="shared" si="7"/>
        <v>1.8587887740618782E-2</v>
      </c>
      <c r="X55" s="233">
        <f t="shared" si="7"/>
        <v>1.906693155466814E-2</v>
      </c>
      <c r="Y55" s="233">
        <f t="shared" si="7"/>
        <v>1.9132522328798762E-2</v>
      </c>
      <c r="DA55" s="177"/>
    </row>
    <row r="56" spans="1:105" ht="12" customHeight="1" x14ac:dyDescent="0.25">
      <c r="A56" s="56" t="s">
        <v>95</v>
      </c>
      <c r="B56" s="300">
        <f t="shared" ref="B56:Y56" si="8">IF(B$10=0,0,B$10/B$5)</f>
        <v>3.5386963907780254E-2</v>
      </c>
      <c r="C56" s="300">
        <f t="shared" si="8"/>
        <v>3.5415438871745641E-2</v>
      </c>
      <c r="D56" s="300">
        <f t="shared" si="8"/>
        <v>3.5411377132405206E-2</v>
      </c>
      <c r="E56" s="300">
        <f t="shared" si="8"/>
        <v>3.2543484300352817E-2</v>
      </c>
      <c r="F56" s="300">
        <f t="shared" si="8"/>
        <v>3.2629868950723111E-2</v>
      </c>
      <c r="G56" s="300">
        <f t="shared" si="8"/>
        <v>3.2871260077300353E-2</v>
      </c>
      <c r="H56" s="300">
        <f t="shared" si="8"/>
        <v>3.3461866305648472E-2</v>
      </c>
      <c r="I56" s="300">
        <f t="shared" si="8"/>
        <v>3.3835693261636511E-2</v>
      </c>
      <c r="J56" s="300">
        <f t="shared" si="8"/>
        <v>3.3704605975548925E-2</v>
      </c>
      <c r="K56" s="300">
        <f t="shared" si="8"/>
        <v>3.3194069119904898E-2</v>
      </c>
      <c r="L56" s="300">
        <f t="shared" si="8"/>
        <v>3.3305273540443277E-2</v>
      </c>
      <c r="M56" s="300">
        <f t="shared" si="8"/>
        <v>3.365452575728619E-2</v>
      </c>
      <c r="N56" s="300">
        <f t="shared" si="8"/>
        <v>3.2217897549904818E-2</v>
      </c>
      <c r="O56" s="300">
        <f t="shared" si="8"/>
        <v>3.2442960258347156E-2</v>
      </c>
      <c r="P56" s="300">
        <f t="shared" si="8"/>
        <v>3.3222093248846084E-2</v>
      </c>
      <c r="Q56" s="300">
        <f t="shared" si="8"/>
        <v>3.3701675570144189E-2</v>
      </c>
      <c r="R56" s="300">
        <f t="shared" si="8"/>
        <v>3.3634999555916215E-2</v>
      </c>
      <c r="S56" s="300">
        <f t="shared" si="8"/>
        <v>3.3983413568025277E-2</v>
      </c>
      <c r="T56" s="300">
        <f t="shared" si="8"/>
        <v>3.4069442018878043E-2</v>
      </c>
      <c r="U56" s="300">
        <f t="shared" si="8"/>
        <v>3.4197331892023716E-2</v>
      </c>
      <c r="V56" s="300">
        <f t="shared" si="8"/>
        <v>3.4274871116179051E-2</v>
      </c>
      <c r="W56" s="300">
        <f t="shared" si="8"/>
        <v>3.4112135983202153E-2</v>
      </c>
      <c r="X56" s="300">
        <f t="shared" si="8"/>
        <v>3.4362309819850549E-2</v>
      </c>
      <c r="Y56" s="300">
        <f t="shared" si="8"/>
        <v>3.4577768764815262E-2</v>
      </c>
      <c r="DA56" s="68"/>
    </row>
    <row r="57" spans="1:105" ht="12" customHeight="1" x14ac:dyDescent="0.25">
      <c r="A57" s="174" t="s">
        <v>2403</v>
      </c>
      <c r="B57" s="301">
        <f t="shared" ref="B57:Y57" si="9">IF(B$16=0,0,B$16/B$5)</f>
        <v>0.17658904119902685</v>
      </c>
      <c r="C57" s="301">
        <f t="shared" si="9"/>
        <v>0.17673578307316479</v>
      </c>
      <c r="D57" s="301">
        <f t="shared" si="9"/>
        <v>0.17671050265280352</v>
      </c>
      <c r="E57" s="301">
        <f t="shared" si="9"/>
        <v>0.16234382013545906</v>
      </c>
      <c r="F57" s="301">
        <f t="shared" si="9"/>
        <v>0.16274854997735477</v>
      </c>
      <c r="G57" s="301">
        <f t="shared" si="9"/>
        <v>0.16390119647134477</v>
      </c>
      <c r="H57" s="301">
        <f t="shared" si="9"/>
        <v>0.16696397437843361</v>
      </c>
      <c r="I57" s="301">
        <f t="shared" si="9"/>
        <v>0.16860340843261265</v>
      </c>
      <c r="J57" s="301">
        <f t="shared" si="9"/>
        <v>0.16795408048995791</v>
      </c>
      <c r="K57" s="301">
        <f t="shared" si="9"/>
        <v>0.16549432561977848</v>
      </c>
      <c r="L57" s="301">
        <f t="shared" si="9"/>
        <v>0.16614312221578062</v>
      </c>
      <c r="M57" s="301">
        <f t="shared" si="9"/>
        <v>0.16775764205964691</v>
      </c>
      <c r="N57" s="301">
        <f t="shared" si="9"/>
        <v>0.16066759315777004</v>
      </c>
      <c r="O57" s="301">
        <f t="shared" si="9"/>
        <v>0.16183864840380574</v>
      </c>
      <c r="P57" s="301">
        <f t="shared" si="9"/>
        <v>0.16567947079403372</v>
      </c>
      <c r="Q57" s="301">
        <f t="shared" si="9"/>
        <v>0.16805164604361322</v>
      </c>
      <c r="R57" s="301">
        <f t="shared" si="9"/>
        <v>0.16666461512244388</v>
      </c>
      <c r="S57" s="301">
        <f t="shared" si="9"/>
        <v>0.16843479953043394</v>
      </c>
      <c r="T57" s="301">
        <f t="shared" si="9"/>
        <v>0.16811909610636036</v>
      </c>
      <c r="U57" s="301">
        <f t="shared" si="9"/>
        <v>0.16845905808220005</v>
      </c>
      <c r="V57" s="301">
        <f t="shared" si="9"/>
        <v>0.1690419483873549</v>
      </c>
      <c r="W57" s="301">
        <f t="shared" si="9"/>
        <v>0.16824687139923467</v>
      </c>
      <c r="X57" s="301">
        <f t="shared" si="9"/>
        <v>0.16985189273135598</v>
      </c>
      <c r="Y57" s="301">
        <f t="shared" si="9"/>
        <v>0.17160144489020857</v>
      </c>
      <c r="DA57" s="178"/>
    </row>
    <row r="58" spans="1:105" ht="12" customHeight="1" x14ac:dyDescent="0.25">
      <c r="A58" s="62" t="s">
        <v>2404</v>
      </c>
      <c r="B58" s="302">
        <f t="shared" ref="B58:Y58" si="10">IF(B$17=0,0,B$17/B$5)</f>
        <v>7.4392191299524638E-2</v>
      </c>
      <c r="C58" s="302">
        <f t="shared" si="10"/>
        <v>7.4627122439059668E-2</v>
      </c>
      <c r="D58" s="302">
        <f t="shared" si="10"/>
        <v>7.5724644284830819E-2</v>
      </c>
      <c r="E58" s="302">
        <f t="shared" si="10"/>
        <v>7.771015390183339E-2</v>
      </c>
      <c r="F58" s="302">
        <f t="shared" si="10"/>
        <v>7.712575149156578E-2</v>
      </c>
      <c r="G58" s="302">
        <f t="shared" si="10"/>
        <v>7.3724896037073148E-2</v>
      </c>
      <c r="H58" s="302">
        <f t="shared" si="10"/>
        <v>7.5380065073094429E-2</v>
      </c>
      <c r="I58" s="302">
        <f t="shared" si="10"/>
        <v>7.0216044722927584E-2</v>
      </c>
      <c r="J58" s="302">
        <f t="shared" si="10"/>
        <v>7.0267577942078191E-2</v>
      </c>
      <c r="K58" s="302">
        <f t="shared" si="10"/>
        <v>6.8517836430364049E-2</v>
      </c>
      <c r="L58" s="302">
        <f t="shared" si="10"/>
        <v>7.3524512130620154E-2</v>
      </c>
      <c r="M58" s="302">
        <f t="shared" si="10"/>
        <v>6.8923919245735807E-2</v>
      </c>
      <c r="N58" s="302">
        <f t="shared" si="10"/>
        <v>6.7872415032915079E-2</v>
      </c>
      <c r="O58" s="302">
        <f t="shared" si="10"/>
        <v>7.208670740185974E-2</v>
      </c>
      <c r="P58" s="302">
        <f t="shared" si="10"/>
        <v>6.0880177624208373E-2</v>
      </c>
      <c r="Q58" s="302">
        <f t="shared" si="10"/>
        <v>6.4879873583141109E-2</v>
      </c>
      <c r="R58" s="302">
        <f t="shared" si="10"/>
        <v>7.6560040727700063E-2</v>
      </c>
      <c r="S58" s="302">
        <f t="shared" si="10"/>
        <v>8.0919113665719716E-2</v>
      </c>
      <c r="T58" s="302">
        <f t="shared" si="10"/>
        <v>7.664228868990855E-2</v>
      </c>
      <c r="U58" s="302">
        <f t="shared" si="10"/>
        <v>8.0025899100734169E-2</v>
      </c>
      <c r="V58" s="302">
        <f t="shared" si="10"/>
        <v>8.8135063732818028E-2</v>
      </c>
      <c r="W58" s="302">
        <f t="shared" si="10"/>
        <v>9.0281957115904338E-2</v>
      </c>
      <c r="X58" s="302">
        <f t="shared" si="10"/>
        <v>8.2070385209101787E-2</v>
      </c>
      <c r="Y58" s="302">
        <f t="shared" si="10"/>
        <v>8.7759136773904567E-2</v>
      </c>
      <c r="DA58" s="72"/>
    </row>
    <row r="59" spans="1:105" ht="12" customHeight="1" x14ac:dyDescent="0.25">
      <c r="A59" s="62" t="s">
        <v>2411</v>
      </c>
      <c r="B59" s="302">
        <f t="shared" ref="B59:Y59" si="11">IF(B$23=0,0,B$23/B$5)</f>
        <v>0.10219684989950224</v>
      </c>
      <c r="C59" s="302">
        <f t="shared" si="11"/>
        <v>0.10210866063410513</v>
      </c>
      <c r="D59" s="302">
        <f t="shared" si="11"/>
        <v>0.10098585836797269</v>
      </c>
      <c r="E59" s="302">
        <f t="shared" si="11"/>
        <v>8.4633666233625671E-2</v>
      </c>
      <c r="F59" s="302">
        <f t="shared" si="11"/>
        <v>8.5622798485789006E-2</v>
      </c>
      <c r="G59" s="302">
        <f t="shared" si="11"/>
        <v>9.0176300434271633E-2</v>
      </c>
      <c r="H59" s="302">
        <f t="shared" si="11"/>
        <v>9.1583909305339189E-2</v>
      </c>
      <c r="I59" s="302">
        <f t="shared" si="11"/>
        <v>9.8387363709685066E-2</v>
      </c>
      <c r="J59" s="302">
        <f t="shared" si="11"/>
        <v>9.7686502547879722E-2</v>
      </c>
      <c r="K59" s="302">
        <f t="shared" si="11"/>
        <v>9.6976489189414428E-2</v>
      </c>
      <c r="L59" s="302">
        <f t="shared" si="11"/>
        <v>9.261861008516048E-2</v>
      </c>
      <c r="M59" s="302">
        <f t="shared" si="11"/>
        <v>9.8833722813911104E-2</v>
      </c>
      <c r="N59" s="302">
        <f t="shared" si="11"/>
        <v>9.2795178124854966E-2</v>
      </c>
      <c r="O59" s="302">
        <f t="shared" si="11"/>
        <v>8.9751941001945987E-2</v>
      </c>
      <c r="P59" s="302">
        <f t="shared" si="11"/>
        <v>0.10479929316982535</v>
      </c>
      <c r="Q59" s="302">
        <f t="shared" si="11"/>
        <v>0.10317177246047213</v>
      </c>
      <c r="R59" s="302">
        <f t="shared" si="11"/>
        <v>9.01045743947438E-2</v>
      </c>
      <c r="S59" s="302">
        <f t="shared" si="11"/>
        <v>8.7515685864714227E-2</v>
      </c>
      <c r="T59" s="302">
        <f t="shared" si="11"/>
        <v>9.1476807416451811E-2</v>
      </c>
      <c r="U59" s="302">
        <f t="shared" si="11"/>
        <v>8.8433158981465865E-2</v>
      </c>
      <c r="V59" s="302">
        <f t="shared" si="11"/>
        <v>8.0906884654536881E-2</v>
      </c>
      <c r="W59" s="302">
        <f t="shared" si="11"/>
        <v>7.7964914283330342E-2</v>
      </c>
      <c r="X59" s="302">
        <f t="shared" si="11"/>
        <v>8.7781507522254193E-2</v>
      </c>
      <c r="Y59" s="302">
        <f t="shared" si="11"/>
        <v>8.3842308116303985E-2</v>
      </c>
      <c r="DA59" s="72"/>
    </row>
    <row r="60" spans="1:105" ht="12" customHeight="1" x14ac:dyDescent="0.25">
      <c r="A60" s="174" t="s">
        <v>2413</v>
      </c>
      <c r="B60" s="301">
        <f t="shared" ref="B60:Y60" si="12">IF(B$24=0,0,B$24/B$5)</f>
        <v>7.1605100380660855E-2</v>
      </c>
      <c r="C60" s="301">
        <f t="shared" si="12"/>
        <v>7.1673930306083738E-2</v>
      </c>
      <c r="D60" s="301">
        <f t="shared" si="12"/>
        <v>7.1849770986476963E-2</v>
      </c>
      <c r="E60" s="301">
        <f t="shared" si="12"/>
        <v>6.8125801715212278E-2</v>
      </c>
      <c r="F60" s="301">
        <f t="shared" si="12"/>
        <v>6.8228536008617141E-2</v>
      </c>
      <c r="G60" s="301">
        <f t="shared" si="12"/>
        <v>6.8298708252016116E-2</v>
      </c>
      <c r="H60" s="301">
        <f t="shared" si="12"/>
        <v>6.9244119890607761E-2</v>
      </c>
      <c r="I60" s="301">
        <f t="shared" si="12"/>
        <v>6.9316889342288468E-2</v>
      </c>
      <c r="J60" s="301">
        <f t="shared" si="12"/>
        <v>6.9192580284728439E-2</v>
      </c>
      <c r="K60" s="301">
        <f t="shared" si="12"/>
        <v>6.8248743321019142E-2</v>
      </c>
      <c r="L60" s="301">
        <f t="shared" si="12"/>
        <v>6.8934218678178921E-2</v>
      </c>
      <c r="M60" s="301">
        <f t="shared" si="12"/>
        <v>6.9055555232536481E-2</v>
      </c>
      <c r="N60" s="301">
        <f t="shared" si="12"/>
        <v>6.6746780398598299E-2</v>
      </c>
      <c r="O60" s="301">
        <f t="shared" si="12"/>
        <v>6.7562088808959281E-2</v>
      </c>
      <c r="P60" s="301">
        <f t="shared" si="12"/>
        <v>6.7491258569370244E-2</v>
      </c>
      <c r="Q60" s="301">
        <f t="shared" si="12"/>
        <v>6.8697195177440051E-2</v>
      </c>
      <c r="R60" s="301">
        <f t="shared" si="12"/>
        <v>6.9544742083867434E-2</v>
      </c>
      <c r="S60" s="301">
        <f t="shared" si="12"/>
        <v>7.0588746483561116E-2</v>
      </c>
      <c r="T60" s="301">
        <f t="shared" si="12"/>
        <v>7.0057488913981059E-2</v>
      </c>
      <c r="U60" s="301">
        <f t="shared" si="12"/>
        <v>7.0494240541128864E-2</v>
      </c>
      <c r="V60" s="301">
        <f t="shared" si="12"/>
        <v>7.1418821512993211E-2</v>
      </c>
      <c r="W60" s="301">
        <f t="shared" si="12"/>
        <v>7.1349049744438897E-2</v>
      </c>
      <c r="X60" s="301">
        <f t="shared" si="12"/>
        <v>7.1036088844140227E-2</v>
      </c>
      <c r="Y60" s="301">
        <f t="shared" si="12"/>
        <v>7.1382010436847332E-2</v>
      </c>
      <c r="DA60" s="178"/>
    </row>
    <row r="61" spans="1:105" ht="12" customHeight="1" x14ac:dyDescent="0.25">
      <c r="A61" s="62" t="s">
        <v>2414</v>
      </c>
      <c r="B61" s="302">
        <f t="shared" ref="B61:Y61" si="13">IF(B$25=0,0,B$25/B$5)</f>
        <v>4.8661849775579719E-2</v>
      </c>
      <c r="C61" s="302">
        <f t="shared" si="13"/>
        <v>4.8718791342274262E-2</v>
      </c>
      <c r="D61" s="302">
        <f t="shared" si="13"/>
        <v>4.892528322762265E-2</v>
      </c>
      <c r="E61" s="302">
        <f t="shared" si="13"/>
        <v>4.7790218351335748E-2</v>
      </c>
      <c r="F61" s="302">
        <f t="shared" si="13"/>
        <v>4.780699662567775E-2</v>
      </c>
      <c r="G61" s="302">
        <f t="shared" si="13"/>
        <v>4.7568501414976129E-2</v>
      </c>
      <c r="H61" s="302">
        <f t="shared" si="13"/>
        <v>4.802482208831918E-2</v>
      </c>
      <c r="I61" s="302">
        <f t="shared" si="13"/>
        <v>4.7677469996568307E-2</v>
      </c>
      <c r="J61" s="302">
        <f t="shared" si="13"/>
        <v>4.7677001900114833E-2</v>
      </c>
      <c r="K61" s="302">
        <f t="shared" si="13"/>
        <v>4.7106224259125362E-2</v>
      </c>
      <c r="L61" s="302">
        <f t="shared" si="13"/>
        <v>4.7826886098064646E-2</v>
      </c>
      <c r="M61" s="302">
        <f t="shared" si="13"/>
        <v>4.7570917365099594E-2</v>
      </c>
      <c r="N61" s="302">
        <f t="shared" si="13"/>
        <v>4.6392036059650039E-2</v>
      </c>
      <c r="O61" s="302">
        <f t="shared" si="13"/>
        <v>4.7163856956751599E-2</v>
      </c>
      <c r="P61" s="302">
        <f t="shared" si="13"/>
        <v>4.6173119757605983E-2</v>
      </c>
      <c r="Q61" s="302">
        <f t="shared" si="13"/>
        <v>4.7083193097108449E-2</v>
      </c>
      <c r="R61" s="302">
        <f t="shared" si="13"/>
        <v>4.8259410749054682E-2</v>
      </c>
      <c r="S61" s="302">
        <f t="shared" si="13"/>
        <v>4.9165769400420917E-2</v>
      </c>
      <c r="T61" s="302">
        <f t="shared" si="13"/>
        <v>4.8596892690735853E-2</v>
      </c>
      <c r="U61" s="302">
        <f t="shared" si="13"/>
        <v>4.902846524021006E-2</v>
      </c>
      <c r="V61" s="302">
        <f t="shared" si="13"/>
        <v>5.0191885354290387E-2</v>
      </c>
      <c r="W61" s="302">
        <f t="shared" si="13"/>
        <v>5.0380655946218385E-2</v>
      </c>
      <c r="X61" s="302">
        <f t="shared" si="13"/>
        <v>4.9527301243258721E-2</v>
      </c>
      <c r="Y61" s="302">
        <f t="shared" si="13"/>
        <v>4.9799232009213858E-2</v>
      </c>
      <c r="DA61" s="72"/>
    </row>
    <row r="62" spans="1:105" ht="12" customHeight="1" x14ac:dyDescent="0.25">
      <c r="A62" s="62" t="s">
        <v>2416</v>
      </c>
      <c r="B62" s="302">
        <f t="shared" ref="B62:Y62" si="14">IF(B$26=0,0,B$26/B$5)</f>
        <v>2.294325060508114E-2</v>
      </c>
      <c r="C62" s="302">
        <f t="shared" si="14"/>
        <v>2.295513896380948E-2</v>
      </c>
      <c r="D62" s="302">
        <f t="shared" si="14"/>
        <v>2.2924487758854317E-2</v>
      </c>
      <c r="E62" s="302">
        <f t="shared" si="14"/>
        <v>2.0335583363876527E-2</v>
      </c>
      <c r="F62" s="302">
        <f t="shared" si="14"/>
        <v>2.0421539382939391E-2</v>
      </c>
      <c r="G62" s="302">
        <f t="shared" si="14"/>
        <v>2.0730206837039983E-2</v>
      </c>
      <c r="H62" s="302">
        <f t="shared" si="14"/>
        <v>2.1219297802288584E-2</v>
      </c>
      <c r="I62" s="302">
        <f t="shared" si="14"/>
        <v>2.1639419345720154E-2</v>
      </c>
      <c r="J62" s="302">
        <f t="shared" si="14"/>
        <v>2.1515578384613605E-2</v>
      </c>
      <c r="K62" s="302">
        <f t="shared" si="14"/>
        <v>2.1142519061893787E-2</v>
      </c>
      <c r="L62" s="302">
        <f t="shared" si="14"/>
        <v>2.1107332580114272E-2</v>
      </c>
      <c r="M62" s="302">
        <f t="shared" si="14"/>
        <v>2.1484637867436897E-2</v>
      </c>
      <c r="N62" s="302">
        <f t="shared" si="14"/>
        <v>2.0354744338948266E-2</v>
      </c>
      <c r="O62" s="302">
        <f t="shared" si="14"/>
        <v>2.0398231852207679E-2</v>
      </c>
      <c r="P62" s="302">
        <f t="shared" si="14"/>
        <v>2.131813881176426E-2</v>
      </c>
      <c r="Q62" s="302">
        <f t="shared" si="14"/>
        <v>2.1614002080331613E-2</v>
      </c>
      <c r="R62" s="302">
        <f t="shared" si="14"/>
        <v>2.1285331334812755E-2</v>
      </c>
      <c r="S62" s="302">
        <f t="shared" si="14"/>
        <v>2.1422977083140202E-2</v>
      </c>
      <c r="T62" s="302">
        <f t="shared" si="14"/>
        <v>2.1460596223245199E-2</v>
      </c>
      <c r="U62" s="302">
        <f t="shared" si="14"/>
        <v>2.1465775300918796E-2</v>
      </c>
      <c r="V62" s="302">
        <f t="shared" si="14"/>
        <v>2.1226936158702824E-2</v>
      </c>
      <c r="W62" s="302">
        <f t="shared" si="14"/>
        <v>2.0968393798220516E-2</v>
      </c>
      <c r="X62" s="302">
        <f t="shared" si="14"/>
        <v>2.1508787600881513E-2</v>
      </c>
      <c r="Y62" s="302">
        <f t="shared" si="14"/>
        <v>2.1582778427633467E-2</v>
      </c>
      <c r="DA62" s="72"/>
    </row>
    <row r="63" spans="1:105" ht="12" customHeight="1" x14ac:dyDescent="0.25">
      <c r="A63" s="174" t="s">
        <v>2418</v>
      </c>
      <c r="B63" s="301">
        <f t="shared" ref="B63:Y63" si="15">IF(B$27=0,0,B$27/B$5)</f>
        <v>0.21623147901921663</v>
      </c>
      <c r="C63" s="301">
        <f t="shared" si="15"/>
        <v>0.21641116294673246</v>
      </c>
      <c r="D63" s="301">
        <f t="shared" si="15"/>
        <v>0.21638020732996352</v>
      </c>
      <c r="E63" s="301">
        <f t="shared" si="15"/>
        <v>0.19878835118627641</v>
      </c>
      <c r="F63" s="301">
        <f t="shared" si="15"/>
        <v>0.19928393874778136</v>
      </c>
      <c r="G63" s="301">
        <f t="shared" si="15"/>
        <v>0.2006953426179732</v>
      </c>
      <c r="H63" s="301">
        <f t="shared" si="15"/>
        <v>0.20444568291236764</v>
      </c>
      <c r="I63" s="301">
        <f t="shared" si="15"/>
        <v>0.206453153182791</v>
      </c>
      <c r="J63" s="301">
        <f t="shared" si="15"/>
        <v>0.20565805774280552</v>
      </c>
      <c r="K63" s="301">
        <f t="shared" si="15"/>
        <v>0.20264611300381041</v>
      </c>
      <c r="L63" s="301">
        <f t="shared" si="15"/>
        <v>0.20344055781524159</v>
      </c>
      <c r="M63" s="301">
        <f t="shared" si="15"/>
        <v>0.20541752088936363</v>
      </c>
      <c r="N63" s="301">
        <f t="shared" si="15"/>
        <v>0.19673582835645304</v>
      </c>
      <c r="O63" s="301">
        <f t="shared" si="15"/>
        <v>0.19816977355568055</v>
      </c>
      <c r="P63" s="301">
        <f t="shared" si="15"/>
        <v>0.20287282138044954</v>
      </c>
      <c r="Q63" s="301">
        <f t="shared" si="15"/>
        <v>0.20577752576768973</v>
      </c>
      <c r="R63" s="301">
        <f t="shared" si="15"/>
        <v>0.20407912055809457</v>
      </c>
      <c r="S63" s="301">
        <f t="shared" si="15"/>
        <v>0.20624669330257223</v>
      </c>
      <c r="T63" s="301">
        <f t="shared" si="15"/>
        <v>0.20586011768125756</v>
      </c>
      <c r="U63" s="301">
        <f t="shared" si="15"/>
        <v>0.20627639765167349</v>
      </c>
      <c r="V63" s="301">
        <f t="shared" si="15"/>
        <v>0.20699014088247539</v>
      </c>
      <c r="W63" s="301">
        <f t="shared" si="15"/>
        <v>0.20601657722355268</v>
      </c>
      <c r="X63" s="301">
        <f t="shared" si="15"/>
        <v>0.20798190946696651</v>
      </c>
      <c r="Y63" s="301">
        <f t="shared" si="15"/>
        <v>0.21012421823290833</v>
      </c>
      <c r="DA63" s="178"/>
    </row>
    <row r="64" spans="1:105" ht="12" customHeight="1" x14ac:dyDescent="0.25">
      <c r="A64" s="62" t="s">
        <v>2419</v>
      </c>
      <c r="B64" s="302">
        <f t="shared" ref="B64:Y64" si="16">IF(B$28=0,0,B$28/B$5)</f>
        <v>9.1092479142275112E-2</v>
      </c>
      <c r="C64" s="302">
        <f t="shared" si="16"/>
        <v>9.1380149925379198E-2</v>
      </c>
      <c r="D64" s="302">
        <f t="shared" si="16"/>
        <v>9.2724054226323446E-2</v>
      </c>
      <c r="E64" s="302">
        <f t="shared" si="16"/>
        <v>9.515529049204087E-2</v>
      </c>
      <c r="F64" s="302">
        <f t="shared" si="16"/>
        <v>9.443969570395809E-2</v>
      </c>
      <c r="G64" s="302">
        <f t="shared" si="16"/>
        <v>9.0275382902538545E-2</v>
      </c>
      <c r="H64" s="302">
        <f t="shared" si="16"/>
        <v>9.2302120497666562E-2</v>
      </c>
      <c r="I64" s="302">
        <f t="shared" si="16"/>
        <v>8.5978830272972567E-2</v>
      </c>
      <c r="J64" s="302">
        <f t="shared" si="16"/>
        <v>8.6041932173973226E-2</v>
      </c>
      <c r="K64" s="302">
        <f t="shared" si="16"/>
        <v>8.3899391547384586E-2</v>
      </c>
      <c r="L64" s="302">
        <f t="shared" si="16"/>
        <v>9.0030014853820617E-2</v>
      </c>
      <c r="M64" s="302">
        <f t="shared" si="16"/>
        <v>8.4396635811105097E-2</v>
      </c>
      <c r="N64" s="302">
        <f t="shared" si="16"/>
        <v>8.3109079632140884E-2</v>
      </c>
      <c r="O64" s="302">
        <f t="shared" si="16"/>
        <v>8.8269437634930295E-2</v>
      </c>
      <c r="P64" s="302">
        <f t="shared" si="16"/>
        <v>7.4547156274540852E-2</v>
      </c>
      <c r="Q64" s="302">
        <f t="shared" si="16"/>
        <v>7.9444743163029907E-2</v>
      </c>
      <c r="R64" s="302">
        <f t="shared" si="16"/>
        <v>9.3746988646163334E-2</v>
      </c>
      <c r="S64" s="302">
        <f t="shared" si="16"/>
        <v>9.9084628978432288E-2</v>
      </c>
      <c r="T64" s="302">
        <f t="shared" si="16"/>
        <v>9.3847700436622702E-2</v>
      </c>
      <c r="U64" s="302">
        <f t="shared" si="16"/>
        <v>9.7990896858041812E-2</v>
      </c>
      <c r="V64" s="302">
        <f t="shared" si="16"/>
        <v>0.1079204862034506</v>
      </c>
      <c r="W64" s="302">
        <f t="shared" si="16"/>
        <v>0.11054933524396446</v>
      </c>
      <c r="X64" s="302">
        <f t="shared" si="16"/>
        <v>0.10049434923563487</v>
      </c>
      <c r="Y64" s="302">
        <f t="shared" si="16"/>
        <v>0.10746016747825043</v>
      </c>
      <c r="DA64" s="72"/>
    </row>
    <row r="65" spans="1:105" ht="12" customHeight="1" x14ac:dyDescent="0.25">
      <c r="A65" s="62" t="s">
        <v>2426</v>
      </c>
      <c r="B65" s="302">
        <f t="shared" ref="B65:Y65" si="17">IF(B$34=0,0,B$34/B$5)</f>
        <v>0.12513899987694152</v>
      </c>
      <c r="C65" s="302">
        <f t="shared" si="17"/>
        <v>0.12503101302135328</v>
      </c>
      <c r="D65" s="302">
        <f t="shared" si="17"/>
        <v>0.12365615310364006</v>
      </c>
      <c r="E65" s="302">
        <f t="shared" si="17"/>
        <v>0.10363306069423554</v>
      </c>
      <c r="F65" s="302">
        <f t="shared" si="17"/>
        <v>0.10484424304382328</v>
      </c>
      <c r="G65" s="302">
        <f t="shared" si="17"/>
        <v>0.11041995971543467</v>
      </c>
      <c r="H65" s="302">
        <f t="shared" si="17"/>
        <v>0.11214356241470105</v>
      </c>
      <c r="I65" s="302">
        <f t="shared" si="17"/>
        <v>0.12047432290981845</v>
      </c>
      <c r="J65" s="302">
        <f t="shared" si="17"/>
        <v>0.11961612556883228</v>
      </c>
      <c r="K65" s="302">
        <f t="shared" si="17"/>
        <v>0.11874672145642583</v>
      </c>
      <c r="L65" s="302">
        <f t="shared" si="17"/>
        <v>0.11341054296142096</v>
      </c>
      <c r="M65" s="302">
        <f t="shared" si="17"/>
        <v>0.12102088507825856</v>
      </c>
      <c r="N65" s="302">
        <f t="shared" si="17"/>
        <v>0.11362674872431217</v>
      </c>
      <c r="O65" s="302">
        <f t="shared" si="17"/>
        <v>0.10990033592075026</v>
      </c>
      <c r="P65" s="302">
        <f t="shared" si="17"/>
        <v>0.12832566510590868</v>
      </c>
      <c r="Q65" s="302">
        <f t="shared" si="17"/>
        <v>0.1263327826046598</v>
      </c>
      <c r="R65" s="302">
        <f t="shared" si="17"/>
        <v>0.11033213191193122</v>
      </c>
      <c r="S65" s="302">
        <f t="shared" si="17"/>
        <v>0.10716206432413992</v>
      </c>
      <c r="T65" s="302">
        <f t="shared" si="17"/>
        <v>0.11201241724463486</v>
      </c>
      <c r="U65" s="302">
        <f t="shared" si="17"/>
        <v>0.10828550079363168</v>
      </c>
      <c r="V65" s="302">
        <f t="shared" si="17"/>
        <v>9.9069654679024816E-2</v>
      </c>
      <c r="W65" s="302">
        <f t="shared" si="17"/>
        <v>9.5467241979588224E-2</v>
      </c>
      <c r="X65" s="302">
        <f t="shared" si="17"/>
        <v>0.10748756023133166</v>
      </c>
      <c r="Y65" s="302">
        <f t="shared" si="17"/>
        <v>0.1026640507546579</v>
      </c>
      <c r="DA65" s="72"/>
    </row>
    <row r="66" spans="1:105" ht="12" customHeight="1" x14ac:dyDescent="0.25">
      <c r="A66" s="174" t="s">
        <v>2428</v>
      </c>
      <c r="B66" s="301">
        <f t="shared" ref="B66:Y66" si="18">IF(B$35=0,0,B$35/B$5)</f>
        <v>0.2076243554622185</v>
      </c>
      <c r="C66" s="301">
        <f t="shared" si="18"/>
        <v>0.20704902922492271</v>
      </c>
      <c r="D66" s="301">
        <f t="shared" si="18"/>
        <v>0.2073243381000123</v>
      </c>
      <c r="E66" s="301">
        <f t="shared" si="18"/>
        <v>0.2788874014970445</v>
      </c>
      <c r="F66" s="301">
        <f t="shared" si="18"/>
        <v>0.27670188873079582</v>
      </c>
      <c r="G66" s="301">
        <f t="shared" si="18"/>
        <v>0.26989027235873386</v>
      </c>
      <c r="H66" s="301">
        <f t="shared" si="18"/>
        <v>0.25530444594988472</v>
      </c>
      <c r="I66" s="301">
        <f t="shared" si="18"/>
        <v>0.24585372507270048</v>
      </c>
      <c r="J66" s="301">
        <f t="shared" si="18"/>
        <v>0.24913271468917367</v>
      </c>
      <c r="K66" s="301">
        <f t="shared" si="18"/>
        <v>0.26081588984259263</v>
      </c>
      <c r="L66" s="301">
        <f t="shared" si="18"/>
        <v>0.25902465245377021</v>
      </c>
      <c r="M66" s="301">
        <f t="shared" si="18"/>
        <v>0.25015133621492802</v>
      </c>
      <c r="N66" s="301">
        <f t="shared" si="18"/>
        <v>0.2840764263607195</v>
      </c>
      <c r="O66" s="301">
        <f t="shared" si="18"/>
        <v>0.27987651960147464</v>
      </c>
      <c r="P66" s="301">
        <f t="shared" si="18"/>
        <v>0.25889406483442806</v>
      </c>
      <c r="Q66" s="301">
        <f t="shared" si="18"/>
        <v>0.24815893742990824</v>
      </c>
      <c r="R66" s="301">
        <f t="shared" si="18"/>
        <v>0.254654579194936</v>
      </c>
      <c r="S66" s="301">
        <f t="shared" si="18"/>
        <v>0.24756920067254437</v>
      </c>
      <c r="T66" s="301">
        <f t="shared" si="18"/>
        <v>0.24823700476445579</v>
      </c>
      <c r="U66" s="301">
        <f t="shared" si="18"/>
        <v>0.24685007981234977</v>
      </c>
      <c r="V66" s="301">
        <f t="shared" si="18"/>
        <v>0.24759690630371109</v>
      </c>
      <c r="W66" s="301">
        <f t="shared" si="18"/>
        <v>0.25289488155261136</v>
      </c>
      <c r="X66" s="301">
        <f t="shared" si="18"/>
        <v>0.2424964316498035</v>
      </c>
      <c r="Y66" s="301">
        <f t="shared" si="18"/>
        <v>0.23709968906531256</v>
      </c>
      <c r="DA66" s="178"/>
    </row>
    <row r="67" spans="1:105" ht="12" customHeight="1" x14ac:dyDescent="0.25">
      <c r="A67" s="174" t="s">
        <v>2440</v>
      </c>
      <c r="B67" s="301">
        <f t="shared" ref="B67:Y67" si="19">IF(B$46=0,0,B$46/B$5)</f>
        <v>0.12262267263726517</v>
      </c>
      <c r="C67" s="301">
        <f t="shared" si="19"/>
        <v>0.12268621125023819</v>
      </c>
      <c r="D67" s="301">
        <f t="shared" si="19"/>
        <v>0.12252239258583669</v>
      </c>
      <c r="E67" s="301">
        <f t="shared" si="19"/>
        <v>0.10868571435837436</v>
      </c>
      <c r="F67" s="301">
        <f t="shared" si="19"/>
        <v>0.10914511555518698</v>
      </c>
      <c r="G67" s="301">
        <f t="shared" si="19"/>
        <v>0.110794821990838</v>
      </c>
      <c r="H67" s="301">
        <f t="shared" si="19"/>
        <v>0.11340882130391877</v>
      </c>
      <c r="I67" s="301">
        <f t="shared" si="19"/>
        <v>0.11565420611772817</v>
      </c>
      <c r="J67" s="301">
        <f t="shared" si="19"/>
        <v>0.11499232476995222</v>
      </c>
      <c r="K67" s="301">
        <f t="shared" si="19"/>
        <v>0.1129984690608566</v>
      </c>
      <c r="L67" s="301">
        <f t="shared" si="19"/>
        <v>0.1128104111212571</v>
      </c>
      <c r="M67" s="301">
        <f t="shared" si="19"/>
        <v>0.11482695984523891</v>
      </c>
      <c r="N67" s="301">
        <f t="shared" si="19"/>
        <v>0.108788122252272</v>
      </c>
      <c r="O67" s="301">
        <f t="shared" si="19"/>
        <v>0.10902054594819917</v>
      </c>
      <c r="P67" s="301">
        <f t="shared" si="19"/>
        <v>0.11393708771902687</v>
      </c>
      <c r="Q67" s="301">
        <f t="shared" si="19"/>
        <v>0.11551836080675974</v>
      </c>
      <c r="R67" s="301">
        <f t="shared" si="19"/>
        <v>0.11376174462682404</v>
      </c>
      <c r="S67" s="301">
        <f t="shared" si="19"/>
        <v>0.11449740714594982</v>
      </c>
      <c r="T67" s="301">
        <f t="shared" si="19"/>
        <v>0.11469846668983888</v>
      </c>
      <c r="U67" s="301">
        <f t="shared" si="19"/>
        <v>0.11472614682797901</v>
      </c>
      <c r="V67" s="301">
        <f t="shared" si="19"/>
        <v>0.11344964532202299</v>
      </c>
      <c r="W67" s="301">
        <f t="shared" si="19"/>
        <v>0.11206783784504468</v>
      </c>
      <c r="X67" s="301">
        <f t="shared" si="19"/>
        <v>0.11495603069528661</v>
      </c>
      <c r="Y67" s="301">
        <f t="shared" si="19"/>
        <v>0.11535148263377341</v>
      </c>
      <c r="DA67" s="178"/>
    </row>
    <row r="68" spans="1:105" ht="12" customHeight="1" x14ac:dyDescent="0.25">
      <c r="A68" s="41" t="s">
        <v>2442</v>
      </c>
      <c r="B68" s="235">
        <f t="shared" ref="B68:Y68" si="20">IF(B$47=0,0,B$47/B$5)</f>
        <v>7.6435670284403165E-2</v>
      </c>
      <c r="C68" s="235">
        <f t="shared" si="20"/>
        <v>7.6475276471147297E-2</v>
      </c>
      <c r="D68" s="235">
        <f t="shared" si="20"/>
        <v>7.6373161673375212E-2</v>
      </c>
      <c r="E68" s="235">
        <f t="shared" si="20"/>
        <v>6.7748200627596497E-2</v>
      </c>
      <c r="F68" s="235">
        <f t="shared" si="20"/>
        <v>6.803456397013842E-2</v>
      </c>
      <c r="G68" s="235">
        <f t="shared" si="20"/>
        <v>6.9062892699805603E-2</v>
      </c>
      <c r="H68" s="235">
        <f t="shared" si="20"/>
        <v>7.0692304172587178E-2</v>
      </c>
      <c r="I68" s="235">
        <f t="shared" si="20"/>
        <v>7.2091943322499033E-2</v>
      </c>
      <c r="J68" s="235">
        <f t="shared" si="20"/>
        <v>7.1679365914276538E-2</v>
      </c>
      <c r="K68" s="235">
        <f t="shared" si="20"/>
        <v>7.0436515026285146E-2</v>
      </c>
      <c r="L68" s="235">
        <f t="shared" si="20"/>
        <v>7.0319290908131118E-2</v>
      </c>
      <c r="M68" s="235">
        <f t="shared" si="20"/>
        <v>7.1576287269926833E-2</v>
      </c>
      <c r="N68" s="235">
        <f t="shared" si="20"/>
        <v>6.7812035608877941E-2</v>
      </c>
      <c r="O68" s="235">
        <f t="shared" si="20"/>
        <v>6.7956914696946091E-2</v>
      </c>
      <c r="P68" s="235">
        <f t="shared" si="20"/>
        <v>7.1021593990359885E-2</v>
      </c>
      <c r="Q68" s="235">
        <f t="shared" si="20"/>
        <v>7.2007265447065871E-2</v>
      </c>
      <c r="R68" s="235">
        <f t="shared" si="20"/>
        <v>7.0912295550731919E-2</v>
      </c>
      <c r="S68" s="235">
        <f t="shared" si="20"/>
        <v>7.1370863746507821E-2</v>
      </c>
      <c r="T68" s="235">
        <f t="shared" si="20"/>
        <v>7.1496192290354713E-2</v>
      </c>
      <c r="U68" s="235">
        <f t="shared" si="20"/>
        <v>7.1513446439744888E-2</v>
      </c>
      <c r="V68" s="235">
        <f t="shared" si="20"/>
        <v>7.0717751433851228E-2</v>
      </c>
      <c r="W68" s="235">
        <f t="shared" si="20"/>
        <v>6.9856414958016366E-2</v>
      </c>
      <c r="X68" s="235">
        <f t="shared" si="20"/>
        <v>7.1656742349932787E-2</v>
      </c>
      <c r="Y68" s="235">
        <f t="shared" si="20"/>
        <v>7.1903243533877087E-2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341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23</v>
      </c>
      <c r="B72" s="322">
        <f>IF(B$5=0,0,B$5/TRE_fec!B$5)</f>
        <v>0.56740855201679363</v>
      </c>
      <c r="C72" s="322">
        <f>IF(C$5=0,0,C$5/TRE_fec!C$5)</f>
        <v>0.56742930636040423</v>
      </c>
      <c r="D72" s="322">
        <f>IF(D$5=0,0,D$5/TRE_fec!D$5)</f>
        <v>0.5669706549999185</v>
      </c>
      <c r="E72" s="322">
        <f>IF(E$5=0,0,E$5/TRE_fec!E$5)</f>
        <v>0.57825069421368591</v>
      </c>
      <c r="F72" s="322">
        <f>IF(F$5=0,0,F$5/TRE_fec!F$5)</f>
        <v>0.57813246747687352</v>
      </c>
      <c r="G72" s="322">
        <f>IF(G$5=0,0,G$5/TRE_fec!G$5)</f>
        <v>0.57839339515365307</v>
      </c>
      <c r="H72" s="322">
        <f>IF(H$5=0,0,H$5/TRE_fec!H$5)</f>
        <v>0.57450923512187702</v>
      </c>
      <c r="I72" s="322">
        <f>IF(I$5=0,0,I$5/TRE_fec!I$5)</f>
        <v>0.57545933216704737</v>
      </c>
      <c r="J72" s="322">
        <f>IF(J$5=0,0,J$5/TRE_fec!J$5)</f>
        <v>0.57625494739525018</v>
      </c>
      <c r="K72" s="322">
        <f>IF(K$5=0,0,K$5/TRE_fec!K$5)</f>
        <v>0.57907272218352912</v>
      </c>
      <c r="L72" s="322">
        <f>IF(L$5=0,0,L$5/TRE_fec!L$5)</f>
        <v>0.57656273151617898</v>
      </c>
      <c r="M72" s="322">
        <f>IF(M$5=0,0,M$5/TRE_fec!M$5)</f>
        <v>0.57682420622252062</v>
      </c>
      <c r="N72" s="322">
        <f>IF(N$5=0,0,N$5/TRE_fec!N$5)</f>
        <v>0.58259139962499296</v>
      </c>
      <c r="O72" s="322">
        <f>IF(O$5=0,0,O$5/TRE_fec!O$5)</f>
        <v>0.58085120885692976</v>
      </c>
      <c r="P72" s="322">
        <f>IF(P$5=0,0,P$5/TRE_fec!P$5)</f>
        <v>0.58191598088630858</v>
      </c>
      <c r="Q72" s="322">
        <f>IF(Q$5=0,0,Q$5/TRE_fec!Q$5)</f>
        <v>0.57849187644964517</v>
      </c>
      <c r="R72" s="322">
        <f>IF(R$5=0,0,R$5/TRE_fec!R$5)</f>
        <v>0.56992518928044189</v>
      </c>
      <c r="S72" s="322">
        <f>IF(S$5=0,0,S$5/TRE_fec!S$5)</f>
        <v>0.56733512466455149</v>
      </c>
      <c r="T72" s="322">
        <f>IF(T$5=0,0,T$5/TRE_fec!T$5)</f>
        <v>0.57057811906373179</v>
      </c>
      <c r="U72" s="322">
        <f>IF(U$5=0,0,U$5/TRE_fec!U$5)</f>
        <v>0.56757761906446513</v>
      </c>
      <c r="V72" s="322">
        <f>IF(V$5=0,0,V$5/TRE_fec!V$5)</f>
        <v>0.56462408170352363</v>
      </c>
      <c r="W72" s="322">
        <f>IF(W$5=0,0,W$5/TRE_fec!W$5)</f>
        <v>0.56516881561334831</v>
      </c>
      <c r="X72" s="322">
        <f>IF(X$5=0,0,X$5/TRE_fec!X$5)</f>
        <v>0.56883074583851623</v>
      </c>
      <c r="Y72" s="322">
        <f>IF(Y$5=0,0,Y$5/TRE_fec!Y$5)</f>
        <v>0.56559310697496712</v>
      </c>
      <c r="DA72" s="95"/>
    </row>
    <row r="73" spans="1:105" ht="12" customHeight="1" x14ac:dyDescent="0.25">
      <c r="A73" s="55" t="s">
        <v>91</v>
      </c>
      <c r="B73" s="334">
        <f>IF(B$6=0,0,B$6/TRE_fec!B$6)</f>
        <v>0.4847522801042955</v>
      </c>
      <c r="C73" s="334">
        <f>IF(C$6=0,0,C$6/TRE_fec!C$6)</f>
        <v>0.48475228010429561</v>
      </c>
      <c r="D73" s="334">
        <f>IF(D$6=0,0,D$6/TRE_fec!D$6)</f>
        <v>0.48475228010429555</v>
      </c>
      <c r="E73" s="334">
        <f>IF(E$6=0,0,E$6/TRE_fec!E$6)</f>
        <v>0.48475228010429566</v>
      </c>
      <c r="F73" s="334">
        <f>IF(F$6=0,0,F$6/TRE_fec!F$6)</f>
        <v>0.48475228010429561</v>
      </c>
      <c r="G73" s="334">
        <f>IF(G$6=0,0,G$6/TRE_fec!G$6)</f>
        <v>0.4847522801042955</v>
      </c>
      <c r="H73" s="334">
        <f>IF(H$6=0,0,H$6/TRE_fec!H$6)</f>
        <v>0.48475228010429566</v>
      </c>
      <c r="I73" s="334">
        <f>IF(I$6=0,0,I$6/TRE_fec!I$6)</f>
        <v>0.48475228010429561</v>
      </c>
      <c r="J73" s="334">
        <f>IF(J$6=0,0,J$6/TRE_fec!J$6)</f>
        <v>0.48475228010429566</v>
      </c>
      <c r="K73" s="334">
        <f>IF(K$6=0,0,K$6/TRE_fec!K$6)</f>
        <v>0.48475228010429561</v>
      </c>
      <c r="L73" s="334">
        <f>IF(L$6=0,0,L$6/TRE_fec!L$6)</f>
        <v>0.48475228010429555</v>
      </c>
      <c r="M73" s="334">
        <f>IF(M$6=0,0,M$6/TRE_fec!M$6)</f>
        <v>0.48475228010429566</v>
      </c>
      <c r="N73" s="334">
        <f>IF(N$6=0,0,N$6/TRE_fec!N$6)</f>
        <v>0.48475228010429561</v>
      </c>
      <c r="O73" s="334">
        <f>IF(O$6=0,0,O$6/TRE_fec!O$6)</f>
        <v>0.48475228010429555</v>
      </c>
      <c r="P73" s="334">
        <f>IF(P$6=0,0,P$6/TRE_fec!P$6)</f>
        <v>0.48475228010429561</v>
      </c>
      <c r="Q73" s="334">
        <f>IF(Q$6=0,0,Q$6/TRE_fec!Q$6)</f>
        <v>0.48475228010429566</v>
      </c>
      <c r="R73" s="334">
        <f>IF(R$6=0,0,R$6/TRE_fec!R$6)</f>
        <v>0.48475228010429555</v>
      </c>
      <c r="S73" s="334">
        <f>IF(S$6=0,0,S$6/TRE_fec!S$6)</f>
        <v>0.48475228010429555</v>
      </c>
      <c r="T73" s="334">
        <f>IF(T$6=0,0,T$6/TRE_fec!T$6)</f>
        <v>0.48475228010429555</v>
      </c>
      <c r="U73" s="334">
        <f>IF(U$6=0,0,U$6/TRE_fec!U$6)</f>
        <v>0.48475228010429561</v>
      </c>
      <c r="V73" s="334">
        <f>IF(V$6=0,0,V$6/TRE_fec!V$6)</f>
        <v>0.48475228010429572</v>
      </c>
      <c r="W73" s="334">
        <f>IF(W$6=0,0,W$6/TRE_fec!W$6)</f>
        <v>0.48475228010429566</v>
      </c>
      <c r="X73" s="334">
        <f>IF(X$6=0,0,X$6/TRE_fec!X$6)</f>
        <v>0.48475228010429555</v>
      </c>
      <c r="Y73" s="334">
        <f>IF(Y$6=0,0,Y$6/TRE_fec!Y$6)</f>
        <v>0.48475228010429566</v>
      </c>
      <c r="DA73" s="67"/>
    </row>
    <row r="74" spans="1:105" ht="12" customHeight="1" x14ac:dyDescent="0.25">
      <c r="A74" s="173" t="s">
        <v>92</v>
      </c>
      <c r="B74" s="335">
        <f>IF(B$7=0,0,B$7/TRE_fec!B$7)</f>
        <v>0.12569714729987375</v>
      </c>
      <c r="C74" s="335">
        <f>IF(C$7=0,0,C$7/TRE_fec!C$7)</f>
        <v>0.12569714729987366</v>
      </c>
      <c r="D74" s="335">
        <f>IF(D$7=0,0,D$7/TRE_fec!D$7)</f>
        <v>0.12569714729987369</v>
      </c>
      <c r="E74" s="335">
        <f>IF(E$7=0,0,E$7/TRE_fec!E$7)</f>
        <v>0.12569714729987366</v>
      </c>
      <c r="F74" s="335">
        <f>IF(F$7=0,0,F$7/TRE_fec!F$7)</f>
        <v>0.12569714729987372</v>
      </c>
      <c r="G74" s="335">
        <f>IF(G$7=0,0,G$7/TRE_fec!G$7)</f>
        <v>0.12569714729987366</v>
      </c>
      <c r="H74" s="335">
        <f>IF(H$7=0,0,H$7/TRE_fec!H$7)</f>
        <v>0.12569714729987372</v>
      </c>
      <c r="I74" s="335">
        <f>IF(I$7=0,0,I$7/TRE_fec!I$7)</f>
        <v>0.12569714729987366</v>
      </c>
      <c r="J74" s="335">
        <f>IF(J$7=0,0,J$7/TRE_fec!J$7)</f>
        <v>0.12569714729987372</v>
      </c>
      <c r="K74" s="335">
        <f>IF(K$7=0,0,K$7/TRE_fec!K$7)</f>
        <v>0.12569714729987369</v>
      </c>
      <c r="L74" s="335">
        <f>IF(L$7=0,0,L$7/TRE_fec!L$7)</f>
        <v>0.12569714729987369</v>
      </c>
      <c r="M74" s="335">
        <f>IF(M$7=0,0,M$7/TRE_fec!M$7)</f>
        <v>0.12569714729987372</v>
      </c>
      <c r="N74" s="335">
        <f>IF(N$7=0,0,N$7/TRE_fec!N$7)</f>
        <v>0.12569714729987363</v>
      </c>
      <c r="O74" s="335">
        <f>IF(O$7=0,0,O$7/TRE_fec!O$7)</f>
        <v>0.12569714729987375</v>
      </c>
      <c r="P74" s="335">
        <f>IF(P$7=0,0,P$7/TRE_fec!P$7)</f>
        <v>0.12569714729987372</v>
      </c>
      <c r="Q74" s="335">
        <f>IF(Q$7=0,0,Q$7/TRE_fec!Q$7)</f>
        <v>0.12569714729987363</v>
      </c>
      <c r="R74" s="335">
        <f>IF(R$7=0,0,R$7/TRE_fec!R$7)</f>
        <v>0.12569714729987372</v>
      </c>
      <c r="S74" s="335">
        <f>IF(S$7=0,0,S$7/TRE_fec!S$7)</f>
        <v>0.12569714729987369</v>
      </c>
      <c r="T74" s="335">
        <f>IF(T$7=0,0,T$7/TRE_fec!T$7)</f>
        <v>0.12569714729987366</v>
      </c>
      <c r="U74" s="335">
        <f>IF(U$7=0,0,U$7/TRE_fec!U$7)</f>
        <v>0.12569714729987369</v>
      </c>
      <c r="V74" s="335">
        <f>IF(V$7=0,0,V$7/TRE_fec!V$7)</f>
        <v>0.12569714729987372</v>
      </c>
      <c r="W74" s="335">
        <f>IF(W$7=0,0,W$7/TRE_fec!W$7)</f>
        <v>0.12569714729987369</v>
      </c>
      <c r="X74" s="335">
        <f>IF(X$7=0,0,X$7/TRE_fec!X$7)</f>
        <v>0.12569714729987369</v>
      </c>
      <c r="Y74" s="335">
        <f>IF(Y$7=0,0,Y$7/TRE_fec!Y$7)</f>
        <v>0.12569714729987372</v>
      </c>
      <c r="DA74" s="177"/>
    </row>
    <row r="75" spans="1:105" ht="12" customHeight="1" x14ac:dyDescent="0.25">
      <c r="A75" s="173" t="s">
        <v>93</v>
      </c>
      <c r="B75" s="335">
        <f>IF(B$8=0,0,B$8/TRE_fec!B$8)</f>
        <v>0.67937710156480846</v>
      </c>
      <c r="C75" s="335">
        <f>IF(C$8=0,0,C$8/TRE_fec!C$8)</f>
        <v>0.67937710156480868</v>
      </c>
      <c r="D75" s="335">
        <f>IF(D$8=0,0,D$8/TRE_fec!D$8)</f>
        <v>0.67937710156480879</v>
      </c>
      <c r="E75" s="335">
        <f>IF(E$8=0,0,E$8/TRE_fec!E$8)</f>
        <v>0.67937710156480835</v>
      </c>
      <c r="F75" s="335">
        <f>IF(F$8=0,0,F$8/TRE_fec!F$8)</f>
        <v>0.67937710156480846</v>
      </c>
      <c r="G75" s="335">
        <f>IF(G$8=0,0,G$8/TRE_fec!G$8)</f>
        <v>0.67937710156480846</v>
      </c>
      <c r="H75" s="335">
        <f>IF(H$8=0,0,H$8/TRE_fec!H$8)</f>
        <v>0.67937710156480846</v>
      </c>
      <c r="I75" s="335">
        <f>IF(I$8=0,0,I$8/TRE_fec!I$8)</f>
        <v>0.67937710156480824</v>
      </c>
      <c r="J75" s="335">
        <f>IF(J$8=0,0,J$8/TRE_fec!J$8)</f>
        <v>0.67937710156480868</v>
      </c>
      <c r="K75" s="335">
        <f>IF(K$8=0,0,K$8/TRE_fec!K$8)</f>
        <v>0.67937710156480857</v>
      </c>
      <c r="L75" s="335">
        <f>IF(L$8=0,0,L$8/TRE_fec!L$8)</f>
        <v>0.67937710156480824</v>
      </c>
      <c r="M75" s="335">
        <f>IF(M$8=0,0,M$8/TRE_fec!M$8)</f>
        <v>0.67937710156480835</v>
      </c>
      <c r="N75" s="335">
        <f>IF(N$8=0,0,N$8/TRE_fec!N$8)</f>
        <v>0.67937710156480879</v>
      </c>
      <c r="O75" s="335">
        <f>IF(O$8=0,0,O$8/TRE_fec!O$8)</f>
        <v>0.67937710156480879</v>
      </c>
      <c r="P75" s="335">
        <f>IF(P$8=0,0,P$8/TRE_fec!P$8)</f>
        <v>0.67937710156480891</v>
      </c>
      <c r="Q75" s="335">
        <f>IF(Q$8=0,0,Q$8/TRE_fec!Q$8)</f>
        <v>0.67937710156480835</v>
      </c>
      <c r="R75" s="335">
        <f>IF(R$8=0,0,R$8/TRE_fec!R$8)</f>
        <v>0.67937710156480846</v>
      </c>
      <c r="S75" s="335">
        <f>IF(S$8=0,0,S$8/TRE_fec!S$8)</f>
        <v>0.67937710156480857</v>
      </c>
      <c r="T75" s="335">
        <f>IF(T$8=0,0,T$8/TRE_fec!T$8)</f>
        <v>0.67937710156480857</v>
      </c>
      <c r="U75" s="335">
        <f>IF(U$8=0,0,U$8/TRE_fec!U$8)</f>
        <v>0.67937710156480846</v>
      </c>
      <c r="V75" s="335">
        <f>IF(V$8=0,0,V$8/TRE_fec!V$8)</f>
        <v>0.67937710156480857</v>
      </c>
      <c r="W75" s="335">
        <f>IF(W$8=0,0,W$8/TRE_fec!W$8)</f>
        <v>0.67937710156480857</v>
      </c>
      <c r="X75" s="335">
        <f>IF(X$8=0,0,X$8/TRE_fec!X$8)</f>
        <v>0.67937710156480868</v>
      </c>
      <c r="Y75" s="335">
        <f>IF(Y$8=0,0,Y$8/TRE_fec!Y$8)</f>
        <v>0.67937710156480857</v>
      </c>
      <c r="DA75" s="177"/>
    </row>
    <row r="76" spans="1:105" ht="12" customHeight="1" x14ac:dyDescent="0.25">
      <c r="A76" s="173" t="s">
        <v>94</v>
      </c>
      <c r="B76" s="335">
        <f>IF(B$9=0,0,B$9/TRE_fec!B$9)</f>
        <v>0.48032727387810831</v>
      </c>
      <c r="C76" s="335">
        <f>IF(C$9=0,0,C$9/TRE_fec!C$9)</f>
        <v>0.48032727387810842</v>
      </c>
      <c r="D76" s="335">
        <f>IF(D$9=0,0,D$9/TRE_fec!D$9)</f>
        <v>0.48032727387810836</v>
      </c>
      <c r="E76" s="335">
        <f>IF(E$9=0,0,E$9/TRE_fec!E$9)</f>
        <v>0.4803272738781082</v>
      </c>
      <c r="F76" s="335">
        <f>IF(F$9=0,0,F$9/TRE_fec!F$9)</f>
        <v>0.48032727387810842</v>
      </c>
      <c r="G76" s="335">
        <f>IF(G$9=0,0,G$9/TRE_fec!G$9)</f>
        <v>0.48032727387810836</v>
      </c>
      <c r="H76" s="335">
        <f>IF(H$9=0,0,H$9/TRE_fec!H$9)</f>
        <v>0.48032727387810831</v>
      </c>
      <c r="I76" s="335">
        <f>IF(I$9=0,0,I$9/TRE_fec!I$9)</f>
        <v>0.48032727387810831</v>
      </c>
      <c r="J76" s="335">
        <f>IF(J$9=0,0,J$9/TRE_fec!J$9)</f>
        <v>0.48032727387810831</v>
      </c>
      <c r="K76" s="335">
        <f>IF(K$9=0,0,K$9/TRE_fec!K$9)</f>
        <v>0.48032727387810831</v>
      </c>
      <c r="L76" s="335">
        <f>IF(L$9=0,0,L$9/TRE_fec!L$9)</f>
        <v>0.48032727387810825</v>
      </c>
      <c r="M76" s="335">
        <f>IF(M$9=0,0,M$9/TRE_fec!M$9)</f>
        <v>0.48032727387810831</v>
      </c>
      <c r="N76" s="335">
        <f>IF(N$9=0,0,N$9/TRE_fec!N$9)</f>
        <v>0.48032727387810836</v>
      </c>
      <c r="O76" s="335">
        <f>IF(O$9=0,0,O$9/TRE_fec!O$9)</f>
        <v>0.48032727387810831</v>
      </c>
      <c r="P76" s="335">
        <f>IF(P$9=0,0,P$9/TRE_fec!P$9)</f>
        <v>0.48032727387810836</v>
      </c>
      <c r="Q76" s="335">
        <f>IF(Q$9=0,0,Q$9/TRE_fec!Q$9)</f>
        <v>0.48032727387810825</v>
      </c>
      <c r="R76" s="335">
        <f>IF(R$9=0,0,R$9/TRE_fec!R$9)</f>
        <v>0.48032727387810836</v>
      </c>
      <c r="S76" s="335">
        <f>IF(S$9=0,0,S$9/TRE_fec!S$9)</f>
        <v>0.48032727387810836</v>
      </c>
      <c r="T76" s="335">
        <f>IF(T$9=0,0,T$9/TRE_fec!T$9)</f>
        <v>0.48032727387810836</v>
      </c>
      <c r="U76" s="335">
        <f>IF(U$9=0,0,U$9/TRE_fec!U$9)</f>
        <v>0.48032727387810831</v>
      </c>
      <c r="V76" s="335">
        <f>IF(V$9=0,0,V$9/TRE_fec!V$9)</f>
        <v>0.48032727387810831</v>
      </c>
      <c r="W76" s="335">
        <f>IF(W$9=0,0,W$9/TRE_fec!W$9)</f>
        <v>0.48032727387810825</v>
      </c>
      <c r="X76" s="335">
        <f>IF(X$9=0,0,X$9/TRE_fec!X$9)</f>
        <v>0.48032727387810831</v>
      </c>
      <c r="Y76" s="335">
        <f>IF(Y$9=0,0,Y$9/TRE_fec!Y$9)</f>
        <v>0.48032727387810831</v>
      </c>
      <c r="DA76" s="177"/>
    </row>
    <row r="77" spans="1:105" ht="12" customHeight="1" x14ac:dyDescent="0.25">
      <c r="A77" s="56" t="s">
        <v>95</v>
      </c>
      <c r="B77" s="336">
        <f>IF(B$10=0,0,B$10/TRE_fec!B$10)</f>
        <v>0.76140835053751121</v>
      </c>
      <c r="C77" s="336">
        <f>IF(C$10=0,0,C$10/TRE_fec!C$10)</f>
        <v>0.76193629849131084</v>
      </c>
      <c r="D77" s="336">
        <f>IF(D$10=0,0,D$10/TRE_fec!D$10)</f>
        <v>0.76022241256114287</v>
      </c>
      <c r="E77" s="336">
        <f>IF(E$10=0,0,E$10/TRE_fec!E$10)</f>
        <v>0.74855295425491197</v>
      </c>
      <c r="F77" s="336">
        <f>IF(F$10=0,0,F$10/TRE_fec!F$10)</f>
        <v>0.74944929984088771</v>
      </c>
      <c r="G77" s="336">
        <f>IF(G$10=0,0,G$10/TRE_fec!G$10)</f>
        <v>0.75388664106426417</v>
      </c>
      <c r="H77" s="336">
        <f>IF(H$10=0,0,H$10/TRE_fec!H$10)</f>
        <v>0.75181040572755009</v>
      </c>
      <c r="I77" s="336">
        <f>IF(I$10=0,0,I$10/TRE_fec!I$10)</f>
        <v>0.76038801960780633</v>
      </c>
      <c r="J77" s="336">
        <f>IF(J$10=0,0,J$10/TRE_fec!J$10)</f>
        <v>0.7599207383146005</v>
      </c>
      <c r="K77" s="336">
        <f>IF(K$10=0,0,K$10/TRE_fec!K$10)</f>
        <v>0.76016263541763751</v>
      </c>
      <c r="L77" s="336">
        <f>IF(L$10=0,0,L$10/TRE_fec!L$10)</f>
        <v>0.75398516728700438</v>
      </c>
      <c r="M77" s="336">
        <f>IF(M$10=0,0,M$10/TRE_fec!M$10)</f>
        <v>0.76124952916228761</v>
      </c>
      <c r="N77" s="336">
        <f>IF(N$10=0,0,N$10/TRE_fec!N$10)</f>
        <v>0.75879232846880285</v>
      </c>
      <c r="O77" s="336">
        <f>IF(O$10=0,0,O$10/TRE_fec!O$10)</f>
        <v>0.75459029089843965</v>
      </c>
      <c r="P77" s="336">
        <f>IF(P$10=0,0,P$10/TRE_fec!P$10)</f>
        <v>0.76823503209202049</v>
      </c>
      <c r="Q77" s="336">
        <f>IF(Q$10=0,0,Q$10/TRE_fec!Q$10)</f>
        <v>0.76521940113593301</v>
      </c>
      <c r="R77" s="336">
        <f>IF(R$10=0,0,R$10/TRE_fec!R$10)</f>
        <v>0.76046544704675112</v>
      </c>
      <c r="S77" s="336">
        <f>IF(S$10=0,0,S$10/TRE_fec!S$10)</f>
        <v>0.75669595713063365</v>
      </c>
      <c r="T77" s="336">
        <f>IF(T$10=0,0,T$10/TRE_fec!T$10)</f>
        <v>0.7603088936604937</v>
      </c>
      <c r="U77" s="336">
        <f>IF(U$10=0,0,U$10/TRE_fec!U$10)</f>
        <v>0.75951647718885629</v>
      </c>
      <c r="V77" s="336">
        <f>IF(V$10=0,0,V$10/TRE_fec!V$10)</f>
        <v>0.75169046254874605</v>
      </c>
      <c r="W77" s="336">
        <f>IF(W$10=0,0,W$10/TRE_fec!W$10)</f>
        <v>0.74840215204621252</v>
      </c>
      <c r="X77" s="336">
        <f>IF(X$10=0,0,X$10/TRE_fec!X$10)</f>
        <v>0.75208905120608338</v>
      </c>
      <c r="Y77" s="336">
        <f>IF(Y$10=0,0,Y$10/TRE_fec!Y$10)</f>
        <v>0.75447673452847475</v>
      </c>
      <c r="DA77" s="68"/>
    </row>
    <row r="78" spans="1:105" ht="12" customHeight="1" x14ac:dyDescent="0.25">
      <c r="A78" s="174" t="s">
        <v>2403</v>
      </c>
      <c r="B78" s="349">
        <f>IF(B$16=0,0,B$16/TRE_fec!B$16)</f>
        <v>0.58081215353683335</v>
      </c>
      <c r="C78" s="349">
        <f>IF(C$16=0,0,C$16/TRE_fec!C$16)</f>
        <v>0.58096967212595474</v>
      </c>
      <c r="D78" s="349">
        <f>IF(D$16=0,0,D$16/TRE_fec!D$16)</f>
        <v>0.58000912915665515</v>
      </c>
      <c r="E78" s="349">
        <f>IF(E$16=0,0,E$16/TRE_fec!E$16)</f>
        <v>0.57363881711205511</v>
      </c>
      <c r="F78" s="349">
        <f>IF(F$16=0,0,F$16/TRE_fec!F$16)</f>
        <v>0.57440924895217871</v>
      </c>
      <c r="G78" s="349">
        <f>IF(G$16=0,0,G$16/TRE_fec!G$16)</f>
        <v>0.57776695764902641</v>
      </c>
      <c r="H78" s="349">
        <f>IF(H$16=0,0,H$16/TRE_fec!H$16)</f>
        <v>0.57625194711052985</v>
      </c>
      <c r="I78" s="349">
        <f>IF(I$16=0,0,I$16/TRE_fec!I$16)</f>
        <v>0.58171634106575443</v>
      </c>
      <c r="J78" s="349">
        <f>IF(J$16=0,0,J$16/TRE_fec!J$16)</f>
        <v>0.58196644275911469</v>
      </c>
      <c r="K78" s="349">
        <f>IF(K$16=0,0,K$16/TRE_fec!K$16)</f>
        <v>0.58300747101959727</v>
      </c>
      <c r="L78" s="349">
        <f>IF(L$16=0,0,L$16/TRE_fec!L$16)</f>
        <v>0.57882397678765019</v>
      </c>
      <c r="M78" s="349">
        <f>IF(M$16=0,0,M$16/TRE_fec!M$16)</f>
        <v>0.58404596883406701</v>
      </c>
      <c r="N78" s="349">
        <f>IF(N$16=0,0,N$16/TRE_fec!N$16)</f>
        <v>0.58260775790576547</v>
      </c>
      <c r="O78" s="349">
        <f>IF(O$16=0,0,O$16/TRE_fec!O$16)</f>
        <v>0.58009108421462185</v>
      </c>
      <c r="P78" s="349">
        <f>IF(P$16=0,0,P$16/TRE_fec!P$16)</f>
        <v>0.5908724912788772</v>
      </c>
      <c r="Q78" s="349">
        <f>IF(Q$16=0,0,Q$16/TRE_fec!Q$16)</f>
        <v>0.58830225845305462</v>
      </c>
      <c r="R78" s="349">
        <f>IF(R$16=0,0,R$16/TRE_fec!R$16)</f>
        <v>0.56888603003385985</v>
      </c>
      <c r="S78" s="349">
        <f>IF(S$16=0,0,S$16/TRE_fec!S$16)</f>
        <v>0.5664953526861165</v>
      </c>
      <c r="T78" s="349">
        <f>IF(T$16=0,0,T$16/TRE_fec!T$16)</f>
        <v>0.57225353057495665</v>
      </c>
      <c r="U78" s="349">
        <f>IF(U$16=0,0,U$16/TRE_fec!U$16)</f>
        <v>0.56707487806763179</v>
      </c>
      <c r="V78" s="349">
        <f>IF(V$16=0,0,V$16/TRE_fec!V$16)</f>
        <v>0.56097105759178689</v>
      </c>
      <c r="W78" s="349">
        <f>IF(W$16=0,0,W$16/TRE_fec!W$16)</f>
        <v>0.55953771687824838</v>
      </c>
      <c r="X78" s="349">
        <f>IF(X$16=0,0,X$16/TRE_fec!X$16)</f>
        <v>0.57078839851617369</v>
      </c>
      <c r="Y78" s="349">
        <f>IF(Y$16=0,0,Y$16/TRE_fec!Y$16)</f>
        <v>0.56612287140952777</v>
      </c>
      <c r="DA78" s="178"/>
    </row>
    <row r="79" spans="1:105" ht="12" customHeight="1" x14ac:dyDescent="0.25">
      <c r="A79" s="174" t="s">
        <v>2413</v>
      </c>
      <c r="B79" s="349">
        <f>IF(B$24=0,0,B$24/TRE_fec!B$24)</f>
        <v>0.47461159875061976</v>
      </c>
      <c r="C79" s="349">
        <f>IF(C$24=0,0,C$24/TRE_fec!C$24)</f>
        <v>0.47459764040391572</v>
      </c>
      <c r="D79" s="349">
        <f>IF(D$24=0,0,D$24/TRE_fec!D$24)</f>
        <v>0.47447855162486779</v>
      </c>
      <c r="E79" s="349">
        <f>IF(E$24=0,0,E$24/TRE_fec!E$24)</f>
        <v>0.4724647200358405</v>
      </c>
      <c r="F79" s="349">
        <f>IF(F$24=0,0,F$24/TRE_fec!F$24)</f>
        <v>0.47254376692348155</v>
      </c>
      <c r="G79" s="349">
        <f>IF(G$24=0,0,G$24/TRE_fec!G$24)</f>
        <v>0.47295503939382494</v>
      </c>
      <c r="H79" s="349">
        <f>IF(H$24=0,0,H$24/TRE_fec!H$24)</f>
        <v>0.4732405086801364</v>
      </c>
      <c r="I79" s="349">
        <f>IF(I$24=0,0,I$24/TRE_fec!I$24)</f>
        <v>0.47380275116122256</v>
      </c>
      <c r="J79" s="349">
        <f>IF(J$24=0,0,J$24/TRE_fec!J$24)</f>
        <v>0.47368224412161553</v>
      </c>
      <c r="K79" s="349">
        <f>IF(K$24=0,0,K$24/TRE_fec!K$24)</f>
        <v>0.47356797592658323</v>
      </c>
      <c r="L79" s="349">
        <f>IF(L$24=0,0,L$24/TRE_fec!L$24)</f>
        <v>0.47321638118203918</v>
      </c>
      <c r="M79" s="349">
        <f>IF(M$24=0,0,M$24/TRE_fec!M$24)</f>
        <v>0.47369880833988848</v>
      </c>
      <c r="N79" s="349">
        <f>IF(N$24=0,0,N$24/TRE_fec!N$24)</f>
        <v>0.47309503428202704</v>
      </c>
      <c r="O79" s="349">
        <f>IF(O$24=0,0,O$24/TRE_fec!O$24)</f>
        <v>0.47279829444507815</v>
      </c>
      <c r="P79" s="349">
        <f>IF(P$24=0,0,P$24/TRE_fec!P$24)</f>
        <v>0.47416437441407233</v>
      </c>
      <c r="Q79" s="349">
        <f>IF(Q$24=0,0,Q$24/TRE_fec!Q$24)</f>
        <v>0.47404279028279017</v>
      </c>
      <c r="R79" s="349">
        <f>IF(R$24=0,0,R$24/TRE_fec!R$24)</f>
        <v>0.47320380333161238</v>
      </c>
      <c r="S79" s="349">
        <f>IF(S$24=0,0,S$24/TRE_fec!S$24)</f>
        <v>0.47295184354419745</v>
      </c>
      <c r="T79" s="349">
        <f>IF(T$24=0,0,T$24/TRE_fec!T$24)</f>
        <v>0.47322940249743989</v>
      </c>
      <c r="U79" s="349">
        <f>IF(U$24=0,0,U$24/TRE_fec!U$24)</f>
        <v>0.47305096078289099</v>
      </c>
      <c r="V79" s="349">
        <f>IF(V$24=0,0,V$24/TRE_fec!V$24)</f>
        <v>0.47233964436059656</v>
      </c>
      <c r="W79" s="349">
        <f>IF(W$24=0,0,W$24/TRE_fec!W$24)</f>
        <v>0.47201497792522706</v>
      </c>
      <c r="X79" s="349">
        <f>IF(X$24=0,0,X$24/TRE_fec!X$24)</f>
        <v>0.47288312858343362</v>
      </c>
      <c r="Y79" s="349">
        <f>IF(Y$24=0,0,Y$24/TRE_fec!Y$24)</f>
        <v>0.47284104478389211</v>
      </c>
      <c r="DA79" s="178"/>
    </row>
    <row r="80" spans="1:105" ht="12" customHeight="1" x14ac:dyDescent="0.25">
      <c r="A80" s="174" t="s">
        <v>2418</v>
      </c>
      <c r="B80" s="349">
        <f>IF(B$27=0,0,B$27/TRE_fec!B$27)</f>
        <v>0.49783898874585741</v>
      </c>
      <c r="C80" s="349">
        <f>IF(C$27=0,0,C$27/TRE_fec!C$27)</f>
        <v>0.49797400467938996</v>
      </c>
      <c r="D80" s="349">
        <f>IF(D$27=0,0,D$27/TRE_fec!D$27)</f>
        <v>0.49715068213427588</v>
      </c>
      <c r="E80" s="349">
        <f>IF(E$27=0,0,E$27/TRE_fec!E$27)</f>
        <v>0.49169041466747559</v>
      </c>
      <c r="F80" s="349">
        <f>IF(F$27=0,0,F$27/TRE_fec!F$27)</f>
        <v>0.49235078481615296</v>
      </c>
      <c r="G80" s="349">
        <f>IF(G$27=0,0,G$27/TRE_fec!G$27)</f>
        <v>0.49522882084202274</v>
      </c>
      <c r="H80" s="349">
        <f>IF(H$27=0,0,H$27/TRE_fec!H$27)</f>
        <v>0.49393024038045402</v>
      </c>
      <c r="I80" s="349">
        <f>IF(I$27=0,0,I$27/TRE_fec!I$27)</f>
        <v>0.49861400662778976</v>
      </c>
      <c r="J80" s="349">
        <f>IF(J$27=0,0,J$27/TRE_fec!J$27)</f>
        <v>0.4988283795078125</v>
      </c>
      <c r="K80" s="349">
        <f>IF(K$27=0,0,K$27/TRE_fec!K$27)</f>
        <v>0.49972068944536907</v>
      </c>
      <c r="L80" s="349">
        <f>IF(L$27=0,0,L$27/TRE_fec!L$27)</f>
        <v>0.49613483724655744</v>
      </c>
      <c r="M80" s="349">
        <f>IF(M$27=0,0,M$27/TRE_fec!M$27)</f>
        <v>0.5006108304292004</v>
      </c>
      <c r="N80" s="349">
        <f>IF(N$27=0,0,N$27/TRE_fec!N$27)</f>
        <v>0.49937807820494184</v>
      </c>
      <c r="O80" s="349">
        <f>IF(O$27=0,0,O$27/TRE_fec!O$27)</f>
        <v>0.49722092932681877</v>
      </c>
      <c r="P80" s="349">
        <f>IF(P$27=0,0,P$27/TRE_fec!P$27)</f>
        <v>0.50646213538189488</v>
      </c>
      <c r="Q80" s="349">
        <f>IF(Q$27=0,0,Q$27/TRE_fec!Q$27)</f>
        <v>0.50425907867404673</v>
      </c>
      <c r="R80" s="349">
        <f>IF(R$27=0,0,R$27/TRE_fec!R$27)</f>
        <v>0.48761659717187988</v>
      </c>
      <c r="S80" s="349">
        <f>IF(S$27=0,0,S$27/TRE_fec!S$27)</f>
        <v>0.48556744515952843</v>
      </c>
      <c r="T80" s="349">
        <f>IF(T$27=0,0,T$27/TRE_fec!T$27)</f>
        <v>0.49050302620710562</v>
      </c>
      <c r="U80" s="349">
        <f>IF(U$27=0,0,U$27/TRE_fec!U$27)</f>
        <v>0.48606418120082717</v>
      </c>
      <c r="V80" s="349">
        <f>IF(V$27=0,0,V$27/TRE_fec!V$27)</f>
        <v>0.48083233507867468</v>
      </c>
      <c r="W80" s="349">
        <f>IF(W$27=0,0,W$27/TRE_fec!W$27)</f>
        <v>0.47960375732421284</v>
      </c>
      <c r="X80" s="349">
        <f>IF(X$27=0,0,X$27/TRE_fec!X$27)</f>
        <v>0.48924719872814887</v>
      </c>
      <c r="Y80" s="349">
        <f>IF(Y$27=0,0,Y$27/TRE_fec!Y$27)</f>
        <v>0.48524817549388077</v>
      </c>
      <c r="DA80" s="178"/>
    </row>
    <row r="81" spans="1:105" ht="12" customHeight="1" x14ac:dyDescent="0.25">
      <c r="A81" s="174" t="s">
        <v>2428</v>
      </c>
      <c r="B81" s="349">
        <f>IF(B$35=0,0,B$35/TRE_fec!B$35)</f>
        <v>0.71085263774702923</v>
      </c>
      <c r="C81" s="349">
        <f>IF(C$35=0,0,C$35/TRE_fec!C$35)</f>
        <v>0.71109670459887131</v>
      </c>
      <c r="D81" s="349">
        <f>IF(D$35=0,0,D$35/TRE_fec!D$35)</f>
        <v>0.71078689000120221</v>
      </c>
      <c r="E81" s="349">
        <f>IF(E$35=0,0,E$35/TRE_fec!E$35)</f>
        <v>0.73285660411705777</v>
      </c>
      <c r="F81" s="349">
        <f>IF(F$35=0,0,F$35/TRE_fec!F$35)</f>
        <v>0.73229974482059346</v>
      </c>
      <c r="G81" s="349">
        <f>IF(G$35=0,0,G$35/TRE_fec!G$35)</f>
        <v>0.73151318336907689</v>
      </c>
      <c r="H81" s="349">
        <f>IF(H$35=0,0,H$35/TRE_fec!H$35)</f>
        <v>0.72590515722783977</v>
      </c>
      <c r="I81" s="349">
        <f>IF(I$35=0,0,I$35/TRE_fec!I$35)</f>
        <v>0.72557899394354197</v>
      </c>
      <c r="J81" s="349">
        <f>IF(J$35=0,0,J$35/TRE_fec!J$35)</f>
        <v>0.72695572403279818</v>
      </c>
      <c r="K81" s="349">
        <f>IF(K$35=0,0,K$35/TRE_fec!K$35)</f>
        <v>0.73037910837060649</v>
      </c>
      <c r="L81" s="349">
        <f>IF(L$35=0,0,L$35/TRE_fec!L$35)</f>
        <v>0.72827508816837883</v>
      </c>
      <c r="M81" s="349">
        <f>IF(M$35=0,0,M$35/TRE_fec!M$35)</f>
        <v>0.72410007476114924</v>
      </c>
      <c r="N81" s="349">
        <f>IF(N$35=0,0,N$35/TRE_fec!N$35)</f>
        <v>0.73044682206728673</v>
      </c>
      <c r="O81" s="349">
        <f>IF(O$35=0,0,O$35/TRE_fec!O$35)</f>
        <v>0.73097531050875408</v>
      </c>
      <c r="P81" s="349">
        <f>IF(P$35=0,0,P$35/TRE_fec!P$35)</f>
        <v>0.72890275419966799</v>
      </c>
      <c r="Q81" s="349">
        <f>IF(Q$35=0,0,Q$35/TRE_fec!Q$35)</f>
        <v>0.72494156242416863</v>
      </c>
      <c r="R81" s="349">
        <f>IF(R$35=0,0,R$35/TRE_fec!R$35)</f>
        <v>0.7153905616760331</v>
      </c>
      <c r="S81" s="349">
        <f>IF(S$35=0,0,S$35/TRE_fec!S$35)</f>
        <v>0.71302219156862556</v>
      </c>
      <c r="T81" s="349">
        <f>IF(T$35=0,0,T$35/TRE_fec!T$35)</f>
        <v>0.71696663304688668</v>
      </c>
      <c r="U81" s="349">
        <f>IF(U$35=0,0,U$35/TRE_fec!U$35)</f>
        <v>0.71300474192285002</v>
      </c>
      <c r="V81" s="349">
        <f>IF(V$35=0,0,V$35/TRE_fec!V$35)</f>
        <v>0.71176092272415548</v>
      </c>
      <c r="W81" s="349">
        <f>IF(W$35=0,0,W$35/TRE_fec!W$35)</f>
        <v>0.71475658505191764</v>
      </c>
      <c r="X81" s="349">
        <f>IF(X$35=0,0,X$35/TRE_fec!X$35)</f>
        <v>0.7169526163015647</v>
      </c>
      <c r="Y81" s="349">
        <f>IF(Y$35=0,0,Y$35/TRE_fec!Y$35)</f>
        <v>0.71367316021248006</v>
      </c>
      <c r="DA81" s="178"/>
    </row>
    <row r="82" spans="1:105" ht="12" customHeight="1" x14ac:dyDescent="0.25">
      <c r="A82" s="174" t="s">
        <v>2440</v>
      </c>
      <c r="B82" s="349">
        <f>IF(B$46=0,0,B$46/TRE_fec!B$46)</f>
        <v>0.62745170161771091</v>
      </c>
      <c r="C82" s="349">
        <f>IF(C$46=0,0,C$46/TRE_fec!C$46)</f>
        <v>0.62745170161771091</v>
      </c>
      <c r="D82" s="349">
        <f>IF(D$46=0,0,D$46/TRE_fec!D$46)</f>
        <v>0.62745170161771113</v>
      </c>
      <c r="E82" s="349">
        <f>IF(E$46=0,0,E$46/TRE_fec!E$46)</f>
        <v>0.62745170161771124</v>
      </c>
      <c r="F82" s="349">
        <f>IF(F$46=0,0,F$46/TRE_fec!F$46)</f>
        <v>0.62745170161771113</v>
      </c>
      <c r="G82" s="349">
        <f>IF(G$46=0,0,G$46/TRE_fec!G$46)</f>
        <v>0.62745170161771113</v>
      </c>
      <c r="H82" s="349">
        <f>IF(H$46=0,0,H$46/TRE_fec!H$46)</f>
        <v>0.62745170161771102</v>
      </c>
      <c r="I82" s="349">
        <f>IF(I$46=0,0,I$46/TRE_fec!I$46)</f>
        <v>0.62745170161771102</v>
      </c>
      <c r="J82" s="349">
        <f>IF(J$46=0,0,J$46/TRE_fec!J$46)</f>
        <v>0.62745170161771102</v>
      </c>
      <c r="K82" s="349">
        <f>IF(K$46=0,0,K$46/TRE_fec!K$46)</f>
        <v>0.6274517016177108</v>
      </c>
      <c r="L82" s="349">
        <f>IF(L$46=0,0,L$46/TRE_fec!L$46)</f>
        <v>0.62745170161771135</v>
      </c>
      <c r="M82" s="349">
        <f>IF(M$46=0,0,M$46/TRE_fec!M$46)</f>
        <v>0.62745170161771124</v>
      </c>
      <c r="N82" s="349">
        <f>IF(N$46=0,0,N$46/TRE_fec!N$46)</f>
        <v>0.62745170161771102</v>
      </c>
      <c r="O82" s="349">
        <f>IF(O$46=0,0,O$46/TRE_fec!O$46)</f>
        <v>0.62745170161771113</v>
      </c>
      <c r="P82" s="349">
        <f>IF(P$46=0,0,P$46/TRE_fec!P$46)</f>
        <v>0.62745170161771091</v>
      </c>
      <c r="Q82" s="349">
        <f>IF(Q$46=0,0,Q$46/TRE_fec!Q$46)</f>
        <v>0.62745170161771102</v>
      </c>
      <c r="R82" s="349">
        <f>IF(R$46=0,0,R$46/TRE_fec!R$46)</f>
        <v>0.62745170161771113</v>
      </c>
      <c r="S82" s="349">
        <f>IF(S$46=0,0,S$46/TRE_fec!S$46)</f>
        <v>0.62745170161771091</v>
      </c>
      <c r="T82" s="349">
        <f>IF(T$46=0,0,T$46/TRE_fec!T$46)</f>
        <v>0.62745170161771124</v>
      </c>
      <c r="U82" s="349">
        <f>IF(U$46=0,0,U$46/TRE_fec!U$46)</f>
        <v>0.62745170161771113</v>
      </c>
      <c r="V82" s="349">
        <f>IF(V$46=0,0,V$46/TRE_fec!V$46)</f>
        <v>0.62745170161771113</v>
      </c>
      <c r="W82" s="349">
        <f>IF(W$46=0,0,W$46/TRE_fec!W$46)</f>
        <v>0.62745170161771102</v>
      </c>
      <c r="X82" s="349">
        <f>IF(X$46=0,0,X$46/TRE_fec!X$46)</f>
        <v>0.62745170161771091</v>
      </c>
      <c r="Y82" s="349">
        <f>IF(Y$46=0,0,Y$46/TRE_fec!Y$46)</f>
        <v>0.62745170161771113</v>
      </c>
      <c r="DA82" s="178"/>
    </row>
    <row r="83" spans="1:105" ht="12" customHeight="1" x14ac:dyDescent="0.25">
      <c r="A83" s="41" t="s">
        <v>2442</v>
      </c>
      <c r="B83" s="337">
        <f>IF(B$47=0,0,B$47/TRE_fec!B$47)</f>
        <v>0.57758655636668987</v>
      </c>
      <c r="C83" s="337">
        <f>IF(C$47=0,0,C$47/TRE_fec!C$47)</f>
        <v>0.57758655636668987</v>
      </c>
      <c r="D83" s="337">
        <f>IF(D$47=0,0,D$47/TRE_fec!D$47)</f>
        <v>0.57758655636668976</v>
      </c>
      <c r="E83" s="337">
        <f>IF(E$47=0,0,E$47/TRE_fec!E$47)</f>
        <v>0.57758655636669021</v>
      </c>
      <c r="F83" s="337">
        <f>IF(F$47=0,0,F$47/TRE_fec!F$47)</f>
        <v>0.57758655636668998</v>
      </c>
      <c r="G83" s="337">
        <f>IF(G$47=0,0,G$47/TRE_fec!G$47)</f>
        <v>0.57758655636668987</v>
      </c>
      <c r="H83" s="337">
        <f>IF(H$47=0,0,H$47/TRE_fec!H$47)</f>
        <v>0.57758655636668987</v>
      </c>
      <c r="I83" s="337">
        <f>IF(I$47=0,0,I$47/TRE_fec!I$47)</f>
        <v>0.57758655636668998</v>
      </c>
      <c r="J83" s="337">
        <f>IF(J$47=0,0,J$47/TRE_fec!J$47)</f>
        <v>0.5775865563666901</v>
      </c>
      <c r="K83" s="337">
        <f>IF(K$47=0,0,K$47/TRE_fec!K$47)</f>
        <v>0.5775865563666901</v>
      </c>
      <c r="L83" s="337">
        <f>IF(L$47=0,0,L$47/TRE_fec!L$47)</f>
        <v>0.57758655636669021</v>
      </c>
      <c r="M83" s="337">
        <f>IF(M$47=0,0,M$47/TRE_fec!M$47)</f>
        <v>0.57758655636669021</v>
      </c>
      <c r="N83" s="337">
        <f>IF(N$47=0,0,N$47/TRE_fec!N$47)</f>
        <v>0.5775865563666901</v>
      </c>
      <c r="O83" s="337">
        <f>IF(O$47=0,0,O$47/TRE_fec!O$47)</f>
        <v>0.57758655636668954</v>
      </c>
      <c r="P83" s="337">
        <f>IF(P$47=0,0,P$47/TRE_fec!P$47)</f>
        <v>0.57758655636668987</v>
      </c>
      <c r="Q83" s="337">
        <f>IF(Q$47=0,0,Q$47/TRE_fec!Q$47)</f>
        <v>0.57758655636669021</v>
      </c>
      <c r="R83" s="337">
        <f>IF(R$47=0,0,R$47/TRE_fec!R$47)</f>
        <v>0.57758655636668987</v>
      </c>
      <c r="S83" s="337">
        <f>IF(S$47=0,0,S$47/TRE_fec!S$47)</f>
        <v>0.57758655636668965</v>
      </c>
      <c r="T83" s="337">
        <f>IF(T$47=0,0,T$47/TRE_fec!T$47)</f>
        <v>0.57758655636669032</v>
      </c>
      <c r="U83" s="337">
        <f>IF(U$47=0,0,U$47/TRE_fec!U$47)</f>
        <v>0.57758655636669021</v>
      </c>
      <c r="V83" s="337">
        <f>IF(V$47=0,0,V$47/TRE_fec!V$47)</f>
        <v>0.57758655636668987</v>
      </c>
      <c r="W83" s="337">
        <f>IF(W$47=0,0,W$47/TRE_fec!W$47)</f>
        <v>0.57758655636668987</v>
      </c>
      <c r="X83" s="337">
        <f>IF(X$47=0,0,X$47/TRE_fec!X$47)</f>
        <v>0.5775865563666901</v>
      </c>
      <c r="Y83" s="337">
        <f>IF(Y$47=0,0,Y$47/TRE_fec!Y$47)</f>
        <v>0.57758655636668976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CO2 emissions"</f>
        <v>DE: Transport equipment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23</v>
      </c>
      <c r="B5" s="223">
        <v>2792.674890674466</v>
      </c>
      <c r="C5" s="223">
        <v>2873.5658425437282</v>
      </c>
      <c r="D5" s="223">
        <v>2887.3446133016482</v>
      </c>
      <c r="E5" s="223">
        <v>2811.9430510605739</v>
      </c>
      <c r="F5" s="223">
        <v>2900.2783977933791</v>
      </c>
      <c r="G5" s="223">
        <v>2787.7574775081998</v>
      </c>
      <c r="H5" s="223">
        <v>2852.2323740441061</v>
      </c>
      <c r="I5" s="223">
        <v>2663.222495689879</v>
      </c>
      <c r="J5" s="223">
        <v>2494.9580971829942</v>
      </c>
      <c r="K5" s="223">
        <v>2057.6617821895989</v>
      </c>
      <c r="L5" s="223">
        <v>2517.1852412396929</v>
      </c>
      <c r="M5" s="223">
        <v>2405.39020702476</v>
      </c>
      <c r="N5" s="223">
        <v>2340.325764971778</v>
      </c>
      <c r="O5" s="223">
        <v>2524.0979627660072</v>
      </c>
      <c r="P5" s="223">
        <v>2110.0634695556728</v>
      </c>
      <c r="Q5" s="223">
        <v>2268.02324676342</v>
      </c>
      <c r="R5" s="223">
        <v>2982.6379770750209</v>
      </c>
      <c r="S5" s="223">
        <v>3113.6280730564458</v>
      </c>
      <c r="T5" s="223">
        <v>2834.1453786696279</v>
      </c>
      <c r="U5" s="223">
        <v>2931.6150419579549</v>
      </c>
      <c r="V5" s="223">
        <v>2791.238799292099</v>
      </c>
      <c r="W5" s="223">
        <v>2912.5385530320818</v>
      </c>
      <c r="X5" s="223">
        <v>2388.9823816429112</v>
      </c>
      <c r="Y5" s="223">
        <v>2574.847434153156</v>
      </c>
      <c r="DA5" s="89" t="s">
        <v>2484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2485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2486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2487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2488</v>
      </c>
    </row>
    <row r="10" spans="1:105" ht="12" customHeight="1" x14ac:dyDescent="0.25">
      <c r="A10" s="56" t="s">
        <v>95</v>
      </c>
      <c r="B10" s="260">
        <v>84.070816459257898</v>
      </c>
      <c r="C10" s="260">
        <v>86.156498756573697</v>
      </c>
      <c r="D10" s="260">
        <v>87.581238786198625</v>
      </c>
      <c r="E10" s="260">
        <v>103.7849992814855</v>
      </c>
      <c r="F10" s="260">
        <v>106.6248218413985</v>
      </c>
      <c r="G10" s="260">
        <v>100.49429151399529</v>
      </c>
      <c r="H10" s="260">
        <v>100.19306700177729</v>
      </c>
      <c r="I10" s="260">
        <v>88.924487242348164</v>
      </c>
      <c r="J10" s="260">
        <v>84.645031221912589</v>
      </c>
      <c r="K10" s="260">
        <v>71.941094228615455</v>
      </c>
      <c r="L10" s="260">
        <v>89.755023169662593</v>
      </c>
      <c r="M10" s="260">
        <v>81.052615251095958</v>
      </c>
      <c r="N10" s="260">
        <v>83.875368069451781</v>
      </c>
      <c r="O10" s="260">
        <v>92.51099449399814</v>
      </c>
      <c r="P10" s="260">
        <v>72.086644127655745</v>
      </c>
      <c r="Q10" s="260">
        <v>76.489833848915708</v>
      </c>
      <c r="R10" s="260">
        <v>84.767538615403282</v>
      </c>
      <c r="S10" s="260">
        <v>89.830536313254285</v>
      </c>
      <c r="T10" s="260">
        <v>84.95885798008392</v>
      </c>
      <c r="U10" s="260">
        <v>83.265094691866793</v>
      </c>
      <c r="V10" s="260">
        <v>82.053554523896253</v>
      </c>
      <c r="W10" s="260">
        <v>89.003022881894395</v>
      </c>
      <c r="X10" s="260">
        <v>78.097012229893352</v>
      </c>
      <c r="Y10" s="260">
        <v>77.020077402344924</v>
      </c>
      <c r="DA10" s="68" t="s">
        <v>2489</v>
      </c>
    </row>
    <row r="11" spans="1:105" ht="12" customHeight="1" x14ac:dyDescent="0.25">
      <c r="A11" s="37" t="s">
        <v>159</v>
      </c>
      <c r="B11" s="226">
        <v>13.45090949777615</v>
      </c>
      <c r="C11" s="226">
        <v>12.403293474459741</v>
      </c>
      <c r="D11" s="226">
        <v>13.052401857515351</v>
      </c>
      <c r="E11" s="226">
        <v>13.83883743356219</v>
      </c>
      <c r="F11" s="226">
        <v>13.619624581463841</v>
      </c>
      <c r="G11" s="226">
        <v>11.94081307556722</v>
      </c>
      <c r="H11" s="226">
        <v>18.87189650133179</v>
      </c>
      <c r="I11" s="226">
        <v>10.71318774207082</v>
      </c>
      <c r="J11" s="226">
        <v>9.042475129060664</v>
      </c>
      <c r="K11" s="226">
        <v>7.9141874837252004</v>
      </c>
      <c r="L11" s="226">
        <v>12.65841368029627</v>
      </c>
      <c r="M11" s="226">
        <v>6.6212095186277073</v>
      </c>
      <c r="N11" s="226">
        <v>7.4910650690547884</v>
      </c>
      <c r="O11" s="226">
        <v>7.7270912028890519</v>
      </c>
      <c r="P11" s="226">
        <v>5.2889001210286732</v>
      </c>
      <c r="Q11" s="226">
        <v>5.2578044298216051</v>
      </c>
      <c r="R11" s="226">
        <v>5.922552713887729</v>
      </c>
      <c r="S11" s="226">
        <v>5.5204750844714354</v>
      </c>
      <c r="T11" s="226">
        <v>5.3532105040680227</v>
      </c>
      <c r="U11" s="226">
        <v>4.8854768648644287</v>
      </c>
      <c r="V11" s="226">
        <v>4.643687015985817</v>
      </c>
      <c r="W11" s="226">
        <v>5.2878486653048364</v>
      </c>
      <c r="X11" s="226">
        <v>8.7949126991588464</v>
      </c>
      <c r="Y11" s="226">
        <v>8.4869869086813452</v>
      </c>
      <c r="DA11" s="69" t="s">
        <v>2490</v>
      </c>
    </row>
    <row r="12" spans="1:105" ht="12" customHeight="1" x14ac:dyDescent="0.25">
      <c r="A12" s="37" t="s">
        <v>35</v>
      </c>
      <c r="B12" s="226">
        <v>70.619906961481746</v>
      </c>
      <c r="C12" s="226">
        <v>73.753205282113953</v>
      </c>
      <c r="D12" s="226">
        <v>74.528836928683276</v>
      </c>
      <c r="E12" s="226">
        <v>89.946161847923292</v>
      </c>
      <c r="F12" s="226">
        <v>93.005197259934675</v>
      </c>
      <c r="G12" s="226">
        <v>88.553478438428129</v>
      </c>
      <c r="H12" s="226">
        <v>81.321170500445504</v>
      </c>
      <c r="I12" s="226">
        <v>78.211299500277335</v>
      </c>
      <c r="J12" s="226">
        <v>75.602556092851927</v>
      </c>
      <c r="K12" s="226">
        <v>64.026906744890255</v>
      </c>
      <c r="L12" s="226">
        <v>77.096609489366315</v>
      </c>
      <c r="M12" s="226">
        <v>74.431405732468249</v>
      </c>
      <c r="N12" s="226">
        <v>76.384303000396997</v>
      </c>
      <c r="O12" s="226">
        <v>84.783903291109084</v>
      </c>
      <c r="P12" s="226">
        <v>66.79774400662707</v>
      </c>
      <c r="Q12" s="226">
        <v>71.232029419094104</v>
      </c>
      <c r="R12" s="226">
        <v>78.844985901515557</v>
      </c>
      <c r="S12" s="226">
        <v>84.310061228782857</v>
      </c>
      <c r="T12" s="226">
        <v>79.605647476015903</v>
      </c>
      <c r="U12" s="226">
        <v>78.379617827002363</v>
      </c>
      <c r="V12" s="226">
        <v>77.409867507910434</v>
      </c>
      <c r="W12" s="226">
        <v>83.71517421658956</v>
      </c>
      <c r="X12" s="226">
        <v>69.302099530734509</v>
      </c>
      <c r="Y12" s="226">
        <v>68.533090493663579</v>
      </c>
      <c r="DA12" s="69" t="s">
        <v>2491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2492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2493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2494</v>
      </c>
    </row>
    <row r="16" spans="1:105" ht="12" customHeight="1" x14ac:dyDescent="0.25">
      <c r="A16" s="57" t="s">
        <v>2403</v>
      </c>
      <c r="B16" s="261">
        <f t="shared" ref="B16:Y16" si="0">B17+B23</f>
        <v>602.5750153375576</v>
      </c>
      <c r="C16" s="261">
        <f t="shared" si="0"/>
        <v>619.50706489539766</v>
      </c>
      <c r="D16" s="261">
        <f t="shared" si="0"/>
        <v>625.05816602880293</v>
      </c>
      <c r="E16" s="261">
        <f t="shared" si="0"/>
        <v>707.32200774813032</v>
      </c>
      <c r="F16" s="261">
        <f t="shared" si="0"/>
        <v>725.93549948922919</v>
      </c>
      <c r="G16" s="261">
        <f t="shared" si="0"/>
        <v>684.35268707755949</v>
      </c>
      <c r="H16" s="261">
        <f t="shared" si="0"/>
        <v>684.91275567843911</v>
      </c>
      <c r="I16" s="261">
        <f t="shared" si="0"/>
        <v>619.12288117702917</v>
      </c>
      <c r="J16" s="261">
        <f t="shared" si="0"/>
        <v>581.77582839268382</v>
      </c>
      <c r="K16" s="261">
        <f t="shared" si="0"/>
        <v>486.31193132122178</v>
      </c>
      <c r="L16" s="261">
        <f t="shared" si="0"/>
        <v>602.27879363015904</v>
      </c>
      <c r="M16" s="261">
        <f t="shared" si="0"/>
        <v>544.95081675343658</v>
      </c>
      <c r="N16" s="261">
        <f t="shared" si="0"/>
        <v>558.73286889824817</v>
      </c>
      <c r="O16" s="261">
        <f t="shared" si="0"/>
        <v>607.56892116899121</v>
      </c>
      <c r="P16" s="261">
        <f t="shared" si="0"/>
        <v>469.03414516339541</v>
      </c>
      <c r="Q16" s="261">
        <f t="shared" si="0"/>
        <v>500.34350733243173</v>
      </c>
      <c r="R16" s="261">
        <f t="shared" si="0"/>
        <v>720.48861747587284</v>
      </c>
      <c r="S16" s="261">
        <f t="shared" si="0"/>
        <v>751.59478881327595</v>
      </c>
      <c r="T16" s="261">
        <f t="shared" si="0"/>
        <v>673.31669326495285</v>
      </c>
      <c r="U16" s="261">
        <f t="shared" si="0"/>
        <v>709.63175928659689</v>
      </c>
      <c r="V16" s="261">
        <f t="shared" si="0"/>
        <v>689.28259984707154</v>
      </c>
      <c r="W16" s="261">
        <f t="shared" si="0"/>
        <v>729.92092768184273</v>
      </c>
      <c r="X16" s="261">
        <f t="shared" si="0"/>
        <v>570.09554450264739</v>
      </c>
      <c r="Y16" s="261">
        <f t="shared" si="0"/>
        <v>622.04236026076694</v>
      </c>
      <c r="DA16" s="70"/>
    </row>
    <row r="17" spans="1:105" ht="12" customHeight="1" x14ac:dyDescent="0.25">
      <c r="A17" s="60" t="s">
        <v>2404</v>
      </c>
      <c r="B17" s="329">
        <v>602.5750153375576</v>
      </c>
      <c r="C17" s="329">
        <v>619.50706489539766</v>
      </c>
      <c r="D17" s="329">
        <v>625.05816602880293</v>
      </c>
      <c r="E17" s="329">
        <v>707.32200774813032</v>
      </c>
      <c r="F17" s="329">
        <v>725.93549948922919</v>
      </c>
      <c r="G17" s="329">
        <v>684.35268707755949</v>
      </c>
      <c r="H17" s="329">
        <v>684.91275567843911</v>
      </c>
      <c r="I17" s="329">
        <v>619.12288117702917</v>
      </c>
      <c r="J17" s="329">
        <v>581.77582839268382</v>
      </c>
      <c r="K17" s="329">
        <v>486.31193132122178</v>
      </c>
      <c r="L17" s="329">
        <v>602.27879363015904</v>
      </c>
      <c r="M17" s="329">
        <v>544.95081675343658</v>
      </c>
      <c r="N17" s="329">
        <v>558.73286889824817</v>
      </c>
      <c r="O17" s="329">
        <v>607.56892116899121</v>
      </c>
      <c r="P17" s="329">
        <v>469.03414516339541</v>
      </c>
      <c r="Q17" s="329">
        <v>500.34350733243173</v>
      </c>
      <c r="R17" s="329">
        <v>720.48861747587284</v>
      </c>
      <c r="S17" s="329">
        <v>751.59478881327595</v>
      </c>
      <c r="T17" s="329">
        <v>673.31669326495285</v>
      </c>
      <c r="U17" s="329">
        <v>709.63175928659689</v>
      </c>
      <c r="V17" s="329">
        <v>689.28259984707154</v>
      </c>
      <c r="W17" s="329">
        <v>729.92092768184273</v>
      </c>
      <c r="X17" s="329">
        <v>570.09554450264739</v>
      </c>
      <c r="Y17" s="329">
        <v>622.04236026076694</v>
      </c>
      <c r="DA17" s="72" t="s">
        <v>2495</v>
      </c>
    </row>
    <row r="18" spans="1:105" ht="12" customHeight="1" x14ac:dyDescent="0.25">
      <c r="A18" s="59" t="s">
        <v>28</v>
      </c>
      <c r="B18" s="230">
        <v>20.655722319283289</v>
      </c>
      <c r="C18" s="230">
        <v>18.966441388934669</v>
      </c>
      <c r="D18" s="230">
        <v>20.781389436449491</v>
      </c>
      <c r="E18" s="230">
        <v>36.072977719167817</v>
      </c>
      <c r="F18" s="230">
        <v>38.767602445542529</v>
      </c>
      <c r="G18" s="230">
        <v>35.941400391593191</v>
      </c>
      <c r="H18" s="230">
        <v>35.359857914259138</v>
      </c>
      <c r="I18" s="230">
        <v>42.748949241860771</v>
      </c>
      <c r="J18" s="230">
        <v>34.798967780539563</v>
      </c>
      <c r="K18" s="230">
        <v>19.704147391037829</v>
      </c>
      <c r="L18" s="230">
        <v>22.58326607151103</v>
      </c>
      <c r="M18" s="230">
        <v>20.95685101045995</v>
      </c>
      <c r="N18" s="230">
        <v>16.034196180199451</v>
      </c>
      <c r="O18" s="230">
        <v>8.0732127472741375</v>
      </c>
      <c r="P18" s="230">
        <v>0</v>
      </c>
      <c r="Q18" s="230">
        <v>3.6305880057508602</v>
      </c>
      <c r="R18" s="230">
        <v>216.85131537479069</v>
      </c>
      <c r="S18" s="230">
        <v>217.611473191442</v>
      </c>
      <c r="T18" s="230">
        <v>153.41236066901129</v>
      </c>
      <c r="U18" s="230">
        <v>211.9625130002463</v>
      </c>
      <c r="V18" s="230">
        <v>189.75367447950191</v>
      </c>
      <c r="W18" s="230">
        <v>198.20293340332299</v>
      </c>
      <c r="X18" s="230">
        <v>78.883070841463962</v>
      </c>
      <c r="Y18" s="230">
        <v>78.144434538164091</v>
      </c>
      <c r="DA18" s="71" t="s">
        <v>2496</v>
      </c>
    </row>
    <row r="19" spans="1:105" ht="12" customHeight="1" x14ac:dyDescent="0.25">
      <c r="A19" s="59" t="s">
        <v>31</v>
      </c>
      <c r="B19" s="230">
        <v>62.05215845506104</v>
      </c>
      <c r="C19" s="230">
        <v>69.087069513866794</v>
      </c>
      <c r="D19" s="230">
        <v>61.309560573874542</v>
      </c>
      <c r="E19" s="230">
        <v>5.5388201678916058</v>
      </c>
      <c r="F19" s="230">
        <v>4.5747076018387922</v>
      </c>
      <c r="G19" s="230">
        <v>4.5043331720464117</v>
      </c>
      <c r="H19" s="230">
        <v>9.6352172857145622</v>
      </c>
      <c r="I19" s="230">
        <v>10.05305100588469</v>
      </c>
      <c r="J19" s="230">
        <v>5.1646203411394582</v>
      </c>
      <c r="K19" s="230">
        <v>4.4062526264795796</v>
      </c>
      <c r="L19" s="230">
        <v>4.4122278465845657</v>
      </c>
      <c r="M19" s="230">
        <v>4.3177303302222301</v>
      </c>
      <c r="N19" s="230">
        <v>3.6930715714569691</v>
      </c>
      <c r="O19" s="230">
        <v>2.7563840257493228</v>
      </c>
      <c r="P19" s="230">
        <v>2.613998342313383</v>
      </c>
      <c r="Q19" s="230">
        <v>2.5301584712625762</v>
      </c>
      <c r="R19" s="230">
        <v>2.4701719380573852</v>
      </c>
      <c r="S19" s="230">
        <v>2.4426423332448151</v>
      </c>
      <c r="T19" s="230">
        <v>2.4352516465570262</v>
      </c>
      <c r="U19" s="230">
        <v>4.0616587888799947</v>
      </c>
      <c r="V19" s="230">
        <v>5.7336097305551039</v>
      </c>
      <c r="W19" s="230">
        <v>3.3149941369140512</v>
      </c>
      <c r="X19" s="230">
        <v>3.2196512930689689</v>
      </c>
      <c r="Y19" s="230">
        <v>94.145985964377047</v>
      </c>
      <c r="DA19" s="71" t="s">
        <v>2497</v>
      </c>
    </row>
    <row r="20" spans="1:105" ht="12" customHeight="1" x14ac:dyDescent="0.25">
      <c r="A20" s="59" t="s">
        <v>159</v>
      </c>
      <c r="B20" s="230">
        <v>83.042787661212031</v>
      </c>
      <c r="C20" s="230">
        <v>76.389540969990406</v>
      </c>
      <c r="D20" s="230">
        <v>80.670817579663748</v>
      </c>
      <c r="E20" s="230">
        <v>88.105928271568331</v>
      </c>
      <c r="F20" s="230">
        <v>86.812334399285149</v>
      </c>
      <c r="G20" s="230">
        <v>76.163488762687507</v>
      </c>
      <c r="H20" s="230">
        <v>119.9991073406711</v>
      </c>
      <c r="I20" s="230">
        <v>67.894964254581438</v>
      </c>
      <c r="J20" s="230">
        <v>57.58367751900137</v>
      </c>
      <c r="K20" s="230">
        <v>50.637981350404893</v>
      </c>
      <c r="L20" s="230">
        <v>81.133887931328118</v>
      </c>
      <c r="M20" s="230">
        <v>42.452488742774008</v>
      </c>
      <c r="N20" s="230">
        <v>48.139592394166669</v>
      </c>
      <c r="O20" s="230">
        <v>49.843364123138791</v>
      </c>
      <c r="P20" s="230">
        <v>34.220618823700171</v>
      </c>
      <c r="Q20" s="230">
        <v>33.969433301415428</v>
      </c>
      <c r="R20" s="230">
        <v>35.015629748614558</v>
      </c>
      <c r="S20" s="230">
        <v>32.665473943517704</v>
      </c>
      <c r="T20" s="230">
        <v>32.605439686089511</v>
      </c>
      <c r="U20" s="230">
        <v>28.961817169181568</v>
      </c>
      <c r="V20" s="230">
        <v>27.35973662026095</v>
      </c>
      <c r="W20" s="230">
        <v>31.393485395991629</v>
      </c>
      <c r="X20" s="230">
        <v>54.955422083367431</v>
      </c>
      <c r="Y20" s="230">
        <v>49.458011078009207</v>
      </c>
      <c r="DA20" s="71" t="s">
        <v>2498</v>
      </c>
    </row>
    <row r="21" spans="1:105" ht="12" customHeight="1" x14ac:dyDescent="0.25">
      <c r="A21" s="59" t="s">
        <v>32</v>
      </c>
      <c r="B21" s="230">
        <v>0.83346171862692542</v>
      </c>
      <c r="C21" s="230">
        <v>0.8319569830254836</v>
      </c>
      <c r="D21" s="230">
        <v>1.6683643091013991</v>
      </c>
      <c r="E21" s="230">
        <v>4.9557392447051916</v>
      </c>
      <c r="F21" s="230">
        <v>2.9599415799734592</v>
      </c>
      <c r="G21" s="230">
        <v>2.9124254192034882</v>
      </c>
      <c r="H21" s="230">
        <v>2.8286311034405909</v>
      </c>
      <c r="I21" s="230">
        <v>2.760806371197245</v>
      </c>
      <c r="J21" s="230">
        <v>2.7814868654658782</v>
      </c>
      <c r="K21" s="230">
        <v>1.8950506488366421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30">
        <v>0</v>
      </c>
      <c r="V21" s="230">
        <v>10.351097109414919</v>
      </c>
      <c r="W21" s="230">
        <v>0</v>
      </c>
      <c r="X21" s="230">
        <v>0</v>
      </c>
      <c r="Y21" s="230">
        <v>0.91657776446490991</v>
      </c>
      <c r="DA21" s="71" t="s">
        <v>2499</v>
      </c>
    </row>
    <row r="22" spans="1:105" ht="12" customHeight="1" x14ac:dyDescent="0.25">
      <c r="A22" s="59" t="s">
        <v>35</v>
      </c>
      <c r="B22" s="230">
        <v>435.99088518337442</v>
      </c>
      <c r="C22" s="230">
        <v>454.23205603958019</v>
      </c>
      <c r="D22" s="230">
        <v>460.62803412971368</v>
      </c>
      <c r="E22" s="230">
        <v>572.64854234479731</v>
      </c>
      <c r="F22" s="230">
        <v>592.82091346258926</v>
      </c>
      <c r="G22" s="230">
        <v>564.83103933202892</v>
      </c>
      <c r="H22" s="230">
        <v>517.08994203435373</v>
      </c>
      <c r="I22" s="230">
        <v>495.66511030350512</v>
      </c>
      <c r="J22" s="230">
        <v>481.4470758865375</v>
      </c>
      <c r="K22" s="230">
        <v>409.66849930446278</v>
      </c>
      <c r="L22" s="230">
        <v>494.14941178073542</v>
      </c>
      <c r="M22" s="230">
        <v>477.22374666998041</v>
      </c>
      <c r="N22" s="230">
        <v>490.8660087524251</v>
      </c>
      <c r="O22" s="230">
        <v>546.89596027282892</v>
      </c>
      <c r="P22" s="230">
        <v>432.19952799738178</v>
      </c>
      <c r="Q22" s="230">
        <v>460.21332755400289</v>
      </c>
      <c r="R22" s="230">
        <v>466.15150041441018</v>
      </c>
      <c r="S22" s="230">
        <v>498.87519934507151</v>
      </c>
      <c r="T22" s="230">
        <v>484.86364126329499</v>
      </c>
      <c r="U22" s="230">
        <v>464.64577032828907</v>
      </c>
      <c r="V22" s="230">
        <v>456.08448190733873</v>
      </c>
      <c r="W22" s="230">
        <v>497.00951474561413</v>
      </c>
      <c r="X22" s="230">
        <v>433.03740028474698</v>
      </c>
      <c r="Y22" s="230">
        <v>399.37735091575172</v>
      </c>
      <c r="DA22" s="71" t="s">
        <v>2500</v>
      </c>
    </row>
    <row r="23" spans="1:105" ht="12" customHeight="1" x14ac:dyDescent="0.25">
      <c r="A23" s="60" t="s">
        <v>2411</v>
      </c>
      <c r="B23" s="329">
        <v>0</v>
      </c>
      <c r="C23" s="329">
        <v>0</v>
      </c>
      <c r="D23" s="329">
        <v>0</v>
      </c>
      <c r="E23" s="329">
        <v>0</v>
      </c>
      <c r="F23" s="329">
        <v>0</v>
      </c>
      <c r="G23" s="329">
        <v>0</v>
      </c>
      <c r="H23" s="329">
        <v>0</v>
      </c>
      <c r="I23" s="329">
        <v>0</v>
      </c>
      <c r="J23" s="329">
        <v>0</v>
      </c>
      <c r="K23" s="329">
        <v>0</v>
      </c>
      <c r="L23" s="329">
        <v>0</v>
      </c>
      <c r="M23" s="329">
        <v>0</v>
      </c>
      <c r="N23" s="329">
        <v>0</v>
      </c>
      <c r="O23" s="329">
        <v>0</v>
      </c>
      <c r="P23" s="329">
        <v>0</v>
      </c>
      <c r="Q23" s="329">
        <v>0</v>
      </c>
      <c r="R23" s="329">
        <v>0</v>
      </c>
      <c r="S23" s="329">
        <v>0</v>
      </c>
      <c r="T23" s="329">
        <v>0</v>
      </c>
      <c r="U23" s="329">
        <v>0</v>
      </c>
      <c r="V23" s="329">
        <v>0</v>
      </c>
      <c r="W23" s="329">
        <v>0</v>
      </c>
      <c r="X23" s="329">
        <v>0</v>
      </c>
      <c r="Y23" s="329">
        <v>0</v>
      </c>
      <c r="DA23" s="72" t="s">
        <v>2501</v>
      </c>
    </row>
    <row r="24" spans="1:105" ht="12" customHeight="1" x14ac:dyDescent="0.25">
      <c r="A24" s="57" t="s">
        <v>2413</v>
      </c>
      <c r="B24" s="261">
        <f t="shared" ref="B24:Y24" si="1">B25+B26</f>
        <v>424.90660975406303</v>
      </c>
      <c r="C24" s="261">
        <f t="shared" si="1"/>
        <v>438.4617152737269</v>
      </c>
      <c r="D24" s="261">
        <f t="shared" si="1"/>
        <v>437.0977905199415</v>
      </c>
      <c r="E24" s="261">
        <f t="shared" si="1"/>
        <v>471.92713174602852</v>
      </c>
      <c r="F24" s="261">
        <f t="shared" si="1"/>
        <v>488.97259345954518</v>
      </c>
      <c r="G24" s="261">
        <f t="shared" si="1"/>
        <v>481.41868042128152</v>
      </c>
      <c r="H24" s="261">
        <f t="shared" si="1"/>
        <v>465.983681808065</v>
      </c>
      <c r="I24" s="261">
        <f t="shared" si="1"/>
        <v>453.52977733527791</v>
      </c>
      <c r="J24" s="261">
        <f t="shared" si="1"/>
        <v>430.14161100927538</v>
      </c>
      <c r="K24" s="261">
        <f t="shared" si="1"/>
        <v>368.19503082977309</v>
      </c>
      <c r="L24" s="261">
        <f t="shared" si="1"/>
        <v>429.49261421208791</v>
      </c>
      <c r="M24" s="261">
        <f t="shared" si="1"/>
        <v>419.22743015031068</v>
      </c>
      <c r="N24" s="261">
        <f t="shared" si="1"/>
        <v>427.3310979465295</v>
      </c>
      <c r="O24" s="261">
        <f t="shared" si="1"/>
        <v>449.57947755625668</v>
      </c>
      <c r="P24" s="261">
        <f t="shared" si="1"/>
        <v>406.55691757864372</v>
      </c>
      <c r="Q24" s="261">
        <f t="shared" si="1"/>
        <v>413.69204061163242</v>
      </c>
      <c r="R24" s="261">
        <f t="shared" si="1"/>
        <v>439.61666077689108</v>
      </c>
      <c r="S24" s="261">
        <f t="shared" si="1"/>
        <v>445.40614100050561</v>
      </c>
      <c r="T24" s="261">
        <f t="shared" si="1"/>
        <v>431.53745240890589</v>
      </c>
      <c r="U24" s="261">
        <f t="shared" si="1"/>
        <v>420.51811213093458</v>
      </c>
      <c r="V24" s="261">
        <f t="shared" si="1"/>
        <v>381.81196863834441</v>
      </c>
      <c r="W24" s="261">
        <f t="shared" si="1"/>
        <v>400.22438239381268</v>
      </c>
      <c r="X24" s="261">
        <f t="shared" si="1"/>
        <v>359.67583069124561</v>
      </c>
      <c r="Y24" s="261">
        <f t="shared" si="1"/>
        <v>364.28294003944598</v>
      </c>
      <c r="DA24" s="70"/>
    </row>
    <row r="25" spans="1:105" ht="12" customHeight="1" x14ac:dyDescent="0.25">
      <c r="A25" s="60" t="s">
        <v>2414</v>
      </c>
      <c r="B25" s="262">
        <v>424.90660975406303</v>
      </c>
      <c r="C25" s="262">
        <v>438.4617152737269</v>
      </c>
      <c r="D25" s="262">
        <v>437.0977905199415</v>
      </c>
      <c r="E25" s="262">
        <v>471.92713174602852</v>
      </c>
      <c r="F25" s="262">
        <v>488.97259345954518</v>
      </c>
      <c r="G25" s="262">
        <v>481.41868042128152</v>
      </c>
      <c r="H25" s="262">
        <v>465.983681808065</v>
      </c>
      <c r="I25" s="262">
        <v>453.52977733527791</v>
      </c>
      <c r="J25" s="262">
        <v>430.14161100927538</v>
      </c>
      <c r="K25" s="262">
        <v>368.19503082977309</v>
      </c>
      <c r="L25" s="262">
        <v>429.49261421208791</v>
      </c>
      <c r="M25" s="262">
        <v>419.22743015031068</v>
      </c>
      <c r="N25" s="262">
        <v>427.3310979465295</v>
      </c>
      <c r="O25" s="262">
        <v>449.57947755625668</v>
      </c>
      <c r="P25" s="262">
        <v>406.55691757864372</v>
      </c>
      <c r="Q25" s="262">
        <v>413.69204061163242</v>
      </c>
      <c r="R25" s="262">
        <v>439.61666077689108</v>
      </c>
      <c r="S25" s="262">
        <v>445.40614100050561</v>
      </c>
      <c r="T25" s="262">
        <v>431.53745240890589</v>
      </c>
      <c r="U25" s="262">
        <v>420.51811213093458</v>
      </c>
      <c r="V25" s="262">
        <v>381.81196863834441</v>
      </c>
      <c r="W25" s="262">
        <v>400.22438239381268</v>
      </c>
      <c r="X25" s="262">
        <v>359.67583069124561</v>
      </c>
      <c r="Y25" s="262">
        <v>364.28294003944598</v>
      </c>
      <c r="DA25" s="72" t="s">
        <v>2502</v>
      </c>
    </row>
    <row r="26" spans="1:105" ht="12" customHeight="1" x14ac:dyDescent="0.25">
      <c r="A26" s="60" t="s">
        <v>2416</v>
      </c>
      <c r="B26" s="262">
        <v>0</v>
      </c>
      <c r="C26" s="262">
        <v>0</v>
      </c>
      <c r="D26" s="262">
        <v>0</v>
      </c>
      <c r="E26" s="262">
        <v>0</v>
      </c>
      <c r="F26" s="262">
        <v>0</v>
      </c>
      <c r="G26" s="262">
        <v>0</v>
      </c>
      <c r="H26" s="262">
        <v>0</v>
      </c>
      <c r="I26" s="262">
        <v>0</v>
      </c>
      <c r="J26" s="262">
        <v>0</v>
      </c>
      <c r="K26" s="262">
        <v>0</v>
      </c>
      <c r="L26" s="262">
        <v>0</v>
      </c>
      <c r="M26" s="262">
        <v>0</v>
      </c>
      <c r="N26" s="262">
        <v>0</v>
      </c>
      <c r="O26" s="262">
        <v>0</v>
      </c>
      <c r="P26" s="262">
        <v>0</v>
      </c>
      <c r="Q26" s="262">
        <v>0</v>
      </c>
      <c r="R26" s="262">
        <v>0</v>
      </c>
      <c r="S26" s="262">
        <v>0</v>
      </c>
      <c r="T26" s="262">
        <v>0</v>
      </c>
      <c r="U26" s="262">
        <v>0</v>
      </c>
      <c r="V26" s="262">
        <v>0</v>
      </c>
      <c r="W26" s="262">
        <v>0</v>
      </c>
      <c r="X26" s="262">
        <v>0</v>
      </c>
      <c r="Y26" s="262">
        <v>0</v>
      </c>
      <c r="DA26" s="72" t="s">
        <v>2503</v>
      </c>
    </row>
    <row r="27" spans="1:105" ht="12" customHeight="1" x14ac:dyDescent="0.25">
      <c r="A27" s="57" t="s">
        <v>2418</v>
      </c>
      <c r="B27" s="261">
        <f t="shared" ref="B27:Y27" si="2">B28+B34</f>
        <v>860.82145048222515</v>
      </c>
      <c r="C27" s="261">
        <f t="shared" si="2"/>
        <v>885.01009270771101</v>
      </c>
      <c r="D27" s="261">
        <f t="shared" si="2"/>
        <v>892.94023718400422</v>
      </c>
      <c r="E27" s="261">
        <f t="shared" si="2"/>
        <v>1010.460011068758</v>
      </c>
      <c r="F27" s="261">
        <f t="shared" si="2"/>
        <v>1037.050713556042</v>
      </c>
      <c r="G27" s="261">
        <f t="shared" si="2"/>
        <v>977.64669582508498</v>
      </c>
      <c r="H27" s="261">
        <f t="shared" si="2"/>
        <v>978.44679382634149</v>
      </c>
      <c r="I27" s="261">
        <f t="shared" si="2"/>
        <v>884.46125882432727</v>
      </c>
      <c r="J27" s="261">
        <f t="shared" si="2"/>
        <v>831.10832627526224</v>
      </c>
      <c r="K27" s="261">
        <f t="shared" si="2"/>
        <v>694.73133045888835</v>
      </c>
      <c r="L27" s="261">
        <f t="shared" si="2"/>
        <v>860.39827661451272</v>
      </c>
      <c r="M27" s="261">
        <f t="shared" si="2"/>
        <v>778.50116679062387</v>
      </c>
      <c r="N27" s="261">
        <f t="shared" si="2"/>
        <v>798.18981271178313</v>
      </c>
      <c r="O27" s="261">
        <f t="shared" si="2"/>
        <v>867.95560166998757</v>
      </c>
      <c r="P27" s="261">
        <f t="shared" si="2"/>
        <v>670.0487788048506</v>
      </c>
      <c r="Q27" s="261">
        <f t="shared" si="2"/>
        <v>714.77643904633112</v>
      </c>
      <c r="R27" s="261">
        <f t="shared" si="2"/>
        <v>1029.269453536961</v>
      </c>
      <c r="S27" s="261">
        <f t="shared" si="2"/>
        <v>1073.7068411618229</v>
      </c>
      <c r="T27" s="261">
        <f t="shared" si="2"/>
        <v>961.88099037850407</v>
      </c>
      <c r="U27" s="261">
        <f t="shared" si="2"/>
        <v>1013.75965612371</v>
      </c>
      <c r="V27" s="261">
        <f t="shared" si="2"/>
        <v>984.68942835295911</v>
      </c>
      <c r="W27" s="261">
        <f t="shared" si="2"/>
        <v>1042.7441824026321</v>
      </c>
      <c r="X27" s="261">
        <f t="shared" si="2"/>
        <v>814.42220643235339</v>
      </c>
      <c r="Y27" s="261">
        <f t="shared" si="2"/>
        <v>888.63194322966706</v>
      </c>
      <c r="DA27" s="70"/>
    </row>
    <row r="28" spans="1:105" ht="12" customHeight="1" x14ac:dyDescent="0.25">
      <c r="A28" s="60" t="s">
        <v>2419</v>
      </c>
      <c r="B28" s="329">
        <v>860.82145048222515</v>
      </c>
      <c r="C28" s="329">
        <v>885.01009270771101</v>
      </c>
      <c r="D28" s="329">
        <v>892.94023718400422</v>
      </c>
      <c r="E28" s="329">
        <v>1010.460011068758</v>
      </c>
      <c r="F28" s="329">
        <v>1037.050713556042</v>
      </c>
      <c r="G28" s="329">
        <v>977.64669582508498</v>
      </c>
      <c r="H28" s="329">
        <v>978.44679382634149</v>
      </c>
      <c r="I28" s="329">
        <v>884.46125882432727</v>
      </c>
      <c r="J28" s="329">
        <v>831.10832627526224</v>
      </c>
      <c r="K28" s="329">
        <v>694.73133045888835</v>
      </c>
      <c r="L28" s="329">
        <v>860.39827661451272</v>
      </c>
      <c r="M28" s="329">
        <v>778.50116679062387</v>
      </c>
      <c r="N28" s="329">
        <v>798.18981271178313</v>
      </c>
      <c r="O28" s="329">
        <v>867.95560166998757</v>
      </c>
      <c r="P28" s="329">
        <v>670.0487788048506</v>
      </c>
      <c r="Q28" s="329">
        <v>714.77643904633112</v>
      </c>
      <c r="R28" s="329">
        <v>1029.269453536961</v>
      </c>
      <c r="S28" s="329">
        <v>1073.7068411618229</v>
      </c>
      <c r="T28" s="329">
        <v>961.88099037850407</v>
      </c>
      <c r="U28" s="329">
        <v>1013.75965612371</v>
      </c>
      <c r="V28" s="329">
        <v>984.68942835295911</v>
      </c>
      <c r="W28" s="329">
        <v>1042.7441824026321</v>
      </c>
      <c r="X28" s="329">
        <v>814.42220643235339</v>
      </c>
      <c r="Y28" s="329">
        <v>888.63194322966706</v>
      </c>
      <c r="DA28" s="72" t="s">
        <v>2504</v>
      </c>
    </row>
    <row r="29" spans="1:105" ht="12" customHeight="1" x14ac:dyDescent="0.25">
      <c r="A29" s="59" t="s">
        <v>28</v>
      </c>
      <c r="B29" s="230">
        <v>29.50817474183328</v>
      </c>
      <c r="C29" s="230">
        <v>27.094916269906669</v>
      </c>
      <c r="D29" s="230">
        <v>29.687699194927841</v>
      </c>
      <c r="E29" s="230">
        <v>51.5328253130969</v>
      </c>
      <c r="F29" s="230">
        <v>55.382289207917907</v>
      </c>
      <c r="G29" s="230">
        <v>51.344857702275966</v>
      </c>
      <c r="H29" s="230">
        <v>50.514082734655908</v>
      </c>
      <c r="I29" s="230">
        <v>61.069927488372528</v>
      </c>
      <c r="J29" s="230">
        <v>49.712811115056503</v>
      </c>
      <c r="K29" s="230">
        <v>28.148781987196902</v>
      </c>
      <c r="L29" s="230">
        <v>32.261808673587183</v>
      </c>
      <c r="M29" s="230">
        <v>29.938358586371368</v>
      </c>
      <c r="N29" s="230">
        <v>22.905994543142061</v>
      </c>
      <c r="O29" s="230">
        <v>11.533161067534479</v>
      </c>
      <c r="P29" s="230">
        <v>0</v>
      </c>
      <c r="Q29" s="230">
        <v>5.1865542939298024</v>
      </c>
      <c r="R29" s="230">
        <v>309.78759339255828</v>
      </c>
      <c r="S29" s="230">
        <v>310.87353313063147</v>
      </c>
      <c r="T29" s="230">
        <v>219.16051524144481</v>
      </c>
      <c r="U29" s="230">
        <v>302.80359000035202</v>
      </c>
      <c r="V29" s="230">
        <v>271.07667782785978</v>
      </c>
      <c r="W29" s="230">
        <v>283.14704771903291</v>
      </c>
      <c r="X29" s="230">
        <v>112.6901012020914</v>
      </c>
      <c r="Y29" s="230">
        <v>111.6349064830915</v>
      </c>
      <c r="DA29" s="71" t="s">
        <v>2505</v>
      </c>
    </row>
    <row r="30" spans="1:105" ht="12" customHeight="1" x14ac:dyDescent="0.25">
      <c r="A30" s="59" t="s">
        <v>31</v>
      </c>
      <c r="B30" s="230">
        <v>88.645940650087212</v>
      </c>
      <c r="C30" s="230">
        <v>98.695813591238306</v>
      </c>
      <c r="D30" s="230">
        <v>87.58508653410648</v>
      </c>
      <c r="E30" s="230">
        <v>7.9126002398451538</v>
      </c>
      <c r="F30" s="230">
        <v>6.5352965740554163</v>
      </c>
      <c r="G30" s="230">
        <v>6.434761674352016</v>
      </c>
      <c r="H30" s="230">
        <v>13.764596122449371</v>
      </c>
      <c r="I30" s="230">
        <v>14.361501436978131</v>
      </c>
      <c r="J30" s="230">
        <v>7.3780290587706521</v>
      </c>
      <c r="K30" s="230">
        <v>6.2946466092565414</v>
      </c>
      <c r="L30" s="230">
        <v>6.3031826379779492</v>
      </c>
      <c r="M30" s="230">
        <v>6.1681861860317593</v>
      </c>
      <c r="N30" s="230">
        <v>5.2758165306528113</v>
      </c>
      <c r="O30" s="230">
        <v>3.9376914653561759</v>
      </c>
      <c r="P30" s="230">
        <v>3.734283346161976</v>
      </c>
      <c r="Q30" s="230">
        <v>3.614512101803681</v>
      </c>
      <c r="R30" s="230">
        <v>3.5288170543676922</v>
      </c>
      <c r="S30" s="230">
        <v>3.4894890474925941</v>
      </c>
      <c r="T30" s="230">
        <v>3.4789309236528951</v>
      </c>
      <c r="U30" s="230">
        <v>5.8023696983999917</v>
      </c>
      <c r="V30" s="230">
        <v>8.1908710436501497</v>
      </c>
      <c r="W30" s="230">
        <v>4.7357059098772174</v>
      </c>
      <c r="X30" s="230">
        <v>4.5995018472413829</v>
      </c>
      <c r="Y30" s="230">
        <v>134.49426566339579</v>
      </c>
      <c r="DA30" s="71" t="s">
        <v>2506</v>
      </c>
    </row>
    <row r="31" spans="1:105" ht="12" customHeight="1" x14ac:dyDescent="0.25">
      <c r="A31" s="59" t="s">
        <v>159</v>
      </c>
      <c r="B31" s="230">
        <v>118.6325538017315</v>
      </c>
      <c r="C31" s="230">
        <v>109.1279156714149</v>
      </c>
      <c r="D31" s="230">
        <v>115.24402511380541</v>
      </c>
      <c r="E31" s="230">
        <v>125.8656118165262</v>
      </c>
      <c r="F31" s="230">
        <v>124.0176205704074</v>
      </c>
      <c r="G31" s="230">
        <v>108.8049839466964</v>
      </c>
      <c r="H31" s="230">
        <v>171.42729620095869</v>
      </c>
      <c r="I31" s="230">
        <v>96.992806077973498</v>
      </c>
      <c r="J31" s="230">
        <v>82.262396455716214</v>
      </c>
      <c r="K31" s="230">
        <v>72.339973357721277</v>
      </c>
      <c r="L31" s="230">
        <v>115.9055541876116</v>
      </c>
      <c r="M31" s="230">
        <v>60.646412489677161</v>
      </c>
      <c r="N31" s="230">
        <v>68.770846277380926</v>
      </c>
      <c r="O31" s="230">
        <v>71.204805890198301</v>
      </c>
      <c r="P31" s="230">
        <v>48.886598319571682</v>
      </c>
      <c r="Q31" s="230">
        <v>48.52776185916489</v>
      </c>
      <c r="R31" s="230">
        <v>50.022328212306498</v>
      </c>
      <c r="S31" s="230">
        <v>46.664962776453841</v>
      </c>
      <c r="T31" s="230">
        <v>46.579199551556442</v>
      </c>
      <c r="U31" s="230">
        <v>41.374024527402263</v>
      </c>
      <c r="V31" s="230">
        <v>39.085338028944207</v>
      </c>
      <c r="W31" s="230">
        <v>44.847836279988037</v>
      </c>
      <c r="X31" s="230">
        <v>78.507745833382032</v>
      </c>
      <c r="Y31" s="230">
        <v>70.654301540013151</v>
      </c>
      <c r="DA31" s="71" t="s">
        <v>2507</v>
      </c>
    </row>
    <row r="32" spans="1:105" ht="12" customHeight="1" x14ac:dyDescent="0.25">
      <c r="A32" s="59" t="s">
        <v>32</v>
      </c>
      <c r="B32" s="230">
        <v>1.1906595980384651</v>
      </c>
      <c r="C32" s="230">
        <v>1.188509975750691</v>
      </c>
      <c r="D32" s="230">
        <v>2.38337758443057</v>
      </c>
      <c r="E32" s="230">
        <v>7.0796274924359883</v>
      </c>
      <c r="F32" s="230">
        <v>4.2284879713906571</v>
      </c>
      <c r="G32" s="230">
        <v>4.1606077417192679</v>
      </c>
      <c r="H32" s="230">
        <v>4.0409015763437024</v>
      </c>
      <c r="I32" s="230">
        <v>3.9440091017103489</v>
      </c>
      <c r="J32" s="230">
        <v>3.9735526649512538</v>
      </c>
      <c r="K32" s="230">
        <v>2.7072152126237752</v>
      </c>
      <c r="L32" s="230">
        <v>0</v>
      </c>
      <c r="M32" s="230">
        <v>0</v>
      </c>
      <c r="N32" s="230">
        <v>0</v>
      </c>
      <c r="O32" s="230">
        <v>0</v>
      </c>
      <c r="P32" s="230">
        <v>0</v>
      </c>
      <c r="Q32" s="230">
        <v>0</v>
      </c>
      <c r="R32" s="230">
        <v>0</v>
      </c>
      <c r="S32" s="230">
        <v>0</v>
      </c>
      <c r="T32" s="230">
        <v>0</v>
      </c>
      <c r="U32" s="230">
        <v>0</v>
      </c>
      <c r="V32" s="230">
        <v>14.78728158487845</v>
      </c>
      <c r="W32" s="230">
        <v>0</v>
      </c>
      <c r="X32" s="230">
        <v>0</v>
      </c>
      <c r="Y32" s="230">
        <v>1.309396806378442</v>
      </c>
      <c r="DA32" s="71" t="s">
        <v>2508</v>
      </c>
    </row>
    <row r="33" spans="1:105" ht="12" customHeight="1" x14ac:dyDescent="0.25">
      <c r="A33" s="59" t="s">
        <v>35</v>
      </c>
      <c r="B33" s="230">
        <v>622.84412169053473</v>
      </c>
      <c r="C33" s="230">
        <v>648.90293719940041</v>
      </c>
      <c r="D33" s="230">
        <v>658.04004875673388</v>
      </c>
      <c r="E33" s="230">
        <v>818.06934620685377</v>
      </c>
      <c r="F33" s="230">
        <v>846.88701923227052</v>
      </c>
      <c r="G33" s="230">
        <v>806.90148476004128</v>
      </c>
      <c r="H33" s="230">
        <v>738.69991719193376</v>
      </c>
      <c r="I33" s="230">
        <v>708.0930147192928</v>
      </c>
      <c r="J33" s="230">
        <v>687.78153698076767</v>
      </c>
      <c r="K33" s="230">
        <v>585.24071329208982</v>
      </c>
      <c r="L33" s="230">
        <v>705.92773111533597</v>
      </c>
      <c r="M33" s="230">
        <v>681.74820952854361</v>
      </c>
      <c r="N33" s="230">
        <v>701.23715536060729</v>
      </c>
      <c r="O33" s="230">
        <v>781.2799432468986</v>
      </c>
      <c r="P33" s="230">
        <v>617.42789713911691</v>
      </c>
      <c r="Q33" s="230">
        <v>657.44761079143279</v>
      </c>
      <c r="R33" s="230">
        <v>665.93071487772897</v>
      </c>
      <c r="S33" s="230">
        <v>712.67885620724485</v>
      </c>
      <c r="T33" s="230">
        <v>692.66234466184994</v>
      </c>
      <c r="U33" s="230">
        <v>663.77967189755577</v>
      </c>
      <c r="V33" s="230">
        <v>651.54925986762646</v>
      </c>
      <c r="W33" s="230">
        <v>710.01359249373422</v>
      </c>
      <c r="X33" s="230">
        <v>618.62485754963859</v>
      </c>
      <c r="Y33" s="230">
        <v>570.53907273678817</v>
      </c>
      <c r="DA33" s="71" t="s">
        <v>2509</v>
      </c>
    </row>
    <row r="34" spans="1:105" ht="12" customHeight="1" x14ac:dyDescent="0.25">
      <c r="A34" s="60" t="s">
        <v>2426</v>
      </c>
      <c r="B34" s="329">
        <v>0</v>
      </c>
      <c r="C34" s="329">
        <v>0</v>
      </c>
      <c r="D34" s="329">
        <v>0</v>
      </c>
      <c r="E34" s="329">
        <v>0</v>
      </c>
      <c r="F34" s="329">
        <v>0</v>
      </c>
      <c r="G34" s="329">
        <v>0</v>
      </c>
      <c r="H34" s="329">
        <v>0</v>
      </c>
      <c r="I34" s="329">
        <v>0</v>
      </c>
      <c r="J34" s="329">
        <v>0</v>
      </c>
      <c r="K34" s="329">
        <v>0</v>
      </c>
      <c r="L34" s="329">
        <v>0</v>
      </c>
      <c r="M34" s="329">
        <v>0</v>
      </c>
      <c r="N34" s="329">
        <v>0</v>
      </c>
      <c r="O34" s="329">
        <v>0</v>
      </c>
      <c r="P34" s="329">
        <v>0</v>
      </c>
      <c r="Q34" s="329">
        <v>0</v>
      </c>
      <c r="R34" s="329">
        <v>0</v>
      </c>
      <c r="S34" s="329">
        <v>0</v>
      </c>
      <c r="T34" s="329">
        <v>0</v>
      </c>
      <c r="U34" s="329">
        <v>0</v>
      </c>
      <c r="V34" s="329">
        <v>0</v>
      </c>
      <c r="W34" s="329">
        <v>0</v>
      </c>
      <c r="X34" s="329">
        <v>0</v>
      </c>
      <c r="Y34" s="329">
        <v>0</v>
      </c>
      <c r="DA34" s="72" t="s">
        <v>2510</v>
      </c>
    </row>
    <row r="35" spans="1:105" ht="12" customHeight="1" x14ac:dyDescent="0.25">
      <c r="A35" s="57" t="s">
        <v>2428</v>
      </c>
      <c r="B35" s="261">
        <v>820.30099864136264</v>
      </c>
      <c r="C35" s="261">
        <v>844.43047091031815</v>
      </c>
      <c r="D35" s="261">
        <v>844.6671807827006</v>
      </c>
      <c r="E35" s="261">
        <v>518.4489012161722</v>
      </c>
      <c r="F35" s="261">
        <v>541.69476944716325</v>
      </c>
      <c r="G35" s="261">
        <v>543.84512267027867</v>
      </c>
      <c r="H35" s="261">
        <v>622.6960757294828</v>
      </c>
      <c r="I35" s="261">
        <v>617.18409111089716</v>
      </c>
      <c r="J35" s="261">
        <v>567.28730028385996</v>
      </c>
      <c r="K35" s="261">
        <v>436.48239535110031</v>
      </c>
      <c r="L35" s="261">
        <v>535.26053361327092</v>
      </c>
      <c r="M35" s="261">
        <v>581.65817807929216</v>
      </c>
      <c r="N35" s="261">
        <v>472.19661734576511</v>
      </c>
      <c r="O35" s="261">
        <v>506.48296787677288</v>
      </c>
      <c r="P35" s="261">
        <v>492.33698388112782</v>
      </c>
      <c r="Q35" s="261">
        <v>562.72142592410853</v>
      </c>
      <c r="R35" s="261">
        <v>708.495706669892</v>
      </c>
      <c r="S35" s="261">
        <v>753.08976576758778</v>
      </c>
      <c r="T35" s="261">
        <v>682.45138463718126</v>
      </c>
      <c r="U35" s="261">
        <v>704.44041972484683</v>
      </c>
      <c r="V35" s="261">
        <v>653.40124792982851</v>
      </c>
      <c r="W35" s="261">
        <v>650.64603767189988</v>
      </c>
      <c r="X35" s="261">
        <v>566.69178778677087</v>
      </c>
      <c r="Y35" s="261">
        <v>622.87011322093065</v>
      </c>
      <c r="DA35" s="70" t="s">
        <v>2511</v>
      </c>
    </row>
    <row r="36" spans="1:105" ht="12" customHeight="1" x14ac:dyDescent="0.25">
      <c r="A36" s="46" t="s">
        <v>28</v>
      </c>
      <c r="B36" s="229">
        <v>27.330170173994851</v>
      </c>
      <c r="C36" s="229">
        <v>25.223733245508999</v>
      </c>
      <c r="D36" s="229">
        <v>27.429109470874678</v>
      </c>
      <c r="E36" s="229">
        <v>26.40703895252561</v>
      </c>
      <c r="F36" s="229">
        <v>28.88453951452971</v>
      </c>
      <c r="G36" s="229">
        <v>28.52288045452228</v>
      </c>
      <c r="H36" s="229">
        <v>31.220591116257701</v>
      </c>
      <c r="I36" s="229">
        <v>41.541774160139788</v>
      </c>
      <c r="J36" s="229">
        <v>32.926056647976878</v>
      </c>
      <c r="K36" s="229">
        <v>17.090976571753039</v>
      </c>
      <c r="L36" s="229">
        <v>19.487464854893041</v>
      </c>
      <c r="M36" s="229">
        <v>19.593678868747439</v>
      </c>
      <c r="N36" s="229">
        <v>11.50305265905487</v>
      </c>
      <c r="O36" s="229">
        <v>5.9151034851880162</v>
      </c>
      <c r="P36" s="229">
        <v>0</v>
      </c>
      <c r="Q36" s="229">
        <v>3.505684596098265</v>
      </c>
      <c r="R36" s="229">
        <v>189.17592637544951</v>
      </c>
      <c r="S36" s="229">
        <v>197.93488394164731</v>
      </c>
      <c r="T36" s="229">
        <v>141.0949035195562</v>
      </c>
      <c r="U36" s="229">
        <v>194.43628723815851</v>
      </c>
      <c r="V36" s="229">
        <v>168.82756566529551</v>
      </c>
      <c r="W36" s="229">
        <v>168.67772418369319</v>
      </c>
      <c r="X36" s="229">
        <v>74.793279735410678</v>
      </c>
      <c r="Y36" s="229">
        <v>76.429708702524209</v>
      </c>
      <c r="DA36" s="73" t="s">
        <v>2512</v>
      </c>
    </row>
    <row r="37" spans="1:105" ht="12" customHeight="1" x14ac:dyDescent="0.25">
      <c r="A37" s="46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2513</v>
      </c>
    </row>
    <row r="38" spans="1:105" ht="12" customHeight="1" x14ac:dyDescent="0.25">
      <c r="A38" s="46" t="s">
        <v>31</v>
      </c>
      <c r="B38" s="229">
        <v>82.102965174802733</v>
      </c>
      <c r="C38" s="229">
        <v>91.879851174843651</v>
      </c>
      <c r="D38" s="229">
        <v>80.921761931975055</v>
      </c>
      <c r="E38" s="229">
        <v>4.0546649922617561</v>
      </c>
      <c r="F38" s="229">
        <v>3.4084729041046282</v>
      </c>
      <c r="G38" s="229">
        <v>3.574611873600507</v>
      </c>
      <c r="H38" s="229">
        <v>8.5073073518286382</v>
      </c>
      <c r="I38" s="229">
        <v>9.7691658371308669</v>
      </c>
      <c r="J38" s="229">
        <v>4.8866559200858806</v>
      </c>
      <c r="K38" s="229">
        <v>3.8218938842611512</v>
      </c>
      <c r="L38" s="229">
        <v>3.80738263543578</v>
      </c>
      <c r="M38" s="229">
        <v>4.0368766037416437</v>
      </c>
      <c r="N38" s="229">
        <v>2.6494372578893821</v>
      </c>
      <c r="O38" s="229">
        <v>2.019554948893354</v>
      </c>
      <c r="P38" s="229">
        <v>2.3555808715235109</v>
      </c>
      <c r="Q38" s="229">
        <v>2.4431132269325908</v>
      </c>
      <c r="R38" s="229">
        <v>2.1549192075731769</v>
      </c>
      <c r="S38" s="229">
        <v>2.2217768192600098</v>
      </c>
      <c r="T38" s="229">
        <v>2.239725629788905</v>
      </c>
      <c r="U38" s="229">
        <v>3.7258185127157089</v>
      </c>
      <c r="V38" s="229">
        <v>5.1013050257903494</v>
      </c>
      <c r="W38" s="229">
        <v>2.8211775532055459</v>
      </c>
      <c r="X38" s="229">
        <v>3.0527244596873122</v>
      </c>
      <c r="Y38" s="229">
        <v>92.080137572114822</v>
      </c>
      <c r="DA38" s="73" t="s">
        <v>2514</v>
      </c>
    </row>
    <row r="39" spans="1:105" ht="12" customHeight="1" x14ac:dyDescent="0.25">
      <c r="A39" s="46" t="s">
        <v>159</v>
      </c>
      <c r="B39" s="229">
        <v>109.8762601192149</v>
      </c>
      <c r="C39" s="229">
        <v>101.5915091640787</v>
      </c>
      <c r="D39" s="229">
        <v>106.47645544895791</v>
      </c>
      <c r="E39" s="229">
        <v>64.497494438321795</v>
      </c>
      <c r="F39" s="229">
        <v>64.681180808823399</v>
      </c>
      <c r="G39" s="229">
        <v>60.442889295032003</v>
      </c>
      <c r="H39" s="229">
        <v>105.9518698769497</v>
      </c>
      <c r="I39" s="229">
        <v>65.977698205332899</v>
      </c>
      <c r="J39" s="229">
        <v>54.484473216178657</v>
      </c>
      <c r="K39" s="229">
        <v>43.922354808119067</v>
      </c>
      <c r="L39" s="229">
        <v>70.011741640734144</v>
      </c>
      <c r="M39" s="229">
        <v>39.691098208879858</v>
      </c>
      <c r="N39" s="229">
        <v>34.535704819388613</v>
      </c>
      <c r="O39" s="229">
        <v>36.519371663755607</v>
      </c>
      <c r="P39" s="229">
        <v>30.837599935685631</v>
      </c>
      <c r="Q39" s="229">
        <v>32.800780169583199</v>
      </c>
      <c r="R39" s="229">
        <v>30.54680200516767</v>
      </c>
      <c r="S39" s="229">
        <v>29.711837795523689</v>
      </c>
      <c r="T39" s="229">
        <v>29.98755345827086</v>
      </c>
      <c r="U39" s="229">
        <v>26.567094918522109</v>
      </c>
      <c r="V39" s="229">
        <v>24.342494254788569</v>
      </c>
      <c r="W39" s="229">
        <v>26.71696921868611</v>
      </c>
      <c r="X39" s="229">
        <v>52.106189744052628</v>
      </c>
      <c r="Y39" s="229">
        <v>48.37275235323839</v>
      </c>
      <c r="DA39" s="73" t="s">
        <v>2515</v>
      </c>
    </row>
    <row r="40" spans="1:105" ht="12" customHeight="1" x14ac:dyDescent="0.25">
      <c r="A40" s="46" t="s">
        <v>32</v>
      </c>
      <c r="B40" s="229">
        <v>1.102776763333952</v>
      </c>
      <c r="C40" s="229">
        <v>1.106431121223209</v>
      </c>
      <c r="D40" s="229">
        <v>2.202054266466837</v>
      </c>
      <c r="E40" s="229">
        <v>3.627823582857491</v>
      </c>
      <c r="F40" s="229">
        <v>2.2053607686351331</v>
      </c>
      <c r="G40" s="229">
        <v>2.311283399076558</v>
      </c>
      <c r="H40" s="229">
        <v>2.4975082002135318</v>
      </c>
      <c r="I40" s="229">
        <v>2.6828447670906721</v>
      </c>
      <c r="J40" s="229">
        <v>2.6317847895807081</v>
      </c>
      <c r="K40" s="229">
        <v>1.64372837853841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9.20957410569868</v>
      </c>
      <c r="W40" s="229">
        <v>0</v>
      </c>
      <c r="X40" s="229">
        <v>0</v>
      </c>
      <c r="Y40" s="229">
        <v>0.89646526915555469</v>
      </c>
      <c r="DA40" s="73" t="s">
        <v>2516</v>
      </c>
    </row>
    <row r="41" spans="1:105" ht="12" customHeight="1" x14ac:dyDescent="0.25">
      <c r="A41" s="46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2.943845279994886</v>
      </c>
      <c r="N41" s="229">
        <v>2.9438452799965749</v>
      </c>
      <c r="O41" s="229">
        <v>2.9438452799952191</v>
      </c>
      <c r="P41" s="229">
        <v>2.8955552399972362</v>
      </c>
      <c r="Q41" s="229">
        <v>5.6230189199956699</v>
      </c>
      <c r="R41" s="229">
        <v>5.7908465999928227</v>
      </c>
      <c r="S41" s="229">
        <v>0</v>
      </c>
      <c r="T41" s="229">
        <v>2.895555239997857</v>
      </c>
      <c r="U41" s="229">
        <v>2.895555239995582</v>
      </c>
      <c r="V41" s="229">
        <v>2.895555239997039</v>
      </c>
      <c r="W41" s="229">
        <v>2.8955552399960331</v>
      </c>
      <c r="X41" s="229">
        <v>8.6864018399917793</v>
      </c>
      <c r="Y41" s="229">
        <v>14.47724843998097</v>
      </c>
      <c r="DA41" s="73" t="s">
        <v>2517</v>
      </c>
    </row>
    <row r="42" spans="1:105" ht="12" customHeight="1" x14ac:dyDescent="0.25">
      <c r="A42" s="46" t="s">
        <v>35</v>
      </c>
      <c r="B42" s="229">
        <v>576.87186641003018</v>
      </c>
      <c r="C42" s="229">
        <v>604.08950620467533</v>
      </c>
      <c r="D42" s="229">
        <v>607.97747966443683</v>
      </c>
      <c r="E42" s="229">
        <v>419.20443833420597</v>
      </c>
      <c r="F42" s="229">
        <v>441.69249630547102</v>
      </c>
      <c r="G42" s="229">
        <v>448.24653564804782</v>
      </c>
      <c r="H42" s="229">
        <v>456.55878170465769</v>
      </c>
      <c r="I42" s="229">
        <v>481.66816814121768</v>
      </c>
      <c r="J42" s="229">
        <v>455.53516971005888</v>
      </c>
      <c r="K42" s="229">
        <v>355.33812170844811</v>
      </c>
      <c r="L42" s="229">
        <v>426.4095044822198</v>
      </c>
      <c r="M42" s="229">
        <v>446.18195911804861</v>
      </c>
      <c r="N42" s="229">
        <v>352.15095809991527</v>
      </c>
      <c r="O42" s="229">
        <v>400.70122043263552</v>
      </c>
      <c r="P42" s="229">
        <v>389.4726803579851</v>
      </c>
      <c r="Q42" s="229">
        <v>444.38057162355591</v>
      </c>
      <c r="R42" s="229">
        <v>406.65947434900079</v>
      </c>
      <c r="S42" s="229">
        <v>453.76653737766321</v>
      </c>
      <c r="T42" s="229">
        <v>445.934006789612</v>
      </c>
      <c r="U42" s="229">
        <v>426.22630381553211</v>
      </c>
      <c r="V42" s="229">
        <v>405.78730835829663</v>
      </c>
      <c r="W42" s="229">
        <v>422.97271995635532</v>
      </c>
      <c r="X42" s="229">
        <v>410.58603664764502</v>
      </c>
      <c r="Y42" s="229">
        <v>390.61380088391672</v>
      </c>
      <c r="DA42" s="73" t="s">
        <v>2518</v>
      </c>
    </row>
    <row r="43" spans="1:105" ht="12" customHeight="1" x14ac:dyDescent="0.25">
      <c r="A43" s="46" t="s">
        <v>36</v>
      </c>
      <c r="B43" s="229">
        <v>23.016959999985939</v>
      </c>
      <c r="C43" s="229">
        <v>20.53943999998835</v>
      </c>
      <c r="D43" s="229">
        <v>19.660319999989252</v>
      </c>
      <c r="E43" s="229">
        <v>0</v>
      </c>
      <c r="F43" s="229">
        <v>0</v>
      </c>
      <c r="G43" s="229">
        <v>0</v>
      </c>
      <c r="H43" s="229">
        <v>17.462519999976202</v>
      </c>
      <c r="I43" s="229">
        <v>15.544439999985251</v>
      </c>
      <c r="J43" s="229">
        <v>16.823159999978881</v>
      </c>
      <c r="K43" s="229">
        <v>14.665319999980509</v>
      </c>
      <c r="L43" s="229">
        <v>15.544439999988141</v>
      </c>
      <c r="M43" s="229">
        <v>69.210719999879743</v>
      </c>
      <c r="N43" s="229">
        <v>68.331599999920485</v>
      </c>
      <c r="O43" s="229">
        <v>58.301639999905312</v>
      </c>
      <c r="P43" s="229">
        <v>66.693239999936324</v>
      </c>
      <c r="Q43" s="229">
        <v>73.886039999943108</v>
      </c>
      <c r="R43" s="229">
        <v>74.085839999908202</v>
      </c>
      <c r="S43" s="229">
        <v>69.290639999893969</v>
      </c>
      <c r="T43" s="229">
        <v>60.299639999955367</v>
      </c>
      <c r="U43" s="229">
        <v>50.589359999922777</v>
      </c>
      <c r="V43" s="229">
        <v>37.237445279961896</v>
      </c>
      <c r="W43" s="229">
        <v>26.56189151996362</v>
      </c>
      <c r="X43" s="229">
        <v>17.467155359983469</v>
      </c>
      <c r="Y43" s="229">
        <v>0</v>
      </c>
      <c r="DA43" s="73" t="s">
        <v>2519</v>
      </c>
    </row>
    <row r="44" spans="1:105" ht="12" customHeight="1" x14ac:dyDescent="0.25">
      <c r="A44" s="46" t="s">
        <v>38</v>
      </c>
      <c r="B44" s="229">
        <v>0</v>
      </c>
      <c r="C44" s="229">
        <v>0</v>
      </c>
      <c r="D44" s="229">
        <v>0</v>
      </c>
      <c r="E44" s="229">
        <v>0.65744091599942622</v>
      </c>
      <c r="F44" s="229">
        <v>0.82271914559935411</v>
      </c>
      <c r="G44" s="229">
        <v>0.7469219999995399</v>
      </c>
      <c r="H44" s="229">
        <v>0.49749747959932172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8.2019229599904556E-2</v>
      </c>
      <c r="O44" s="229">
        <v>8.2232066399866424E-2</v>
      </c>
      <c r="P44" s="229">
        <v>8.2327475999921421E-2</v>
      </c>
      <c r="Q44" s="229">
        <v>8.2217387999936678E-2</v>
      </c>
      <c r="R44" s="229">
        <v>8.1898132799898507E-2</v>
      </c>
      <c r="S44" s="229">
        <v>0.16408983359974891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2520</v>
      </c>
    </row>
    <row r="45" spans="1:105" ht="12" customHeight="1" x14ac:dyDescent="0.25">
      <c r="A45" s="46" t="s">
        <v>39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2521</v>
      </c>
    </row>
    <row r="46" spans="1:105" ht="12" customHeight="1" x14ac:dyDescent="0.25">
      <c r="A46" s="57" t="s">
        <v>2440</v>
      </c>
      <c r="B46" s="261">
        <v>0</v>
      </c>
      <c r="C46" s="261">
        <v>0</v>
      </c>
      <c r="D46" s="261">
        <v>0</v>
      </c>
      <c r="E46" s="261">
        <v>0</v>
      </c>
      <c r="F46" s="261">
        <v>0</v>
      </c>
      <c r="G46" s="261">
        <v>0</v>
      </c>
      <c r="H46" s="261">
        <v>0</v>
      </c>
      <c r="I46" s="261">
        <v>0</v>
      </c>
      <c r="J46" s="261">
        <v>0</v>
      </c>
      <c r="K46" s="261">
        <v>0</v>
      </c>
      <c r="L46" s="261">
        <v>0</v>
      </c>
      <c r="M46" s="261">
        <v>0</v>
      </c>
      <c r="N46" s="261">
        <v>0</v>
      </c>
      <c r="O46" s="261">
        <v>0</v>
      </c>
      <c r="P46" s="261">
        <v>0</v>
      </c>
      <c r="Q46" s="261">
        <v>0</v>
      </c>
      <c r="R46" s="261">
        <v>0</v>
      </c>
      <c r="S46" s="261">
        <v>0</v>
      </c>
      <c r="T46" s="261">
        <v>0</v>
      </c>
      <c r="U46" s="261">
        <v>0</v>
      </c>
      <c r="V46" s="261">
        <v>0</v>
      </c>
      <c r="W46" s="261">
        <v>0</v>
      </c>
      <c r="X46" s="261">
        <v>0</v>
      </c>
      <c r="Y46" s="261">
        <v>0</v>
      </c>
      <c r="DA46" s="70" t="s">
        <v>2522</v>
      </c>
    </row>
    <row r="47" spans="1:105" ht="12" customHeight="1" x14ac:dyDescent="0.25">
      <c r="A47" s="41" t="s">
        <v>2442</v>
      </c>
      <c r="B47" s="350">
        <v>0</v>
      </c>
      <c r="C47" s="350">
        <v>0</v>
      </c>
      <c r="D47" s="350">
        <v>0</v>
      </c>
      <c r="E47" s="350">
        <v>0</v>
      </c>
      <c r="F47" s="350">
        <v>0</v>
      </c>
      <c r="G47" s="350">
        <v>0</v>
      </c>
      <c r="H47" s="350">
        <v>0</v>
      </c>
      <c r="I47" s="350">
        <v>0</v>
      </c>
      <c r="J47" s="350">
        <v>0</v>
      </c>
      <c r="K47" s="350">
        <v>0</v>
      </c>
      <c r="L47" s="350">
        <v>0</v>
      </c>
      <c r="M47" s="350">
        <v>0</v>
      </c>
      <c r="N47" s="350">
        <v>0</v>
      </c>
      <c r="O47" s="350">
        <v>0</v>
      </c>
      <c r="P47" s="350">
        <v>0</v>
      </c>
      <c r="Q47" s="350">
        <v>0</v>
      </c>
      <c r="R47" s="350">
        <v>0</v>
      </c>
      <c r="S47" s="350">
        <v>0</v>
      </c>
      <c r="T47" s="350">
        <v>0</v>
      </c>
      <c r="U47" s="350">
        <v>0</v>
      </c>
      <c r="V47" s="350">
        <v>0</v>
      </c>
      <c r="W47" s="350">
        <v>0</v>
      </c>
      <c r="X47" s="350">
        <v>0</v>
      </c>
      <c r="Y47" s="350">
        <v>0</v>
      </c>
      <c r="DA47" s="97" t="s">
        <v>2523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429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23</v>
      </c>
      <c r="B51" s="232">
        <f t="shared" ref="B51:Y51" si="3">SUM(B$52:B$56,B$58:B$59,B$61:B$62,B$64:B$65,B$66:B$68)</f>
        <v>1.0000000000000002</v>
      </c>
      <c r="C51" s="232">
        <f t="shared" si="3"/>
        <v>0.99999999999999978</v>
      </c>
      <c r="D51" s="232">
        <f t="shared" si="3"/>
        <v>0.99999999999999978</v>
      </c>
      <c r="E51" s="232">
        <f t="shared" si="3"/>
        <v>1.0000000000000002</v>
      </c>
      <c r="F51" s="232">
        <f t="shared" si="3"/>
        <v>0.99999999999999956</v>
      </c>
      <c r="G51" s="232">
        <f t="shared" si="3"/>
        <v>1</v>
      </c>
      <c r="H51" s="232">
        <f t="shared" si="3"/>
        <v>1</v>
      </c>
      <c r="I51" s="232">
        <f t="shared" si="3"/>
        <v>1.0000000000000002</v>
      </c>
      <c r="J51" s="232">
        <f t="shared" si="3"/>
        <v>1</v>
      </c>
      <c r="K51" s="232">
        <f t="shared" si="3"/>
        <v>1</v>
      </c>
      <c r="L51" s="232">
        <f t="shared" si="3"/>
        <v>1</v>
      </c>
      <c r="M51" s="232">
        <f t="shared" si="3"/>
        <v>0.99999999999999956</v>
      </c>
      <c r="N51" s="232">
        <f t="shared" si="3"/>
        <v>0.99999999999999978</v>
      </c>
      <c r="O51" s="232">
        <f t="shared" si="3"/>
        <v>0.99999999999999967</v>
      </c>
      <c r="P51" s="232">
        <f t="shared" si="3"/>
        <v>1.0000000000000002</v>
      </c>
      <c r="Q51" s="232">
        <f t="shared" si="3"/>
        <v>0.99999999999999978</v>
      </c>
      <c r="R51" s="232">
        <f t="shared" si="3"/>
        <v>0.99999999999999978</v>
      </c>
      <c r="S51" s="232">
        <f t="shared" si="3"/>
        <v>1.0000000000000002</v>
      </c>
      <c r="T51" s="232">
        <f t="shared" si="3"/>
        <v>1</v>
      </c>
      <c r="U51" s="232">
        <f t="shared" si="3"/>
        <v>1</v>
      </c>
      <c r="V51" s="232">
        <f t="shared" si="3"/>
        <v>1.0000000000000004</v>
      </c>
      <c r="W51" s="232">
        <f t="shared" si="3"/>
        <v>1</v>
      </c>
      <c r="X51" s="232">
        <f t="shared" si="3"/>
        <v>0.99999999999999967</v>
      </c>
      <c r="Y51" s="232">
        <f t="shared" si="3"/>
        <v>0.99999999999999989</v>
      </c>
      <c r="DA51" s="95"/>
    </row>
    <row r="52" spans="1:105" ht="12" customHeight="1" x14ac:dyDescent="0.25">
      <c r="A52" s="55" t="s">
        <v>91</v>
      </c>
      <c r="B52" s="299">
        <f t="shared" ref="B52:Y52" si="4">IF(B$6=0,0,B$6/B$5)</f>
        <v>0</v>
      </c>
      <c r="C52" s="299">
        <f t="shared" si="4"/>
        <v>0</v>
      </c>
      <c r="D52" s="299">
        <f t="shared" si="4"/>
        <v>0</v>
      </c>
      <c r="E52" s="299">
        <f t="shared" si="4"/>
        <v>0</v>
      </c>
      <c r="F52" s="299">
        <f t="shared" si="4"/>
        <v>0</v>
      </c>
      <c r="G52" s="299">
        <f t="shared" si="4"/>
        <v>0</v>
      </c>
      <c r="H52" s="299">
        <f t="shared" si="4"/>
        <v>0</v>
      </c>
      <c r="I52" s="299">
        <f t="shared" si="4"/>
        <v>0</v>
      </c>
      <c r="J52" s="299">
        <f t="shared" si="4"/>
        <v>0</v>
      </c>
      <c r="K52" s="299">
        <f t="shared" si="4"/>
        <v>0</v>
      </c>
      <c r="L52" s="299">
        <f t="shared" si="4"/>
        <v>0</v>
      </c>
      <c r="M52" s="299">
        <f t="shared" si="4"/>
        <v>0</v>
      </c>
      <c r="N52" s="299">
        <f t="shared" si="4"/>
        <v>0</v>
      </c>
      <c r="O52" s="299">
        <f t="shared" si="4"/>
        <v>0</v>
      </c>
      <c r="P52" s="299">
        <f t="shared" si="4"/>
        <v>0</v>
      </c>
      <c r="Q52" s="299">
        <f t="shared" si="4"/>
        <v>0</v>
      </c>
      <c r="R52" s="299">
        <f t="shared" si="4"/>
        <v>0</v>
      </c>
      <c r="S52" s="299">
        <f t="shared" si="4"/>
        <v>0</v>
      </c>
      <c r="T52" s="299">
        <f t="shared" si="4"/>
        <v>0</v>
      </c>
      <c r="U52" s="299">
        <f t="shared" si="4"/>
        <v>0</v>
      </c>
      <c r="V52" s="299">
        <f t="shared" si="4"/>
        <v>0</v>
      </c>
      <c r="W52" s="299">
        <f t="shared" si="4"/>
        <v>0</v>
      </c>
      <c r="X52" s="299">
        <f t="shared" si="4"/>
        <v>0</v>
      </c>
      <c r="Y52" s="299">
        <f t="shared" si="4"/>
        <v>0</v>
      </c>
      <c r="DA52" s="67"/>
    </row>
    <row r="53" spans="1:105" ht="12" customHeight="1" x14ac:dyDescent="0.25">
      <c r="A53" s="173" t="s">
        <v>92</v>
      </c>
      <c r="B53" s="233">
        <f t="shared" ref="B53:Y53" si="5">IF(B$7=0,0,B$7/B$5)</f>
        <v>0</v>
      </c>
      <c r="C53" s="233">
        <f t="shared" si="5"/>
        <v>0</v>
      </c>
      <c r="D53" s="233">
        <f t="shared" si="5"/>
        <v>0</v>
      </c>
      <c r="E53" s="233">
        <f t="shared" si="5"/>
        <v>0</v>
      </c>
      <c r="F53" s="233">
        <f t="shared" si="5"/>
        <v>0</v>
      </c>
      <c r="G53" s="233">
        <f t="shared" si="5"/>
        <v>0</v>
      </c>
      <c r="H53" s="233">
        <f t="shared" si="5"/>
        <v>0</v>
      </c>
      <c r="I53" s="233">
        <f t="shared" si="5"/>
        <v>0</v>
      </c>
      <c r="J53" s="233">
        <f t="shared" si="5"/>
        <v>0</v>
      </c>
      <c r="K53" s="233">
        <f t="shared" si="5"/>
        <v>0</v>
      </c>
      <c r="L53" s="233">
        <f t="shared" si="5"/>
        <v>0</v>
      </c>
      <c r="M53" s="233">
        <f t="shared" si="5"/>
        <v>0</v>
      </c>
      <c r="N53" s="233">
        <f t="shared" si="5"/>
        <v>0</v>
      </c>
      <c r="O53" s="233">
        <f t="shared" si="5"/>
        <v>0</v>
      </c>
      <c r="P53" s="233">
        <f t="shared" si="5"/>
        <v>0</v>
      </c>
      <c r="Q53" s="233">
        <f t="shared" si="5"/>
        <v>0</v>
      </c>
      <c r="R53" s="233">
        <f t="shared" si="5"/>
        <v>0</v>
      </c>
      <c r="S53" s="233">
        <f t="shared" si="5"/>
        <v>0</v>
      </c>
      <c r="T53" s="233">
        <f t="shared" si="5"/>
        <v>0</v>
      </c>
      <c r="U53" s="233">
        <f t="shared" si="5"/>
        <v>0</v>
      </c>
      <c r="V53" s="233">
        <f t="shared" si="5"/>
        <v>0</v>
      </c>
      <c r="W53" s="233">
        <f t="shared" si="5"/>
        <v>0</v>
      </c>
      <c r="X53" s="233">
        <f t="shared" si="5"/>
        <v>0</v>
      </c>
      <c r="Y53" s="233">
        <f t="shared" si="5"/>
        <v>0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0</v>
      </c>
      <c r="C54" s="233">
        <f t="shared" si="6"/>
        <v>0</v>
      </c>
      <c r="D54" s="233">
        <f t="shared" si="6"/>
        <v>0</v>
      </c>
      <c r="E54" s="233">
        <f t="shared" si="6"/>
        <v>0</v>
      </c>
      <c r="F54" s="233">
        <f t="shared" si="6"/>
        <v>0</v>
      </c>
      <c r="G54" s="233">
        <f t="shared" si="6"/>
        <v>0</v>
      </c>
      <c r="H54" s="233">
        <f t="shared" si="6"/>
        <v>0</v>
      </c>
      <c r="I54" s="233">
        <f t="shared" si="6"/>
        <v>0</v>
      </c>
      <c r="J54" s="233">
        <f t="shared" si="6"/>
        <v>0</v>
      </c>
      <c r="K54" s="233">
        <f t="shared" si="6"/>
        <v>0</v>
      </c>
      <c r="L54" s="233">
        <f t="shared" si="6"/>
        <v>0</v>
      </c>
      <c r="M54" s="233">
        <f t="shared" si="6"/>
        <v>0</v>
      </c>
      <c r="N54" s="233">
        <f t="shared" si="6"/>
        <v>0</v>
      </c>
      <c r="O54" s="233">
        <f t="shared" si="6"/>
        <v>0</v>
      </c>
      <c r="P54" s="233">
        <f t="shared" si="6"/>
        <v>0</v>
      </c>
      <c r="Q54" s="233">
        <f t="shared" si="6"/>
        <v>0</v>
      </c>
      <c r="R54" s="233">
        <f t="shared" si="6"/>
        <v>0</v>
      </c>
      <c r="S54" s="233">
        <f t="shared" si="6"/>
        <v>0</v>
      </c>
      <c r="T54" s="233">
        <f t="shared" si="6"/>
        <v>0</v>
      </c>
      <c r="U54" s="233">
        <f t="shared" si="6"/>
        <v>0</v>
      </c>
      <c r="V54" s="233">
        <f t="shared" si="6"/>
        <v>0</v>
      </c>
      <c r="W54" s="233">
        <f t="shared" si="6"/>
        <v>0</v>
      </c>
      <c r="X54" s="233">
        <f t="shared" si="6"/>
        <v>0</v>
      </c>
      <c r="Y54" s="233">
        <f t="shared" si="6"/>
        <v>0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0</v>
      </c>
      <c r="C55" s="233">
        <f t="shared" si="7"/>
        <v>0</v>
      </c>
      <c r="D55" s="233">
        <f t="shared" si="7"/>
        <v>0</v>
      </c>
      <c r="E55" s="233">
        <f t="shared" si="7"/>
        <v>0</v>
      </c>
      <c r="F55" s="233">
        <f t="shared" si="7"/>
        <v>0</v>
      </c>
      <c r="G55" s="233">
        <f t="shared" si="7"/>
        <v>0</v>
      </c>
      <c r="H55" s="233">
        <f t="shared" si="7"/>
        <v>0</v>
      </c>
      <c r="I55" s="233">
        <f t="shared" si="7"/>
        <v>0</v>
      </c>
      <c r="J55" s="233">
        <f t="shared" si="7"/>
        <v>0</v>
      </c>
      <c r="K55" s="233">
        <f t="shared" si="7"/>
        <v>0</v>
      </c>
      <c r="L55" s="233">
        <f t="shared" si="7"/>
        <v>0</v>
      </c>
      <c r="M55" s="233">
        <f t="shared" si="7"/>
        <v>0</v>
      </c>
      <c r="N55" s="233">
        <f t="shared" si="7"/>
        <v>0</v>
      </c>
      <c r="O55" s="233">
        <f t="shared" si="7"/>
        <v>0</v>
      </c>
      <c r="P55" s="233">
        <f t="shared" si="7"/>
        <v>0</v>
      </c>
      <c r="Q55" s="233">
        <f t="shared" si="7"/>
        <v>0</v>
      </c>
      <c r="R55" s="233">
        <f t="shared" si="7"/>
        <v>0</v>
      </c>
      <c r="S55" s="233">
        <f t="shared" si="7"/>
        <v>0</v>
      </c>
      <c r="T55" s="233">
        <f t="shared" si="7"/>
        <v>0</v>
      </c>
      <c r="U55" s="233">
        <f t="shared" si="7"/>
        <v>0</v>
      </c>
      <c r="V55" s="233">
        <f t="shared" si="7"/>
        <v>0</v>
      </c>
      <c r="W55" s="233">
        <f t="shared" si="7"/>
        <v>0</v>
      </c>
      <c r="X55" s="233">
        <f t="shared" si="7"/>
        <v>0</v>
      </c>
      <c r="Y55" s="233">
        <f t="shared" si="7"/>
        <v>0</v>
      </c>
      <c r="DA55" s="177"/>
    </row>
    <row r="56" spans="1:105" ht="12" customHeight="1" x14ac:dyDescent="0.25">
      <c r="A56" s="56" t="s">
        <v>95</v>
      </c>
      <c r="B56" s="300">
        <f t="shared" ref="B56:Y56" si="8">IF(B$10=0,0,B$10/B$5)</f>
        <v>3.0104047105516726E-2</v>
      </c>
      <c r="C56" s="300">
        <f t="shared" si="8"/>
        <v>2.9982434187172315E-2</v>
      </c>
      <c r="D56" s="300">
        <f t="shared" si="8"/>
        <v>3.033279726386744E-2</v>
      </c>
      <c r="E56" s="300">
        <f t="shared" si="8"/>
        <v>3.690864195928191E-2</v>
      </c>
      <c r="F56" s="300">
        <f t="shared" si="8"/>
        <v>3.6763650662819794E-2</v>
      </c>
      <c r="G56" s="300">
        <f t="shared" si="8"/>
        <v>3.6048434027991842E-2</v>
      </c>
      <c r="H56" s="300">
        <f t="shared" si="8"/>
        <v>3.5127946766734211E-2</v>
      </c>
      <c r="I56" s="300">
        <f t="shared" si="8"/>
        <v>3.3389807793476618E-2</v>
      </c>
      <c r="J56" s="300">
        <f t="shared" si="8"/>
        <v>3.392643400203136E-2</v>
      </c>
      <c r="K56" s="300">
        <f t="shared" si="8"/>
        <v>3.4962545764961189E-2</v>
      </c>
      <c r="L56" s="300">
        <f t="shared" si="8"/>
        <v>3.5656900294496793E-2</v>
      </c>
      <c r="M56" s="300">
        <f t="shared" si="8"/>
        <v>3.3696243966732688E-2</v>
      </c>
      <c r="N56" s="300">
        <f t="shared" si="8"/>
        <v>3.5839185007845796E-2</v>
      </c>
      <c r="O56" s="300">
        <f t="shared" si="8"/>
        <v>3.6651110954751098E-2</v>
      </c>
      <c r="P56" s="300">
        <f t="shared" si="8"/>
        <v>3.4163258673368439E-2</v>
      </c>
      <c r="Q56" s="300">
        <f t="shared" si="8"/>
        <v>3.37253306191065E-2</v>
      </c>
      <c r="R56" s="300">
        <f t="shared" si="8"/>
        <v>2.8420324312551044E-2</v>
      </c>
      <c r="S56" s="300">
        <f t="shared" si="8"/>
        <v>2.8850760015493276E-2</v>
      </c>
      <c r="T56" s="300">
        <f t="shared" si="8"/>
        <v>2.9976887784057264E-2</v>
      </c>
      <c r="U56" s="300">
        <f t="shared" si="8"/>
        <v>2.8402465364707655E-2</v>
      </c>
      <c r="V56" s="300">
        <f t="shared" si="8"/>
        <v>2.9396823569773498E-2</v>
      </c>
      <c r="W56" s="300">
        <f t="shared" si="8"/>
        <v>3.05585733068626E-2</v>
      </c>
      <c r="X56" s="300">
        <f t="shared" si="8"/>
        <v>3.2690493169809723E-2</v>
      </c>
      <c r="Y56" s="300">
        <f t="shared" si="8"/>
        <v>2.9912481951644691E-2</v>
      </c>
      <c r="DA56" s="68"/>
    </row>
    <row r="57" spans="1:105" ht="12" customHeight="1" x14ac:dyDescent="0.25">
      <c r="A57" s="174" t="s">
        <v>2403</v>
      </c>
      <c r="B57" s="301">
        <f t="shared" ref="B57:Y57" si="9">IF(B$16=0,0,B$16/B$5)</f>
        <v>0.2157698403597664</v>
      </c>
      <c r="C57" s="301">
        <f t="shared" si="9"/>
        <v>0.21558826170727299</v>
      </c>
      <c r="D57" s="301">
        <f t="shared" si="9"/>
        <v>0.21648201020038807</v>
      </c>
      <c r="E57" s="301">
        <f t="shared" si="9"/>
        <v>0.25154208136660211</v>
      </c>
      <c r="F57" s="301">
        <f t="shared" si="9"/>
        <v>0.25029855755969604</v>
      </c>
      <c r="G57" s="301">
        <f t="shared" si="9"/>
        <v>0.24548501532108133</v>
      </c>
      <c r="H57" s="301">
        <f t="shared" si="9"/>
        <v>0.24013217222807101</v>
      </c>
      <c r="I57" s="301">
        <f t="shared" si="9"/>
        <v>0.23247133207195747</v>
      </c>
      <c r="J57" s="301">
        <f t="shared" si="9"/>
        <v>0.23318060092855064</v>
      </c>
      <c r="K57" s="301">
        <f t="shared" si="9"/>
        <v>0.23634201477160527</v>
      </c>
      <c r="L57" s="301">
        <f t="shared" si="9"/>
        <v>0.23926677455551174</v>
      </c>
      <c r="M57" s="301">
        <f t="shared" si="9"/>
        <v>0.2265540182054242</v>
      </c>
      <c r="N57" s="301">
        <f t="shared" si="9"/>
        <v>0.23874149371037923</v>
      </c>
      <c r="O57" s="301">
        <f t="shared" si="9"/>
        <v>0.24070734580491202</v>
      </c>
      <c r="P57" s="301">
        <f t="shared" si="9"/>
        <v>0.22228437766479242</v>
      </c>
      <c r="Q57" s="301">
        <f t="shared" si="9"/>
        <v>0.22060775084490264</v>
      </c>
      <c r="R57" s="301">
        <f t="shared" si="9"/>
        <v>0.241560867598968</v>
      </c>
      <c r="S57" s="301">
        <f t="shared" si="9"/>
        <v>0.24138875009418975</v>
      </c>
      <c r="T57" s="301">
        <f t="shared" si="9"/>
        <v>0.2375730964023495</v>
      </c>
      <c r="U57" s="301">
        <f t="shared" si="9"/>
        <v>0.24206171312746813</v>
      </c>
      <c r="V57" s="301">
        <f t="shared" si="9"/>
        <v>0.24694504820651109</v>
      </c>
      <c r="W57" s="301">
        <f t="shared" si="9"/>
        <v>0.25061331013866328</v>
      </c>
      <c r="X57" s="301">
        <f t="shared" si="9"/>
        <v>0.23863530718489048</v>
      </c>
      <c r="Y57" s="301">
        <f t="shared" si="9"/>
        <v>0.24158416223419896</v>
      </c>
      <c r="DA57" s="178"/>
    </row>
    <row r="58" spans="1:105" ht="12" customHeight="1" x14ac:dyDescent="0.25">
      <c r="A58" s="62" t="s">
        <v>2404</v>
      </c>
      <c r="B58" s="302">
        <f t="shared" ref="B58:Y58" si="10">IF(B$17=0,0,B$17/B$5)</f>
        <v>0.2157698403597664</v>
      </c>
      <c r="C58" s="302">
        <f t="shared" si="10"/>
        <v>0.21558826170727299</v>
      </c>
      <c r="D58" s="302">
        <f t="shared" si="10"/>
        <v>0.21648201020038807</v>
      </c>
      <c r="E58" s="302">
        <f t="shared" si="10"/>
        <v>0.25154208136660211</v>
      </c>
      <c r="F58" s="302">
        <f t="shared" si="10"/>
        <v>0.25029855755969604</v>
      </c>
      <c r="G58" s="302">
        <f t="shared" si="10"/>
        <v>0.24548501532108133</v>
      </c>
      <c r="H58" s="302">
        <f t="shared" si="10"/>
        <v>0.24013217222807101</v>
      </c>
      <c r="I58" s="302">
        <f t="shared" si="10"/>
        <v>0.23247133207195747</v>
      </c>
      <c r="J58" s="302">
        <f t="shared" si="10"/>
        <v>0.23318060092855064</v>
      </c>
      <c r="K58" s="302">
        <f t="shared" si="10"/>
        <v>0.23634201477160527</v>
      </c>
      <c r="L58" s="302">
        <f t="shared" si="10"/>
        <v>0.23926677455551174</v>
      </c>
      <c r="M58" s="302">
        <f t="shared" si="10"/>
        <v>0.2265540182054242</v>
      </c>
      <c r="N58" s="302">
        <f t="shared" si="10"/>
        <v>0.23874149371037923</v>
      </c>
      <c r="O58" s="302">
        <f t="shared" si="10"/>
        <v>0.24070734580491202</v>
      </c>
      <c r="P58" s="302">
        <f t="shared" si="10"/>
        <v>0.22228437766479242</v>
      </c>
      <c r="Q58" s="302">
        <f t="shared" si="10"/>
        <v>0.22060775084490264</v>
      </c>
      <c r="R58" s="302">
        <f t="shared" si="10"/>
        <v>0.241560867598968</v>
      </c>
      <c r="S58" s="302">
        <f t="shared" si="10"/>
        <v>0.24138875009418975</v>
      </c>
      <c r="T58" s="302">
        <f t="shared" si="10"/>
        <v>0.2375730964023495</v>
      </c>
      <c r="U58" s="302">
        <f t="shared" si="10"/>
        <v>0.24206171312746813</v>
      </c>
      <c r="V58" s="302">
        <f t="shared" si="10"/>
        <v>0.24694504820651109</v>
      </c>
      <c r="W58" s="302">
        <f t="shared" si="10"/>
        <v>0.25061331013866328</v>
      </c>
      <c r="X58" s="302">
        <f t="shared" si="10"/>
        <v>0.23863530718489048</v>
      </c>
      <c r="Y58" s="302">
        <f t="shared" si="10"/>
        <v>0.24158416223419896</v>
      </c>
      <c r="DA58" s="72"/>
    </row>
    <row r="59" spans="1:105" ht="12" customHeight="1" x14ac:dyDescent="0.25">
      <c r="A59" s="62" t="s">
        <v>2411</v>
      </c>
      <c r="B59" s="302">
        <f t="shared" ref="B59:Y59" si="11">IF(B$23=0,0,B$23/B$5)</f>
        <v>0</v>
      </c>
      <c r="C59" s="302">
        <f t="shared" si="11"/>
        <v>0</v>
      </c>
      <c r="D59" s="302">
        <f t="shared" si="11"/>
        <v>0</v>
      </c>
      <c r="E59" s="302">
        <f t="shared" si="11"/>
        <v>0</v>
      </c>
      <c r="F59" s="302">
        <f t="shared" si="11"/>
        <v>0</v>
      </c>
      <c r="G59" s="302">
        <f t="shared" si="11"/>
        <v>0</v>
      </c>
      <c r="H59" s="302">
        <f t="shared" si="11"/>
        <v>0</v>
      </c>
      <c r="I59" s="302">
        <f t="shared" si="11"/>
        <v>0</v>
      </c>
      <c r="J59" s="302">
        <f t="shared" si="11"/>
        <v>0</v>
      </c>
      <c r="K59" s="302">
        <f t="shared" si="11"/>
        <v>0</v>
      </c>
      <c r="L59" s="302">
        <f t="shared" si="11"/>
        <v>0</v>
      </c>
      <c r="M59" s="302">
        <f t="shared" si="11"/>
        <v>0</v>
      </c>
      <c r="N59" s="302">
        <f t="shared" si="11"/>
        <v>0</v>
      </c>
      <c r="O59" s="302">
        <f t="shared" si="11"/>
        <v>0</v>
      </c>
      <c r="P59" s="302">
        <f t="shared" si="11"/>
        <v>0</v>
      </c>
      <c r="Q59" s="302">
        <f t="shared" si="11"/>
        <v>0</v>
      </c>
      <c r="R59" s="302">
        <f t="shared" si="11"/>
        <v>0</v>
      </c>
      <c r="S59" s="302">
        <f t="shared" si="11"/>
        <v>0</v>
      </c>
      <c r="T59" s="302">
        <f t="shared" si="11"/>
        <v>0</v>
      </c>
      <c r="U59" s="302">
        <f t="shared" si="11"/>
        <v>0</v>
      </c>
      <c r="V59" s="302">
        <f t="shared" si="11"/>
        <v>0</v>
      </c>
      <c r="W59" s="302">
        <f t="shared" si="11"/>
        <v>0</v>
      </c>
      <c r="X59" s="302">
        <f t="shared" si="11"/>
        <v>0</v>
      </c>
      <c r="Y59" s="302">
        <f t="shared" si="11"/>
        <v>0</v>
      </c>
      <c r="DA59" s="72"/>
    </row>
    <row r="60" spans="1:105" ht="12" customHeight="1" x14ac:dyDescent="0.25">
      <c r="A60" s="174" t="s">
        <v>2413</v>
      </c>
      <c r="B60" s="301">
        <f t="shared" ref="B60:Y60" si="12">IF(B$24=0,0,B$24/B$5)</f>
        <v>0.15215040288898174</v>
      </c>
      <c r="C60" s="301">
        <f t="shared" si="12"/>
        <v>0.15258453757426116</v>
      </c>
      <c r="D60" s="301">
        <f t="shared" si="12"/>
        <v>0.15138400470324351</v>
      </c>
      <c r="E60" s="301">
        <f t="shared" si="12"/>
        <v>0.16782954817240445</v>
      </c>
      <c r="F60" s="301">
        <f t="shared" si="12"/>
        <v>0.16859505412706952</v>
      </c>
      <c r="G60" s="301">
        <f t="shared" si="12"/>
        <v>0.17269030190229864</v>
      </c>
      <c r="H60" s="301">
        <f t="shared" si="12"/>
        <v>0.16337507632569181</v>
      </c>
      <c r="I60" s="301">
        <f t="shared" si="12"/>
        <v>0.1702936116187303</v>
      </c>
      <c r="J60" s="301">
        <f t="shared" si="12"/>
        <v>0.17240434278032141</v>
      </c>
      <c r="K60" s="301">
        <f t="shared" si="12"/>
        <v>0.17893855735512054</v>
      </c>
      <c r="L60" s="301">
        <f t="shared" si="12"/>
        <v>0.17062415875303891</v>
      </c>
      <c r="M60" s="301">
        <f t="shared" si="12"/>
        <v>0.17428666206671528</v>
      </c>
      <c r="N60" s="301">
        <f t="shared" si="12"/>
        <v>0.18259470725934715</v>
      </c>
      <c r="O60" s="301">
        <f t="shared" si="12"/>
        <v>0.17811490844974556</v>
      </c>
      <c r="P60" s="301">
        <f t="shared" si="12"/>
        <v>0.1926752078525176</v>
      </c>
      <c r="Q60" s="301">
        <f t="shared" si="12"/>
        <v>0.18240202837514613</v>
      </c>
      <c r="R60" s="301">
        <f t="shared" si="12"/>
        <v>0.14739189407358425</v>
      </c>
      <c r="S60" s="301">
        <f t="shared" si="12"/>
        <v>0.14305052837067961</v>
      </c>
      <c r="T60" s="301">
        <f t="shared" si="12"/>
        <v>0.152263696723798</v>
      </c>
      <c r="U60" s="301">
        <f t="shared" si="12"/>
        <v>0.14344247321438244</v>
      </c>
      <c r="V60" s="301">
        <f t="shared" si="12"/>
        <v>0.13678943153669898</v>
      </c>
      <c r="W60" s="301">
        <f t="shared" si="12"/>
        <v>0.13741427799373207</v>
      </c>
      <c r="X60" s="301">
        <f t="shared" si="12"/>
        <v>0.15055608339978435</v>
      </c>
      <c r="Y60" s="301">
        <f t="shared" si="12"/>
        <v>0.14147748530943752</v>
      </c>
      <c r="DA60" s="178"/>
    </row>
    <row r="61" spans="1:105" ht="12" customHeight="1" x14ac:dyDescent="0.25">
      <c r="A61" s="62" t="s">
        <v>2414</v>
      </c>
      <c r="B61" s="302">
        <f t="shared" ref="B61:Y61" si="13">IF(B$25=0,0,B$25/B$5)</f>
        <v>0.15215040288898174</v>
      </c>
      <c r="C61" s="302">
        <f t="shared" si="13"/>
        <v>0.15258453757426116</v>
      </c>
      <c r="D61" s="302">
        <f t="shared" si="13"/>
        <v>0.15138400470324351</v>
      </c>
      <c r="E61" s="302">
        <f t="shared" si="13"/>
        <v>0.16782954817240445</v>
      </c>
      <c r="F61" s="302">
        <f t="shared" si="13"/>
        <v>0.16859505412706952</v>
      </c>
      <c r="G61" s="302">
        <f t="shared" si="13"/>
        <v>0.17269030190229864</v>
      </c>
      <c r="H61" s="302">
        <f t="shared" si="13"/>
        <v>0.16337507632569181</v>
      </c>
      <c r="I61" s="302">
        <f t="shared" si="13"/>
        <v>0.1702936116187303</v>
      </c>
      <c r="J61" s="302">
        <f t="shared" si="13"/>
        <v>0.17240434278032141</v>
      </c>
      <c r="K61" s="302">
        <f t="shared" si="13"/>
        <v>0.17893855735512054</v>
      </c>
      <c r="L61" s="302">
        <f t="shared" si="13"/>
        <v>0.17062415875303891</v>
      </c>
      <c r="M61" s="302">
        <f t="shared" si="13"/>
        <v>0.17428666206671528</v>
      </c>
      <c r="N61" s="302">
        <f t="shared" si="13"/>
        <v>0.18259470725934715</v>
      </c>
      <c r="O61" s="302">
        <f t="shared" si="13"/>
        <v>0.17811490844974556</v>
      </c>
      <c r="P61" s="302">
        <f t="shared" si="13"/>
        <v>0.1926752078525176</v>
      </c>
      <c r="Q61" s="302">
        <f t="shared" si="13"/>
        <v>0.18240202837514613</v>
      </c>
      <c r="R61" s="302">
        <f t="shared" si="13"/>
        <v>0.14739189407358425</v>
      </c>
      <c r="S61" s="302">
        <f t="shared" si="13"/>
        <v>0.14305052837067961</v>
      </c>
      <c r="T61" s="302">
        <f t="shared" si="13"/>
        <v>0.152263696723798</v>
      </c>
      <c r="U61" s="302">
        <f t="shared" si="13"/>
        <v>0.14344247321438244</v>
      </c>
      <c r="V61" s="302">
        <f t="shared" si="13"/>
        <v>0.13678943153669898</v>
      </c>
      <c r="W61" s="302">
        <f t="shared" si="13"/>
        <v>0.13741427799373207</v>
      </c>
      <c r="X61" s="302">
        <f t="shared" si="13"/>
        <v>0.15055608339978435</v>
      </c>
      <c r="Y61" s="302">
        <f t="shared" si="13"/>
        <v>0.14147748530943752</v>
      </c>
      <c r="DA61" s="72"/>
    </row>
    <row r="62" spans="1:105" ht="12" customHeight="1" x14ac:dyDescent="0.25">
      <c r="A62" s="62" t="s">
        <v>2416</v>
      </c>
      <c r="B62" s="302">
        <f t="shared" ref="B62:Y62" si="14">IF(B$26=0,0,B$26/B$5)</f>
        <v>0</v>
      </c>
      <c r="C62" s="302">
        <f t="shared" si="14"/>
        <v>0</v>
      </c>
      <c r="D62" s="302">
        <f t="shared" si="14"/>
        <v>0</v>
      </c>
      <c r="E62" s="302">
        <f t="shared" si="14"/>
        <v>0</v>
      </c>
      <c r="F62" s="302">
        <f t="shared" si="14"/>
        <v>0</v>
      </c>
      <c r="G62" s="302">
        <f t="shared" si="14"/>
        <v>0</v>
      </c>
      <c r="H62" s="302">
        <f t="shared" si="14"/>
        <v>0</v>
      </c>
      <c r="I62" s="302">
        <f t="shared" si="14"/>
        <v>0</v>
      </c>
      <c r="J62" s="302">
        <f t="shared" si="14"/>
        <v>0</v>
      </c>
      <c r="K62" s="302">
        <f t="shared" si="14"/>
        <v>0</v>
      </c>
      <c r="L62" s="302">
        <f t="shared" si="14"/>
        <v>0</v>
      </c>
      <c r="M62" s="302">
        <f t="shared" si="14"/>
        <v>0</v>
      </c>
      <c r="N62" s="302">
        <f t="shared" si="14"/>
        <v>0</v>
      </c>
      <c r="O62" s="302">
        <f t="shared" si="14"/>
        <v>0</v>
      </c>
      <c r="P62" s="302">
        <f t="shared" si="14"/>
        <v>0</v>
      </c>
      <c r="Q62" s="302">
        <f t="shared" si="14"/>
        <v>0</v>
      </c>
      <c r="R62" s="302">
        <f t="shared" si="14"/>
        <v>0</v>
      </c>
      <c r="S62" s="302">
        <f t="shared" si="14"/>
        <v>0</v>
      </c>
      <c r="T62" s="302">
        <f t="shared" si="14"/>
        <v>0</v>
      </c>
      <c r="U62" s="302">
        <f t="shared" si="14"/>
        <v>0</v>
      </c>
      <c r="V62" s="302">
        <f t="shared" si="14"/>
        <v>0</v>
      </c>
      <c r="W62" s="302">
        <f t="shared" si="14"/>
        <v>0</v>
      </c>
      <c r="X62" s="302">
        <f t="shared" si="14"/>
        <v>0</v>
      </c>
      <c r="Y62" s="302">
        <f t="shared" si="14"/>
        <v>0</v>
      </c>
      <c r="DA62" s="72"/>
    </row>
    <row r="63" spans="1:105" ht="12" customHeight="1" x14ac:dyDescent="0.25">
      <c r="A63" s="174" t="s">
        <v>2418</v>
      </c>
      <c r="B63" s="301">
        <f t="shared" ref="B63:Y63" si="15">IF(B$27=0,0,B$27/B$5)</f>
        <v>0.30824262908538058</v>
      </c>
      <c r="C63" s="301">
        <f t="shared" si="15"/>
        <v>0.30798323101038999</v>
      </c>
      <c r="D63" s="301">
        <f t="shared" si="15"/>
        <v>0.30926001457198293</v>
      </c>
      <c r="E63" s="301">
        <f t="shared" si="15"/>
        <v>0.35934583052371749</v>
      </c>
      <c r="F63" s="301">
        <f t="shared" si="15"/>
        <v>0.35756936794242306</v>
      </c>
      <c r="G63" s="301">
        <f t="shared" si="15"/>
        <v>0.3506928790301162</v>
      </c>
      <c r="H63" s="301">
        <f t="shared" si="15"/>
        <v>0.34304596032581569</v>
      </c>
      <c r="I63" s="301">
        <f t="shared" si="15"/>
        <v>0.33210190295993919</v>
      </c>
      <c r="J63" s="301">
        <f t="shared" si="15"/>
        <v>0.33311514418364363</v>
      </c>
      <c r="K63" s="301">
        <f t="shared" si="15"/>
        <v>0.33763144967372183</v>
      </c>
      <c r="L63" s="301">
        <f t="shared" si="15"/>
        <v>0.34180967793644529</v>
      </c>
      <c r="M63" s="301">
        <f t="shared" si="15"/>
        <v>0.32364859743632035</v>
      </c>
      <c r="N63" s="301">
        <f t="shared" si="15"/>
        <v>0.34105927672911318</v>
      </c>
      <c r="O63" s="301">
        <f t="shared" si="15"/>
        <v>0.34386763686416005</v>
      </c>
      <c r="P63" s="301">
        <f t="shared" si="15"/>
        <v>0.31754911094970345</v>
      </c>
      <c r="Q63" s="301">
        <f t="shared" si="15"/>
        <v>0.31515392977843237</v>
      </c>
      <c r="R63" s="301">
        <f t="shared" si="15"/>
        <v>0.34508695371281134</v>
      </c>
      <c r="S63" s="301">
        <f t="shared" si="15"/>
        <v>0.34484107156312827</v>
      </c>
      <c r="T63" s="301">
        <f t="shared" si="15"/>
        <v>0.33939013771764215</v>
      </c>
      <c r="U63" s="301">
        <f t="shared" si="15"/>
        <v>0.34580244732495452</v>
      </c>
      <c r="V63" s="301">
        <f t="shared" si="15"/>
        <v>0.35277864029501577</v>
      </c>
      <c r="W63" s="301">
        <f t="shared" si="15"/>
        <v>0.35801901448380458</v>
      </c>
      <c r="X63" s="301">
        <f t="shared" si="15"/>
        <v>0.34090758169270069</v>
      </c>
      <c r="Y63" s="301">
        <f t="shared" si="15"/>
        <v>0.34512023176314138</v>
      </c>
      <c r="DA63" s="178"/>
    </row>
    <row r="64" spans="1:105" ht="12" customHeight="1" x14ac:dyDescent="0.25">
      <c r="A64" s="62" t="s">
        <v>2419</v>
      </c>
      <c r="B64" s="302">
        <f t="shared" ref="B64:Y64" si="16">IF(B$28=0,0,B$28/B$5)</f>
        <v>0.30824262908538058</v>
      </c>
      <c r="C64" s="302">
        <f t="shared" si="16"/>
        <v>0.30798323101038999</v>
      </c>
      <c r="D64" s="302">
        <f t="shared" si="16"/>
        <v>0.30926001457198293</v>
      </c>
      <c r="E64" s="302">
        <f t="shared" si="16"/>
        <v>0.35934583052371749</v>
      </c>
      <c r="F64" s="302">
        <f t="shared" si="16"/>
        <v>0.35756936794242306</v>
      </c>
      <c r="G64" s="302">
        <f t="shared" si="16"/>
        <v>0.3506928790301162</v>
      </c>
      <c r="H64" s="302">
        <f t="shared" si="16"/>
        <v>0.34304596032581569</v>
      </c>
      <c r="I64" s="302">
        <f t="shared" si="16"/>
        <v>0.33210190295993919</v>
      </c>
      <c r="J64" s="302">
        <f t="shared" si="16"/>
        <v>0.33311514418364363</v>
      </c>
      <c r="K64" s="302">
        <f t="shared" si="16"/>
        <v>0.33763144967372183</v>
      </c>
      <c r="L64" s="302">
        <f t="shared" si="16"/>
        <v>0.34180967793644529</v>
      </c>
      <c r="M64" s="302">
        <f t="shared" si="16"/>
        <v>0.32364859743632035</v>
      </c>
      <c r="N64" s="302">
        <f t="shared" si="16"/>
        <v>0.34105927672911318</v>
      </c>
      <c r="O64" s="302">
        <f t="shared" si="16"/>
        <v>0.34386763686416005</v>
      </c>
      <c r="P64" s="302">
        <f t="shared" si="16"/>
        <v>0.31754911094970345</v>
      </c>
      <c r="Q64" s="302">
        <f t="shared" si="16"/>
        <v>0.31515392977843237</v>
      </c>
      <c r="R64" s="302">
        <f t="shared" si="16"/>
        <v>0.34508695371281134</v>
      </c>
      <c r="S64" s="302">
        <f t="shared" si="16"/>
        <v>0.34484107156312827</v>
      </c>
      <c r="T64" s="302">
        <f t="shared" si="16"/>
        <v>0.33939013771764215</v>
      </c>
      <c r="U64" s="302">
        <f t="shared" si="16"/>
        <v>0.34580244732495452</v>
      </c>
      <c r="V64" s="302">
        <f t="shared" si="16"/>
        <v>0.35277864029501577</v>
      </c>
      <c r="W64" s="302">
        <f t="shared" si="16"/>
        <v>0.35801901448380458</v>
      </c>
      <c r="X64" s="302">
        <f t="shared" si="16"/>
        <v>0.34090758169270069</v>
      </c>
      <c r="Y64" s="302">
        <f t="shared" si="16"/>
        <v>0.34512023176314138</v>
      </c>
      <c r="DA64" s="72"/>
    </row>
    <row r="65" spans="1:105" ht="12" customHeight="1" x14ac:dyDescent="0.25">
      <c r="A65" s="62" t="s">
        <v>2426</v>
      </c>
      <c r="B65" s="302">
        <f t="shared" ref="B65:Y65" si="17">IF(B$34=0,0,B$34/B$5)</f>
        <v>0</v>
      </c>
      <c r="C65" s="302">
        <f t="shared" si="17"/>
        <v>0</v>
      </c>
      <c r="D65" s="302">
        <f t="shared" si="17"/>
        <v>0</v>
      </c>
      <c r="E65" s="302">
        <f t="shared" si="17"/>
        <v>0</v>
      </c>
      <c r="F65" s="302">
        <f t="shared" si="17"/>
        <v>0</v>
      </c>
      <c r="G65" s="302">
        <f t="shared" si="17"/>
        <v>0</v>
      </c>
      <c r="H65" s="302">
        <f t="shared" si="17"/>
        <v>0</v>
      </c>
      <c r="I65" s="302">
        <f t="shared" si="17"/>
        <v>0</v>
      </c>
      <c r="J65" s="302">
        <f t="shared" si="17"/>
        <v>0</v>
      </c>
      <c r="K65" s="302">
        <f t="shared" si="17"/>
        <v>0</v>
      </c>
      <c r="L65" s="302">
        <f t="shared" si="17"/>
        <v>0</v>
      </c>
      <c r="M65" s="302">
        <f t="shared" si="17"/>
        <v>0</v>
      </c>
      <c r="N65" s="302">
        <f t="shared" si="17"/>
        <v>0</v>
      </c>
      <c r="O65" s="302">
        <f t="shared" si="17"/>
        <v>0</v>
      </c>
      <c r="P65" s="302">
        <f t="shared" si="17"/>
        <v>0</v>
      </c>
      <c r="Q65" s="302">
        <f t="shared" si="17"/>
        <v>0</v>
      </c>
      <c r="R65" s="302">
        <f t="shared" si="17"/>
        <v>0</v>
      </c>
      <c r="S65" s="302">
        <f t="shared" si="17"/>
        <v>0</v>
      </c>
      <c r="T65" s="302">
        <f t="shared" si="17"/>
        <v>0</v>
      </c>
      <c r="U65" s="302">
        <f t="shared" si="17"/>
        <v>0</v>
      </c>
      <c r="V65" s="302">
        <f t="shared" si="17"/>
        <v>0</v>
      </c>
      <c r="W65" s="302">
        <f t="shared" si="17"/>
        <v>0</v>
      </c>
      <c r="X65" s="302">
        <f t="shared" si="17"/>
        <v>0</v>
      </c>
      <c r="Y65" s="302">
        <f t="shared" si="17"/>
        <v>0</v>
      </c>
      <c r="DA65" s="72"/>
    </row>
    <row r="66" spans="1:105" ht="12" customHeight="1" x14ac:dyDescent="0.25">
      <c r="A66" s="174" t="s">
        <v>2428</v>
      </c>
      <c r="B66" s="301">
        <f t="shared" ref="B66:Y66" si="18">IF(B$35=0,0,B$35/B$5)</f>
        <v>0.29373308056035469</v>
      </c>
      <c r="C66" s="301">
        <f t="shared" si="18"/>
        <v>0.29386153552090327</v>
      </c>
      <c r="D66" s="301">
        <f t="shared" si="18"/>
        <v>0.29254117326051793</v>
      </c>
      <c r="E66" s="301">
        <f t="shared" si="18"/>
        <v>0.18437389797799428</v>
      </c>
      <c r="F66" s="301">
        <f t="shared" si="18"/>
        <v>0.18677336970799124</v>
      </c>
      <c r="G66" s="301">
        <f t="shared" si="18"/>
        <v>0.19508336971851203</v>
      </c>
      <c r="H66" s="301">
        <f t="shared" si="18"/>
        <v>0.21831884435368715</v>
      </c>
      <c r="I66" s="301">
        <f t="shared" si="18"/>
        <v>0.23174334555589668</v>
      </c>
      <c r="J66" s="301">
        <f t="shared" si="18"/>
        <v>0.22737347810545291</v>
      </c>
      <c r="K66" s="301">
        <f t="shared" si="18"/>
        <v>0.21212543243459123</v>
      </c>
      <c r="L66" s="301">
        <f t="shared" si="18"/>
        <v>0.2126424884605074</v>
      </c>
      <c r="M66" s="301">
        <f t="shared" si="18"/>
        <v>0.24181447832480713</v>
      </c>
      <c r="N66" s="301">
        <f t="shared" si="18"/>
        <v>0.20176533729331453</v>
      </c>
      <c r="O66" s="301">
        <f t="shared" si="18"/>
        <v>0.20065899792643097</v>
      </c>
      <c r="P66" s="301">
        <f t="shared" si="18"/>
        <v>0.23332804485961828</v>
      </c>
      <c r="Q66" s="301">
        <f t="shared" si="18"/>
        <v>0.24811096038241209</v>
      </c>
      <c r="R66" s="301">
        <f t="shared" si="18"/>
        <v>0.23753996030208516</v>
      </c>
      <c r="S66" s="301">
        <f t="shared" si="18"/>
        <v>0.24186888995650935</v>
      </c>
      <c r="T66" s="301">
        <f t="shared" si="18"/>
        <v>0.24079618137215311</v>
      </c>
      <c r="U66" s="301">
        <f t="shared" si="18"/>
        <v>0.24029090096848735</v>
      </c>
      <c r="V66" s="301">
        <f t="shared" si="18"/>
        <v>0.23409005639200098</v>
      </c>
      <c r="W66" s="301">
        <f t="shared" si="18"/>
        <v>0.22339482407693745</v>
      </c>
      <c r="X66" s="301">
        <f t="shared" si="18"/>
        <v>0.23721053455281452</v>
      </c>
      <c r="Y66" s="301">
        <f t="shared" si="18"/>
        <v>0.24190563874157733</v>
      </c>
      <c r="DA66" s="178"/>
    </row>
    <row r="67" spans="1:105" ht="12" customHeight="1" x14ac:dyDescent="0.25">
      <c r="A67" s="174" t="s">
        <v>2440</v>
      </c>
      <c r="B67" s="301">
        <f t="shared" ref="B67:Y67" si="19">IF(B$46=0,0,B$46/B$5)</f>
        <v>0</v>
      </c>
      <c r="C67" s="301">
        <f t="shared" si="19"/>
        <v>0</v>
      </c>
      <c r="D67" s="301">
        <f t="shared" si="19"/>
        <v>0</v>
      </c>
      <c r="E67" s="301">
        <f t="shared" si="19"/>
        <v>0</v>
      </c>
      <c r="F67" s="301">
        <f t="shared" si="19"/>
        <v>0</v>
      </c>
      <c r="G67" s="301">
        <f t="shared" si="19"/>
        <v>0</v>
      </c>
      <c r="H67" s="301">
        <f t="shared" si="19"/>
        <v>0</v>
      </c>
      <c r="I67" s="301">
        <f t="shared" si="19"/>
        <v>0</v>
      </c>
      <c r="J67" s="301">
        <f t="shared" si="19"/>
        <v>0</v>
      </c>
      <c r="K67" s="301">
        <f t="shared" si="19"/>
        <v>0</v>
      </c>
      <c r="L67" s="301">
        <f t="shared" si="19"/>
        <v>0</v>
      </c>
      <c r="M67" s="301">
        <f t="shared" si="19"/>
        <v>0</v>
      </c>
      <c r="N67" s="301">
        <f t="shared" si="19"/>
        <v>0</v>
      </c>
      <c r="O67" s="301">
        <f t="shared" si="19"/>
        <v>0</v>
      </c>
      <c r="P67" s="301">
        <f t="shared" si="19"/>
        <v>0</v>
      </c>
      <c r="Q67" s="301">
        <f t="shared" si="19"/>
        <v>0</v>
      </c>
      <c r="R67" s="301">
        <f t="shared" si="19"/>
        <v>0</v>
      </c>
      <c r="S67" s="301">
        <f t="shared" si="19"/>
        <v>0</v>
      </c>
      <c r="T67" s="301">
        <f t="shared" si="19"/>
        <v>0</v>
      </c>
      <c r="U67" s="301">
        <f t="shared" si="19"/>
        <v>0</v>
      </c>
      <c r="V67" s="301">
        <f t="shared" si="19"/>
        <v>0</v>
      </c>
      <c r="W67" s="301">
        <f t="shared" si="19"/>
        <v>0</v>
      </c>
      <c r="X67" s="301">
        <f t="shared" si="19"/>
        <v>0</v>
      </c>
      <c r="Y67" s="301">
        <f t="shared" si="19"/>
        <v>0</v>
      </c>
      <c r="DA67" s="178"/>
    </row>
    <row r="68" spans="1:105" ht="12" customHeight="1" x14ac:dyDescent="0.25">
      <c r="A68" s="41" t="s">
        <v>2442</v>
      </c>
      <c r="B68" s="235">
        <f t="shared" ref="B68:Y68" si="20">IF(B$47=0,0,B$47/B$5)</f>
        <v>0</v>
      </c>
      <c r="C68" s="235">
        <f t="shared" si="20"/>
        <v>0</v>
      </c>
      <c r="D68" s="235">
        <f t="shared" si="20"/>
        <v>0</v>
      </c>
      <c r="E68" s="235">
        <f t="shared" si="20"/>
        <v>0</v>
      </c>
      <c r="F68" s="235">
        <f t="shared" si="20"/>
        <v>0</v>
      </c>
      <c r="G68" s="235">
        <f t="shared" si="20"/>
        <v>0</v>
      </c>
      <c r="H68" s="235">
        <f t="shared" si="20"/>
        <v>0</v>
      </c>
      <c r="I68" s="235">
        <f t="shared" si="20"/>
        <v>0</v>
      </c>
      <c r="J68" s="235">
        <f t="shared" si="20"/>
        <v>0</v>
      </c>
      <c r="K68" s="235">
        <f t="shared" si="20"/>
        <v>0</v>
      </c>
      <c r="L68" s="235">
        <f t="shared" si="20"/>
        <v>0</v>
      </c>
      <c r="M68" s="235">
        <f t="shared" si="20"/>
        <v>0</v>
      </c>
      <c r="N68" s="235">
        <f t="shared" si="20"/>
        <v>0</v>
      </c>
      <c r="O68" s="235">
        <f t="shared" si="20"/>
        <v>0</v>
      </c>
      <c r="P68" s="235">
        <f t="shared" si="20"/>
        <v>0</v>
      </c>
      <c r="Q68" s="235">
        <f t="shared" si="20"/>
        <v>0</v>
      </c>
      <c r="R68" s="235">
        <f t="shared" si="20"/>
        <v>0</v>
      </c>
      <c r="S68" s="235">
        <f t="shared" si="20"/>
        <v>0</v>
      </c>
      <c r="T68" s="235">
        <f t="shared" si="20"/>
        <v>0</v>
      </c>
      <c r="U68" s="235">
        <f t="shared" si="20"/>
        <v>0</v>
      </c>
      <c r="V68" s="235">
        <f t="shared" si="20"/>
        <v>0</v>
      </c>
      <c r="W68" s="235">
        <f t="shared" si="20"/>
        <v>0</v>
      </c>
      <c r="X68" s="235">
        <f t="shared" si="20"/>
        <v>0</v>
      </c>
      <c r="Y68" s="235">
        <f t="shared" si="20"/>
        <v>0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430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23</v>
      </c>
      <c r="B72" s="320">
        <f>IF(B$5=0,0,B$5/TRE_fec!B$5)</f>
        <v>0.95775720007532716</v>
      </c>
      <c r="C72" s="320">
        <f>IF(C$5=0,0,C$5/TRE_fec!C$5)</f>
        <v>0.95618468451661764</v>
      </c>
      <c r="D72" s="320">
        <f>IF(D$5=0,0,D$5/TRE_fec!D$5)</f>
        <v>0.9670701567326887</v>
      </c>
      <c r="E72" s="320">
        <f>IF(E$5=0,0,E$5/TRE_fec!E$5)</f>
        <v>0.86902204497193103</v>
      </c>
      <c r="F72" s="320">
        <f>IF(F$5=0,0,F$5/TRE_fec!F$5)</f>
        <v>0.86520303030638845</v>
      </c>
      <c r="G72" s="320">
        <f>IF(G$5=0,0,G$5/TRE_fec!G$5)</f>
        <v>0.84085069463896212</v>
      </c>
      <c r="H72" s="320">
        <f>IF(H$5=0,0,H$5/TRE_fec!H$5)</f>
        <v>0.89129406942181322</v>
      </c>
      <c r="I72" s="320">
        <f>IF(I$5=0,0,I$5/TRE_fec!I$5)</f>
        <v>0.85030263328657174</v>
      </c>
      <c r="J72" s="320">
        <f>IF(J$5=0,0,J$5/TRE_fec!J$5)</f>
        <v>0.84104540934069938</v>
      </c>
      <c r="K72" s="320">
        <f>IF(K$5=0,0,K$5/TRE_fec!K$5)</f>
        <v>0.8044964911450323</v>
      </c>
      <c r="L72" s="320">
        <f>IF(L$5=0,0,L$5/TRE_fec!L$5)</f>
        <v>0.85294728393135799</v>
      </c>
      <c r="M72" s="320">
        <f>IF(M$5=0,0,M$5/TRE_fec!M$5)</f>
        <v>0.83066445635791597</v>
      </c>
      <c r="N72" s="320">
        <f>IF(N$5=0,0,N$5/TRE_fec!N$5)</f>
        <v>0.78062466423407872</v>
      </c>
      <c r="O72" s="320">
        <f>IF(O$5=0,0,O$5/TRE_fec!O$5)</f>
        <v>0.81158101100698343</v>
      </c>
      <c r="P72" s="320">
        <f>IF(P$5=0,0,P$5/TRE_fec!P$5)</f>
        <v>0.73598287408700624</v>
      </c>
      <c r="Q72" s="320">
        <f>IF(Q$5=0,0,Q$5/TRE_fec!Q$5)</f>
        <v>0.78809314643755046</v>
      </c>
      <c r="R72" s="320">
        <f>IF(R$5=0,0,R$5/TRE_fec!R$5)</f>
        <v>0.9847967432902851</v>
      </c>
      <c r="S72" s="320">
        <f>IF(S$5=0,0,S$5/TRE_fec!S$5)</f>
        <v>1.0290461945275833</v>
      </c>
      <c r="T72" s="320">
        <f>IF(T$5=0,0,T$5/TRE_fec!T$5)</f>
        <v>0.96103025344356907</v>
      </c>
      <c r="U72" s="320">
        <f>IF(U$5=0,0,U$5/TRE_fec!U$5)</f>
        <v>1.0205405292896601</v>
      </c>
      <c r="V72" s="320">
        <f>IF(V$5=0,0,V$5/TRE_fec!V$5)</f>
        <v>1.0781742644519878</v>
      </c>
      <c r="W72" s="320">
        <f>IF(W$5=0,0,W$5/TRE_fec!W$5)</f>
        <v>1.0823667730669895</v>
      </c>
      <c r="X72" s="320">
        <f>IF(X$5=0,0,X$5/TRE_fec!X$5)</f>
        <v>0.97611144247202808</v>
      </c>
      <c r="Y72" s="320">
        <f>IF(Y$5=0,0,Y$5/TRE_fec!Y$5)</f>
        <v>1.0357659637289569</v>
      </c>
      <c r="DA72" s="95"/>
    </row>
    <row r="73" spans="1:105" ht="12" customHeight="1" x14ac:dyDescent="0.25">
      <c r="A73" s="55" t="s">
        <v>91</v>
      </c>
      <c r="B73" s="330">
        <f>IF(B$6=0,0,B$6/TRE_fec!B$6)</f>
        <v>0</v>
      </c>
      <c r="C73" s="330">
        <f>IF(C$6=0,0,C$6/TRE_fec!C$6)</f>
        <v>0</v>
      </c>
      <c r="D73" s="330">
        <f>IF(D$6=0,0,D$6/TRE_fec!D$6)</f>
        <v>0</v>
      </c>
      <c r="E73" s="330">
        <f>IF(E$6=0,0,E$6/TRE_fec!E$6)</f>
        <v>0</v>
      </c>
      <c r="F73" s="330">
        <f>IF(F$6=0,0,F$6/TRE_fec!F$6)</f>
        <v>0</v>
      </c>
      <c r="G73" s="330">
        <f>IF(G$6=0,0,G$6/TRE_fec!G$6)</f>
        <v>0</v>
      </c>
      <c r="H73" s="330">
        <f>IF(H$6=0,0,H$6/TRE_fec!H$6)</f>
        <v>0</v>
      </c>
      <c r="I73" s="330">
        <f>IF(I$6=0,0,I$6/TRE_fec!I$6)</f>
        <v>0</v>
      </c>
      <c r="J73" s="330">
        <f>IF(J$6=0,0,J$6/TRE_fec!J$6)</f>
        <v>0</v>
      </c>
      <c r="K73" s="330">
        <f>IF(K$6=0,0,K$6/TRE_fec!K$6)</f>
        <v>0</v>
      </c>
      <c r="L73" s="330">
        <f>IF(L$6=0,0,L$6/TRE_fec!L$6)</f>
        <v>0</v>
      </c>
      <c r="M73" s="330">
        <f>IF(M$6=0,0,M$6/TRE_fec!M$6)</f>
        <v>0</v>
      </c>
      <c r="N73" s="330">
        <f>IF(N$6=0,0,N$6/TRE_fec!N$6)</f>
        <v>0</v>
      </c>
      <c r="O73" s="330">
        <f>IF(O$6=0,0,O$6/TRE_fec!O$6)</f>
        <v>0</v>
      </c>
      <c r="P73" s="330">
        <f>IF(P$6=0,0,P$6/TRE_fec!P$6)</f>
        <v>0</v>
      </c>
      <c r="Q73" s="330">
        <f>IF(Q$6=0,0,Q$6/TRE_fec!Q$6)</f>
        <v>0</v>
      </c>
      <c r="R73" s="330">
        <f>IF(R$6=0,0,R$6/TRE_fec!R$6)</f>
        <v>0</v>
      </c>
      <c r="S73" s="330">
        <f>IF(S$6=0,0,S$6/TRE_fec!S$6)</f>
        <v>0</v>
      </c>
      <c r="T73" s="330">
        <f>IF(T$6=0,0,T$6/TRE_fec!T$6)</f>
        <v>0</v>
      </c>
      <c r="U73" s="330">
        <f>IF(U$6=0,0,U$6/TRE_fec!U$6)</f>
        <v>0</v>
      </c>
      <c r="V73" s="330">
        <f>IF(V$6=0,0,V$6/TRE_fec!V$6)</f>
        <v>0</v>
      </c>
      <c r="W73" s="330">
        <f>IF(W$6=0,0,W$6/TRE_fec!W$6)</f>
        <v>0</v>
      </c>
      <c r="X73" s="330">
        <f>IF(X$6=0,0,X$6/TRE_fec!X$6)</f>
        <v>0</v>
      </c>
      <c r="Y73" s="330">
        <f>IF(Y$6=0,0,Y$6/TRE_fec!Y$6)</f>
        <v>0</v>
      </c>
      <c r="DA73" s="67"/>
    </row>
    <row r="74" spans="1:105" ht="12" customHeight="1" x14ac:dyDescent="0.25">
      <c r="A74" s="173" t="s">
        <v>92</v>
      </c>
      <c r="B74" s="331">
        <f>IF(B$7=0,0,B$7/TRE_fec!B$7)</f>
        <v>0</v>
      </c>
      <c r="C74" s="331">
        <f>IF(C$7=0,0,C$7/TRE_fec!C$7)</f>
        <v>0</v>
      </c>
      <c r="D74" s="331">
        <f>IF(D$7=0,0,D$7/TRE_fec!D$7)</f>
        <v>0</v>
      </c>
      <c r="E74" s="331">
        <f>IF(E$7=0,0,E$7/TRE_fec!E$7)</f>
        <v>0</v>
      </c>
      <c r="F74" s="331">
        <f>IF(F$7=0,0,F$7/TRE_fec!F$7)</f>
        <v>0</v>
      </c>
      <c r="G74" s="331">
        <f>IF(G$7=0,0,G$7/TRE_fec!G$7)</f>
        <v>0</v>
      </c>
      <c r="H74" s="331">
        <f>IF(H$7=0,0,H$7/TRE_fec!H$7)</f>
        <v>0</v>
      </c>
      <c r="I74" s="331">
        <f>IF(I$7=0,0,I$7/TRE_fec!I$7)</f>
        <v>0</v>
      </c>
      <c r="J74" s="331">
        <f>IF(J$7=0,0,J$7/TRE_fec!J$7)</f>
        <v>0</v>
      </c>
      <c r="K74" s="331">
        <f>IF(K$7=0,0,K$7/TRE_fec!K$7)</f>
        <v>0</v>
      </c>
      <c r="L74" s="331">
        <f>IF(L$7=0,0,L$7/TRE_fec!L$7)</f>
        <v>0</v>
      </c>
      <c r="M74" s="331">
        <f>IF(M$7=0,0,M$7/TRE_fec!M$7)</f>
        <v>0</v>
      </c>
      <c r="N74" s="331">
        <f>IF(N$7=0,0,N$7/TRE_fec!N$7)</f>
        <v>0</v>
      </c>
      <c r="O74" s="331">
        <f>IF(O$7=0,0,O$7/TRE_fec!O$7)</f>
        <v>0</v>
      </c>
      <c r="P74" s="331">
        <f>IF(P$7=0,0,P$7/TRE_fec!P$7)</f>
        <v>0</v>
      </c>
      <c r="Q74" s="331">
        <f>IF(Q$7=0,0,Q$7/TRE_fec!Q$7)</f>
        <v>0</v>
      </c>
      <c r="R74" s="331">
        <f>IF(R$7=0,0,R$7/TRE_fec!R$7)</f>
        <v>0</v>
      </c>
      <c r="S74" s="331">
        <f>IF(S$7=0,0,S$7/TRE_fec!S$7)</f>
        <v>0</v>
      </c>
      <c r="T74" s="331">
        <f>IF(T$7=0,0,T$7/TRE_fec!T$7)</f>
        <v>0</v>
      </c>
      <c r="U74" s="331">
        <f>IF(U$7=0,0,U$7/TRE_fec!U$7)</f>
        <v>0</v>
      </c>
      <c r="V74" s="331">
        <f>IF(V$7=0,0,V$7/TRE_fec!V$7)</f>
        <v>0</v>
      </c>
      <c r="W74" s="331">
        <f>IF(W$7=0,0,W$7/TRE_fec!W$7)</f>
        <v>0</v>
      </c>
      <c r="X74" s="331">
        <f>IF(X$7=0,0,X$7/TRE_fec!X$7)</f>
        <v>0</v>
      </c>
      <c r="Y74" s="331">
        <f>IF(Y$7=0,0,Y$7/TRE_fec!Y$7)</f>
        <v>0</v>
      </c>
      <c r="DA74" s="177"/>
    </row>
    <row r="75" spans="1:105" ht="12" customHeight="1" x14ac:dyDescent="0.25">
      <c r="A75" s="173" t="s">
        <v>93</v>
      </c>
      <c r="B75" s="331">
        <f>IF(B$8=0,0,B$8/TRE_fec!B$8)</f>
        <v>0</v>
      </c>
      <c r="C75" s="331">
        <f>IF(C$8=0,0,C$8/TRE_fec!C$8)</f>
        <v>0</v>
      </c>
      <c r="D75" s="331">
        <f>IF(D$8=0,0,D$8/TRE_fec!D$8)</f>
        <v>0</v>
      </c>
      <c r="E75" s="331">
        <f>IF(E$8=0,0,E$8/TRE_fec!E$8)</f>
        <v>0</v>
      </c>
      <c r="F75" s="331">
        <f>IF(F$8=0,0,F$8/TRE_fec!F$8)</f>
        <v>0</v>
      </c>
      <c r="G75" s="331">
        <f>IF(G$8=0,0,G$8/TRE_fec!G$8)</f>
        <v>0</v>
      </c>
      <c r="H75" s="331">
        <f>IF(H$8=0,0,H$8/TRE_fec!H$8)</f>
        <v>0</v>
      </c>
      <c r="I75" s="331">
        <f>IF(I$8=0,0,I$8/TRE_fec!I$8)</f>
        <v>0</v>
      </c>
      <c r="J75" s="331">
        <f>IF(J$8=0,0,J$8/TRE_fec!J$8)</f>
        <v>0</v>
      </c>
      <c r="K75" s="331">
        <f>IF(K$8=0,0,K$8/TRE_fec!K$8)</f>
        <v>0</v>
      </c>
      <c r="L75" s="331">
        <f>IF(L$8=0,0,L$8/TRE_fec!L$8)</f>
        <v>0</v>
      </c>
      <c r="M75" s="331">
        <f>IF(M$8=0,0,M$8/TRE_fec!M$8)</f>
        <v>0</v>
      </c>
      <c r="N75" s="331">
        <f>IF(N$8=0,0,N$8/TRE_fec!N$8)</f>
        <v>0</v>
      </c>
      <c r="O75" s="331">
        <f>IF(O$8=0,0,O$8/TRE_fec!O$8)</f>
        <v>0</v>
      </c>
      <c r="P75" s="331">
        <f>IF(P$8=0,0,P$8/TRE_fec!P$8)</f>
        <v>0</v>
      </c>
      <c r="Q75" s="331">
        <f>IF(Q$8=0,0,Q$8/TRE_fec!Q$8)</f>
        <v>0</v>
      </c>
      <c r="R75" s="331">
        <f>IF(R$8=0,0,R$8/TRE_fec!R$8)</f>
        <v>0</v>
      </c>
      <c r="S75" s="331">
        <f>IF(S$8=0,0,S$8/TRE_fec!S$8)</f>
        <v>0</v>
      </c>
      <c r="T75" s="331">
        <f>IF(T$8=0,0,T$8/TRE_fec!T$8)</f>
        <v>0</v>
      </c>
      <c r="U75" s="331">
        <f>IF(U$8=0,0,U$8/TRE_fec!U$8)</f>
        <v>0</v>
      </c>
      <c r="V75" s="331">
        <f>IF(V$8=0,0,V$8/TRE_fec!V$8)</f>
        <v>0</v>
      </c>
      <c r="W75" s="331">
        <f>IF(W$8=0,0,W$8/TRE_fec!W$8)</f>
        <v>0</v>
      </c>
      <c r="X75" s="331">
        <f>IF(X$8=0,0,X$8/TRE_fec!X$8)</f>
        <v>0</v>
      </c>
      <c r="Y75" s="331">
        <f>IF(Y$8=0,0,Y$8/TRE_fec!Y$8)</f>
        <v>0</v>
      </c>
      <c r="DA75" s="177"/>
    </row>
    <row r="76" spans="1:105" ht="12" customHeight="1" x14ac:dyDescent="0.25">
      <c r="A76" s="173" t="s">
        <v>94</v>
      </c>
      <c r="B76" s="331">
        <f>IF(B$9=0,0,B$9/TRE_fec!B$9)</f>
        <v>0</v>
      </c>
      <c r="C76" s="331">
        <f>IF(C$9=0,0,C$9/TRE_fec!C$9)</f>
        <v>0</v>
      </c>
      <c r="D76" s="331">
        <f>IF(D$9=0,0,D$9/TRE_fec!D$9)</f>
        <v>0</v>
      </c>
      <c r="E76" s="331">
        <f>IF(E$9=0,0,E$9/TRE_fec!E$9)</f>
        <v>0</v>
      </c>
      <c r="F76" s="331">
        <f>IF(F$9=0,0,F$9/TRE_fec!F$9)</f>
        <v>0</v>
      </c>
      <c r="G76" s="331">
        <f>IF(G$9=0,0,G$9/TRE_fec!G$9)</f>
        <v>0</v>
      </c>
      <c r="H76" s="331">
        <f>IF(H$9=0,0,H$9/TRE_fec!H$9)</f>
        <v>0</v>
      </c>
      <c r="I76" s="331">
        <f>IF(I$9=0,0,I$9/TRE_fec!I$9)</f>
        <v>0</v>
      </c>
      <c r="J76" s="331">
        <f>IF(J$9=0,0,J$9/TRE_fec!J$9)</f>
        <v>0</v>
      </c>
      <c r="K76" s="331">
        <f>IF(K$9=0,0,K$9/TRE_fec!K$9)</f>
        <v>0</v>
      </c>
      <c r="L76" s="331">
        <f>IF(L$9=0,0,L$9/TRE_fec!L$9)</f>
        <v>0</v>
      </c>
      <c r="M76" s="331">
        <f>IF(M$9=0,0,M$9/TRE_fec!M$9)</f>
        <v>0</v>
      </c>
      <c r="N76" s="331">
        <f>IF(N$9=0,0,N$9/TRE_fec!N$9)</f>
        <v>0</v>
      </c>
      <c r="O76" s="331">
        <f>IF(O$9=0,0,O$9/TRE_fec!O$9)</f>
        <v>0</v>
      </c>
      <c r="P76" s="331">
        <f>IF(P$9=0,0,P$9/TRE_fec!P$9)</f>
        <v>0</v>
      </c>
      <c r="Q76" s="331">
        <f>IF(Q$9=0,0,Q$9/TRE_fec!Q$9)</f>
        <v>0</v>
      </c>
      <c r="R76" s="331">
        <f>IF(R$9=0,0,R$9/TRE_fec!R$9)</f>
        <v>0</v>
      </c>
      <c r="S76" s="331">
        <f>IF(S$9=0,0,S$9/TRE_fec!S$9)</f>
        <v>0</v>
      </c>
      <c r="T76" s="331">
        <f>IF(T$9=0,0,T$9/TRE_fec!T$9)</f>
        <v>0</v>
      </c>
      <c r="U76" s="331">
        <f>IF(U$9=0,0,U$9/TRE_fec!U$9)</f>
        <v>0</v>
      </c>
      <c r="V76" s="331">
        <f>IF(V$9=0,0,V$9/TRE_fec!V$9)</f>
        <v>0</v>
      </c>
      <c r="W76" s="331">
        <f>IF(W$9=0,0,W$9/TRE_fec!W$9)</f>
        <v>0</v>
      </c>
      <c r="X76" s="331">
        <f>IF(X$9=0,0,X$9/TRE_fec!X$9)</f>
        <v>0</v>
      </c>
      <c r="Y76" s="331">
        <f>IF(Y$9=0,0,Y$9/TRE_fec!Y$9)</f>
        <v>0</v>
      </c>
      <c r="DA76" s="177"/>
    </row>
    <row r="77" spans="1:105" ht="12" customHeight="1" x14ac:dyDescent="0.25">
      <c r="A77" s="56" t="s">
        <v>95</v>
      </c>
      <c r="B77" s="332">
        <f>IF(B$10=0,0,B$10/TRE_fec!B$10)</f>
        <v>1.0933488829926616</v>
      </c>
      <c r="C77" s="332">
        <f>IF(C$10=0,0,C$10/TRE_fec!C$10)</f>
        <v>1.0869834850237539</v>
      </c>
      <c r="D77" s="332">
        <f>IF(D$10=0,0,D$10/TRE_fec!D$10)</f>
        <v>1.1107279869306921</v>
      </c>
      <c r="E77" s="332">
        <f>IF(E$10=0,0,E$10/TRE_fec!E$10)</f>
        <v>1.2758545770417096</v>
      </c>
      <c r="F77" s="332">
        <f>IF(F$10=0,0,F$10/TRE_fec!F$10)</f>
        <v>1.263677437733417</v>
      </c>
      <c r="G77" s="332">
        <f>IF(G$10=0,0,G$10/TRE_fec!G$10)</f>
        <v>1.2019092036799253</v>
      </c>
      <c r="H77" s="332">
        <f>IF(H$10=0,0,H$10/TRE_fec!H$10)</f>
        <v>1.2244327613683326</v>
      </c>
      <c r="I77" s="332">
        <f>IF(I$10=0,0,I$10/TRE_fec!I$10)</f>
        <v>1.1087483644711598</v>
      </c>
      <c r="J77" s="332">
        <f>IF(J$10=0,0,J$10/TRE_fec!J$10)</f>
        <v>1.1164056695808571</v>
      </c>
      <c r="K77" s="332">
        <f>IF(K$10=0,0,K$10/TRE_fec!K$10)</f>
        <v>1.1123465683460909</v>
      </c>
      <c r="L77" s="332">
        <f>IF(L$10=0,0,L$10/TRE_fec!L$10)</f>
        <v>1.1941778406357892</v>
      </c>
      <c r="M77" s="332">
        <f>IF(M$10=0,0,M$10/TRE_fec!M$10)</f>
        <v>1.0976078549935901</v>
      </c>
      <c r="N77" s="332">
        <f>IF(N$10=0,0,N$10/TRE_fec!N$10)</f>
        <v>1.1309985813318024</v>
      </c>
      <c r="O77" s="332">
        <f>IF(O$10=0,0,O$10/TRE_fec!O$10)</f>
        <v>1.1910907756214111</v>
      </c>
      <c r="P77" s="332">
        <f>IF(P$10=0,0,P$10/TRE_fec!P$10)</f>
        <v>0.99915721392883339</v>
      </c>
      <c r="Q77" s="332">
        <f>IF(Q$10=0,0,Q$10/TRE_fec!Q$10)</f>
        <v>1.0432081729242197</v>
      </c>
      <c r="R77" s="332">
        <f>IF(R$10=0,0,R$10/TRE_fec!R$10)</f>
        <v>1.1103140635768889</v>
      </c>
      <c r="S77" s="332">
        <f>IF(S$10=0,0,S$10/TRE_fec!S$10)</f>
        <v>1.1652171545896344</v>
      </c>
      <c r="T77" s="332">
        <f>IF(T$10=0,0,T$10/TRE_fec!T$10)</f>
        <v>1.1267654935345601</v>
      </c>
      <c r="U77" s="332">
        <f>IF(U$10=0,0,U$10/TRE_fec!U$10)</f>
        <v>1.13424274625718</v>
      </c>
      <c r="V77" s="332">
        <f>IF(V$10=0,0,V$10/TRE_fec!V$10)</f>
        <v>1.2310995694409661</v>
      </c>
      <c r="W77" s="332">
        <f>IF(W$10=0,0,W$10/TRE_fec!W$10)</f>
        <v>1.2839716915766597</v>
      </c>
      <c r="X77" s="332">
        <f>IF(X$10=0,0,X$10/TRE_fec!X$10)</f>
        <v>1.2277918067901086</v>
      </c>
      <c r="Y77" s="332">
        <f>IF(Y$10=0,0,Y$10/TRE_fec!Y$10)</f>
        <v>1.1952503063671371</v>
      </c>
      <c r="DA77" s="68"/>
    </row>
    <row r="78" spans="1:105" ht="12" customHeight="1" x14ac:dyDescent="0.25">
      <c r="A78" s="174" t="s">
        <v>2403</v>
      </c>
      <c r="B78" s="348">
        <f>IF(B$16=0,0,B$16/TRE_fec!B$16)</f>
        <v>1.1979046078211837</v>
      </c>
      <c r="C78" s="348">
        <f>IF(C$16=0,0,C$16/TRE_fec!C$16)</f>
        <v>1.1942193535236045</v>
      </c>
      <c r="D78" s="348">
        <f>IF(D$16=0,0,D$16/TRE_fec!D$16)</f>
        <v>1.2119694674545456</v>
      </c>
      <c r="E78" s="348">
        <f>IF(E$16=0,0,E$16/TRE_fec!E$16)</f>
        <v>1.3357588223550179</v>
      </c>
      <c r="F78" s="348">
        <f>IF(F$16=0,0,F$16/TRE_fec!F$16)</f>
        <v>1.3220665442432902</v>
      </c>
      <c r="G78" s="348">
        <f>IF(G$16=0,0,G$16/TRE_fec!G$16)</f>
        <v>1.2580303739902652</v>
      </c>
      <c r="H78" s="348">
        <f>IF(H$16=0,0,H$16/TRE_fec!H$16)</f>
        <v>1.2857720586912524</v>
      </c>
      <c r="I78" s="348">
        <f>IF(I$16=0,0,I$16/TRE_fec!I$16)</f>
        <v>1.1851496829552697</v>
      </c>
      <c r="J78" s="348">
        <f>IF(J$16=0,0,J$16/TRE_fec!J$16)</f>
        <v>1.1792464523419628</v>
      </c>
      <c r="K78" s="348">
        <f>IF(K$16=0,0,K$16/TRE_fec!K$16)</f>
        <v>1.1567060118995158</v>
      </c>
      <c r="L78" s="348">
        <f>IF(L$16=0,0,L$16/TRE_fec!L$16)</f>
        <v>1.2331677664389158</v>
      </c>
      <c r="M78" s="348">
        <f>IF(M$16=0,0,M$16/TRE_fec!M$16)</f>
        <v>1.1358438669246835</v>
      </c>
      <c r="N78" s="348">
        <f>IF(N$16=0,0,N$16/TRE_fec!N$16)</f>
        <v>1.1599895636664597</v>
      </c>
      <c r="O78" s="348">
        <f>IF(O$16=0,0,O$16/TRE_fec!O$16)</f>
        <v>1.2055084847366575</v>
      </c>
      <c r="P78" s="348">
        <f>IF(P$16=0,0,P$16/TRE_fec!P$16)</f>
        <v>1.0026317158842917</v>
      </c>
      <c r="Q78" s="348">
        <f>IF(Q$16=0,0,Q$16/TRE_fec!Q$16)</f>
        <v>1.0521043055343191</v>
      </c>
      <c r="R78" s="348">
        <f>IF(R$16=0,0,R$16/TRE_fec!R$16)</f>
        <v>1.4247451841525467</v>
      </c>
      <c r="S78" s="348">
        <f>IF(S$16=0,0,S$16/TRE_fec!S$16)</f>
        <v>1.4725727244769065</v>
      </c>
      <c r="T78" s="348">
        <f>IF(T$16=0,0,T$16/TRE_fec!T$16)</f>
        <v>1.3620424370793631</v>
      </c>
      <c r="U78" s="348">
        <f>IF(U$16=0,0,U$16/TRE_fec!U$16)</f>
        <v>1.4651332940923716</v>
      </c>
      <c r="V78" s="348">
        <f>IF(V$16=0,0,V$16/TRE_fec!V$16)</f>
        <v>1.5648613035901491</v>
      </c>
      <c r="W78" s="348">
        <f>IF(W$16=0,0,W$16/TRE_fec!W$16)</f>
        <v>1.5961833010257627</v>
      </c>
      <c r="X78" s="348">
        <f>IF(X$16=0,0,X$16/TRE_fec!X$16)</f>
        <v>1.3761183560919328</v>
      </c>
      <c r="Y78" s="348">
        <f>IF(Y$16=0,0,Y$16/TRE_fec!Y$16)</f>
        <v>1.4595391456619697</v>
      </c>
      <c r="DA78" s="178"/>
    </row>
    <row r="79" spans="1:105" ht="12" customHeight="1" x14ac:dyDescent="0.25">
      <c r="A79" s="174" t="s">
        <v>2413</v>
      </c>
      <c r="B79" s="348">
        <f>IF(B$24=0,0,B$24/TRE_fec!B$24)</f>
        <v>1.7022645092890101</v>
      </c>
      <c r="C79" s="348">
        <f>IF(C$24=0,0,C$24/TRE_fec!C$24)</f>
        <v>1.7025697046869301</v>
      </c>
      <c r="D79" s="348">
        <f>IF(D$24=0,0,D$24/TRE_fec!D$24)</f>
        <v>1.7051735479700838</v>
      </c>
      <c r="E79" s="348">
        <f>IF(E$24=0,0,E$24/TRE_fec!E$24)</f>
        <v>1.7492054198089453</v>
      </c>
      <c r="F79" s="348">
        <f>IF(F$24=0,0,F$24/TRE_fec!F$24)</f>
        <v>1.7474770814290965</v>
      </c>
      <c r="G79" s="348">
        <f>IF(G$24=0,0,G$24/TRE_fec!G$24)</f>
        <v>1.7384847223839379</v>
      </c>
      <c r="H79" s="348">
        <f>IF(H$24=0,0,H$24/TRE_fec!H$24)</f>
        <v>1.7322430152336026</v>
      </c>
      <c r="I79" s="348">
        <f>IF(I$24=0,0,I$24/TRE_fec!I$24)</f>
        <v>1.7199497385741056</v>
      </c>
      <c r="J79" s="348">
        <f>IF(J$24=0,0,J$24/TRE_fec!J$24)</f>
        <v>1.7225845917329166</v>
      </c>
      <c r="K79" s="348">
        <f>IF(K$24=0,0,K$24/TRE_fec!K$24)</f>
        <v>1.7249743665089599</v>
      </c>
      <c r="L79" s="348">
        <f>IF(L$24=0,0,L$24/TRE_fec!L$24)</f>
        <v>1.7327705563198599</v>
      </c>
      <c r="M79" s="348">
        <f>IF(M$24=0,0,M$24/TRE_fec!M$24)</f>
        <v>1.721670244398541</v>
      </c>
      <c r="N79" s="348">
        <f>IF(N$24=0,0,N$24/TRE_fec!N$24)</f>
        <v>1.7341411835660885</v>
      </c>
      <c r="O79" s="348">
        <f>IF(O$24=0,0,O$24/TRE_fec!O$24)</f>
        <v>1.7415665897598411</v>
      </c>
      <c r="P79" s="348">
        <f>IF(P$24=0,0,P$24/TRE_fec!P$24)</f>
        <v>1.712042945965333</v>
      </c>
      <c r="Q79" s="348">
        <f>IF(Q$24=0,0,Q$24/TRE_fec!Q$24)</f>
        <v>1.7147013494363192</v>
      </c>
      <c r="R79" s="348">
        <f>IF(R$24=0,0,R$24/TRE_fec!R$24)</f>
        <v>1.7329509766797051</v>
      </c>
      <c r="S79" s="348">
        <f>IF(S$24=0,0,S$24/TRE_fec!S$24)</f>
        <v>1.738465665441844</v>
      </c>
      <c r="T79" s="348">
        <f>IF(T$24=0,0,T$24/TRE_fec!T$24)</f>
        <v>1.7323493186614565</v>
      </c>
      <c r="U79" s="348">
        <f>IF(U$24=0,0,U$24/TRE_fec!U$24)</f>
        <v>1.7307608082334469</v>
      </c>
      <c r="V79" s="348">
        <f>IF(V$24=0,0,V$24/TRE_fec!V$24)</f>
        <v>1.7275229568116908</v>
      </c>
      <c r="W79" s="348">
        <f>IF(W$24=0,0,W$24/TRE_fec!W$24)</f>
        <v>1.7409877194261021</v>
      </c>
      <c r="X79" s="348">
        <f>IF(X$24=0,0,X$24/TRE_fec!X$24)</f>
        <v>1.719845473598737</v>
      </c>
      <c r="Y79" s="348">
        <f>IF(Y$24=0,0,Y$24/TRE_fec!Y$24)</f>
        <v>1.7162132565381585</v>
      </c>
      <c r="DA79" s="178"/>
    </row>
    <row r="80" spans="1:105" ht="12" customHeight="1" x14ac:dyDescent="0.25">
      <c r="A80" s="174" t="s">
        <v>2418</v>
      </c>
      <c r="B80" s="348">
        <f>IF(B$27=0,0,B$27/TRE_fec!B$27)</f>
        <v>1.1979046078211839</v>
      </c>
      <c r="C80" s="348">
        <f>IF(C$27=0,0,C$27/TRE_fec!C$27)</f>
        <v>1.1942193535236048</v>
      </c>
      <c r="D80" s="348">
        <f>IF(D$27=0,0,D$27/TRE_fec!D$27)</f>
        <v>1.2119694674545456</v>
      </c>
      <c r="E80" s="348">
        <f>IF(E$27=0,0,E$27/TRE_fec!E$27)</f>
        <v>1.3357588223550179</v>
      </c>
      <c r="F80" s="348">
        <f>IF(F$27=0,0,F$27/TRE_fec!F$27)</f>
        <v>1.32206654424329</v>
      </c>
      <c r="G80" s="348">
        <f>IF(G$27=0,0,G$27/TRE_fec!G$27)</f>
        <v>1.2580303739902654</v>
      </c>
      <c r="H80" s="348">
        <f>IF(H$27=0,0,H$27/TRE_fec!H$27)</f>
        <v>1.2857720586912524</v>
      </c>
      <c r="I80" s="348">
        <f>IF(I$27=0,0,I$27/TRE_fec!I$27)</f>
        <v>1.1851496829552701</v>
      </c>
      <c r="J80" s="348">
        <f>IF(J$27=0,0,J$27/TRE_fec!J$27)</f>
        <v>1.1792464523419626</v>
      </c>
      <c r="K80" s="348">
        <f>IF(K$27=0,0,K$27/TRE_fec!K$27)</f>
        <v>1.1567060118995158</v>
      </c>
      <c r="L80" s="348">
        <f>IF(L$27=0,0,L$27/TRE_fec!L$27)</f>
        <v>1.233167766438916</v>
      </c>
      <c r="M80" s="348">
        <f>IF(M$27=0,0,M$27/TRE_fec!M$27)</f>
        <v>1.1358438669246838</v>
      </c>
      <c r="N80" s="348">
        <f>IF(N$27=0,0,N$27/TRE_fec!N$27)</f>
        <v>1.1599895636664601</v>
      </c>
      <c r="O80" s="348">
        <f>IF(O$27=0,0,O$27/TRE_fec!O$27)</f>
        <v>1.2055084847366573</v>
      </c>
      <c r="P80" s="348">
        <f>IF(P$27=0,0,P$27/TRE_fec!P$27)</f>
        <v>1.0026317158842917</v>
      </c>
      <c r="Q80" s="348">
        <f>IF(Q$27=0,0,Q$27/TRE_fec!Q$27)</f>
        <v>1.0521043055343189</v>
      </c>
      <c r="R80" s="348">
        <f>IF(R$27=0,0,R$27/TRE_fec!R$27)</f>
        <v>1.4247451841525463</v>
      </c>
      <c r="S80" s="348">
        <f>IF(S$27=0,0,S$27/TRE_fec!S$27)</f>
        <v>1.4725727244769065</v>
      </c>
      <c r="T80" s="348">
        <f>IF(T$27=0,0,T$27/TRE_fec!T$27)</f>
        <v>1.3620424370793631</v>
      </c>
      <c r="U80" s="348">
        <f>IF(U$27=0,0,U$27/TRE_fec!U$27)</f>
        <v>1.4651332940923716</v>
      </c>
      <c r="V80" s="348">
        <f>IF(V$27=0,0,V$27/TRE_fec!V$27)</f>
        <v>1.5648613035901491</v>
      </c>
      <c r="W80" s="348">
        <f>IF(W$27=0,0,W$27/TRE_fec!W$27)</f>
        <v>1.5961833010257618</v>
      </c>
      <c r="X80" s="348">
        <f>IF(X$27=0,0,X$27/TRE_fec!X$27)</f>
        <v>1.3761183560919326</v>
      </c>
      <c r="Y80" s="348">
        <f>IF(Y$27=0,0,Y$27/TRE_fec!Y$27)</f>
        <v>1.4595391456619697</v>
      </c>
      <c r="DA80" s="178"/>
    </row>
    <row r="81" spans="1:105" ht="12" customHeight="1" x14ac:dyDescent="0.25">
      <c r="A81" s="174" t="s">
        <v>2428</v>
      </c>
      <c r="B81" s="348">
        <f>IF(B$35=0,0,B$35/TRE_fec!B$35)</f>
        <v>1.6975152727328844</v>
      </c>
      <c r="C81" s="348">
        <f>IF(C$35=0,0,C$35/TRE_fec!C$35)</f>
        <v>1.7007020370704047</v>
      </c>
      <c r="D81" s="348">
        <f>IF(D$35=0,0,D$35/TRE_fec!D$35)</f>
        <v>1.7106986795670334</v>
      </c>
      <c r="E81" s="348">
        <f>IF(E$35=0,0,E$35/TRE_fec!E$35)</f>
        <v>0.72812204180850415</v>
      </c>
      <c r="F81" s="348">
        <f>IF(F$35=0,0,F$35/TRE_fec!F$35)</f>
        <v>0.73974559141999685</v>
      </c>
      <c r="G81" s="348">
        <f>IF(G$35=0,0,G$35/TRE_fec!G$35)</f>
        <v>0.76868912472516338</v>
      </c>
      <c r="H81" s="348">
        <f>IF(H$35=0,0,H$35/TRE_fec!H$35)</f>
        <v>0.96302315699002206</v>
      </c>
      <c r="I81" s="348">
        <f>IF(I$35=0,0,I$35/TRE_fec!I$35)</f>
        <v>1.0105878375345254</v>
      </c>
      <c r="J81" s="348">
        <f>IF(J$35=0,0,J$35/TRE_fec!J$35)</f>
        <v>0.96832642358697807</v>
      </c>
      <c r="K81" s="348">
        <f>IF(K$35=0,0,K$35/TRE_fec!K$35)</f>
        <v>0.82527384787904245</v>
      </c>
      <c r="L81" s="348">
        <f>IF(L$35=0,0,L$35/TRE_fec!L$35)</f>
        <v>0.88446372330282097</v>
      </c>
      <c r="M81" s="348">
        <f>IF(M$35=0,0,M$35/TRE_fec!M$35)</f>
        <v>1.0079992661285857</v>
      </c>
      <c r="N81" s="348">
        <f>IF(N$35=0,0,N$35/TRE_fec!N$35)</f>
        <v>0.69514942120335788</v>
      </c>
      <c r="O81" s="348">
        <f>IF(O$35=0,0,O$35/TRE_fec!O$35)</f>
        <v>0.73225418495841277</v>
      </c>
      <c r="P81" s="348">
        <f>IF(P$35=0,0,P$35/TRE_fec!P$35)</f>
        <v>0.83084854441133993</v>
      </c>
      <c r="Q81" s="348">
        <f>IF(Q$35=0,0,Q$35/TRE_fec!Q$35)</f>
        <v>0.98741407698479255</v>
      </c>
      <c r="R81" s="348">
        <f>IF(R$35=0,0,R$35/TRE_fec!R$35)</f>
        <v>1.1530739139286059</v>
      </c>
      <c r="S81" s="348">
        <f>IF(S$35=0,0,S$35/TRE_fec!S$35)</f>
        <v>1.2635186084197723</v>
      </c>
      <c r="T81" s="348">
        <f>IF(T$35=0,0,T$35/TRE_fec!T$35)</f>
        <v>1.1713966133572944</v>
      </c>
      <c r="U81" s="348">
        <f>IF(U$35=0,0,U$35/TRE_fec!U$35)</f>
        <v>1.2479623031440694</v>
      </c>
      <c r="V81" s="348">
        <f>IF(V$35=0,0,V$35/TRE_fec!V$35)</f>
        <v>1.2849950564236168</v>
      </c>
      <c r="W81" s="348">
        <f>IF(W$35=0,0,W$35/TRE_fec!W$35)</f>
        <v>1.2091703605757973</v>
      </c>
      <c r="X81" s="348">
        <f>IF(X$35=0,0,X$35/TRE_fec!X$35)</f>
        <v>1.2034704060937735</v>
      </c>
      <c r="Y81" s="348">
        <f>IF(Y$35=0,0,Y$35/TRE_fec!Y$35)</f>
        <v>1.3334351496893357</v>
      </c>
      <c r="DA81" s="178"/>
    </row>
    <row r="82" spans="1:105" ht="12" customHeight="1" x14ac:dyDescent="0.25">
      <c r="A82" s="174" t="s">
        <v>2440</v>
      </c>
      <c r="B82" s="348">
        <f>IF(B$46=0,0,B$46/TRE_fec!B$46)</f>
        <v>0</v>
      </c>
      <c r="C82" s="348">
        <f>IF(C$46=0,0,C$46/TRE_fec!C$46)</f>
        <v>0</v>
      </c>
      <c r="D82" s="348">
        <f>IF(D$46=0,0,D$46/TRE_fec!D$46)</f>
        <v>0</v>
      </c>
      <c r="E82" s="348">
        <f>IF(E$46=0,0,E$46/TRE_fec!E$46)</f>
        <v>0</v>
      </c>
      <c r="F82" s="348">
        <f>IF(F$46=0,0,F$46/TRE_fec!F$46)</f>
        <v>0</v>
      </c>
      <c r="G82" s="348">
        <f>IF(G$46=0,0,G$46/TRE_fec!G$46)</f>
        <v>0</v>
      </c>
      <c r="H82" s="348">
        <f>IF(H$46=0,0,H$46/TRE_fec!H$46)</f>
        <v>0</v>
      </c>
      <c r="I82" s="348">
        <f>IF(I$46=0,0,I$46/TRE_fec!I$46)</f>
        <v>0</v>
      </c>
      <c r="J82" s="348">
        <f>IF(J$46=0,0,J$46/TRE_fec!J$46)</f>
        <v>0</v>
      </c>
      <c r="K82" s="348">
        <f>IF(K$46=0,0,K$46/TRE_fec!K$46)</f>
        <v>0</v>
      </c>
      <c r="L82" s="348">
        <f>IF(L$46=0,0,L$46/TRE_fec!L$46)</f>
        <v>0</v>
      </c>
      <c r="M82" s="348">
        <f>IF(M$46=0,0,M$46/TRE_fec!M$46)</f>
        <v>0</v>
      </c>
      <c r="N82" s="348">
        <f>IF(N$46=0,0,N$46/TRE_fec!N$46)</f>
        <v>0</v>
      </c>
      <c r="O82" s="348">
        <f>IF(O$46=0,0,O$46/TRE_fec!O$46)</f>
        <v>0</v>
      </c>
      <c r="P82" s="348">
        <f>IF(P$46=0,0,P$46/TRE_fec!P$46)</f>
        <v>0</v>
      </c>
      <c r="Q82" s="348">
        <f>IF(Q$46=0,0,Q$46/TRE_fec!Q$46)</f>
        <v>0</v>
      </c>
      <c r="R82" s="348">
        <f>IF(R$46=0,0,R$46/TRE_fec!R$46)</f>
        <v>0</v>
      </c>
      <c r="S82" s="348">
        <f>IF(S$46=0,0,S$46/TRE_fec!S$46)</f>
        <v>0</v>
      </c>
      <c r="T82" s="348">
        <f>IF(T$46=0,0,T$46/TRE_fec!T$46)</f>
        <v>0</v>
      </c>
      <c r="U82" s="348">
        <f>IF(U$46=0,0,U$46/TRE_fec!U$46)</f>
        <v>0</v>
      </c>
      <c r="V82" s="348">
        <f>IF(V$46=0,0,V$46/TRE_fec!V$46)</f>
        <v>0</v>
      </c>
      <c r="W82" s="348">
        <f>IF(W$46=0,0,W$46/TRE_fec!W$46)</f>
        <v>0</v>
      </c>
      <c r="X82" s="348">
        <f>IF(X$46=0,0,X$46/TRE_fec!X$46)</f>
        <v>0</v>
      </c>
      <c r="Y82" s="348">
        <f>IF(Y$46=0,0,Y$46/TRE_fec!Y$46)</f>
        <v>0</v>
      </c>
      <c r="DA82" s="178"/>
    </row>
    <row r="83" spans="1:105" ht="12" customHeight="1" x14ac:dyDescent="0.25">
      <c r="A83" s="41" t="s">
        <v>2442</v>
      </c>
      <c r="B83" s="333">
        <f>IF(B$47=0,0,B$47/TRE_fec!B$47)</f>
        <v>0</v>
      </c>
      <c r="C83" s="333">
        <f>IF(C$47=0,0,C$47/TRE_fec!C$47)</f>
        <v>0</v>
      </c>
      <c r="D83" s="333">
        <f>IF(D$47=0,0,D$47/TRE_fec!D$47)</f>
        <v>0</v>
      </c>
      <c r="E83" s="333">
        <f>IF(E$47=0,0,E$47/TRE_fec!E$47)</f>
        <v>0</v>
      </c>
      <c r="F83" s="333">
        <f>IF(F$47=0,0,F$47/TRE_fec!F$47)</f>
        <v>0</v>
      </c>
      <c r="G83" s="333">
        <f>IF(G$47=0,0,G$47/TRE_fec!G$47)</f>
        <v>0</v>
      </c>
      <c r="H83" s="333">
        <f>IF(H$47=0,0,H$47/TRE_fec!H$47)</f>
        <v>0</v>
      </c>
      <c r="I83" s="333">
        <f>IF(I$47=0,0,I$47/TRE_fec!I$47)</f>
        <v>0</v>
      </c>
      <c r="J83" s="333">
        <f>IF(J$47=0,0,J$47/TRE_fec!J$47)</f>
        <v>0</v>
      </c>
      <c r="K83" s="333">
        <f>IF(K$47=0,0,K$47/TRE_fec!K$47)</f>
        <v>0</v>
      </c>
      <c r="L83" s="333">
        <f>IF(L$47=0,0,L$47/TRE_fec!L$47)</f>
        <v>0</v>
      </c>
      <c r="M83" s="333">
        <f>IF(M$47=0,0,M$47/TRE_fec!M$47)</f>
        <v>0</v>
      </c>
      <c r="N83" s="333">
        <f>IF(N$47=0,0,N$47/TRE_fec!N$47)</f>
        <v>0</v>
      </c>
      <c r="O83" s="333">
        <f>IF(O$47=0,0,O$47/TRE_fec!O$47)</f>
        <v>0</v>
      </c>
      <c r="P83" s="333">
        <f>IF(P$47=0,0,P$47/TRE_fec!P$47)</f>
        <v>0</v>
      </c>
      <c r="Q83" s="333">
        <f>IF(Q$47=0,0,Q$47/TRE_fec!Q$47)</f>
        <v>0</v>
      </c>
      <c r="R83" s="333">
        <f>IF(R$47=0,0,R$47/TRE_fec!R$47)</f>
        <v>0</v>
      </c>
      <c r="S83" s="333">
        <f>IF(S$47=0,0,S$47/TRE_fec!S$47)</f>
        <v>0</v>
      </c>
      <c r="T83" s="333">
        <f>IF(T$47=0,0,T$47/TRE_fec!T$47)</f>
        <v>0</v>
      </c>
      <c r="U83" s="333">
        <f>IF(U$47=0,0,U$47/TRE_fec!U$47)</f>
        <v>0</v>
      </c>
      <c r="V83" s="333">
        <f>IF(V$47=0,0,V$47/TRE_fec!V$47)</f>
        <v>0</v>
      </c>
      <c r="W83" s="333">
        <f>IF(W$47=0,0,W$47/TRE_fec!W$47)</f>
        <v>0</v>
      </c>
      <c r="X83" s="333">
        <f>IF(X$47=0,0,X$47/TRE_fec!X$47)</f>
        <v>0</v>
      </c>
      <c r="Y83" s="333">
        <f>IF(Y$47=0,0,Y$47/TRE_fec!Y$47)</f>
        <v>0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equipment"</f>
        <v>DE: Machinery equipment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252250.8039520586</v>
      </c>
      <c r="C3" s="203">
        <v>243850.9067069857</v>
      </c>
      <c r="D3" s="203">
        <v>235485.04218385441</v>
      </c>
      <c r="E3" s="203">
        <v>237911.66956100601</v>
      </c>
      <c r="F3" s="203">
        <v>248200.72804464691</v>
      </c>
      <c r="G3" s="203">
        <v>249758.86071631609</v>
      </c>
      <c r="H3" s="203">
        <v>271197.05049864011</v>
      </c>
      <c r="I3" s="203">
        <v>287192.54244683601</v>
      </c>
      <c r="J3" s="203">
        <v>288763.46129658131</v>
      </c>
      <c r="K3" s="203">
        <v>227331.98435371931</v>
      </c>
      <c r="L3" s="203">
        <v>265831.36891101982</v>
      </c>
      <c r="M3" s="203">
        <v>289334.3527165869</v>
      </c>
      <c r="N3" s="203">
        <v>287198.7689802479</v>
      </c>
      <c r="O3" s="203">
        <v>287217.33946821769</v>
      </c>
      <c r="P3" s="203">
        <v>295402.62339410261</v>
      </c>
      <c r="Q3" s="203">
        <v>295819.60680000013</v>
      </c>
      <c r="R3" s="203">
        <v>307242.16108482878</v>
      </c>
      <c r="S3" s="203">
        <v>314933.1065072628</v>
      </c>
      <c r="T3" s="203">
        <v>319430.87553410127</v>
      </c>
      <c r="U3" s="203">
        <v>310960.20252076501</v>
      </c>
      <c r="V3" s="203">
        <v>280140.0883945665</v>
      </c>
      <c r="W3" s="203">
        <v>296700.36126636068</v>
      </c>
      <c r="X3" s="203">
        <v>280835.35902154999</v>
      </c>
      <c r="Y3" s="203">
        <v>277679.15874140128</v>
      </c>
      <c r="DA3" s="112" t="s">
        <v>2524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121326.1981708049</v>
      </c>
      <c r="C5" s="203">
        <v>117454.2845214088</v>
      </c>
      <c r="D5" s="203">
        <v>115866.4481716454</v>
      </c>
      <c r="E5" s="203">
        <v>146186.73689607251</v>
      </c>
      <c r="F5" s="203">
        <v>163982.9598310783</v>
      </c>
      <c r="G5" s="203">
        <v>166573.10931664199</v>
      </c>
      <c r="H5" s="203">
        <v>180437.50649890909</v>
      </c>
      <c r="I5" s="203">
        <v>190856.6740965799</v>
      </c>
      <c r="J5" s="203">
        <v>219629.58029586461</v>
      </c>
      <c r="K5" s="203">
        <v>180542.99968367629</v>
      </c>
      <c r="L5" s="203">
        <v>196803.76976024569</v>
      </c>
      <c r="M5" s="203">
        <v>218431.80542116999</v>
      </c>
      <c r="N5" s="203">
        <v>221663.00993957499</v>
      </c>
      <c r="O5" s="203">
        <v>221890.1929546973</v>
      </c>
      <c r="P5" s="203">
        <v>229016.74166048679</v>
      </c>
      <c r="Q5" s="203">
        <v>213890.95287209621</v>
      </c>
      <c r="R5" s="203">
        <v>220973.54307329579</v>
      </c>
      <c r="S5" s="203">
        <v>225469.89842479941</v>
      </c>
      <c r="T5" s="203">
        <v>228199.39186418249</v>
      </c>
      <c r="U5" s="203">
        <v>225347.79633110811</v>
      </c>
      <c r="V5" s="203">
        <v>206333.84949237411</v>
      </c>
      <c r="W5" s="203">
        <v>217955.9239234257</v>
      </c>
      <c r="X5" s="203">
        <v>212969.0335756868</v>
      </c>
      <c r="Y5" s="203">
        <v>225353.4143459826</v>
      </c>
      <c r="DA5" s="112" t="s">
        <v>2525</v>
      </c>
    </row>
    <row r="6" spans="1:105" ht="12" customHeight="1" x14ac:dyDescent="0.25">
      <c r="A6" s="154" t="s">
        <v>2112</v>
      </c>
      <c r="B6" s="338">
        <v>151657.74771350619</v>
      </c>
      <c r="C6" s="338">
        <v>144074.86032783089</v>
      </c>
      <c r="D6" s="338">
        <v>136491.97294215561</v>
      </c>
      <c r="E6" s="338">
        <v>159240.6350991815</v>
      </c>
      <c r="F6" s="338">
        <v>174406.40987053211</v>
      </c>
      <c r="G6" s="338">
        <v>181989.29725620741</v>
      </c>
      <c r="H6" s="338">
        <v>197155.072027558</v>
      </c>
      <c r="I6" s="338">
        <v>204737.9594132333</v>
      </c>
      <c r="J6" s="338">
        <v>235069.50895593449</v>
      </c>
      <c r="K6" s="338">
        <v>235069.50895593449</v>
      </c>
      <c r="L6" s="338">
        <v>227486.62157025919</v>
      </c>
      <c r="M6" s="338">
        <v>235069.50895593449</v>
      </c>
      <c r="N6" s="338">
        <v>235069.50895593449</v>
      </c>
      <c r="O6" s="338">
        <v>235069.50895593449</v>
      </c>
      <c r="P6" s="338">
        <v>242652.3963416098</v>
      </c>
      <c r="Q6" s="338">
        <v>242652.3963416098</v>
      </c>
      <c r="R6" s="338">
        <v>235069.50895593449</v>
      </c>
      <c r="S6" s="338">
        <v>242652.3963416098</v>
      </c>
      <c r="T6" s="338">
        <v>242652.3963416098</v>
      </c>
      <c r="U6" s="338">
        <v>242652.3963416098</v>
      </c>
      <c r="V6" s="338">
        <v>235069.50895593449</v>
      </c>
      <c r="W6" s="338">
        <v>235069.50895593449</v>
      </c>
      <c r="X6" s="338">
        <v>227486.62157025919</v>
      </c>
      <c r="Y6" s="338">
        <v>242652.3963416098</v>
      </c>
      <c r="DA6" s="160" t="s">
        <v>2526</v>
      </c>
    </row>
    <row r="7" spans="1:105" ht="12" customHeight="1" x14ac:dyDescent="0.25">
      <c r="A7" s="156" t="s">
        <v>2114</v>
      </c>
      <c r="B7" s="339">
        <v>0</v>
      </c>
      <c r="C7" s="340">
        <v>0</v>
      </c>
      <c r="D7" s="340">
        <v>0</v>
      </c>
      <c r="E7" s="340">
        <v>22748.662157025919</v>
      </c>
      <c r="F7" s="340">
        <v>22748.662157025919</v>
      </c>
      <c r="G7" s="340">
        <v>15165.77477135062</v>
      </c>
      <c r="H7" s="340">
        <v>15165.77477135062</v>
      </c>
      <c r="I7" s="340">
        <v>15165.77477135062</v>
      </c>
      <c r="J7" s="340">
        <v>37914.436928376541</v>
      </c>
      <c r="K7" s="340">
        <v>0</v>
      </c>
      <c r="L7" s="340">
        <v>0</v>
      </c>
      <c r="M7" s="340">
        <v>15165.77477135062</v>
      </c>
      <c r="N7" s="340">
        <v>0</v>
      </c>
      <c r="O7" s="340">
        <v>7582.887385675308</v>
      </c>
      <c r="P7" s="340">
        <v>15165.77477135062</v>
      </c>
      <c r="Q7" s="340">
        <v>0</v>
      </c>
      <c r="R7" s="340">
        <v>0</v>
      </c>
      <c r="S7" s="340">
        <v>15165.77477135062</v>
      </c>
      <c r="T7" s="340">
        <v>0</v>
      </c>
      <c r="U7" s="340">
        <v>7582.887385675308</v>
      </c>
      <c r="V7" s="340">
        <v>0</v>
      </c>
      <c r="W7" s="340">
        <v>0</v>
      </c>
      <c r="X7" s="340">
        <v>0</v>
      </c>
      <c r="Y7" s="340">
        <v>22748.662157025919</v>
      </c>
      <c r="DA7" s="161" t="s">
        <v>2527</v>
      </c>
    </row>
    <row r="8" spans="1:105" ht="12" customHeight="1" x14ac:dyDescent="0.25">
      <c r="A8" s="157" t="s">
        <v>2116</v>
      </c>
      <c r="B8" s="341"/>
      <c r="C8" s="342">
        <f t="shared" ref="C8:Y8" si="0">B6+C7-C6</f>
        <v>7582.8873856753053</v>
      </c>
      <c r="D8" s="342">
        <f t="shared" si="0"/>
        <v>7582.8873856752762</v>
      </c>
      <c r="E8" s="342">
        <f t="shared" si="0"/>
        <v>0</v>
      </c>
      <c r="F8" s="342">
        <f t="shared" si="0"/>
        <v>7582.8873856753053</v>
      </c>
      <c r="G8" s="342">
        <f t="shared" si="0"/>
        <v>7582.8873856753053</v>
      </c>
      <c r="H8" s="342">
        <f t="shared" si="0"/>
        <v>0</v>
      </c>
      <c r="I8" s="342">
        <f t="shared" si="0"/>
        <v>7582.8873856753053</v>
      </c>
      <c r="J8" s="342">
        <f t="shared" si="0"/>
        <v>7582.8873856753344</v>
      </c>
      <c r="K8" s="342">
        <f t="shared" si="0"/>
        <v>0</v>
      </c>
      <c r="L8" s="342">
        <f t="shared" si="0"/>
        <v>7582.8873856753053</v>
      </c>
      <c r="M8" s="342">
        <f t="shared" si="0"/>
        <v>7582.8873856753053</v>
      </c>
      <c r="N8" s="342">
        <f t="shared" si="0"/>
        <v>0</v>
      </c>
      <c r="O8" s="342">
        <f t="shared" si="0"/>
        <v>7582.8873856753053</v>
      </c>
      <c r="P8" s="342">
        <f t="shared" si="0"/>
        <v>7582.8873856753053</v>
      </c>
      <c r="Q8" s="342">
        <f t="shared" si="0"/>
        <v>0</v>
      </c>
      <c r="R8" s="342">
        <f t="shared" si="0"/>
        <v>7582.8873856753053</v>
      </c>
      <c r="S8" s="342">
        <f t="shared" si="0"/>
        <v>7582.8873856753053</v>
      </c>
      <c r="T8" s="342">
        <f t="shared" si="0"/>
        <v>0</v>
      </c>
      <c r="U8" s="342">
        <f t="shared" si="0"/>
        <v>7582.8873856753053</v>
      </c>
      <c r="V8" s="342">
        <f t="shared" si="0"/>
        <v>7582.8873856753053</v>
      </c>
      <c r="W8" s="342">
        <f t="shared" si="0"/>
        <v>0</v>
      </c>
      <c r="X8" s="342">
        <f t="shared" si="0"/>
        <v>7582.8873856753053</v>
      </c>
      <c r="Y8" s="342">
        <f t="shared" si="0"/>
        <v>7582.8873856753053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30331.549542701294</v>
      </c>
      <c r="C9" s="343">
        <f t="shared" si="1"/>
        <v>26620.575806422086</v>
      </c>
      <c r="D9" s="343">
        <f t="shared" si="1"/>
        <v>20625.524770510208</v>
      </c>
      <c r="E9" s="343">
        <f t="shared" si="1"/>
        <v>13053.898203108984</v>
      </c>
      <c r="F9" s="343">
        <f t="shared" si="1"/>
        <v>10423.450039453804</v>
      </c>
      <c r="G9" s="343">
        <f t="shared" si="1"/>
        <v>15416.187939565425</v>
      </c>
      <c r="H9" s="343">
        <f t="shared" si="1"/>
        <v>16717.565528648905</v>
      </c>
      <c r="I9" s="343">
        <f t="shared" si="1"/>
        <v>13881.285316653404</v>
      </c>
      <c r="J9" s="343">
        <f t="shared" si="1"/>
        <v>15439.928660069883</v>
      </c>
      <c r="K9" s="343">
        <f t="shared" si="1"/>
        <v>54526.509272258205</v>
      </c>
      <c r="L9" s="343">
        <f t="shared" si="1"/>
        <v>30682.851810013497</v>
      </c>
      <c r="M9" s="343">
        <f t="shared" si="1"/>
        <v>16637.7035347645</v>
      </c>
      <c r="N9" s="343">
        <f t="shared" si="1"/>
        <v>13406.499016359507</v>
      </c>
      <c r="O9" s="343">
        <f t="shared" si="1"/>
        <v>13179.316001237195</v>
      </c>
      <c r="P9" s="343">
        <f t="shared" si="1"/>
        <v>13635.654681123007</v>
      </c>
      <c r="Q9" s="343">
        <f t="shared" si="1"/>
        <v>28761.443469513586</v>
      </c>
      <c r="R9" s="343">
        <f t="shared" si="1"/>
        <v>14095.965882638702</v>
      </c>
      <c r="S9" s="343">
        <f t="shared" si="1"/>
        <v>17182.497916810389</v>
      </c>
      <c r="T9" s="343">
        <f t="shared" si="1"/>
        <v>14453.004477427312</v>
      </c>
      <c r="U9" s="343">
        <f t="shared" si="1"/>
        <v>17304.600010501686</v>
      </c>
      <c r="V9" s="343">
        <f t="shared" si="1"/>
        <v>28735.659463560383</v>
      </c>
      <c r="W9" s="343">
        <f t="shared" si="1"/>
        <v>17113.585032508796</v>
      </c>
      <c r="X9" s="343">
        <f t="shared" si="1"/>
        <v>14517.587994572386</v>
      </c>
      <c r="Y9" s="343">
        <f t="shared" si="1"/>
        <v>17298.981995627197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69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3138.4808254514192</v>
      </c>
      <c r="C12" s="210">
        <v>3177.2550300945818</v>
      </c>
      <c r="D12" s="210">
        <v>3169.8908856405842</v>
      </c>
      <c r="E12" s="210">
        <v>4432.1490971625099</v>
      </c>
      <c r="F12" s="210">
        <v>4865.1168529664656</v>
      </c>
      <c r="G12" s="210">
        <v>4837.7041272570923</v>
      </c>
      <c r="H12" s="210">
        <v>4914.3110060189156</v>
      </c>
      <c r="I12" s="210">
        <v>4933.1184006878757</v>
      </c>
      <c r="J12" s="210">
        <v>5985.546431642304</v>
      </c>
      <c r="K12" s="210">
        <v>5163.8145313843506</v>
      </c>
      <c r="L12" s="210">
        <v>5551.5630266552016</v>
      </c>
      <c r="M12" s="210">
        <v>5689.204987102321</v>
      </c>
      <c r="N12" s="210">
        <v>5731.4530524505572</v>
      </c>
      <c r="O12" s="210">
        <v>5878.135339638864</v>
      </c>
      <c r="P12" s="210">
        <v>5683.7815133276008</v>
      </c>
      <c r="Q12" s="210">
        <v>5130.6273430782458</v>
      </c>
      <c r="R12" s="210">
        <v>5245.459501289768</v>
      </c>
      <c r="S12" s="210">
        <v>5298.6321582115224</v>
      </c>
      <c r="T12" s="210">
        <v>5249.394778901481</v>
      </c>
      <c r="U12" s="210">
        <v>5119.218147754752</v>
      </c>
      <c r="V12" s="210">
        <v>4739.0312114919288</v>
      </c>
      <c r="W12" s="210">
        <v>4997.4974469265471</v>
      </c>
      <c r="X12" s="210">
        <v>4629.7976751452479</v>
      </c>
      <c r="Y12" s="210">
        <v>4682.6326671454754</v>
      </c>
      <c r="DA12" s="109" t="s">
        <v>2528</v>
      </c>
    </row>
    <row r="13" spans="1:105" ht="12" customHeight="1" x14ac:dyDescent="0.25">
      <c r="A13" s="24" t="s">
        <v>28</v>
      </c>
      <c r="B13" s="213">
        <v>37.876526225279449</v>
      </c>
      <c r="C13" s="213">
        <v>39.586672398968183</v>
      </c>
      <c r="D13" s="213">
        <v>32.09114359415306</v>
      </c>
      <c r="E13" s="213">
        <v>22.581685296646601</v>
      </c>
      <c r="F13" s="213">
        <v>19.160189165950129</v>
      </c>
      <c r="G13" s="213">
        <v>19.160189165950129</v>
      </c>
      <c r="H13" s="213">
        <v>28.901117798796221</v>
      </c>
      <c r="I13" s="213">
        <v>25.65141874462596</v>
      </c>
      <c r="J13" s="213">
        <v>27.55356835769561</v>
      </c>
      <c r="K13" s="213">
        <v>20.118228718830611</v>
      </c>
      <c r="L13" s="213">
        <v>17.197420464316419</v>
      </c>
      <c r="M13" s="213">
        <v>17.240412725709369</v>
      </c>
      <c r="N13" s="213">
        <v>15.7158211521926</v>
      </c>
      <c r="O13" s="213">
        <v>13.0116079105761</v>
      </c>
      <c r="P13" s="213">
        <v>14.6603611349957</v>
      </c>
      <c r="Q13" s="213">
        <v>8.0414445399828018</v>
      </c>
      <c r="R13" s="213">
        <v>3.421496130696474</v>
      </c>
      <c r="S13" s="213">
        <v>37.623387790197761</v>
      </c>
      <c r="T13" s="213">
        <v>12.600945829750639</v>
      </c>
      <c r="U13" s="213">
        <v>13.725021496130701</v>
      </c>
      <c r="V13" s="213">
        <v>13.54273430782459</v>
      </c>
      <c r="W13" s="213">
        <v>14.85520206362855</v>
      </c>
      <c r="X13" s="213">
        <v>14.3560619088564</v>
      </c>
      <c r="Y13" s="213">
        <v>4.6103181427343074</v>
      </c>
      <c r="DA13" s="85" t="s">
        <v>2529</v>
      </c>
    </row>
    <row r="14" spans="1:105" ht="12" customHeight="1" x14ac:dyDescent="0.25">
      <c r="A14" s="14" t="s">
        <v>29</v>
      </c>
      <c r="B14" s="204">
        <f t="shared" ref="B14:Y14" si="2">B15+B16+B17+B18+B19</f>
        <v>565.86655202063639</v>
      </c>
      <c r="C14" s="204">
        <f t="shared" si="2"/>
        <v>574.9426483233018</v>
      </c>
      <c r="D14" s="204">
        <f t="shared" si="2"/>
        <v>661.14453998280305</v>
      </c>
      <c r="E14" s="204">
        <f t="shared" si="2"/>
        <v>649.09380911435937</v>
      </c>
      <c r="F14" s="204">
        <f t="shared" si="2"/>
        <v>519.41384350816861</v>
      </c>
      <c r="G14" s="204">
        <f t="shared" si="2"/>
        <v>500.85760963026661</v>
      </c>
      <c r="H14" s="204">
        <f t="shared" si="2"/>
        <v>522.24694754944107</v>
      </c>
      <c r="I14" s="204">
        <f t="shared" si="2"/>
        <v>550.83628546861564</v>
      </c>
      <c r="J14" s="204">
        <f t="shared" si="2"/>
        <v>535.20954428202913</v>
      </c>
      <c r="K14" s="204">
        <f t="shared" si="2"/>
        <v>689.28538263112625</v>
      </c>
      <c r="L14" s="204">
        <f t="shared" si="2"/>
        <v>557.50902837489252</v>
      </c>
      <c r="M14" s="204">
        <f t="shared" si="2"/>
        <v>456.630094582975</v>
      </c>
      <c r="N14" s="204">
        <f t="shared" si="2"/>
        <v>426.05064488392077</v>
      </c>
      <c r="O14" s="204">
        <f t="shared" si="2"/>
        <v>390.03998280309531</v>
      </c>
      <c r="P14" s="204">
        <f t="shared" si="2"/>
        <v>308.05898538263114</v>
      </c>
      <c r="Q14" s="204">
        <f t="shared" si="2"/>
        <v>235.92304385210656</v>
      </c>
      <c r="R14" s="204">
        <f t="shared" si="2"/>
        <v>239.38228718830604</v>
      </c>
      <c r="S14" s="204">
        <f t="shared" si="2"/>
        <v>230.69226139294923</v>
      </c>
      <c r="T14" s="204">
        <f t="shared" si="2"/>
        <v>220.13086844368013</v>
      </c>
      <c r="U14" s="204">
        <f t="shared" si="2"/>
        <v>204.82880481513325</v>
      </c>
      <c r="V14" s="204">
        <f t="shared" si="2"/>
        <v>228.4130696474634</v>
      </c>
      <c r="W14" s="204">
        <f t="shared" si="2"/>
        <v>204.92674118658641</v>
      </c>
      <c r="X14" s="204">
        <f t="shared" si="2"/>
        <v>229.01470335339644</v>
      </c>
      <c r="Y14" s="204">
        <f t="shared" si="2"/>
        <v>578.73568357695626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  <c r="Y15" s="204">
        <v>0</v>
      </c>
      <c r="DA15" s="71" t="s">
        <v>2530</v>
      </c>
    </row>
    <row r="16" spans="1:105" ht="12" customHeight="1" x14ac:dyDescent="0.25">
      <c r="A16" s="18" t="s">
        <v>31</v>
      </c>
      <c r="B16" s="204">
        <v>59.876268271711091</v>
      </c>
      <c r="C16" s="204">
        <v>62.135769561478931</v>
      </c>
      <c r="D16" s="204">
        <v>61.006018916595011</v>
      </c>
      <c r="E16" s="204">
        <v>133.63233018056749</v>
      </c>
      <c r="F16" s="204">
        <v>29.675666380051592</v>
      </c>
      <c r="G16" s="204">
        <v>23.073516766981939</v>
      </c>
      <c r="H16" s="204">
        <v>95.521754084264813</v>
      </c>
      <c r="I16" s="204">
        <v>104.5921754084265</v>
      </c>
      <c r="J16" s="204">
        <v>59.375752364574367</v>
      </c>
      <c r="K16" s="204">
        <v>64.866466036113493</v>
      </c>
      <c r="L16" s="204">
        <v>58.26990541702493</v>
      </c>
      <c r="M16" s="204">
        <v>61.568185726569212</v>
      </c>
      <c r="N16" s="204">
        <v>46.17609630266552</v>
      </c>
      <c r="O16" s="204">
        <v>43.977300085984517</v>
      </c>
      <c r="P16" s="204">
        <v>35.142046431642299</v>
      </c>
      <c r="Q16" s="204">
        <v>35.757093723129827</v>
      </c>
      <c r="R16" s="204">
        <v>28.80653482373172</v>
      </c>
      <c r="S16" s="204">
        <v>28.80653482373172</v>
      </c>
      <c r="T16" s="204">
        <v>29.835339638865001</v>
      </c>
      <c r="U16" s="204">
        <v>22.63370593293207</v>
      </c>
      <c r="V16" s="204">
        <v>20.576096302665519</v>
      </c>
      <c r="W16" s="204">
        <v>23.662510748065351</v>
      </c>
      <c r="X16" s="204">
        <v>40.123387790197761</v>
      </c>
      <c r="Y16" s="204">
        <v>39.09458297506449</v>
      </c>
      <c r="DA16" s="71" t="s">
        <v>2531</v>
      </c>
    </row>
    <row r="17" spans="1:105" ht="12" customHeight="1" x14ac:dyDescent="0.25">
      <c r="A17" s="18" t="s">
        <v>71</v>
      </c>
      <c r="B17" s="204">
        <v>484.76165090283752</v>
      </c>
      <c r="C17" s="204">
        <v>485.78865004299217</v>
      </c>
      <c r="D17" s="204">
        <v>557.68125537403262</v>
      </c>
      <c r="E17" s="204">
        <v>503.86870163370588</v>
      </c>
      <c r="F17" s="204">
        <v>476.21736887360282</v>
      </c>
      <c r="G17" s="204">
        <v>470.06173688736033</v>
      </c>
      <c r="H17" s="204">
        <v>420.94419604471187</v>
      </c>
      <c r="I17" s="204">
        <v>438.51908856405839</v>
      </c>
      <c r="J17" s="204">
        <v>472.18693035253648</v>
      </c>
      <c r="K17" s="204">
        <v>617.77687016337052</v>
      </c>
      <c r="L17" s="204">
        <v>494.84772141014611</v>
      </c>
      <c r="M17" s="204">
        <v>391.42502149613068</v>
      </c>
      <c r="N17" s="204">
        <v>376.02863284608759</v>
      </c>
      <c r="O17" s="204">
        <v>342.21676698194318</v>
      </c>
      <c r="P17" s="204">
        <v>270.06638005159073</v>
      </c>
      <c r="Q17" s="204">
        <v>197.36079105760959</v>
      </c>
      <c r="R17" s="204">
        <v>200.9802235597592</v>
      </c>
      <c r="S17" s="204">
        <v>198.99501289767841</v>
      </c>
      <c r="T17" s="204">
        <v>184.57437661220979</v>
      </c>
      <c r="U17" s="204">
        <v>178.40111779879621</v>
      </c>
      <c r="V17" s="204">
        <v>204.0429922613929</v>
      </c>
      <c r="W17" s="204">
        <v>176.5066208082545</v>
      </c>
      <c r="X17" s="204">
        <v>187.94780739466901</v>
      </c>
      <c r="Y17" s="204">
        <v>191.502407566638</v>
      </c>
      <c r="DA17" s="71" t="s">
        <v>2532</v>
      </c>
    </row>
    <row r="18" spans="1:105" ht="12" customHeight="1" x14ac:dyDescent="0.25">
      <c r="A18" s="18" t="s">
        <v>32</v>
      </c>
      <c r="B18" s="204">
        <v>21.228632846087699</v>
      </c>
      <c r="C18" s="204">
        <v>27.01822871883061</v>
      </c>
      <c r="D18" s="204">
        <v>42.457265692175397</v>
      </c>
      <c r="E18" s="204">
        <v>10.633533963886499</v>
      </c>
      <c r="F18" s="204">
        <v>12.5615649183147</v>
      </c>
      <c r="G18" s="204">
        <v>7.7223559759243336</v>
      </c>
      <c r="H18" s="204">
        <v>5.780997420464316</v>
      </c>
      <c r="I18" s="204">
        <v>7.7250214961306964</v>
      </c>
      <c r="J18" s="204">
        <v>2.8966466036113498</v>
      </c>
      <c r="K18" s="204">
        <v>2.8910576096302658</v>
      </c>
      <c r="L18" s="204">
        <v>2.8910576096302658</v>
      </c>
      <c r="M18" s="204">
        <v>1.9274290627687021</v>
      </c>
      <c r="N18" s="204">
        <v>1.9274290627687021</v>
      </c>
      <c r="O18" s="204">
        <v>1.9274290627687021</v>
      </c>
      <c r="P18" s="204">
        <v>0.96354256233877889</v>
      </c>
      <c r="Q18" s="204">
        <v>0.97291487532244181</v>
      </c>
      <c r="R18" s="204">
        <v>7.7085984522785891</v>
      </c>
      <c r="S18" s="204">
        <v>2.8907136715391228</v>
      </c>
      <c r="T18" s="204">
        <v>2.8907136715391228</v>
      </c>
      <c r="U18" s="204">
        <v>0.96354256233877889</v>
      </c>
      <c r="V18" s="204">
        <v>0.96354256233877889</v>
      </c>
      <c r="W18" s="204">
        <v>1.9271711092003441</v>
      </c>
      <c r="X18" s="204">
        <v>0</v>
      </c>
      <c r="Y18" s="204">
        <v>0</v>
      </c>
      <c r="DA18" s="71" t="s">
        <v>2533</v>
      </c>
    </row>
    <row r="19" spans="1:105" ht="12" customHeight="1" x14ac:dyDescent="0.25">
      <c r="A19" s="18" t="s">
        <v>33</v>
      </c>
      <c r="B19" s="204">
        <v>0</v>
      </c>
      <c r="C19" s="204">
        <v>0</v>
      </c>
      <c r="D19" s="204">
        <v>0</v>
      </c>
      <c r="E19" s="204">
        <v>0.9592433361994841</v>
      </c>
      <c r="F19" s="204">
        <v>0.9592433361994841</v>
      </c>
      <c r="G19" s="204">
        <v>0</v>
      </c>
      <c r="H19" s="204">
        <v>0</v>
      </c>
      <c r="I19" s="204">
        <v>0</v>
      </c>
      <c r="J19" s="204">
        <v>0.75021496130696463</v>
      </c>
      <c r="K19" s="204">
        <v>3.750988822012038</v>
      </c>
      <c r="L19" s="204">
        <v>1.5003439380911441</v>
      </c>
      <c r="M19" s="204">
        <v>1.709458297506449</v>
      </c>
      <c r="N19" s="204">
        <v>1.918486672398968</v>
      </c>
      <c r="O19" s="204">
        <v>1.918486672398968</v>
      </c>
      <c r="P19" s="204">
        <v>1.8870163370593289</v>
      </c>
      <c r="Q19" s="204">
        <v>1.832244196044712</v>
      </c>
      <c r="R19" s="204">
        <v>1.8869303525365431</v>
      </c>
      <c r="S19" s="204">
        <v>0</v>
      </c>
      <c r="T19" s="204">
        <v>2.830438521066208</v>
      </c>
      <c r="U19" s="204">
        <v>2.830438521066208</v>
      </c>
      <c r="V19" s="204">
        <v>2.830438521066208</v>
      </c>
      <c r="W19" s="204">
        <v>2.830438521066208</v>
      </c>
      <c r="X19" s="204">
        <v>0.94350816852966468</v>
      </c>
      <c r="Y19" s="204">
        <v>348.13869303525371</v>
      </c>
      <c r="DA19" s="71" t="s">
        <v>2534</v>
      </c>
    </row>
    <row r="20" spans="1:105" ht="12" customHeight="1" x14ac:dyDescent="0.25">
      <c r="A20" s="14" t="s">
        <v>34</v>
      </c>
      <c r="B20" s="204">
        <f t="shared" ref="B20:Y20" si="3">B21+B22</f>
        <v>1654.6861564918318</v>
      </c>
      <c r="C20" s="204">
        <f t="shared" si="3"/>
        <v>1655.6749785038687</v>
      </c>
      <c r="D20" s="204">
        <f t="shared" si="3"/>
        <v>1581.1263972484946</v>
      </c>
      <c r="E20" s="204">
        <f t="shared" si="3"/>
        <v>1185.6114359415301</v>
      </c>
      <c r="F20" s="204">
        <f t="shared" si="3"/>
        <v>1851.139122957868</v>
      </c>
      <c r="G20" s="204">
        <f t="shared" si="3"/>
        <v>1838.7629406706787</v>
      </c>
      <c r="H20" s="204">
        <f t="shared" si="3"/>
        <v>1971.0216680997421</v>
      </c>
      <c r="I20" s="204">
        <f t="shared" si="3"/>
        <v>1829.578675838349</v>
      </c>
      <c r="J20" s="204">
        <f t="shared" si="3"/>
        <v>1952.068013757523</v>
      </c>
      <c r="K20" s="204">
        <f t="shared" si="3"/>
        <v>1631.596818572657</v>
      </c>
      <c r="L20" s="204">
        <f t="shared" si="3"/>
        <v>1788.993293207222</v>
      </c>
      <c r="M20" s="204">
        <f t="shared" si="3"/>
        <v>1742.664746345657</v>
      </c>
      <c r="N20" s="204">
        <f t="shared" si="3"/>
        <v>1806.4006018916591</v>
      </c>
      <c r="O20" s="204">
        <f t="shared" si="3"/>
        <v>1893.2075666380047</v>
      </c>
      <c r="P20" s="204">
        <f t="shared" si="3"/>
        <v>1666.1387790197764</v>
      </c>
      <c r="Q20" s="204">
        <f t="shared" si="3"/>
        <v>1713.9079965606188</v>
      </c>
      <c r="R20" s="204">
        <f t="shared" si="3"/>
        <v>1774.7964746345656</v>
      </c>
      <c r="S20" s="204">
        <f t="shared" si="3"/>
        <v>1815.8584694754941</v>
      </c>
      <c r="T20" s="204">
        <f t="shared" si="3"/>
        <v>1777.5889939810838</v>
      </c>
      <c r="U20" s="204">
        <f t="shared" si="3"/>
        <v>1771.6665520206368</v>
      </c>
      <c r="V20" s="204">
        <f t="shared" si="3"/>
        <v>1643.7596732588133</v>
      </c>
      <c r="W20" s="204">
        <f t="shared" si="3"/>
        <v>1775.7022068249873</v>
      </c>
      <c r="X20" s="204">
        <f t="shared" si="3"/>
        <v>1506.2251668658141</v>
      </c>
      <c r="Y20" s="204">
        <f t="shared" si="3"/>
        <v>1363.8835663768173</v>
      </c>
      <c r="DA20" s="71"/>
    </row>
    <row r="21" spans="1:105" ht="12" customHeight="1" x14ac:dyDescent="0.25">
      <c r="A21" s="18" t="s">
        <v>73</v>
      </c>
      <c r="B21" s="204">
        <v>1586.6723989681859</v>
      </c>
      <c r="C21" s="204">
        <v>1594.9484092863279</v>
      </c>
      <c r="D21" s="204">
        <v>1522.807394668959</v>
      </c>
      <c r="E21" s="204">
        <v>1183.483319002579</v>
      </c>
      <c r="F21" s="204">
        <v>1850.279277730009</v>
      </c>
      <c r="G21" s="204">
        <v>1838.182545141874</v>
      </c>
      <c r="H21" s="204">
        <v>1971.0216680997421</v>
      </c>
      <c r="I21" s="204">
        <v>1829.578675838349</v>
      </c>
      <c r="J21" s="204">
        <v>1952.068013757523</v>
      </c>
      <c r="K21" s="204">
        <v>1631.596818572657</v>
      </c>
      <c r="L21" s="204">
        <v>1788.993293207222</v>
      </c>
      <c r="M21" s="204">
        <v>1742.664746345657</v>
      </c>
      <c r="N21" s="204">
        <v>1792.0841788478069</v>
      </c>
      <c r="O21" s="204">
        <v>1877.730352536543</v>
      </c>
      <c r="P21" s="204">
        <v>1652.8971625107481</v>
      </c>
      <c r="Q21" s="204">
        <v>1699.247635425623</v>
      </c>
      <c r="R21" s="204">
        <v>1760.909974204643</v>
      </c>
      <c r="S21" s="204">
        <v>1803.218744625967</v>
      </c>
      <c r="T21" s="204">
        <v>1770.258813413586</v>
      </c>
      <c r="U21" s="204">
        <v>1762.939122957868</v>
      </c>
      <c r="V21" s="204">
        <v>1634.63611349957</v>
      </c>
      <c r="W21" s="204">
        <v>1768.33161353178</v>
      </c>
      <c r="X21" s="204">
        <v>1498.329208138385</v>
      </c>
      <c r="Y21" s="204">
        <v>1354.3925087671871</v>
      </c>
      <c r="DA21" s="71" t="s">
        <v>2535</v>
      </c>
    </row>
    <row r="22" spans="1:105" ht="12" customHeight="1" x14ac:dyDescent="0.25">
      <c r="A22" s="18" t="s">
        <v>36</v>
      </c>
      <c r="B22" s="204">
        <v>68.013757523645737</v>
      </c>
      <c r="C22" s="204">
        <v>60.726569217540828</v>
      </c>
      <c r="D22" s="204">
        <v>58.319002579535677</v>
      </c>
      <c r="E22" s="204">
        <v>2.1281169389509889</v>
      </c>
      <c r="F22" s="204">
        <v>0.85984522785898532</v>
      </c>
      <c r="G22" s="204">
        <v>0.58039552880481504</v>
      </c>
      <c r="H22" s="204">
        <v>0</v>
      </c>
      <c r="I22" s="204">
        <v>0</v>
      </c>
      <c r="J22" s="204">
        <v>0</v>
      </c>
      <c r="K22" s="204">
        <v>0</v>
      </c>
      <c r="L22" s="204">
        <v>0</v>
      </c>
      <c r="M22" s="204">
        <v>0</v>
      </c>
      <c r="N22" s="204">
        <v>14.31642304385211</v>
      </c>
      <c r="O22" s="204">
        <v>15.47721410146174</v>
      </c>
      <c r="P22" s="204">
        <v>13.24161650902837</v>
      </c>
      <c r="Q22" s="204">
        <v>14.6603611349957</v>
      </c>
      <c r="R22" s="204">
        <v>13.886500429922609</v>
      </c>
      <c r="S22" s="204">
        <v>12.639724849527081</v>
      </c>
      <c r="T22" s="204">
        <v>7.33018056749785</v>
      </c>
      <c r="U22" s="204">
        <v>8.7274290627687012</v>
      </c>
      <c r="V22" s="204">
        <v>9.1235597592433351</v>
      </c>
      <c r="W22" s="204">
        <v>7.3705932932072216</v>
      </c>
      <c r="X22" s="204">
        <v>7.8959587274290621</v>
      </c>
      <c r="Y22" s="204">
        <v>9.4910576096302659</v>
      </c>
      <c r="DA22" s="71" t="s">
        <v>2536</v>
      </c>
    </row>
    <row r="23" spans="1:105" ht="12" customHeight="1" x14ac:dyDescent="0.25">
      <c r="A23" s="14" t="s">
        <v>37</v>
      </c>
      <c r="B23" s="204">
        <f t="shared" ref="B23:Y23" si="4">B24+B25+B26+B27+B28+B29</f>
        <v>0</v>
      </c>
      <c r="C23" s="204">
        <f t="shared" si="4"/>
        <v>0</v>
      </c>
      <c r="D23" s="204">
        <f t="shared" si="4"/>
        <v>0</v>
      </c>
      <c r="E23" s="204">
        <f t="shared" si="4"/>
        <v>4.1208082545141869</v>
      </c>
      <c r="F23" s="204">
        <f t="shared" si="4"/>
        <v>4.2515047291487527</v>
      </c>
      <c r="G23" s="204">
        <f t="shared" si="4"/>
        <v>8.4495270851246769</v>
      </c>
      <c r="H23" s="204">
        <f t="shared" si="4"/>
        <v>16.895270851246778</v>
      </c>
      <c r="I23" s="204">
        <f t="shared" si="4"/>
        <v>14.45528804815133</v>
      </c>
      <c r="J23" s="204">
        <f t="shared" si="4"/>
        <v>27.746947549441099</v>
      </c>
      <c r="K23" s="204">
        <f t="shared" si="4"/>
        <v>33.113155631986238</v>
      </c>
      <c r="L23" s="204">
        <f t="shared" si="4"/>
        <v>44.364660361134995</v>
      </c>
      <c r="M23" s="204">
        <f t="shared" si="4"/>
        <v>31.507050730868443</v>
      </c>
      <c r="N23" s="204">
        <f t="shared" si="4"/>
        <v>35.015219260533108</v>
      </c>
      <c r="O23" s="204">
        <f t="shared" si="4"/>
        <v>98.566723989681861</v>
      </c>
      <c r="P23" s="204">
        <f t="shared" si="4"/>
        <v>52.552106620808253</v>
      </c>
      <c r="Q23" s="204">
        <f t="shared" si="4"/>
        <v>61.915993121238188</v>
      </c>
      <c r="R23" s="204">
        <f t="shared" si="4"/>
        <v>101.8298366294067</v>
      </c>
      <c r="S23" s="204">
        <f t="shared" si="4"/>
        <v>40.344196044711964</v>
      </c>
      <c r="T23" s="204">
        <f t="shared" si="4"/>
        <v>60.679989563561222</v>
      </c>
      <c r="U23" s="204">
        <f t="shared" si="4"/>
        <v>54.172146035060706</v>
      </c>
      <c r="V23" s="204">
        <f t="shared" si="4"/>
        <v>67.106705902936241</v>
      </c>
      <c r="W23" s="204">
        <f t="shared" si="4"/>
        <v>76.647862629504701</v>
      </c>
      <c r="X23" s="204">
        <f t="shared" si="4"/>
        <v>73.896240007723293</v>
      </c>
      <c r="Y23" s="204">
        <f t="shared" si="4"/>
        <v>54.123821318959529</v>
      </c>
      <c r="DA23" s="71"/>
    </row>
    <row r="24" spans="1:105" ht="12" customHeight="1" x14ac:dyDescent="0.25">
      <c r="A24" s="18" t="s">
        <v>38</v>
      </c>
      <c r="B24" s="204">
        <v>0</v>
      </c>
      <c r="C24" s="204">
        <v>0</v>
      </c>
      <c r="D24" s="204">
        <v>0</v>
      </c>
      <c r="E24" s="204">
        <v>3.6065348237317281</v>
      </c>
      <c r="F24" s="204">
        <v>4.2036973344797932</v>
      </c>
      <c r="G24" s="204">
        <v>6.5682717110920024</v>
      </c>
      <c r="H24" s="204">
        <v>15.97884780739467</v>
      </c>
      <c r="I24" s="204">
        <v>10.65253654342218</v>
      </c>
      <c r="J24" s="204">
        <v>23.717368873602751</v>
      </c>
      <c r="K24" s="204">
        <v>27.204557179707649</v>
      </c>
      <c r="L24" s="204">
        <v>39.552880481513327</v>
      </c>
      <c r="M24" s="204">
        <v>28.58993981083405</v>
      </c>
      <c r="N24" s="204">
        <v>32.626397248495273</v>
      </c>
      <c r="O24" s="204">
        <v>95.060705073086851</v>
      </c>
      <c r="P24" s="204">
        <v>47.219862424763541</v>
      </c>
      <c r="Q24" s="204">
        <v>51.232502149613083</v>
      </c>
      <c r="R24" s="204">
        <v>90.307652622527939</v>
      </c>
      <c r="S24" s="204">
        <v>34.799742046431653</v>
      </c>
      <c r="T24" s="204">
        <v>55.507824591573517</v>
      </c>
      <c r="U24" s="204">
        <v>48.700601891659502</v>
      </c>
      <c r="V24" s="204">
        <v>59.854772141014621</v>
      </c>
      <c r="W24" s="204">
        <v>53.812037833190033</v>
      </c>
      <c r="X24" s="204">
        <v>52.569991401547718</v>
      </c>
      <c r="Y24" s="204">
        <v>31.55150472914875</v>
      </c>
      <c r="DA24" s="71" t="s">
        <v>2537</v>
      </c>
    </row>
    <row r="25" spans="1:105" ht="12" customHeight="1" x14ac:dyDescent="0.25">
      <c r="A25" s="18" t="s">
        <v>74</v>
      </c>
      <c r="B25" s="204">
        <v>0</v>
      </c>
      <c r="C25" s="204">
        <v>0</v>
      </c>
      <c r="D25" s="204">
        <v>0</v>
      </c>
      <c r="E25" s="204">
        <v>2.3903697334479789E-2</v>
      </c>
      <c r="F25" s="204">
        <v>4.7807394668959592E-2</v>
      </c>
      <c r="G25" s="204">
        <v>1.050902837489252</v>
      </c>
      <c r="H25" s="204">
        <v>4.7807394668959592E-2</v>
      </c>
      <c r="I25" s="204">
        <v>2.07798796216681</v>
      </c>
      <c r="J25" s="204">
        <v>1.1226139294926909</v>
      </c>
      <c r="K25" s="204">
        <v>1.265864144453998</v>
      </c>
      <c r="L25" s="204">
        <v>0.78822012037833178</v>
      </c>
      <c r="M25" s="204">
        <v>1.4808254514187451</v>
      </c>
      <c r="N25" s="204">
        <v>1.385296646603611</v>
      </c>
      <c r="O25" s="204">
        <v>1.863026655202064</v>
      </c>
      <c r="P25" s="204">
        <v>3.558813413585554</v>
      </c>
      <c r="Q25" s="204">
        <v>8.8612209802235586</v>
      </c>
      <c r="R25" s="204">
        <v>9.3866723989681855</v>
      </c>
      <c r="S25" s="204">
        <v>3.3438521066208078</v>
      </c>
      <c r="T25" s="204">
        <v>2.1496130696474629</v>
      </c>
      <c r="U25" s="204">
        <v>2.4601031814273431</v>
      </c>
      <c r="V25" s="204">
        <v>4.1081685296646597</v>
      </c>
      <c r="W25" s="204">
        <v>20.31791355334477</v>
      </c>
      <c r="X25" s="204">
        <v>19.617911380101798</v>
      </c>
      <c r="Y25" s="204">
        <v>21.212736288702651</v>
      </c>
      <c r="DA25" s="71" t="s">
        <v>2538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0.49036973344797941</v>
      </c>
      <c r="F26" s="204">
        <v>0</v>
      </c>
      <c r="G26" s="204">
        <v>0.83035253654342212</v>
      </c>
      <c r="H26" s="204">
        <v>0.86861564918314704</v>
      </c>
      <c r="I26" s="204">
        <v>1.7247635425623391</v>
      </c>
      <c r="J26" s="204">
        <v>2.906964746345658</v>
      </c>
      <c r="K26" s="204">
        <v>4.6427343078245906</v>
      </c>
      <c r="L26" s="204">
        <v>4.0235597592433354</v>
      </c>
      <c r="M26" s="204">
        <v>1.436285468615649</v>
      </c>
      <c r="N26" s="204">
        <v>1.003525365434222</v>
      </c>
      <c r="O26" s="204">
        <v>1.6429922613929491</v>
      </c>
      <c r="P26" s="204">
        <v>1.7734307824591571</v>
      </c>
      <c r="Q26" s="204">
        <v>1.8222699914015481</v>
      </c>
      <c r="R26" s="204">
        <v>2.1355116079105758</v>
      </c>
      <c r="S26" s="204">
        <v>2.2006018916595012</v>
      </c>
      <c r="T26" s="204">
        <v>1.9998280309544281</v>
      </c>
      <c r="U26" s="204">
        <v>1.9293207222699911</v>
      </c>
      <c r="V26" s="204">
        <v>2.1462596732588128</v>
      </c>
      <c r="W26" s="204">
        <v>1.3650902837489249</v>
      </c>
      <c r="X26" s="204">
        <v>0.635597592433362</v>
      </c>
      <c r="Y26" s="204">
        <v>0</v>
      </c>
      <c r="DA26" s="71" t="s">
        <v>2539</v>
      </c>
    </row>
    <row r="27" spans="1:105" ht="12" customHeight="1" x14ac:dyDescent="0.25">
      <c r="A27" s="18" t="s">
        <v>76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0</v>
      </c>
      <c r="R27" s="204">
        <v>0</v>
      </c>
      <c r="S27" s="204">
        <v>0</v>
      </c>
      <c r="T27" s="204">
        <v>4.7807394668959592E-2</v>
      </c>
      <c r="U27" s="204">
        <v>7.1625107480653469E-2</v>
      </c>
      <c r="V27" s="204">
        <v>4.7807394668959592E-2</v>
      </c>
      <c r="W27" s="204">
        <v>4.7807394668959592E-2</v>
      </c>
      <c r="X27" s="204">
        <v>7.1625107480653469E-2</v>
      </c>
      <c r="Y27" s="204">
        <v>7.1625107480653469E-2</v>
      </c>
      <c r="DA27" s="71" t="s">
        <v>2540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2.3903697334479789E-2</v>
      </c>
      <c r="W28" s="204">
        <v>4.7807394668959592E-2</v>
      </c>
      <c r="X28" s="204">
        <v>0</v>
      </c>
      <c r="Y28" s="204">
        <v>2.3903697334479789E-2</v>
      </c>
      <c r="DA28" s="71" t="s">
        <v>2541</v>
      </c>
    </row>
    <row r="29" spans="1:105" ht="12" customHeight="1" x14ac:dyDescent="0.25">
      <c r="A29" s="18" t="s">
        <v>78</v>
      </c>
      <c r="B29" s="204">
        <v>0</v>
      </c>
      <c r="C29" s="204">
        <v>0</v>
      </c>
      <c r="D29" s="204">
        <v>0</v>
      </c>
      <c r="E29" s="204">
        <v>0</v>
      </c>
      <c r="F29" s="204">
        <v>0</v>
      </c>
      <c r="G29" s="204">
        <v>0</v>
      </c>
      <c r="H29" s="204">
        <v>0</v>
      </c>
      <c r="I29" s="204">
        <v>0</v>
      </c>
      <c r="J29" s="204">
        <v>0</v>
      </c>
      <c r="K29" s="204">
        <v>0</v>
      </c>
      <c r="L29" s="204">
        <v>0</v>
      </c>
      <c r="M29" s="204">
        <v>0</v>
      </c>
      <c r="N29" s="204">
        <v>0</v>
      </c>
      <c r="O29" s="204">
        <v>0</v>
      </c>
      <c r="P29" s="204">
        <v>0</v>
      </c>
      <c r="Q29" s="204">
        <v>0</v>
      </c>
      <c r="R29" s="204">
        <v>0</v>
      </c>
      <c r="S29" s="204">
        <v>0</v>
      </c>
      <c r="T29" s="204">
        <v>0.97491647671685877</v>
      </c>
      <c r="U29" s="204">
        <v>1.010495132223211</v>
      </c>
      <c r="V29" s="204">
        <v>0.92579446699469992</v>
      </c>
      <c r="W29" s="204">
        <v>1.0572061698830511</v>
      </c>
      <c r="X29" s="204">
        <v>1.001114526159772</v>
      </c>
      <c r="Y29" s="204">
        <v>1.264051496292985</v>
      </c>
      <c r="DA29" s="71" t="s">
        <v>2542</v>
      </c>
    </row>
    <row r="30" spans="1:105" ht="12" customHeight="1" x14ac:dyDescent="0.25">
      <c r="A30" s="14" t="s">
        <v>39</v>
      </c>
      <c r="B30" s="204">
        <v>0</v>
      </c>
      <c r="C30" s="204">
        <v>0</v>
      </c>
      <c r="D30" s="204">
        <v>0</v>
      </c>
      <c r="E30" s="204">
        <v>457.84368013757518</v>
      </c>
      <c r="F30" s="204">
        <v>377.68701633705928</v>
      </c>
      <c r="G30" s="204">
        <v>381.65184866723979</v>
      </c>
      <c r="H30" s="204">
        <v>187.9717110920034</v>
      </c>
      <c r="I30" s="204">
        <v>228.93379191745481</v>
      </c>
      <c r="J30" s="204">
        <v>300.49200343938088</v>
      </c>
      <c r="K30" s="204">
        <v>277.06122098022348</v>
      </c>
      <c r="L30" s="204">
        <v>313.74797936371448</v>
      </c>
      <c r="M30" s="204">
        <v>314.67944969905409</v>
      </c>
      <c r="N30" s="204">
        <v>313.96294067067919</v>
      </c>
      <c r="O30" s="204">
        <v>284.51324161650899</v>
      </c>
      <c r="P30" s="204">
        <v>262.92158211521922</v>
      </c>
      <c r="Q30" s="204">
        <v>237.1501289767842</v>
      </c>
      <c r="R30" s="204">
        <v>248.4713671539123</v>
      </c>
      <c r="S30" s="204">
        <v>258.55064488392088</v>
      </c>
      <c r="T30" s="204">
        <v>253.20051590713669</v>
      </c>
      <c r="U30" s="204">
        <v>243.0973344797936</v>
      </c>
      <c r="V30" s="204">
        <v>236.76792777300079</v>
      </c>
      <c r="W30" s="204">
        <v>255.37403267411861</v>
      </c>
      <c r="X30" s="204">
        <v>238.46371453138431</v>
      </c>
      <c r="Y30" s="204">
        <v>222.72381771281169</v>
      </c>
      <c r="DA30" s="71" t="s">
        <v>2543</v>
      </c>
    </row>
    <row r="31" spans="1:105" ht="12" customHeight="1" x14ac:dyDescent="0.25">
      <c r="A31" s="21" t="s">
        <v>40</v>
      </c>
      <c r="B31" s="207">
        <v>880.05159071367143</v>
      </c>
      <c r="C31" s="207">
        <v>907.05073086844357</v>
      </c>
      <c r="D31" s="207">
        <v>895.52880481513319</v>
      </c>
      <c r="E31" s="207">
        <v>2112.897678417884</v>
      </c>
      <c r="F31" s="207">
        <v>2093.465176268272</v>
      </c>
      <c r="G31" s="207">
        <v>2088.8220120378328</v>
      </c>
      <c r="H31" s="207">
        <v>2187.2742906276872</v>
      </c>
      <c r="I31" s="207">
        <v>2283.6629406706788</v>
      </c>
      <c r="J31" s="207">
        <v>3142.4763542562341</v>
      </c>
      <c r="K31" s="207">
        <v>2512.6397248495268</v>
      </c>
      <c r="L31" s="207">
        <v>2829.7506448839208</v>
      </c>
      <c r="M31" s="207">
        <v>3126.483233018057</v>
      </c>
      <c r="N31" s="207">
        <v>3134.3078245915731</v>
      </c>
      <c r="O31" s="207">
        <v>3198.7962166809971</v>
      </c>
      <c r="P31" s="207">
        <v>3379.4496990541702</v>
      </c>
      <c r="Q31" s="207">
        <v>2873.688736027515</v>
      </c>
      <c r="R31" s="207">
        <v>2877.55803955288</v>
      </c>
      <c r="S31" s="207">
        <v>2915.563198624247</v>
      </c>
      <c r="T31" s="207">
        <v>2925.1934651762681</v>
      </c>
      <c r="U31" s="207">
        <v>2831.728288907997</v>
      </c>
      <c r="V31" s="207">
        <v>2549.4411006018909</v>
      </c>
      <c r="W31" s="207">
        <v>2669.9914015477211</v>
      </c>
      <c r="X31" s="207">
        <v>2567.8417884780738</v>
      </c>
      <c r="Y31" s="207">
        <v>2458.5554600171972</v>
      </c>
      <c r="DA31" s="86" t="s">
        <v>2544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MAE_emi!B5</f>
        <v>5754.821255611645</v>
      </c>
      <c r="C33" s="203">
        <f>MAE_emi!C5</f>
        <v>5795.9897420471916</v>
      </c>
      <c r="D33" s="203">
        <f>MAE_emi!D5</f>
        <v>5857.8478016279087</v>
      </c>
      <c r="E33" s="203">
        <f>MAE_emi!E5</f>
        <v>4839.0565305289892</v>
      </c>
      <c r="F33" s="203">
        <f>MAE_emi!F5</f>
        <v>6033.2067764726926</v>
      </c>
      <c r="G33" s="203">
        <f>MAE_emi!G5</f>
        <v>5948.3189658771007</v>
      </c>
      <c r="H33" s="203">
        <f>MAE_emi!H5</f>
        <v>6334.8676496580611</v>
      </c>
      <c r="I33" s="203">
        <f>MAE_emi!I5</f>
        <v>6073.6784806239848</v>
      </c>
      <c r="J33" s="203">
        <f>MAE_emi!J5</f>
        <v>6342.5462079766921</v>
      </c>
      <c r="K33" s="203">
        <f>MAE_emi!K5</f>
        <v>6034.5565899107287</v>
      </c>
      <c r="L33" s="203">
        <f>MAE_emi!L5</f>
        <v>5983.5552017933533</v>
      </c>
      <c r="M33" s="203">
        <f>MAE_emi!M5</f>
        <v>5559.0846966428307</v>
      </c>
      <c r="N33" s="203">
        <f>MAE_emi!N5</f>
        <v>5605.3046357262538</v>
      </c>
      <c r="O33" s="203">
        <f>MAE_emi!O5</f>
        <v>5683.6775011169157</v>
      </c>
      <c r="P33" s="203">
        <f>MAE_emi!P5</f>
        <v>4907.7720273640098</v>
      </c>
      <c r="Q33" s="203">
        <f>MAE_emi!Q5</f>
        <v>4767.3430177498894</v>
      </c>
      <c r="R33" s="203">
        <f>MAE_emi!R5</f>
        <v>4910.8629182729992</v>
      </c>
      <c r="S33" s="203">
        <f>MAE_emi!S5</f>
        <v>5123.6737648126564</v>
      </c>
      <c r="T33" s="203">
        <f>MAE_emi!T5</f>
        <v>4918.1169689611024</v>
      </c>
      <c r="U33" s="203">
        <f>MAE_emi!U5</f>
        <v>4870.7033679924489</v>
      </c>
      <c r="V33" s="203">
        <f>MAE_emi!V5</f>
        <v>4638.3361391745793</v>
      </c>
      <c r="W33" s="203">
        <f>MAE_emi!W5</f>
        <v>4882.27878636272</v>
      </c>
      <c r="X33" s="203">
        <f>MAE_emi!X5</f>
        <v>4317.79739428629</v>
      </c>
      <c r="Y33" s="203">
        <f>MAE_emi!Y5</f>
        <v>4983.4179126992694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12.441906135799281</v>
      </c>
      <c r="C35" s="284">
        <f t="shared" si="5"/>
        <v>13.02949852842832</v>
      </c>
      <c r="D35" s="284">
        <f t="shared" si="5"/>
        <v>13.461113522300492</v>
      </c>
      <c r="E35" s="284">
        <f t="shared" si="5"/>
        <v>18.629389240724088</v>
      </c>
      <c r="F35" s="284">
        <f t="shared" si="5"/>
        <v>19.601541426950678</v>
      </c>
      <c r="G35" s="284">
        <f t="shared" si="5"/>
        <v>19.369499497965389</v>
      </c>
      <c r="H35" s="284">
        <f t="shared" si="5"/>
        <v>18.120812881198933</v>
      </c>
      <c r="I35" s="284">
        <f t="shared" si="5"/>
        <v>17.177042128804846</v>
      </c>
      <c r="J35" s="284">
        <f t="shared" si="5"/>
        <v>20.728198798998008</v>
      </c>
      <c r="K35" s="284">
        <f t="shared" si="5"/>
        <v>22.714861465994442</v>
      </c>
      <c r="L35" s="284">
        <f t="shared" si="5"/>
        <v>20.883776995157575</v>
      </c>
      <c r="M35" s="284">
        <f t="shared" si="5"/>
        <v>19.663081599837181</v>
      </c>
      <c r="N35" s="284">
        <f t="shared" si="5"/>
        <v>19.956398395442765</v>
      </c>
      <c r="O35" s="284">
        <f t="shared" si="5"/>
        <v>20.465809447724219</v>
      </c>
      <c r="P35" s="284">
        <f t="shared" si="5"/>
        <v>19.240795657202927</v>
      </c>
      <c r="Q35" s="284">
        <f t="shared" si="5"/>
        <v>17.343770409873468</v>
      </c>
      <c r="R35" s="284">
        <f t="shared" si="5"/>
        <v>17.072720367441725</v>
      </c>
      <c r="S35" s="284">
        <f t="shared" si="5"/>
        <v>16.824627353330758</v>
      </c>
      <c r="T35" s="284">
        <f t="shared" si="5"/>
        <v>16.433586046196321</v>
      </c>
      <c r="U35" s="284">
        <f t="shared" si="5"/>
        <v>16.462615171511878</v>
      </c>
      <c r="V35" s="284">
        <f t="shared" si="5"/>
        <v>16.916647805212321</v>
      </c>
      <c r="W35" s="284">
        <f t="shared" si="5"/>
        <v>16.843583963283681</v>
      </c>
      <c r="X35" s="284">
        <f t="shared" si="5"/>
        <v>16.485807525362144</v>
      </c>
      <c r="Y35" s="284">
        <f t="shared" si="5"/>
        <v>16.863464612792011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25.868121417873965</v>
      </c>
      <c r="C36" s="344">
        <f t="shared" si="6"/>
        <v>27.050993014354045</v>
      </c>
      <c r="D36" s="344">
        <f t="shared" si="6"/>
        <v>27.358143238711214</v>
      </c>
      <c r="E36" s="344">
        <f t="shared" si="6"/>
        <v>30.318407752089204</v>
      </c>
      <c r="F36" s="344">
        <f t="shared" si="6"/>
        <v>29.668429317156534</v>
      </c>
      <c r="G36" s="344">
        <f t="shared" si="6"/>
        <v>29.042527615072661</v>
      </c>
      <c r="H36" s="344">
        <f t="shared" si="6"/>
        <v>27.235529360679937</v>
      </c>
      <c r="I36" s="344">
        <f t="shared" si="6"/>
        <v>25.847240732024659</v>
      </c>
      <c r="J36" s="344">
        <f t="shared" si="6"/>
        <v>27.252915675471083</v>
      </c>
      <c r="K36" s="344">
        <f t="shared" si="6"/>
        <v>28.601577133600902</v>
      </c>
      <c r="L36" s="344">
        <f t="shared" si="6"/>
        <v>28.20862137660442</v>
      </c>
      <c r="M36" s="344">
        <f t="shared" si="6"/>
        <v>26.045680372108183</v>
      </c>
      <c r="N36" s="344">
        <f t="shared" si="6"/>
        <v>25.856605727825059</v>
      </c>
      <c r="O36" s="344">
        <f t="shared" si="6"/>
        <v>26.491190355758476</v>
      </c>
      <c r="P36" s="344">
        <f t="shared" si="6"/>
        <v>24.81819220777189</v>
      </c>
      <c r="Q36" s="344">
        <f t="shared" si="6"/>
        <v>23.987117146307209</v>
      </c>
      <c r="R36" s="344">
        <f t="shared" si="6"/>
        <v>23.737952645081482</v>
      </c>
      <c r="S36" s="344">
        <f t="shared" si="6"/>
        <v>23.500397149372763</v>
      </c>
      <c r="T36" s="344">
        <f t="shared" si="6"/>
        <v>23.003544119985058</v>
      </c>
      <c r="U36" s="344">
        <f t="shared" si="6"/>
        <v>22.716965646440048</v>
      </c>
      <c r="V36" s="344">
        <f t="shared" si="6"/>
        <v>22.967783633906752</v>
      </c>
      <c r="W36" s="344">
        <f t="shared" si="6"/>
        <v>22.928936075544861</v>
      </c>
      <c r="X36" s="344">
        <f t="shared" si="6"/>
        <v>21.739299828770037</v>
      </c>
      <c r="Y36" s="344">
        <f t="shared" si="6"/>
        <v>20.779062437262571</v>
      </c>
      <c r="DA36" s="119"/>
    </row>
    <row r="37" spans="1:105" ht="12" customHeight="1" x14ac:dyDescent="0.25">
      <c r="A37" s="158" t="s">
        <v>2136</v>
      </c>
      <c r="B37" s="344">
        <f>IF(MAE_ued!B$5=0,"",MAE_ued!B$5/B$5*1000)</f>
        <v>13.641755873897814</v>
      </c>
      <c r="C37" s="344">
        <f>IF(MAE_ued!C$5=0,"",MAE_ued!C$5/C$5*1000)</f>
        <v>14.268488114416352</v>
      </c>
      <c r="D37" s="344">
        <f>IF(MAE_ued!D$5=0,"",MAE_ued!D$5/D$5*1000)</f>
        <v>14.396412206891585</v>
      </c>
      <c r="E37" s="344">
        <f>IF(MAE_ued!E$5=0,"",MAE_ued!E$5/E$5*1000)</f>
        <v>16.945358796500667</v>
      </c>
      <c r="F37" s="344">
        <f>IF(MAE_ued!F$5=0,"",MAE_ued!F$5/F$5*1000)</f>
        <v>16.37577588744935</v>
      </c>
      <c r="G37" s="344">
        <f>IF(MAE_ued!G$5=0,"",MAE_ued!G$5/G$5*1000)</f>
        <v>16.042367725349418</v>
      </c>
      <c r="H37" s="344">
        <f>IF(MAE_ued!H$5=0,"",MAE_ued!H$5/H$5*1000)</f>
        <v>14.91204774793934</v>
      </c>
      <c r="I37" s="344">
        <f>IF(MAE_ued!I$5=0,"",MAE_ued!I$5/I$5*1000)</f>
        <v>14.217740378594772</v>
      </c>
      <c r="J37" s="344">
        <f>IF(MAE_ued!J$5=0,"",MAE_ued!J$5/J$5*1000)</f>
        <v>15.165060083478602</v>
      </c>
      <c r="K37" s="344">
        <f>IF(MAE_ued!K$5=0,"",MAE_ued!K$5/K$5*1000)</f>
        <v>15.794623611487618</v>
      </c>
      <c r="L37" s="344">
        <f>IF(MAE_ued!L$5=0,"",MAE_ued!L$5/L$5*1000)</f>
        <v>15.677810772652352</v>
      </c>
      <c r="M37" s="344">
        <f>IF(MAE_ued!M$5=0,"",MAE_ued!M$5/M$5*1000)</f>
        <v>14.579024762884455</v>
      </c>
      <c r="N37" s="344">
        <f>IF(MAE_ued!N$5=0,"",MAE_ued!N$5/N$5*1000)</f>
        <v>14.474073114972489</v>
      </c>
      <c r="O37" s="344">
        <f>IF(MAE_ued!O$5=0,"",MAE_ued!O$5/O$5*1000)</f>
        <v>14.802380312917261</v>
      </c>
      <c r="P37" s="344">
        <f>IF(MAE_ued!P$5=0,"",MAE_ued!P$5/P$5*1000)</f>
        <v>13.975553179729671</v>
      </c>
      <c r="Q37" s="344">
        <f>IF(MAE_ued!Q$5=0,"",MAE_ued!Q$5/Q$5*1000)</f>
        <v>13.449081317263232</v>
      </c>
      <c r="R37" s="344">
        <f>IF(MAE_ued!R$5=0,"",MAE_ued!R$5/R$5*1000)</f>
        <v>13.287619594744189</v>
      </c>
      <c r="S37" s="344">
        <f>IF(MAE_ued!S$5=0,"",MAE_ued!S$5/S$5*1000)</f>
        <v>13.155615133295818</v>
      </c>
      <c r="T37" s="344">
        <f>IF(MAE_ued!T$5=0,"",MAE_ued!T$5/T$5*1000)</f>
        <v>12.898835555895637</v>
      </c>
      <c r="U37" s="344">
        <f>IF(MAE_ued!U$5=0,"",MAE_ued!U$5/U$5*1000)</f>
        <v>12.729703466174037</v>
      </c>
      <c r="V37" s="344">
        <f>IF(MAE_ued!V$5=0,"",MAE_ued!V$5/V$5*1000)</f>
        <v>12.841330144194783</v>
      </c>
      <c r="W37" s="344">
        <f>IF(MAE_ued!W$5=0,"",MAE_ued!W$5/W$5*1000)</f>
        <v>12.822514121577225</v>
      </c>
      <c r="X37" s="344">
        <f>IF(MAE_ued!X$5=0,"",MAE_ued!X$5/X$5*1000)</f>
        <v>12.190584453727901</v>
      </c>
      <c r="Y37" s="344">
        <f>IF(MAE_ued!Y$5=0,"",MAE_ued!Y$5/Y$5*1000)</f>
        <v>11.611403215838058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1.8336327591817956</v>
      </c>
      <c r="C38" s="345">
        <f t="shared" si="7"/>
        <v>1.8242129407769494</v>
      </c>
      <c r="D38" s="345">
        <f t="shared" si="7"/>
        <v>1.8479651233938708</v>
      </c>
      <c r="E38" s="345">
        <f t="shared" si="7"/>
        <v>1.0918081554672843</v>
      </c>
      <c r="F38" s="345">
        <f t="shared" si="7"/>
        <v>1.2400949368346608</v>
      </c>
      <c r="G38" s="345">
        <f t="shared" si="7"/>
        <v>1.2295747754316904</v>
      </c>
      <c r="H38" s="345">
        <f t="shared" si="7"/>
        <v>1.2890652711843604</v>
      </c>
      <c r="I38" s="345">
        <f t="shared" si="7"/>
        <v>1.2312046837913051</v>
      </c>
      <c r="J38" s="345">
        <f t="shared" si="7"/>
        <v>1.059643639960276</v>
      </c>
      <c r="K38" s="345">
        <f t="shared" si="7"/>
        <v>1.1686238057610763</v>
      </c>
      <c r="L38" s="345">
        <f t="shared" si="7"/>
        <v>1.0778145133296677</v>
      </c>
      <c r="M38" s="345">
        <f t="shared" si="7"/>
        <v>0.97712856352434507</v>
      </c>
      <c r="N38" s="345">
        <f t="shared" si="7"/>
        <v>0.97799015091463293</v>
      </c>
      <c r="O38" s="345">
        <f t="shared" si="7"/>
        <v>0.96691844823465811</v>
      </c>
      <c r="P38" s="345">
        <f t="shared" si="7"/>
        <v>0.86346950808296075</v>
      </c>
      <c r="Q38" s="345">
        <f t="shared" si="7"/>
        <v>0.92919300096537605</v>
      </c>
      <c r="R38" s="345">
        <f t="shared" si="7"/>
        <v>0.9362121501587235</v>
      </c>
      <c r="S38" s="345">
        <f t="shared" si="7"/>
        <v>0.96698046058401599</v>
      </c>
      <c r="T38" s="345">
        <f t="shared" si="7"/>
        <v>0.93689218969168409</v>
      </c>
      <c r="U38" s="345">
        <f t="shared" si="7"/>
        <v>0.95145454391872331</v>
      </c>
      <c r="V38" s="345">
        <f t="shared" si="7"/>
        <v>0.97875197106253098</v>
      </c>
      <c r="W38" s="345">
        <f t="shared" si="7"/>
        <v>0.97694472847911384</v>
      </c>
      <c r="X38" s="345">
        <f t="shared" si="7"/>
        <v>0.93261038543133101</v>
      </c>
      <c r="Y38" s="345">
        <f t="shared" si="7"/>
        <v>1.0642342175725588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final energy consumption"</f>
        <v>DE: Machinery equipment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3">
        <v>3138.4808254514192</v>
      </c>
      <c r="C5" s="223">
        <v>3177.2550300945818</v>
      </c>
      <c r="D5" s="223">
        <v>3169.8908856405851</v>
      </c>
      <c r="E5" s="223">
        <v>4432.1490971625099</v>
      </c>
      <c r="F5" s="223">
        <v>4865.1168529664674</v>
      </c>
      <c r="G5" s="223">
        <v>4837.7041272570932</v>
      </c>
      <c r="H5" s="223">
        <v>4914.3110060189174</v>
      </c>
      <c r="I5" s="223">
        <v>4933.1184006878739</v>
      </c>
      <c r="J5" s="223">
        <v>5985.5464316423022</v>
      </c>
      <c r="K5" s="223">
        <v>5163.8145313843506</v>
      </c>
      <c r="L5" s="223">
        <v>5551.5630266552052</v>
      </c>
      <c r="M5" s="223">
        <v>5689.2049871023219</v>
      </c>
      <c r="N5" s="223">
        <v>5731.4530524505572</v>
      </c>
      <c r="O5" s="223">
        <v>5878.135339638864</v>
      </c>
      <c r="P5" s="223">
        <v>5683.781513327599</v>
      </c>
      <c r="Q5" s="223">
        <v>5130.6273430782467</v>
      </c>
      <c r="R5" s="223">
        <v>5245.4595012897698</v>
      </c>
      <c r="S5" s="223">
        <v>5298.6321582115206</v>
      </c>
      <c r="T5" s="223">
        <v>5249.3947789014828</v>
      </c>
      <c r="U5" s="223">
        <v>5119.218147754752</v>
      </c>
      <c r="V5" s="223">
        <v>4739.0312114919298</v>
      </c>
      <c r="W5" s="223">
        <v>4997.4974469265462</v>
      </c>
      <c r="X5" s="223">
        <v>4629.7976751452488</v>
      </c>
      <c r="Y5" s="223">
        <v>4682.6326671454763</v>
      </c>
      <c r="DA5" s="89" t="s">
        <v>2528</v>
      </c>
    </row>
    <row r="6" spans="1:105" ht="12" customHeight="1" x14ac:dyDescent="0.25">
      <c r="A6" s="55" t="s">
        <v>91</v>
      </c>
      <c r="B6" s="259">
        <v>51.334861814052182</v>
      </c>
      <c r="C6" s="259">
        <v>52.623797437038561</v>
      </c>
      <c r="D6" s="259">
        <v>52.148094627039697</v>
      </c>
      <c r="E6" s="259">
        <v>93.84944732741728</v>
      </c>
      <c r="F6" s="259">
        <v>99.589784945423588</v>
      </c>
      <c r="G6" s="259">
        <v>99.12703211279225</v>
      </c>
      <c r="H6" s="259">
        <v>103.6998730268498</v>
      </c>
      <c r="I6" s="259">
        <v>105.6857212285836</v>
      </c>
      <c r="J6" s="259">
        <v>134.9862237769064</v>
      </c>
      <c r="K6" s="259">
        <v>112.5918966337009</v>
      </c>
      <c r="L6" s="259">
        <v>123.1815423680732</v>
      </c>
      <c r="M6" s="259">
        <v>130.29142084804641</v>
      </c>
      <c r="N6" s="259">
        <v>130.8475184504974</v>
      </c>
      <c r="O6" s="259">
        <v>133.67087378334901</v>
      </c>
      <c r="P6" s="259">
        <v>134.3826298011532</v>
      </c>
      <c r="Q6" s="259">
        <v>118.42354216545451</v>
      </c>
      <c r="R6" s="259">
        <v>119.64426247390639</v>
      </c>
      <c r="S6" s="259">
        <v>121.53966805354329</v>
      </c>
      <c r="T6" s="259">
        <v>120.8442410526869</v>
      </c>
      <c r="U6" s="259">
        <v>117.5897922929357</v>
      </c>
      <c r="V6" s="259">
        <v>107.3855170654179</v>
      </c>
      <c r="W6" s="259">
        <v>112.9862088587321</v>
      </c>
      <c r="X6" s="259">
        <v>106.1879122518324</v>
      </c>
      <c r="Y6" s="259">
        <v>101.7008014846806</v>
      </c>
      <c r="DA6" s="67" t="s">
        <v>2545</v>
      </c>
    </row>
    <row r="7" spans="1:105" ht="12" customHeight="1" x14ac:dyDescent="0.25">
      <c r="A7" s="173" t="s">
        <v>92</v>
      </c>
      <c r="B7" s="224">
        <v>69.815412067110941</v>
      </c>
      <c r="C7" s="224">
        <v>71.568364514372448</v>
      </c>
      <c r="D7" s="224">
        <v>70.921408692773994</v>
      </c>
      <c r="E7" s="224">
        <v>127.6352483652875</v>
      </c>
      <c r="F7" s="224">
        <v>135.44210752577609</v>
      </c>
      <c r="G7" s="224">
        <v>134.81276367339751</v>
      </c>
      <c r="H7" s="224">
        <v>141.0318273165158</v>
      </c>
      <c r="I7" s="224">
        <v>143.7325808708737</v>
      </c>
      <c r="J7" s="224">
        <v>183.58126433659271</v>
      </c>
      <c r="K7" s="224">
        <v>153.1249794218333</v>
      </c>
      <c r="L7" s="224">
        <v>167.52689762057949</v>
      </c>
      <c r="M7" s="224">
        <v>177.19633235334311</v>
      </c>
      <c r="N7" s="224">
        <v>177.9526250926765</v>
      </c>
      <c r="O7" s="224">
        <v>181.79238834535471</v>
      </c>
      <c r="P7" s="224">
        <v>182.76037652956839</v>
      </c>
      <c r="Q7" s="224">
        <v>161.05601734501809</v>
      </c>
      <c r="R7" s="224">
        <v>162.71619696451259</v>
      </c>
      <c r="S7" s="224">
        <v>165.29394855281899</v>
      </c>
      <c r="T7" s="224">
        <v>164.34816783165419</v>
      </c>
      <c r="U7" s="224">
        <v>159.92211751839261</v>
      </c>
      <c r="V7" s="224">
        <v>146.04430320896839</v>
      </c>
      <c r="W7" s="224">
        <v>153.66124404787561</v>
      </c>
      <c r="X7" s="224">
        <v>144.41556066249211</v>
      </c>
      <c r="Y7" s="224">
        <v>138.3130900191656</v>
      </c>
      <c r="DA7" s="177" t="s">
        <v>2546</v>
      </c>
    </row>
    <row r="8" spans="1:105" ht="12" customHeight="1" x14ac:dyDescent="0.25">
      <c r="A8" s="173" t="s">
        <v>93</v>
      </c>
      <c r="B8" s="224">
        <v>86.242567847607631</v>
      </c>
      <c r="C8" s="224">
        <v>88.407979694224792</v>
      </c>
      <c r="D8" s="224">
        <v>87.608798973426715</v>
      </c>
      <c r="E8" s="224">
        <v>157.66707151006099</v>
      </c>
      <c r="F8" s="224">
        <v>167.31083870831171</v>
      </c>
      <c r="G8" s="224">
        <v>166.53341394949089</v>
      </c>
      <c r="H8" s="224">
        <v>174.2157866851077</v>
      </c>
      <c r="I8" s="224">
        <v>177.5520116640204</v>
      </c>
      <c r="J8" s="224">
        <v>226.77685594520281</v>
      </c>
      <c r="K8" s="224">
        <v>189.15438634461751</v>
      </c>
      <c r="L8" s="224">
        <v>206.9449911783629</v>
      </c>
      <c r="M8" s="224">
        <v>218.889587024718</v>
      </c>
      <c r="N8" s="224">
        <v>219.8238309968356</v>
      </c>
      <c r="O8" s="224">
        <v>224.56706795602639</v>
      </c>
      <c r="P8" s="224">
        <v>225.76281806593741</v>
      </c>
      <c r="Q8" s="224">
        <v>198.95155083796359</v>
      </c>
      <c r="R8" s="224">
        <v>201.0023609561627</v>
      </c>
      <c r="S8" s="224">
        <v>204.18664232995289</v>
      </c>
      <c r="T8" s="224">
        <v>203.01832496851409</v>
      </c>
      <c r="U8" s="224">
        <v>197.550851052132</v>
      </c>
      <c r="V8" s="224">
        <v>180.40766866990211</v>
      </c>
      <c r="W8" s="224">
        <v>189.81683088266999</v>
      </c>
      <c r="X8" s="224">
        <v>178.39569258307839</v>
      </c>
      <c r="Y8" s="224">
        <v>170.85734649426351</v>
      </c>
      <c r="DA8" s="177" t="s">
        <v>2547</v>
      </c>
    </row>
    <row r="9" spans="1:105" ht="12" customHeight="1" x14ac:dyDescent="0.25">
      <c r="A9" s="173" t="s">
        <v>94</v>
      </c>
      <c r="B9" s="224">
        <v>53.388256286614251</v>
      </c>
      <c r="C9" s="224">
        <v>54.728749334520089</v>
      </c>
      <c r="D9" s="224">
        <v>54.23401841212128</v>
      </c>
      <c r="E9" s="224">
        <v>97.603425220513969</v>
      </c>
      <c r="F9" s="224">
        <v>103.5733763432406</v>
      </c>
      <c r="G9" s="224">
        <v>103.0921133973039</v>
      </c>
      <c r="H9" s="224">
        <v>107.8478679479238</v>
      </c>
      <c r="I9" s="224">
        <v>109.9131500777269</v>
      </c>
      <c r="J9" s="224">
        <v>140.38567272798261</v>
      </c>
      <c r="K9" s="224">
        <v>117.095572499049</v>
      </c>
      <c r="L9" s="224">
        <v>128.10880406279611</v>
      </c>
      <c r="M9" s="224">
        <v>135.50307768196831</v>
      </c>
      <c r="N9" s="224">
        <v>136.08141918851729</v>
      </c>
      <c r="O9" s="224">
        <v>139.017708734683</v>
      </c>
      <c r="P9" s="224">
        <v>139.75793499319931</v>
      </c>
      <c r="Q9" s="224">
        <v>123.1604838520727</v>
      </c>
      <c r="R9" s="224">
        <v>124.43003297286261</v>
      </c>
      <c r="S9" s="224">
        <v>126.4012547756851</v>
      </c>
      <c r="T9" s="224">
        <v>125.67801069479439</v>
      </c>
      <c r="U9" s="224">
        <v>122.2933839846532</v>
      </c>
      <c r="V9" s="224">
        <v>111.68093774803459</v>
      </c>
      <c r="W9" s="224">
        <v>117.50565721308141</v>
      </c>
      <c r="X9" s="224">
        <v>110.4354287419057</v>
      </c>
      <c r="Y9" s="224">
        <v>105.7688335440679</v>
      </c>
      <c r="DA9" s="177" t="s">
        <v>2548</v>
      </c>
    </row>
    <row r="10" spans="1:105" ht="12" customHeight="1" x14ac:dyDescent="0.25">
      <c r="A10" s="56" t="s">
        <v>95</v>
      </c>
      <c r="B10" s="260">
        <v>95.336122754682165</v>
      </c>
      <c r="C10" s="260">
        <v>96.19421322107587</v>
      </c>
      <c r="D10" s="260">
        <v>96.216249287182535</v>
      </c>
      <c r="E10" s="260">
        <v>115.59401708100491</v>
      </c>
      <c r="F10" s="260">
        <v>131.83629504555481</v>
      </c>
      <c r="G10" s="260">
        <v>130.98075100671559</v>
      </c>
      <c r="H10" s="260">
        <v>134.70852356819489</v>
      </c>
      <c r="I10" s="260">
        <v>133.85880572102599</v>
      </c>
      <c r="J10" s="260">
        <v>159.8297602097532</v>
      </c>
      <c r="K10" s="260">
        <v>138.82687764913541</v>
      </c>
      <c r="L10" s="260">
        <v>148.04710399399761</v>
      </c>
      <c r="M10" s="260">
        <v>150.78831039224889</v>
      </c>
      <c r="N10" s="260">
        <v>151.84826666691421</v>
      </c>
      <c r="O10" s="260">
        <v>155.46249839811119</v>
      </c>
      <c r="P10" s="260">
        <v>150.28488298819221</v>
      </c>
      <c r="Q10" s="260">
        <v>135.92232642960619</v>
      </c>
      <c r="R10" s="260">
        <v>138.6384084676649</v>
      </c>
      <c r="S10" s="260">
        <v>140.5467078959847</v>
      </c>
      <c r="T10" s="260">
        <v>139.50303637201159</v>
      </c>
      <c r="U10" s="260">
        <v>136.30044486798829</v>
      </c>
      <c r="V10" s="260">
        <v>126.1197066459564</v>
      </c>
      <c r="W10" s="260">
        <v>133.1704359982858</v>
      </c>
      <c r="X10" s="260">
        <v>122.8408176252909</v>
      </c>
      <c r="Y10" s="260">
        <v>120.0306860089552</v>
      </c>
      <c r="DA10" s="68" t="s">
        <v>2549</v>
      </c>
    </row>
    <row r="11" spans="1:105" ht="12" customHeight="1" x14ac:dyDescent="0.25">
      <c r="A11" s="37" t="s">
        <v>159</v>
      </c>
      <c r="B11" s="226">
        <v>22.605320640771559</v>
      </c>
      <c r="C11" s="226">
        <v>22.64058477940193</v>
      </c>
      <c r="D11" s="226">
        <v>26.07056928950924</v>
      </c>
      <c r="E11" s="226">
        <v>23.659070031494569</v>
      </c>
      <c r="F11" s="226">
        <v>21.472192158385312</v>
      </c>
      <c r="G11" s="226">
        <v>21.184084401213472</v>
      </c>
      <c r="H11" s="226">
        <v>18.455523736313602</v>
      </c>
      <c r="I11" s="226">
        <v>19.248469346448061</v>
      </c>
      <c r="J11" s="226">
        <v>19.671170051589009</v>
      </c>
      <c r="K11" s="226">
        <v>26.760681407380531</v>
      </c>
      <c r="L11" s="226">
        <v>21.128961061322631</v>
      </c>
      <c r="M11" s="226">
        <v>16.03911830173184</v>
      </c>
      <c r="N11" s="226">
        <v>15.42246592994487</v>
      </c>
      <c r="O11" s="226">
        <v>14.15521836005273</v>
      </c>
      <c r="P11" s="226">
        <v>10.4738430614401</v>
      </c>
      <c r="Q11" s="226">
        <v>7.9817873456887396</v>
      </c>
      <c r="R11" s="226">
        <v>8.3033998894977366</v>
      </c>
      <c r="S11" s="226">
        <v>8.1651936428128078</v>
      </c>
      <c r="T11" s="226">
        <v>7.4812789177827126</v>
      </c>
      <c r="U11" s="226">
        <v>7.2296819333195534</v>
      </c>
      <c r="V11" s="226">
        <v>8.4436583810543393</v>
      </c>
      <c r="W11" s="226">
        <v>7.2992008789160554</v>
      </c>
      <c r="X11" s="226">
        <v>7.6464635444871094</v>
      </c>
      <c r="Y11" s="226">
        <v>8.5824426389663682</v>
      </c>
      <c r="DA11" s="69" t="s">
        <v>2550</v>
      </c>
    </row>
    <row r="12" spans="1:105" ht="12" customHeight="1" x14ac:dyDescent="0.25">
      <c r="A12" s="37" t="s">
        <v>35</v>
      </c>
      <c r="B12" s="226">
        <v>63.117285577949147</v>
      </c>
      <c r="C12" s="226">
        <v>63.359625316186133</v>
      </c>
      <c r="D12" s="226">
        <v>60.225488332992583</v>
      </c>
      <c r="E12" s="226">
        <v>42.528552915561967</v>
      </c>
      <c r="F12" s="226">
        <v>68.803232341500987</v>
      </c>
      <c r="G12" s="226">
        <v>68.246105451510985</v>
      </c>
      <c r="H12" s="226">
        <v>71.78661654329818</v>
      </c>
      <c r="I12" s="226">
        <v>65.821203474213519</v>
      </c>
      <c r="J12" s="226">
        <v>65.147364626834275</v>
      </c>
      <c r="K12" s="226">
        <v>55.936937942140389</v>
      </c>
      <c r="L12" s="226">
        <v>60.825590715599759</v>
      </c>
      <c r="M12" s="226">
        <v>56.749341831153863</v>
      </c>
      <c r="N12" s="226">
        <v>58.722313310507197</v>
      </c>
      <c r="O12" s="226">
        <v>62.220748379242551</v>
      </c>
      <c r="P12" s="226">
        <v>50.572104245119348</v>
      </c>
      <c r="Q12" s="226">
        <v>55.604363255494832</v>
      </c>
      <c r="R12" s="226">
        <v>58.894725607056543</v>
      </c>
      <c r="S12" s="226">
        <v>59.783089688482548</v>
      </c>
      <c r="T12" s="226">
        <v>57.887125450245122</v>
      </c>
      <c r="U12" s="226">
        <v>57.868009182326382</v>
      </c>
      <c r="V12" s="226">
        <v>54.819197842807469</v>
      </c>
      <c r="W12" s="226">
        <v>60.345820505690853</v>
      </c>
      <c r="X12" s="226">
        <v>49.817033864047382</v>
      </c>
      <c r="Y12" s="226">
        <v>48.726606540965932</v>
      </c>
      <c r="DA12" s="69" t="s">
        <v>2551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4.7807394668960668E-2</v>
      </c>
      <c r="U13" s="226">
        <v>7.162510748065444E-2</v>
      </c>
      <c r="V13" s="226">
        <v>7.1711092003440502E-2</v>
      </c>
      <c r="W13" s="226">
        <v>9.5614789337919989E-2</v>
      </c>
      <c r="X13" s="226">
        <v>7.1625107480656078E-2</v>
      </c>
      <c r="Y13" s="226">
        <v>9.5528804815142657E-2</v>
      </c>
      <c r="DA13" s="69" t="s">
        <v>2552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0.97491647671688064</v>
      </c>
      <c r="U14" s="226">
        <v>1.0104951322232241</v>
      </c>
      <c r="V14" s="226">
        <v>0.92579446699471413</v>
      </c>
      <c r="W14" s="226">
        <v>1.0572061698830599</v>
      </c>
      <c r="X14" s="226">
        <v>1.001114526159808</v>
      </c>
      <c r="Y14" s="226">
        <v>1.2640514962931091</v>
      </c>
      <c r="DA14" s="69" t="s">
        <v>2553</v>
      </c>
    </row>
    <row r="15" spans="1:105" ht="12" customHeight="1" x14ac:dyDescent="0.25">
      <c r="A15" s="37" t="s">
        <v>40</v>
      </c>
      <c r="B15" s="226">
        <v>9.6135165359614714</v>
      </c>
      <c r="C15" s="226">
        <v>10.194003125487811</v>
      </c>
      <c r="D15" s="226">
        <v>9.9201916646807078</v>
      </c>
      <c r="E15" s="226">
        <v>49.406394133948417</v>
      </c>
      <c r="F15" s="226">
        <v>41.560870545668472</v>
      </c>
      <c r="G15" s="226">
        <v>41.550561153991133</v>
      </c>
      <c r="H15" s="226">
        <v>44.466383288583067</v>
      </c>
      <c r="I15" s="226">
        <v>48.789132900364407</v>
      </c>
      <c r="J15" s="226">
        <v>75.011225531329913</v>
      </c>
      <c r="K15" s="226">
        <v>56.129258299614442</v>
      </c>
      <c r="L15" s="226">
        <v>66.092552217075152</v>
      </c>
      <c r="M15" s="226">
        <v>77.999850259363214</v>
      </c>
      <c r="N15" s="226">
        <v>77.703487426462161</v>
      </c>
      <c r="O15" s="226">
        <v>79.086531658815915</v>
      </c>
      <c r="P15" s="226">
        <v>89.238935681632711</v>
      </c>
      <c r="Q15" s="226">
        <v>72.336175828422611</v>
      </c>
      <c r="R15" s="226">
        <v>71.440282971110634</v>
      </c>
      <c r="S15" s="226">
        <v>72.598424564689324</v>
      </c>
      <c r="T15" s="226">
        <v>73.111908132597961</v>
      </c>
      <c r="U15" s="226">
        <v>70.120633512638449</v>
      </c>
      <c r="V15" s="226">
        <v>61.859344863096403</v>
      </c>
      <c r="W15" s="226">
        <v>64.372593654457873</v>
      </c>
      <c r="X15" s="226">
        <v>64.304580583115964</v>
      </c>
      <c r="Y15" s="226">
        <v>61.362056527914653</v>
      </c>
      <c r="DA15" s="69" t="s">
        <v>2554</v>
      </c>
    </row>
    <row r="16" spans="1:105" ht="12" customHeight="1" x14ac:dyDescent="0.25">
      <c r="A16" s="57" t="s">
        <v>2555</v>
      </c>
      <c r="B16" s="261">
        <f t="shared" ref="B16:Y16" si="0">B17+B23</f>
        <v>624.04598877356034</v>
      </c>
      <c r="C16" s="261">
        <f t="shared" si="0"/>
        <v>630.12065857105949</v>
      </c>
      <c r="D16" s="261">
        <f t="shared" si="0"/>
        <v>630.60568597409861</v>
      </c>
      <c r="E16" s="261">
        <f t="shared" si="0"/>
        <v>758.8982186519205</v>
      </c>
      <c r="F16" s="261">
        <f t="shared" si="0"/>
        <v>857.90063470440555</v>
      </c>
      <c r="G16" s="261">
        <f t="shared" si="0"/>
        <v>851.71905763817313</v>
      </c>
      <c r="H16" s="261">
        <f t="shared" si="0"/>
        <v>879.79085124725248</v>
      </c>
      <c r="I16" s="261">
        <f t="shared" si="0"/>
        <v>874.66484094560406</v>
      </c>
      <c r="J16" s="261">
        <f t="shared" si="0"/>
        <v>1040.0800220517017</v>
      </c>
      <c r="K16" s="261">
        <f t="shared" si="0"/>
        <v>904.21377424271395</v>
      </c>
      <c r="L16" s="261">
        <f t="shared" si="0"/>
        <v>963.38420240192306</v>
      </c>
      <c r="M16" s="261">
        <f t="shared" si="0"/>
        <v>980.91117349635829</v>
      </c>
      <c r="N16" s="261">
        <f t="shared" si="0"/>
        <v>987.06373079668788</v>
      </c>
      <c r="O16" s="261">
        <f t="shared" si="0"/>
        <v>1010.3174898748955</v>
      </c>
      <c r="P16" s="261">
        <f t="shared" si="0"/>
        <v>975.98309442057666</v>
      </c>
      <c r="Q16" s="261">
        <f t="shared" si="0"/>
        <v>882.89004873066324</v>
      </c>
      <c r="R16" s="261">
        <f t="shared" si="0"/>
        <v>900.38314134022994</v>
      </c>
      <c r="S16" s="261">
        <f t="shared" si="0"/>
        <v>913.99250153447952</v>
      </c>
      <c r="T16" s="261">
        <f t="shared" si="0"/>
        <v>902.91868134998242</v>
      </c>
      <c r="U16" s="261">
        <f t="shared" si="0"/>
        <v>881.63541255436758</v>
      </c>
      <c r="V16" s="261">
        <f t="shared" si="0"/>
        <v>815.90547225513399</v>
      </c>
      <c r="W16" s="261">
        <f t="shared" si="0"/>
        <v>861.37131153778478</v>
      </c>
      <c r="X16" s="261">
        <f t="shared" si="0"/>
        <v>795.21402826205963</v>
      </c>
      <c r="Y16" s="261">
        <f t="shared" si="0"/>
        <v>776.14284192290131</v>
      </c>
      <c r="DA16" s="70"/>
    </row>
    <row r="17" spans="1:105" ht="12" customHeight="1" x14ac:dyDescent="0.25">
      <c r="A17" s="60" t="s">
        <v>2556</v>
      </c>
      <c r="B17" s="329">
        <v>564.7387141468721</v>
      </c>
      <c r="C17" s="329">
        <v>567.44524463402354</v>
      </c>
      <c r="D17" s="329">
        <v>569.7901121811384</v>
      </c>
      <c r="E17" s="329">
        <v>456.04980116639899</v>
      </c>
      <c r="F17" s="329">
        <v>593.27005515755013</v>
      </c>
      <c r="G17" s="329">
        <v>586.29984226257488</v>
      </c>
      <c r="H17" s="329">
        <v>601.67727194760221</v>
      </c>
      <c r="I17" s="329">
        <v>570.21254333330978</v>
      </c>
      <c r="J17" s="329">
        <v>563.51871009673641</v>
      </c>
      <c r="K17" s="329">
        <v>548.73893841700988</v>
      </c>
      <c r="L17" s="329">
        <v>543.13858828960235</v>
      </c>
      <c r="M17" s="329">
        <v>484.81107208526163</v>
      </c>
      <c r="N17" s="329">
        <v>490.85987282546603</v>
      </c>
      <c r="O17" s="329">
        <v>504.57967742738361</v>
      </c>
      <c r="P17" s="329">
        <v>404.18608287236549</v>
      </c>
      <c r="Q17" s="329">
        <v>419.40015468688301</v>
      </c>
      <c r="R17" s="329">
        <v>442.04377313630101</v>
      </c>
      <c r="S17" s="329">
        <v>451.52462790605358</v>
      </c>
      <c r="T17" s="329">
        <v>432.64485385033242</v>
      </c>
      <c r="U17" s="329">
        <v>429.65312921783311</v>
      </c>
      <c r="V17" s="329">
        <v>417.30101427944811</v>
      </c>
      <c r="W17" s="329">
        <v>446.79642835913228</v>
      </c>
      <c r="X17" s="329">
        <v>383.06169775171139</v>
      </c>
      <c r="Y17" s="329">
        <v>381.63447622510222</v>
      </c>
      <c r="DA17" s="72" t="s">
        <v>2557</v>
      </c>
    </row>
    <row r="18" spans="1:105" ht="12" customHeight="1" x14ac:dyDescent="0.25">
      <c r="A18" s="59" t="s">
        <v>28</v>
      </c>
      <c r="B18" s="230">
        <v>11.42924642739667</v>
      </c>
      <c r="C18" s="230">
        <v>11.89787032918224</v>
      </c>
      <c r="D18" s="230">
        <v>9.6479879382241869</v>
      </c>
      <c r="E18" s="230">
        <v>6.8127436432507604</v>
      </c>
      <c r="F18" s="230">
        <v>5.7605436031583919</v>
      </c>
      <c r="G18" s="230">
        <v>5.7654649969873129</v>
      </c>
      <c r="H18" s="230">
        <v>8.2706852458326807</v>
      </c>
      <c r="I18" s="230">
        <v>7.3185730742643624</v>
      </c>
      <c r="J18" s="230">
        <v>7.5611154182101847</v>
      </c>
      <c r="K18" s="230">
        <v>5.7241211350856709</v>
      </c>
      <c r="L18" s="230">
        <v>4.8361348793843764</v>
      </c>
      <c r="M18" s="230">
        <v>4.6673162415213438</v>
      </c>
      <c r="N18" s="230">
        <v>4.2802630554975627</v>
      </c>
      <c r="O18" s="230">
        <v>3.57228013286778</v>
      </c>
      <c r="P18" s="230">
        <v>3.764343030742606</v>
      </c>
      <c r="Q18" s="230">
        <v>2.1509393602108582</v>
      </c>
      <c r="R18" s="230">
        <v>0.93562011542868284</v>
      </c>
      <c r="S18" s="230">
        <v>10.138016694691689</v>
      </c>
      <c r="T18" s="230">
        <v>3.3858152005995059</v>
      </c>
      <c r="U18" s="230">
        <v>3.6949523236857731</v>
      </c>
      <c r="V18" s="230">
        <v>3.726207476176941</v>
      </c>
      <c r="W18" s="230">
        <v>4.093990381142258</v>
      </c>
      <c r="X18" s="230">
        <v>3.8885219072527621</v>
      </c>
      <c r="Y18" s="230">
        <v>1.390711373140604</v>
      </c>
      <c r="DA18" s="71" t="s">
        <v>2558</v>
      </c>
    </row>
    <row r="19" spans="1:105" ht="12" customHeight="1" x14ac:dyDescent="0.25">
      <c r="A19" s="59" t="s">
        <v>31</v>
      </c>
      <c r="B19" s="230">
        <v>18.067671284320621</v>
      </c>
      <c r="C19" s="230">
        <v>18.675056129893211</v>
      </c>
      <c r="D19" s="230">
        <v>18.341052039467488</v>
      </c>
      <c r="E19" s="230">
        <v>40.315981558101143</v>
      </c>
      <c r="F19" s="230">
        <v>8.9220397906542104</v>
      </c>
      <c r="G19" s="230">
        <v>6.9430187836476636</v>
      </c>
      <c r="H19" s="230">
        <v>27.335633440229529</v>
      </c>
      <c r="I19" s="230">
        <v>29.841058163038721</v>
      </c>
      <c r="J19" s="230">
        <v>16.293603457942819</v>
      </c>
      <c r="K19" s="230">
        <v>18.456073563180791</v>
      </c>
      <c r="L19" s="230">
        <v>16.386243657321909</v>
      </c>
      <c r="M19" s="230">
        <v>16.667709629369991</v>
      </c>
      <c r="N19" s="230">
        <v>12.576233665259171</v>
      </c>
      <c r="O19" s="230">
        <v>12.073775698899871</v>
      </c>
      <c r="P19" s="230">
        <v>9.0234283011763328</v>
      </c>
      <c r="Q19" s="230">
        <v>9.5643686794602996</v>
      </c>
      <c r="R19" s="230">
        <v>7.8772479661971548</v>
      </c>
      <c r="S19" s="230">
        <v>7.7622231306691818</v>
      </c>
      <c r="T19" s="230">
        <v>8.0166161992236056</v>
      </c>
      <c r="U19" s="230">
        <v>6.093284761272292</v>
      </c>
      <c r="V19" s="230">
        <v>5.6613976270088138</v>
      </c>
      <c r="W19" s="230">
        <v>6.5212234058694643</v>
      </c>
      <c r="X19" s="230">
        <v>10.867929757194149</v>
      </c>
      <c r="Y19" s="230">
        <v>11.792956470324119</v>
      </c>
      <c r="DA19" s="71" t="s">
        <v>2559</v>
      </c>
    </row>
    <row r="20" spans="1:105" ht="12" customHeight="1" x14ac:dyDescent="0.25">
      <c r="A20" s="59" t="s">
        <v>159</v>
      </c>
      <c r="B20" s="230">
        <v>139.4557292590645</v>
      </c>
      <c r="C20" s="230">
        <v>139.20027347035659</v>
      </c>
      <c r="D20" s="230">
        <v>159.82520137141549</v>
      </c>
      <c r="E20" s="230">
        <v>145.02398007010041</v>
      </c>
      <c r="F20" s="230">
        <v>136.7199141984083</v>
      </c>
      <c r="G20" s="230">
        <v>135.32098975468219</v>
      </c>
      <c r="H20" s="230">
        <v>115.42948592973779</v>
      </c>
      <c r="I20" s="230">
        <v>120.11364764390309</v>
      </c>
      <c r="J20" s="230">
        <v>124.97487597451691</v>
      </c>
      <c r="K20" s="230">
        <v>169.47932536528671</v>
      </c>
      <c r="L20" s="230">
        <v>134.3472587895742</v>
      </c>
      <c r="M20" s="230">
        <v>102.0131216864557</v>
      </c>
      <c r="N20" s="230">
        <v>98.485761029848291</v>
      </c>
      <c r="O20" s="230">
        <v>90.518941948466576</v>
      </c>
      <c r="P20" s="230">
        <v>67.110977021536414</v>
      </c>
      <c r="Q20" s="230">
        <v>51.142844209904283</v>
      </c>
      <c r="R20" s="230">
        <v>53.272116248979067</v>
      </c>
      <c r="S20" s="230">
        <v>52.014072817671497</v>
      </c>
      <c r="T20" s="230">
        <v>48.121431393601597</v>
      </c>
      <c r="U20" s="230">
        <v>46.600950167252797</v>
      </c>
      <c r="V20" s="230">
        <v>54.408592262992038</v>
      </c>
      <c r="W20" s="230">
        <v>47.008597601606539</v>
      </c>
      <c r="X20" s="230">
        <v>49.009071227038703</v>
      </c>
      <c r="Y20" s="230">
        <v>55.178160752377167</v>
      </c>
      <c r="DA20" s="71" t="s">
        <v>2560</v>
      </c>
    </row>
    <row r="21" spans="1:105" ht="12" customHeight="1" x14ac:dyDescent="0.25">
      <c r="A21" s="59" t="s">
        <v>32</v>
      </c>
      <c r="B21" s="230">
        <v>6.4057425612787524</v>
      </c>
      <c r="C21" s="230">
        <v>8.1203941210580997</v>
      </c>
      <c r="D21" s="230">
        <v>12.76449329660913</v>
      </c>
      <c r="E21" s="230">
        <v>3.20806618133664</v>
      </c>
      <c r="F21" s="230">
        <v>3.7766559509992361</v>
      </c>
      <c r="G21" s="230">
        <v>2.3237230430161939</v>
      </c>
      <c r="H21" s="230">
        <v>1.654358506286649</v>
      </c>
      <c r="I21" s="230">
        <v>2.2040158824174179</v>
      </c>
      <c r="J21" s="230">
        <v>0.79488358862799779</v>
      </c>
      <c r="K21" s="230">
        <v>0.8225755953626902</v>
      </c>
      <c r="L21" s="230">
        <v>0.81300242517494925</v>
      </c>
      <c r="M21" s="230">
        <v>0.52179266889740195</v>
      </c>
      <c r="N21" s="230">
        <v>0.52494256135704209</v>
      </c>
      <c r="O21" s="230">
        <v>0.5291672325019936</v>
      </c>
      <c r="P21" s="230">
        <v>0.2474089618915053</v>
      </c>
      <c r="Q21" s="230">
        <v>0.26023693741350551</v>
      </c>
      <c r="R21" s="230">
        <v>2.1079432792595698</v>
      </c>
      <c r="S21" s="230">
        <v>0.77893313661861163</v>
      </c>
      <c r="T21" s="230">
        <v>0.77672124155712308</v>
      </c>
      <c r="U21" s="230">
        <v>0.25939805126625892</v>
      </c>
      <c r="V21" s="230">
        <v>0.26511333810388937</v>
      </c>
      <c r="W21" s="230">
        <v>0.53111495556151933</v>
      </c>
      <c r="X21" s="230">
        <v>0</v>
      </c>
      <c r="Y21" s="230">
        <v>0</v>
      </c>
      <c r="DA21" s="71" t="s">
        <v>2561</v>
      </c>
    </row>
    <row r="22" spans="1:105" ht="12" customHeight="1" x14ac:dyDescent="0.25">
      <c r="A22" s="59" t="s">
        <v>35</v>
      </c>
      <c r="B22" s="230">
        <v>389.38032461481163</v>
      </c>
      <c r="C22" s="230">
        <v>389.55165058353339</v>
      </c>
      <c r="D22" s="230">
        <v>369.21137753542212</v>
      </c>
      <c r="E22" s="230">
        <v>260.68902971361013</v>
      </c>
      <c r="F22" s="230">
        <v>438.09090161432988</v>
      </c>
      <c r="G22" s="230">
        <v>435.9466456842415</v>
      </c>
      <c r="H22" s="230">
        <v>448.98710882551552</v>
      </c>
      <c r="I22" s="230">
        <v>410.73524856968618</v>
      </c>
      <c r="J22" s="230">
        <v>413.89423165743852</v>
      </c>
      <c r="K22" s="230">
        <v>354.25684275809402</v>
      </c>
      <c r="L22" s="230">
        <v>386.75594853814692</v>
      </c>
      <c r="M22" s="230">
        <v>360.94113185901722</v>
      </c>
      <c r="N22" s="230">
        <v>374.99267251350392</v>
      </c>
      <c r="O22" s="230">
        <v>397.88551241464728</v>
      </c>
      <c r="P22" s="230">
        <v>324.03992555701859</v>
      </c>
      <c r="Q22" s="230">
        <v>356.28176549989399</v>
      </c>
      <c r="R22" s="230">
        <v>377.85084552643661</v>
      </c>
      <c r="S22" s="230">
        <v>380.83138212640267</v>
      </c>
      <c r="T22" s="230">
        <v>372.34426981535051</v>
      </c>
      <c r="U22" s="230">
        <v>373.00454391435602</v>
      </c>
      <c r="V22" s="230">
        <v>353.23970357516629</v>
      </c>
      <c r="W22" s="230">
        <v>388.64150201495261</v>
      </c>
      <c r="X22" s="230">
        <v>319.29617486022579</v>
      </c>
      <c r="Y22" s="230">
        <v>313.27264762926029</v>
      </c>
      <c r="DA22" s="71" t="s">
        <v>2562</v>
      </c>
    </row>
    <row r="23" spans="1:105" ht="12" customHeight="1" x14ac:dyDescent="0.25">
      <c r="A23" s="60" t="s">
        <v>2563</v>
      </c>
      <c r="B23" s="329">
        <v>59.307274626688191</v>
      </c>
      <c r="C23" s="329">
        <v>62.675413937036012</v>
      </c>
      <c r="D23" s="329">
        <v>60.81557379296023</v>
      </c>
      <c r="E23" s="329">
        <v>302.84841748552151</v>
      </c>
      <c r="F23" s="329">
        <v>264.63057954685547</v>
      </c>
      <c r="G23" s="329">
        <v>265.41921537559818</v>
      </c>
      <c r="H23" s="329">
        <v>278.11357929965021</v>
      </c>
      <c r="I23" s="329">
        <v>304.45229761229422</v>
      </c>
      <c r="J23" s="329">
        <v>476.56131195496522</v>
      </c>
      <c r="K23" s="329">
        <v>355.47483582570408</v>
      </c>
      <c r="L23" s="329">
        <v>420.24561411232071</v>
      </c>
      <c r="M23" s="329">
        <v>496.1001014110966</v>
      </c>
      <c r="N23" s="329">
        <v>496.20385797122179</v>
      </c>
      <c r="O23" s="329">
        <v>505.73781244751183</v>
      </c>
      <c r="P23" s="329">
        <v>571.79701154821123</v>
      </c>
      <c r="Q23" s="329">
        <v>463.48989404378023</v>
      </c>
      <c r="R23" s="329">
        <v>458.33936820392893</v>
      </c>
      <c r="S23" s="329">
        <v>462.46787362842599</v>
      </c>
      <c r="T23" s="329">
        <v>470.27382749965</v>
      </c>
      <c r="U23" s="329">
        <v>451.98228333653441</v>
      </c>
      <c r="V23" s="329">
        <v>398.60445797568588</v>
      </c>
      <c r="W23" s="329">
        <v>414.5748831786525</v>
      </c>
      <c r="X23" s="329">
        <v>412.15233051034829</v>
      </c>
      <c r="Y23" s="329">
        <v>394.50836569779909</v>
      </c>
      <c r="DA23" s="72" t="s">
        <v>2564</v>
      </c>
    </row>
    <row r="24" spans="1:105" ht="12" customHeight="1" x14ac:dyDescent="0.25">
      <c r="A24" s="57" t="s">
        <v>2565</v>
      </c>
      <c r="B24" s="261">
        <f t="shared" ref="B24:Y24" si="1">B25+B26</f>
        <v>285.51015521570912</v>
      </c>
      <c r="C24" s="261">
        <f t="shared" si="1"/>
        <v>289.14624386500975</v>
      </c>
      <c r="D24" s="261">
        <f t="shared" si="1"/>
        <v>287.70184492400745</v>
      </c>
      <c r="E24" s="261">
        <f t="shared" si="1"/>
        <v>372.61892616610157</v>
      </c>
      <c r="F24" s="261">
        <f t="shared" si="1"/>
        <v>425.96785665255516</v>
      </c>
      <c r="G24" s="261">
        <f t="shared" si="1"/>
        <v>423.32908789401529</v>
      </c>
      <c r="H24" s="261">
        <f t="shared" si="1"/>
        <v>436.11426135868936</v>
      </c>
      <c r="I24" s="261">
        <f t="shared" si="1"/>
        <v>434.01794506192607</v>
      </c>
      <c r="J24" s="261">
        <f t="shared" si="1"/>
        <v>517.45134831846053</v>
      </c>
      <c r="K24" s="261">
        <f t="shared" si="1"/>
        <v>446.68398593103251</v>
      </c>
      <c r="L24" s="261">
        <f t="shared" si="1"/>
        <v>479.28695964828955</v>
      </c>
      <c r="M24" s="261">
        <f t="shared" si="1"/>
        <v>487.02747347456784</v>
      </c>
      <c r="N24" s="261">
        <f t="shared" si="1"/>
        <v>491.35284961710158</v>
      </c>
      <c r="O24" s="261">
        <f t="shared" si="1"/>
        <v>504.46599877335575</v>
      </c>
      <c r="P24" s="261">
        <f t="shared" si="1"/>
        <v>480.96971428783968</v>
      </c>
      <c r="Q24" s="261">
        <f t="shared" si="1"/>
        <v>441.310997467687</v>
      </c>
      <c r="R24" s="261">
        <f t="shared" si="1"/>
        <v>451.66543577831123</v>
      </c>
      <c r="S24" s="261">
        <f t="shared" si="1"/>
        <v>457.43933740379498</v>
      </c>
      <c r="T24" s="261">
        <f t="shared" si="1"/>
        <v>452.03344298963032</v>
      </c>
      <c r="U24" s="261">
        <f t="shared" si="1"/>
        <v>441.93520273971336</v>
      </c>
      <c r="V24" s="261">
        <f t="shared" si="1"/>
        <v>409.6244179952505</v>
      </c>
      <c r="W24" s="261">
        <f t="shared" si="1"/>
        <v>433.34895391315774</v>
      </c>
      <c r="X24" s="261">
        <f t="shared" si="1"/>
        <v>397.62991893226939</v>
      </c>
      <c r="Y24" s="261">
        <f t="shared" si="1"/>
        <v>392.08986380034008</v>
      </c>
      <c r="DA24" s="70"/>
    </row>
    <row r="25" spans="1:105" ht="12" customHeight="1" x14ac:dyDescent="0.25">
      <c r="A25" s="60" t="s">
        <v>2566</v>
      </c>
      <c r="B25" s="262">
        <v>233.14859616537589</v>
      </c>
      <c r="C25" s="262">
        <v>235.4699704792304</v>
      </c>
      <c r="D25" s="262">
        <v>234.5107884044269</v>
      </c>
      <c r="E25" s="262">
        <v>276.89248989213593</v>
      </c>
      <c r="F25" s="262">
        <v>324.38627600822298</v>
      </c>
      <c r="G25" s="262">
        <v>322.21951513896721</v>
      </c>
      <c r="H25" s="262">
        <v>330.34039087130247</v>
      </c>
      <c r="I25" s="262">
        <v>326.21850940877079</v>
      </c>
      <c r="J25" s="262">
        <v>379.76540006601601</v>
      </c>
      <c r="K25" s="262">
        <v>331.84025136465749</v>
      </c>
      <c r="L25" s="262">
        <v>353.64178643285487</v>
      </c>
      <c r="M25" s="262">
        <v>354.13022420956042</v>
      </c>
      <c r="N25" s="262">
        <v>357.88838079759421</v>
      </c>
      <c r="O25" s="262">
        <v>368.12170751433979</v>
      </c>
      <c r="P25" s="262">
        <v>343.89943189066338</v>
      </c>
      <c r="Q25" s="262">
        <v>320.51898445892328</v>
      </c>
      <c r="R25" s="262">
        <v>329.62828805492671</v>
      </c>
      <c r="S25" s="262">
        <v>333.46887598918079</v>
      </c>
      <c r="T25" s="262">
        <v>328.77231711588962</v>
      </c>
      <c r="U25" s="262">
        <v>321.99361460091887</v>
      </c>
      <c r="V25" s="262">
        <v>300.09119058852423</v>
      </c>
      <c r="W25" s="262">
        <v>318.10302087725091</v>
      </c>
      <c r="X25" s="262">
        <v>289.31824843540028</v>
      </c>
      <c r="Y25" s="262">
        <v>288.35504628596578</v>
      </c>
      <c r="DA25" s="72" t="s">
        <v>2567</v>
      </c>
    </row>
    <row r="26" spans="1:105" ht="12" customHeight="1" x14ac:dyDescent="0.25">
      <c r="A26" s="60" t="s">
        <v>2568</v>
      </c>
      <c r="B26" s="262">
        <v>52.361559050333227</v>
      </c>
      <c r="C26" s="262">
        <v>53.676273385779361</v>
      </c>
      <c r="D26" s="262">
        <v>53.191056519580513</v>
      </c>
      <c r="E26" s="262">
        <v>95.726436273965646</v>
      </c>
      <c r="F26" s="262">
        <v>101.58158064433221</v>
      </c>
      <c r="G26" s="262">
        <v>101.10957275504811</v>
      </c>
      <c r="H26" s="262">
        <v>105.7738704873869</v>
      </c>
      <c r="I26" s="262">
        <v>107.7994356531553</v>
      </c>
      <c r="J26" s="262">
        <v>137.68594825244449</v>
      </c>
      <c r="K26" s="262">
        <v>114.84373456637501</v>
      </c>
      <c r="L26" s="262">
        <v>125.6451732154347</v>
      </c>
      <c r="M26" s="262">
        <v>132.89724926500739</v>
      </c>
      <c r="N26" s="262">
        <v>133.4644688195074</v>
      </c>
      <c r="O26" s="262">
        <v>136.34429125901599</v>
      </c>
      <c r="P26" s="262">
        <v>137.0702823971763</v>
      </c>
      <c r="Q26" s="262">
        <v>120.7920130087637</v>
      </c>
      <c r="R26" s="262">
        <v>122.03714772338451</v>
      </c>
      <c r="S26" s="262">
        <v>123.97046141461421</v>
      </c>
      <c r="T26" s="262">
        <v>123.2611258737407</v>
      </c>
      <c r="U26" s="262">
        <v>119.9415881387945</v>
      </c>
      <c r="V26" s="262">
        <v>109.5332274067263</v>
      </c>
      <c r="W26" s="262">
        <v>115.2459330359068</v>
      </c>
      <c r="X26" s="262">
        <v>108.3116704968691</v>
      </c>
      <c r="Y26" s="262">
        <v>103.7348175143743</v>
      </c>
      <c r="DA26" s="72" t="s">
        <v>2569</v>
      </c>
    </row>
    <row r="27" spans="1:105" ht="12" customHeight="1" x14ac:dyDescent="0.25">
      <c r="A27" s="57" t="s">
        <v>2570</v>
      </c>
      <c r="B27" s="261">
        <f t="shared" ref="B27:Y27" si="2">B28+B34</f>
        <v>891.49426967651482</v>
      </c>
      <c r="C27" s="261">
        <f t="shared" si="2"/>
        <v>900.1723693872276</v>
      </c>
      <c r="D27" s="261">
        <f t="shared" si="2"/>
        <v>900.86526567728356</v>
      </c>
      <c r="E27" s="261">
        <f t="shared" si="2"/>
        <v>1084.1403123598864</v>
      </c>
      <c r="F27" s="261">
        <f t="shared" si="2"/>
        <v>1225.5723352920077</v>
      </c>
      <c r="G27" s="261">
        <f t="shared" si="2"/>
        <v>1216.7415109116755</v>
      </c>
      <c r="H27" s="261">
        <f t="shared" si="2"/>
        <v>1256.8440732103609</v>
      </c>
      <c r="I27" s="261">
        <f t="shared" si="2"/>
        <v>1249.5212013508626</v>
      </c>
      <c r="J27" s="261">
        <f t="shared" si="2"/>
        <v>1485.8286029310029</v>
      </c>
      <c r="K27" s="261">
        <f t="shared" si="2"/>
        <v>1291.7339632038775</v>
      </c>
      <c r="L27" s="261">
        <f t="shared" si="2"/>
        <v>1376.2631462884615</v>
      </c>
      <c r="M27" s="261">
        <f t="shared" si="2"/>
        <v>1401.3016764233691</v>
      </c>
      <c r="N27" s="261">
        <f t="shared" si="2"/>
        <v>1410.0910439952681</v>
      </c>
      <c r="O27" s="261">
        <f t="shared" si="2"/>
        <v>1443.3106998212793</v>
      </c>
      <c r="P27" s="261">
        <f t="shared" si="2"/>
        <v>1394.2615634579668</v>
      </c>
      <c r="Q27" s="261">
        <f t="shared" si="2"/>
        <v>1261.271498186662</v>
      </c>
      <c r="R27" s="261">
        <f t="shared" si="2"/>
        <v>1286.261630486043</v>
      </c>
      <c r="S27" s="261">
        <f t="shared" si="2"/>
        <v>1305.7035736206853</v>
      </c>
      <c r="T27" s="261">
        <f t="shared" si="2"/>
        <v>1289.8838304999747</v>
      </c>
      <c r="U27" s="261">
        <f t="shared" si="2"/>
        <v>1259.4791607919535</v>
      </c>
      <c r="V27" s="261">
        <f t="shared" si="2"/>
        <v>1165.5792460787627</v>
      </c>
      <c r="W27" s="261">
        <f t="shared" si="2"/>
        <v>1230.5304450539784</v>
      </c>
      <c r="X27" s="261">
        <f t="shared" si="2"/>
        <v>1136.0200403743711</v>
      </c>
      <c r="Y27" s="261">
        <f t="shared" si="2"/>
        <v>1108.7754884612878</v>
      </c>
      <c r="DA27" s="70"/>
    </row>
    <row r="28" spans="1:105" ht="12" customHeight="1" x14ac:dyDescent="0.25">
      <c r="A28" s="60" t="s">
        <v>2571</v>
      </c>
      <c r="B28" s="329">
        <v>806.76959163838887</v>
      </c>
      <c r="C28" s="329">
        <v>810.63606376289044</v>
      </c>
      <c r="D28" s="329">
        <v>813.98587454448329</v>
      </c>
      <c r="E28" s="329">
        <v>651.49971595199861</v>
      </c>
      <c r="F28" s="329">
        <v>847.52865022507126</v>
      </c>
      <c r="G28" s="329">
        <v>837.57120323224967</v>
      </c>
      <c r="H28" s="329">
        <v>859.53895992514617</v>
      </c>
      <c r="I28" s="329">
        <v>814.58934761901378</v>
      </c>
      <c r="J28" s="329">
        <v>805.02672870962374</v>
      </c>
      <c r="K28" s="329">
        <v>783.91276916715719</v>
      </c>
      <c r="L28" s="329">
        <v>775.91226898514628</v>
      </c>
      <c r="M28" s="329">
        <v>692.58724583608819</v>
      </c>
      <c r="N28" s="329">
        <v>701.22838975066566</v>
      </c>
      <c r="O28" s="329">
        <v>720.82811061054804</v>
      </c>
      <c r="P28" s="329">
        <v>577.40868981766505</v>
      </c>
      <c r="Q28" s="329">
        <v>599.14307812411869</v>
      </c>
      <c r="R28" s="329">
        <v>631.49110448043018</v>
      </c>
      <c r="S28" s="329">
        <v>645.03518272293388</v>
      </c>
      <c r="T28" s="329">
        <v>618.06407692904622</v>
      </c>
      <c r="U28" s="329">
        <v>613.7901845969044</v>
      </c>
      <c r="V28" s="329">
        <v>596.14430611349712</v>
      </c>
      <c r="W28" s="329">
        <v>638.28061194161762</v>
      </c>
      <c r="X28" s="329">
        <v>547.23099678815925</v>
      </c>
      <c r="Y28" s="329">
        <v>545.19210889300325</v>
      </c>
      <c r="DA28" s="72" t="s">
        <v>2572</v>
      </c>
    </row>
    <row r="29" spans="1:105" ht="12" customHeight="1" x14ac:dyDescent="0.25">
      <c r="A29" s="59" t="s">
        <v>28</v>
      </c>
      <c r="B29" s="230">
        <v>16.32749489628096</v>
      </c>
      <c r="C29" s="230">
        <v>16.99695761311747</v>
      </c>
      <c r="D29" s="230">
        <v>13.78283991174883</v>
      </c>
      <c r="E29" s="230">
        <v>9.7324909189296545</v>
      </c>
      <c r="F29" s="230">
        <v>8.2293480045119871</v>
      </c>
      <c r="G29" s="230">
        <v>8.2363785671247314</v>
      </c>
      <c r="H29" s="230">
        <v>11.81526463690383</v>
      </c>
      <c r="I29" s="230">
        <v>10.455104391806231</v>
      </c>
      <c r="J29" s="230">
        <v>10.80159345458598</v>
      </c>
      <c r="K29" s="230">
        <v>8.1773159072652444</v>
      </c>
      <c r="L29" s="230">
        <v>6.9087641134062538</v>
      </c>
      <c r="M29" s="230">
        <v>6.6675946307447758</v>
      </c>
      <c r="N29" s="230">
        <v>6.1146615078536612</v>
      </c>
      <c r="O29" s="230">
        <v>5.1032573326682593</v>
      </c>
      <c r="P29" s="230">
        <v>5.3776329010608661</v>
      </c>
      <c r="Q29" s="230">
        <v>3.0727705145869399</v>
      </c>
      <c r="R29" s="230">
        <v>1.3366001648981189</v>
      </c>
      <c r="S29" s="230">
        <v>14.4828809924167</v>
      </c>
      <c r="T29" s="230">
        <v>4.8368788579992952</v>
      </c>
      <c r="U29" s="230">
        <v>5.2785033195511044</v>
      </c>
      <c r="V29" s="230">
        <v>5.3231535373956307</v>
      </c>
      <c r="W29" s="230">
        <v>5.8485576873460854</v>
      </c>
      <c r="X29" s="230">
        <v>5.5550312960753736</v>
      </c>
      <c r="Y29" s="230">
        <v>1.986730533058005</v>
      </c>
      <c r="DA29" s="71" t="s">
        <v>2573</v>
      </c>
    </row>
    <row r="30" spans="1:105" ht="12" customHeight="1" x14ac:dyDescent="0.25">
      <c r="A30" s="59" t="s">
        <v>31</v>
      </c>
      <c r="B30" s="230">
        <v>25.81095897760089</v>
      </c>
      <c r="C30" s="230">
        <v>26.678651614133148</v>
      </c>
      <c r="D30" s="230">
        <v>26.20150291352498</v>
      </c>
      <c r="E30" s="230">
        <v>57.594259368715917</v>
      </c>
      <c r="F30" s="230">
        <v>12.745771129506011</v>
      </c>
      <c r="G30" s="230">
        <v>9.918598262353802</v>
      </c>
      <c r="H30" s="230">
        <v>39.050904914613618</v>
      </c>
      <c r="I30" s="230">
        <v>42.630083090055322</v>
      </c>
      <c r="J30" s="230">
        <v>23.276576368489749</v>
      </c>
      <c r="K30" s="230">
        <v>26.365819375972549</v>
      </c>
      <c r="L30" s="230">
        <v>23.408919510459871</v>
      </c>
      <c r="M30" s="230">
        <v>23.811013756242851</v>
      </c>
      <c r="N30" s="230">
        <v>17.966048093227389</v>
      </c>
      <c r="O30" s="230">
        <v>17.248250998428389</v>
      </c>
      <c r="P30" s="230">
        <v>12.89061185882333</v>
      </c>
      <c r="Q30" s="230">
        <v>13.66338382780043</v>
      </c>
      <c r="R30" s="230">
        <v>11.253211380281661</v>
      </c>
      <c r="S30" s="230">
        <v>11.088890186670261</v>
      </c>
      <c r="T30" s="230">
        <v>11.452308856033721</v>
      </c>
      <c r="U30" s="230">
        <v>8.7046925161032753</v>
      </c>
      <c r="V30" s="230">
        <v>8.0877108957268771</v>
      </c>
      <c r="W30" s="230">
        <v>9.3160334369563813</v>
      </c>
      <c r="X30" s="230">
        <v>15.52561393884878</v>
      </c>
      <c r="Y30" s="230">
        <v>16.8470806718916</v>
      </c>
      <c r="DA30" s="71" t="s">
        <v>2574</v>
      </c>
    </row>
    <row r="31" spans="1:105" ht="12" customHeight="1" x14ac:dyDescent="0.25">
      <c r="A31" s="59" t="s">
        <v>159</v>
      </c>
      <c r="B31" s="230">
        <v>199.2224703700922</v>
      </c>
      <c r="C31" s="230">
        <v>198.85753352908091</v>
      </c>
      <c r="D31" s="230">
        <v>228.3217162448793</v>
      </c>
      <c r="E31" s="230">
        <v>207.17711438585769</v>
      </c>
      <c r="F31" s="230">
        <v>195.31416314058319</v>
      </c>
      <c r="G31" s="230">
        <v>193.31569964954591</v>
      </c>
      <c r="H31" s="230">
        <v>164.89926561391121</v>
      </c>
      <c r="I31" s="230">
        <v>171.59092520557579</v>
      </c>
      <c r="J31" s="230">
        <v>178.53553710645281</v>
      </c>
      <c r="K31" s="230">
        <v>242.11332195040961</v>
      </c>
      <c r="L31" s="230">
        <v>191.9246554136775</v>
      </c>
      <c r="M31" s="230">
        <v>145.73303098065099</v>
      </c>
      <c r="N31" s="230">
        <v>140.69394432835469</v>
      </c>
      <c r="O31" s="230">
        <v>129.31277421209509</v>
      </c>
      <c r="P31" s="230">
        <v>95.872824316480603</v>
      </c>
      <c r="Q31" s="230">
        <v>73.061206014148979</v>
      </c>
      <c r="R31" s="230">
        <v>76.103023212827267</v>
      </c>
      <c r="S31" s="230">
        <v>74.305818310959296</v>
      </c>
      <c r="T31" s="230">
        <v>68.744901990859432</v>
      </c>
      <c r="U31" s="230">
        <v>66.5727859532183</v>
      </c>
      <c r="V31" s="230">
        <v>77.726560375702903</v>
      </c>
      <c r="W31" s="230">
        <v>67.155139430866527</v>
      </c>
      <c r="X31" s="230">
        <v>70.012958895769586</v>
      </c>
      <c r="Y31" s="230">
        <v>78.825943931967387</v>
      </c>
      <c r="DA31" s="71" t="s">
        <v>2575</v>
      </c>
    </row>
    <row r="32" spans="1:105" ht="12" customHeight="1" x14ac:dyDescent="0.25">
      <c r="A32" s="59" t="s">
        <v>32</v>
      </c>
      <c r="B32" s="230">
        <v>9.1510608018267892</v>
      </c>
      <c r="C32" s="230">
        <v>11.60056303008299</v>
      </c>
      <c r="D32" s="230">
        <v>18.234990423727329</v>
      </c>
      <c r="E32" s="230">
        <v>4.5829516876237708</v>
      </c>
      <c r="F32" s="230">
        <v>5.3952227871417628</v>
      </c>
      <c r="G32" s="230">
        <v>3.3196043471659902</v>
      </c>
      <c r="H32" s="230">
        <v>2.3633692946952141</v>
      </c>
      <c r="I32" s="230">
        <v>3.1485941177391679</v>
      </c>
      <c r="J32" s="230">
        <v>1.135547983754283</v>
      </c>
      <c r="K32" s="230">
        <v>1.1751079933752719</v>
      </c>
      <c r="L32" s="230">
        <v>1.161432035964213</v>
      </c>
      <c r="M32" s="230">
        <v>0.74541809842485984</v>
      </c>
      <c r="N32" s="230">
        <v>0.74991794479577456</v>
      </c>
      <c r="O32" s="230">
        <v>0.75595318928856226</v>
      </c>
      <c r="P32" s="230">
        <v>0.35344137413072191</v>
      </c>
      <c r="Q32" s="230">
        <v>0.37176705344786498</v>
      </c>
      <c r="R32" s="230">
        <v>3.0113475417993869</v>
      </c>
      <c r="S32" s="230">
        <v>1.112761623740874</v>
      </c>
      <c r="T32" s="230">
        <v>1.109601773653033</v>
      </c>
      <c r="U32" s="230">
        <v>0.37056864466608402</v>
      </c>
      <c r="V32" s="230">
        <v>0.37873334014841342</v>
      </c>
      <c r="W32" s="230">
        <v>0.75873565080217065</v>
      </c>
      <c r="X32" s="230">
        <v>0</v>
      </c>
      <c r="Y32" s="230">
        <v>0</v>
      </c>
      <c r="DA32" s="71" t="s">
        <v>2576</v>
      </c>
    </row>
    <row r="33" spans="1:105" ht="12" customHeight="1" x14ac:dyDescent="0.25">
      <c r="A33" s="59" t="s">
        <v>35</v>
      </c>
      <c r="B33" s="230">
        <v>556.25760659258799</v>
      </c>
      <c r="C33" s="230">
        <v>556.50235797647599</v>
      </c>
      <c r="D33" s="230">
        <v>527.44482505060284</v>
      </c>
      <c r="E33" s="230">
        <v>372.41289959087158</v>
      </c>
      <c r="F33" s="230">
        <v>625.84414516332834</v>
      </c>
      <c r="G33" s="230">
        <v>622.78092240605918</v>
      </c>
      <c r="H33" s="230">
        <v>641.41015546502229</v>
      </c>
      <c r="I33" s="230">
        <v>586.76464081383733</v>
      </c>
      <c r="J33" s="230">
        <v>591.27747379634093</v>
      </c>
      <c r="K33" s="230">
        <v>506.08120394013451</v>
      </c>
      <c r="L33" s="230">
        <v>552.50849791163841</v>
      </c>
      <c r="M33" s="230">
        <v>515.63018837002471</v>
      </c>
      <c r="N33" s="230">
        <v>535.70381787643419</v>
      </c>
      <c r="O33" s="230">
        <v>568.40787487806767</v>
      </c>
      <c r="P33" s="230">
        <v>462.91417936716948</v>
      </c>
      <c r="Q33" s="230">
        <v>508.9739507141345</v>
      </c>
      <c r="R33" s="230">
        <v>539.78692218062372</v>
      </c>
      <c r="S33" s="230">
        <v>544.04483160914674</v>
      </c>
      <c r="T33" s="230">
        <v>531.9203854505007</v>
      </c>
      <c r="U33" s="230">
        <v>532.86363416336565</v>
      </c>
      <c r="V33" s="230">
        <v>504.62814796452341</v>
      </c>
      <c r="W33" s="230">
        <v>555.20214573564647</v>
      </c>
      <c r="X33" s="230">
        <v>456.13739265746551</v>
      </c>
      <c r="Y33" s="230">
        <v>447.53235375608631</v>
      </c>
      <c r="DA33" s="71" t="s">
        <v>2577</v>
      </c>
    </row>
    <row r="34" spans="1:105" ht="12" customHeight="1" x14ac:dyDescent="0.25">
      <c r="A34" s="60" t="s">
        <v>2578</v>
      </c>
      <c r="B34" s="329">
        <v>84.724678038125987</v>
      </c>
      <c r="C34" s="329">
        <v>89.536305624337132</v>
      </c>
      <c r="D34" s="329">
        <v>86.879391132800308</v>
      </c>
      <c r="E34" s="329">
        <v>432.64059640788781</v>
      </c>
      <c r="F34" s="329">
        <v>378.04368506693629</v>
      </c>
      <c r="G34" s="329">
        <v>379.17030767942589</v>
      </c>
      <c r="H34" s="329">
        <v>397.30511328521459</v>
      </c>
      <c r="I34" s="329">
        <v>434.93185373184878</v>
      </c>
      <c r="J34" s="329">
        <v>680.80187422137908</v>
      </c>
      <c r="K34" s="329">
        <v>507.82119403672033</v>
      </c>
      <c r="L34" s="329">
        <v>600.35087730331531</v>
      </c>
      <c r="M34" s="329">
        <v>708.71443058728096</v>
      </c>
      <c r="N34" s="329">
        <v>708.8626542446026</v>
      </c>
      <c r="O34" s="329">
        <v>722.48258921073136</v>
      </c>
      <c r="P34" s="329">
        <v>816.85287364030171</v>
      </c>
      <c r="Q34" s="329">
        <v>662.12842006254334</v>
      </c>
      <c r="R34" s="329">
        <v>654.77052600561274</v>
      </c>
      <c r="S34" s="329">
        <v>660.66839089775146</v>
      </c>
      <c r="T34" s="329">
        <v>671.81975357092847</v>
      </c>
      <c r="U34" s="329">
        <v>645.68897619504912</v>
      </c>
      <c r="V34" s="329">
        <v>569.43493996526558</v>
      </c>
      <c r="W34" s="329">
        <v>592.24983311236088</v>
      </c>
      <c r="X34" s="329">
        <v>588.78904358621196</v>
      </c>
      <c r="Y34" s="329">
        <v>563.58337956828461</v>
      </c>
      <c r="DA34" s="72" t="s">
        <v>2579</v>
      </c>
    </row>
    <row r="35" spans="1:105" ht="12" customHeight="1" x14ac:dyDescent="0.25">
      <c r="A35" s="57" t="s">
        <v>2580</v>
      </c>
      <c r="B35" s="261">
        <v>568.04972656788925</v>
      </c>
      <c r="C35" s="261">
        <v>570.65281025400679</v>
      </c>
      <c r="D35" s="261">
        <v>569.77924807243721</v>
      </c>
      <c r="E35" s="261">
        <v>868.62178878626105</v>
      </c>
      <c r="F35" s="261">
        <v>916.19127080694784</v>
      </c>
      <c r="G35" s="261">
        <v>913.36136473222473</v>
      </c>
      <c r="H35" s="261">
        <v>845.23795236705621</v>
      </c>
      <c r="I35" s="261">
        <v>853.36538683505785</v>
      </c>
      <c r="J35" s="261">
        <v>1009.94070383451</v>
      </c>
      <c r="K35" s="261">
        <v>903.98522823611302</v>
      </c>
      <c r="L35" s="261">
        <v>967.16518628639255</v>
      </c>
      <c r="M35" s="261">
        <v>958.40475181957606</v>
      </c>
      <c r="N35" s="261">
        <v>973.02380524449313</v>
      </c>
      <c r="O35" s="261">
        <v>1009.433660665892</v>
      </c>
      <c r="P35" s="261">
        <v>917.79166238536413</v>
      </c>
      <c r="Q35" s="261">
        <v>854.29023917886684</v>
      </c>
      <c r="R35" s="261">
        <v>897.54017056830787</v>
      </c>
      <c r="S35" s="261">
        <v>885.09198963709582</v>
      </c>
      <c r="T35" s="261">
        <v>878.32893758969863</v>
      </c>
      <c r="U35" s="261">
        <v>855.8731190750002</v>
      </c>
      <c r="V35" s="261">
        <v>811.79323812474354</v>
      </c>
      <c r="W35" s="261">
        <v>855.52814185603086</v>
      </c>
      <c r="X35" s="261">
        <v>783.80870664880865</v>
      </c>
      <c r="Y35" s="261">
        <v>950.22694624259248</v>
      </c>
      <c r="DA35" s="70" t="s">
        <v>2581</v>
      </c>
    </row>
    <row r="36" spans="1:105" ht="12" customHeight="1" x14ac:dyDescent="0.25">
      <c r="A36" s="46" t="s">
        <v>28</v>
      </c>
      <c r="B36" s="229">
        <v>10.119784901593739</v>
      </c>
      <c r="C36" s="229">
        <v>10.691844456661769</v>
      </c>
      <c r="D36" s="229">
        <v>8.6603157441737597</v>
      </c>
      <c r="E36" s="229">
        <v>6.0364507344617229</v>
      </c>
      <c r="F36" s="229">
        <v>5.1702975582770474</v>
      </c>
      <c r="G36" s="229">
        <v>5.1583456018353706</v>
      </c>
      <c r="H36" s="229">
        <v>8.8151679160550955</v>
      </c>
      <c r="I36" s="229">
        <v>7.8777412785523264</v>
      </c>
      <c r="J36" s="229">
        <v>9.1908594848937994</v>
      </c>
      <c r="K36" s="229">
        <v>6.2167916764775564</v>
      </c>
      <c r="L36" s="229">
        <v>5.4525214715240962</v>
      </c>
      <c r="M36" s="229">
        <v>5.9055018534388539</v>
      </c>
      <c r="N36" s="229">
        <v>5.3208965888400046</v>
      </c>
      <c r="O36" s="229">
        <v>4.336070445038648</v>
      </c>
      <c r="P36" s="229">
        <v>5.5183852031884548</v>
      </c>
      <c r="Q36" s="229">
        <v>2.8177346651830288</v>
      </c>
      <c r="R36" s="229">
        <v>1.149275850369297</v>
      </c>
      <c r="S36" s="229">
        <v>13.00249010308098</v>
      </c>
      <c r="T36" s="229">
        <v>4.3782517711485429</v>
      </c>
      <c r="U36" s="229">
        <v>4.7515658528905016</v>
      </c>
      <c r="V36" s="229">
        <v>4.4933732942476912</v>
      </c>
      <c r="W36" s="229">
        <v>4.9126539951356927</v>
      </c>
      <c r="X36" s="229">
        <v>4.9125087055236696</v>
      </c>
      <c r="Y36" s="229">
        <v>1.2328762365352059</v>
      </c>
      <c r="DA36" s="73" t="s">
        <v>2582</v>
      </c>
    </row>
    <row r="37" spans="1:105" ht="12" customHeight="1" x14ac:dyDescent="0.25">
      <c r="A37" s="46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2583</v>
      </c>
    </row>
    <row r="38" spans="1:105" ht="12" customHeight="1" x14ac:dyDescent="0.25">
      <c r="A38" s="46" t="s">
        <v>31</v>
      </c>
      <c r="B38" s="229">
        <v>15.9976380097768</v>
      </c>
      <c r="C38" s="229">
        <v>16.782061817442059</v>
      </c>
      <c r="D38" s="229">
        <v>16.463463963590591</v>
      </c>
      <c r="E38" s="229">
        <v>35.722089253724057</v>
      </c>
      <c r="F38" s="229">
        <v>8.0078554598871854</v>
      </c>
      <c r="G38" s="229">
        <v>6.2118997209771969</v>
      </c>
      <c r="H38" s="229">
        <v>29.135215729406429</v>
      </c>
      <c r="I38" s="229">
        <v>32.121034155320032</v>
      </c>
      <c r="J38" s="229">
        <v>19.805572538129631</v>
      </c>
      <c r="K38" s="229">
        <v>20.044573096953251</v>
      </c>
      <c r="L38" s="229">
        <v>18.474742249237419</v>
      </c>
      <c r="M38" s="229">
        <v>21.089462340940671</v>
      </c>
      <c r="N38" s="229">
        <v>15.633814544174919</v>
      </c>
      <c r="O38" s="229">
        <v>14.655273388651491</v>
      </c>
      <c r="P38" s="229">
        <v>13.2280062716336</v>
      </c>
      <c r="Q38" s="229">
        <v>12.52934121586032</v>
      </c>
      <c r="R38" s="229">
        <v>9.6760754772497428</v>
      </c>
      <c r="S38" s="229">
        <v>9.95542150638585</v>
      </c>
      <c r="T38" s="229">
        <v>10.36641458359987</v>
      </c>
      <c r="U38" s="229">
        <v>7.8357286555510317</v>
      </c>
      <c r="V38" s="229">
        <v>6.8269877799232548</v>
      </c>
      <c r="W38" s="229">
        <v>7.825253905232322</v>
      </c>
      <c r="X38" s="229">
        <v>13.729844094141979</v>
      </c>
      <c r="Y38" s="229">
        <v>10.454545832844611</v>
      </c>
      <c r="DA38" s="73" t="s">
        <v>2584</v>
      </c>
    </row>
    <row r="39" spans="1:105" ht="12" customHeight="1" x14ac:dyDescent="0.25">
      <c r="A39" s="46" t="s">
        <v>159</v>
      </c>
      <c r="B39" s="229">
        <v>123.4781306328067</v>
      </c>
      <c r="C39" s="229">
        <v>125.0902582640711</v>
      </c>
      <c r="D39" s="229">
        <v>143.46376846812029</v>
      </c>
      <c r="E39" s="229">
        <v>128.4989068796078</v>
      </c>
      <c r="F39" s="229">
        <v>122.711099376161</v>
      </c>
      <c r="G39" s="229">
        <v>121.07131561839751</v>
      </c>
      <c r="H39" s="229">
        <v>123.0285364138669</v>
      </c>
      <c r="I39" s="229">
        <v>129.29080991064311</v>
      </c>
      <c r="J39" s="229">
        <v>151.91231196622979</v>
      </c>
      <c r="K39" s="229">
        <v>184.06627574805461</v>
      </c>
      <c r="L39" s="229">
        <v>151.470405904768</v>
      </c>
      <c r="M39" s="229">
        <v>129.07603599581211</v>
      </c>
      <c r="N39" s="229">
        <v>122.4299869233423</v>
      </c>
      <c r="O39" s="229">
        <v>109.8728247226861</v>
      </c>
      <c r="P39" s="229">
        <v>98.382166434525999</v>
      </c>
      <c r="Q39" s="229">
        <v>66.99722347922237</v>
      </c>
      <c r="R39" s="229">
        <v>65.437195816344385</v>
      </c>
      <c r="S39" s="229">
        <v>66.710530017851312</v>
      </c>
      <c r="T39" s="229">
        <v>62.226592340873772</v>
      </c>
      <c r="U39" s="229">
        <v>59.927020467233788</v>
      </c>
      <c r="V39" s="229">
        <v>65.610440914839373</v>
      </c>
      <c r="W39" s="229">
        <v>56.408773180562562</v>
      </c>
      <c r="X39" s="229">
        <v>61.914911319749329</v>
      </c>
      <c r="Y39" s="229">
        <v>48.915860243308437</v>
      </c>
      <c r="DA39" s="73" t="s">
        <v>2585</v>
      </c>
    </row>
    <row r="40" spans="1:105" ht="12" customHeight="1" x14ac:dyDescent="0.25">
      <c r="A40" s="46" t="s">
        <v>32</v>
      </c>
      <c r="B40" s="229">
        <v>5.6718294829776266</v>
      </c>
      <c r="C40" s="229">
        <v>7.2972715676849447</v>
      </c>
      <c r="D40" s="229">
        <v>11.457781971830631</v>
      </c>
      <c r="E40" s="229">
        <v>2.842516094923988</v>
      </c>
      <c r="F40" s="229">
        <v>3.3896861801719309</v>
      </c>
      <c r="G40" s="229">
        <v>2.0790285857410549</v>
      </c>
      <c r="H40" s="229">
        <v>1.7632696194815309</v>
      </c>
      <c r="I40" s="229">
        <v>2.372411495973191</v>
      </c>
      <c r="J40" s="229">
        <v>0.96621503122847507</v>
      </c>
      <c r="K40" s="229">
        <v>0.89337402089199636</v>
      </c>
      <c r="L40" s="229">
        <v>0.91662314849081861</v>
      </c>
      <c r="M40" s="229">
        <v>0.6602182954459489</v>
      </c>
      <c r="N40" s="229">
        <v>0.65256855661571644</v>
      </c>
      <c r="O40" s="229">
        <v>0.64230864097793738</v>
      </c>
      <c r="P40" s="229">
        <v>0.36269222631630382</v>
      </c>
      <c r="Q40" s="229">
        <v>0.3409108844608324</v>
      </c>
      <c r="R40" s="229">
        <v>2.5893076312187842</v>
      </c>
      <c r="S40" s="229">
        <v>0.99901891117899211</v>
      </c>
      <c r="T40" s="229">
        <v>1.0043906563282099</v>
      </c>
      <c r="U40" s="229">
        <v>0.33357586640620313</v>
      </c>
      <c r="V40" s="229">
        <v>0.31969588408616789</v>
      </c>
      <c r="W40" s="229">
        <v>0.63732050283606878</v>
      </c>
      <c r="X40" s="229">
        <v>0</v>
      </c>
      <c r="Y40" s="229">
        <v>0</v>
      </c>
      <c r="DA40" s="73" t="s">
        <v>2586</v>
      </c>
    </row>
    <row r="41" spans="1:105" ht="12" customHeight="1" x14ac:dyDescent="0.25">
      <c r="A41" s="46" t="s">
        <v>33</v>
      </c>
      <c r="B41" s="229">
        <v>0</v>
      </c>
      <c r="C41" s="229">
        <v>0</v>
      </c>
      <c r="D41" s="229">
        <v>0</v>
      </c>
      <c r="E41" s="229">
        <v>0.95924333619868873</v>
      </c>
      <c r="F41" s="229">
        <v>0.95924333619909752</v>
      </c>
      <c r="G41" s="229">
        <v>0</v>
      </c>
      <c r="H41" s="229">
        <v>0</v>
      </c>
      <c r="I41" s="229">
        <v>0</v>
      </c>
      <c r="J41" s="229">
        <v>0.75021496130653398</v>
      </c>
      <c r="K41" s="229">
        <v>3.750988822010934</v>
      </c>
      <c r="L41" s="229">
        <v>1.500343938090704</v>
      </c>
      <c r="M41" s="229">
        <v>1.7094582975051491</v>
      </c>
      <c r="N41" s="229">
        <v>1.9184866723984579</v>
      </c>
      <c r="O41" s="229">
        <v>1.9184866723983149</v>
      </c>
      <c r="P41" s="229">
        <v>1.887016337057926</v>
      </c>
      <c r="Q41" s="229">
        <v>1.832244196043378</v>
      </c>
      <c r="R41" s="229">
        <v>1.8869303525358889</v>
      </c>
      <c r="S41" s="229">
        <v>0</v>
      </c>
      <c r="T41" s="229">
        <v>2.8304385210639902</v>
      </c>
      <c r="U41" s="229">
        <v>2.8304385210641838</v>
      </c>
      <c r="V41" s="229">
        <v>2.8304385210634302</v>
      </c>
      <c r="W41" s="229">
        <v>2.8304385210635989</v>
      </c>
      <c r="X41" s="229">
        <v>0.94350816852873487</v>
      </c>
      <c r="Y41" s="229">
        <v>348.13869303502582</v>
      </c>
      <c r="DA41" s="73" t="s">
        <v>2587</v>
      </c>
    </row>
    <row r="42" spans="1:105" ht="12" customHeight="1" x14ac:dyDescent="0.25">
      <c r="A42" s="46" t="s">
        <v>35</v>
      </c>
      <c r="B42" s="229">
        <v>344.76858601710848</v>
      </c>
      <c r="C42" s="229">
        <v>350.0648049306202</v>
      </c>
      <c r="D42" s="229">
        <v>331.4149153452019</v>
      </c>
      <c r="E42" s="229">
        <v>230.98425058747131</v>
      </c>
      <c r="F42" s="229">
        <v>393.20252999700801</v>
      </c>
      <c r="G42" s="229">
        <v>390.04025929829749</v>
      </c>
      <c r="H42" s="229">
        <v>478.54520378892101</v>
      </c>
      <c r="I42" s="229">
        <v>442.11706153376161</v>
      </c>
      <c r="J42" s="229">
        <v>503.10615753992391</v>
      </c>
      <c r="K42" s="229">
        <v>384.74744671188319</v>
      </c>
      <c r="L42" s="229">
        <v>436.04968972915748</v>
      </c>
      <c r="M42" s="229">
        <v>456.69468552680621</v>
      </c>
      <c r="N42" s="229">
        <v>466.16229099619108</v>
      </c>
      <c r="O42" s="229">
        <v>482.95753600521641</v>
      </c>
      <c r="P42" s="229">
        <v>475.03033486387142</v>
      </c>
      <c r="Q42" s="229">
        <v>466.7297924769245</v>
      </c>
      <c r="R42" s="229">
        <v>464.13586523434913</v>
      </c>
      <c r="S42" s="229">
        <v>488.43441731891858</v>
      </c>
      <c r="T42" s="229">
        <v>481.48432865072368</v>
      </c>
      <c r="U42" s="229">
        <v>479.66942427784738</v>
      </c>
      <c r="V42" s="229">
        <v>425.96604205762492</v>
      </c>
      <c r="W42" s="229">
        <v>466.35703795097629</v>
      </c>
      <c r="X42" s="229">
        <v>403.37826970079851</v>
      </c>
      <c r="Y42" s="229">
        <v>277.71859084346028</v>
      </c>
      <c r="DA42" s="73" t="s">
        <v>2588</v>
      </c>
    </row>
    <row r="43" spans="1:105" ht="12" customHeight="1" x14ac:dyDescent="0.25">
      <c r="A43" s="46" t="s">
        <v>36</v>
      </c>
      <c r="B43" s="229">
        <v>68.013757523625912</v>
      </c>
      <c r="C43" s="229">
        <v>60.72656921752673</v>
      </c>
      <c r="D43" s="229">
        <v>58.319002579520088</v>
      </c>
      <c r="E43" s="229">
        <v>2.128116938949224</v>
      </c>
      <c r="F43" s="229">
        <v>0.85984522785863848</v>
      </c>
      <c r="G43" s="229">
        <v>0.58039552880457523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14.31642304384831</v>
      </c>
      <c r="O43" s="229">
        <v>15.477214101456481</v>
      </c>
      <c r="P43" s="229">
        <v>13.24161650901852</v>
      </c>
      <c r="Q43" s="229">
        <v>14.660361134985029</v>
      </c>
      <c r="R43" s="229">
        <v>13.886500429917801</v>
      </c>
      <c r="S43" s="229">
        <v>12.63972484951884</v>
      </c>
      <c r="T43" s="229">
        <v>7.330180567492107</v>
      </c>
      <c r="U43" s="229">
        <v>8.7274290627624644</v>
      </c>
      <c r="V43" s="229">
        <v>9.1235597592343822</v>
      </c>
      <c r="W43" s="229">
        <v>7.3705932932004297</v>
      </c>
      <c r="X43" s="229">
        <v>7.8959587274212826</v>
      </c>
      <c r="Y43" s="229">
        <v>9.491057609624054</v>
      </c>
      <c r="DA43" s="73" t="s">
        <v>2589</v>
      </c>
    </row>
    <row r="44" spans="1:105" ht="12" customHeight="1" x14ac:dyDescent="0.25">
      <c r="A44" s="46" t="s">
        <v>38</v>
      </c>
      <c r="B44" s="229">
        <v>0</v>
      </c>
      <c r="C44" s="229">
        <v>0</v>
      </c>
      <c r="D44" s="229">
        <v>0</v>
      </c>
      <c r="E44" s="229">
        <v>3.606534823728738</v>
      </c>
      <c r="F44" s="229">
        <v>4.2036973344780977</v>
      </c>
      <c r="G44" s="229">
        <v>6.5682717110892899</v>
      </c>
      <c r="H44" s="229">
        <v>15.978847807388959</v>
      </c>
      <c r="I44" s="229">
        <v>10.6525365434191</v>
      </c>
      <c r="J44" s="229">
        <v>23.717368873589141</v>
      </c>
      <c r="K44" s="229">
        <v>27.204557179699641</v>
      </c>
      <c r="L44" s="229">
        <v>39.552880481501717</v>
      </c>
      <c r="M44" s="229">
        <v>28.589939810812311</v>
      </c>
      <c r="N44" s="229">
        <v>32.626397248486597</v>
      </c>
      <c r="O44" s="229">
        <v>95.060705073054493</v>
      </c>
      <c r="P44" s="229">
        <v>47.219862424728433</v>
      </c>
      <c r="Q44" s="229">
        <v>51.232502149575772</v>
      </c>
      <c r="R44" s="229">
        <v>90.307652622496647</v>
      </c>
      <c r="S44" s="229">
        <v>34.799742046408959</v>
      </c>
      <c r="T44" s="229">
        <v>55.507824591530039</v>
      </c>
      <c r="U44" s="229">
        <v>48.7006018916247</v>
      </c>
      <c r="V44" s="229">
        <v>59.85477214095588</v>
      </c>
      <c r="W44" s="229">
        <v>53.812037833140437</v>
      </c>
      <c r="X44" s="229">
        <v>52.569991401495919</v>
      </c>
      <c r="Y44" s="229">
        <v>31.551504729128101</v>
      </c>
      <c r="DA44" s="73" t="s">
        <v>2590</v>
      </c>
    </row>
    <row r="45" spans="1:105" ht="12" customHeight="1" x14ac:dyDescent="0.25">
      <c r="A45" s="46" t="s">
        <v>39</v>
      </c>
      <c r="B45" s="229">
        <v>0</v>
      </c>
      <c r="C45" s="229">
        <v>0</v>
      </c>
      <c r="D45" s="229">
        <v>0</v>
      </c>
      <c r="E45" s="229">
        <v>457.84368013719552</v>
      </c>
      <c r="F45" s="229">
        <v>377.68701633690699</v>
      </c>
      <c r="G45" s="229">
        <v>381.65184866708222</v>
      </c>
      <c r="H45" s="229">
        <v>187.9717110919363</v>
      </c>
      <c r="I45" s="229">
        <v>228.93379191738859</v>
      </c>
      <c r="J45" s="229">
        <v>300.49200343920842</v>
      </c>
      <c r="K45" s="229">
        <v>277.06122098014191</v>
      </c>
      <c r="L45" s="229">
        <v>313.74797936362228</v>
      </c>
      <c r="M45" s="229">
        <v>314.67944969881478</v>
      </c>
      <c r="N45" s="229">
        <v>313.9629406705958</v>
      </c>
      <c r="O45" s="229">
        <v>284.51324161641219</v>
      </c>
      <c r="P45" s="229">
        <v>262.92158211502368</v>
      </c>
      <c r="Q45" s="229">
        <v>237.1501289766116</v>
      </c>
      <c r="R45" s="229">
        <v>248.47136715382629</v>
      </c>
      <c r="S45" s="229">
        <v>258.55064488375228</v>
      </c>
      <c r="T45" s="229">
        <v>253.20051590693831</v>
      </c>
      <c r="U45" s="229">
        <v>243.09733447961989</v>
      </c>
      <c r="V45" s="229">
        <v>236.76792777276839</v>
      </c>
      <c r="W45" s="229">
        <v>255.37403267388331</v>
      </c>
      <c r="X45" s="229">
        <v>238.46371453114929</v>
      </c>
      <c r="Y45" s="229">
        <v>222.72381771266589</v>
      </c>
      <c r="DA45" s="73" t="s">
        <v>2591</v>
      </c>
    </row>
    <row r="46" spans="1:105" ht="12" customHeight="1" x14ac:dyDescent="0.25">
      <c r="A46" s="57" t="s">
        <v>2592</v>
      </c>
      <c r="B46" s="261">
        <v>246.40733670745041</v>
      </c>
      <c r="C46" s="261">
        <v>252.5942276977851</v>
      </c>
      <c r="D46" s="261">
        <v>250.31085420979059</v>
      </c>
      <c r="E46" s="261">
        <v>450.47734717160301</v>
      </c>
      <c r="F46" s="261">
        <v>478.03096773803333</v>
      </c>
      <c r="G46" s="261">
        <v>475.80975414140272</v>
      </c>
      <c r="H46" s="261">
        <v>497.75939052887918</v>
      </c>
      <c r="I46" s="261">
        <v>507.2914618972012</v>
      </c>
      <c r="J46" s="261">
        <v>647.93387412915035</v>
      </c>
      <c r="K46" s="261">
        <v>540.4411038417644</v>
      </c>
      <c r="L46" s="261">
        <v>591.27140336675109</v>
      </c>
      <c r="M46" s="261">
        <v>625.39882007062272</v>
      </c>
      <c r="N46" s="261">
        <v>628.0680885623874</v>
      </c>
      <c r="O46" s="261">
        <v>641.62019416007513</v>
      </c>
      <c r="P46" s="261">
        <v>645.03662304553518</v>
      </c>
      <c r="Q46" s="261">
        <v>568.4330023941817</v>
      </c>
      <c r="R46" s="261">
        <v>574.29245987475053</v>
      </c>
      <c r="S46" s="261">
        <v>583.39040665700793</v>
      </c>
      <c r="T46" s="261">
        <v>580.05235705289726</v>
      </c>
      <c r="U46" s="261">
        <v>564.43100300609149</v>
      </c>
      <c r="V46" s="261">
        <v>515.45048191400588</v>
      </c>
      <c r="W46" s="261">
        <v>542.33380252191398</v>
      </c>
      <c r="X46" s="261">
        <v>509.7019788087955</v>
      </c>
      <c r="Y46" s="261">
        <v>488.16384712646698</v>
      </c>
      <c r="DA46" s="70" t="s">
        <v>2593</v>
      </c>
    </row>
    <row r="47" spans="1:105" ht="12" customHeight="1" x14ac:dyDescent="0.25">
      <c r="A47" s="41" t="s">
        <v>2594</v>
      </c>
      <c r="B47" s="350">
        <v>166.85612774022781</v>
      </c>
      <c r="C47" s="350">
        <v>171.04561611826171</v>
      </c>
      <c r="D47" s="350">
        <v>169.49941679042351</v>
      </c>
      <c r="E47" s="350">
        <v>305.04329452245253</v>
      </c>
      <c r="F47" s="350">
        <v>323.70138520421062</v>
      </c>
      <c r="G47" s="350">
        <v>322.19727779990149</v>
      </c>
      <c r="H47" s="350">
        <v>337.06059876208769</v>
      </c>
      <c r="I47" s="350">
        <v>343.51529503499142</v>
      </c>
      <c r="J47" s="350">
        <v>438.75210338104068</v>
      </c>
      <c r="K47" s="350">
        <v>365.96276338051342</v>
      </c>
      <c r="L47" s="350">
        <v>400.38278943957818</v>
      </c>
      <c r="M47" s="350">
        <v>423.49236351750392</v>
      </c>
      <c r="N47" s="350">
        <v>425.29987383917762</v>
      </c>
      <c r="O47" s="350">
        <v>434.47675912584231</v>
      </c>
      <c r="P47" s="350">
        <v>436.79021335226628</v>
      </c>
      <c r="Q47" s="350">
        <v>384.91763649007049</v>
      </c>
      <c r="R47" s="350">
        <v>388.8854014070177</v>
      </c>
      <c r="S47" s="350">
        <v>395.04612775047258</v>
      </c>
      <c r="T47" s="350">
        <v>392.78574849963883</v>
      </c>
      <c r="U47" s="350">
        <v>382.20765987152402</v>
      </c>
      <c r="V47" s="350">
        <v>349.04022178575349</v>
      </c>
      <c r="W47" s="350">
        <v>367.2444150430357</v>
      </c>
      <c r="X47" s="350">
        <v>345.14759025434398</v>
      </c>
      <c r="Y47" s="350">
        <v>330.56292204075419</v>
      </c>
      <c r="DA47" s="97" t="s">
        <v>2595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99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24</v>
      </c>
      <c r="B51" s="232">
        <f t="shared" ref="B51:Y51" si="3">SUM(B$52:B$56,B$58:B$59,B$61:B$62,B$64:B$68)</f>
        <v>1</v>
      </c>
      <c r="C51" s="232">
        <f t="shared" si="3"/>
        <v>1.0000000000000002</v>
      </c>
      <c r="D51" s="232">
        <f t="shared" si="3"/>
        <v>1.0000000000000002</v>
      </c>
      <c r="E51" s="232">
        <f t="shared" si="3"/>
        <v>1</v>
      </c>
      <c r="F51" s="232">
        <f t="shared" si="3"/>
        <v>0.99999999999999989</v>
      </c>
      <c r="G51" s="232">
        <f t="shared" si="3"/>
        <v>1</v>
      </c>
      <c r="H51" s="232">
        <f t="shared" si="3"/>
        <v>1</v>
      </c>
      <c r="I51" s="232">
        <f t="shared" si="3"/>
        <v>1</v>
      </c>
      <c r="J51" s="232">
        <f t="shared" si="3"/>
        <v>1.0000000000000002</v>
      </c>
      <c r="K51" s="232">
        <f t="shared" si="3"/>
        <v>1</v>
      </c>
      <c r="L51" s="232">
        <f t="shared" si="3"/>
        <v>1</v>
      </c>
      <c r="M51" s="232">
        <f t="shared" si="3"/>
        <v>1.0000000000000002</v>
      </c>
      <c r="N51" s="232">
        <f t="shared" si="3"/>
        <v>0.99999999999999989</v>
      </c>
      <c r="O51" s="232">
        <f t="shared" si="3"/>
        <v>1.0000000000000002</v>
      </c>
      <c r="P51" s="232">
        <f t="shared" si="3"/>
        <v>1</v>
      </c>
      <c r="Q51" s="232">
        <f t="shared" si="3"/>
        <v>0.99999999999999989</v>
      </c>
      <c r="R51" s="232">
        <f t="shared" si="3"/>
        <v>0.99999999999999978</v>
      </c>
      <c r="S51" s="232">
        <f t="shared" si="3"/>
        <v>1</v>
      </c>
      <c r="T51" s="232">
        <f t="shared" si="3"/>
        <v>1</v>
      </c>
      <c r="U51" s="232">
        <f t="shared" si="3"/>
        <v>0.99999999999999989</v>
      </c>
      <c r="V51" s="232">
        <f t="shared" si="3"/>
        <v>1</v>
      </c>
      <c r="W51" s="232">
        <f t="shared" si="3"/>
        <v>1</v>
      </c>
      <c r="X51" s="232">
        <f t="shared" si="3"/>
        <v>0.99999999999999978</v>
      </c>
      <c r="Y51" s="232">
        <f t="shared" si="3"/>
        <v>0.99999999999999989</v>
      </c>
      <c r="DA51" s="95"/>
    </row>
    <row r="52" spans="1:105" ht="12" customHeight="1" x14ac:dyDescent="0.25">
      <c r="A52" s="55" t="s">
        <v>91</v>
      </c>
      <c r="B52" s="299">
        <f t="shared" ref="B52:Y52" si="4">IF(B$6=0,0,B$6/B$5)</f>
        <v>1.6356595649001139E-2</v>
      </c>
      <c r="C52" s="299">
        <f t="shared" si="4"/>
        <v>1.6562660830997892E-2</v>
      </c>
      <c r="D52" s="299">
        <f t="shared" si="4"/>
        <v>1.6451069298084493E-2</v>
      </c>
      <c r="E52" s="299">
        <f t="shared" si="4"/>
        <v>2.1174704476322852E-2</v>
      </c>
      <c r="F52" s="299">
        <f t="shared" si="4"/>
        <v>2.0470173267205183E-2</v>
      </c>
      <c r="G52" s="299">
        <f t="shared" si="4"/>
        <v>2.0490511512326781E-2</v>
      </c>
      <c r="H52" s="299">
        <f t="shared" si="4"/>
        <v>2.1101609747498876E-2</v>
      </c>
      <c r="I52" s="299">
        <f t="shared" si="4"/>
        <v>2.142371470626912E-2</v>
      </c>
      <c r="J52" s="299">
        <f t="shared" si="4"/>
        <v>2.2552030181122354E-2</v>
      </c>
      <c r="K52" s="299">
        <f t="shared" si="4"/>
        <v>2.1804016381571416E-2</v>
      </c>
      <c r="L52" s="299">
        <f t="shared" si="4"/>
        <v>2.2188623596027079E-2</v>
      </c>
      <c r="M52" s="299">
        <f t="shared" si="4"/>
        <v>2.2901516317907829E-2</v>
      </c>
      <c r="N52" s="299">
        <f t="shared" si="4"/>
        <v>2.2829728735988136E-2</v>
      </c>
      <c r="O52" s="299">
        <f t="shared" si="4"/>
        <v>2.2740353200435388E-2</v>
      </c>
      <c r="P52" s="299">
        <f t="shared" si="4"/>
        <v>2.3643173032961678E-2</v>
      </c>
      <c r="Q52" s="299">
        <f t="shared" si="4"/>
        <v>2.3081688504471145E-2</v>
      </c>
      <c r="R52" s="299">
        <f t="shared" si="4"/>
        <v>2.2809109944417243E-2</v>
      </c>
      <c r="S52" s="299">
        <f t="shared" si="4"/>
        <v>2.293793273895943E-2</v>
      </c>
      <c r="T52" s="299">
        <f t="shared" si="4"/>
        <v>2.302060449680552E-2</v>
      </c>
      <c r="U52" s="299">
        <f t="shared" si="4"/>
        <v>2.2970263993244679E-2</v>
      </c>
      <c r="V52" s="299">
        <f t="shared" si="4"/>
        <v>2.2659803717901883E-2</v>
      </c>
      <c r="W52" s="299">
        <f t="shared" si="4"/>
        <v>2.2608557594805467E-2</v>
      </c>
      <c r="X52" s="299">
        <f t="shared" si="4"/>
        <v>2.293575652817291E-2</v>
      </c>
      <c r="Y52" s="299">
        <f t="shared" si="4"/>
        <v>2.1718722930850181E-2</v>
      </c>
      <c r="DA52" s="67"/>
    </row>
    <row r="53" spans="1:105" ht="12" customHeight="1" x14ac:dyDescent="0.25">
      <c r="A53" s="173" t="s">
        <v>92</v>
      </c>
      <c r="B53" s="233">
        <f t="shared" ref="B53:Y53" si="5">IF(B$7=0,0,B$7/B$5)</f>
        <v>2.2244970082641539E-2</v>
      </c>
      <c r="C53" s="233">
        <f t="shared" si="5"/>
        <v>2.2525218730157136E-2</v>
      </c>
      <c r="D53" s="233">
        <f t="shared" si="5"/>
        <v>2.2373454245394914E-2</v>
      </c>
      <c r="E53" s="233">
        <f t="shared" si="5"/>
        <v>2.8797598087799078E-2</v>
      </c>
      <c r="F53" s="233">
        <f t="shared" si="5"/>
        <v>2.7839435643399052E-2</v>
      </c>
      <c r="G53" s="233">
        <f t="shared" si="5"/>
        <v>2.7867095656764432E-2</v>
      </c>
      <c r="H53" s="233">
        <f t="shared" si="5"/>
        <v>2.8698189256598488E-2</v>
      </c>
      <c r="I53" s="233">
        <f t="shared" si="5"/>
        <v>2.9136252000526004E-2</v>
      </c>
      <c r="J53" s="233">
        <f t="shared" si="5"/>
        <v>3.0670761046326402E-2</v>
      </c>
      <c r="K53" s="233">
        <f t="shared" si="5"/>
        <v>2.9653462278937139E-2</v>
      </c>
      <c r="L53" s="233">
        <f t="shared" si="5"/>
        <v>3.0176528090596816E-2</v>
      </c>
      <c r="M53" s="233">
        <f t="shared" si="5"/>
        <v>3.1146062192354641E-2</v>
      </c>
      <c r="N53" s="233">
        <f t="shared" si="5"/>
        <v>3.1048431080943871E-2</v>
      </c>
      <c r="O53" s="233">
        <f t="shared" si="5"/>
        <v>3.092688035259214E-2</v>
      </c>
      <c r="P53" s="233">
        <f t="shared" si="5"/>
        <v>3.2154715324827887E-2</v>
      </c>
      <c r="Q53" s="233">
        <f t="shared" si="5"/>
        <v>3.1391096366080749E-2</v>
      </c>
      <c r="R53" s="233">
        <f t="shared" si="5"/>
        <v>3.102038952440743E-2</v>
      </c>
      <c r="S53" s="233">
        <f t="shared" si="5"/>
        <v>3.1195588524984844E-2</v>
      </c>
      <c r="T53" s="233">
        <f t="shared" si="5"/>
        <v>3.1308022115655511E-2</v>
      </c>
      <c r="U53" s="233">
        <f t="shared" si="5"/>
        <v>3.1239559030812776E-2</v>
      </c>
      <c r="V53" s="233">
        <f t="shared" si="5"/>
        <v>3.0817333056346572E-2</v>
      </c>
      <c r="W53" s="233">
        <f t="shared" si="5"/>
        <v>3.0747638328935428E-2</v>
      </c>
      <c r="X53" s="233">
        <f t="shared" si="5"/>
        <v>3.1192628878315167E-2</v>
      </c>
      <c r="Y53" s="233">
        <f t="shared" si="5"/>
        <v>2.9537463185956243E-2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2.74790806903219E-2</v>
      </c>
      <c r="C54" s="233">
        <f t="shared" si="6"/>
        <v>2.7825270196076463E-2</v>
      </c>
      <c r="D54" s="233">
        <f t="shared" si="6"/>
        <v>2.7637796420781957E-2</v>
      </c>
      <c r="E54" s="233">
        <f t="shared" si="6"/>
        <v>3.5573503520222378E-2</v>
      </c>
      <c r="F54" s="233">
        <f t="shared" si="6"/>
        <v>3.4389891088904723E-2</v>
      </c>
      <c r="G54" s="233">
        <f t="shared" si="6"/>
        <v>3.4424059340708975E-2</v>
      </c>
      <c r="H54" s="233">
        <f t="shared" si="6"/>
        <v>3.5450704375798121E-2</v>
      </c>
      <c r="I54" s="233">
        <f t="shared" si="6"/>
        <v>3.5991840706532108E-2</v>
      </c>
      <c r="J54" s="233">
        <f t="shared" si="6"/>
        <v>3.7887410704285564E-2</v>
      </c>
      <c r="K54" s="233">
        <f t="shared" si="6"/>
        <v>3.6630747521039973E-2</v>
      </c>
      <c r="L54" s="233">
        <f t="shared" si="6"/>
        <v>3.727688764132548E-2</v>
      </c>
      <c r="M54" s="233">
        <f t="shared" si="6"/>
        <v>3.8474547414085153E-2</v>
      </c>
      <c r="N54" s="233">
        <f t="shared" si="6"/>
        <v>3.8353944276460064E-2</v>
      </c>
      <c r="O54" s="233">
        <f t="shared" si="6"/>
        <v>3.8203793376731465E-2</v>
      </c>
      <c r="P54" s="233">
        <f t="shared" si="6"/>
        <v>3.9720530695375622E-2</v>
      </c>
      <c r="Q54" s="233">
        <f t="shared" si="6"/>
        <v>3.8777236687511533E-2</v>
      </c>
      <c r="R54" s="233">
        <f t="shared" si="6"/>
        <v>3.8319304706620962E-2</v>
      </c>
      <c r="S54" s="233">
        <f t="shared" si="6"/>
        <v>3.8535727001451872E-2</v>
      </c>
      <c r="T54" s="233">
        <f t="shared" si="6"/>
        <v>3.8674615554633293E-2</v>
      </c>
      <c r="U54" s="233">
        <f t="shared" si="6"/>
        <v>3.859004350865107E-2</v>
      </c>
      <c r="V54" s="233">
        <f t="shared" si="6"/>
        <v>3.8068470246075174E-2</v>
      </c>
      <c r="W54" s="233">
        <f t="shared" si="6"/>
        <v>3.7982376759273198E-2</v>
      </c>
      <c r="X54" s="233">
        <f t="shared" si="6"/>
        <v>3.8532070967330481E-2</v>
      </c>
      <c r="Y54" s="233">
        <f t="shared" si="6"/>
        <v>3.6487454523828323E-2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1.7010859474961178E-2</v>
      </c>
      <c r="C55" s="233">
        <f t="shared" si="7"/>
        <v>1.7225167264237805E-2</v>
      </c>
      <c r="D55" s="233">
        <f t="shared" si="7"/>
        <v>1.7109112070007874E-2</v>
      </c>
      <c r="E55" s="233">
        <f t="shared" si="7"/>
        <v>2.2021692655375763E-2</v>
      </c>
      <c r="F55" s="233">
        <f t="shared" si="7"/>
        <v>2.1288980197893402E-2</v>
      </c>
      <c r="G55" s="233">
        <f t="shared" si="7"/>
        <v>2.1310131972819845E-2</v>
      </c>
      <c r="H55" s="233">
        <f t="shared" si="7"/>
        <v>2.1945674137398834E-2</v>
      </c>
      <c r="I55" s="233">
        <f t="shared" si="7"/>
        <v>2.2280663294519873E-2</v>
      </c>
      <c r="J55" s="233">
        <f t="shared" si="7"/>
        <v>2.3454111388367237E-2</v>
      </c>
      <c r="K55" s="233">
        <f t="shared" si="7"/>
        <v>2.2676177036834284E-2</v>
      </c>
      <c r="L55" s="233">
        <f t="shared" si="7"/>
        <v>2.3076168539868162E-2</v>
      </c>
      <c r="M55" s="233">
        <f t="shared" si="7"/>
        <v>2.3817576970624147E-2</v>
      </c>
      <c r="N55" s="233">
        <f t="shared" si="7"/>
        <v>2.3742917885427661E-2</v>
      </c>
      <c r="O55" s="233">
        <f t="shared" si="7"/>
        <v>2.3649967328452811E-2</v>
      </c>
      <c r="P55" s="233">
        <f t="shared" si="7"/>
        <v>2.4588899954280142E-2</v>
      </c>
      <c r="Q55" s="233">
        <f t="shared" si="7"/>
        <v>2.4004956044649996E-2</v>
      </c>
      <c r="R55" s="233">
        <f t="shared" si="7"/>
        <v>2.3721474342193922E-2</v>
      </c>
      <c r="S55" s="233">
        <f t="shared" si="7"/>
        <v>2.3855450048517822E-2</v>
      </c>
      <c r="T55" s="233">
        <f t="shared" si="7"/>
        <v>2.3941428676677746E-2</v>
      </c>
      <c r="U55" s="233">
        <f t="shared" si="7"/>
        <v>2.3889074552974482E-2</v>
      </c>
      <c r="V55" s="233">
        <f t="shared" si="7"/>
        <v>2.3566195866617956E-2</v>
      </c>
      <c r="W55" s="233">
        <f t="shared" si="7"/>
        <v>2.351289989859769E-2</v>
      </c>
      <c r="X55" s="233">
        <f t="shared" si="7"/>
        <v>2.3853186789299825E-2</v>
      </c>
      <c r="Y55" s="233">
        <f t="shared" si="7"/>
        <v>2.2587471848084205E-2</v>
      </c>
      <c r="DA55" s="177"/>
    </row>
    <row r="56" spans="1:105" ht="12" customHeight="1" x14ac:dyDescent="0.25">
      <c r="A56" s="56" t="s">
        <v>95</v>
      </c>
      <c r="B56" s="300">
        <f t="shared" ref="B56:Y56" si="8">IF(B$10=0,0,B$10/B$5)</f>
        <v>3.0376519104898345E-2</v>
      </c>
      <c r="C56" s="300">
        <f t="shared" si="8"/>
        <v>3.0275886672594968E-2</v>
      </c>
      <c r="D56" s="300">
        <f t="shared" si="8"/>
        <v>3.0353173897258216E-2</v>
      </c>
      <c r="E56" s="300">
        <f t="shared" si="8"/>
        <v>2.6080805168537523E-2</v>
      </c>
      <c r="F56" s="300">
        <f t="shared" si="8"/>
        <v>2.7098279245886692E-2</v>
      </c>
      <c r="G56" s="300">
        <f t="shared" si="8"/>
        <v>2.7074981760197011E-2</v>
      </c>
      <c r="H56" s="300">
        <f t="shared" si="8"/>
        <v>2.741147709276183E-2</v>
      </c>
      <c r="I56" s="300">
        <f t="shared" si="8"/>
        <v>2.7134723890340991E-2</v>
      </c>
      <c r="J56" s="300">
        <f t="shared" si="8"/>
        <v>2.6702618054188151E-2</v>
      </c>
      <c r="K56" s="300">
        <f t="shared" si="8"/>
        <v>2.6884559235305795E-2</v>
      </c>
      <c r="L56" s="300">
        <f t="shared" si="8"/>
        <v>2.6667643559690504E-2</v>
      </c>
      <c r="M56" s="300">
        <f t="shared" si="8"/>
        <v>2.6504284998359634E-2</v>
      </c>
      <c r="N56" s="300">
        <f t="shared" si="8"/>
        <v>2.6493851607488874E-2</v>
      </c>
      <c r="O56" s="300">
        <f t="shared" si="8"/>
        <v>2.6447587443208201E-2</v>
      </c>
      <c r="P56" s="300">
        <f t="shared" si="8"/>
        <v>2.6441002814023926E-2</v>
      </c>
      <c r="Q56" s="300">
        <f t="shared" si="8"/>
        <v>2.6492340476253772E-2</v>
      </c>
      <c r="R56" s="300">
        <f t="shared" si="8"/>
        <v>2.6430174217068315E-2</v>
      </c>
      <c r="S56" s="300">
        <f t="shared" si="8"/>
        <v>2.6525092457715404E-2</v>
      </c>
      <c r="T56" s="300">
        <f t="shared" si="8"/>
        <v>2.6575070507690937E-2</v>
      </c>
      <c r="U56" s="300">
        <f t="shared" si="8"/>
        <v>2.6625246460295616E-2</v>
      </c>
      <c r="V56" s="300">
        <f t="shared" si="8"/>
        <v>2.6612972360283677E-2</v>
      </c>
      <c r="W56" s="300">
        <f t="shared" si="8"/>
        <v>2.6647424518482829E-2</v>
      </c>
      <c r="X56" s="300">
        <f t="shared" si="8"/>
        <v>2.6532653529279131E-2</v>
      </c>
      <c r="Y56" s="300">
        <f t="shared" si="8"/>
        <v>2.5633162910924139E-2</v>
      </c>
      <c r="DA56" s="68"/>
    </row>
    <row r="57" spans="1:105" ht="12" customHeight="1" x14ac:dyDescent="0.25">
      <c r="A57" s="174" t="s">
        <v>2555</v>
      </c>
      <c r="B57" s="301">
        <f t="shared" ref="B57:Y57" si="9">IF(B$16=0,0,B$16/B$5)</f>
        <v>0.19883696077187329</v>
      </c>
      <c r="C57" s="301">
        <f t="shared" si="9"/>
        <v>0.19832234195953161</v>
      </c>
      <c r="D57" s="301">
        <f t="shared" si="9"/>
        <v>0.19893608604343588</v>
      </c>
      <c r="E57" s="301">
        <f t="shared" si="9"/>
        <v>0.17122578731337626</v>
      </c>
      <c r="F57" s="301">
        <f t="shared" si="9"/>
        <v>0.17633710774722858</v>
      </c>
      <c r="G57" s="301">
        <f t="shared" si="9"/>
        <v>0.1760585259522858</v>
      </c>
      <c r="H57" s="301">
        <f t="shared" si="9"/>
        <v>0.17902628673067456</v>
      </c>
      <c r="I57" s="301">
        <f t="shared" si="9"/>
        <v>0.17730465192638409</v>
      </c>
      <c r="J57" s="301">
        <f t="shared" si="9"/>
        <v>0.17376525834857262</v>
      </c>
      <c r="K57" s="301">
        <f t="shared" si="9"/>
        <v>0.17510578057115195</v>
      </c>
      <c r="L57" s="301">
        <f t="shared" si="9"/>
        <v>0.17353386744892244</v>
      </c>
      <c r="M57" s="301">
        <f t="shared" si="9"/>
        <v>0.1724162120577703</v>
      </c>
      <c r="N57" s="301">
        <f t="shared" si="9"/>
        <v>0.17221875879706561</v>
      </c>
      <c r="O57" s="301">
        <f t="shared" si="9"/>
        <v>0.17187720790671121</v>
      </c>
      <c r="P57" s="301">
        <f t="shared" si="9"/>
        <v>0.17171368958008773</v>
      </c>
      <c r="Q57" s="301">
        <f t="shared" si="9"/>
        <v>0.17208227955237762</v>
      </c>
      <c r="R57" s="301">
        <f t="shared" si="9"/>
        <v>0.171650003420833</v>
      </c>
      <c r="S57" s="301">
        <f t="shared" si="9"/>
        <v>0.17249593371338781</v>
      </c>
      <c r="T57" s="301">
        <f t="shared" si="9"/>
        <v>0.17200433942956986</v>
      </c>
      <c r="U57" s="301">
        <f t="shared" si="9"/>
        <v>0.17222071556787355</v>
      </c>
      <c r="V57" s="301">
        <f t="shared" si="9"/>
        <v>0.17216714468488861</v>
      </c>
      <c r="W57" s="301">
        <f t="shared" si="9"/>
        <v>0.17236053058266732</v>
      </c>
      <c r="X57" s="301">
        <f t="shared" si="9"/>
        <v>0.17175999558924823</v>
      </c>
      <c r="Y57" s="301">
        <f t="shared" si="9"/>
        <v>0.16574924771881294</v>
      </c>
      <c r="DA57" s="178"/>
    </row>
    <row r="58" spans="1:105" ht="12" customHeight="1" x14ac:dyDescent="0.25">
      <c r="A58" s="62" t="s">
        <v>2556</v>
      </c>
      <c r="B58" s="302">
        <f t="shared" ref="B58:Y58" si="10">IF(B$17=0,0,B$17/B$5)</f>
        <v>0.17994015116075901</v>
      </c>
      <c r="C58" s="302">
        <f t="shared" si="10"/>
        <v>0.17859606460899413</v>
      </c>
      <c r="D58" s="302">
        <f t="shared" si="10"/>
        <v>0.17975070207061489</v>
      </c>
      <c r="E58" s="302">
        <f t="shared" si="10"/>
        <v>0.10289586184236559</v>
      </c>
      <c r="F58" s="302">
        <f t="shared" si="10"/>
        <v>0.12194363940011191</v>
      </c>
      <c r="G58" s="302">
        <f t="shared" si="10"/>
        <v>0.12119381980373369</v>
      </c>
      <c r="H58" s="302">
        <f t="shared" si="10"/>
        <v>0.12243369847994641</v>
      </c>
      <c r="I58" s="302">
        <f t="shared" si="10"/>
        <v>0.11558865954926185</v>
      </c>
      <c r="J58" s="302">
        <f t="shared" si="10"/>
        <v>9.4146577348013197E-2</v>
      </c>
      <c r="K58" s="302">
        <f t="shared" si="10"/>
        <v>0.10626619819164965</v>
      </c>
      <c r="L58" s="302">
        <f t="shared" si="10"/>
        <v>9.7835255707587845E-2</v>
      </c>
      <c r="M58" s="302">
        <f t="shared" si="10"/>
        <v>8.5215961313461139E-2</v>
      </c>
      <c r="N58" s="302">
        <f t="shared" si="10"/>
        <v>8.5643181289881201E-2</v>
      </c>
      <c r="O58" s="302">
        <f t="shared" si="10"/>
        <v>8.5840091844224795E-2</v>
      </c>
      <c r="P58" s="302">
        <f t="shared" si="10"/>
        <v>7.1112178032285533E-2</v>
      </c>
      <c r="Q58" s="302">
        <f t="shared" si="10"/>
        <v>8.1744419666865437E-2</v>
      </c>
      <c r="R58" s="302">
        <f t="shared" si="10"/>
        <v>8.427169688901609E-2</v>
      </c>
      <c r="S58" s="302">
        <f t="shared" si="10"/>
        <v>8.5215318675463489E-2</v>
      </c>
      <c r="T58" s="302">
        <f t="shared" si="10"/>
        <v>8.241804475998471E-2</v>
      </c>
      <c r="U58" s="302">
        <f t="shared" si="10"/>
        <v>8.3929443289357683E-2</v>
      </c>
      <c r="V58" s="302">
        <f t="shared" si="10"/>
        <v>8.805618609717375E-2</v>
      </c>
      <c r="W58" s="302">
        <f t="shared" si="10"/>
        <v>8.940403333950904E-2</v>
      </c>
      <c r="X58" s="302">
        <f t="shared" si="10"/>
        <v>8.2738323492655377E-2</v>
      </c>
      <c r="Y58" s="302">
        <f t="shared" si="10"/>
        <v>8.1499981602816143E-2</v>
      </c>
      <c r="DA58" s="72"/>
    </row>
    <row r="59" spans="1:105" ht="12" customHeight="1" x14ac:dyDescent="0.25">
      <c r="A59" s="62" t="s">
        <v>2563</v>
      </c>
      <c r="B59" s="302">
        <f t="shared" ref="B59:Y59" si="11">IF(B$23=0,0,B$23/B$5)</f>
        <v>1.889680961111426E-2</v>
      </c>
      <c r="C59" s="302">
        <f t="shared" si="11"/>
        <v>1.9726277350537474E-2</v>
      </c>
      <c r="D59" s="302">
        <f t="shared" si="11"/>
        <v>1.9185383972820994E-2</v>
      </c>
      <c r="E59" s="302">
        <f t="shared" si="11"/>
        <v>6.8329925471010661E-2</v>
      </c>
      <c r="F59" s="302">
        <f t="shared" si="11"/>
        <v>5.4393468347116683E-2</v>
      </c>
      <c r="G59" s="302">
        <f t="shared" si="11"/>
        <v>5.4864706148552114E-2</v>
      </c>
      <c r="H59" s="302">
        <f t="shared" si="11"/>
        <v>5.6592588250728146E-2</v>
      </c>
      <c r="I59" s="302">
        <f t="shared" si="11"/>
        <v>6.1715992377122227E-2</v>
      </c>
      <c r="J59" s="302">
        <f t="shared" si="11"/>
        <v>7.9618681000559424E-2</v>
      </c>
      <c r="K59" s="302">
        <f t="shared" si="11"/>
        <v>6.8839582379502301E-2</v>
      </c>
      <c r="L59" s="302">
        <f t="shared" si="11"/>
        <v>7.569861174133459E-2</v>
      </c>
      <c r="M59" s="302">
        <f t="shared" si="11"/>
        <v>8.7200250744309149E-2</v>
      </c>
      <c r="N59" s="302">
        <f t="shared" si="11"/>
        <v>8.6575577507184392E-2</v>
      </c>
      <c r="O59" s="302">
        <f t="shared" si="11"/>
        <v>8.6037116062486402E-2</v>
      </c>
      <c r="P59" s="302">
        <f t="shared" si="11"/>
        <v>0.10060151154780222</v>
      </c>
      <c r="Q59" s="302">
        <f t="shared" si="11"/>
        <v>9.033785988551217E-2</v>
      </c>
      <c r="R59" s="302">
        <f t="shared" si="11"/>
        <v>8.7378306531816899E-2</v>
      </c>
      <c r="S59" s="302">
        <f t="shared" si="11"/>
        <v>8.728061503792435E-2</v>
      </c>
      <c r="T59" s="302">
        <f t="shared" si="11"/>
        <v>8.9586294669585148E-2</v>
      </c>
      <c r="U59" s="302">
        <f t="shared" si="11"/>
        <v>8.8291272278515853E-2</v>
      </c>
      <c r="V59" s="302">
        <f t="shared" si="11"/>
        <v>8.4110958587714862E-2</v>
      </c>
      <c r="W59" s="302">
        <f t="shared" si="11"/>
        <v>8.2956497243158261E-2</v>
      </c>
      <c r="X59" s="302">
        <f t="shared" si="11"/>
        <v>8.9021672096592855E-2</v>
      </c>
      <c r="Y59" s="302">
        <f t="shared" si="11"/>
        <v>8.4249266115996799E-2</v>
      </c>
      <c r="DA59" s="72"/>
    </row>
    <row r="60" spans="1:105" ht="12" customHeight="1" x14ac:dyDescent="0.25">
      <c r="A60" s="174" t="s">
        <v>2565</v>
      </c>
      <c r="B60" s="301">
        <f t="shared" ref="B60:Y60" si="12">IF(B$24=0,0,B$24/B$5)</f>
        <v>9.0970813936594036E-2</v>
      </c>
      <c r="C60" s="301">
        <f t="shared" si="12"/>
        <v>9.100504716374698E-2</v>
      </c>
      <c r="D60" s="301">
        <f t="shared" si="12"/>
        <v>9.0760803858353445E-2</v>
      </c>
      <c r="E60" s="301">
        <f t="shared" si="12"/>
        <v>8.4071839190756142E-2</v>
      </c>
      <c r="F60" s="301">
        <f t="shared" si="12"/>
        <v>8.7555524261010209E-2</v>
      </c>
      <c r="G60" s="301">
        <f t="shared" si="12"/>
        <v>8.7506196484578441E-2</v>
      </c>
      <c r="H60" s="301">
        <f t="shared" si="12"/>
        <v>8.87437243643205E-2</v>
      </c>
      <c r="I60" s="301">
        <f t="shared" si="12"/>
        <v>8.7980443567177838E-2</v>
      </c>
      <c r="J60" s="301">
        <f t="shared" si="12"/>
        <v>8.6450143562996851E-2</v>
      </c>
      <c r="K60" s="301">
        <f t="shared" si="12"/>
        <v>8.6502716783532968E-2</v>
      </c>
      <c r="L60" s="301">
        <f t="shared" si="12"/>
        <v>8.6333696897080536E-2</v>
      </c>
      <c r="M60" s="301">
        <f t="shared" si="12"/>
        <v>8.5605541473488922E-2</v>
      </c>
      <c r="N60" s="301">
        <f t="shared" si="12"/>
        <v>8.5729193822327007E-2</v>
      </c>
      <c r="O60" s="301">
        <f t="shared" si="12"/>
        <v>8.5820752606956596E-2</v>
      </c>
      <c r="P60" s="301">
        <f t="shared" si="12"/>
        <v>8.4621429089073746E-2</v>
      </c>
      <c r="Q60" s="301">
        <f t="shared" si="12"/>
        <v>8.601501686983011E-2</v>
      </c>
      <c r="R60" s="301">
        <f t="shared" si="12"/>
        <v>8.6105980928316062E-2</v>
      </c>
      <c r="S60" s="301">
        <f t="shared" si="12"/>
        <v>8.6331589690535768E-2</v>
      </c>
      <c r="T60" s="301">
        <f t="shared" si="12"/>
        <v>8.6111535144290541E-2</v>
      </c>
      <c r="U60" s="301">
        <f t="shared" si="12"/>
        <v>8.6328652146528004E-2</v>
      </c>
      <c r="V60" s="301">
        <f t="shared" si="12"/>
        <v>8.6436319938541534E-2</v>
      </c>
      <c r="W60" s="301">
        <f t="shared" si="12"/>
        <v>8.6713191655488839E-2</v>
      </c>
      <c r="X60" s="301">
        <f t="shared" si="12"/>
        <v>8.5884945052117148E-2</v>
      </c>
      <c r="Y60" s="301">
        <f t="shared" si="12"/>
        <v>8.3732782746624726E-2</v>
      </c>
      <c r="DA60" s="178"/>
    </row>
    <row r="61" spans="1:105" ht="12" customHeight="1" x14ac:dyDescent="0.25">
      <c r="A61" s="62" t="s">
        <v>2566</v>
      </c>
      <c r="B61" s="302">
        <f t="shared" ref="B61:Y61" si="13">IF(B$25=0,0,B$25/B$5)</f>
        <v>7.4287086374612871E-2</v>
      </c>
      <c r="C61" s="302">
        <f t="shared" si="13"/>
        <v>7.411113311612913E-2</v>
      </c>
      <c r="D61" s="302">
        <f t="shared" si="13"/>
        <v>7.3980713174307253E-2</v>
      </c>
      <c r="E61" s="302">
        <f t="shared" si="13"/>
        <v>6.2473640624906832E-2</v>
      </c>
      <c r="F61" s="302">
        <f t="shared" si="13"/>
        <v>6.6675947528460899E-2</v>
      </c>
      <c r="G61" s="302">
        <f t="shared" si="13"/>
        <v>6.6605874742005133E-2</v>
      </c>
      <c r="H61" s="302">
        <f t="shared" si="13"/>
        <v>6.7220082421871621E-2</v>
      </c>
      <c r="I61" s="302">
        <f t="shared" si="13"/>
        <v>6.6128254566783326E-2</v>
      </c>
      <c r="J61" s="302">
        <f t="shared" si="13"/>
        <v>6.3447072778252053E-2</v>
      </c>
      <c r="K61" s="302">
        <f t="shared" si="13"/>
        <v>6.4262620074330104E-2</v>
      </c>
      <c r="L61" s="302">
        <f t="shared" si="13"/>
        <v>6.3701300829132917E-2</v>
      </c>
      <c r="M61" s="302">
        <f t="shared" si="13"/>
        <v>6.2245994829222925E-2</v>
      </c>
      <c r="N61" s="302">
        <f t="shared" si="13"/>
        <v>6.2442870511619106E-2</v>
      </c>
      <c r="O61" s="302">
        <f t="shared" si="13"/>
        <v>6.2625592342512512E-2</v>
      </c>
      <c r="P61" s="302">
        <f t="shared" si="13"/>
        <v>6.0505392595452831E-2</v>
      </c>
      <c r="Q61" s="302">
        <f t="shared" si="13"/>
        <v>6.2471694595269515E-2</v>
      </c>
      <c r="R61" s="302">
        <f t="shared" si="13"/>
        <v>6.2840688785010479E-2</v>
      </c>
      <c r="S61" s="302">
        <f t="shared" si="13"/>
        <v>6.2934898296797145E-2</v>
      </c>
      <c r="T61" s="302">
        <f t="shared" si="13"/>
        <v>6.2630518557548906E-2</v>
      </c>
      <c r="U61" s="302">
        <f t="shared" si="13"/>
        <v>6.2898982873418413E-2</v>
      </c>
      <c r="V61" s="302">
        <f t="shared" si="13"/>
        <v>6.33233201462816E-2</v>
      </c>
      <c r="W61" s="302">
        <f t="shared" si="13"/>
        <v>6.3652462908787247E-2</v>
      </c>
      <c r="X61" s="302">
        <f t="shared" si="13"/>
        <v>6.2490473393380763E-2</v>
      </c>
      <c r="Y61" s="302">
        <f t="shared" si="13"/>
        <v>6.1579685357157528E-2</v>
      </c>
      <c r="DA61" s="72"/>
    </row>
    <row r="62" spans="1:105" ht="12" customHeight="1" x14ac:dyDescent="0.25">
      <c r="A62" s="62" t="s">
        <v>2568</v>
      </c>
      <c r="B62" s="302">
        <f t="shared" ref="B62:Y62" si="14">IF(B$26=0,0,B$26/B$5)</f>
        <v>1.6683727561981162E-2</v>
      </c>
      <c r="C62" s="302">
        <f t="shared" si="14"/>
        <v>1.6893914047617861E-2</v>
      </c>
      <c r="D62" s="302">
        <f t="shared" si="14"/>
        <v>1.6780090684046192E-2</v>
      </c>
      <c r="E62" s="302">
        <f t="shared" si="14"/>
        <v>2.1598198565849314E-2</v>
      </c>
      <c r="F62" s="302">
        <f t="shared" si="14"/>
        <v>2.0879576732549317E-2</v>
      </c>
      <c r="G62" s="302">
        <f t="shared" si="14"/>
        <v>2.0900321742573318E-2</v>
      </c>
      <c r="H62" s="302">
        <f t="shared" si="14"/>
        <v>2.1523641942448875E-2</v>
      </c>
      <c r="I62" s="302">
        <f t="shared" si="14"/>
        <v>2.1852189000394508E-2</v>
      </c>
      <c r="J62" s="302">
        <f t="shared" si="14"/>
        <v>2.3003070784744794E-2</v>
      </c>
      <c r="K62" s="302">
        <f t="shared" si="14"/>
        <v>2.224009670920286E-2</v>
      </c>
      <c r="L62" s="302">
        <f t="shared" si="14"/>
        <v>2.2632396067947626E-2</v>
      </c>
      <c r="M62" s="302">
        <f t="shared" si="14"/>
        <v>2.3359546644265993E-2</v>
      </c>
      <c r="N62" s="302">
        <f t="shared" si="14"/>
        <v>2.3286323310707908E-2</v>
      </c>
      <c r="O62" s="302">
        <f t="shared" si="14"/>
        <v>2.3195160264444098E-2</v>
      </c>
      <c r="P62" s="302">
        <f t="shared" si="14"/>
        <v>2.4116036493620915E-2</v>
      </c>
      <c r="Q62" s="302">
        <f t="shared" si="14"/>
        <v>2.3543322274560591E-2</v>
      </c>
      <c r="R62" s="302">
        <f t="shared" si="14"/>
        <v>2.3265292143305583E-2</v>
      </c>
      <c r="S62" s="302">
        <f t="shared" si="14"/>
        <v>2.3396691393738626E-2</v>
      </c>
      <c r="T62" s="302">
        <f t="shared" si="14"/>
        <v>2.3481016586741642E-2</v>
      </c>
      <c r="U62" s="302">
        <f t="shared" si="14"/>
        <v>2.3429669273109591E-2</v>
      </c>
      <c r="V62" s="302">
        <f t="shared" si="14"/>
        <v>2.311299979225993E-2</v>
      </c>
      <c r="W62" s="302">
        <f t="shared" si="14"/>
        <v>2.3060728746701589E-2</v>
      </c>
      <c r="X62" s="302">
        <f t="shared" si="14"/>
        <v>2.3394471658736378E-2</v>
      </c>
      <c r="Y62" s="302">
        <f t="shared" si="14"/>
        <v>2.2153097389467205E-2</v>
      </c>
      <c r="DA62" s="72"/>
    </row>
    <row r="63" spans="1:105" ht="12" customHeight="1" x14ac:dyDescent="0.25">
      <c r="A63" s="174" t="s">
        <v>2570</v>
      </c>
      <c r="B63" s="301">
        <f t="shared" ref="B63:Y63" si="15">IF(B$27=0,0,B$27/B$5)</f>
        <v>0.28405280110267617</v>
      </c>
      <c r="C63" s="301">
        <f t="shared" si="15"/>
        <v>0.28331763137075933</v>
      </c>
      <c r="D63" s="301">
        <f t="shared" si="15"/>
        <v>0.28419440863347978</v>
      </c>
      <c r="E63" s="301">
        <f t="shared" si="15"/>
        <v>0.2446082675905375</v>
      </c>
      <c r="F63" s="301">
        <f t="shared" si="15"/>
        <v>0.25191015392461219</v>
      </c>
      <c r="G63" s="301">
        <f t="shared" si="15"/>
        <v>0.25151217993183678</v>
      </c>
      <c r="H63" s="301">
        <f t="shared" si="15"/>
        <v>0.25575183818667796</v>
      </c>
      <c r="I63" s="301">
        <f t="shared" si="15"/>
        <v>0.25329235989483434</v>
      </c>
      <c r="J63" s="301">
        <f t="shared" si="15"/>
        <v>0.24823608335510386</v>
      </c>
      <c r="K63" s="301">
        <f t="shared" si="15"/>
        <v>0.25015111510164573</v>
      </c>
      <c r="L63" s="301">
        <f t="shared" si="15"/>
        <v>0.24790552492703205</v>
      </c>
      <c r="M63" s="301">
        <f t="shared" si="15"/>
        <v>0.24630887436824331</v>
      </c>
      <c r="N63" s="301">
        <f t="shared" si="15"/>
        <v>0.24602679828152224</v>
      </c>
      <c r="O63" s="301">
        <f t="shared" si="15"/>
        <v>0.24553886843815886</v>
      </c>
      <c r="P63" s="301">
        <f t="shared" si="15"/>
        <v>0.2453052708286968</v>
      </c>
      <c r="Q63" s="301">
        <f t="shared" si="15"/>
        <v>0.24583182793196806</v>
      </c>
      <c r="R63" s="301">
        <f t="shared" si="15"/>
        <v>0.24521429060119004</v>
      </c>
      <c r="S63" s="301">
        <f t="shared" si="15"/>
        <v>0.24642276244769695</v>
      </c>
      <c r="T63" s="301">
        <f t="shared" si="15"/>
        <v>0.24572048489938547</v>
      </c>
      <c r="U63" s="301">
        <f t="shared" si="15"/>
        <v>0.24602959366839075</v>
      </c>
      <c r="V63" s="301">
        <f t="shared" si="15"/>
        <v>0.24595306383555512</v>
      </c>
      <c r="W63" s="301">
        <f t="shared" si="15"/>
        <v>0.24622932940381048</v>
      </c>
      <c r="X63" s="301">
        <f t="shared" si="15"/>
        <v>0.24537142227035466</v>
      </c>
      <c r="Y63" s="301">
        <f t="shared" si="15"/>
        <v>0.23678463959830423</v>
      </c>
      <c r="DA63" s="178"/>
    </row>
    <row r="64" spans="1:105" ht="12" customHeight="1" x14ac:dyDescent="0.25">
      <c r="A64" s="62" t="s">
        <v>2571</v>
      </c>
      <c r="B64" s="302">
        <f t="shared" ref="B64:Y64" si="16">IF(B$28=0,0,B$28/B$5)</f>
        <v>0.25705735880108438</v>
      </c>
      <c r="C64" s="302">
        <f t="shared" si="16"/>
        <v>0.2551372351557058</v>
      </c>
      <c r="D64" s="302">
        <f t="shared" si="16"/>
        <v>0.25678671724373553</v>
      </c>
      <c r="E64" s="302">
        <f t="shared" si="16"/>
        <v>0.14699408834623656</v>
      </c>
      <c r="F64" s="302">
        <f t="shared" si="16"/>
        <v>0.17420519914301694</v>
      </c>
      <c r="G64" s="302">
        <f t="shared" si="16"/>
        <v>0.1731340282910481</v>
      </c>
      <c r="H64" s="302">
        <f t="shared" si="16"/>
        <v>0.17490528354278062</v>
      </c>
      <c r="I64" s="302">
        <f t="shared" si="16"/>
        <v>0.16512665649894548</v>
      </c>
      <c r="J64" s="302">
        <f t="shared" si="16"/>
        <v>0.13449511049716176</v>
      </c>
      <c r="K64" s="302">
        <f t="shared" si="16"/>
        <v>0.15180885455949955</v>
      </c>
      <c r="L64" s="302">
        <f t="shared" si="16"/>
        <v>0.13976465101083979</v>
      </c>
      <c r="M64" s="302">
        <f t="shared" si="16"/>
        <v>0.12173708759065879</v>
      </c>
      <c r="N64" s="302">
        <f t="shared" si="16"/>
        <v>0.1223474018426874</v>
      </c>
      <c r="O64" s="302">
        <f t="shared" si="16"/>
        <v>0.12262870263460686</v>
      </c>
      <c r="P64" s="302">
        <f t="shared" si="16"/>
        <v>0.10158882576040791</v>
      </c>
      <c r="Q64" s="302">
        <f t="shared" si="16"/>
        <v>0.11677774238123637</v>
      </c>
      <c r="R64" s="302">
        <f t="shared" si="16"/>
        <v>0.12038813841288017</v>
      </c>
      <c r="S64" s="302">
        <f t="shared" si="16"/>
        <v>0.12173616953637645</v>
      </c>
      <c r="T64" s="302">
        <f t="shared" si="16"/>
        <v>0.11774006394283527</v>
      </c>
      <c r="U64" s="302">
        <f t="shared" si="16"/>
        <v>0.11989920469908238</v>
      </c>
      <c r="V64" s="302">
        <f t="shared" si="16"/>
        <v>0.12579455156739103</v>
      </c>
      <c r="W64" s="302">
        <f t="shared" si="16"/>
        <v>0.12772004762787009</v>
      </c>
      <c r="X64" s="302">
        <f t="shared" si="16"/>
        <v>0.11819760498950771</v>
      </c>
      <c r="Y64" s="302">
        <f t="shared" si="16"/>
        <v>0.11642854514688022</v>
      </c>
      <c r="DA64" s="72"/>
    </row>
    <row r="65" spans="1:105" ht="12" customHeight="1" x14ac:dyDescent="0.25">
      <c r="A65" s="62" t="s">
        <v>2578</v>
      </c>
      <c r="B65" s="302">
        <f t="shared" ref="B65:Y65" si="17">IF(B$34=0,0,B$34/B$5)</f>
        <v>2.6995442301591798E-2</v>
      </c>
      <c r="C65" s="302">
        <f t="shared" si="17"/>
        <v>2.8180396215053527E-2</v>
      </c>
      <c r="D65" s="302">
        <f t="shared" si="17"/>
        <v>2.7407691389744273E-2</v>
      </c>
      <c r="E65" s="302">
        <f t="shared" si="17"/>
        <v>9.7614179244300936E-2</v>
      </c>
      <c r="F65" s="302">
        <f t="shared" si="17"/>
        <v>7.770495478159524E-2</v>
      </c>
      <c r="G65" s="302">
        <f t="shared" si="17"/>
        <v>7.8378151640788721E-2</v>
      </c>
      <c r="H65" s="302">
        <f t="shared" si="17"/>
        <v>8.0846554643897353E-2</v>
      </c>
      <c r="I65" s="302">
        <f t="shared" si="17"/>
        <v>8.8165703395888875E-2</v>
      </c>
      <c r="J65" s="302">
        <f t="shared" si="17"/>
        <v>0.11374097285794206</v>
      </c>
      <c r="K65" s="302">
        <f t="shared" si="17"/>
        <v>9.834226054214619E-2</v>
      </c>
      <c r="L65" s="302">
        <f t="shared" si="17"/>
        <v>0.10814087391619227</v>
      </c>
      <c r="M65" s="302">
        <f t="shared" si="17"/>
        <v>0.12457178677758453</v>
      </c>
      <c r="N65" s="302">
        <f t="shared" si="17"/>
        <v>0.12367939643883485</v>
      </c>
      <c r="O65" s="302">
        <f t="shared" si="17"/>
        <v>0.12291016580355202</v>
      </c>
      <c r="P65" s="302">
        <f t="shared" si="17"/>
        <v>0.14371644506828887</v>
      </c>
      <c r="Q65" s="302">
        <f t="shared" si="17"/>
        <v>0.1290540855507317</v>
      </c>
      <c r="R65" s="302">
        <f t="shared" si="17"/>
        <v>0.12482615218830986</v>
      </c>
      <c r="S65" s="302">
        <f t="shared" si="17"/>
        <v>0.1246865929113205</v>
      </c>
      <c r="T65" s="302">
        <f t="shared" si="17"/>
        <v>0.12798042095655018</v>
      </c>
      <c r="U65" s="302">
        <f t="shared" si="17"/>
        <v>0.12613038896930837</v>
      </c>
      <c r="V65" s="302">
        <f t="shared" si="17"/>
        <v>0.1201585122681641</v>
      </c>
      <c r="W65" s="302">
        <f t="shared" si="17"/>
        <v>0.11850928177594042</v>
      </c>
      <c r="X65" s="302">
        <f t="shared" si="17"/>
        <v>0.12717381728084698</v>
      </c>
      <c r="Y65" s="302">
        <f t="shared" si="17"/>
        <v>0.12035609445142405</v>
      </c>
      <c r="DA65" s="72"/>
    </row>
    <row r="66" spans="1:105" ht="12" customHeight="1" x14ac:dyDescent="0.25">
      <c r="A66" s="174" t="s">
        <v>2580</v>
      </c>
      <c r="B66" s="301">
        <f t="shared" ref="B66:Y66" si="18">IF(B$35=0,0,B$35/B$5)</f>
        <v>0.18099512412543881</v>
      </c>
      <c r="C66" s="301">
        <f t="shared" si="18"/>
        <v>0.17960560447582938</v>
      </c>
      <c r="D66" s="301">
        <f t="shared" si="18"/>
        <v>0.17974727478901653</v>
      </c>
      <c r="E66" s="301">
        <f t="shared" si="18"/>
        <v>0.19598207771086903</v>
      </c>
      <c r="F66" s="301">
        <f t="shared" si="18"/>
        <v>0.18831845123068469</v>
      </c>
      <c r="G66" s="301">
        <f t="shared" si="18"/>
        <v>0.18880058405929986</v>
      </c>
      <c r="H66" s="301">
        <f t="shared" si="18"/>
        <v>0.17199520977240376</v>
      </c>
      <c r="I66" s="301">
        <f t="shared" si="18"/>
        <v>0.17298700690339494</v>
      </c>
      <c r="J66" s="301">
        <f t="shared" si="18"/>
        <v>0.16872990885101272</v>
      </c>
      <c r="K66" s="301">
        <f t="shared" si="18"/>
        <v>0.17506152142799103</v>
      </c>
      <c r="L66" s="301">
        <f t="shared" si="18"/>
        <v>0.17421493400014693</v>
      </c>
      <c r="M66" s="301">
        <f t="shared" si="18"/>
        <v>0.1684602249334172</v>
      </c>
      <c r="N66" s="301">
        <f t="shared" si="18"/>
        <v>0.16976913120285686</v>
      </c>
      <c r="O66" s="301">
        <f t="shared" si="18"/>
        <v>0.17172684913510494</v>
      </c>
      <c r="P66" s="301">
        <f t="shared" si="18"/>
        <v>0.16147553529868855</v>
      </c>
      <c r="Q66" s="301">
        <f t="shared" si="18"/>
        <v>0.16650794962362522</v>
      </c>
      <c r="R66" s="301">
        <f t="shared" si="18"/>
        <v>0.1711080164373813</v>
      </c>
      <c r="S66" s="301">
        <f t="shared" si="18"/>
        <v>0.16704159926735626</v>
      </c>
      <c r="T66" s="301">
        <f t="shared" si="18"/>
        <v>0.16732003870615778</v>
      </c>
      <c r="U66" s="301">
        <f t="shared" si="18"/>
        <v>0.16718824913729829</v>
      </c>
      <c r="V66" s="301">
        <f t="shared" si="18"/>
        <v>0.17129940738862043</v>
      </c>
      <c r="W66" s="301">
        <f t="shared" si="18"/>
        <v>0.17119131143972457</v>
      </c>
      <c r="X66" s="301">
        <f t="shared" si="18"/>
        <v>0.1692965355390435</v>
      </c>
      <c r="Y66" s="301">
        <f t="shared" si="18"/>
        <v>0.20292579277243392</v>
      </c>
      <c r="DA66" s="178"/>
    </row>
    <row r="67" spans="1:105" ht="12" customHeight="1" x14ac:dyDescent="0.25">
      <c r="A67" s="174" t="s">
        <v>2592</v>
      </c>
      <c r="B67" s="301">
        <f t="shared" ref="B67:Y67" si="19">IF(B$46=0,0,B$46/B$5)</f>
        <v>7.851165911520544E-2</v>
      </c>
      <c r="C67" s="301">
        <f t="shared" si="19"/>
        <v>7.9500771988789881E-2</v>
      </c>
      <c r="D67" s="301">
        <f t="shared" si="19"/>
        <v>7.8965132630805582E-2</v>
      </c>
      <c r="E67" s="301">
        <f t="shared" si="19"/>
        <v>0.1016385814863497</v>
      </c>
      <c r="F67" s="301">
        <f t="shared" si="19"/>
        <v>9.8256831682584894E-2</v>
      </c>
      <c r="G67" s="301">
        <f t="shared" si="19"/>
        <v>9.8354455259168527E-2</v>
      </c>
      <c r="H67" s="301">
        <f t="shared" si="19"/>
        <v>0.10128772678799464</v>
      </c>
      <c r="I67" s="301">
        <f t="shared" si="19"/>
        <v>0.10283383059009175</v>
      </c>
      <c r="J67" s="301">
        <f t="shared" si="19"/>
        <v>0.10824974486938724</v>
      </c>
      <c r="K67" s="301">
        <f t="shared" si="19"/>
        <v>0.10465927863154281</v>
      </c>
      <c r="L67" s="301">
        <f t="shared" si="19"/>
        <v>0.10650539326092993</v>
      </c>
      <c r="M67" s="301">
        <f t="shared" si="19"/>
        <v>0.10992727832595756</v>
      </c>
      <c r="N67" s="301">
        <f t="shared" si="19"/>
        <v>0.10958269793274303</v>
      </c>
      <c r="O67" s="301">
        <f t="shared" si="19"/>
        <v>0.10915369536208985</v>
      </c>
      <c r="P67" s="301">
        <f t="shared" si="19"/>
        <v>0.11348723055821602</v>
      </c>
      <c r="Q67" s="301">
        <f t="shared" si="19"/>
        <v>0.11079210482146151</v>
      </c>
      <c r="R67" s="301">
        <f t="shared" si="19"/>
        <v>0.10948372773320272</v>
      </c>
      <c r="S67" s="301">
        <f t="shared" si="19"/>
        <v>0.11010207714700528</v>
      </c>
      <c r="T67" s="301">
        <f t="shared" si="19"/>
        <v>0.11049890158466653</v>
      </c>
      <c r="U67" s="301">
        <f t="shared" si="19"/>
        <v>0.11025726716757449</v>
      </c>
      <c r="V67" s="301">
        <f t="shared" si="19"/>
        <v>0.10876705784592904</v>
      </c>
      <c r="W67" s="301">
        <f t="shared" si="19"/>
        <v>0.10852107645506623</v>
      </c>
      <c r="X67" s="301">
        <f t="shared" si="19"/>
        <v>0.11009163133522996</v>
      </c>
      <c r="Y67" s="301">
        <f t="shared" si="19"/>
        <v>0.1042498700680809</v>
      </c>
      <c r="DA67" s="178"/>
    </row>
    <row r="68" spans="1:105" ht="12" customHeight="1" x14ac:dyDescent="0.25">
      <c r="A68" s="41" t="s">
        <v>2594</v>
      </c>
      <c r="B68" s="235">
        <f t="shared" ref="B68:Y68" si="20">IF(B$47=0,0,B$47/B$5)</f>
        <v>5.3164615946388098E-2</v>
      </c>
      <c r="C68" s="235">
        <f t="shared" si="20"/>
        <v>5.3834399347278697E-2</v>
      </c>
      <c r="D68" s="235">
        <f t="shared" si="20"/>
        <v>5.3471688113381335E-2</v>
      </c>
      <c r="E68" s="235">
        <f t="shared" si="20"/>
        <v>6.8825142799853731E-2</v>
      </c>
      <c r="F68" s="235">
        <f t="shared" si="20"/>
        <v>6.6535171710590299E-2</v>
      </c>
      <c r="G68" s="235">
        <f t="shared" si="20"/>
        <v>6.6601278070013467E-2</v>
      </c>
      <c r="H68" s="235">
        <f t="shared" si="20"/>
        <v>6.8587559547872504E-2</v>
      </c>
      <c r="I68" s="235">
        <f t="shared" si="20"/>
        <v>6.9634512519928915E-2</v>
      </c>
      <c r="J68" s="235">
        <f t="shared" si="20"/>
        <v>7.3301929638637311E-2</v>
      </c>
      <c r="K68" s="235">
        <f t="shared" si="20"/>
        <v>7.0870625030446943E-2</v>
      </c>
      <c r="L68" s="235">
        <f t="shared" si="20"/>
        <v>7.2120732038380056E-2</v>
      </c>
      <c r="M68" s="235">
        <f t="shared" si="20"/>
        <v>7.4437880947791427E-2</v>
      </c>
      <c r="N68" s="235">
        <f t="shared" si="20"/>
        <v>7.4204546377176578E-2</v>
      </c>
      <c r="O68" s="235">
        <f t="shared" si="20"/>
        <v>7.3914044849558588E-2</v>
      </c>
      <c r="P68" s="235">
        <f t="shared" si="20"/>
        <v>7.6848522823767945E-2</v>
      </c>
      <c r="Q68" s="235">
        <f t="shared" si="20"/>
        <v>7.5023503121770224E-2</v>
      </c>
      <c r="R68" s="235">
        <f t="shared" si="20"/>
        <v>7.4137528144368928E-2</v>
      </c>
      <c r="S68" s="235">
        <f t="shared" si="20"/>
        <v>7.4556246962388661E-2</v>
      </c>
      <c r="T68" s="235">
        <f t="shared" si="20"/>
        <v>7.4824958884466927E-2</v>
      </c>
      <c r="U68" s="235">
        <f t="shared" si="20"/>
        <v>7.4661334766356308E-2</v>
      </c>
      <c r="V68" s="235">
        <f t="shared" si="20"/>
        <v>7.3652231059239959E-2</v>
      </c>
      <c r="W68" s="235">
        <f t="shared" si="20"/>
        <v>7.3485663363147991E-2</v>
      </c>
      <c r="X68" s="235">
        <f t="shared" si="20"/>
        <v>7.4549173521608766E-2</v>
      </c>
      <c r="Y68" s="235">
        <f t="shared" si="20"/>
        <v>7.059339169610003E-2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56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24</v>
      </c>
      <c r="B72" s="322">
        <f t="shared" ref="B72:Y72" si="21">SUM(B$73:B$83)</f>
        <v>25.868121417873965</v>
      </c>
      <c r="C72" s="322">
        <f t="shared" si="21"/>
        <v>27.050993014354049</v>
      </c>
      <c r="D72" s="322">
        <f t="shared" si="21"/>
        <v>27.358143238711225</v>
      </c>
      <c r="E72" s="322">
        <f t="shared" si="21"/>
        <v>30.318407752089204</v>
      </c>
      <c r="F72" s="322">
        <f t="shared" si="21"/>
        <v>29.668429317156544</v>
      </c>
      <c r="G72" s="322">
        <f t="shared" si="21"/>
        <v>29.042527615072672</v>
      </c>
      <c r="H72" s="322">
        <f t="shared" si="21"/>
        <v>27.235529360679951</v>
      </c>
      <c r="I72" s="322">
        <f t="shared" si="21"/>
        <v>25.847240732024648</v>
      </c>
      <c r="J72" s="322">
        <f t="shared" si="21"/>
        <v>27.252915675471083</v>
      </c>
      <c r="K72" s="322">
        <f t="shared" si="21"/>
        <v>28.601577133600902</v>
      </c>
      <c r="L72" s="322">
        <f t="shared" si="21"/>
        <v>28.208621376604441</v>
      </c>
      <c r="M72" s="322">
        <f t="shared" si="21"/>
        <v>26.045680372108187</v>
      </c>
      <c r="N72" s="322">
        <f t="shared" si="21"/>
        <v>25.856605727825059</v>
      </c>
      <c r="O72" s="322">
        <f t="shared" si="21"/>
        <v>26.491190355758476</v>
      </c>
      <c r="P72" s="322">
        <f t="shared" si="21"/>
        <v>24.81819220777188</v>
      </c>
      <c r="Q72" s="322">
        <f t="shared" si="21"/>
        <v>23.987117146307209</v>
      </c>
      <c r="R72" s="322">
        <f t="shared" si="21"/>
        <v>23.737952645081485</v>
      </c>
      <c r="S72" s="322">
        <f t="shared" si="21"/>
        <v>23.500397149372755</v>
      </c>
      <c r="T72" s="322">
        <f t="shared" si="21"/>
        <v>23.003544119985069</v>
      </c>
      <c r="U72" s="322">
        <f t="shared" si="21"/>
        <v>22.716965646440052</v>
      </c>
      <c r="V72" s="322">
        <f t="shared" si="21"/>
        <v>22.967783633906755</v>
      </c>
      <c r="W72" s="322">
        <f t="shared" si="21"/>
        <v>22.928936075544861</v>
      </c>
      <c r="X72" s="322">
        <f t="shared" si="21"/>
        <v>21.739299828770037</v>
      </c>
      <c r="Y72" s="322">
        <f t="shared" si="21"/>
        <v>20.779062437262571</v>
      </c>
      <c r="DA72" s="95"/>
    </row>
    <row r="73" spans="1:105" ht="12" customHeight="1" x14ac:dyDescent="0.25">
      <c r="A73" s="55" t="s">
        <v>91</v>
      </c>
      <c r="B73" s="334">
        <f>IF(B$6=0,0,B$6/MAE!B$5*1000)</f>
        <v>0.42311440223143043</v>
      </c>
      <c r="C73" s="334">
        <f>IF(C$6=0,0,C$6/MAE!C$5*1000)</f>
        <v>0.44803642243843933</v>
      </c>
      <c r="D73" s="334">
        <f>IF(D$6=0,0,D$6/MAE!D$5*1000)</f>
        <v>0.45007071028696011</v>
      </c>
      <c r="E73" s="334">
        <f>IF(E$6=0,0,E$6/MAE!E$5*1000)</f>
        <v>0.64198332434314476</v>
      </c>
      <c r="F73" s="334">
        <f>IF(F$6=0,0,F$6/MAE!F$5*1000)</f>
        <v>0.60731788868802439</v>
      </c>
      <c r="G73" s="334">
        <f>IF(G$6=0,0,G$6/MAE!G$5*1000)</f>
        <v>0.59509624644371495</v>
      </c>
      <c r="H73" s="334">
        <f>IF(H$6=0,0,H$6/MAE!H$5*1000)</f>
        <v>0.57471351183561581</v>
      </c>
      <c r="I73" s="334">
        <f>IF(I$6=0,0,I$6/MAE!I$5*1000)</f>
        <v>0.55374391138715473</v>
      </c>
      <c r="J73" s="334">
        <f>IF(J$6=0,0,J$6/MAE!J$5*1000)</f>
        <v>0.61460857683680614</v>
      </c>
      <c r="K73" s="334">
        <f>IF(K$6=0,0,K$6/MAE!K$5*1000)</f>
        <v>0.62362925635981248</v>
      </c>
      <c r="L73" s="334">
        <f>IF(L$6=0,0,L$6/MAE!L$5*1000)</f>
        <v>0.62591048188831921</v>
      </c>
      <c r="M73" s="334">
        <f>IF(M$6=0,0,M$6/MAE!M$5*1000)</f>
        <v>0.5964855740528473</v>
      </c>
      <c r="N73" s="334">
        <f>IF(N$6=0,0,N$6/MAE!N$5*1000)</f>
        <v>0.59029929479964316</v>
      </c>
      <c r="O73" s="334">
        <f>IF(O$6=0,0,O$6/MAE!O$5*1000)</f>
        <v>0.60241902538991543</v>
      </c>
      <c r="P73" s="334">
        <f>IF(P$6=0,0,P$6/MAE!P$5*1000)</f>
        <v>0.58678081273365168</v>
      </c>
      <c r="Q73" s="334">
        <f>IF(Q$6=0,0,Q$6/MAE!Q$5*1000)</f>
        <v>0.55366316609132193</v>
      </c>
      <c r="R73" s="334">
        <f>IF(R$6=0,0,R$6/MAE!R$5*1000)</f>
        <v>0.54144157173703378</v>
      </c>
      <c r="S73" s="334">
        <f>IF(S$6=0,0,S$6/MAE!S$5*1000)</f>
        <v>0.53905052915114615</v>
      </c>
      <c r="T73" s="334">
        <f>IF(T$6=0,0,T$6/MAE!T$5*1000)</f>
        <v>0.52955549121099232</v>
      </c>
      <c r="U73" s="334">
        <f>IF(U$6=0,0,U$6/MAE!U$5*1000)</f>
        <v>0.52181469802419822</v>
      </c>
      <c r="V73" s="334">
        <f>IF(V$6=0,0,V$6/MAE!V$5*1000)</f>
        <v>0.52044546897956634</v>
      </c>
      <c r="W73" s="334">
        <f>IF(W$6=0,0,W$6/MAE!W$5*1000)</f>
        <v>0.51839017185156877</v>
      </c>
      <c r="X73" s="334">
        <f>IF(X$6=0,0,X$6/MAE!X$5*1000)</f>
        <v>0.49860728796562059</v>
      </c>
      <c r="Y73" s="334">
        <f>IF(Y$6=0,0,Y$6/MAE!Y$5*1000)</f>
        <v>0.45129469983774234</v>
      </c>
      <c r="DA73" s="67"/>
    </row>
    <row r="74" spans="1:105" ht="12" customHeight="1" x14ac:dyDescent="0.25">
      <c r="A74" s="173" t="s">
        <v>92</v>
      </c>
      <c r="B74" s="335">
        <f>IF(B$7=0,0,B$7/MAE!B$5*1000)</f>
        <v>0.57543558703474518</v>
      </c>
      <c r="C74" s="335">
        <f>IF(C$7=0,0,C$7/MAE!C$5*1000)</f>
        <v>0.60932953451627747</v>
      </c>
      <c r="D74" s="335">
        <f>IF(D$7=0,0,D$7/MAE!D$5*1000)</f>
        <v>0.61209616599026584</v>
      </c>
      <c r="E74" s="335">
        <f>IF(E$7=0,0,E$7/MAE!E$5*1000)</f>
        <v>0.8730973211066767</v>
      </c>
      <c r="F74" s="335">
        <f>IF(F$7=0,0,F$7/MAE!F$5*1000)</f>
        <v>0.82595232861571322</v>
      </c>
      <c r="G74" s="335">
        <f>IF(G$7=0,0,G$7/MAE!G$5*1000)</f>
        <v>0.80933089516345258</v>
      </c>
      <c r="H74" s="335">
        <f>IF(H$7=0,0,H$7/MAE!H$5*1000)</f>
        <v>0.78161037609643791</v>
      </c>
      <c r="I74" s="335">
        <f>IF(I$7=0,0,I$7/MAE!I$5*1000)</f>
        <v>0.75309171948653042</v>
      </c>
      <c r="J74" s="335">
        <f>IF(J$7=0,0,J$7/MAE!J$5*1000)</f>
        <v>0.83586766449805638</v>
      </c>
      <c r="K74" s="335">
        <f>IF(K$7=0,0,K$7/MAE!K$5*1000)</f>
        <v>0.84813578864934536</v>
      </c>
      <c r="L74" s="335">
        <f>IF(L$7=0,0,L$7/MAE!L$5*1000)</f>
        <v>0.85123825536811371</v>
      </c>
      <c r="M74" s="335">
        <f>IF(M$7=0,0,M$7/MAE!M$5*1000)</f>
        <v>0.81122038071187219</v>
      </c>
      <c r="N74" s="335">
        <f>IF(N$7=0,0,N$7/MAE!N$5*1000)</f>
        <v>0.80280704092751487</v>
      </c>
      <c r="O74" s="335">
        <f>IF(O$7=0,0,O$7/MAE!O$5*1000)</f>
        <v>0.81928987453028512</v>
      </c>
      <c r="P74" s="335">
        <f>IF(P$7=0,0,P$7/MAE!P$5*1000)</f>
        <v>0.79802190531776651</v>
      </c>
      <c r="Q74" s="335">
        <f>IF(Q$7=0,0,Q$7/MAE!Q$5*1000)</f>
        <v>0.75298190588419767</v>
      </c>
      <c r="R74" s="335">
        <f>IF(R$7=0,0,R$7/MAE!R$5*1000)</f>
        <v>0.73636053756236541</v>
      </c>
      <c r="S74" s="335">
        <f>IF(S$7=0,0,S$7/MAE!S$5*1000)</f>
        <v>0.73310871964555924</v>
      </c>
      <c r="T74" s="335">
        <f>IF(T$7=0,0,T$7/MAE!T$5*1000)</f>
        <v>0.72019546804694967</v>
      </c>
      <c r="U74" s="335">
        <f>IF(U$7=0,0,U$7/MAE!U$5*1000)</f>
        <v>0.70966798931290975</v>
      </c>
      <c r="V74" s="335">
        <f>IF(V$7=0,0,V$7/MAE!V$5*1000)</f>
        <v>0.7078058378122104</v>
      </c>
      <c r="W74" s="335">
        <f>IF(W$7=0,0,W$7/MAE!W$5*1000)</f>
        <v>0.70501063371813333</v>
      </c>
      <c r="X74" s="335">
        <f>IF(X$7=0,0,X$7/MAE!X$5*1000)</f>
        <v>0.6781059116332443</v>
      </c>
      <c r="Y74" s="335">
        <f>IF(Y$7=0,0,Y$7/MAE!Y$5*1000)</f>
        <v>0.61376079177932963</v>
      </c>
      <c r="DA74" s="177"/>
    </row>
    <row r="75" spans="1:105" ht="12" customHeight="1" x14ac:dyDescent="0.25">
      <c r="A75" s="173" t="s">
        <v>93</v>
      </c>
      <c r="B75" s="335">
        <f>IF(B$8=0,0,B$8/MAE!B$5*1000)</f>
        <v>0.71083219574880285</v>
      </c>
      <c r="C75" s="335">
        <f>IF(C$8=0,0,C$8/MAE!C$5*1000)</f>
        <v>0.75270118969657818</v>
      </c>
      <c r="D75" s="335">
        <f>IF(D$8=0,0,D$8/MAE!D$5*1000)</f>
        <v>0.75611879328209319</v>
      </c>
      <c r="E75" s="335">
        <f>IF(E$8=0,0,E$8/MAE!E$5*1000)</f>
        <v>1.0785319848964829</v>
      </c>
      <c r="F75" s="335">
        <f>IF(F$8=0,0,F$8/MAE!F$5*1000)</f>
        <v>1.0202940529958815</v>
      </c>
      <c r="G75" s="335">
        <f>IF(G$8=0,0,G$8/MAE!G$5*1000)</f>
        <v>0.99976169402544046</v>
      </c>
      <c r="H75" s="335">
        <f>IF(H$8=0,0,H$8/MAE!H$5*1000)</f>
        <v>0.96551869988383487</v>
      </c>
      <c r="I75" s="335">
        <f>IF(I$8=0,0,I$8/MAE!I$5*1000)</f>
        <v>0.93028977113041966</v>
      </c>
      <c r="J75" s="335">
        <f>IF(J$8=0,0,J$8/MAE!J$5*1000)</f>
        <v>1.0325424090858346</v>
      </c>
      <c r="K75" s="335">
        <f>IF(K$8=0,0,K$8/MAE!K$5*1000)</f>
        <v>1.0476971506844848</v>
      </c>
      <c r="L75" s="335">
        <f>IF(L$8=0,0,L$8/MAE!L$5*1000)</f>
        <v>1.0515296095723758</v>
      </c>
      <c r="M75" s="335">
        <f>IF(M$8=0,0,M$8/MAE!M$5*1000)</f>
        <v>1.0020957644087833</v>
      </c>
      <c r="N75" s="335">
        <f>IF(N$8=0,0,N$8/MAE!N$5*1000)</f>
        <v>0.99170281526340032</v>
      </c>
      <c r="O75" s="335">
        <f>IF(O$8=0,0,O$8/MAE!O$5*1000)</f>
        <v>1.012063962655058</v>
      </c>
      <c r="P75" s="335">
        <f>IF(P$8=0,0,P$8/MAE!P$5*1000)</f>
        <v>0.9857917653925351</v>
      </c>
      <c r="Q75" s="335">
        <f>IF(Q$8=0,0,Q$8/MAE!Q$5*1000)</f>
        <v>0.93015411903342093</v>
      </c>
      <c r="R75" s="335">
        <f>IF(R$8=0,0,R$8/MAE!R$5*1000)</f>
        <v>0.90962184051821648</v>
      </c>
      <c r="S75" s="335">
        <f>IF(S$8=0,0,S$8/MAE!S$5*1000)</f>
        <v>0.90560488897392621</v>
      </c>
      <c r="T75" s="335">
        <f>IF(T$8=0,0,T$8/MAE!T$5*1000)</f>
        <v>0.88965322523446766</v>
      </c>
      <c r="U75" s="335">
        <f>IF(U$8=0,0,U$8/MAE!U$5*1000)</f>
        <v>0.87664869268065315</v>
      </c>
      <c r="V75" s="335">
        <f>IF(V$8=0,0,V$8/MAE!V$5*1000)</f>
        <v>0.87434838788567171</v>
      </c>
      <c r="W75" s="335">
        <f>IF(W$8=0,0,W$8/MAE!W$5*1000)</f>
        <v>0.87089548871063582</v>
      </c>
      <c r="X75" s="335">
        <f>IF(X$8=0,0,X$8/MAE!X$5*1000)</f>
        <v>0.83766024378224246</v>
      </c>
      <c r="Y75" s="335">
        <f>IF(Y$8=0,0,Y$8/MAE!Y$5*1000)</f>
        <v>0.7581750957274076</v>
      </c>
      <c r="DA75" s="177"/>
    </row>
    <row r="76" spans="1:105" ht="12" customHeight="1" x14ac:dyDescent="0.25">
      <c r="A76" s="173" t="s">
        <v>94</v>
      </c>
      <c r="B76" s="335">
        <f>IF(B$9=0,0,B$9/MAE!B$5*1000)</f>
        <v>0.4400389783206875</v>
      </c>
      <c r="C76" s="335">
        <f>IF(C$9=0,0,C$9/MAE!C$5*1000)</f>
        <v>0.46595787933597677</v>
      </c>
      <c r="D76" s="335">
        <f>IF(D$9=0,0,D$9/MAE!D$5*1000)</f>
        <v>0.46807353869843843</v>
      </c>
      <c r="E76" s="335">
        <f>IF(E$9=0,0,E$9/MAE!E$5*1000)</f>
        <v>0.66766265731687047</v>
      </c>
      <c r="F76" s="335">
        <f>IF(F$9=0,0,F$9/MAE!F$5*1000)</f>
        <v>0.63161060423554571</v>
      </c>
      <c r="G76" s="335">
        <f>IF(G$9=0,0,G$9/MAE!G$5*1000)</f>
        <v>0.61890009630146336</v>
      </c>
      <c r="H76" s="335">
        <f>IF(H$9=0,0,H$9/MAE!H$5*1000)</f>
        <v>0.5977020523090405</v>
      </c>
      <c r="I76" s="335">
        <f>IF(I$9=0,0,I$9/MAE!I$5*1000)</f>
        <v>0.57589366784264062</v>
      </c>
      <c r="J76" s="335">
        <f>IF(J$9=0,0,J$9/MAE!J$5*1000)</f>
        <v>0.63919291991027827</v>
      </c>
      <c r="K76" s="335">
        <f>IF(K$9=0,0,K$9/MAE!K$5*1000)</f>
        <v>0.64857442661420528</v>
      </c>
      <c r="L76" s="335">
        <f>IF(L$9=0,0,L$9/MAE!L$5*1000)</f>
        <v>0.6509469011638519</v>
      </c>
      <c r="M76" s="335">
        <f>IF(M$9=0,0,M$9/MAE!M$5*1000)</f>
        <v>0.62034499701496126</v>
      </c>
      <c r="N76" s="335">
        <f>IF(N$9=0,0,N$9/MAE!N$5*1000)</f>
        <v>0.61391126659162887</v>
      </c>
      <c r="O76" s="335">
        <f>IF(O$9=0,0,O$9/MAE!O$5*1000)</f>
        <v>0.62651578640551209</v>
      </c>
      <c r="P76" s="335">
        <f>IF(P$9=0,0,P$9/MAE!P$5*1000)</f>
        <v>0.61025204524299781</v>
      </c>
      <c r="Q76" s="335">
        <f>IF(Q$9=0,0,Q$9/MAE!Q$5*1000)</f>
        <v>0.57580969273497473</v>
      </c>
      <c r="R76" s="335">
        <f>IF(R$9=0,0,R$9/MAE!R$5*1000)</f>
        <v>0.56309923460651479</v>
      </c>
      <c r="S76" s="335">
        <f>IF(S$9=0,0,S$9/MAE!S$5*1000)</f>
        <v>0.56061255031719237</v>
      </c>
      <c r="T76" s="335">
        <f>IF(T$9=0,0,T$9/MAE!T$5*1000)</f>
        <v>0.55073771085943224</v>
      </c>
      <c r="U76" s="335">
        <f>IF(U$9=0,0,U$9/MAE!U$5*1000)</f>
        <v>0.54268728594516646</v>
      </c>
      <c r="V76" s="335">
        <f>IF(V$9=0,0,V$9/MAE!V$5*1000)</f>
        <v>0.54126328773874888</v>
      </c>
      <c r="W76" s="335">
        <f>IF(W$9=0,0,W$9/MAE!W$5*1000)</f>
        <v>0.53912577872563161</v>
      </c>
      <c r="X76" s="335">
        <f>IF(X$9=0,0,X$9/MAE!X$5*1000)</f>
        <v>0.51855157948424546</v>
      </c>
      <c r="Y76" s="335">
        <f>IF(Y$9=0,0,Y$9/MAE!Y$5*1000)</f>
        <v>0.46934648783125238</v>
      </c>
      <c r="DA76" s="177"/>
    </row>
    <row r="77" spans="1:105" ht="12" customHeight="1" x14ac:dyDescent="0.25">
      <c r="A77" s="56" t="s">
        <v>95</v>
      </c>
      <c r="B77" s="336">
        <f>IF(B$10=0,0,B$10/MAE!B$5*1000)</f>
        <v>0.78578348445787849</v>
      </c>
      <c r="C77" s="336">
        <f>IF(C$10=0,0,C$10/MAE!C$5*1000)</f>
        <v>0.8189927988837411</v>
      </c>
      <c r="D77" s="336">
        <f>IF(D$10=0,0,D$10/MAE!D$5*1000)</f>
        <v>0.83040647923070077</v>
      </c>
      <c r="E77" s="336">
        <f>IF(E$10=0,0,E$10/MAE!E$5*1000)</f>
        <v>0.7907284856025163</v>
      </c>
      <c r="F77" s="336">
        <f>IF(F$10=0,0,F$10/MAE!F$5*1000)</f>
        <v>0.80396338242315957</v>
      </c>
      <c r="G77" s="336">
        <f>IF(G$10=0,0,G$10/MAE!G$5*1000)</f>
        <v>0.78632590544811043</v>
      </c>
      <c r="H77" s="336">
        <f>IF(H$10=0,0,H$10/MAE!H$5*1000)</f>
        <v>0.74656608917952061</v>
      </c>
      <c r="I77" s="336">
        <f>IF(I$10=0,0,I$10/MAE!I$5*1000)</f>
        <v>0.70135774059066402</v>
      </c>
      <c r="J77" s="336">
        <f>IF(J$10=0,0,J$10/MAE!J$5*1000)</f>
        <v>0.72772419814510125</v>
      </c>
      <c r="K77" s="336">
        <f>IF(K$10=0,0,K$10/MAE!K$5*1000)</f>
        <v>0.76894079467146115</v>
      </c>
      <c r="L77" s="336">
        <f>IF(L$10=0,0,L$10/MAE!L$5*1000)</f>
        <v>0.75225746018155337</v>
      </c>
      <c r="M77" s="336">
        <f>IF(M$10=0,0,M$10/MAE!M$5*1000)</f>
        <v>0.69032213555853694</v>
      </c>
      <c r="N77" s="336">
        <f>IF(N$10=0,0,N$10/MAE!N$5*1000)</f>
        <v>0.68504107522634394</v>
      </c>
      <c r="O77" s="336">
        <f>IF(O$10=0,0,O$10/MAE!O$5*1000)</f>
        <v>0.70062807340859601</v>
      </c>
      <c r="P77" s="336">
        <f>IF(P$10=0,0,P$10/MAE!P$5*1000)</f>
        <v>0.656217890004683</v>
      </c>
      <c r="Q77" s="336">
        <f>IF(Q$10=0,0,Q$10/MAE!Q$5*1000)</f>
        <v>0.63547487448375539</v>
      </c>
      <c r="R77" s="336">
        <f>IF(R$10=0,0,R$10/MAE!R$5*1000)</f>
        <v>0.6273982239660213</v>
      </c>
      <c r="S77" s="336">
        <f>IF(S$10=0,0,S$10/MAE!S$5*1000)</f>
        <v>0.62335020718014389</v>
      </c>
      <c r="T77" s="336">
        <f>IF(T$10=0,0,T$10/MAE!T$5*1000)</f>
        <v>0.61132080691538249</v>
      </c>
      <c r="U77" s="336">
        <f>IF(U$10=0,0,U$10/MAE!U$5*1000)</f>
        <v>0.60484480916653494</v>
      </c>
      <c r="V77" s="336">
        <f>IF(V$10=0,0,V$10/MAE!V$5*1000)</f>
        <v>0.61124099102613627</v>
      </c>
      <c r="W77" s="336">
        <f>IF(W$10=0,0,W$10/MAE!W$5*1000)</f>
        <v>0.61099709336219954</v>
      </c>
      <c r="X77" s="336">
        <f>IF(X$10=0,0,X$10/MAE!X$5*1000)</f>
        <v>0.57680131032587256</v>
      </c>
      <c r="Y77" s="336">
        <f>IF(Y$10=0,0,Y$10/MAE!Y$5*1000)</f>
        <v>0.53263309259061598</v>
      </c>
      <c r="DA77" s="68"/>
    </row>
    <row r="78" spans="1:105" ht="12" customHeight="1" x14ac:dyDescent="0.25">
      <c r="A78" s="174" t="s">
        <v>2555</v>
      </c>
      <c r="B78" s="349">
        <f>IF(B$16=0,0,B$16/MAE!B$5*1000)</f>
        <v>5.1435386436078607</v>
      </c>
      <c r="C78" s="349">
        <f>IF(C$16=0,0,C$16/MAE!C$5*1000)</f>
        <v>5.3648162869376224</v>
      </c>
      <c r="D78" s="349">
        <f>IF(D$16=0,0,D$16/MAE!D$5*1000)</f>
        <v>5.4425219373248996</v>
      </c>
      <c r="E78" s="349">
        <f>IF(E$16=0,0,E$16/MAE!E$5*1000)</f>
        <v>5.1912932374394432</v>
      </c>
      <c r="F78" s="349">
        <f>IF(F$16=0,0,F$16/MAE!F$5*1000)</f>
        <v>5.2316450171904689</v>
      </c>
      <c r="G78" s="349">
        <f>IF(G$16=0,0,G$16/MAE!G$5*1000)</f>
        <v>5.1131846018382481</v>
      </c>
      <c r="H78" s="349">
        <f>IF(H$16=0,0,H$16/MAE!H$5*1000)</f>
        <v>4.8758756885867944</v>
      </c>
      <c r="I78" s="349">
        <f>IF(I$16=0,0,I$16/MAE!I$5*1000)</f>
        <v>4.5828360212490873</v>
      </c>
      <c r="J78" s="349">
        <f>IF(J$16=0,0,J$16/MAE!J$5*1000)</f>
        <v>4.735609933100096</v>
      </c>
      <c r="K78" s="349">
        <f>IF(K$16=0,0,K$16/MAE!K$5*1000)</f>
        <v>5.0083014895451967</v>
      </c>
      <c r="L78" s="349">
        <f>IF(L$16=0,0,L$16/MAE!L$5*1000)</f>
        <v>4.895151162884515</v>
      </c>
      <c r="M78" s="349">
        <f>IF(M$16=0,0,M$16/MAE!M$5*1000)</f>
        <v>4.4906975502263107</v>
      </c>
      <c r="N78" s="349">
        <f>IF(N$16=0,0,N$16/MAE!N$5*1000)</f>
        <v>4.4529925451511287</v>
      </c>
      <c r="O78" s="349">
        <f>IF(O$16=0,0,O$16/MAE!O$5*1000)</f>
        <v>4.5532318324729619</v>
      </c>
      <c r="P78" s="349">
        <f>IF(P$16=0,0,P$16/MAE!P$5*1000)</f>
        <v>4.2616233527042926</v>
      </c>
      <c r="Q78" s="349">
        <f>IF(Q$16=0,0,Q$16/MAE!Q$5*1000)</f>
        <v>4.1277577984264671</v>
      </c>
      <c r="R78" s="349">
        <f>IF(R$16=0,0,R$16/MAE!R$5*1000)</f>
        <v>4.0746196527318093</v>
      </c>
      <c r="S78" s="349">
        <f>IF(S$16=0,0,S$16/MAE!S$5*1000)</f>
        <v>4.0537229489164908</v>
      </c>
      <c r="T78" s="349">
        <f>IF(T$16=0,0,T$16/MAE!T$5*1000)</f>
        <v>3.9567094108969969</v>
      </c>
      <c r="U78" s="349">
        <f>IF(U$16=0,0,U$16/MAE!U$5*1000)</f>
        <v>3.9123320791607057</v>
      </c>
      <c r="V78" s="349">
        <f>IF(V$16=0,0,V$16/MAE!V$5*1000)</f>
        <v>3.9542977279900406</v>
      </c>
      <c r="W78" s="349">
        <f>IF(W$16=0,0,W$16/MAE!W$5*1000)</f>
        <v>3.9520435876769735</v>
      </c>
      <c r="X78" s="349">
        <f>IF(X$16=0,0,X$16/MAE!X$5*1000)</f>
        <v>3.7339420427028869</v>
      </c>
      <c r="Y78" s="349">
        <f>IF(Y$16=0,0,Y$16/MAE!Y$5*1000)</f>
        <v>3.4441139672785157</v>
      </c>
      <c r="DA78" s="178"/>
    </row>
    <row r="79" spans="1:105" ht="12" customHeight="1" x14ac:dyDescent="0.25">
      <c r="A79" s="174" t="s">
        <v>2565</v>
      </c>
      <c r="B79" s="349">
        <f>IF(B$24=0,0,B$24/MAE!B$5*1000)</f>
        <v>2.3532440603946356</v>
      </c>
      <c r="C79" s="349">
        <f>IF(C$24=0,0,C$24/MAE!C$5*1000)</f>
        <v>2.4617768950974797</v>
      </c>
      <c r="D79" s="349">
        <f>IF(D$24=0,0,D$24/MAE!D$5*1000)</f>
        <v>2.4830470724174081</v>
      </c>
      <c r="E79" s="349">
        <f>IF(E$24=0,0,E$24/MAE!E$5*1000)</f>
        <v>2.5489243010534182</v>
      </c>
      <c r="F79" s="349">
        <f>IF(F$24=0,0,F$24/MAE!F$5*1000)</f>
        <v>2.5976348828643663</v>
      </c>
      <c r="G79" s="349">
        <f>IF(G$24=0,0,G$24/MAE!G$5*1000)</f>
        <v>2.5414011278933444</v>
      </c>
      <c r="H79" s="349">
        <f>IF(H$24=0,0,H$24/MAE!H$5*1000)</f>
        <v>2.416982310500539</v>
      </c>
      <c r="I79" s="349">
        <f>IF(I$24=0,0,I$24/MAE!I$5*1000)</f>
        <v>2.2740517045911548</v>
      </c>
      <c r="J79" s="349">
        <f>IF(J$24=0,0,J$24/MAE!J$5*1000)</f>
        <v>2.3560184726547218</v>
      </c>
      <c r="K79" s="349">
        <f>IF(K$24=0,0,K$24/MAE!K$5*1000)</f>
        <v>2.4741141263502517</v>
      </c>
      <c r="L79" s="349">
        <f>IF(L$24=0,0,L$24/MAE!L$5*1000)</f>
        <v>2.4353545678122748</v>
      </c>
      <c r="M79" s="349">
        <f>IF(M$24=0,0,M$24/MAE!M$5*1000)</f>
        <v>2.229654571299744</v>
      </c>
      <c r="N79" s="349">
        <f>IF(N$24=0,0,N$24/MAE!N$5*1000)</f>
        <v>2.2166659640282051</v>
      </c>
      <c r="O79" s="349">
        <f>IF(O$24=0,0,O$24/MAE!O$5*1000)</f>
        <v>2.2734938937853428</v>
      </c>
      <c r="P79" s="349">
        <f>IF(P$24=0,0,P$24/MAE!P$5*1000)</f>
        <v>2.1001508920289709</v>
      </c>
      <c r="Q79" s="349">
        <f>IF(Q$24=0,0,Q$24/MAE!Q$5*1000)</f>
        <v>2.0632522859982059</v>
      </c>
      <c r="R79" s="349">
        <f>IF(R$24=0,0,R$24/MAE!R$5*1000)</f>
        <v>2.0439796977346565</v>
      </c>
      <c r="S79" s="349">
        <f>IF(S$24=0,0,S$24/MAE!S$5*1000)</f>
        <v>2.0288266442642846</v>
      </c>
      <c r="T79" s="349">
        <f>IF(T$24=0,0,T$24/MAE!T$5*1000)</f>
        <v>1.9808704979313321</v>
      </c>
      <c r="U79" s="349">
        <f>IF(U$24=0,0,U$24/MAE!U$5*1000)</f>
        <v>1.9611250251161498</v>
      </c>
      <c r="V79" s="349">
        <f>IF(V$24=0,0,V$24/MAE!V$5*1000)</f>
        <v>1.9852506944595625</v>
      </c>
      <c r="W79" s="349">
        <f>IF(W$24=0,0,W$24/MAE!W$5*1000)</f>
        <v>1.9882412283751734</v>
      </c>
      <c r="X79" s="349">
        <f>IF(X$24=0,0,X$24/MAE!X$5*1000)</f>
        <v>1.8670785712654143</v>
      </c>
      <c r="Y79" s="349">
        <f>IF(Y$24=0,0,Y$24/MAE!Y$5*1000)</f>
        <v>1.7398887207378579</v>
      </c>
      <c r="DA79" s="178"/>
    </row>
    <row r="80" spans="1:105" ht="12" customHeight="1" x14ac:dyDescent="0.25">
      <c r="A80" s="174" t="s">
        <v>2570</v>
      </c>
      <c r="B80" s="349">
        <f>IF(B$27=0,0,B$27/MAE!B$5*1000)</f>
        <v>7.3479123480112296</v>
      </c>
      <c r="C80" s="349">
        <f>IF(C$27=0,0,C$27/MAE!C$5*1000)</f>
        <v>7.6640232670537456</v>
      </c>
      <c r="D80" s="349">
        <f>IF(D$27=0,0,D$27/MAE!D$5*1000)</f>
        <v>7.7750313390355696</v>
      </c>
      <c r="E80" s="349">
        <f>IF(E$27=0,0,E$27/MAE!E$5*1000)</f>
        <v>7.4161331963420629</v>
      </c>
      <c r="F80" s="349">
        <f>IF(F$27=0,0,F$27/MAE!F$5*1000)</f>
        <v>7.4737785959863823</v>
      </c>
      <c r="G80" s="349">
        <f>IF(G$27=0,0,G$27/MAE!G$5*1000)</f>
        <v>7.3045494311974961</v>
      </c>
      <c r="H80" s="349">
        <f>IF(H$27=0,0,H$27/MAE!H$5*1000)</f>
        <v>6.9655366979811353</v>
      </c>
      <c r="I80" s="349">
        <f>IF(I$27=0,0,I$27/MAE!I$5*1000)</f>
        <v>6.5469086017844091</v>
      </c>
      <c r="J80" s="349">
        <f>IF(J$27=0,0,J$27/MAE!J$5*1000)</f>
        <v>6.7651570472858547</v>
      </c>
      <c r="K80" s="349">
        <f>IF(K$27=0,0,K$27/MAE!K$5*1000)</f>
        <v>7.154716413635998</v>
      </c>
      <c r="L80" s="349">
        <f>IF(L$27=0,0,L$27/MAE!L$5*1000)</f>
        <v>6.9930730898350211</v>
      </c>
      <c r="M80" s="349">
        <f>IF(M$27=0,0,M$27/MAE!M$5*1000)</f>
        <v>6.4152822146090163</v>
      </c>
      <c r="N80" s="349">
        <f>IF(N$27=0,0,N$27/MAE!N$5*1000)</f>
        <v>6.3614179216444677</v>
      </c>
      <c r="O80" s="349">
        <f>IF(O$27=0,0,O$27/MAE!O$5*1000)</f>
        <v>6.5046169035328028</v>
      </c>
      <c r="P80" s="349">
        <f>IF(P$27=0,0,P$27/MAE!P$5*1000)</f>
        <v>6.0880333610061337</v>
      </c>
      <c r="Q80" s="349">
        <f>IF(Q$27=0,0,Q$27/MAE!Q$5*1000)</f>
        <v>5.896796854894955</v>
      </c>
      <c r="R80" s="349">
        <f>IF(R$27=0,0,R$27/MAE!R$5*1000)</f>
        <v>5.8208852181882991</v>
      </c>
      <c r="S80" s="349">
        <f>IF(S$27=0,0,S$27/MAE!S$5*1000)</f>
        <v>5.7910327841664175</v>
      </c>
      <c r="T80" s="349">
        <f>IF(T$27=0,0,T$27/MAE!T$5*1000)</f>
        <v>5.6524420155671375</v>
      </c>
      <c r="U80" s="349">
        <f>IF(U$27=0,0,U$27/MAE!U$5*1000)</f>
        <v>5.5890458273724368</v>
      </c>
      <c r="V80" s="349">
        <f>IF(V$27=0,0,V$27/MAE!V$5*1000)</f>
        <v>5.6489967542714865</v>
      </c>
      <c r="W80" s="349">
        <f>IF(W$27=0,0,W$27/MAE!W$5*1000)</f>
        <v>5.6457765538242484</v>
      </c>
      <c r="X80" s="349">
        <f>IF(X$27=0,0,X$27/MAE!X$5*1000)</f>
        <v>5.3342029181469819</v>
      </c>
      <c r="Y80" s="349">
        <f>IF(Y$27=0,0,Y$27/MAE!Y$5*1000)</f>
        <v>4.9201628103978807</v>
      </c>
      <c r="DA80" s="178"/>
    </row>
    <row r="81" spans="1:105" ht="12" customHeight="1" x14ac:dyDescent="0.25">
      <c r="A81" s="174" t="s">
        <v>2580</v>
      </c>
      <c r="B81" s="349">
        <f>IF(B$35=0,0,B$35/MAE!B$5*1000)</f>
        <v>4.6820038469200203</v>
      </c>
      <c r="C81" s="349">
        <f>IF(C$35=0,0,C$35/MAE!C$5*1000)</f>
        <v>4.8585099520144954</v>
      </c>
      <c r="D81" s="349">
        <f>IF(D$35=0,0,D$35/MAE!D$5*1000)</f>
        <v>4.9175516904459009</v>
      </c>
      <c r="E81" s="349">
        <f>IF(E$35=0,0,E$35/MAE!E$5*1000)</f>
        <v>5.9418645441397606</v>
      </c>
      <c r="F81" s="349">
        <f>IF(F$35=0,0,F$35/MAE!F$5*1000)</f>
        <v>5.5871126594539602</v>
      </c>
      <c r="G81" s="349">
        <f>IF(G$35=0,0,G$35/MAE!G$5*1000)</f>
        <v>5.483246176284065</v>
      </c>
      <c r="H81" s="349">
        <f>IF(H$35=0,0,H$35/MAE!H$5*1000)</f>
        <v>4.6843805856526091</v>
      </c>
      <c r="I81" s="349">
        <f>IF(I$35=0,0,I$35/MAE!I$5*1000)</f>
        <v>4.4712368109444594</v>
      </c>
      <c r="J81" s="349">
        <f>IF(J$35=0,0,J$35/MAE!J$5*1000)</f>
        <v>4.5983819778465707</v>
      </c>
      <c r="K81" s="349">
        <f>IF(K$35=0,0,K$35/MAE!K$5*1000)</f>
        <v>5.0070356082482128</v>
      </c>
      <c r="L81" s="349">
        <f>IF(L$35=0,0,L$35/MAE!L$5*1000)</f>
        <v>4.9143631113602764</v>
      </c>
      <c r="M81" s="349">
        <f>IF(M$35=0,0,M$35/MAE!M$5*1000)</f>
        <v>4.3876611740292351</v>
      </c>
      <c r="N81" s="349">
        <f>IF(N$35=0,0,N$35/MAE!N$5*1000)</f>
        <v>4.3896534902676718</v>
      </c>
      <c r="O81" s="349">
        <f>IF(O$35=0,0,O$35/MAE!O$5*1000)</f>
        <v>4.5492486496326823</v>
      </c>
      <c r="P81" s="349">
        <f>IF(P$35=0,0,P$35/MAE!P$5*1000)</f>
        <v>4.007530871895705</v>
      </c>
      <c r="Q81" s="349">
        <f>IF(Q$35=0,0,Q$35/MAE!Q$5*1000)</f>
        <v>3.9940456934133182</v>
      </c>
      <c r="R81" s="349">
        <f>IF(R$35=0,0,R$35/MAE!R$5*1000)</f>
        <v>4.0617539913843821</v>
      </c>
      <c r="S81" s="349">
        <f>IF(S$35=0,0,S$35/MAE!S$5*1000)</f>
        <v>3.9255439232492444</v>
      </c>
      <c r="T81" s="349">
        <f>IF(T$35=0,0,T$35/MAE!T$5*1000)</f>
        <v>3.8489538925347095</v>
      </c>
      <c r="U81" s="349">
        <f>IF(U$35=0,0,U$35/MAE!U$5*1000)</f>
        <v>3.7980097121404657</v>
      </c>
      <c r="V81" s="349">
        <f>IF(V$35=0,0,V$35/MAE!V$5*1000)</f>
        <v>3.9343677255182827</v>
      </c>
      <c r="W81" s="349">
        <f>IF(W$35=0,0,W$35/MAE!W$5*1000)</f>
        <v>3.9252346366901358</v>
      </c>
      <c r="X81" s="349">
        <f>IF(X$35=0,0,X$35/MAE!X$5*1000)</f>
        <v>3.6803881460552894</v>
      </c>
      <c r="Y81" s="349">
        <f>IF(Y$35=0,0,Y$35/MAE!Y$5*1000)</f>
        <v>4.2166077181494117</v>
      </c>
      <c r="DA81" s="178"/>
    </row>
    <row r="82" spans="1:105" ht="12" customHeight="1" x14ac:dyDescent="0.25">
      <c r="A82" s="174" t="s">
        <v>2592</v>
      </c>
      <c r="B82" s="349">
        <f>IF(B$46=0,0,B$46/MAE!B$5*1000)</f>
        <v>2.0309491307108654</v>
      </c>
      <c r="C82" s="349">
        <f>IF(C$46=0,0,C$46/MAE!C$5*1000)</f>
        <v>2.1505748277045087</v>
      </c>
      <c r="D82" s="349">
        <f>IF(D$46=0,0,D$46/MAE!D$5*1000)</f>
        <v>2.1603394093774089</v>
      </c>
      <c r="E82" s="349">
        <f>IF(E$46=0,0,E$46/MAE!E$5*1000)</f>
        <v>3.081519956847095</v>
      </c>
      <c r="F82" s="349">
        <f>IF(F$46=0,0,F$46/MAE!F$5*1000)</f>
        <v>2.9151258657025179</v>
      </c>
      <c r="G82" s="349">
        <f>IF(G$46=0,0,G$46/MAE!G$5*1000)</f>
        <v>2.8564619829298312</v>
      </c>
      <c r="H82" s="349">
        <f>IF(H$46=0,0,H$46/MAE!H$5*1000)</f>
        <v>2.7586248568109566</v>
      </c>
      <c r="I82" s="349">
        <f>IF(I$46=0,0,I$46/MAE!I$5*1000)</f>
        <v>2.6579707746583421</v>
      </c>
      <c r="J82" s="349">
        <f>IF(J$46=0,0,J$46/MAE!J$5*1000)</f>
        <v>2.950121168816668</v>
      </c>
      <c r="K82" s="349">
        <f>IF(K$46=0,0,K$46/MAE!K$5*1000)</f>
        <v>2.9934204305271002</v>
      </c>
      <c r="L82" s="349">
        <f>IF(L$46=0,0,L$46/MAE!L$5*1000)</f>
        <v>3.004370313063931</v>
      </c>
      <c r="M82" s="349">
        <f>IF(M$46=0,0,M$46/MAE!M$5*1000)</f>
        <v>2.8631307554536662</v>
      </c>
      <c r="N82" s="349">
        <f>IF(N$46=0,0,N$46/MAE!N$5*1000)</f>
        <v>2.8334366150382864</v>
      </c>
      <c r="O82" s="349">
        <f>IF(O$46=0,0,O$46/MAE!O$5*1000)</f>
        <v>2.8916113218715931</v>
      </c>
      <c r="P82" s="349">
        <f>IF(P$46=0,0,P$46/MAE!P$5*1000)</f>
        <v>2.8165479011215275</v>
      </c>
      <c r="Q82" s="349">
        <f>IF(Q$46=0,0,Q$46/MAE!Q$5*1000)</f>
        <v>2.6575831972383455</v>
      </c>
      <c r="R82" s="349">
        <f>IF(R$46=0,0,R$46/MAE!R$5*1000)</f>
        <v>2.5989195443377611</v>
      </c>
      <c r="S82" s="349">
        <f>IF(S$46=0,0,S$46/MAE!S$5*1000)</f>
        <v>2.5874425399255019</v>
      </c>
      <c r="T82" s="349">
        <f>IF(T$46=0,0,T$46/MAE!T$5*1000)</f>
        <v>2.541866357812764</v>
      </c>
      <c r="U82" s="349">
        <f>IF(U$46=0,0,U$46/MAE!U$5*1000)</f>
        <v>2.504710550516152</v>
      </c>
      <c r="V82" s="349">
        <f>IF(V$46=0,0,V$46/MAE!V$5*1000)</f>
        <v>2.4981382511019183</v>
      </c>
      <c r="W82" s="349">
        <f>IF(W$46=0,0,W$46/MAE!W$5*1000)</f>
        <v>2.4882728248875301</v>
      </c>
      <c r="X82" s="349">
        <f>IF(X$46=0,0,X$46/MAE!X$5*1000)</f>
        <v>2.3933149822349788</v>
      </c>
      <c r="Y82" s="349">
        <f>IF(Y$46=0,0,Y$46/MAE!Y$5*1000)</f>
        <v>2.1662145592211637</v>
      </c>
      <c r="DA82" s="178"/>
    </row>
    <row r="83" spans="1:105" ht="12" customHeight="1" x14ac:dyDescent="0.25">
      <c r="A83" s="41" t="s">
        <v>2594</v>
      </c>
      <c r="B83" s="337">
        <f>IF(B$47=0,0,B$47/MAE!B$5*1000)</f>
        <v>1.3752687404358057</v>
      </c>
      <c r="C83" s="337">
        <f>IF(C$47=0,0,C$47/MAE!C$5*1000)</f>
        <v>1.4562739606751818</v>
      </c>
      <c r="D83" s="337">
        <f>IF(D$47=0,0,D$47/MAE!D$5*1000)</f>
        <v>1.4628861026215789</v>
      </c>
      <c r="E83" s="337">
        <f>IF(E$47=0,0,E$47/MAE!E$5*1000)</f>
        <v>2.0866687430017321</v>
      </c>
      <c r="F83" s="337">
        <f>IF(F$47=0,0,F$47/MAE!F$5*1000)</f>
        <v>1.9739940390005222</v>
      </c>
      <c r="G83" s="337">
        <f>IF(G$47=0,0,G$47/MAE!G$5*1000)</f>
        <v>1.9342694575474999</v>
      </c>
      <c r="H83" s="337">
        <f>IF(H$47=0,0,H$47/MAE!H$5*1000)</f>
        <v>1.8680184918434657</v>
      </c>
      <c r="I83" s="337">
        <f>IF(I$47=0,0,I$47/MAE!I$5*1000)</f>
        <v>1.7998600083597869</v>
      </c>
      <c r="J83" s="337">
        <f>IF(J$47=0,0,J$47/MAE!J$5*1000)</f>
        <v>1.9976913072910969</v>
      </c>
      <c r="K83" s="337">
        <f>IF(K$47=0,0,K$47/MAE!K$5*1000)</f>
        <v>2.027011648314835</v>
      </c>
      <c r="L83" s="337">
        <f>IF(L$47=0,0,L$47/MAE!L$5*1000)</f>
        <v>2.034426423474208</v>
      </c>
      <c r="M83" s="337">
        <f>IF(M$47=0,0,M$47/MAE!M$5*1000)</f>
        <v>1.9387852547432172</v>
      </c>
      <c r="N83" s="337">
        <f>IF(N$47=0,0,N$47/MAE!N$5*1000)</f>
        <v>1.918677698886764</v>
      </c>
      <c r="O83" s="337">
        <f>IF(O$47=0,0,O$47/MAE!O$5*1000)</f>
        <v>1.9580710320737256</v>
      </c>
      <c r="P83" s="337">
        <f>IF(P$47=0,0,P$47/MAE!P$5*1000)</f>
        <v>1.907241410323617</v>
      </c>
      <c r="Q83" s="337">
        <f>IF(Q$47=0,0,Q$47/MAE!Q$5*1000)</f>
        <v>1.7995975581082471</v>
      </c>
      <c r="R83" s="337">
        <f>IF(R$47=0,0,R$47/MAE!R$5*1000)</f>
        <v>1.7598731323144257</v>
      </c>
      <c r="S83" s="337">
        <f>IF(S$47=0,0,S$47/MAE!S$5*1000)</f>
        <v>1.7521014135828497</v>
      </c>
      <c r="T83" s="337">
        <f>IF(T$47=0,0,T$47/MAE!T$5*1000)</f>
        <v>1.7212392429749035</v>
      </c>
      <c r="U83" s="337">
        <f>IF(U$47=0,0,U$47/MAE!U$5*1000)</f>
        <v>1.6960789770046762</v>
      </c>
      <c r="V83" s="337">
        <f>IF(V$47=0,0,V$47/MAE!V$5*1000)</f>
        <v>1.6916285071231303</v>
      </c>
      <c r="W83" s="337">
        <f>IF(W$47=0,0,W$47/MAE!W$5*1000)</f>
        <v>1.6849480777226291</v>
      </c>
      <c r="X83" s="337">
        <f>IF(X$47=0,0,X$47/MAE!X$5*1000)</f>
        <v>1.6206468351732572</v>
      </c>
      <c r="Y83" s="337">
        <f>IF(Y$47=0,0,Y$47/MAE!Y$5*1000)</f>
        <v>1.4668644937113959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useful energy demand"</f>
        <v>DE: Machinery equipment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3">
        <v>1655.1023765542679</v>
      </c>
      <c r="C5" s="223">
        <v>1675.8950626809981</v>
      </c>
      <c r="D5" s="223">
        <v>1668.0611488274469</v>
      </c>
      <c r="E5" s="223">
        <v>2477.186707993591</v>
      </c>
      <c r="F5" s="223">
        <v>2685.348199554347</v>
      </c>
      <c r="G5" s="223">
        <v>2672.2270728123981</v>
      </c>
      <c r="H5" s="223">
        <v>2690.6927124308472</v>
      </c>
      <c r="I5" s="223">
        <v>2713.5506418272471</v>
      </c>
      <c r="J5" s="223">
        <v>3330.6957812959749</v>
      </c>
      <c r="K5" s="223">
        <v>2851.6087256925948</v>
      </c>
      <c r="L5" s="223">
        <v>3085.452261645773</v>
      </c>
      <c r="M5" s="223">
        <v>3184.522700236796</v>
      </c>
      <c r="N5" s="223">
        <v>3208.366612750282</v>
      </c>
      <c r="O5" s="223">
        <v>3284.5030238220238</v>
      </c>
      <c r="P5" s="223">
        <v>3200.6356521245448</v>
      </c>
      <c r="Q5" s="223">
        <v>2876.6368182037399</v>
      </c>
      <c r="R5" s="223">
        <v>2936.2123808607739</v>
      </c>
      <c r="S5" s="223">
        <v>2966.195207819962</v>
      </c>
      <c r="T5" s="223">
        <v>2943.5064296114788</v>
      </c>
      <c r="U5" s="223">
        <v>2868.6106240507879</v>
      </c>
      <c r="V5" s="223">
        <v>2649.6010812541731</v>
      </c>
      <c r="W5" s="223">
        <v>2794.7429123895372</v>
      </c>
      <c r="X5" s="223">
        <v>2596.2169898332231</v>
      </c>
      <c r="Y5" s="223">
        <v>2616.669360037029</v>
      </c>
      <c r="DA5" s="89" t="s">
        <v>2596</v>
      </c>
    </row>
    <row r="6" spans="1:105" ht="12" customHeight="1" x14ac:dyDescent="0.25">
      <c r="A6" s="55" t="s">
        <v>91</v>
      </c>
      <c r="B6" s="259">
        <v>24.72400008379347</v>
      </c>
      <c r="C6" s="259">
        <v>25.344779868224421</v>
      </c>
      <c r="D6" s="259">
        <v>25.115670917724561</v>
      </c>
      <c r="E6" s="259">
        <v>45.199960837371492</v>
      </c>
      <c r="F6" s="259">
        <v>47.964633863329482</v>
      </c>
      <c r="G6" s="259">
        <v>47.741761907148991</v>
      </c>
      <c r="H6" s="259">
        <v>49.944142806738448</v>
      </c>
      <c r="I6" s="259">
        <v>50.900571038373982</v>
      </c>
      <c r="J6" s="259">
        <v>65.012338399976613</v>
      </c>
      <c r="K6" s="259">
        <v>54.226737219814311</v>
      </c>
      <c r="L6" s="259">
        <v>59.326943839096451</v>
      </c>
      <c r="M6" s="259">
        <v>62.751217907883401</v>
      </c>
      <c r="N6" s="259">
        <v>63.019046761098117</v>
      </c>
      <c r="O6" s="259">
        <v>64.378836872910497</v>
      </c>
      <c r="P6" s="259">
        <v>64.721634247286872</v>
      </c>
      <c r="Q6" s="259">
        <v>57.035386148061008</v>
      </c>
      <c r="R6" s="259">
        <v>57.623311934591307</v>
      </c>
      <c r="S6" s="259">
        <v>58.536181007454772</v>
      </c>
      <c r="T6" s="259">
        <v>58.201248047281886</v>
      </c>
      <c r="U6" s="259">
        <v>56.633833846377883</v>
      </c>
      <c r="V6" s="259">
        <v>51.719230150860739</v>
      </c>
      <c r="W6" s="259">
        <v>54.416646671991757</v>
      </c>
      <c r="X6" s="259">
        <v>51.142437295769568</v>
      </c>
      <c r="Y6" s="259">
        <v>48.981345923109352</v>
      </c>
      <c r="DA6" s="67" t="s">
        <v>2597</v>
      </c>
    </row>
    <row r="7" spans="1:105" ht="12" customHeight="1" x14ac:dyDescent="0.25">
      <c r="A7" s="173" t="s">
        <v>92</v>
      </c>
      <c r="B7" s="224">
        <v>8.7309607277351819</v>
      </c>
      <c r="C7" s="224">
        <v>8.9501810763870733</v>
      </c>
      <c r="D7" s="224">
        <v>8.8692742149404058</v>
      </c>
      <c r="E7" s="224">
        <v>15.961781331045369</v>
      </c>
      <c r="F7" s="224">
        <v>16.93808983827963</v>
      </c>
      <c r="G7" s="224">
        <v>16.859385490676878</v>
      </c>
      <c r="H7" s="224">
        <v>17.637127808936871</v>
      </c>
      <c r="I7" s="224">
        <v>17.974878063790669</v>
      </c>
      <c r="J7" s="224">
        <v>22.958266116513229</v>
      </c>
      <c r="K7" s="224">
        <v>19.149470613768571</v>
      </c>
      <c r="L7" s="224">
        <v>20.95054259020317</v>
      </c>
      <c r="M7" s="224">
        <v>22.15978067118742</v>
      </c>
      <c r="N7" s="224">
        <v>22.254360965284139</v>
      </c>
      <c r="O7" s="224">
        <v>22.734553249055342</v>
      </c>
      <c r="P7" s="224">
        <v>22.855607706388589</v>
      </c>
      <c r="Q7" s="224">
        <v>20.141308641895399</v>
      </c>
      <c r="R7" s="224">
        <v>20.348927026283921</v>
      </c>
      <c r="S7" s="224">
        <v>20.671294927825851</v>
      </c>
      <c r="T7" s="224">
        <v>20.553017686611529</v>
      </c>
      <c r="U7" s="224">
        <v>19.999505642209069</v>
      </c>
      <c r="V7" s="224">
        <v>18.263976936800709</v>
      </c>
      <c r="W7" s="224">
        <v>19.216534679581841</v>
      </c>
      <c r="X7" s="224">
        <v>18.060290003101802</v>
      </c>
      <c r="Y7" s="224">
        <v>17.29712854703499</v>
      </c>
      <c r="DA7" s="177" t="s">
        <v>2598</v>
      </c>
    </row>
    <row r="8" spans="1:105" ht="12" customHeight="1" x14ac:dyDescent="0.25">
      <c r="A8" s="173" t="s">
        <v>93</v>
      </c>
      <c r="B8" s="224">
        <v>57.793629103964363</v>
      </c>
      <c r="C8" s="224">
        <v>59.244733961392313</v>
      </c>
      <c r="D8" s="224">
        <v>58.709179938389923</v>
      </c>
      <c r="E8" s="224">
        <v>105.6572465335454</v>
      </c>
      <c r="F8" s="224">
        <v>112.11981274105349</v>
      </c>
      <c r="G8" s="224">
        <v>111.598838014896</v>
      </c>
      <c r="H8" s="224">
        <v>116.74701729111131</v>
      </c>
      <c r="I8" s="224">
        <v>118.9827177560994</v>
      </c>
      <c r="J8" s="224">
        <v>151.969703928798</v>
      </c>
      <c r="K8" s="224">
        <v>126.7578032591252</v>
      </c>
      <c r="L8" s="224">
        <v>138.6798000520952</v>
      </c>
      <c r="M8" s="224">
        <v>146.6842178166591</v>
      </c>
      <c r="N8" s="224">
        <v>147.31028161513731</v>
      </c>
      <c r="O8" s="224">
        <v>150.4888613398978</v>
      </c>
      <c r="P8" s="224">
        <v>151.2901679345174</v>
      </c>
      <c r="Q8" s="224">
        <v>133.32316541299201</v>
      </c>
      <c r="R8" s="224">
        <v>134.6974723508755</v>
      </c>
      <c r="S8" s="224">
        <v>136.83135102903219</v>
      </c>
      <c r="T8" s="224">
        <v>136.04842790941879</v>
      </c>
      <c r="U8" s="224">
        <v>132.3845161365536</v>
      </c>
      <c r="V8" s="224">
        <v>120.89637577863989</v>
      </c>
      <c r="W8" s="224">
        <v>127.2017264271111</v>
      </c>
      <c r="X8" s="224">
        <v>119.54809264387281</v>
      </c>
      <c r="Y8" s="224">
        <v>114.49642977265439</v>
      </c>
      <c r="DA8" s="177" t="s">
        <v>2599</v>
      </c>
    </row>
    <row r="9" spans="1:105" ht="12" customHeight="1" x14ac:dyDescent="0.25">
      <c r="A9" s="173" t="s">
        <v>94</v>
      </c>
      <c r="B9" s="224">
        <v>25.346498299763049</v>
      </c>
      <c r="C9" s="224">
        <v>25.98290801086479</v>
      </c>
      <c r="D9" s="224">
        <v>25.74803057984133</v>
      </c>
      <c r="E9" s="224">
        <v>46.338000591772023</v>
      </c>
      <c r="F9" s="224">
        <v>49.172282257940559</v>
      </c>
      <c r="G9" s="224">
        <v>48.943798855608868</v>
      </c>
      <c r="H9" s="224">
        <v>51.201631064704642</v>
      </c>
      <c r="I9" s="224">
        <v>52.182140143528223</v>
      </c>
      <c r="J9" s="224">
        <v>66.649212066569277</v>
      </c>
      <c r="K9" s="224">
        <v>55.592052179480277</v>
      </c>
      <c r="L9" s="224">
        <v>60.820671252686488</v>
      </c>
      <c r="M9" s="224">
        <v>64.331161325824937</v>
      </c>
      <c r="N9" s="224">
        <v>64.605733545110965</v>
      </c>
      <c r="O9" s="224">
        <v>65.999760306164063</v>
      </c>
      <c r="P9" s="224">
        <v>66.351188595977447</v>
      </c>
      <c r="Q9" s="224">
        <v>58.471416968477357</v>
      </c>
      <c r="R9" s="224">
        <v>59.074145487251563</v>
      </c>
      <c r="S9" s="224">
        <v>60.009998679486678</v>
      </c>
      <c r="T9" s="224">
        <v>59.666632813252072</v>
      </c>
      <c r="U9" s="224">
        <v>58.059754426114402</v>
      </c>
      <c r="V9" s="224">
        <v>53.021411367133048</v>
      </c>
      <c r="W9" s="224">
        <v>55.78674315142699</v>
      </c>
      <c r="X9" s="224">
        <v>52.430096083548861</v>
      </c>
      <c r="Y9" s="224">
        <v>50.214592984652263</v>
      </c>
      <c r="DA9" s="177" t="s">
        <v>2600</v>
      </c>
    </row>
    <row r="10" spans="1:105" ht="12" customHeight="1" x14ac:dyDescent="0.25">
      <c r="A10" s="56" t="s">
        <v>95</v>
      </c>
      <c r="B10" s="260">
        <v>65.022290946354673</v>
      </c>
      <c r="C10" s="260">
        <v>65.701596880623455</v>
      </c>
      <c r="D10" s="260">
        <v>65.440332844193136</v>
      </c>
      <c r="E10" s="260">
        <v>85.415715905152922</v>
      </c>
      <c r="F10" s="260">
        <v>95.310118725167698</v>
      </c>
      <c r="G10" s="260">
        <v>94.745063897914122</v>
      </c>
      <c r="H10" s="260">
        <v>97.955739507965561</v>
      </c>
      <c r="I10" s="260">
        <v>98.048040865627087</v>
      </c>
      <c r="J10" s="260">
        <v>120.1010282444058</v>
      </c>
      <c r="K10" s="260">
        <v>102.1568493985598</v>
      </c>
      <c r="L10" s="260">
        <v>110.48404610660459</v>
      </c>
      <c r="M10" s="260">
        <v>114.6879372200364</v>
      </c>
      <c r="N10" s="260">
        <v>115.40160039224661</v>
      </c>
      <c r="O10" s="260">
        <v>118.1799731245447</v>
      </c>
      <c r="P10" s="260">
        <v>116.6020025220905</v>
      </c>
      <c r="Q10" s="260">
        <v>104.1555260033855</v>
      </c>
      <c r="R10" s="260">
        <v>105.8336409889295</v>
      </c>
      <c r="S10" s="260">
        <v>107.3366442182321</v>
      </c>
      <c r="T10" s="260">
        <v>107.0400331975091</v>
      </c>
      <c r="U10" s="260">
        <v>104.3870559398194</v>
      </c>
      <c r="V10" s="260">
        <v>95.963502979452315</v>
      </c>
      <c r="W10" s="260">
        <v>101.3032325351634</v>
      </c>
      <c r="X10" s="260">
        <v>94.215048803056987</v>
      </c>
      <c r="Y10" s="260">
        <v>91.82248350372285</v>
      </c>
      <c r="DA10" s="68" t="s">
        <v>2601</v>
      </c>
    </row>
    <row r="11" spans="1:105" ht="12" customHeight="1" x14ac:dyDescent="0.25">
      <c r="A11" s="37" t="s">
        <v>159</v>
      </c>
      <c r="B11" s="226">
        <v>13.87724345416343</v>
      </c>
      <c r="C11" s="226">
        <v>13.898891854765729</v>
      </c>
      <c r="D11" s="226">
        <v>16.004534630074051</v>
      </c>
      <c r="E11" s="226">
        <v>14.52413261212409</v>
      </c>
      <c r="F11" s="226">
        <v>13.18162404381278</v>
      </c>
      <c r="G11" s="226">
        <v>13.004756767703659</v>
      </c>
      <c r="H11" s="226">
        <v>11.329713036716919</v>
      </c>
      <c r="I11" s="226">
        <v>11.816496633048629</v>
      </c>
      <c r="J11" s="226">
        <v>12.075989550079299</v>
      </c>
      <c r="K11" s="226">
        <v>16.428189486492911</v>
      </c>
      <c r="L11" s="226">
        <v>12.970916946547041</v>
      </c>
      <c r="M11" s="226">
        <v>9.8462991523248728</v>
      </c>
      <c r="N11" s="226">
        <v>9.4677407046981408</v>
      </c>
      <c r="O11" s="226">
        <v>8.6897865529498191</v>
      </c>
      <c r="P11" s="226">
        <v>6.4298167840252178</v>
      </c>
      <c r="Q11" s="226">
        <v>4.8999617371365423</v>
      </c>
      <c r="R11" s="226">
        <v>5.0973973603367044</v>
      </c>
      <c r="S11" s="226">
        <v>5.0125535413698694</v>
      </c>
      <c r="T11" s="226">
        <v>4.5927032197596587</v>
      </c>
      <c r="U11" s="226">
        <v>4.438249643930642</v>
      </c>
      <c r="V11" s="226">
        <v>5.1835010376423973</v>
      </c>
      <c r="W11" s="226">
        <v>4.4809268236995221</v>
      </c>
      <c r="X11" s="226">
        <v>4.6941088718222774</v>
      </c>
      <c r="Y11" s="226">
        <v>5.2686996935365746</v>
      </c>
      <c r="DA11" s="69" t="s">
        <v>2602</v>
      </c>
    </row>
    <row r="12" spans="1:105" ht="12" customHeight="1" x14ac:dyDescent="0.25">
      <c r="A12" s="37" t="s">
        <v>35</v>
      </c>
      <c r="B12" s="226">
        <v>42.98688765482607</v>
      </c>
      <c r="C12" s="226">
        <v>43.15193643673269</v>
      </c>
      <c r="D12" s="226">
        <v>41.01738972488161</v>
      </c>
      <c r="E12" s="226">
        <v>28.964650643060651</v>
      </c>
      <c r="F12" s="226">
        <v>46.859379199701948</v>
      </c>
      <c r="G12" s="226">
        <v>46.479940337428538</v>
      </c>
      <c r="H12" s="226">
        <v>48.891253674966833</v>
      </c>
      <c r="I12" s="226">
        <v>44.828427793478632</v>
      </c>
      <c r="J12" s="226">
        <v>44.369500661798106</v>
      </c>
      <c r="K12" s="226">
        <v>38.0966140266626</v>
      </c>
      <c r="L12" s="226">
        <v>41.426097632173828</v>
      </c>
      <c r="M12" s="226">
        <v>38.649912768640917</v>
      </c>
      <c r="N12" s="226">
        <v>39.993631886986023</v>
      </c>
      <c r="O12" s="226">
        <v>42.376288775513089</v>
      </c>
      <c r="P12" s="226">
        <v>34.442820912637472</v>
      </c>
      <c r="Q12" s="226">
        <v>37.870109503206557</v>
      </c>
      <c r="R12" s="226">
        <v>40.111055631594368</v>
      </c>
      <c r="S12" s="226">
        <v>40.716088097980787</v>
      </c>
      <c r="T12" s="226">
        <v>39.424815810834879</v>
      </c>
      <c r="U12" s="226">
        <v>39.411796416007007</v>
      </c>
      <c r="V12" s="226">
        <v>37.335361896800663</v>
      </c>
      <c r="W12" s="226">
        <v>41.099343591269822</v>
      </c>
      <c r="X12" s="226">
        <v>33.928569937719637</v>
      </c>
      <c r="Y12" s="226">
        <v>33.185919546407</v>
      </c>
      <c r="DA12" s="69" t="s">
        <v>2603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3.728054066035047E-2</v>
      </c>
      <c r="U13" s="226">
        <v>5.5853759658402259E-2</v>
      </c>
      <c r="V13" s="226">
        <v>5.5920810990525323E-2</v>
      </c>
      <c r="W13" s="226">
        <v>7.4561081320699885E-2</v>
      </c>
      <c r="X13" s="226">
        <v>5.5853759658403543E-2</v>
      </c>
      <c r="Y13" s="226">
        <v>7.4494029988583635E-2</v>
      </c>
      <c r="DA13" s="69" t="s">
        <v>2604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0.94148196375817284</v>
      </c>
      <c r="U14" s="226">
        <v>0.97584045831023047</v>
      </c>
      <c r="V14" s="226">
        <v>0.89404458088336913</v>
      </c>
      <c r="W14" s="226">
        <v>1.020949552797239</v>
      </c>
      <c r="X14" s="226">
        <v>0.96678155774926322</v>
      </c>
      <c r="Y14" s="226">
        <v>1.2207011712728471</v>
      </c>
      <c r="DA14" s="69" t="s">
        <v>2605</v>
      </c>
    </row>
    <row r="15" spans="1:105" ht="12" customHeight="1" x14ac:dyDescent="0.25">
      <c r="A15" s="37" t="s">
        <v>40</v>
      </c>
      <c r="B15" s="226">
        <v>8.1581598373651705</v>
      </c>
      <c r="C15" s="226">
        <v>8.6507685891250379</v>
      </c>
      <c r="D15" s="226">
        <v>8.4184084892374731</v>
      </c>
      <c r="E15" s="226">
        <v>41.926932649968187</v>
      </c>
      <c r="F15" s="226">
        <v>35.269115481652968</v>
      </c>
      <c r="G15" s="226">
        <v>35.260366792781923</v>
      </c>
      <c r="H15" s="226">
        <v>37.734772796281803</v>
      </c>
      <c r="I15" s="226">
        <v>41.403116439099833</v>
      </c>
      <c r="J15" s="226">
        <v>63.65553803252844</v>
      </c>
      <c r="K15" s="226">
        <v>47.632045885404331</v>
      </c>
      <c r="L15" s="226">
        <v>56.087031527883752</v>
      </c>
      <c r="M15" s="226">
        <v>66.191725299070569</v>
      </c>
      <c r="N15" s="226">
        <v>65.940227800562411</v>
      </c>
      <c r="O15" s="226">
        <v>67.113897796081844</v>
      </c>
      <c r="P15" s="226">
        <v>75.729364825427837</v>
      </c>
      <c r="Q15" s="226">
        <v>61.385454763042347</v>
      </c>
      <c r="R15" s="226">
        <v>60.625187996998463</v>
      </c>
      <c r="S15" s="226">
        <v>61.608002578881397</v>
      </c>
      <c r="T15" s="226">
        <v>62.043751662496028</v>
      </c>
      <c r="U15" s="226">
        <v>59.505315661913137</v>
      </c>
      <c r="V15" s="226">
        <v>52.49467465313537</v>
      </c>
      <c r="W15" s="226">
        <v>54.627451486076147</v>
      </c>
      <c r="X15" s="226">
        <v>54.569734676107423</v>
      </c>
      <c r="Y15" s="226">
        <v>52.072669062517832</v>
      </c>
      <c r="DA15" s="69" t="s">
        <v>2606</v>
      </c>
    </row>
    <row r="16" spans="1:105" ht="12" customHeight="1" x14ac:dyDescent="0.25">
      <c r="A16" s="57" t="s">
        <v>2555</v>
      </c>
      <c r="B16" s="261">
        <f t="shared" ref="B16:Y16" si="0">B17+B23</f>
        <v>319.15206612266712</v>
      </c>
      <c r="C16" s="261">
        <f t="shared" si="0"/>
        <v>322.51064214524979</v>
      </c>
      <c r="D16" s="261">
        <f t="shared" si="0"/>
        <v>321.5906015981692</v>
      </c>
      <c r="E16" s="261">
        <f t="shared" si="0"/>
        <v>418.1669124980321</v>
      </c>
      <c r="F16" s="261">
        <f t="shared" si="0"/>
        <v>464.98378422302022</v>
      </c>
      <c r="G16" s="261">
        <f t="shared" si="0"/>
        <v>462.11281229881342</v>
      </c>
      <c r="H16" s="261">
        <f t="shared" si="0"/>
        <v>478.2880183737912</v>
      </c>
      <c r="I16" s="261">
        <f t="shared" si="0"/>
        <v>478.73348620176722</v>
      </c>
      <c r="J16" s="261">
        <f t="shared" si="0"/>
        <v>584.66326877356823</v>
      </c>
      <c r="K16" s="261">
        <f t="shared" si="0"/>
        <v>498.63776301984944</v>
      </c>
      <c r="L16" s="261">
        <f t="shared" si="0"/>
        <v>538.36785735634874</v>
      </c>
      <c r="M16" s="261">
        <f t="shared" si="0"/>
        <v>557.98409120667736</v>
      </c>
      <c r="N16" s="261">
        <f t="shared" si="0"/>
        <v>561.38422126853118</v>
      </c>
      <c r="O16" s="261">
        <f t="shared" si="0"/>
        <v>574.82970963737534</v>
      </c>
      <c r="P16" s="261">
        <f t="shared" si="0"/>
        <v>566.40061858148806</v>
      </c>
      <c r="Q16" s="261">
        <f t="shared" si="0"/>
        <v>506.19498209105757</v>
      </c>
      <c r="R16" s="261">
        <f t="shared" si="0"/>
        <v>514.4212603385613</v>
      </c>
      <c r="S16" s="261">
        <f t="shared" si="0"/>
        <v>521.24539962632434</v>
      </c>
      <c r="T16" s="261">
        <f t="shared" si="0"/>
        <v>517.27402551534396</v>
      </c>
      <c r="U16" s="261">
        <f t="shared" si="0"/>
        <v>504.23908886341542</v>
      </c>
      <c r="V16" s="261">
        <f t="shared" si="0"/>
        <v>463.74736868185516</v>
      </c>
      <c r="W16" s="261">
        <f t="shared" si="0"/>
        <v>489.18620744315183</v>
      </c>
      <c r="X16" s="261">
        <f t="shared" si="0"/>
        <v>454.96677583805251</v>
      </c>
      <c r="Y16" s="261">
        <f t="shared" si="0"/>
        <v>442.9962391237168</v>
      </c>
      <c r="DA16" s="70"/>
    </row>
    <row r="17" spans="1:105" ht="12" customHeight="1" x14ac:dyDescent="0.25">
      <c r="A17" s="169" t="s">
        <v>2556</v>
      </c>
      <c r="B17" s="351">
        <v>281.5131605402662</v>
      </c>
      <c r="C17" s="351">
        <v>282.73417286111868</v>
      </c>
      <c r="D17" s="351">
        <v>282.99446555345702</v>
      </c>
      <c r="E17" s="351">
        <v>225.96649419744821</v>
      </c>
      <c r="F17" s="351">
        <v>297.03802275486532</v>
      </c>
      <c r="G17" s="351">
        <v>293.66654916903622</v>
      </c>
      <c r="H17" s="351">
        <v>301.78537483918899</v>
      </c>
      <c r="I17" s="351">
        <v>285.51517771760842</v>
      </c>
      <c r="J17" s="351">
        <v>282.21729839633048</v>
      </c>
      <c r="K17" s="351">
        <v>273.03839318230331</v>
      </c>
      <c r="L17" s="351">
        <v>271.66221137015071</v>
      </c>
      <c r="M17" s="351">
        <v>243.13797841583411</v>
      </c>
      <c r="N17" s="351">
        <v>246.47226017501879</v>
      </c>
      <c r="O17" s="351">
        <v>253.86709768157371</v>
      </c>
      <c r="P17" s="351">
        <v>203.51404411938429</v>
      </c>
      <c r="Q17" s="351">
        <v>212.04468653084811</v>
      </c>
      <c r="R17" s="351">
        <v>223.53970637887451</v>
      </c>
      <c r="S17" s="351">
        <v>227.7437214601687</v>
      </c>
      <c r="T17" s="351">
        <v>218.8183587771463</v>
      </c>
      <c r="U17" s="351">
        <v>217.39200990884871</v>
      </c>
      <c r="V17" s="351">
        <v>210.7761159492336</v>
      </c>
      <c r="W17" s="351">
        <v>226.07944721825439</v>
      </c>
      <c r="X17" s="351">
        <v>193.39747002704689</v>
      </c>
      <c r="Y17" s="351">
        <v>192.62453984342679</v>
      </c>
      <c r="DA17" s="170" t="s">
        <v>2607</v>
      </c>
    </row>
    <row r="18" spans="1:105" ht="12" customHeight="1" x14ac:dyDescent="0.25">
      <c r="A18" s="59" t="s">
        <v>28</v>
      </c>
      <c r="B18" s="230">
        <v>4.8635120314544276</v>
      </c>
      <c r="C18" s="230">
        <v>5.0629265772024228</v>
      </c>
      <c r="D18" s="230">
        <v>4.1055292415782283</v>
      </c>
      <c r="E18" s="230">
        <v>2.899041584818808</v>
      </c>
      <c r="F18" s="230">
        <v>2.4512966186923149</v>
      </c>
      <c r="G18" s="230">
        <v>2.453390830086787</v>
      </c>
      <c r="H18" s="230">
        <v>3.5194426384104252</v>
      </c>
      <c r="I18" s="230">
        <v>3.11428828014785</v>
      </c>
      <c r="J18" s="230">
        <v>3.2174978500360338</v>
      </c>
      <c r="K18" s="230">
        <v>2.435797686823777</v>
      </c>
      <c r="L18" s="230">
        <v>2.0579309686806528</v>
      </c>
      <c r="M18" s="230">
        <v>1.98609320740774</v>
      </c>
      <c r="N18" s="230">
        <v>1.8213896253301769</v>
      </c>
      <c r="O18" s="230">
        <v>1.520120116080605</v>
      </c>
      <c r="P18" s="230">
        <v>1.601849057751783</v>
      </c>
      <c r="Q18" s="230">
        <v>0.9152938930635347</v>
      </c>
      <c r="R18" s="230">
        <v>0.39813645782897511</v>
      </c>
      <c r="S18" s="230">
        <v>4.3140522415833287</v>
      </c>
      <c r="T18" s="230">
        <v>1.4407732888604621</v>
      </c>
      <c r="U18" s="230">
        <v>1.5723210796137781</v>
      </c>
      <c r="V18" s="230">
        <v>1.5856211524708439</v>
      </c>
      <c r="W18" s="230">
        <v>1.742124610036901</v>
      </c>
      <c r="X18" s="230">
        <v>1.6546911645167519</v>
      </c>
      <c r="Y18" s="230">
        <v>0.59179242818115207</v>
      </c>
      <c r="DA18" s="71" t="s">
        <v>2608</v>
      </c>
    </row>
    <row r="19" spans="1:105" ht="12" customHeight="1" x14ac:dyDescent="0.25">
      <c r="A19" s="59" t="s">
        <v>31</v>
      </c>
      <c r="B19" s="230">
        <v>8.9235237127468956</v>
      </c>
      <c r="C19" s="230">
        <v>9.223507755346434</v>
      </c>
      <c r="D19" s="230">
        <v>9.058544967715088</v>
      </c>
      <c r="E19" s="230">
        <v>19.911842083854349</v>
      </c>
      <c r="F19" s="230">
        <v>4.4065464987215091</v>
      </c>
      <c r="G19" s="230">
        <v>3.4291188819498548</v>
      </c>
      <c r="H19" s="230">
        <v>13.500919369644009</v>
      </c>
      <c r="I19" s="230">
        <v>14.73833489335304</v>
      </c>
      <c r="J19" s="230">
        <v>8.0473213473406791</v>
      </c>
      <c r="K19" s="230">
        <v>9.1153534671713832</v>
      </c>
      <c r="L19" s="230">
        <v>8.0930758335112518</v>
      </c>
      <c r="M19" s="230">
        <v>8.232090332744594</v>
      </c>
      <c r="N19" s="230">
        <v>6.2113328033799169</v>
      </c>
      <c r="O19" s="230">
        <v>5.9631715707059074</v>
      </c>
      <c r="P19" s="230">
        <v>4.4566217277649658</v>
      </c>
      <c r="Q19" s="230">
        <v>4.7237892125413961</v>
      </c>
      <c r="R19" s="230">
        <v>3.8905295492368541</v>
      </c>
      <c r="S19" s="230">
        <v>3.8337194140934598</v>
      </c>
      <c r="T19" s="230">
        <v>3.9593627548362069</v>
      </c>
      <c r="U19" s="230">
        <v>3.0094399106606922</v>
      </c>
      <c r="V19" s="230">
        <v>2.7961332247473298</v>
      </c>
      <c r="W19" s="230">
        <v>3.220796459192631</v>
      </c>
      <c r="X19" s="230">
        <v>5.367610876391713</v>
      </c>
      <c r="Y19" s="230">
        <v>5.8244764945249674</v>
      </c>
      <c r="DA19" s="71" t="s">
        <v>2609</v>
      </c>
    </row>
    <row r="20" spans="1:105" ht="12" customHeight="1" x14ac:dyDescent="0.25">
      <c r="A20" s="59" t="s">
        <v>159</v>
      </c>
      <c r="B20" s="230">
        <v>65.840251615313875</v>
      </c>
      <c r="C20" s="230">
        <v>65.719645072330835</v>
      </c>
      <c r="D20" s="230">
        <v>75.457147072200513</v>
      </c>
      <c r="E20" s="230">
        <v>68.469150667390252</v>
      </c>
      <c r="F20" s="230">
        <v>64.548610512265668</v>
      </c>
      <c r="G20" s="230">
        <v>63.88814616379392</v>
      </c>
      <c r="H20" s="230">
        <v>54.496910509299013</v>
      </c>
      <c r="I20" s="230">
        <v>56.708410800509988</v>
      </c>
      <c r="J20" s="230">
        <v>59.00350830670515</v>
      </c>
      <c r="K20" s="230">
        <v>80.015080663448799</v>
      </c>
      <c r="L20" s="230">
        <v>63.428425418802263</v>
      </c>
      <c r="M20" s="230">
        <v>48.162736917194827</v>
      </c>
      <c r="N20" s="230">
        <v>46.497388964816651</v>
      </c>
      <c r="O20" s="230">
        <v>42.736070762411117</v>
      </c>
      <c r="P20" s="230">
        <v>31.684633085523082</v>
      </c>
      <c r="Q20" s="230">
        <v>24.145710965001651</v>
      </c>
      <c r="R20" s="230">
        <v>25.150989181644189</v>
      </c>
      <c r="S20" s="230">
        <v>24.557037993691111</v>
      </c>
      <c r="T20" s="230">
        <v>22.719232604334579</v>
      </c>
      <c r="U20" s="230">
        <v>22.001378507905191</v>
      </c>
      <c r="V20" s="230">
        <v>25.68754560076685</v>
      </c>
      <c r="W20" s="230">
        <v>22.193838221039869</v>
      </c>
      <c r="X20" s="230">
        <v>23.138307749456121</v>
      </c>
      <c r="Y20" s="230">
        <v>26.05087655350388</v>
      </c>
      <c r="DA20" s="71" t="s">
        <v>2610</v>
      </c>
    </row>
    <row r="21" spans="1:105" ht="12" customHeight="1" x14ac:dyDescent="0.25">
      <c r="A21" s="59" t="s">
        <v>32</v>
      </c>
      <c r="B21" s="230">
        <v>2.819217728688713</v>
      </c>
      <c r="C21" s="230">
        <v>3.57384937827669</v>
      </c>
      <c r="D21" s="230">
        <v>5.6177539848471501</v>
      </c>
      <c r="E21" s="230">
        <v>1.411895181036668</v>
      </c>
      <c r="F21" s="230">
        <v>1.662136014733836</v>
      </c>
      <c r="G21" s="230">
        <v>1.0226888041104749</v>
      </c>
      <c r="H21" s="230">
        <v>0.72809620210513837</v>
      </c>
      <c r="I21" s="230">
        <v>0.97000474036881823</v>
      </c>
      <c r="J21" s="230">
        <v>0.34983452486051908</v>
      </c>
      <c r="K21" s="230">
        <v>0.36202199502226529</v>
      </c>
      <c r="L21" s="230">
        <v>0.3578087674604562</v>
      </c>
      <c r="M21" s="230">
        <v>0.2296450612529293</v>
      </c>
      <c r="N21" s="230">
        <v>0.23103135372109049</v>
      </c>
      <c r="O21" s="230">
        <v>0.2328906647495608</v>
      </c>
      <c r="P21" s="230">
        <v>0.1088866317883626</v>
      </c>
      <c r="Q21" s="230">
        <v>0.1145323248003509</v>
      </c>
      <c r="R21" s="230">
        <v>0.92772243141355304</v>
      </c>
      <c r="S21" s="230">
        <v>0.34281460536558361</v>
      </c>
      <c r="T21" s="230">
        <v>0.34184113293647878</v>
      </c>
      <c r="U21" s="230">
        <v>0.1141631244030441</v>
      </c>
      <c r="V21" s="230">
        <v>0.11667846713233</v>
      </c>
      <c r="W21" s="230">
        <v>0.23374787300097929</v>
      </c>
      <c r="X21" s="230">
        <v>0</v>
      </c>
      <c r="Y21" s="230">
        <v>0</v>
      </c>
      <c r="DA21" s="71" t="s">
        <v>2611</v>
      </c>
    </row>
    <row r="22" spans="1:105" ht="12" customHeight="1" x14ac:dyDescent="0.25">
      <c r="A22" s="59" t="s">
        <v>35</v>
      </c>
      <c r="B22" s="230">
        <v>199.06665545206229</v>
      </c>
      <c r="C22" s="230">
        <v>199.15424407796229</v>
      </c>
      <c r="D22" s="230">
        <v>188.755490287116</v>
      </c>
      <c r="E22" s="230">
        <v>133.27456468034811</v>
      </c>
      <c r="F22" s="230">
        <v>223.969433110452</v>
      </c>
      <c r="G22" s="230">
        <v>222.8732044890952</v>
      </c>
      <c r="H22" s="230">
        <v>229.54000611973049</v>
      </c>
      <c r="I22" s="230">
        <v>209.98413900322859</v>
      </c>
      <c r="J22" s="230">
        <v>211.5991363673881</v>
      </c>
      <c r="K22" s="230">
        <v>181.11013936983699</v>
      </c>
      <c r="L22" s="230">
        <v>197.7249703816961</v>
      </c>
      <c r="M22" s="230">
        <v>184.527412897234</v>
      </c>
      <c r="N22" s="230">
        <v>191.71111742777089</v>
      </c>
      <c r="O22" s="230">
        <v>203.41484456762649</v>
      </c>
      <c r="P22" s="230">
        <v>165.66205361655611</v>
      </c>
      <c r="Q22" s="230">
        <v>182.14536013544119</v>
      </c>
      <c r="R22" s="230">
        <v>193.17232875875101</v>
      </c>
      <c r="S22" s="230">
        <v>194.69609720543519</v>
      </c>
      <c r="T22" s="230">
        <v>190.35714899617861</v>
      </c>
      <c r="U22" s="230">
        <v>190.69470728626601</v>
      </c>
      <c r="V22" s="230">
        <v>180.59013750411631</v>
      </c>
      <c r="W22" s="230">
        <v>198.68894005498399</v>
      </c>
      <c r="X22" s="230">
        <v>163.2368602366823</v>
      </c>
      <c r="Y22" s="230">
        <v>160.1573943672168</v>
      </c>
      <c r="DA22" s="71" t="s">
        <v>2612</v>
      </c>
    </row>
    <row r="23" spans="1:105" ht="12" customHeight="1" x14ac:dyDescent="0.25">
      <c r="A23" s="60" t="s">
        <v>2563</v>
      </c>
      <c r="B23" s="329">
        <v>37.638905582400909</v>
      </c>
      <c r="C23" s="329">
        <v>39.776469284131132</v>
      </c>
      <c r="D23" s="329">
        <v>38.596136044712203</v>
      </c>
      <c r="E23" s="329">
        <v>192.20041830058389</v>
      </c>
      <c r="F23" s="329">
        <v>167.9457614681549</v>
      </c>
      <c r="G23" s="329">
        <v>168.44626312977721</v>
      </c>
      <c r="H23" s="329">
        <v>176.50264353460221</v>
      </c>
      <c r="I23" s="329">
        <v>193.2183084841588</v>
      </c>
      <c r="J23" s="329">
        <v>302.44597037723781</v>
      </c>
      <c r="K23" s="329">
        <v>225.59936983754611</v>
      </c>
      <c r="L23" s="329">
        <v>266.70564598619802</v>
      </c>
      <c r="M23" s="329">
        <v>314.84611279084322</v>
      </c>
      <c r="N23" s="329">
        <v>314.91196109351239</v>
      </c>
      <c r="O23" s="329">
        <v>320.96261195580161</v>
      </c>
      <c r="P23" s="329">
        <v>362.88657446210379</v>
      </c>
      <c r="Q23" s="329">
        <v>294.15029556020949</v>
      </c>
      <c r="R23" s="329">
        <v>290.88155395968681</v>
      </c>
      <c r="S23" s="329">
        <v>293.50167816615561</v>
      </c>
      <c r="T23" s="329">
        <v>298.45566673819769</v>
      </c>
      <c r="U23" s="329">
        <v>286.84707895456671</v>
      </c>
      <c r="V23" s="329">
        <v>252.97125273262159</v>
      </c>
      <c r="W23" s="329">
        <v>263.10676022489741</v>
      </c>
      <c r="X23" s="329">
        <v>261.56930581100562</v>
      </c>
      <c r="Y23" s="329">
        <v>250.37169928028999</v>
      </c>
      <c r="DA23" s="72" t="s">
        <v>2613</v>
      </c>
    </row>
    <row r="24" spans="1:105" ht="12" customHeight="1" x14ac:dyDescent="0.25">
      <c r="A24" s="40" t="s">
        <v>2565</v>
      </c>
      <c r="B24" s="261">
        <f t="shared" ref="B24:Y24" si="1">B25+B26</f>
        <v>130.65056921312117</v>
      </c>
      <c r="C24" s="261">
        <f t="shared" si="1"/>
        <v>132.38298512579539</v>
      </c>
      <c r="D24" s="261">
        <f t="shared" si="1"/>
        <v>131.698718514814</v>
      </c>
      <c r="E24" s="261">
        <f t="shared" si="1"/>
        <v>173.40896752217211</v>
      </c>
      <c r="F24" s="261">
        <f t="shared" si="1"/>
        <v>197.40607745943771</v>
      </c>
      <c r="G24" s="261">
        <f t="shared" si="1"/>
        <v>196.19982870460117</v>
      </c>
      <c r="H24" s="261">
        <f t="shared" si="1"/>
        <v>202.29572089895643</v>
      </c>
      <c r="I24" s="261">
        <f t="shared" si="1"/>
        <v>201.59135533092302</v>
      </c>
      <c r="J24" s="261">
        <f t="shared" si="1"/>
        <v>241.31353092458698</v>
      </c>
      <c r="K24" s="261">
        <f t="shared" si="1"/>
        <v>207.88678455159641</v>
      </c>
      <c r="L24" s="261">
        <f t="shared" si="1"/>
        <v>223.31609209086096</v>
      </c>
      <c r="M24" s="261">
        <f t="shared" si="1"/>
        <v>227.47510611212047</v>
      </c>
      <c r="N24" s="261">
        <f t="shared" si="1"/>
        <v>229.43050622607987</v>
      </c>
      <c r="O24" s="261">
        <f t="shared" si="1"/>
        <v>235.48136855426446</v>
      </c>
      <c r="P24" s="261">
        <f t="shared" si="1"/>
        <v>225.26196053927544</v>
      </c>
      <c r="Q24" s="261">
        <f t="shared" si="1"/>
        <v>206.16148350559595</v>
      </c>
      <c r="R24" s="261">
        <f t="shared" si="1"/>
        <v>210.83055683957789</v>
      </c>
      <c r="S24" s="261">
        <f t="shared" si="1"/>
        <v>213.56520550133078</v>
      </c>
      <c r="T24" s="261">
        <f t="shared" si="1"/>
        <v>211.12128430716319</v>
      </c>
      <c r="U24" s="261">
        <f t="shared" si="1"/>
        <v>206.34506102776086</v>
      </c>
      <c r="V24" s="261">
        <f t="shared" si="1"/>
        <v>191.08536958755155</v>
      </c>
      <c r="W24" s="261">
        <f t="shared" si="1"/>
        <v>202.08584350823719</v>
      </c>
      <c r="X24" s="261">
        <f t="shared" si="1"/>
        <v>185.70010668376779</v>
      </c>
      <c r="Y24" s="261">
        <f t="shared" si="1"/>
        <v>182.78831383979971</v>
      </c>
      <c r="DA24" s="70"/>
    </row>
    <row r="25" spans="1:105" ht="12" customHeight="1" x14ac:dyDescent="0.25">
      <c r="A25" s="169" t="s">
        <v>2566</v>
      </c>
      <c r="B25" s="352">
        <v>102.16697439061259</v>
      </c>
      <c r="C25" s="352">
        <v>103.1842131558265</v>
      </c>
      <c r="D25" s="352">
        <v>102.7638943888077</v>
      </c>
      <c r="E25" s="352">
        <v>121.3357849416207</v>
      </c>
      <c r="F25" s="352">
        <v>142.1478185958731</v>
      </c>
      <c r="G25" s="352">
        <v>141.19833227735879</v>
      </c>
      <c r="H25" s="352">
        <v>144.75694389510301</v>
      </c>
      <c r="I25" s="352">
        <v>142.9507131703642</v>
      </c>
      <c r="J25" s="352">
        <v>166.4152499355576</v>
      </c>
      <c r="K25" s="352">
        <v>145.41419086606649</v>
      </c>
      <c r="L25" s="352">
        <v>154.96774131253221</v>
      </c>
      <c r="M25" s="352">
        <v>155.18177738499759</v>
      </c>
      <c r="N25" s="352">
        <v>156.82862190476141</v>
      </c>
      <c r="O25" s="352">
        <v>161.31292095607941</v>
      </c>
      <c r="P25" s="352">
        <v>150.6985889205086</v>
      </c>
      <c r="Q25" s="352">
        <v>140.45315054649711</v>
      </c>
      <c r="R25" s="352">
        <v>144.44489659393651</v>
      </c>
      <c r="S25" s="352">
        <v>146.12786297493719</v>
      </c>
      <c r="T25" s="352">
        <v>144.0698055041936</v>
      </c>
      <c r="U25" s="352">
        <v>141.09934144119171</v>
      </c>
      <c r="V25" s="352">
        <v>131.5015809143411</v>
      </c>
      <c r="W25" s="352">
        <v>139.39446225312091</v>
      </c>
      <c r="X25" s="352">
        <v>126.78081946360921</v>
      </c>
      <c r="Y25" s="352">
        <v>126.35873907816929</v>
      </c>
      <c r="DA25" s="170" t="s">
        <v>2614</v>
      </c>
    </row>
    <row r="26" spans="1:105" ht="12" customHeight="1" x14ac:dyDescent="0.25">
      <c r="A26" s="61" t="s">
        <v>2568</v>
      </c>
      <c r="B26" s="263">
        <v>28.483594822508589</v>
      </c>
      <c r="C26" s="263">
        <v>29.198771969968881</v>
      </c>
      <c r="D26" s="263">
        <v>28.934824126006291</v>
      </c>
      <c r="E26" s="263">
        <v>52.073182580551411</v>
      </c>
      <c r="F26" s="263">
        <v>55.258258863564613</v>
      </c>
      <c r="G26" s="263">
        <v>55.00149642724238</v>
      </c>
      <c r="H26" s="263">
        <v>57.538777003853419</v>
      </c>
      <c r="I26" s="263">
        <v>58.640642160558833</v>
      </c>
      <c r="J26" s="263">
        <v>74.898280989029402</v>
      </c>
      <c r="K26" s="263">
        <v>62.472593685529901</v>
      </c>
      <c r="L26" s="263">
        <v>68.348350778328751</v>
      </c>
      <c r="M26" s="263">
        <v>72.293328727122883</v>
      </c>
      <c r="N26" s="263">
        <v>72.601884321318465</v>
      </c>
      <c r="O26" s="263">
        <v>74.16844759818504</v>
      </c>
      <c r="P26" s="263">
        <v>74.563371618766823</v>
      </c>
      <c r="Q26" s="263">
        <v>65.70833295909884</v>
      </c>
      <c r="R26" s="263">
        <v>66.38566024564139</v>
      </c>
      <c r="S26" s="263">
        <v>67.437342526393593</v>
      </c>
      <c r="T26" s="263">
        <v>67.051478802969584</v>
      </c>
      <c r="U26" s="263">
        <v>65.245719586569152</v>
      </c>
      <c r="V26" s="263">
        <v>59.583788673210442</v>
      </c>
      <c r="W26" s="263">
        <v>62.691381255116298</v>
      </c>
      <c r="X26" s="263">
        <v>58.919287220158573</v>
      </c>
      <c r="Y26" s="263">
        <v>56.42957476163042</v>
      </c>
      <c r="DA26" s="74" t="s">
        <v>2615</v>
      </c>
    </row>
    <row r="27" spans="1:105" ht="12" customHeight="1" x14ac:dyDescent="0.25">
      <c r="A27" s="174" t="s">
        <v>2570</v>
      </c>
      <c r="B27" s="261">
        <f t="shared" ref="B27:Y27" si="2">B28+B34</f>
        <v>390.79844831346986</v>
      </c>
      <c r="C27" s="261">
        <f t="shared" si="2"/>
        <v>394.91099038193835</v>
      </c>
      <c r="D27" s="261">
        <f t="shared" si="2"/>
        <v>393.78441012020704</v>
      </c>
      <c r="E27" s="261">
        <f t="shared" si="2"/>
        <v>512.04111734452908</v>
      </c>
      <c r="F27" s="261">
        <f t="shared" si="2"/>
        <v>569.36789904859597</v>
      </c>
      <c r="G27" s="261">
        <f t="shared" si="2"/>
        <v>565.85242322303657</v>
      </c>
      <c r="H27" s="261">
        <f t="shared" si="2"/>
        <v>585.65879800872403</v>
      </c>
      <c r="I27" s="261">
        <f t="shared" si="2"/>
        <v>586.20426881849016</v>
      </c>
      <c r="J27" s="261">
        <f t="shared" si="2"/>
        <v>715.91420666151237</v>
      </c>
      <c r="K27" s="261">
        <f t="shared" si="2"/>
        <v>610.57685267736656</v>
      </c>
      <c r="L27" s="261">
        <f t="shared" si="2"/>
        <v>659.22594778328425</v>
      </c>
      <c r="M27" s="261">
        <f t="shared" si="2"/>
        <v>683.24582596735991</v>
      </c>
      <c r="N27" s="261">
        <f t="shared" si="2"/>
        <v>687.40925053289527</v>
      </c>
      <c r="O27" s="261">
        <f t="shared" si="2"/>
        <v>703.87311384168402</v>
      </c>
      <c r="P27" s="261">
        <f t="shared" si="2"/>
        <v>693.55177785488343</v>
      </c>
      <c r="Q27" s="261">
        <f t="shared" si="2"/>
        <v>619.83059031558093</v>
      </c>
      <c r="R27" s="261">
        <f t="shared" si="2"/>
        <v>629.90358408803422</v>
      </c>
      <c r="S27" s="261">
        <f t="shared" si="2"/>
        <v>638.25967301182561</v>
      </c>
      <c r="T27" s="261">
        <f t="shared" si="2"/>
        <v>633.39676593715592</v>
      </c>
      <c r="U27" s="261">
        <f t="shared" si="2"/>
        <v>617.43561901642704</v>
      </c>
      <c r="V27" s="261">
        <f t="shared" si="2"/>
        <v>567.85392083492479</v>
      </c>
      <c r="W27" s="261">
        <f t="shared" si="2"/>
        <v>599.00351931814509</v>
      </c>
      <c r="X27" s="261">
        <f t="shared" si="2"/>
        <v>557.10217449557445</v>
      </c>
      <c r="Y27" s="261">
        <f t="shared" si="2"/>
        <v>542.44437443720437</v>
      </c>
      <c r="DA27" s="70"/>
    </row>
    <row r="28" spans="1:105" ht="12" customHeight="1" x14ac:dyDescent="0.25">
      <c r="A28" s="169" t="s">
        <v>2571</v>
      </c>
      <c r="B28" s="351">
        <v>344.70999249828509</v>
      </c>
      <c r="C28" s="351">
        <v>346.20510962585939</v>
      </c>
      <c r="D28" s="351">
        <v>346.52383537157988</v>
      </c>
      <c r="E28" s="351">
        <v>276.69366636422222</v>
      </c>
      <c r="F28" s="351">
        <v>363.72002786310031</v>
      </c>
      <c r="G28" s="351">
        <v>359.59169286004419</v>
      </c>
      <c r="H28" s="351">
        <v>369.53311204798661</v>
      </c>
      <c r="I28" s="351">
        <v>349.61042169503048</v>
      </c>
      <c r="J28" s="351">
        <v>345.57220211795578</v>
      </c>
      <c r="K28" s="351">
        <v>334.33272634567749</v>
      </c>
      <c r="L28" s="351">
        <v>332.64760575936822</v>
      </c>
      <c r="M28" s="351">
        <v>297.71997357040908</v>
      </c>
      <c r="N28" s="351">
        <v>301.80276756124738</v>
      </c>
      <c r="O28" s="351">
        <v>310.85767063049838</v>
      </c>
      <c r="P28" s="351">
        <v>249.20087035026651</v>
      </c>
      <c r="Q28" s="351">
        <v>259.64655493573241</v>
      </c>
      <c r="R28" s="351">
        <v>273.72208944351979</v>
      </c>
      <c r="S28" s="351">
        <v>278.86986301245139</v>
      </c>
      <c r="T28" s="351">
        <v>267.94084748222002</v>
      </c>
      <c r="U28" s="351">
        <v>266.19429784756983</v>
      </c>
      <c r="V28" s="351">
        <v>258.09320320314322</v>
      </c>
      <c r="W28" s="351">
        <v>276.83197618561758</v>
      </c>
      <c r="X28" s="351">
        <v>236.81322860454719</v>
      </c>
      <c r="Y28" s="351">
        <v>235.86678348174709</v>
      </c>
      <c r="DA28" s="170" t="s">
        <v>2616</v>
      </c>
    </row>
    <row r="29" spans="1:105" ht="12" customHeight="1" x14ac:dyDescent="0.25">
      <c r="A29" s="59" t="s">
        <v>28</v>
      </c>
      <c r="B29" s="230">
        <v>5.9553208548421566</v>
      </c>
      <c r="C29" s="230">
        <v>6.1995019312682693</v>
      </c>
      <c r="D29" s="230">
        <v>5.027178663157013</v>
      </c>
      <c r="E29" s="230">
        <v>3.5498468385536399</v>
      </c>
      <c r="F29" s="230">
        <v>3.001587696357936</v>
      </c>
      <c r="G29" s="230">
        <v>3.0041520368409631</v>
      </c>
      <c r="H29" s="230">
        <v>4.309521598053581</v>
      </c>
      <c r="I29" s="230">
        <v>3.8134142205892041</v>
      </c>
      <c r="J29" s="230">
        <v>3.939793285758411</v>
      </c>
      <c r="K29" s="230">
        <v>2.9826094124372791</v>
      </c>
      <c r="L29" s="230">
        <v>2.519915471853861</v>
      </c>
      <c r="M29" s="230">
        <v>2.43195086621356</v>
      </c>
      <c r="N29" s="230">
        <v>2.2302730106083799</v>
      </c>
      <c r="O29" s="230">
        <v>1.8613715707109459</v>
      </c>
      <c r="P29" s="230">
        <v>1.96144782581851</v>
      </c>
      <c r="Q29" s="230">
        <v>1.1207680323226961</v>
      </c>
      <c r="R29" s="230">
        <v>0.48751402999466348</v>
      </c>
      <c r="S29" s="230">
        <v>5.2825129488775469</v>
      </c>
      <c r="T29" s="230">
        <v>1.7642121904413821</v>
      </c>
      <c r="U29" s="230">
        <v>1.925291117894423</v>
      </c>
      <c r="V29" s="230">
        <v>1.9415769213928711</v>
      </c>
      <c r="W29" s="230">
        <v>2.1332138082084509</v>
      </c>
      <c r="X29" s="230">
        <v>2.0261524463470439</v>
      </c>
      <c r="Y29" s="230">
        <v>0.7246437896095741</v>
      </c>
      <c r="DA29" s="71" t="s">
        <v>2617</v>
      </c>
    </row>
    <row r="30" spans="1:105" ht="12" customHeight="1" x14ac:dyDescent="0.25">
      <c r="A30" s="59" t="s">
        <v>31</v>
      </c>
      <c r="B30" s="230">
        <v>10.92676372989416</v>
      </c>
      <c r="C30" s="230">
        <v>11.29409112899563</v>
      </c>
      <c r="D30" s="230">
        <v>11.09209587883479</v>
      </c>
      <c r="E30" s="230">
        <v>24.38184744961757</v>
      </c>
      <c r="F30" s="230">
        <v>5.3957712229242949</v>
      </c>
      <c r="G30" s="230">
        <v>4.1989210799385974</v>
      </c>
      <c r="H30" s="230">
        <v>16.531738003645732</v>
      </c>
      <c r="I30" s="230">
        <v>18.046940685738409</v>
      </c>
      <c r="J30" s="230">
        <v>9.8538628742947143</v>
      </c>
      <c r="K30" s="230">
        <v>11.161657306740469</v>
      </c>
      <c r="L30" s="230">
        <v>9.9098887757280636</v>
      </c>
      <c r="M30" s="230">
        <v>10.08011061152399</v>
      </c>
      <c r="N30" s="230">
        <v>7.6057136367917328</v>
      </c>
      <c r="O30" s="230">
        <v>7.3018427396398868</v>
      </c>
      <c r="P30" s="230">
        <v>5.4570878299162846</v>
      </c>
      <c r="Q30" s="230">
        <v>5.7842316888261998</v>
      </c>
      <c r="R30" s="230">
        <v>4.7639137337594146</v>
      </c>
      <c r="S30" s="230">
        <v>4.6943503029715847</v>
      </c>
      <c r="T30" s="230">
        <v>4.8481992916361714</v>
      </c>
      <c r="U30" s="230">
        <v>3.6850284620335012</v>
      </c>
      <c r="V30" s="230">
        <v>3.4238366017314239</v>
      </c>
      <c r="W30" s="230">
        <v>3.9438323990113862</v>
      </c>
      <c r="X30" s="230">
        <v>6.5725847466020957</v>
      </c>
      <c r="Y30" s="230">
        <v>7.1320120341122033</v>
      </c>
      <c r="DA30" s="71" t="s">
        <v>2618</v>
      </c>
    </row>
    <row r="31" spans="1:105" ht="12" customHeight="1" x14ac:dyDescent="0.25">
      <c r="A31" s="59" t="s">
        <v>159</v>
      </c>
      <c r="B31" s="230">
        <v>80.620716263649655</v>
      </c>
      <c r="C31" s="230">
        <v>80.473034782445893</v>
      </c>
      <c r="D31" s="230">
        <v>92.396506619021011</v>
      </c>
      <c r="E31" s="230">
        <v>83.839776327416644</v>
      </c>
      <c r="F31" s="230">
        <v>79.039114912978349</v>
      </c>
      <c r="G31" s="230">
        <v>78.230383057706831</v>
      </c>
      <c r="H31" s="230">
        <v>66.730910827713089</v>
      </c>
      <c r="I31" s="230">
        <v>69.438870367971404</v>
      </c>
      <c r="J31" s="230">
        <v>72.249193844945125</v>
      </c>
      <c r="K31" s="230">
        <v>97.977649791978124</v>
      </c>
      <c r="L31" s="230">
        <v>77.667459696492614</v>
      </c>
      <c r="M31" s="230">
        <v>58.974779898605917</v>
      </c>
      <c r="N31" s="230">
        <v>56.935578324265293</v>
      </c>
      <c r="O31" s="230">
        <v>52.329882566217726</v>
      </c>
      <c r="P31" s="230">
        <v>38.79750990064052</v>
      </c>
      <c r="Q31" s="230">
        <v>29.56617669183877</v>
      </c>
      <c r="R31" s="230">
        <v>30.797129610176569</v>
      </c>
      <c r="S31" s="230">
        <v>30.069842441254441</v>
      </c>
      <c r="T31" s="230">
        <v>27.81946849510356</v>
      </c>
      <c r="U31" s="230">
        <v>26.940463479067589</v>
      </c>
      <c r="V31" s="230">
        <v>31.454137470326749</v>
      </c>
      <c r="W31" s="230">
        <v>27.176128433926401</v>
      </c>
      <c r="X31" s="230">
        <v>28.33262173402791</v>
      </c>
      <c r="Y31" s="230">
        <v>31.899032514494561</v>
      </c>
      <c r="DA31" s="71" t="s">
        <v>2619</v>
      </c>
    </row>
    <row r="32" spans="1:105" ht="12" customHeight="1" x14ac:dyDescent="0.25">
      <c r="A32" s="59" t="s">
        <v>32</v>
      </c>
      <c r="B32" s="230">
        <v>3.452103341251485</v>
      </c>
      <c r="C32" s="230">
        <v>4.3761420958490049</v>
      </c>
      <c r="D32" s="230">
        <v>6.8788824304250804</v>
      </c>
      <c r="E32" s="230">
        <v>1.7288512420857161</v>
      </c>
      <c r="F32" s="230">
        <v>2.035268589470002</v>
      </c>
      <c r="G32" s="230">
        <v>1.2522720050332341</v>
      </c>
      <c r="H32" s="230">
        <v>0.89154636992465897</v>
      </c>
      <c r="I32" s="230">
        <v>1.1877609065740631</v>
      </c>
      <c r="J32" s="230">
        <v>0.42836880595165638</v>
      </c>
      <c r="K32" s="230">
        <v>0.4432922388027738</v>
      </c>
      <c r="L32" s="230">
        <v>0.43813318464545659</v>
      </c>
      <c r="M32" s="230">
        <v>0.28119803418726041</v>
      </c>
      <c r="N32" s="230">
        <v>0.28289553516868232</v>
      </c>
      <c r="O32" s="230">
        <v>0.28517224255048262</v>
      </c>
      <c r="P32" s="230">
        <v>0.1333305695367705</v>
      </c>
      <c r="Q32" s="230">
        <v>0.14024366302083779</v>
      </c>
      <c r="R32" s="230">
        <v>1.135986650710473</v>
      </c>
      <c r="S32" s="230">
        <v>0.41977298616193909</v>
      </c>
      <c r="T32" s="230">
        <v>0.41858097910589231</v>
      </c>
      <c r="U32" s="230">
        <v>0.13979158090168661</v>
      </c>
      <c r="V32" s="230">
        <v>0.14287159240693459</v>
      </c>
      <c r="W32" s="230">
        <v>0.28622188530732162</v>
      </c>
      <c r="X32" s="230">
        <v>0</v>
      </c>
      <c r="Y32" s="230">
        <v>0</v>
      </c>
      <c r="DA32" s="71" t="s">
        <v>2620</v>
      </c>
    </row>
    <row r="33" spans="1:105" ht="12" customHeight="1" x14ac:dyDescent="0.25">
      <c r="A33" s="59" t="s">
        <v>35</v>
      </c>
      <c r="B33" s="230">
        <v>243.7550883086476</v>
      </c>
      <c r="C33" s="230">
        <v>243.86233968730059</v>
      </c>
      <c r="D33" s="230">
        <v>231.129171780142</v>
      </c>
      <c r="E33" s="230">
        <v>163.1933445065487</v>
      </c>
      <c r="F33" s="230">
        <v>274.24828544136972</v>
      </c>
      <c r="G33" s="230">
        <v>272.90596468052462</v>
      </c>
      <c r="H33" s="230">
        <v>281.06939524864953</v>
      </c>
      <c r="I33" s="230">
        <v>257.12343551415739</v>
      </c>
      <c r="J33" s="230">
        <v>259.10098330700589</v>
      </c>
      <c r="K33" s="230">
        <v>221.7675175957188</v>
      </c>
      <c r="L33" s="230">
        <v>242.11220863064821</v>
      </c>
      <c r="M33" s="230">
        <v>225.95193415987839</v>
      </c>
      <c r="N33" s="230">
        <v>234.74830705441329</v>
      </c>
      <c r="O33" s="230">
        <v>249.07940151137939</v>
      </c>
      <c r="P33" s="230">
        <v>202.85149422435441</v>
      </c>
      <c r="Q33" s="230">
        <v>223.03513485972391</v>
      </c>
      <c r="R33" s="230">
        <v>236.53754541887869</v>
      </c>
      <c r="S33" s="230">
        <v>238.4033843331859</v>
      </c>
      <c r="T33" s="230">
        <v>233.09038652593301</v>
      </c>
      <c r="U33" s="230">
        <v>233.50372320767261</v>
      </c>
      <c r="V33" s="230">
        <v>221.13078061728521</v>
      </c>
      <c r="W33" s="230">
        <v>243.29257965916409</v>
      </c>
      <c r="X33" s="230">
        <v>199.88186967757019</v>
      </c>
      <c r="Y33" s="230">
        <v>196.1110951435308</v>
      </c>
      <c r="DA33" s="71" t="s">
        <v>2621</v>
      </c>
    </row>
    <row r="34" spans="1:105" ht="12" customHeight="1" x14ac:dyDescent="0.25">
      <c r="A34" s="60" t="s">
        <v>2578</v>
      </c>
      <c r="B34" s="329">
        <v>46.088455815184787</v>
      </c>
      <c r="C34" s="329">
        <v>48.705880756078933</v>
      </c>
      <c r="D34" s="329">
        <v>47.260574748627157</v>
      </c>
      <c r="E34" s="329">
        <v>235.3474509803068</v>
      </c>
      <c r="F34" s="329">
        <v>205.64787118549569</v>
      </c>
      <c r="G34" s="329">
        <v>206.2607303629924</v>
      </c>
      <c r="H34" s="329">
        <v>216.1256859607374</v>
      </c>
      <c r="I34" s="329">
        <v>236.59384712345971</v>
      </c>
      <c r="J34" s="329">
        <v>370.34200454355658</v>
      </c>
      <c r="K34" s="329">
        <v>276.24412633168907</v>
      </c>
      <c r="L34" s="329">
        <v>326.57834202391598</v>
      </c>
      <c r="M34" s="329">
        <v>385.52585239695088</v>
      </c>
      <c r="N34" s="329">
        <v>385.60648297164789</v>
      </c>
      <c r="O34" s="329">
        <v>393.0154432111857</v>
      </c>
      <c r="P34" s="329">
        <v>444.35090750461688</v>
      </c>
      <c r="Q34" s="329">
        <v>360.18403537984852</v>
      </c>
      <c r="R34" s="329">
        <v>356.18149464451449</v>
      </c>
      <c r="S34" s="329">
        <v>359.38980999937422</v>
      </c>
      <c r="T34" s="329">
        <v>365.4559184549359</v>
      </c>
      <c r="U34" s="329">
        <v>351.24132116885721</v>
      </c>
      <c r="V34" s="329">
        <v>309.76071763178152</v>
      </c>
      <c r="W34" s="329">
        <v>322.17154313252752</v>
      </c>
      <c r="X34" s="329">
        <v>320.28894589102731</v>
      </c>
      <c r="Y34" s="329">
        <v>306.57759095545731</v>
      </c>
      <c r="DA34" s="72" t="s">
        <v>2622</v>
      </c>
    </row>
    <row r="35" spans="1:105" ht="12" customHeight="1" x14ac:dyDescent="0.25">
      <c r="A35" s="39" t="s">
        <v>2580</v>
      </c>
      <c r="B35" s="228">
        <v>380.7498683096274</v>
      </c>
      <c r="C35" s="228">
        <v>382.40152038235198</v>
      </c>
      <c r="D35" s="228">
        <v>380.97664621276789</v>
      </c>
      <c r="E35" s="228">
        <v>614.05019501295851</v>
      </c>
      <c r="F35" s="228">
        <v>642.94470165944836</v>
      </c>
      <c r="G35" s="228">
        <v>641.30519710514682</v>
      </c>
      <c r="H35" s="228">
        <v>581.63678940464479</v>
      </c>
      <c r="I35" s="228">
        <v>589.85185181368433</v>
      </c>
      <c r="J35" s="228">
        <v>699.12183707063696</v>
      </c>
      <c r="K35" s="228">
        <v>623.62301414951332</v>
      </c>
      <c r="L35" s="228">
        <v>669.26732454978264</v>
      </c>
      <c r="M35" s="228">
        <v>665.26976010852468</v>
      </c>
      <c r="N35" s="228">
        <v>674.88670506125163</v>
      </c>
      <c r="O35" s="228">
        <v>692.00487285977874</v>
      </c>
      <c r="P35" s="228">
        <v>633.57289060974006</v>
      </c>
      <c r="Q35" s="228">
        <v>589.67910724604485</v>
      </c>
      <c r="R35" s="228">
        <v>615.83999385486914</v>
      </c>
      <c r="S35" s="228">
        <v>612.79058133468254</v>
      </c>
      <c r="T35" s="228">
        <v>606.67174433035211</v>
      </c>
      <c r="U35" s="228">
        <v>591.57734641968534</v>
      </c>
      <c r="V35" s="228">
        <v>559.61995080406257</v>
      </c>
      <c r="W35" s="228">
        <v>591.60437348043331</v>
      </c>
      <c r="X35" s="228">
        <v>541.50409688863579</v>
      </c>
      <c r="Y35" s="228">
        <v>626.1192763458024</v>
      </c>
      <c r="DA35" s="92" t="s">
        <v>2623</v>
      </c>
    </row>
    <row r="36" spans="1:105" ht="12" customHeight="1" x14ac:dyDescent="0.25">
      <c r="A36" s="64" t="s">
        <v>28</v>
      </c>
      <c r="B36" s="229">
        <v>5.7301964526175979</v>
      </c>
      <c r="C36" s="229">
        <v>6.0541177281202581</v>
      </c>
      <c r="D36" s="229">
        <v>4.9037910428311013</v>
      </c>
      <c r="E36" s="229">
        <v>3.418061640773209</v>
      </c>
      <c r="F36" s="229">
        <v>2.9276136810724811</v>
      </c>
      <c r="G36" s="229">
        <v>2.9208460413380468</v>
      </c>
      <c r="H36" s="229">
        <v>4.9914740691625026</v>
      </c>
      <c r="I36" s="229">
        <v>4.4606684398885399</v>
      </c>
      <c r="J36" s="229">
        <v>5.2042045289471597</v>
      </c>
      <c r="K36" s="229">
        <v>3.520177351358925</v>
      </c>
      <c r="L36" s="229">
        <v>3.0874192977192738</v>
      </c>
      <c r="M36" s="229">
        <v>3.3439135416971788</v>
      </c>
      <c r="N36" s="229">
        <v>3.0128884215033369</v>
      </c>
      <c r="O36" s="229">
        <v>2.4552434388746192</v>
      </c>
      <c r="P36" s="229">
        <v>3.1247137783045109</v>
      </c>
      <c r="Q36" s="229">
        <v>1.5955055705093699</v>
      </c>
      <c r="R36" s="229">
        <v>0.65076248802759329</v>
      </c>
      <c r="S36" s="229">
        <v>7.3624907434678919</v>
      </c>
      <c r="T36" s="229">
        <v>2.4791280656322061</v>
      </c>
      <c r="U36" s="229">
        <v>2.6905123043004688</v>
      </c>
      <c r="V36" s="229">
        <v>2.5443141293378462</v>
      </c>
      <c r="W36" s="229">
        <v>2.781726367665271</v>
      </c>
      <c r="X36" s="229">
        <v>2.7816440993139668</v>
      </c>
      <c r="Y36" s="229">
        <v>0.69810011831357999</v>
      </c>
      <c r="DA36" s="73" t="s">
        <v>2624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2625</v>
      </c>
    </row>
    <row r="38" spans="1:105" ht="12" customHeight="1" x14ac:dyDescent="0.25">
      <c r="A38" s="64" t="s">
        <v>31</v>
      </c>
      <c r="B38" s="229">
        <v>10.61850426205214</v>
      </c>
      <c r="C38" s="229">
        <v>11.13916909643946</v>
      </c>
      <c r="D38" s="229">
        <v>10.92769833638507</v>
      </c>
      <c r="E38" s="229">
        <v>23.710697589122908</v>
      </c>
      <c r="F38" s="229">
        <v>5.3152501187202397</v>
      </c>
      <c r="G38" s="229">
        <v>4.1231764103129089</v>
      </c>
      <c r="H38" s="229">
        <v>19.338630628436569</v>
      </c>
      <c r="I38" s="229">
        <v>21.320481052974309</v>
      </c>
      <c r="J38" s="229">
        <v>13.146037951351699</v>
      </c>
      <c r="K38" s="229">
        <v>13.304675648426141</v>
      </c>
      <c r="L38" s="229">
        <v>12.26269335472851</v>
      </c>
      <c r="M38" s="229">
        <v>13.998225588978119</v>
      </c>
      <c r="N38" s="229">
        <v>10.377014798559641</v>
      </c>
      <c r="O38" s="229">
        <v>9.7275037004732354</v>
      </c>
      <c r="P38" s="229">
        <v>8.7801487249525199</v>
      </c>
      <c r="Q38" s="229">
        <v>8.3164066482821042</v>
      </c>
      <c r="R38" s="229">
        <v>6.4225386667908531</v>
      </c>
      <c r="S38" s="229">
        <v>6.6079558514500079</v>
      </c>
      <c r="T38" s="229">
        <v>6.8807543570421368</v>
      </c>
      <c r="U38" s="229">
        <v>5.2010001773013963</v>
      </c>
      <c r="V38" s="229">
        <v>4.5314438790145104</v>
      </c>
      <c r="W38" s="229">
        <v>5.1940475146123681</v>
      </c>
      <c r="X38" s="229">
        <v>9.1132458392832483</v>
      </c>
      <c r="Y38" s="229">
        <v>6.9392518705596551</v>
      </c>
      <c r="DA38" s="73" t="s">
        <v>2626</v>
      </c>
    </row>
    <row r="39" spans="1:105" ht="12" customHeight="1" x14ac:dyDescent="0.25">
      <c r="A39" s="64" t="s">
        <v>159</v>
      </c>
      <c r="B39" s="229">
        <v>79.836191026070793</v>
      </c>
      <c r="C39" s="229">
        <v>80.878530498400323</v>
      </c>
      <c r="D39" s="229">
        <v>92.758132683438589</v>
      </c>
      <c r="E39" s="229">
        <v>83.082431064566137</v>
      </c>
      <c r="F39" s="229">
        <v>79.340258235262382</v>
      </c>
      <c r="G39" s="229">
        <v>78.280037379509764</v>
      </c>
      <c r="H39" s="229">
        <v>79.545500765669686</v>
      </c>
      <c r="I39" s="229">
        <v>83.594444984244461</v>
      </c>
      <c r="J39" s="229">
        <v>98.220634659702966</v>
      </c>
      <c r="K39" s="229">
        <v>119.0101459810631</v>
      </c>
      <c r="L39" s="229">
        <v>97.934915265040615</v>
      </c>
      <c r="M39" s="229">
        <v>83.455580464640974</v>
      </c>
      <c r="N39" s="229">
        <v>79.158501778730198</v>
      </c>
      <c r="O39" s="229">
        <v>71.039525608138646</v>
      </c>
      <c r="P39" s="229">
        <v>63.610109683169057</v>
      </c>
      <c r="Q39" s="229">
        <v>43.31781753166937</v>
      </c>
      <c r="R39" s="229">
        <v>42.3091638870021</v>
      </c>
      <c r="S39" s="229">
        <v>43.132452610523849</v>
      </c>
      <c r="T39" s="229">
        <v>40.23331166067647</v>
      </c>
      <c r="U39" s="229">
        <v>38.746497287627292</v>
      </c>
      <c r="V39" s="229">
        <v>42.42117747764275</v>
      </c>
      <c r="W39" s="229">
        <v>36.47173445297669</v>
      </c>
      <c r="X39" s="229">
        <v>40.03179074831597</v>
      </c>
      <c r="Y39" s="229">
        <v>31.627106294657299</v>
      </c>
      <c r="DA39" s="73" t="s">
        <v>2627</v>
      </c>
    </row>
    <row r="40" spans="1:105" ht="12" customHeight="1" x14ac:dyDescent="0.25">
      <c r="A40" s="64" t="s">
        <v>32</v>
      </c>
      <c r="B40" s="229">
        <v>3.3141665856428522</v>
      </c>
      <c r="C40" s="229">
        <v>4.2639458165245552</v>
      </c>
      <c r="D40" s="229">
        <v>6.6950175901069038</v>
      </c>
      <c r="E40" s="229">
        <v>1.660940599364322</v>
      </c>
      <c r="F40" s="229">
        <v>1.9806633305632271</v>
      </c>
      <c r="G40" s="229">
        <v>1.214819149647997</v>
      </c>
      <c r="H40" s="229">
        <v>1.030314693328366</v>
      </c>
      <c r="I40" s="229">
        <v>1.38624881635574</v>
      </c>
      <c r="J40" s="229">
        <v>0.56457930913715892</v>
      </c>
      <c r="K40" s="229">
        <v>0.52201680911029136</v>
      </c>
      <c r="L40" s="229">
        <v>0.53560175239263286</v>
      </c>
      <c r="M40" s="229">
        <v>0.38577912480689358</v>
      </c>
      <c r="N40" s="229">
        <v>0.3813092251217674</v>
      </c>
      <c r="O40" s="229">
        <v>0.37531414546003</v>
      </c>
      <c r="P40" s="229">
        <v>0.2119285251676617</v>
      </c>
      <c r="Q40" s="229">
        <v>0.1992012392743682</v>
      </c>
      <c r="R40" s="229">
        <v>1.512985687790853</v>
      </c>
      <c r="S40" s="229">
        <v>0.5837472906742851</v>
      </c>
      <c r="T40" s="229">
        <v>0.58688611181366479</v>
      </c>
      <c r="U40" s="229">
        <v>0.1949152374094148</v>
      </c>
      <c r="V40" s="229">
        <v>0.18680487835288259</v>
      </c>
      <c r="W40" s="229">
        <v>0.37239947378240529</v>
      </c>
      <c r="X40" s="229">
        <v>0</v>
      </c>
      <c r="Y40" s="229">
        <v>0</v>
      </c>
      <c r="DA40" s="73" t="s">
        <v>2628</v>
      </c>
    </row>
    <row r="41" spans="1:105" ht="12" customHeight="1" x14ac:dyDescent="0.25">
      <c r="A41" s="64" t="s">
        <v>33</v>
      </c>
      <c r="B41" s="229">
        <v>0</v>
      </c>
      <c r="C41" s="229">
        <v>0</v>
      </c>
      <c r="D41" s="229">
        <v>0</v>
      </c>
      <c r="E41" s="229">
        <v>0.5695948844570452</v>
      </c>
      <c r="F41" s="229">
        <v>0.56959488445728801</v>
      </c>
      <c r="G41" s="229">
        <v>0</v>
      </c>
      <c r="H41" s="229">
        <v>0</v>
      </c>
      <c r="I41" s="229">
        <v>0</v>
      </c>
      <c r="J41" s="229">
        <v>0.44547466537190628</v>
      </c>
      <c r="K41" s="229">
        <v>2.2273222695919168</v>
      </c>
      <c r="L41" s="229">
        <v>0.89089827347582529</v>
      </c>
      <c r="M41" s="229">
        <v>1.015069549828908</v>
      </c>
      <c r="N41" s="229">
        <v>1.1391897689147319</v>
      </c>
      <c r="O41" s="229">
        <v>1.1391897689146471</v>
      </c>
      <c r="P41" s="229">
        <v>1.1205028087392781</v>
      </c>
      <c r="Q41" s="229">
        <v>1.0879793288720341</v>
      </c>
      <c r="R41" s="229">
        <v>1.1204517514714849</v>
      </c>
      <c r="S41" s="229">
        <v>0</v>
      </c>
      <c r="T41" s="229">
        <v>1.680703155840612</v>
      </c>
      <c r="U41" s="229">
        <v>1.680703155840727</v>
      </c>
      <c r="V41" s="229">
        <v>1.680703155840279</v>
      </c>
      <c r="W41" s="229">
        <v>1.68070315584038</v>
      </c>
      <c r="X41" s="229">
        <v>0.56025140436950338</v>
      </c>
      <c r="Y41" s="229">
        <v>206.72337367505949</v>
      </c>
      <c r="DA41" s="73" t="s">
        <v>2629</v>
      </c>
    </row>
    <row r="42" spans="1:105" ht="12" customHeight="1" x14ac:dyDescent="0.25">
      <c r="A42" s="64" t="s">
        <v>35</v>
      </c>
      <c r="B42" s="229">
        <v>236.30934209543349</v>
      </c>
      <c r="C42" s="229">
        <v>239.93944662874861</v>
      </c>
      <c r="D42" s="229">
        <v>227.15654436669629</v>
      </c>
      <c r="E42" s="229">
        <v>158.319923869234</v>
      </c>
      <c r="F42" s="229">
        <v>269.50666314256972</v>
      </c>
      <c r="G42" s="229">
        <v>267.3391973737979</v>
      </c>
      <c r="H42" s="229">
        <v>328.00175786512477</v>
      </c>
      <c r="I42" s="229">
        <v>303.03338580570397</v>
      </c>
      <c r="J42" s="229">
        <v>344.83618842965382</v>
      </c>
      <c r="K42" s="229">
        <v>263.71142758601349</v>
      </c>
      <c r="L42" s="229">
        <v>298.87472200179462</v>
      </c>
      <c r="M42" s="229">
        <v>313.02509872510569</v>
      </c>
      <c r="N42" s="229">
        <v>319.51433153351019</v>
      </c>
      <c r="O42" s="229">
        <v>331.02603375749828</v>
      </c>
      <c r="P42" s="229">
        <v>325.5926162062936</v>
      </c>
      <c r="Q42" s="229">
        <v>319.90330520161478</v>
      </c>
      <c r="R42" s="229">
        <v>318.12539020298442</v>
      </c>
      <c r="S42" s="229">
        <v>334.77996689545409</v>
      </c>
      <c r="T42" s="229">
        <v>330.0162762713768</v>
      </c>
      <c r="U42" s="229">
        <v>328.7723147397445</v>
      </c>
      <c r="V42" s="229">
        <v>291.96324501745079</v>
      </c>
      <c r="W42" s="229">
        <v>319.64781389422069</v>
      </c>
      <c r="X42" s="229">
        <v>276.4812613288957</v>
      </c>
      <c r="Y42" s="229">
        <v>190.3523121060465</v>
      </c>
      <c r="DA42" s="73" t="s">
        <v>2630</v>
      </c>
    </row>
    <row r="43" spans="1:105" ht="12" customHeight="1" x14ac:dyDescent="0.25">
      <c r="A43" s="64" t="s">
        <v>36</v>
      </c>
      <c r="B43" s="229">
        <v>44.941467887810468</v>
      </c>
      <c r="C43" s="229">
        <v>40.126310614118857</v>
      </c>
      <c r="D43" s="229">
        <v>38.535462193309968</v>
      </c>
      <c r="E43" s="229">
        <v>1.406196371962972</v>
      </c>
      <c r="F43" s="229">
        <v>0.56816015028831146</v>
      </c>
      <c r="G43" s="229">
        <v>0.38350810144460651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9.4598665023016917</v>
      </c>
      <c r="O43" s="229">
        <v>10.22688270519026</v>
      </c>
      <c r="P43" s="229">
        <v>8.7496663144370164</v>
      </c>
      <c r="Q43" s="229">
        <v>9.6871305624125643</v>
      </c>
      <c r="R43" s="229">
        <v>9.1757864271567513</v>
      </c>
      <c r="S43" s="229">
        <v>8.3519542092361014</v>
      </c>
      <c r="T43" s="229">
        <v>4.8435652812060148</v>
      </c>
      <c r="U43" s="229">
        <v>5.7668255254245668</v>
      </c>
      <c r="V43" s="229">
        <v>6.0285769066607022</v>
      </c>
      <c r="W43" s="229">
        <v>4.8702688082688823</v>
      </c>
      <c r="X43" s="229">
        <v>5.217414660094529</v>
      </c>
      <c r="Y43" s="229">
        <v>6.271408554895836</v>
      </c>
      <c r="DA43" s="73" t="s">
        <v>2631</v>
      </c>
    </row>
    <row r="44" spans="1:105" ht="12" customHeight="1" x14ac:dyDescent="0.25">
      <c r="A44" s="64" t="s">
        <v>38</v>
      </c>
      <c r="B44" s="229">
        <v>0</v>
      </c>
      <c r="C44" s="229">
        <v>0</v>
      </c>
      <c r="D44" s="229">
        <v>0</v>
      </c>
      <c r="E44" s="229">
        <v>2.0811945587884511</v>
      </c>
      <c r="F44" s="229">
        <v>2.4257944112304961</v>
      </c>
      <c r="G44" s="229">
        <v>3.790300666397032</v>
      </c>
      <c r="H44" s="229">
        <v>9.2207874699140682</v>
      </c>
      <c r="I44" s="229">
        <v>6.1471751071400336</v>
      </c>
      <c r="J44" s="229">
        <v>13.68639468659263</v>
      </c>
      <c r="K44" s="229">
        <v>15.69871889330706</v>
      </c>
      <c r="L44" s="229">
        <v>22.824468268243379</v>
      </c>
      <c r="M44" s="229">
        <v>16.498170703599239</v>
      </c>
      <c r="N44" s="229">
        <v>18.827457308790979</v>
      </c>
      <c r="O44" s="229">
        <v>54.855930088619338</v>
      </c>
      <c r="P44" s="229">
        <v>27.24879296839298</v>
      </c>
      <c r="Q44" s="229">
        <v>29.564335274205689</v>
      </c>
      <c r="R44" s="229">
        <v>52.11312366050619</v>
      </c>
      <c r="S44" s="229">
        <v>20.08161222171395</v>
      </c>
      <c r="T44" s="229">
        <v>32.031461820362843</v>
      </c>
      <c r="U44" s="229">
        <v>28.103271594583461</v>
      </c>
      <c r="V44" s="229">
        <v>34.539920501444001</v>
      </c>
      <c r="W44" s="229">
        <v>31.052887552562741</v>
      </c>
      <c r="X44" s="229">
        <v>30.336149630529121</v>
      </c>
      <c r="Y44" s="229">
        <v>18.207177574389728</v>
      </c>
      <c r="DA44" s="73" t="s">
        <v>2632</v>
      </c>
    </row>
    <row r="45" spans="1:105" ht="12" customHeight="1" x14ac:dyDescent="0.25">
      <c r="A45" s="64" t="s">
        <v>39</v>
      </c>
      <c r="B45" s="229">
        <v>0</v>
      </c>
      <c r="C45" s="229">
        <v>0</v>
      </c>
      <c r="D45" s="229">
        <v>0</v>
      </c>
      <c r="E45" s="229">
        <v>339.80115443468941</v>
      </c>
      <c r="F45" s="229">
        <v>280.31070370528431</v>
      </c>
      <c r="G45" s="229">
        <v>283.25331198269862</v>
      </c>
      <c r="H45" s="229">
        <v>139.50832391300881</v>
      </c>
      <c r="I45" s="229">
        <v>169.90944760737719</v>
      </c>
      <c r="J45" s="229">
        <v>223.0183228398796</v>
      </c>
      <c r="K45" s="229">
        <v>205.62852961064229</v>
      </c>
      <c r="L45" s="229">
        <v>232.8566063363877</v>
      </c>
      <c r="M45" s="229">
        <v>233.54792240986771</v>
      </c>
      <c r="N45" s="229">
        <v>233.01614572381899</v>
      </c>
      <c r="O45" s="229">
        <v>211.15924964660971</v>
      </c>
      <c r="P45" s="229">
        <v>195.13441160028341</v>
      </c>
      <c r="Q45" s="229">
        <v>176.00742588920451</v>
      </c>
      <c r="R45" s="229">
        <v>184.40979108313891</v>
      </c>
      <c r="S45" s="229">
        <v>191.8904015121623</v>
      </c>
      <c r="T45" s="229">
        <v>187.91965760640139</v>
      </c>
      <c r="U45" s="229">
        <v>180.42130639745349</v>
      </c>
      <c r="V45" s="229">
        <v>175.72376485831879</v>
      </c>
      <c r="W45" s="229">
        <v>189.53279226050381</v>
      </c>
      <c r="X45" s="229">
        <v>176.98233917783369</v>
      </c>
      <c r="Y45" s="229">
        <v>165.30054615188021</v>
      </c>
      <c r="DA45" s="73" t="s">
        <v>2633</v>
      </c>
    </row>
    <row r="46" spans="1:105" ht="12" customHeight="1" x14ac:dyDescent="0.25">
      <c r="A46" s="39" t="s">
        <v>2592</v>
      </c>
      <c r="B46" s="228">
        <v>155.03341708057559</v>
      </c>
      <c r="C46" s="228">
        <v>158.92605625339141</v>
      </c>
      <c r="D46" s="228">
        <v>157.4894139884118</v>
      </c>
      <c r="E46" s="228">
        <v>283.429233003413</v>
      </c>
      <c r="F46" s="228">
        <v>300.76529128168971</v>
      </c>
      <c r="G46" s="228">
        <v>299.3677584867944</v>
      </c>
      <c r="H46" s="228">
        <v>313.17792817693959</v>
      </c>
      <c r="I46" s="228">
        <v>319.17527231382053</v>
      </c>
      <c r="J46" s="228">
        <v>407.66400826676568</v>
      </c>
      <c r="K46" s="228">
        <v>340.03220918240447</v>
      </c>
      <c r="L46" s="228">
        <v>372.0133795967576</v>
      </c>
      <c r="M46" s="228">
        <v>393.48550822097798</v>
      </c>
      <c r="N46" s="228">
        <v>395.16494610181951</v>
      </c>
      <c r="O46" s="228">
        <v>403.69159659656827</v>
      </c>
      <c r="P46" s="228">
        <v>405.84112936374612</v>
      </c>
      <c r="Q46" s="228">
        <v>357.64402115660067</v>
      </c>
      <c r="R46" s="228">
        <v>361.33064724326408</v>
      </c>
      <c r="S46" s="228">
        <v>367.05485090098722</v>
      </c>
      <c r="T46" s="228">
        <v>364.95463244391999</v>
      </c>
      <c r="U46" s="228">
        <v>355.12606187592138</v>
      </c>
      <c r="V46" s="228">
        <v>324.30872641521302</v>
      </c>
      <c r="W46" s="228">
        <v>341.22304849672201</v>
      </c>
      <c r="X46" s="228">
        <v>320.69191008414248</v>
      </c>
      <c r="Y46" s="228">
        <v>307.14064900214322</v>
      </c>
      <c r="DA46" s="92" t="s">
        <v>2634</v>
      </c>
    </row>
    <row r="47" spans="1:105" ht="12" customHeight="1" x14ac:dyDescent="0.25">
      <c r="A47" s="39" t="s">
        <v>2594</v>
      </c>
      <c r="B47" s="228">
        <v>97.100628353195788</v>
      </c>
      <c r="C47" s="228">
        <v>99.538668594779509</v>
      </c>
      <c r="D47" s="228">
        <v>98.638869897987703</v>
      </c>
      <c r="E47" s="228">
        <v>177.5175774135981</v>
      </c>
      <c r="F47" s="228">
        <v>188.3755084563837</v>
      </c>
      <c r="G47" s="228">
        <v>187.50020482776009</v>
      </c>
      <c r="H47" s="228">
        <v>196.1497990883343</v>
      </c>
      <c r="I47" s="228">
        <v>199.90605948114259</v>
      </c>
      <c r="J47" s="228">
        <v>255.32838084264179</v>
      </c>
      <c r="K47" s="228">
        <v>212.9691894411169</v>
      </c>
      <c r="L47" s="228">
        <v>232.99965642805259</v>
      </c>
      <c r="M47" s="228">
        <v>246.44809367954409</v>
      </c>
      <c r="N47" s="228">
        <v>247.49996028082739</v>
      </c>
      <c r="O47" s="228">
        <v>252.84037743978021</v>
      </c>
      <c r="P47" s="228">
        <v>254.18667416915099</v>
      </c>
      <c r="Q47" s="228">
        <v>223.99983071404961</v>
      </c>
      <c r="R47" s="228">
        <v>226.30884070853509</v>
      </c>
      <c r="S47" s="228">
        <v>229.89402758277981</v>
      </c>
      <c r="T47" s="228">
        <v>228.57861742347049</v>
      </c>
      <c r="U47" s="228">
        <v>222.422780856504</v>
      </c>
      <c r="V47" s="228">
        <v>203.1212477176789</v>
      </c>
      <c r="W47" s="228">
        <v>213.71503667757301</v>
      </c>
      <c r="X47" s="228">
        <v>200.8559610137001</v>
      </c>
      <c r="Y47" s="228">
        <v>192.36852655718889</v>
      </c>
      <c r="DA47" s="92" t="s">
        <v>2635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101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24</v>
      </c>
      <c r="B51" s="232">
        <f t="shared" ref="B51:Y51" si="3">SUM(B$52:B$56,B$58:B$59,B$61:B$62,B$64:B$68)</f>
        <v>0.99999999999999989</v>
      </c>
      <c r="C51" s="232">
        <f t="shared" si="3"/>
        <v>1.0000000000000002</v>
      </c>
      <c r="D51" s="232">
        <f t="shared" si="3"/>
        <v>1.0000000000000002</v>
      </c>
      <c r="E51" s="232">
        <f t="shared" si="3"/>
        <v>0.99999999999999956</v>
      </c>
      <c r="F51" s="232">
        <f t="shared" si="3"/>
        <v>0.99999999999999978</v>
      </c>
      <c r="G51" s="232">
        <f t="shared" si="3"/>
        <v>0.99999999999999978</v>
      </c>
      <c r="H51" s="232">
        <f t="shared" si="3"/>
        <v>1</v>
      </c>
      <c r="I51" s="232">
        <f t="shared" si="3"/>
        <v>1</v>
      </c>
      <c r="J51" s="232">
        <f t="shared" si="3"/>
        <v>1</v>
      </c>
      <c r="K51" s="232">
        <f t="shared" si="3"/>
        <v>1</v>
      </c>
      <c r="L51" s="232">
        <f t="shared" si="3"/>
        <v>0.99999999999999989</v>
      </c>
      <c r="M51" s="232">
        <f t="shared" si="3"/>
        <v>0.99999999999999989</v>
      </c>
      <c r="N51" s="232">
        <f t="shared" si="3"/>
        <v>1</v>
      </c>
      <c r="O51" s="232">
        <f t="shared" si="3"/>
        <v>1</v>
      </c>
      <c r="P51" s="232">
        <f t="shared" si="3"/>
        <v>1</v>
      </c>
      <c r="Q51" s="232">
        <f t="shared" si="3"/>
        <v>1.0000000000000004</v>
      </c>
      <c r="R51" s="232">
        <f t="shared" si="3"/>
        <v>0.99999999999999989</v>
      </c>
      <c r="S51" s="232">
        <f t="shared" si="3"/>
        <v>1</v>
      </c>
      <c r="T51" s="232">
        <f t="shared" si="3"/>
        <v>1.0000000000000002</v>
      </c>
      <c r="U51" s="232">
        <f t="shared" si="3"/>
        <v>1.0000000000000002</v>
      </c>
      <c r="V51" s="232">
        <f t="shared" si="3"/>
        <v>0.99999999999999989</v>
      </c>
      <c r="W51" s="232">
        <f t="shared" si="3"/>
        <v>1</v>
      </c>
      <c r="X51" s="232">
        <f t="shared" si="3"/>
        <v>1</v>
      </c>
      <c r="Y51" s="232">
        <f t="shared" si="3"/>
        <v>1.0000000000000002</v>
      </c>
      <c r="DA51" s="95"/>
    </row>
    <row r="52" spans="1:105" ht="12" customHeight="1" x14ac:dyDescent="0.25">
      <c r="A52" s="173" t="s">
        <v>91</v>
      </c>
      <c r="B52" s="233">
        <f t="shared" ref="B52:Y52" si="4">IF(B$6=0,0,B$6/B$5)</f>
        <v>1.4938048808355881E-2</v>
      </c>
      <c r="C52" s="233">
        <f t="shared" si="4"/>
        <v>1.5123130578163609E-2</v>
      </c>
      <c r="D52" s="233">
        <f t="shared" si="4"/>
        <v>1.5056804683317193E-2</v>
      </c>
      <c r="E52" s="233">
        <f t="shared" si="4"/>
        <v>1.8246489330625146E-2</v>
      </c>
      <c r="F52" s="233">
        <f t="shared" si="4"/>
        <v>1.7861606875149212E-2</v>
      </c>
      <c r="G52" s="233">
        <f t="shared" si="4"/>
        <v>1.786590757682241E-2</v>
      </c>
      <c r="H52" s="233">
        <f t="shared" si="4"/>
        <v>1.8561815913054416E-2</v>
      </c>
      <c r="I52" s="233">
        <f t="shared" si="4"/>
        <v>1.8757921910054577E-2</v>
      </c>
      <c r="J52" s="233">
        <f t="shared" si="4"/>
        <v>1.9519146349259279E-2</v>
      </c>
      <c r="K52" s="233">
        <f t="shared" si="4"/>
        <v>1.901619136287493E-2</v>
      </c>
      <c r="L52" s="233">
        <f t="shared" si="4"/>
        <v>1.9227957138267828E-2</v>
      </c>
      <c r="M52" s="233">
        <f t="shared" si="4"/>
        <v>1.970506220703571E-2</v>
      </c>
      <c r="N52" s="233">
        <f t="shared" si="4"/>
        <v>1.9642096545530629E-2</v>
      </c>
      <c r="O52" s="233">
        <f t="shared" si="4"/>
        <v>1.9600784778086709E-2</v>
      </c>
      <c r="P52" s="233">
        <f t="shared" si="4"/>
        <v>2.0221493878669197E-2</v>
      </c>
      <c r="Q52" s="233">
        <f t="shared" si="4"/>
        <v>1.9827107053324741E-2</v>
      </c>
      <c r="R52" s="233">
        <f t="shared" si="4"/>
        <v>1.9625049029218581E-2</v>
      </c>
      <c r="S52" s="233">
        <f t="shared" si="4"/>
        <v>1.9734433139508907E-2</v>
      </c>
      <c r="T52" s="233">
        <f t="shared" si="4"/>
        <v>1.9772760630580317E-2</v>
      </c>
      <c r="U52" s="233">
        <f t="shared" si="4"/>
        <v>1.9742600606562907E-2</v>
      </c>
      <c r="V52" s="233">
        <f t="shared" si="4"/>
        <v>1.9519629017655648E-2</v>
      </c>
      <c r="W52" s="233">
        <f t="shared" si="4"/>
        <v>1.9471074219655108E-2</v>
      </c>
      <c r="X52" s="233">
        <f t="shared" si="4"/>
        <v>1.969883006545415E-2</v>
      </c>
      <c r="Y52" s="233">
        <f t="shared" si="4"/>
        <v>1.871896643541399E-2</v>
      </c>
      <c r="DA52" s="177"/>
    </row>
    <row r="53" spans="1:105" ht="12" customHeight="1" x14ac:dyDescent="0.25">
      <c r="A53" s="173" t="s">
        <v>92</v>
      </c>
      <c r="B53" s="233">
        <f t="shared" ref="B53:Y53" si="5">IF(B$7=0,0,B$7/B$5)</f>
        <v>5.2751786544540128E-3</v>
      </c>
      <c r="C53" s="233">
        <f t="shared" si="5"/>
        <v>5.3405378867034201E-3</v>
      </c>
      <c r="D53" s="233">
        <f t="shared" si="5"/>
        <v>5.3171157551238496E-3</v>
      </c>
      <c r="E53" s="233">
        <f t="shared" si="5"/>
        <v>6.4435116172465211E-3</v>
      </c>
      <c r="F53" s="233">
        <f t="shared" si="5"/>
        <v>6.3075953580584553E-3</v>
      </c>
      <c r="G53" s="233">
        <f t="shared" si="5"/>
        <v>6.3091140952079112E-3</v>
      </c>
      <c r="H53" s="233">
        <f t="shared" si="5"/>
        <v>6.5548651198460324E-3</v>
      </c>
      <c r="I53" s="233">
        <f t="shared" si="5"/>
        <v>6.6241174152868471E-3</v>
      </c>
      <c r="J53" s="233">
        <f t="shared" si="5"/>
        <v>6.8929339765699529E-3</v>
      </c>
      <c r="K53" s="233">
        <f t="shared" si="5"/>
        <v>6.7153219308226002E-3</v>
      </c>
      <c r="L53" s="233">
        <f t="shared" si="5"/>
        <v>6.790104274382194E-3</v>
      </c>
      <c r="M53" s="233">
        <f t="shared" si="5"/>
        <v>6.9585877561933081E-3</v>
      </c>
      <c r="N53" s="233">
        <f t="shared" si="5"/>
        <v>6.9363522475404437E-3</v>
      </c>
      <c r="O53" s="233">
        <f t="shared" si="5"/>
        <v>6.92176353139727E-3</v>
      </c>
      <c r="P53" s="233">
        <f t="shared" si="5"/>
        <v>7.1409589189626449E-3</v>
      </c>
      <c r="Q53" s="233">
        <f t="shared" si="5"/>
        <v>7.0016863145317904E-3</v>
      </c>
      <c r="R53" s="233">
        <f t="shared" si="5"/>
        <v>6.9303321377312873E-3</v>
      </c>
      <c r="S53" s="233">
        <f t="shared" si="5"/>
        <v>6.968959720968078E-3</v>
      </c>
      <c r="T53" s="233">
        <f t="shared" si="5"/>
        <v>6.9824945785236072E-3</v>
      </c>
      <c r="U53" s="233">
        <f t="shared" si="5"/>
        <v>6.9718439562799946E-3</v>
      </c>
      <c r="V53" s="233">
        <f t="shared" si="5"/>
        <v>6.8931044246689256E-3</v>
      </c>
      <c r="W53" s="233">
        <f t="shared" si="5"/>
        <v>6.875957926001674E-3</v>
      </c>
      <c r="X53" s="233">
        <f t="shared" si="5"/>
        <v>6.956386956030962E-3</v>
      </c>
      <c r="Y53" s="233">
        <f t="shared" si="5"/>
        <v>6.6103607934592913E-3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3.4918461795870312E-2</v>
      </c>
      <c r="C54" s="233">
        <f t="shared" si="6"/>
        <v>3.5351100006593542E-2</v>
      </c>
      <c r="D54" s="233">
        <f t="shared" si="6"/>
        <v>3.5196059796524348E-2</v>
      </c>
      <c r="E54" s="233">
        <f t="shared" si="6"/>
        <v>4.2652112653681636E-2</v>
      </c>
      <c r="F54" s="233">
        <f t="shared" si="6"/>
        <v>4.1752430005040163E-2</v>
      </c>
      <c r="G54" s="233">
        <f t="shared" si="6"/>
        <v>4.1762483117665325E-2</v>
      </c>
      <c r="H54" s="233">
        <f t="shared" si="6"/>
        <v>4.3389204851132471E-2</v>
      </c>
      <c r="I54" s="233">
        <f t="shared" si="6"/>
        <v>4.3847612763172526E-2</v>
      </c>
      <c r="J54" s="233">
        <f t="shared" si="6"/>
        <v>4.5627014265970135E-2</v>
      </c>
      <c r="K54" s="233">
        <f t="shared" si="6"/>
        <v>4.4451330968745872E-2</v>
      </c>
      <c r="L54" s="233">
        <f t="shared" si="6"/>
        <v>4.4946344422818495E-2</v>
      </c>
      <c r="M54" s="233">
        <f t="shared" si="6"/>
        <v>4.606160220046536E-2</v>
      </c>
      <c r="N54" s="233">
        <f t="shared" si="6"/>
        <v>4.5914416709647694E-2</v>
      </c>
      <c r="O54" s="233">
        <f t="shared" si="6"/>
        <v>4.5817848316297448E-2</v>
      </c>
      <c r="P54" s="233">
        <f t="shared" si="6"/>
        <v>4.7268787946573285E-2</v>
      </c>
      <c r="Q54" s="233">
        <f t="shared" si="6"/>
        <v>4.634688834172785E-2</v>
      </c>
      <c r="R54" s="233">
        <f t="shared" si="6"/>
        <v>4.587456725844466E-2</v>
      </c>
      <c r="S54" s="233">
        <f t="shared" si="6"/>
        <v>4.6130258274403292E-2</v>
      </c>
      <c r="T54" s="233">
        <f t="shared" si="6"/>
        <v>4.6219850767363936E-2</v>
      </c>
      <c r="U54" s="233">
        <f t="shared" si="6"/>
        <v>4.6149350151123814E-2</v>
      </c>
      <c r="V54" s="233">
        <f t="shared" si="6"/>
        <v>4.5628142528313848E-2</v>
      </c>
      <c r="W54" s="233">
        <f t="shared" si="6"/>
        <v>4.5514643176374374E-2</v>
      </c>
      <c r="X54" s="233">
        <f t="shared" si="6"/>
        <v>4.6047034247146033E-2</v>
      </c>
      <c r="Y54" s="233">
        <f t="shared" si="6"/>
        <v>4.3756552326134984E-2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1.5314157395225019E-2</v>
      </c>
      <c r="C55" s="233">
        <f t="shared" si="7"/>
        <v>1.5503899133934356E-2</v>
      </c>
      <c r="D55" s="233">
        <f t="shared" si="7"/>
        <v>1.5435903292838364E-2</v>
      </c>
      <c r="E55" s="233">
        <f t="shared" si="7"/>
        <v>1.8705897477265129E-2</v>
      </c>
      <c r="F55" s="233">
        <f t="shared" si="7"/>
        <v>1.8311324492704915E-2</v>
      </c>
      <c r="G55" s="233">
        <f t="shared" si="7"/>
        <v>1.8315733476982454E-2</v>
      </c>
      <c r="H55" s="233">
        <f t="shared" si="7"/>
        <v>1.9029163318485243E-2</v>
      </c>
      <c r="I55" s="233">
        <f t="shared" si="7"/>
        <v>1.9230206851194007E-2</v>
      </c>
      <c r="J55" s="233">
        <f t="shared" si="7"/>
        <v>2.0010597317487833E-2</v>
      </c>
      <c r="K55" s="233">
        <f t="shared" si="7"/>
        <v>1.9494978984530269E-2</v>
      </c>
      <c r="L55" s="233">
        <f t="shared" si="7"/>
        <v>1.9712076575848524E-2</v>
      </c>
      <c r="M55" s="233">
        <f t="shared" si="7"/>
        <v>2.0201194144743063E-2</v>
      </c>
      <c r="N55" s="233">
        <f t="shared" si="7"/>
        <v>2.0136643140582215E-2</v>
      </c>
      <c r="O55" s="233">
        <f t="shared" si="7"/>
        <v>2.0094291229899128E-2</v>
      </c>
      <c r="P55" s="233">
        <f t="shared" si="7"/>
        <v>2.0730628477482058E-2</v>
      </c>
      <c r="Q55" s="233">
        <f t="shared" si="7"/>
        <v>2.0326311823050607E-2</v>
      </c>
      <c r="R55" s="233">
        <f t="shared" si="7"/>
        <v>2.0119166403737291E-2</v>
      </c>
      <c r="S55" s="233">
        <f t="shared" si="7"/>
        <v>2.0231304575396333E-2</v>
      </c>
      <c r="T55" s="233">
        <f t="shared" si="7"/>
        <v>2.0270597071917262E-2</v>
      </c>
      <c r="U55" s="233">
        <f t="shared" si="7"/>
        <v>2.023967768205772E-2</v>
      </c>
      <c r="V55" s="233">
        <f t="shared" si="7"/>
        <v>2.0011092138457188E-2</v>
      </c>
      <c r="W55" s="233">
        <f t="shared" si="7"/>
        <v>1.9961314832972841E-2</v>
      </c>
      <c r="X55" s="233">
        <f t="shared" si="7"/>
        <v>2.01948050909708E-2</v>
      </c>
      <c r="Y55" s="233">
        <f t="shared" si="7"/>
        <v>1.9190270559801131E-2</v>
      </c>
      <c r="DA55" s="177"/>
    </row>
    <row r="56" spans="1:105" ht="12" customHeight="1" x14ac:dyDescent="0.25">
      <c r="A56" s="173" t="s">
        <v>95</v>
      </c>
      <c r="B56" s="233">
        <f t="shared" ref="B56:Y56" si="8">IF(B$10=0,0,B$10/B$5)</f>
        <v>3.9285963132820567E-2</v>
      </c>
      <c r="C56" s="233">
        <f t="shared" si="8"/>
        <v>3.9203884744142582E-2</v>
      </c>
      <c r="D56" s="233">
        <f t="shared" si="8"/>
        <v>3.9231375234771222E-2</v>
      </c>
      <c r="E56" s="233">
        <f t="shared" si="8"/>
        <v>3.4480935825114203E-2</v>
      </c>
      <c r="F56" s="233">
        <f t="shared" si="8"/>
        <v>3.5492648119519507E-2</v>
      </c>
      <c r="G56" s="233">
        <f t="shared" si="8"/>
        <v>3.5455468909009753E-2</v>
      </c>
      <c r="H56" s="233">
        <f t="shared" si="8"/>
        <v>3.640539815468917E-2</v>
      </c>
      <c r="I56" s="233">
        <f t="shared" si="8"/>
        <v>3.6132747756497968E-2</v>
      </c>
      <c r="J56" s="233">
        <f t="shared" si="8"/>
        <v>3.6058840593863675E-2</v>
      </c>
      <c r="K56" s="233">
        <f t="shared" si="8"/>
        <v>3.5824286999173803E-2</v>
      </c>
      <c r="L56" s="233">
        <f t="shared" si="8"/>
        <v>3.5808055590421828E-2</v>
      </c>
      <c r="M56" s="233">
        <f t="shared" si="8"/>
        <v>3.601416853191481E-2</v>
      </c>
      <c r="N56" s="233">
        <f t="shared" si="8"/>
        <v>3.5968956893402473E-2</v>
      </c>
      <c r="O56" s="233">
        <f t="shared" si="8"/>
        <v>3.5981082150755385E-2</v>
      </c>
      <c r="P56" s="233">
        <f t="shared" si="8"/>
        <v>3.6430889109384086E-2</v>
      </c>
      <c r="Q56" s="233">
        <f t="shared" si="8"/>
        <v>3.6207395158219316E-2</v>
      </c>
      <c r="R56" s="233">
        <f t="shared" si="8"/>
        <v>3.6044273118248871E-2</v>
      </c>
      <c r="S56" s="233">
        <f t="shared" si="8"/>
        <v>3.6186642044075158E-2</v>
      </c>
      <c r="T56" s="233">
        <f t="shared" si="8"/>
        <v>3.6364803596382021E-2</v>
      </c>
      <c r="U56" s="233">
        <f t="shared" si="8"/>
        <v>3.6389412722878926E-2</v>
      </c>
      <c r="V56" s="233">
        <f t="shared" si="8"/>
        <v>3.6218094738257184E-2</v>
      </c>
      <c r="W56" s="233">
        <f t="shared" si="8"/>
        <v>3.6247782250764519E-2</v>
      </c>
      <c r="X56" s="233">
        <f t="shared" si="8"/>
        <v>3.6289358390305122E-2</v>
      </c>
      <c r="Y56" s="233">
        <f t="shared" si="8"/>
        <v>3.5091358849565712E-2</v>
      </c>
      <c r="DA56" s="177"/>
    </row>
    <row r="57" spans="1:105" ht="12" customHeight="1" x14ac:dyDescent="0.25">
      <c r="A57" s="40" t="s">
        <v>2555</v>
      </c>
      <c r="B57" s="234">
        <f t="shared" ref="B57:Y57" si="9">IF(B$16=0,0,B$16/B$5)</f>
        <v>0.19282919935569476</v>
      </c>
      <c r="C57" s="234">
        <f t="shared" si="9"/>
        <v>0.19244083315653207</v>
      </c>
      <c r="D57" s="234">
        <f t="shared" si="9"/>
        <v>0.19279305307496028</v>
      </c>
      <c r="E57" s="234">
        <f t="shared" si="9"/>
        <v>0.168807184032054</v>
      </c>
      <c r="F57" s="234">
        <f t="shared" si="9"/>
        <v>0.17315586272952896</v>
      </c>
      <c r="G57" s="234">
        <f t="shared" si="9"/>
        <v>0.17293171564662752</v>
      </c>
      <c r="H57" s="234">
        <f t="shared" si="9"/>
        <v>0.17775646255112215</v>
      </c>
      <c r="I57" s="234">
        <f t="shared" si="9"/>
        <v>0.17642327319139262</v>
      </c>
      <c r="J57" s="234">
        <f t="shared" si="9"/>
        <v>0.17553787771817322</v>
      </c>
      <c r="K57" s="234">
        <f t="shared" si="9"/>
        <v>0.17486191514536797</v>
      </c>
      <c r="L57" s="234">
        <f t="shared" si="9"/>
        <v>0.17448588138880639</v>
      </c>
      <c r="M57" s="234">
        <f t="shared" si="9"/>
        <v>0.17521749528278965</v>
      </c>
      <c r="N57" s="234">
        <f t="shared" si="9"/>
        <v>0.17497508515315846</v>
      </c>
      <c r="O57" s="234">
        <f t="shared" si="9"/>
        <v>0.17501269003810282</v>
      </c>
      <c r="P57" s="234">
        <f t="shared" si="9"/>
        <v>0.17696504074292801</v>
      </c>
      <c r="Q57" s="234">
        <f t="shared" si="9"/>
        <v>0.17596763654271144</v>
      </c>
      <c r="R57" s="234">
        <f t="shared" si="9"/>
        <v>0.17519892760201311</v>
      </c>
      <c r="S57" s="234">
        <f t="shared" si="9"/>
        <v>0.17572862306976061</v>
      </c>
      <c r="T57" s="234">
        <f t="shared" si="9"/>
        <v>0.1757339546846583</v>
      </c>
      <c r="U57" s="234">
        <f t="shared" si="9"/>
        <v>0.17577815707569799</v>
      </c>
      <c r="V57" s="234">
        <f t="shared" si="9"/>
        <v>0.17502535455727664</v>
      </c>
      <c r="W57" s="234">
        <f t="shared" si="9"/>
        <v>0.17503799912131882</v>
      </c>
      <c r="X57" s="234">
        <f t="shared" si="9"/>
        <v>0.1752421995617858</v>
      </c>
      <c r="Y57" s="234">
        <f t="shared" si="9"/>
        <v>0.16929775151930082</v>
      </c>
      <c r="DA57" s="96"/>
    </row>
    <row r="58" spans="1:105" ht="12" customHeight="1" x14ac:dyDescent="0.25">
      <c r="A58" s="62" t="s">
        <v>2556</v>
      </c>
      <c r="B58" s="302">
        <f t="shared" ref="B58:Y58" si="10">IF(B$17=0,0,B$17/B$5)</f>
        <v>0.17008806496087819</v>
      </c>
      <c r="C58" s="302">
        <f t="shared" si="10"/>
        <v>0.16870637020006327</v>
      </c>
      <c r="D58" s="302">
        <f t="shared" si="10"/>
        <v>0.16965473103452244</v>
      </c>
      <c r="E58" s="302">
        <f t="shared" si="10"/>
        <v>9.12189999519539E-2</v>
      </c>
      <c r="F58" s="302">
        <f t="shared" si="10"/>
        <v>0.11061434148620314</v>
      </c>
      <c r="G58" s="302">
        <f t="shared" si="10"/>
        <v>0.10989580644430993</v>
      </c>
      <c r="H58" s="302">
        <f t="shared" si="10"/>
        <v>0.11215898918704381</v>
      </c>
      <c r="I58" s="302">
        <f t="shared" si="10"/>
        <v>0.10521829713314235</v>
      </c>
      <c r="J58" s="302">
        <f t="shared" si="10"/>
        <v>8.4732235222791691E-2</v>
      </c>
      <c r="K58" s="302">
        <f t="shared" si="10"/>
        <v>9.5748898059634088E-2</v>
      </c>
      <c r="L58" s="302">
        <f t="shared" si="10"/>
        <v>8.8046156068299283E-2</v>
      </c>
      <c r="M58" s="302">
        <f t="shared" si="10"/>
        <v>7.6349896453165422E-2</v>
      </c>
      <c r="N58" s="302">
        <f t="shared" si="10"/>
        <v>7.6821725795150758E-2</v>
      </c>
      <c r="O58" s="302">
        <f t="shared" si="10"/>
        <v>7.7292392742619662E-2</v>
      </c>
      <c r="P58" s="302">
        <f t="shared" si="10"/>
        <v>6.3585508080025929E-2</v>
      </c>
      <c r="Q58" s="302">
        <f t="shared" si="10"/>
        <v>7.3712706862750679E-2</v>
      </c>
      <c r="R58" s="302">
        <f t="shared" si="10"/>
        <v>7.6131995027329077E-2</v>
      </c>
      <c r="S58" s="302">
        <f t="shared" si="10"/>
        <v>7.6779748298343276E-2</v>
      </c>
      <c r="T58" s="302">
        <f t="shared" si="10"/>
        <v>7.4339351385765015E-2</v>
      </c>
      <c r="U58" s="302">
        <f t="shared" si="10"/>
        <v>7.5783031717935878E-2</v>
      </c>
      <c r="V58" s="302">
        <f t="shared" si="10"/>
        <v>7.9550132070999896E-2</v>
      </c>
      <c r="W58" s="302">
        <f t="shared" si="10"/>
        <v>8.0894541754094246E-2</v>
      </c>
      <c r="X58" s="302">
        <f t="shared" si="10"/>
        <v>7.4492028510864353E-2</v>
      </c>
      <c r="Y58" s="302">
        <f t="shared" si="10"/>
        <v>7.3614398053218663E-2</v>
      </c>
      <c r="DA58" s="72"/>
    </row>
    <row r="59" spans="1:105" ht="12" customHeight="1" x14ac:dyDescent="0.25">
      <c r="A59" s="62" t="s">
        <v>2563</v>
      </c>
      <c r="B59" s="302">
        <f t="shared" ref="B59:Y59" si="11">IF(B$23=0,0,B$23/B$5)</f>
        <v>2.2741134394816571E-2</v>
      </c>
      <c r="C59" s="302">
        <f t="shared" si="11"/>
        <v>2.3734462956468815E-2</v>
      </c>
      <c r="D59" s="302">
        <f t="shared" si="11"/>
        <v>2.3138322040437854E-2</v>
      </c>
      <c r="E59" s="302">
        <f t="shared" si="11"/>
        <v>7.7588184080100098E-2</v>
      </c>
      <c r="F59" s="302">
        <f t="shared" si="11"/>
        <v>6.2541521243325807E-2</v>
      </c>
      <c r="G59" s="302">
        <f t="shared" si="11"/>
        <v>6.303590920231758E-2</v>
      </c>
      <c r="H59" s="302">
        <f t="shared" si="11"/>
        <v>6.559747336407834E-2</v>
      </c>
      <c r="I59" s="302">
        <f t="shared" si="11"/>
        <v>7.1204976058250269E-2</v>
      </c>
      <c r="J59" s="302">
        <f t="shared" si="11"/>
        <v>9.0805642495381547E-2</v>
      </c>
      <c r="K59" s="302">
        <f t="shared" si="11"/>
        <v>7.9113017085733886E-2</v>
      </c>
      <c r="L59" s="302">
        <f t="shared" si="11"/>
        <v>8.6439725320507102E-2</v>
      </c>
      <c r="M59" s="302">
        <f t="shared" si="11"/>
        <v>9.8867598829624218E-2</v>
      </c>
      <c r="N59" s="302">
        <f t="shared" si="11"/>
        <v>9.8153359358007716E-2</v>
      </c>
      <c r="O59" s="302">
        <f t="shared" si="11"/>
        <v>9.7720297295483163E-2</v>
      </c>
      <c r="P59" s="302">
        <f t="shared" si="11"/>
        <v>0.1133795326629021</v>
      </c>
      <c r="Q59" s="302">
        <f t="shared" si="11"/>
        <v>0.10225492967996076</v>
      </c>
      <c r="R59" s="302">
        <f t="shared" si="11"/>
        <v>9.9066932574684047E-2</v>
      </c>
      <c r="S59" s="302">
        <f t="shared" si="11"/>
        <v>9.8948874771417325E-2</v>
      </c>
      <c r="T59" s="302">
        <f t="shared" si="11"/>
        <v>0.1013946032988933</v>
      </c>
      <c r="U59" s="302">
        <f t="shared" si="11"/>
        <v>9.9995125357762102E-2</v>
      </c>
      <c r="V59" s="302">
        <f t="shared" si="11"/>
        <v>9.547522248627674E-2</v>
      </c>
      <c r="W59" s="302">
        <f t="shared" si="11"/>
        <v>9.414345736722457E-2</v>
      </c>
      <c r="X59" s="302">
        <f t="shared" si="11"/>
        <v>0.10075017105092145</v>
      </c>
      <c r="Y59" s="302">
        <f t="shared" si="11"/>
        <v>9.568335346608213E-2</v>
      </c>
      <c r="DA59" s="72"/>
    </row>
    <row r="60" spans="1:105" ht="12" customHeight="1" x14ac:dyDescent="0.25">
      <c r="A60" s="174" t="s">
        <v>2565</v>
      </c>
      <c r="B60" s="301">
        <f t="shared" ref="B60:Y60" si="12">IF(B$24=0,0,B$24/B$5)</f>
        <v>7.8938059097661731E-2</v>
      </c>
      <c r="C60" s="301">
        <f t="shared" si="12"/>
        <v>7.8992407146314336E-2</v>
      </c>
      <c r="D60" s="301">
        <f t="shared" si="12"/>
        <v>7.8953171835091776E-2</v>
      </c>
      <c r="E60" s="301">
        <f t="shared" si="12"/>
        <v>7.0002380911621115E-2</v>
      </c>
      <c r="F60" s="301">
        <f t="shared" si="12"/>
        <v>7.3512283245874291E-2</v>
      </c>
      <c r="G60" s="301">
        <f t="shared" si="12"/>
        <v>7.3421840045243505E-2</v>
      </c>
      <c r="H60" s="301">
        <f t="shared" si="12"/>
        <v>7.5183509422819525E-2</v>
      </c>
      <c r="I60" s="301">
        <f t="shared" si="12"/>
        <v>7.4290618433115255E-2</v>
      </c>
      <c r="J60" s="301">
        <f t="shared" si="12"/>
        <v>7.2451387568843589E-2</v>
      </c>
      <c r="K60" s="301">
        <f t="shared" si="12"/>
        <v>7.2901581019361325E-2</v>
      </c>
      <c r="L60" s="301">
        <f t="shared" si="12"/>
        <v>7.2377101686786321E-2</v>
      </c>
      <c r="M60" s="301">
        <f t="shared" si="12"/>
        <v>7.1431460072558378E-2</v>
      </c>
      <c r="N60" s="301">
        <f t="shared" si="12"/>
        <v>7.1510065375417625E-2</v>
      </c>
      <c r="O60" s="301">
        <f t="shared" si="12"/>
        <v>7.1694672480540358E-2</v>
      </c>
      <c r="P60" s="301">
        <f t="shared" si="12"/>
        <v>7.038038221868495E-2</v>
      </c>
      <c r="Q60" s="301">
        <f t="shared" si="12"/>
        <v>7.1667539746755202E-2</v>
      </c>
      <c r="R60" s="301">
        <f t="shared" si="12"/>
        <v>7.1803578724019698E-2</v>
      </c>
      <c r="S60" s="301">
        <f t="shared" si="12"/>
        <v>7.1999713619082029E-2</v>
      </c>
      <c r="T60" s="301">
        <f t="shared" si="12"/>
        <v>7.1724417580100092E-2</v>
      </c>
      <c r="U60" s="301">
        <f t="shared" si="12"/>
        <v>7.193205634035453E-2</v>
      </c>
      <c r="V60" s="301">
        <f t="shared" si="12"/>
        <v>7.2118543028787715E-2</v>
      </c>
      <c r="W60" s="301">
        <f t="shared" si="12"/>
        <v>7.2309278471504007E-2</v>
      </c>
      <c r="X60" s="301">
        <f t="shared" si="12"/>
        <v>7.1527190296869936E-2</v>
      </c>
      <c r="Y60" s="301">
        <f t="shared" si="12"/>
        <v>6.9855334659940774E-2</v>
      </c>
      <c r="DA60" s="178"/>
    </row>
    <row r="61" spans="1:105" ht="12" customHeight="1" x14ac:dyDescent="0.25">
      <c r="A61" s="62" t="s">
        <v>2566</v>
      </c>
      <c r="B61" s="302">
        <f t="shared" ref="B61:Y61" si="13">IF(B$25=0,0,B$25/B$5)</f>
        <v>6.1728492350613645E-2</v>
      </c>
      <c r="C61" s="302">
        <f t="shared" si="13"/>
        <v>6.1569614621788123E-2</v>
      </c>
      <c r="D61" s="302">
        <f t="shared" si="13"/>
        <v>6.1606790890756574E-2</v>
      </c>
      <c r="E61" s="302">
        <f t="shared" si="13"/>
        <v>4.8981283707878923E-2</v>
      </c>
      <c r="F61" s="302">
        <f t="shared" si="13"/>
        <v>5.2934594708970537E-2</v>
      </c>
      <c r="G61" s="302">
        <f t="shared" si="13"/>
        <v>5.2839196830961652E-2</v>
      </c>
      <c r="H61" s="302">
        <f t="shared" si="13"/>
        <v>5.3799136269383034E-2</v>
      </c>
      <c r="I61" s="302">
        <f t="shared" si="13"/>
        <v>5.2680318902802656E-2</v>
      </c>
      <c r="J61" s="302">
        <f t="shared" si="13"/>
        <v>4.9964109862596147E-2</v>
      </c>
      <c r="K61" s="302">
        <f t="shared" si="13"/>
        <v>5.0993738922140694E-2</v>
      </c>
      <c r="L61" s="302">
        <f t="shared" si="13"/>
        <v>5.0225292168310127E-2</v>
      </c>
      <c r="M61" s="302">
        <f t="shared" si="13"/>
        <v>4.8729995667312564E-2</v>
      </c>
      <c r="N61" s="302">
        <f t="shared" si="13"/>
        <v>4.8881141351338427E-2</v>
      </c>
      <c r="O61" s="302">
        <f t="shared" si="13"/>
        <v>4.9113342197008254E-2</v>
      </c>
      <c r="P61" s="302">
        <f t="shared" si="13"/>
        <v>4.7083956219907949E-2</v>
      </c>
      <c r="Q61" s="302">
        <f t="shared" si="13"/>
        <v>4.8825472043495695E-2</v>
      </c>
      <c r="R61" s="302">
        <f t="shared" si="13"/>
        <v>4.9194294505219456E-2</v>
      </c>
      <c r="S61" s="302">
        <f t="shared" si="13"/>
        <v>4.9264412062190434E-2</v>
      </c>
      <c r="T61" s="302">
        <f t="shared" si="13"/>
        <v>4.8944960355737956E-2</v>
      </c>
      <c r="U61" s="302">
        <f t="shared" si="13"/>
        <v>4.9187345350462451E-2</v>
      </c>
      <c r="V61" s="302">
        <f t="shared" si="13"/>
        <v>4.9630709258352057E-2</v>
      </c>
      <c r="W61" s="302">
        <f t="shared" si="13"/>
        <v>4.9877382865938479E-2</v>
      </c>
      <c r="X61" s="302">
        <f t="shared" si="13"/>
        <v>4.8832905708606968E-2</v>
      </c>
      <c r="Y61" s="302">
        <f t="shared" si="13"/>
        <v>4.8289914273456837E-2</v>
      </c>
      <c r="DA61" s="72"/>
    </row>
    <row r="62" spans="1:105" ht="12" customHeight="1" x14ac:dyDescent="0.25">
      <c r="A62" s="62" t="s">
        <v>2568</v>
      </c>
      <c r="B62" s="302">
        <f t="shared" ref="B62:Y62" si="14">IF(B$26=0,0,B$26/B$5)</f>
        <v>1.7209566747048086E-2</v>
      </c>
      <c r="C62" s="302">
        <f t="shared" si="14"/>
        <v>1.7422792524526214E-2</v>
      </c>
      <c r="D62" s="302">
        <f t="shared" si="14"/>
        <v>1.7346380944335191E-2</v>
      </c>
      <c r="E62" s="302">
        <f t="shared" si="14"/>
        <v>2.1021097203742196E-2</v>
      </c>
      <c r="F62" s="302">
        <f t="shared" si="14"/>
        <v>2.0577688536903751E-2</v>
      </c>
      <c r="G62" s="302">
        <f t="shared" si="14"/>
        <v>2.0582643214281857E-2</v>
      </c>
      <c r="H62" s="302">
        <f t="shared" si="14"/>
        <v>2.1384373153436491E-2</v>
      </c>
      <c r="I62" s="302">
        <f t="shared" si="14"/>
        <v>2.1610299530312609E-2</v>
      </c>
      <c r="J62" s="302">
        <f t="shared" si="14"/>
        <v>2.2487277706247449E-2</v>
      </c>
      <c r="K62" s="302">
        <f t="shared" si="14"/>
        <v>2.1907842097220628E-2</v>
      </c>
      <c r="L62" s="302">
        <f t="shared" si="14"/>
        <v>2.2151809518476201E-2</v>
      </c>
      <c r="M62" s="302">
        <f t="shared" si="14"/>
        <v>2.2701464405245807E-2</v>
      </c>
      <c r="N62" s="302">
        <f t="shared" si="14"/>
        <v>2.2628924024079202E-2</v>
      </c>
      <c r="O62" s="302">
        <f t="shared" si="14"/>
        <v>2.2581330283532104E-2</v>
      </c>
      <c r="P62" s="302">
        <f t="shared" si="14"/>
        <v>2.3296425998777001E-2</v>
      </c>
      <c r="Q62" s="302">
        <f t="shared" si="14"/>
        <v>2.2842067703259507E-2</v>
      </c>
      <c r="R62" s="302">
        <f t="shared" si="14"/>
        <v>2.2609284218800246E-2</v>
      </c>
      <c r="S62" s="302">
        <f t="shared" si="14"/>
        <v>2.2735301556891602E-2</v>
      </c>
      <c r="T62" s="302">
        <f t="shared" si="14"/>
        <v>2.2779457224362133E-2</v>
      </c>
      <c r="U62" s="302">
        <f t="shared" si="14"/>
        <v>2.2744710989892086E-2</v>
      </c>
      <c r="V62" s="302">
        <f t="shared" si="14"/>
        <v>2.2487833770435662E-2</v>
      </c>
      <c r="W62" s="302">
        <f t="shared" si="14"/>
        <v>2.2431895605565539E-2</v>
      </c>
      <c r="X62" s="302">
        <f t="shared" si="14"/>
        <v>2.2694284588262961E-2</v>
      </c>
      <c r="Y62" s="302">
        <f t="shared" si="14"/>
        <v>2.1565420386483937E-2</v>
      </c>
      <c r="DA62" s="72"/>
    </row>
    <row r="63" spans="1:105" ht="12" customHeight="1" x14ac:dyDescent="0.25">
      <c r="A63" s="174" t="s">
        <v>2570</v>
      </c>
      <c r="B63" s="301">
        <f t="shared" ref="B63:Y63" si="15">IF(B$27=0,0,B$27/B$5)</f>
        <v>0.23611738696615681</v>
      </c>
      <c r="C63" s="301">
        <f t="shared" si="15"/>
        <v>0.23564183651820242</v>
      </c>
      <c r="D63" s="301">
        <f t="shared" si="15"/>
        <v>0.23607312621423701</v>
      </c>
      <c r="E63" s="301">
        <f t="shared" si="15"/>
        <v>0.20670267432496406</v>
      </c>
      <c r="F63" s="301">
        <f t="shared" si="15"/>
        <v>0.21202758701574964</v>
      </c>
      <c r="G63" s="301">
        <f t="shared" si="15"/>
        <v>0.21175312119995196</v>
      </c>
      <c r="H63" s="301">
        <f t="shared" si="15"/>
        <v>0.21766097455239453</v>
      </c>
      <c r="I63" s="301">
        <f t="shared" si="15"/>
        <v>0.21602849778537861</v>
      </c>
      <c r="J63" s="301">
        <f t="shared" si="15"/>
        <v>0.21494434006306931</v>
      </c>
      <c r="K63" s="301">
        <f t="shared" si="15"/>
        <v>0.21411663079024648</v>
      </c>
      <c r="L63" s="301">
        <f t="shared" si="15"/>
        <v>0.21365618129241601</v>
      </c>
      <c r="M63" s="301">
        <f t="shared" si="15"/>
        <v>0.21455203504015055</v>
      </c>
      <c r="N63" s="301">
        <f t="shared" si="15"/>
        <v>0.21425520630998995</v>
      </c>
      <c r="O63" s="301">
        <f t="shared" si="15"/>
        <v>0.21430125310788101</v>
      </c>
      <c r="P63" s="301">
        <f t="shared" si="15"/>
        <v>0.21669188662399352</v>
      </c>
      <c r="Q63" s="301">
        <f t="shared" si="15"/>
        <v>0.21547057535842223</v>
      </c>
      <c r="R63" s="301">
        <f t="shared" si="15"/>
        <v>0.21452929910450586</v>
      </c>
      <c r="S63" s="301">
        <f t="shared" si="15"/>
        <v>0.21517790579970683</v>
      </c>
      <c r="T63" s="301">
        <f t="shared" si="15"/>
        <v>0.21518443430774487</v>
      </c>
      <c r="U63" s="301">
        <f t="shared" si="15"/>
        <v>0.21523855968452815</v>
      </c>
      <c r="V63" s="301">
        <f t="shared" si="15"/>
        <v>0.21431676068237959</v>
      </c>
      <c r="W63" s="301">
        <f t="shared" si="15"/>
        <v>0.21433224382202304</v>
      </c>
      <c r="X63" s="301">
        <f t="shared" si="15"/>
        <v>0.21458228517769687</v>
      </c>
      <c r="Y63" s="301">
        <f t="shared" si="15"/>
        <v>0.20730336920730716</v>
      </c>
      <c r="DA63" s="178"/>
    </row>
    <row r="64" spans="1:105" ht="12" customHeight="1" x14ac:dyDescent="0.25">
      <c r="A64" s="62" t="s">
        <v>2571</v>
      </c>
      <c r="B64" s="302">
        <f t="shared" ref="B64:Y64" si="16">IF(B$28=0,0,B$28/B$5)</f>
        <v>0.2082710999520957</v>
      </c>
      <c r="C64" s="302">
        <f t="shared" si="16"/>
        <v>0.20657922881640386</v>
      </c>
      <c r="D64" s="302">
        <f t="shared" si="16"/>
        <v>0.2077404869810478</v>
      </c>
      <c r="E64" s="302">
        <f t="shared" si="16"/>
        <v>0.11169673463504556</v>
      </c>
      <c r="F64" s="302">
        <f t="shared" si="16"/>
        <v>0.13544613243208545</v>
      </c>
      <c r="G64" s="302">
        <f t="shared" si="16"/>
        <v>0.13456629360527742</v>
      </c>
      <c r="H64" s="302">
        <f t="shared" si="16"/>
        <v>0.1373375377800537</v>
      </c>
      <c r="I64" s="302">
        <f t="shared" si="16"/>
        <v>0.12883873118343953</v>
      </c>
      <c r="J64" s="302">
        <f t="shared" si="16"/>
        <v>0.10375375741566331</v>
      </c>
      <c r="K64" s="302">
        <f t="shared" si="16"/>
        <v>0.11724354864444989</v>
      </c>
      <c r="L64" s="302">
        <f t="shared" si="16"/>
        <v>0.10781161967546851</v>
      </c>
      <c r="M64" s="302">
        <f t="shared" si="16"/>
        <v>9.348966912632499E-2</v>
      </c>
      <c r="N64" s="302">
        <f t="shared" si="16"/>
        <v>9.406741934100088E-2</v>
      </c>
      <c r="O64" s="302">
        <f t="shared" si="16"/>
        <v>9.4643746215452629E-2</v>
      </c>
      <c r="P64" s="302">
        <f t="shared" si="16"/>
        <v>7.7859805812276653E-2</v>
      </c>
      <c r="Q64" s="302">
        <f t="shared" si="16"/>
        <v>9.0260457382960027E-2</v>
      </c>
      <c r="R64" s="302">
        <f t="shared" si="16"/>
        <v>9.3222851053872333E-2</v>
      </c>
      <c r="S64" s="302">
        <f t="shared" si="16"/>
        <v>9.4016018324501946E-2</v>
      </c>
      <c r="T64" s="302">
        <f t="shared" si="16"/>
        <v>9.1027777207059221E-2</v>
      </c>
      <c r="U64" s="302">
        <f t="shared" si="16"/>
        <v>9.2795549042370459E-2</v>
      </c>
      <c r="V64" s="302">
        <f t="shared" si="16"/>
        <v>9.7408324984897848E-2</v>
      </c>
      <c r="W64" s="302">
        <f t="shared" si="16"/>
        <v>9.9054540923380702E-2</v>
      </c>
      <c r="X64" s="302">
        <f t="shared" si="16"/>
        <v>9.1214728788813482E-2</v>
      </c>
      <c r="Y64" s="302">
        <f t="shared" si="16"/>
        <v>9.0140079248839183E-2</v>
      </c>
      <c r="DA64" s="72"/>
    </row>
    <row r="65" spans="1:105" ht="12" customHeight="1" x14ac:dyDescent="0.25">
      <c r="A65" s="62" t="s">
        <v>2578</v>
      </c>
      <c r="B65" s="302">
        <f t="shared" ref="B65:Y65" si="17">IF(B$34=0,0,B$34/B$5)</f>
        <v>2.7846287014061107E-2</v>
      </c>
      <c r="C65" s="302">
        <f t="shared" si="17"/>
        <v>2.9062607701798547E-2</v>
      </c>
      <c r="D65" s="302">
        <f t="shared" si="17"/>
        <v>2.833263923318919E-2</v>
      </c>
      <c r="E65" s="302">
        <f t="shared" si="17"/>
        <v>9.5005939689918481E-2</v>
      </c>
      <c r="F65" s="302">
        <f t="shared" si="17"/>
        <v>7.6581454583664207E-2</v>
      </c>
      <c r="G65" s="302">
        <f t="shared" si="17"/>
        <v>7.7186827594674545E-2</v>
      </c>
      <c r="H65" s="302">
        <f t="shared" si="17"/>
        <v>8.0323436772340828E-2</v>
      </c>
      <c r="I65" s="302">
        <f t="shared" si="17"/>
        <v>8.7189766601939098E-2</v>
      </c>
      <c r="J65" s="302">
        <f t="shared" si="17"/>
        <v>0.111190582647406</v>
      </c>
      <c r="K65" s="302">
        <f t="shared" si="17"/>
        <v>9.6873082145796596E-2</v>
      </c>
      <c r="L65" s="302">
        <f t="shared" si="17"/>
        <v>0.10584456161694748</v>
      </c>
      <c r="M65" s="302">
        <f t="shared" si="17"/>
        <v>0.12106236591382558</v>
      </c>
      <c r="N65" s="302">
        <f t="shared" si="17"/>
        <v>0.12018778696898906</v>
      </c>
      <c r="O65" s="302">
        <f t="shared" si="17"/>
        <v>0.11965750689242839</v>
      </c>
      <c r="P65" s="302">
        <f t="shared" si="17"/>
        <v>0.13883208081171686</v>
      </c>
      <c r="Q65" s="302">
        <f t="shared" si="17"/>
        <v>0.12521011797546222</v>
      </c>
      <c r="R65" s="302">
        <f t="shared" si="17"/>
        <v>0.12130644805063354</v>
      </c>
      <c r="S65" s="302">
        <f t="shared" si="17"/>
        <v>0.12116188747520489</v>
      </c>
      <c r="T65" s="302">
        <f t="shared" si="17"/>
        <v>0.12415665710068566</v>
      </c>
      <c r="U65" s="302">
        <f t="shared" si="17"/>
        <v>0.12244301064215768</v>
      </c>
      <c r="V65" s="302">
        <f t="shared" si="17"/>
        <v>0.11690843569748172</v>
      </c>
      <c r="W65" s="302">
        <f t="shared" si="17"/>
        <v>0.11527770289864235</v>
      </c>
      <c r="X65" s="302">
        <f t="shared" si="17"/>
        <v>0.12336755638888341</v>
      </c>
      <c r="Y65" s="302">
        <f t="shared" si="17"/>
        <v>0.11716328995846799</v>
      </c>
      <c r="DA65" s="72"/>
    </row>
    <row r="66" spans="1:105" ht="12" customHeight="1" x14ac:dyDescent="0.25">
      <c r="A66" s="174" t="s">
        <v>2580</v>
      </c>
      <c r="B66" s="301">
        <f t="shared" ref="B66:Y66" si="18">IF(B$35=0,0,B$35/B$5)</f>
        <v>0.23004611297961197</v>
      </c>
      <c r="C66" s="301">
        <f t="shared" si="18"/>
        <v>0.22817748491400683</v>
      </c>
      <c r="D66" s="301">
        <f t="shared" si="18"/>
        <v>0.22839489216601744</v>
      </c>
      <c r="E66" s="301">
        <f t="shared" si="18"/>
        <v>0.24788208051960336</v>
      </c>
      <c r="F66" s="301">
        <f t="shared" si="18"/>
        <v>0.23942693977866619</v>
      </c>
      <c r="G66" s="301">
        <f t="shared" si="18"/>
        <v>0.23998903522454104</v>
      </c>
      <c r="H66" s="301">
        <f t="shared" si="18"/>
        <v>0.21616618899568721</v>
      </c>
      <c r="I66" s="301">
        <f t="shared" si="18"/>
        <v>0.21737270818593998</v>
      </c>
      <c r="J66" s="301">
        <f t="shared" si="18"/>
        <v>0.20990263986181543</v>
      </c>
      <c r="K66" s="301">
        <f t="shared" si="18"/>
        <v>0.21869164886849918</v>
      </c>
      <c r="L66" s="301">
        <f t="shared" si="18"/>
        <v>0.216910607520726</v>
      </c>
      <c r="M66" s="301">
        <f t="shared" si="18"/>
        <v>0.20890721239294552</v>
      </c>
      <c r="N66" s="301">
        <f t="shared" si="18"/>
        <v>0.21035211573989171</v>
      </c>
      <c r="O66" s="301">
        <f t="shared" si="18"/>
        <v>0.21068784770200175</v>
      </c>
      <c r="P66" s="301">
        <f t="shared" si="18"/>
        <v>0.19795220683403364</v>
      </c>
      <c r="Q66" s="301">
        <f t="shared" si="18"/>
        <v>0.20498907040140665</v>
      </c>
      <c r="R66" s="301">
        <f t="shared" si="18"/>
        <v>0.20973959440710851</v>
      </c>
      <c r="S66" s="301">
        <f t="shared" si="18"/>
        <v>0.20659145416968688</v>
      </c>
      <c r="T66" s="301">
        <f t="shared" si="18"/>
        <v>0.2061051194681536</v>
      </c>
      <c r="U66" s="301">
        <f t="shared" si="18"/>
        <v>0.20622434479598847</v>
      </c>
      <c r="V66" s="301">
        <f t="shared" si="18"/>
        <v>0.21120913437247307</v>
      </c>
      <c r="W66" s="301">
        <f t="shared" si="18"/>
        <v>0.21168472093005677</v>
      </c>
      <c r="X66" s="301">
        <f t="shared" si="18"/>
        <v>0.20857428289282598</v>
      </c>
      <c r="Y66" s="301">
        <f t="shared" si="18"/>
        <v>0.23928100581150308</v>
      </c>
      <c r="DA66" s="178"/>
    </row>
    <row r="67" spans="1:105" ht="12" customHeight="1" x14ac:dyDescent="0.25">
      <c r="A67" s="174" t="s">
        <v>2592</v>
      </c>
      <c r="B67" s="301">
        <f t="shared" ref="B67:Y67" si="19">IF(B$46=0,0,B$46/B$5)</f>
        <v>9.36699863867861E-2</v>
      </c>
      <c r="C67" s="301">
        <f t="shared" si="19"/>
        <v>9.483055341135195E-2</v>
      </c>
      <c r="D67" s="301">
        <f t="shared" si="19"/>
        <v>9.441465266373357E-2</v>
      </c>
      <c r="E67" s="301">
        <f t="shared" si="19"/>
        <v>0.11441577338067417</v>
      </c>
      <c r="F67" s="301">
        <f t="shared" si="19"/>
        <v>0.112002343432261</v>
      </c>
      <c r="G67" s="301">
        <f t="shared" si="19"/>
        <v>0.11202931125599419</v>
      </c>
      <c r="H67" s="301">
        <f t="shared" si="19"/>
        <v>0.11639304879746222</v>
      </c>
      <c r="I67" s="301">
        <f t="shared" si="19"/>
        <v>0.1176227439407192</v>
      </c>
      <c r="J67" s="301">
        <f t="shared" si="19"/>
        <v>0.12239605026555246</v>
      </c>
      <c r="K67" s="301">
        <f t="shared" si="19"/>
        <v>0.11924223899259458</v>
      </c>
      <c r="L67" s="301">
        <f t="shared" si="19"/>
        <v>0.12057012977356082</v>
      </c>
      <c r="M67" s="301">
        <f t="shared" si="19"/>
        <v>0.12356184749184518</v>
      </c>
      <c r="N67" s="301">
        <f t="shared" si="19"/>
        <v>0.1231670173013911</v>
      </c>
      <c r="O67" s="301">
        <f t="shared" si="19"/>
        <v>0.12290796923268199</v>
      </c>
      <c r="P67" s="301">
        <f t="shared" si="19"/>
        <v>0.12680016517792442</v>
      </c>
      <c r="Q67" s="301">
        <f t="shared" si="19"/>
        <v>0.1243271374729621</v>
      </c>
      <c r="R67" s="301">
        <f t="shared" si="19"/>
        <v>0.12306011976468036</v>
      </c>
      <c r="S67" s="301">
        <f t="shared" si="19"/>
        <v>0.12374601979441475</v>
      </c>
      <c r="T67" s="301">
        <f t="shared" si="19"/>
        <v>0.12398635476807547</v>
      </c>
      <c r="U67" s="301">
        <f t="shared" si="19"/>
        <v>0.12379723441672437</v>
      </c>
      <c r="V67" s="301">
        <f t="shared" si="19"/>
        <v>0.12239907686847085</v>
      </c>
      <c r="W67" s="301">
        <f t="shared" si="19"/>
        <v>0.12209461091538198</v>
      </c>
      <c r="X67" s="301">
        <f t="shared" si="19"/>
        <v>0.12352276845116217</v>
      </c>
      <c r="Y67" s="301">
        <f t="shared" si="19"/>
        <v>0.1173784711560947</v>
      </c>
      <c r="DA67" s="178"/>
    </row>
    <row r="68" spans="1:105" ht="12" customHeight="1" x14ac:dyDescent="0.25">
      <c r="A68" s="41" t="s">
        <v>2594</v>
      </c>
      <c r="B68" s="235">
        <f t="shared" ref="B68:Y68" si="20">IF(B$47=0,0,B$47/B$5)</f>
        <v>5.8667445427362679E-2</v>
      </c>
      <c r="C68" s="235">
        <f t="shared" si="20"/>
        <v>5.9394332504055125E-2</v>
      </c>
      <c r="D68" s="235">
        <f t="shared" si="20"/>
        <v>5.9133845283385007E-2</v>
      </c>
      <c r="E68" s="235">
        <f t="shared" si="20"/>
        <v>7.1660959927150297E-2</v>
      </c>
      <c r="F68" s="235">
        <f t="shared" si="20"/>
        <v>7.014937894744748E-2</v>
      </c>
      <c r="G68" s="235">
        <f t="shared" si="20"/>
        <v>7.0166269451953645E-2</v>
      </c>
      <c r="H68" s="235">
        <f t="shared" si="20"/>
        <v>7.2899368323306998E-2</v>
      </c>
      <c r="I68" s="235">
        <f t="shared" si="20"/>
        <v>7.3669551767248431E-2</v>
      </c>
      <c r="J68" s="235">
        <f t="shared" si="20"/>
        <v>7.6659172019395122E-2</v>
      </c>
      <c r="K68" s="235">
        <f t="shared" si="20"/>
        <v>7.468387493778314E-2</v>
      </c>
      <c r="L68" s="235">
        <f t="shared" si="20"/>
        <v>7.5515560335965501E-2</v>
      </c>
      <c r="M68" s="235">
        <f t="shared" si="20"/>
        <v>7.738933487935841E-2</v>
      </c>
      <c r="N68" s="235">
        <f t="shared" si="20"/>
        <v>7.7142044583447714E-2</v>
      </c>
      <c r="O68" s="235">
        <f t="shared" si="20"/>
        <v>7.6979797432356015E-2</v>
      </c>
      <c r="P68" s="235">
        <f t="shared" si="20"/>
        <v>7.9417560071364204E-2</v>
      </c>
      <c r="Q68" s="235">
        <f t="shared" si="20"/>
        <v>7.7868651786888399E-2</v>
      </c>
      <c r="R68" s="235">
        <f t="shared" si="20"/>
        <v>7.7075092450291649E-2</v>
      </c>
      <c r="S68" s="235">
        <f t="shared" si="20"/>
        <v>7.7504685792997075E-2</v>
      </c>
      <c r="T68" s="235">
        <f t="shared" si="20"/>
        <v>7.7655212546500596E-2</v>
      </c>
      <c r="U68" s="235">
        <f t="shared" si="20"/>
        <v>7.75367625678033E-2</v>
      </c>
      <c r="V68" s="235">
        <f t="shared" si="20"/>
        <v>7.6661067643259209E-2</v>
      </c>
      <c r="W68" s="235">
        <f t="shared" si="20"/>
        <v>7.6470374333946947E-2</v>
      </c>
      <c r="X68" s="235">
        <f t="shared" si="20"/>
        <v>7.7364858869752168E-2</v>
      </c>
      <c r="Y68" s="235">
        <f t="shared" si="20"/>
        <v>7.3516558681478439E-2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341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24</v>
      </c>
      <c r="B72" s="322">
        <f>IF(B$5=0,0,B$5/MAE_fec!B$5)</f>
        <v>0.52735781054714859</v>
      </c>
      <c r="C72" s="322">
        <f>IF(C$5=0,0,C$5/MAE_fec!C$5)</f>
        <v>0.52746633392885345</v>
      </c>
      <c r="D72" s="322">
        <f>IF(D$5=0,0,D$5/MAE_fec!D$5)</f>
        <v>0.52622036814694895</v>
      </c>
      <c r="E72" s="322">
        <f>IF(E$5=0,0,E$5/MAE_fec!E$5)</f>
        <v>0.55891321652051407</v>
      </c>
      <c r="F72" s="322">
        <f>IF(F$5=0,0,F$5/MAE_fec!F$5)</f>
        <v>0.551959650859563</v>
      </c>
      <c r="G72" s="322">
        <f>IF(G$5=0,0,G$5/MAE_fec!G$5)</f>
        <v>0.552375052818187</v>
      </c>
      <c r="H72" s="322">
        <f>IF(H$5=0,0,H$5/MAE_fec!H$5)</f>
        <v>0.54752186199354469</v>
      </c>
      <c r="I72" s="322">
        <f>IF(I$5=0,0,I$5/MAE_fec!I$5)</f>
        <v>0.55006801406770811</v>
      </c>
      <c r="J72" s="322">
        <f>IF(J$5=0,0,J$5/MAE_fec!J$5)</f>
        <v>0.55645642705040466</v>
      </c>
      <c r="K72" s="322">
        <f>IF(K$5=0,0,K$5/MAE_fec!K$5)</f>
        <v>0.55222911441943601</v>
      </c>
      <c r="L72" s="322">
        <f>IF(L$5=0,0,L$5/MAE_fec!L$5)</f>
        <v>0.55578082187508659</v>
      </c>
      <c r="M72" s="322">
        <f>IF(M$5=0,0,M$5/MAE_fec!M$5)</f>
        <v>0.55974827896977686</v>
      </c>
      <c r="N72" s="322">
        <f>IF(N$5=0,0,N$5/MAE_fec!N$5)</f>
        <v>0.55978241178796762</v>
      </c>
      <c r="O72" s="322">
        <f>IF(O$5=0,0,O$5/MAE_fec!O$5)</f>
        <v>0.55876614505167455</v>
      </c>
      <c r="P72" s="322">
        <f>IF(P$5=0,0,P$5/MAE_fec!P$5)</f>
        <v>0.56311729165161317</v>
      </c>
      <c r="Q72" s="322">
        <f>IF(Q$5=0,0,Q$5/MAE_fec!Q$5)</f>
        <v>0.56067935280558312</v>
      </c>
      <c r="R72" s="322">
        <f>IF(R$5=0,0,R$5/MAE_fec!R$5)</f>
        <v>0.55976266333555891</v>
      </c>
      <c r="S72" s="322">
        <f>IF(S$5=0,0,S$5/MAE_fec!S$5)</f>
        <v>0.55980394925568111</v>
      </c>
      <c r="T72" s="322">
        <f>IF(T$5=0,0,T$5/MAE_fec!T$5)</f>
        <v>0.56073253271826762</v>
      </c>
      <c r="U72" s="322">
        <f>IF(U$5=0,0,U$5/MAE_fec!U$5)</f>
        <v>0.56036108273856966</v>
      </c>
      <c r="V72" s="322">
        <f>IF(V$5=0,0,V$5/MAE_fec!V$5)</f>
        <v>0.55910184234047966</v>
      </c>
      <c r="W72" s="322">
        <f>IF(W$5=0,0,W$5/MAE_fec!W$5)</f>
        <v>0.55922848226932065</v>
      </c>
      <c r="X72" s="322">
        <f>IF(X$5=0,0,X$5/MAE_fec!X$5)</f>
        <v>0.56076251534075361</v>
      </c>
      <c r="Y72" s="322">
        <f>IF(Y$5=0,0,Y$5/MAE_fec!Y$5)</f>
        <v>0.55880303795688202</v>
      </c>
      <c r="DA72" s="95"/>
    </row>
    <row r="73" spans="1:105" ht="12" customHeight="1" x14ac:dyDescent="0.25">
      <c r="A73" s="173" t="s">
        <v>91</v>
      </c>
      <c r="B73" s="335">
        <f>IF(B$6=0,0,B$6/MAE_fec!B$6)</f>
        <v>0.48162202468470716</v>
      </c>
      <c r="C73" s="335">
        <f>IF(C$6=0,0,C$6/MAE_fec!C$6)</f>
        <v>0.48162202468470727</v>
      </c>
      <c r="D73" s="335">
        <f>IF(D$6=0,0,D$6/MAE_fec!D$6)</f>
        <v>0.48162202468470722</v>
      </c>
      <c r="E73" s="335">
        <f>IF(E$6=0,0,E$6/MAE_fec!E$6)</f>
        <v>0.48162202468470716</v>
      </c>
      <c r="F73" s="335">
        <f>IF(F$6=0,0,F$6/MAE_fec!F$6)</f>
        <v>0.48162202468470722</v>
      </c>
      <c r="G73" s="335">
        <f>IF(G$6=0,0,G$6/MAE_fec!G$6)</f>
        <v>0.48162202468470716</v>
      </c>
      <c r="H73" s="335">
        <f>IF(H$6=0,0,H$6/MAE_fec!H$6)</f>
        <v>0.48162202468470711</v>
      </c>
      <c r="I73" s="335">
        <f>IF(I$6=0,0,I$6/MAE_fec!I$6)</f>
        <v>0.48162202468470727</v>
      </c>
      <c r="J73" s="335">
        <f>IF(J$6=0,0,J$6/MAE_fec!J$6)</f>
        <v>0.48162202468470711</v>
      </c>
      <c r="K73" s="335">
        <f>IF(K$6=0,0,K$6/MAE_fec!K$6)</f>
        <v>0.48162202468470733</v>
      </c>
      <c r="L73" s="335">
        <f>IF(L$6=0,0,L$6/MAE_fec!L$6)</f>
        <v>0.48162202468470716</v>
      </c>
      <c r="M73" s="335">
        <f>IF(M$6=0,0,M$6/MAE_fec!M$6)</f>
        <v>0.48162202468470733</v>
      </c>
      <c r="N73" s="335">
        <f>IF(N$6=0,0,N$6/MAE_fec!N$6)</f>
        <v>0.481622024684707</v>
      </c>
      <c r="O73" s="335">
        <f>IF(O$6=0,0,O$6/MAE_fec!O$6)</f>
        <v>0.48162202468470722</v>
      </c>
      <c r="P73" s="335">
        <f>IF(P$6=0,0,P$6/MAE_fec!P$6)</f>
        <v>0.48162202468470716</v>
      </c>
      <c r="Q73" s="335">
        <f>IF(Q$6=0,0,Q$6/MAE_fec!Q$6)</f>
        <v>0.48162202468470733</v>
      </c>
      <c r="R73" s="335">
        <f>IF(R$6=0,0,R$6/MAE_fec!R$6)</f>
        <v>0.481622024684707</v>
      </c>
      <c r="S73" s="335">
        <f>IF(S$6=0,0,S$6/MAE_fec!S$6)</f>
        <v>0.48162202468470738</v>
      </c>
      <c r="T73" s="335">
        <f>IF(T$6=0,0,T$6/MAE_fec!T$6)</f>
        <v>0.48162202468470727</v>
      </c>
      <c r="U73" s="335">
        <f>IF(U$6=0,0,U$6/MAE_fec!U$6)</f>
        <v>0.48162202468470733</v>
      </c>
      <c r="V73" s="335">
        <f>IF(V$6=0,0,V$6/MAE_fec!V$6)</f>
        <v>0.48162202468470711</v>
      </c>
      <c r="W73" s="335">
        <f>IF(W$6=0,0,W$6/MAE_fec!W$6)</f>
        <v>0.48162202468470722</v>
      </c>
      <c r="X73" s="335">
        <f>IF(X$6=0,0,X$6/MAE_fec!X$6)</f>
        <v>0.48162202468470738</v>
      </c>
      <c r="Y73" s="335">
        <f>IF(Y$6=0,0,Y$6/MAE_fec!Y$6)</f>
        <v>0.48162202468470727</v>
      </c>
      <c r="DA73" s="177"/>
    </row>
    <row r="74" spans="1:105" ht="12" customHeight="1" x14ac:dyDescent="0.25">
      <c r="A74" s="173" t="s">
        <v>92</v>
      </c>
      <c r="B74" s="335">
        <f>IF(B$7=0,0,B$7/MAE_fec!B$7)</f>
        <v>0.12505778407985957</v>
      </c>
      <c r="C74" s="335">
        <f>IF(C$7=0,0,C$7/MAE_fec!C$7)</f>
        <v>0.12505778407985957</v>
      </c>
      <c r="D74" s="335">
        <f>IF(D$7=0,0,D$7/MAE_fec!D$7)</f>
        <v>0.12505778407985957</v>
      </c>
      <c r="E74" s="335">
        <f>IF(E$7=0,0,E$7/MAE_fec!E$7)</f>
        <v>0.12505778407985954</v>
      </c>
      <c r="F74" s="335">
        <f>IF(F$7=0,0,F$7/MAE_fec!F$7)</f>
        <v>0.12505778407985957</v>
      </c>
      <c r="G74" s="335">
        <f>IF(G$7=0,0,G$7/MAE_fec!G$7)</f>
        <v>0.12505778407985954</v>
      </c>
      <c r="H74" s="335">
        <f>IF(H$7=0,0,H$7/MAE_fec!H$7)</f>
        <v>0.12505778407985954</v>
      </c>
      <c r="I74" s="335">
        <f>IF(I$7=0,0,I$7/MAE_fec!I$7)</f>
        <v>0.12505778407985951</v>
      </c>
      <c r="J74" s="335">
        <f>IF(J$7=0,0,J$7/MAE_fec!J$7)</f>
        <v>0.12505778407985954</v>
      </c>
      <c r="K74" s="335">
        <f>IF(K$7=0,0,K$7/MAE_fec!K$7)</f>
        <v>0.1250577840798596</v>
      </c>
      <c r="L74" s="335">
        <f>IF(L$7=0,0,L$7/MAE_fec!L$7)</f>
        <v>0.12505778407985957</v>
      </c>
      <c r="M74" s="335">
        <f>IF(M$7=0,0,M$7/MAE_fec!M$7)</f>
        <v>0.1250577840798596</v>
      </c>
      <c r="N74" s="335">
        <f>IF(N$7=0,0,N$7/MAE_fec!N$7)</f>
        <v>0.12505778407985957</v>
      </c>
      <c r="O74" s="335">
        <f>IF(O$7=0,0,O$7/MAE_fec!O$7)</f>
        <v>0.12505778407985954</v>
      </c>
      <c r="P74" s="335">
        <f>IF(P$7=0,0,P$7/MAE_fec!P$7)</f>
        <v>0.12505778407985951</v>
      </c>
      <c r="Q74" s="335">
        <f>IF(Q$7=0,0,Q$7/MAE_fec!Q$7)</f>
        <v>0.12505778407985962</v>
      </c>
      <c r="R74" s="335">
        <f>IF(R$7=0,0,R$7/MAE_fec!R$7)</f>
        <v>0.1250577840798596</v>
      </c>
      <c r="S74" s="335">
        <f>IF(S$7=0,0,S$7/MAE_fec!S$7)</f>
        <v>0.12505778407985957</v>
      </c>
      <c r="T74" s="335">
        <f>IF(T$7=0,0,T$7/MAE_fec!T$7)</f>
        <v>0.12505778407985954</v>
      </c>
      <c r="U74" s="335">
        <f>IF(U$7=0,0,U$7/MAE_fec!U$7)</f>
        <v>0.12505778407985957</v>
      </c>
      <c r="V74" s="335">
        <f>IF(V$7=0,0,V$7/MAE_fec!V$7)</f>
        <v>0.12505778407985957</v>
      </c>
      <c r="W74" s="335">
        <f>IF(W$7=0,0,W$7/MAE_fec!W$7)</f>
        <v>0.1250577840798596</v>
      </c>
      <c r="X74" s="335">
        <f>IF(X$7=0,0,X$7/MAE_fec!X$7)</f>
        <v>0.12505778407985957</v>
      </c>
      <c r="Y74" s="335">
        <f>IF(Y$7=0,0,Y$7/MAE_fec!Y$7)</f>
        <v>0.12505778407985957</v>
      </c>
      <c r="DA74" s="177"/>
    </row>
    <row r="75" spans="1:105" ht="12" customHeight="1" x14ac:dyDescent="0.25">
      <c r="A75" s="173" t="s">
        <v>93</v>
      </c>
      <c r="B75" s="335">
        <f>IF(B$8=0,0,B$8/MAE_fec!B$8)</f>
        <v>0.67012880699571564</v>
      </c>
      <c r="C75" s="335">
        <f>IF(C$8=0,0,C$8/MAE_fec!C$8)</f>
        <v>0.67012880699571564</v>
      </c>
      <c r="D75" s="335">
        <f>IF(D$8=0,0,D$8/MAE_fec!D$8)</f>
        <v>0.67012880699571564</v>
      </c>
      <c r="E75" s="335">
        <f>IF(E$8=0,0,E$8/MAE_fec!E$8)</f>
        <v>0.67012880699571598</v>
      </c>
      <c r="F75" s="335">
        <f>IF(F$8=0,0,F$8/MAE_fec!F$8)</f>
        <v>0.67012880699571542</v>
      </c>
      <c r="G75" s="335">
        <f>IF(G$8=0,0,G$8/MAE_fec!G$8)</f>
        <v>0.67012880699571564</v>
      </c>
      <c r="H75" s="335">
        <f>IF(H$8=0,0,H$8/MAE_fec!H$8)</f>
        <v>0.67012880699571564</v>
      </c>
      <c r="I75" s="335">
        <f>IF(I$8=0,0,I$8/MAE_fec!I$8)</f>
        <v>0.67012880699571575</v>
      </c>
      <c r="J75" s="335">
        <f>IF(J$8=0,0,J$8/MAE_fec!J$8)</f>
        <v>0.67012880699571553</v>
      </c>
      <c r="K75" s="335">
        <f>IF(K$8=0,0,K$8/MAE_fec!K$8)</f>
        <v>0.67012880699571553</v>
      </c>
      <c r="L75" s="335">
        <f>IF(L$8=0,0,L$8/MAE_fec!L$8)</f>
        <v>0.67012880699571553</v>
      </c>
      <c r="M75" s="335">
        <f>IF(M$8=0,0,M$8/MAE_fec!M$8)</f>
        <v>0.67012880699571542</v>
      </c>
      <c r="N75" s="335">
        <f>IF(N$8=0,0,N$8/MAE_fec!N$8)</f>
        <v>0.67012880699571586</v>
      </c>
      <c r="O75" s="335">
        <f>IF(O$8=0,0,O$8/MAE_fec!O$8)</f>
        <v>0.67012880699571575</v>
      </c>
      <c r="P75" s="335">
        <f>IF(P$8=0,0,P$8/MAE_fec!P$8)</f>
        <v>0.67012880699571553</v>
      </c>
      <c r="Q75" s="335">
        <f>IF(Q$8=0,0,Q$8/MAE_fec!Q$8)</f>
        <v>0.67012880699571564</v>
      </c>
      <c r="R75" s="335">
        <f>IF(R$8=0,0,R$8/MAE_fec!R$8)</f>
        <v>0.67012880699571553</v>
      </c>
      <c r="S75" s="335">
        <f>IF(S$8=0,0,S$8/MAE_fec!S$8)</f>
        <v>0.67012880699571553</v>
      </c>
      <c r="T75" s="335">
        <f>IF(T$8=0,0,T$8/MAE_fec!T$8)</f>
        <v>0.67012880699571531</v>
      </c>
      <c r="U75" s="335">
        <f>IF(U$8=0,0,U$8/MAE_fec!U$8)</f>
        <v>0.67012880699571598</v>
      </c>
      <c r="V75" s="335">
        <f>IF(V$8=0,0,V$8/MAE_fec!V$8)</f>
        <v>0.67012880699571586</v>
      </c>
      <c r="W75" s="335">
        <f>IF(W$8=0,0,W$8/MAE_fec!W$8)</f>
        <v>0.67012880699571531</v>
      </c>
      <c r="X75" s="335">
        <f>IF(X$8=0,0,X$8/MAE_fec!X$8)</f>
        <v>0.67012880699571598</v>
      </c>
      <c r="Y75" s="335">
        <f>IF(Y$8=0,0,Y$8/MAE_fec!Y$8)</f>
        <v>0.67012880699571542</v>
      </c>
      <c r="DA75" s="177"/>
    </row>
    <row r="76" spans="1:105" ht="12" customHeight="1" x14ac:dyDescent="0.25">
      <c r="A76" s="173" t="s">
        <v>94</v>
      </c>
      <c r="B76" s="335">
        <f>IF(B$9=0,0,B$9/MAE_fec!B$9)</f>
        <v>0.47475793484789347</v>
      </c>
      <c r="C76" s="335">
        <f>IF(C$9=0,0,C$9/MAE_fec!C$9)</f>
        <v>0.47475793484789364</v>
      </c>
      <c r="D76" s="335">
        <f>IF(D$9=0,0,D$9/MAE_fec!D$9)</f>
        <v>0.47475793484789347</v>
      </c>
      <c r="E76" s="335">
        <f>IF(E$9=0,0,E$9/MAE_fec!E$9)</f>
        <v>0.47475793484789358</v>
      </c>
      <c r="F76" s="335">
        <f>IF(F$9=0,0,F$9/MAE_fec!F$9)</f>
        <v>0.47475793484789336</v>
      </c>
      <c r="G76" s="335">
        <f>IF(G$9=0,0,G$9/MAE_fec!G$9)</f>
        <v>0.47475793484789364</v>
      </c>
      <c r="H76" s="335">
        <f>IF(H$9=0,0,H$9/MAE_fec!H$9)</f>
        <v>0.47475793484789364</v>
      </c>
      <c r="I76" s="335">
        <f>IF(I$9=0,0,I$9/MAE_fec!I$9)</f>
        <v>0.47475793484789364</v>
      </c>
      <c r="J76" s="335">
        <f>IF(J$9=0,0,J$9/MAE_fec!J$9)</f>
        <v>0.47475793484789358</v>
      </c>
      <c r="K76" s="335">
        <f>IF(K$9=0,0,K$9/MAE_fec!K$9)</f>
        <v>0.47475793484789336</v>
      </c>
      <c r="L76" s="335">
        <f>IF(L$9=0,0,L$9/MAE_fec!L$9)</f>
        <v>0.4747579348478933</v>
      </c>
      <c r="M76" s="335">
        <f>IF(M$9=0,0,M$9/MAE_fec!M$9)</f>
        <v>0.4747579348478933</v>
      </c>
      <c r="N76" s="335">
        <f>IF(N$9=0,0,N$9/MAE_fec!N$9)</f>
        <v>0.47475793484789341</v>
      </c>
      <c r="O76" s="335">
        <f>IF(O$9=0,0,O$9/MAE_fec!O$9)</f>
        <v>0.47475793484789347</v>
      </c>
      <c r="P76" s="335">
        <f>IF(P$9=0,0,P$9/MAE_fec!P$9)</f>
        <v>0.47475793484789347</v>
      </c>
      <c r="Q76" s="335">
        <f>IF(Q$9=0,0,Q$9/MAE_fec!Q$9)</f>
        <v>0.47475793484789336</v>
      </c>
      <c r="R76" s="335">
        <f>IF(R$9=0,0,R$9/MAE_fec!R$9)</f>
        <v>0.47475793484789364</v>
      </c>
      <c r="S76" s="335">
        <f>IF(S$9=0,0,S$9/MAE_fec!S$9)</f>
        <v>0.47475793484789336</v>
      </c>
      <c r="T76" s="335">
        <f>IF(T$9=0,0,T$9/MAE_fec!T$9)</f>
        <v>0.47475793484789358</v>
      </c>
      <c r="U76" s="335">
        <f>IF(U$9=0,0,U$9/MAE_fec!U$9)</f>
        <v>0.47475793484789347</v>
      </c>
      <c r="V76" s="335">
        <f>IF(V$9=0,0,V$9/MAE_fec!V$9)</f>
        <v>0.47475793484789341</v>
      </c>
      <c r="W76" s="335">
        <f>IF(W$9=0,0,W$9/MAE_fec!W$9)</f>
        <v>0.47475793484789336</v>
      </c>
      <c r="X76" s="335">
        <f>IF(X$9=0,0,X$9/MAE_fec!X$9)</f>
        <v>0.47475793484789358</v>
      </c>
      <c r="Y76" s="335">
        <f>IF(Y$9=0,0,Y$9/MAE_fec!Y$9)</f>
        <v>0.4747579348478933</v>
      </c>
      <c r="DA76" s="177"/>
    </row>
    <row r="77" spans="1:105" ht="12" customHeight="1" x14ac:dyDescent="0.25">
      <c r="A77" s="173" t="s">
        <v>95</v>
      </c>
      <c r="B77" s="335">
        <f>IF(B$10=0,0,B$10/MAE_fec!B$10)</f>
        <v>0.68203204690492081</v>
      </c>
      <c r="C77" s="335">
        <f>IF(C$10=0,0,C$10/MAE_fec!C$10)</f>
        <v>0.68300986806375197</v>
      </c>
      <c r="D77" s="335">
        <f>IF(D$10=0,0,D$10/MAE_fec!D$10)</f>
        <v>0.6801380570226695</v>
      </c>
      <c r="E77" s="335">
        <f>IF(E$10=0,0,E$10/MAE_fec!E$10)</f>
        <v>0.73892851950370486</v>
      </c>
      <c r="F77" s="335">
        <f>IF(F$10=0,0,F$10/MAE_fec!F$10)</f>
        <v>0.7229429398955286</v>
      </c>
      <c r="G77" s="335">
        <f>IF(G$10=0,0,G$10/MAE_fec!G$10)</f>
        <v>0.72335105097279817</v>
      </c>
      <c r="H77" s="335">
        <f>IF(H$10=0,0,H$10/MAE_fec!H$10)</f>
        <v>0.72716808790778864</v>
      </c>
      <c r="I77" s="335">
        <f>IF(I$10=0,0,I$10/MAE_fec!I$10)</f>
        <v>0.73247359661917333</v>
      </c>
      <c r="J77" s="335">
        <f>IF(J$10=0,0,J$10/MAE_fec!J$10)</f>
        <v>0.75143094807118993</v>
      </c>
      <c r="K77" s="335">
        <f>IF(K$10=0,0,K$10/MAE_fec!K$10)</f>
        <v>0.735857862169502</v>
      </c>
      <c r="L77" s="335">
        <f>IF(L$10=0,0,L$10/MAE_fec!L$10)</f>
        <v>0.74627630751280372</v>
      </c>
      <c r="M77" s="335">
        <f>IF(M$10=0,0,M$10/MAE_fec!M$10)</f>
        <v>0.76058904646982384</v>
      </c>
      <c r="N77" s="335">
        <f>IF(N$10=0,0,N$10/MAE_fec!N$10)</f>
        <v>0.75997970161480366</v>
      </c>
      <c r="O77" s="335">
        <f>IF(O$10=0,0,O$10/MAE_fec!O$10)</f>
        <v>0.76018315891146482</v>
      </c>
      <c r="P77" s="335">
        <f>IF(P$10=0,0,P$10/MAE_fec!P$10)</f>
        <v>0.77587312977614553</v>
      </c>
      <c r="Q77" s="335">
        <f>IF(Q$10=0,0,Q$10/MAE_fec!Q$10)</f>
        <v>0.76628710484386375</v>
      </c>
      <c r="R77" s="335">
        <f>IF(R$10=0,0,R$10/MAE_fec!R$10)</f>
        <v>0.76337893776105659</v>
      </c>
      <c r="S77" s="335">
        <f>IF(S$10=0,0,S$10/MAE_fec!S$10)</f>
        <v>0.76370799305857395</v>
      </c>
      <c r="T77" s="335">
        <f>IF(T$10=0,0,T$10/MAE_fec!T$10)</f>
        <v>0.76729536489848382</v>
      </c>
      <c r="U77" s="335">
        <f>IF(U$10=0,0,U$10/MAE_fec!U$10)</f>
        <v>0.76585997970088715</v>
      </c>
      <c r="V77" s="335">
        <f>IF(V$10=0,0,V$10/MAE_fec!V$10)</f>
        <v>0.76089221527323514</v>
      </c>
      <c r="W77" s="335">
        <f>IF(W$10=0,0,W$10/MAE_fec!W$10)</f>
        <v>0.76070361845528089</v>
      </c>
      <c r="X77" s="335">
        <f>IF(X$10=0,0,X$10/MAE_fec!X$10)</f>
        <v>0.76696859093243019</v>
      </c>
      <c r="Y77" s="335">
        <f>IF(Y$10=0,0,Y$10/MAE_fec!Y$10)</f>
        <v>0.76499174133581305</v>
      </c>
      <c r="DA77" s="177"/>
    </row>
    <row r="78" spans="1:105" ht="12" customHeight="1" x14ac:dyDescent="0.25">
      <c r="A78" s="40" t="s">
        <v>2555</v>
      </c>
      <c r="B78" s="353">
        <f>IF(B$16=0,0,B$16/MAE_fec!B$16)</f>
        <v>0.5114239525037213</v>
      </c>
      <c r="C78" s="353">
        <f>IF(C$16=0,0,C$16/MAE_fec!C$16)</f>
        <v>0.51182362894848632</v>
      </c>
      <c r="D78" s="353">
        <f>IF(D$16=0,0,D$16/MAE_fec!D$16)</f>
        <v>0.50997098305799005</v>
      </c>
      <c r="E78" s="353">
        <f>IF(E$16=0,0,E$16/MAE_fec!E$16)</f>
        <v>0.55101843991787036</v>
      </c>
      <c r="F78" s="353">
        <f>IF(F$16=0,0,F$16/MAE_fec!F$16)</f>
        <v>0.54200191189185098</v>
      </c>
      <c r="G78" s="353">
        <f>IF(G$16=0,0,G$16/MAE_fec!G$16)</f>
        <v>0.54256483772977637</v>
      </c>
      <c r="H78" s="353">
        <f>IF(H$16=0,0,H$16/MAE_fec!H$16)</f>
        <v>0.54363831778397897</v>
      </c>
      <c r="I78" s="353">
        <f>IF(I$16=0,0,I$16/MAE_fec!I$16)</f>
        <v>0.54733363431438076</v>
      </c>
      <c r="J78" s="353">
        <f>IF(J$16=0,0,J$16/MAE_fec!J$16)</f>
        <v>0.56213296705789917</v>
      </c>
      <c r="K78" s="353">
        <f>IF(K$16=0,0,K$16/MAE_fec!K$16)</f>
        <v>0.55146003879167005</v>
      </c>
      <c r="L78" s="353">
        <f>IF(L$16=0,0,L$16/MAE_fec!L$16)</f>
        <v>0.55882985834112953</v>
      </c>
      <c r="M78" s="353">
        <f>IF(M$16=0,0,M$16/MAE_fec!M$16)</f>
        <v>0.56884262946847641</v>
      </c>
      <c r="N78" s="353">
        <f>IF(N$16=0,0,N$16/MAE_fec!N$16)</f>
        <v>0.56874161591918859</v>
      </c>
      <c r="O78" s="353">
        <f>IF(O$16=0,0,O$16/MAE_fec!O$16)</f>
        <v>0.56895947600447339</v>
      </c>
      <c r="P78" s="353">
        <f>IF(P$16=0,0,P$16/MAE_fec!P$16)</f>
        <v>0.58033855485760211</v>
      </c>
      <c r="Q78" s="353">
        <f>IF(Q$16=0,0,Q$16/MAE_fec!Q$16)</f>
        <v>0.57333864258501654</v>
      </c>
      <c r="R78" s="353">
        <f>IF(R$16=0,0,R$16/MAE_fec!R$16)</f>
        <v>0.57133595323968389</v>
      </c>
      <c r="S78" s="353">
        <f>IF(S$16=0,0,S$16/MAE_fec!S$16)</f>
        <v>0.57029505028894467</v>
      </c>
      <c r="T78" s="353">
        <f>IF(T$16=0,0,T$16/MAE_fec!T$16)</f>
        <v>0.57289104345692698</v>
      </c>
      <c r="U78" s="353">
        <f>IF(U$16=0,0,U$16/MAE_fec!U$16)</f>
        <v>0.57193606527496499</v>
      </c>
      <c r="V78" s="353">
        <f>IF(V$16=0,0,V$16/MAE_fec!V$16)</f>
        <v>0.56838369694968927</v>
      </c>
      <c r="W78" s="353">
        <f>IF(W$16=0,0,W$16/MAE_fec!W$16)</f>
        <v>0.5679156025870189</v>
      </c>
      <c r="X78" s="353">
        <f>IF(X$16=0,0,X$16/MAE_fec!X$16)</f>
        <v>0.57213122463694766</v>
      </c>
      <c r="Y78" s="353">
        <f>IF(Y$16=0,0,Y$16/MAE_fec!Y$16)</f>
        <v>0.57076637855241874</v>
      </c>
      <c r="DA78" s="96"/>
    </row>
    <row r="79" spans="1:105" ht="12" customHeight="1" x14ac:dyDescent="0.25">
      <c r="A79" s="174" t="s">
        <v>2565</v>
      </c>
      <c r="B79" s="349">
        <f>IF(B$24=0,0,B$24/MAE_fec!B$24)</f>
        <v>0.45760393046058845</v>
      </c>
      <c r="C79" s="349">
        <f>IF(C$24=0,0,C$24/MAE_fec!C$24)</f>
        <v>0.45784092975317864</v>
      </c>
      <c r="D79" s="349">
        <f>IF(D$24=0,0,D$24/MAE_fec!D$24)</f>
        <v>0.45776111915306084</v>
      </c>
      <c r="E79" s="349">
        <f>IF(E$24=0,0,E$24/MAE_fec!E$24)</f>
        <v>0.46537885046899619</v>
      </c>
      <c r="F79" s="349">
        <f>IF(F$24=0,0,F$24/MAE_fec!F$24)</f>
        <v>0.4634295155759931</v>
      </c>
      <c r="G79" s="349">
        <f>IF(G$24=0,0,G$24/MAE_fec!G$24)</f>
        <v>0.46346881023616732</v>
      </c>
      <c r="H79" s="349">
        <f>IF(H$24=0,0,H$24/MAE_fec!H$24)</f>
        <v>0.46385944882590063</v>
      </c>
      <c r="I79" s="349">
        <f>IF(I$24=0,0,I$24/MAE_fec!I$24)</f>
        <v>0.46447700521267565</v>
      </c>
      <c r="J79" s="349">
        <f>IF(J$24=0,0,J$24/MAE_fec!J$24)</f>
        <v>0.46635018288921892</v>
      </c>
      <c r="K79" s="349">
        <f>IF(K$24=0,0,K$24/MAE_fec!K$24)</f>
        <v>0.46540012872477116</v>
      </c>
      <c r="L79" s="349">
        <f>IF(L$24=0,0,L$24/MAE_fec!L$24)</f>
        <v>0.46593400382671546</v>
      </c>
      <c r="M79" s="349">
        <f>IF(M$24=0,0,M$24/MAE_fec!M$24)</f>
        <v>0.46706832468661347</v>
      </c>
      <c r="N79" s="349">
        <f>IF(N$24=0,0,N$24/MAE_fec!N$24)</f>
        <v>0.46693635012978768</v>
      </c>
      <c r="O79" s="349">
        <f>IF(O$24=0,0,O$24/MAE_fec!O$24)</f>
        <v>0.4667933401395809</v>
      </c>
      <c r="P79" s="349">
        <f>IF(P$24=0,0,P$24/MAE_fec!P$24)</f>
        <v>0.46834957347120165</v>
      </c>
      <c r="Q79" s="349">
        <f>IF(Q$24=0,0,Q$24/MAE_fec!Q$24)</f>
        <v>0.46715691357927513</v>
      </c>
      <c r="R79" s="349">
        <f>IF(R$24=0,0,R$24/MAE_fec!R$24)</f>
        <v>0.46678479276651763</v>
      </c>
      <c r="S79" s="349">
        <f>IF(S$24=0,0,S$24/MAE_fec!S$24)</f>
        <v>0.46687109751737543</v>
      </c>
      <c r="T79" s="349">
        <f>IF(T$24=0,0,T$24/MAE_fec!T$24)</f>
        <v>0.46704793103550601</v>
      </c>
      <c r="U79" s="349">
        <f>IF(U$24=0,0,U$24/MAE_fec!U$24)</f>
        <v>0.46691247890766452</v>
      </c>
      <c r="V79" s="349">
        <f>IF(V$24=0,0,V$24/MAE_fec!V$24)</f>
        <v>0.46648920619221274</v>
      </c>
      <c r="W79" s="349">
        <f>IF(W$24=0,0,W$24/MAE_fec!W$24)</f>
        <v>0.46633513634541918</v>
      </c>
      <c r="X79" s="349">
        <f>IF(X$24=0,0,X$24/MAE_fec!X$24)</f>
        <v>0.46701743968969084</v>
      </c>
      <c r="Y79" s="349">
        <f>IF(Y$24=0,0,Y$24/MAE_fec!Y$24)</f>
        <v>0.46618984757249204</v>
      </c>
      <c r="DA79" s="178"/>
    </row>
    <row r="80" spans="1:105" ht="12" customHeight="1" x14ac:dyDescent="0.25">
      <c r="A80" s="174" t="s">
        <v>2570</v>
      </c>
      <c r="B80" s="349">
        <f>IF(B$27=0,0,B$27/MAE_fec!B$27)</f>
        <v>0.43836338786033241</v>
      </c>
      <c r="C80" s="349">
        <f>IF(C$27=0,0,C$27/MAE_fec!C$27)</f>
        <v>0.43870596767013104</v>
      </c>
      <c r="D80" s="349">
        <f>IF(D$27=0,0,D$27/MAE_fec!D$27)</f>
        <v>0.43711798547827707</v>
      </c>
      <c r="E80" s="349">
        <f>IF(E$27=0,0,E$27/MAE_fec!E$27)</f>
        <v>0.47230151992960318</v>
      </c>
      <c r="F80" s="349">
        <f>IF(F$27=0,0,F$27/MAE_fec!F$27)</f>
        <v>0.46457306733587217</v>
      </c>
      <c r="G80" s="349">
        <f>IF(G$27=0,0,G$27/MAE_fec!G$27)</f>
        <v>0.46505557519695107</v>
      </c>
      <c r="H80" s="349">
        <f>IF(H$27=0,0,H$27/MAE_fec!H$27)</f>
        <v>0.46597570095769625</v>
      </c>
      <c r="I80" s="349">
        <f>IF(I$27=0,0,I$27/MAE_fec!I$27)</f>
        <v>0.46914311512661189</v>
      </c>
      <c r="J80" s="349">
        <f>IF(J$27=0,0,J$27/MAE_fec!J$27)</f>
        <v>0.48182825747819924</v>
      </c>
      <c r="K80" s="349">
        <f>IF(K$27=0,0,K$27/MAE_fec!K$27)</f>
        <v>0.47268003325000268</v>
      </c>
      <c r="L80" s="349">
        <f>IF(L$27=0,0,L$27/MAE_fec!L$27)</f>
        <v>0.47899702143525397</v>
      </c>
      <c r="M80" s="349">
        <f>IF(M$27=0,0,M$27/MAE_fec!M$27)</f>
        <v>0.48757939668726541</v>
      </c>
      <c r="N80" s="349">
        <f>IF(N$27=0,0,N$27/MAE_fec!N$27)</f>
        <v>0.48749281364501879</v>
      </c>
      <c r="O80" s="349">
        <f>IF(O$27=0,0,O$27/MAE_fec!O$27)</f>
        <v>0.48767955086097708</v>
      </c>
      <c r="P80" s="349">
        <f>IF(P$27=0,0,P$27/MAE_fec!P$27)</f>
        <v>0.49743304702080182</v>
      </c>
      <c r="Q80" s="349">
        <f>IF(Q$27=0,0,Q$27/MAE_fec!Q$27)</f>
        <v>0.49143312221572855</v>
      </c>
      <c r="R80" s="349">
        <f>IF(R$27=0,0,R$27/MAE_fec!R$27)</f>
        <v>0.48971653134830034</v>
      </c>
      <c r="S80" s="349">
        <f>IF(S$27=0,0,S$27/MAE_fec!S$27)</f>
        <v>0.48882432881909521</v>
      </c>
      <c r="T80" s="349">
        <f>IF(T$27=0,0,T$27/MAE_fec!T$27)</f>
        <v>0.49104946582022324</v>
      </c>
      <c r="U80" s="349">
        <f>IF(U$27=0,0,U$27/MAE_fec!U$27)</f>
        <v>0.49023091309282713</v>
      </c>
      <c r="V80" s="349">
        <f>IF(V$27=0,0,V$27/MAE_fec!V$27)</f>
        <v>0.48718602595687666</v>
      </c>
      <c r="W80" s="349">
        <f>IF(W$27=0,0,W$27/MAE_fec!W$27)</f>
        <v>0.48678480221744475</v>
      </c>
      <c r="X80" s="349">
        <f>IF(X$27=0,0,X$27/MAE_fec!X$27)</f>
        <v>0.49039819254595501</v>
      </c>
      <c r="Y80" s="349">
        <f>IF(Y$27=0,0,Y$27/MAE_fec!Y$27)</f>
        <v>0.48922832447350184</v>
      </c>
      <c r="DA80" s="178"/>
    </row>
    <row r="81" spans="1:105" ht="12" customHeight="1" x14ac:dyDescent="0.25">
      <c r="A81" s="174" t="s">
        <v>2580</v>
      </c>
      <c r="B81" s="349">
        <f>IF(B$35=0,0,B$35/MAE_fec!B$35)</f>
        <v>0.67027559472669318</v>
      </c>
      <c r="C81" s="349">
        <f>IF(C$35=0,0,C$35/MAE_fec!C$35)</f>
        <v>0.67011239322932425</v>
      </c>
      <c r="D81" s="349">
        <f>IF(D$35=0,0,D$35/MAE_fec!D$35)</f>
        <v>0.66863903433059668</v>
      </c>
      <c r="E81" s="349">
        <f>IF(E$35=0,0,E$35/MAE_fec!E$35)</f>
        <v>0.70692469719298723</v>
      </c>
      <c r="F81" s="349">
        <f>IF(F$35=0,0,F$35/MAE_fec!F$35)</f>
        <v>0.70175816136423796</v>
      </c>
      <c r="G81" s="349">
        <f>IF(G$35=0,0,G$35/MAE_fec!G$35)</f>
        <v>0.70213742541339252</v>
      </c>
      <c r="H81" s="349">
        <f>IF(H$35=0,0,H$35/MAE_fec!H$35)</f>
        <v>0.68813378265350422</v>
      </c>
      <c r="I81" s="349">
        <f>IF(I$35=0,0,I$35/MAE_fec!I$35)</f>
        <v>0.69120667525702384</v>
      </c>
      <c r="J81" s="349">
        <f>IF(J$35=0,0,J$35/MAE_fec!J$35)</f>
        <v>0.69224047948184864</v>
      </c>
      <c r="K81" s="349">
        <f>IF(K$35=0,0,K$35/MAE_fec!K$35)</f>
        <v>0.68985973959590907</v>
      </c>
      <c r="L81" s="349">
        <f>IF(L$35=0,0,L$35/MAE_fec!L$35)</f>
        <v>0.69198864272561011</v>
      </c>
      <c r="M81" s="349">
        <f>IF(M$35=0,0,M$35/MAE_fec!M$35)</f>
        <v>0.69414280224036773</v>
      </c>
      <c r="N81" s="349">
        <f>IF(N$35=0,0,N$35/MAE_fec!N$35)</f>
        <v>0.69359732148759901</v>
      </c>
      <c r="O81" s="349">
        <f>IF(O$35=0,0,O$35/MAE_fec!O$35)</f>
        <v>0.68553774242408816</v>
      </c>
      <c r="P81" s="349">
        <f>IF(P$35=0,0,P$35/MAE_fec!P$35)</f>
        <v>0.69032321448973266</v>
      </c>
      <c r="Q81" s="349">
        <f>IF(Q$35=0,0,Q$35/MAE_fec!Q$35)</f>
        <v>0.69025616845726467</v>
      </c>
      <c r="R81" s="349">
        <f>IF(R$35=0,0,R$35/MAE_fec!R$35)</f>
        <v>0.68614198455867359</v>
      </c>
      <c r="S81" s="349">
        <f>IF(S$35=0,0,S$35/MAE_fec!S$35)</f>
        <v>0.69234677130671818</v>
      </c>
      <c r="T81" s="349">
        <f>IF(T$35=0,0,T$35/MAE_fec!T$35)</f>
        <v>0.69071132507050781</v>
      </c>
      <c r="U81" s="349">
        <f>IF(U$35=0,0,U$35/MAE_fec!U$35)</f>
        <v>0.69119748387359436</v>
      </c>
      <c r="V81" s="349">
        <f>IF(V$35=0,0,V$35/MAE_fec!V$35)</f>
        <v>0.68936266591329876</v>
      </c>
      <c r="W81" s="349">
        <f>IF(W$35=0,0,W$35/MAE_fec!W$35)</f>
        <v>0.69150778862396456</v>
      </c>
      <c r="X81" s="349">
        <f>IF(X$35=0,0,X$35/MAE_fec!X$35)</f>
        <v>0.6908625692662288</v>
      </c>
      <c r="Y81" s="349">
        <f>IF(Y$35=0,0,Y$35/MAE_fec!Y$35)</f>
        <v>0.65891551362715661</v>
      </c>
      <c r="DA81" s="178"/>
    </row>
    <row r="82" spans="1:105" ht="12" customHeight="1" x14ac:dyDescent="0.25">
      <c r="A82" s="174" t="s">
        <v>2592</v>
      </c>
      <c r="B82" s="349">
        <f>IF(B$46=0,0,B$46/MAE_fec!B$46)</f>
        <v>0.62917532875508719</v>
      </c>
      <c r="C82" s="349">
        <f>IF(C$46=0,0,C$46/MAE_fec!C$46)</f>
        <v>0.62917532875508764</v>
      </c>
      <c r="D82" s="349">
        <f>IF(D$46=0,0,D$46/MAE_fec!D$46)</f>
        <v>0.62917532875508764</v>
      </c>
      <c r="E82" s="349">
        <f>IF(E$46=0,0,E$46/MAE_fec!E$46)</f>
        <v>0.62917532875508753</v>
      </c>
      <c r="F82" s="349">
        <f>IF(F$46=0,0,F$46/MAE_fec!F$46)</f>
        <v>0.62917532875508742</v>
      </c>
      <c r="G82" s="349">
        <f>IF(G$46=0,0,G$46/MAE_fec!G$46)</f>
        <v>0.62917532875508753</v>
      </c>
      <c r="H82" s="349">
        <f>IF(H$46=0,0,H$46/MAE_fec!H$46)</f>
        <v>0.62917532875508764</v>
      </c>
      <c r="I82" s="349">
        <f>IF(I$46=0,0,I$46/MAE_fec!I$46)</f>
        <v>0.62917532875508753</v>
      </c>
      <c r="J82" s="349">
        <f>IF(J$46=0,0,J$46/MAE_fec!J$46)</f>
        <v>0.62917532875508753</v>
      </c>
      <c r="K82" s="349">
        <f>IF(K$46=0,0,K$46/MAE_fec!K$46)</f>
        <v>0.62917532875508742</v>
      </c>
      <c r="L82" s="349">
        <f>IF(L$46=0,0,L$46/MAE_fec!L$46)</f>
        <v>0.62917532875508753</v>
      </c>
      <c r="M82" s="349">
        <f>IF(M$46=0,0,M$46/MAE_fec!M$46)</f>
        <v>0.62917532875508764</v>
      </c>
      <c r="N82" s="349">
        <f>IF(N$46=0,0,N$46/MAE_fec!N$46)</f>
        <v>0.62917532875508753</v>
      </c>
      <c r="O82" s="349">
        <f>IF(O$46=0,0,O$46/MAE_fec!O$46)</f>
        <v>0.62917532875508742</v>
      </c>
      <c r="P82" s="349">
        <f>IF(P$46=0,0,P$46/MAE_fec!P$46)</f>
        <v>0.62917532875508764</v>
      </c>
      <c r="Q82" s="349">
        <f>IF(Q$46=0,0,Q$46/MAE_fec!Q$46)</f>
        <v>0.62917532875508742</v>
      </c>
      <c r="R82" s="349">
        <f>IF(R$46=0,0,R$46/MAE_fec!R$46)</f>
        <v>0.62917532875508753</v>
      </c>
      <c r="S82" s="349">
        <f>IF(S$46=0,0,S$46/MAE_fec!S$46)</f>
        <v>0.62917532875508764</v>
      </c>
      <c r="T82" s="349">
        <f>IF(T$46=0,0,T$46/MAE_fec!T$46)</f>
        <v>0.62917532875508742</v>
      </c>
      <c r="U82" s="349">
        <f>IF(U$46=0,0,U$46/MAE_fec!U$46)</f>
        <v>0.62917532875508753</v>
      </c>
      <c r="V82" s="349">
        <f>IF(V$46=0,0,V$46/MAE_fec!V$46)</f>
        <v>0.62917532875508764</v>
      </c>
      <c r="W82" s="349">
        <f>IF(W$46=0,0,W$46/MAE_fec!W$46)</f>
        <v>0.62917532875508764</v>
      </c>
      <c r="X82" s="349">
        <f>IF(X$46=0,0,X$46/MAE_fec!X$46)</f>
        <v>0.6291753287550873</v>
      </c>
      <c r="Y82" s="349">
        <f>IF(Y$46=0,0,Y$46/MAE_fec!Y$46)</f>
        <v>0.62917532875508764</v>
      </c>
      <c r="DA82" s="178"/>
    </row>
    <row r="83" spans="1:105" ht="12" customHeight="1" x14ac:dyDescent="0.25">
      <c r="A83" s="41" t="s">
        <v>2594</v>
      </c>
      <c r="B83" s="337">
        <f>IF(B$47=0,0,B$47/MAE_fec!B$47)</f>
        <v>0.58194223771252918</v>
      </c>
      <c r="C83" s="337">
        <f>IF(C$47=0,0,C$47/MAE_fec!C$47)</f>
        <v>0.5819422377125294</v>
      </c>
      <c r="D83" s="337">
        <f>IF(D$47=0,0,D$47/MAE_fec!D$47)</f>
        <v>0.58194223771252918</v>
      </c>
      <c r="E83" s="337">
        <f>IF(E$47=0,0,E$47/MAE_fec!E$47)</f>
        <v>0.58194223771252918</v>
      </c>
      <c r="F83" s="337">
        <f>IF(F$47=0,0,F$47/MAE_fec!F$47)</f>
        <v>0.58194223771252918</v>
      </c>
      <c r="G83" s="337">
        <f>IF(G$47=0,0,G$47/MAE_fec!G$47)</f>
        <v>0.58194223771252918</v>
      </c>
      <c r="H83" s="337">
        <f>IF(H$47=0,0,H$47/MAE_fec!H$47)</f>
        <v>0.58194223771252929</v>
      </c>
      <c r="I83" s="337">
        <f>IF(I$47=0,0,I$47/MAE_fec!I$47)</f>
        <v>0.58194223771252918</v>
      </c>
      <c r="J83" s="337">
        <f>IF(J$47=0,0,J$47/MAE_fec!J$47)</f>
        <v>0.58194223771252929</v>
      </c>
      <c r="K83" s="337">
        <f>IF(K$47=0,0,K$47/MAE_fec!K$47)</f>
        <v>0.5819422377125294</v>
      </c>
      <c r="L83" s="337">
        <f>IF(L$47=0,0,L$47/MAE_fec!L$47)</f>
        <v>0.5819422377125294</v>
      </c>
      <c r="M83" s="337">
        <f>IF(M$47=0,0,M$47/MAE_fec!M$47)</f>
        <v>0.58194223771252918</v>
      </c>
      <c r="N83" s="337">
        <f>IF(N$47=0,0,N$47/MAE_fec!N$47)</f>
        <v>0.58194223771252918</v>
      </c>
      <c r="O83" s="337">
        <f>IF(O$47=0,0,O$47/MAE_fec!O$47)</f>
        <v>0.58194223771252918</v>
      </c>
      <c r="P83" s="337">
        <f>IF(P$47=0,0,P$47/MAE_fec!P$47)</f>
        <v>0.5819422377125294</v>
      </c>
      <c r="Q83" s="337">
        <f>IF(Q$47=0,0,Q$47/MAE_fec!Q$47)</f>
        <v>0.58194223771252951</v>
      </c>
      <c r="R83" s="337">
        <f>IF(R$47=0,0,R$47/MAE_fec!R$47)</f>
        <v>0.5819422377125294</v>
      </c>
      <c r="S83" s="337">
        <f>IF(S$47=0,0,S$47/MAE_fec!S$47)</f>
        <v>0.58194223771252951</v>
      </c>
      <c r="T83" s="337">
        <f>IF(T$47=0,0,T$47/MAE_fec!T$47)</f>
        <v>0.58194223771252906</v>
      </c>
      <c r="U83" s="337">
        <f>IF(U$47=0,0,U$47/MAE_fec!U$47)</f>
        <v>0.5819422377125294</v>
      </c>
      <c r="V83" s="337">
        <f>IF(V$47=0,0,V$47/MAE_fec!V$47)</f>
        <v>0.58194223771252929</v>
      </c>
      <c r="W83" s="337">
        <f>IF(W$47=0,0,W$47/MAE_fec!W$47)</f>
        <v>0.58194223771252918</v>
      </c>
      <c r="X83" s="337">
        <f>IF(X$47=0,0,X$47/MAE_fec!X$47)</f>
        <v>0.58194223771252929</v>
      </c>
      <c r="Y83" s="337">
        <f>IF(Y$47=0,0,Y$47/MAE_fec!Y$47)</f>
        <v>0.5819422377125294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CO2 emissions"</f>
        <v>DE: Machinery equipment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3">
        <v>5754.821255611645</v>
      </c>
      <c r="C5" s="223">
        <v>5795.9897420471916</v>
      </c>
      <c r="D5" s="223">
        <v>5857.8478016279087</v>
      </c>
      <c r="E5" s="223">
        <v>4839.0565305289892</v>
      </c>
      <c r="F5" s="223">
        <v>6033.2067764726926</v>
      </c>
      <c r="G5" s="223">
        <v>5948.3189658771007</v>
      </c>
      <c r="H5" s="223">
        <v>6334.8676496580611</v>
      </c>
      <c r="I5" s="223">
        <v>6073.6784806239848</v>
      </c>
      <c r="J5" s="223">
        <v>6342.5462079766921</v>
      </c>
      <c r="K5" s="223">
        <v>6034.5565899107287</v>
      </c>
      <c r="L5" s="223">
        <v>5983.5552017933533</v>
      </c>
      <c r="M5" s="223">
        <v>5559.0846966428307</v>
      </c>
      <c r="N5" s="223">
        <v>5605.3046357262538</v>
      </c>
      <c r="O5" s="223">
        <v>5683.6775011169157</v>
      </c>
      <c r="P5" s="223">
        <v>4907.7720273640098</v>
      </c>
      <c r="Q5" s="223">
        <v>4767.3430177498894</v>
      </c>
      <c r="R5" s="223">
        <v>4910.8629182729992</v>
      </c>
      <c r="S5" s="223">
        <v>5123.6737648126564</v>
      </c>
      <c r="T5" s="223">
        <v>4918.1169689611024</v>
      </c>
      <c r="U5" s="223">
        <v>4870.7033679924489</v>
      </c>
      <c r="V5" s="223">
        <v>4638.3361391745793</v>
      </c>
      <c r="W5" s="223">
        <v>4882.27878636272</v>
      </c>
      <c r="X5" s="223">
        <v>4317.79739428629</v>
      </c>
      <c r="Y5" s="223">
        <v>4983.4179126992694</v>
      </c>
      <c r="DA5" s="89" t="s">
        <v>2636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2637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2638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2639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2640</v>
      </c>
    </row>
    <row r="10" spans="1:105" ht="12" customHeight="1" x14ac:dyDescent="0.25">
      <c r="A10" s="56" t="s">
        <v>95</v>
      </c>
      <c r="B10" s="260">
        <v>218.38072389155971</v>
      </c>
      <c r="C10" s="260">
        <v>219.0593343352167</v>
      </c>
      <c r="D10" s="260">
        <v>222.3391381144697</v>
      </c>
      <c r="E10" s="260">
        <v>173.21780561806131</v>
      </c>
      <c r="F10" s="260">
        <v>228.21623155320029</v>
      </c>
      <c r="G10" s="260">
        <v>225.81051777643901</v>
      </c>
      <c r="H10" s="260">
        <v>225.74680017429739</v>
      </c>
      <c r="I10" s="260">
        <v>213.9079662931002</v>
      </c>
      <c r="J10" s="260">
        <v>213.58463641163809</v>
      </c>
      <c r="K10" s="260">
        <v>213.68609376124579</v>
      </c>
      <c r="L10" s="260">
        <v>207.8261093236145</v>
      </c>
      <c r="M10" s="260">
        <v>182.7575314358983</v>
      </c>
      <c r="N10" s="260">
        <v>185.53972469363021</v>
      </c>
      <c r="O10" s="260">
        <v>189.70449841431599</v>
      </c>
      <c r="P10" s="260">
        <v>150.81055641762831</v>
      </c>
      <c r="Q10" s="260">
        <v>154.4620026750402</v>
      </c>
      <c r="R10" s="260">
        <v>163.08792996195851</v>
      </c>
      <c r="S10" s="260">
        <v>165.21308350688119</v>
      </c>
      <c r="T10" s="260">
        <v>158.76135744372769</v>
      </c>
      <c r="U10" s="260">
        <v>157.9202051567321</v>
      </c>
      <c r="V10" s="260">
        <v>154.3593489879627</v>
      </c>
      <c r="W10" s="260">
        <v>162.6012601719672</v>
      </c>
      <c r="X10" s="260">
        <v>139.1403341701191</v>
      </c>
      <c r="Y10" s="260">
        <v>139.31025579842941</v>
      </c>
      <c r="DA10" s="68" t="s">
        <v>2641</v>
      </c>
    </row>
    <row r="11" spans="1:105" ht="12" customHeight="1" x14ac:dyDescent="0.25">
      <c r="A11" s="37" t="s">
        <v>159</v>
      </c>
      <c r="B11" s="226">
        <v>70.131171735957736</v>
      </c>
      <c r="C11" s="226">
        <v>70.240575862610399</v>
      </c>
      <c r="D11" s="226">
        <v>80.881824290476104</v>
      </c>
      <c r="E11" s="226">
        <v>73.328979207765769</v>
      </c>
      <c r="F11" s="226">
        <v>66.615732629387168</v>
      </c>
      <c r="G11" s="226">
        <v>65.606010297986813</v>
      </c>
      <c r="H11" s="226">
        <v>57.138858136031637</v>
      </c>
      <c r="I11" s="226">
        <v>59.482857872226383</v>
      </c>
      <c r="J11" s="226">
        <v>60.654793498056812</v>
      </c>
      <c r="K11" s="226">
        <v>82.40355952449211</v>
      </c>
      <c r="L11" s="226">
        <v>65.022196723629449</v>
      </c>
      <c r="M11" s="226">
        <v>49.578141326874643</v>
      </c>
      <c r="N11" s="226">
        <v>47.719596702775618</v>
      </c>
      <c r="O11" s="226">
        <v>43.705583829034254</v>
      </c>
      <c r="P11" s="226">
        <v>32.282261383515149</v>
      </c>
      <c r="Q11" s="226">
        <v>24.53629877199074</v>
      </c>
      <c r="R11" s="226">
        <v>25.489782711451809</v>
      </c>
      <c r="S11" s="226">
        <v>25.05478002145485</v>
      </c>
      <c r="T11" s="226">
        <v>22.961279297676921</v>
      </c>
      <c r="U11" s="226">
        <v>22.189532223626131</v>
      </c>
      <c r="V11" s="226">
        <v>25.923088247536999</v>
      </c>
      <c r="W11" s="226">
        <v>22.47138585131043</v>
      </c>
      <c r="X11" s="226">
        <v>23.642578323796108</v>
      </c>
      <c r="Y11" s="226">
        <v>26.626331393050879</v>
      </c>
      <c r="DA11" s="69" t="s">
        <v>2642</v>
      </c>
    </row>
    <row r="12" spans="1:105" ht="12" customHeight="1" x14ac:dyDescent="0.25">
      <c r="A12" s="37" t="s">
        <v>35</v>
      </c>
      <c r="B12" s="226">
        <v>148.249552155602</v>
      </c>
      <c r="C12" s="226">
        <v>148.81875847260631</v>
      </c>
      <c r="D12" s="226">
        <v>141.45731382399359</v>
      </c>
      <c r="E12" s="226">
        <v>99.888826410295565</v>
      </c>
      <c r="F12" s="226">
        <v>161.60049892381309</v>
      </c>
      <c r="G12" s="226">
        <v>160.20450747845209</v>
      </c>
      <c r="H12" s="226">
        <v>168.6079420382658</v>
      </c>
      <c r="I12" s="226">
        <v>154.4251084208739</v>
      </c>
      <c r="J12" s="226">
        <v>152.9298429135813</v>
      </c>
      <c r="K12" s="226">
        <v>131.28253423675369</v>
      </c>
      <c r="L12" s="226">
        <v>142.8039125999851</v>
      </c>
      <c r="M12" s="226">
        <v>133.17939010902359</v>
      </c>
      <c r="N12" s="226">
        <v>137.82012799085459</v>
      </c>
      <c r="O12" s="226">
        <v>145.99891458528171</v>
      </c>
      <c r="P12" s="226">
        <v>118.5282950341131</v>
      </c>
      <c r="Q12" s="226">
        <v>129.92570390304951</v>
      </c>
      <c r="R12" s="226">
        <v>137.59814725050671</v>
      </c>
      <c r="S12" s="226">
        <v>140.15830348542639</v>
      </c>
      <c r="T12" s="226">
        <v>135.80007814605079</v>
      </c>
      <c r="U12" s="226">
        <v>135.73067293310601</v>
      </c>
      <c r="V12" s="226">
        <v>128.43626074042569</v>
      </c>
      <c r="W12" s="226">
        <v>140.1298743206568</v>
      </c>
      <c r="X12" s="226">
        <v>115.497755846323</v>
      </c>
      <c r="Y12" s="226">
        <v>112.68392440537851</v>
      </c>
      <c r="DA12" s="69" t="s">
        <v>2643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2644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2645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2646</v>
      </c>
    </row>
    <row r="16" spans="1:105" ht="12" customHeight="1" x14ac:dyDescent="0.25">
      <c r="A16" s="57" t="s">
        <v>2555</v>
      </c>
      <c r="B16" s="261">
        <f t="shared" ref="B16:Y16" si="0">B17+B23</f>
        <v>1467.2264404886021</v>
      </c>
      <c r="C16" s="261">
        <f t="shared" si="0"/>
        <v>1476.0047665822169</v>
      </c>
      <c r="D16" s="261">
        <f t="shared" si="0"/>
        <v>1496.085176802736</v>
      </c>
      <c r="E16" s="261">
        <f t="shared" si="0"/>
        <v>1209.364329445036</v>
      </c>
      <c r="F16" s="261">
        <f t="shared" si="0"/>
        <v>1514.8242685455691</v>
      </c>
      <c r="G16" s="261">
        <f t="shared" si="0"/>
        <v>1493.996388925729</v>
      </c>
      <c r="H16" s="261">
        <f t="shared" si="0"/>
        <v>1526.174861199559</v>
      </c>
      <c r="I16" s="261">
        <f t="shared" si="0"/>
        <v>1453.4585720756149</v>
      </c>
      <c r="J16" s="261">
        <f t="shared" si="0"/>
        <v>1436.28646303854</v>
      </c>
      <c r="K16" s="261">
        <f t="shared" si="0"/>
        <v>1430.1874562457101</v>
      </c>
      <c r="L16" s="261">
        <f t="shared" si="0"/>
        <v>1388.855097075538</v>
      </c>
      <c r="M16" s="261">
        <f t="shared" si="0"/>
        <v>1228.674229767259</v>
      </c>
      <c r="N16" s="261">
        <f t="shared" si="0"/>
        <v>1238.208740788818</v>
      </c>
      <c r="O16" s="261">
        <f t="shared" si="0"/>
        <v>1261.5194732784289</v>
      </c>
      <c r="P16" s="261">
        <f t="shared" si="0"/>
        <v>1006.64118169761</v>
      </c>
      <c r="Q16" s="261">
        <f t="shared" si="0"/>
        <v>1024.704879410524</v>
      </c>
      <c r="R16" s="261">
        <f t="shared" si="0"/>
        <v>1077.786377205779</v>
      </c>
      <c r="S16" s="261">
        <f t="shared" si="0"/>
        <v>1116.8377512936729</v>
      </c>
      <c r="T16" s="261">
        <f t="shared" si="0"/>
        <v>1058.6527335695689</v>
      </c>
      <c r="U16" s="261">
        <f t="shared" si="0"/>
        <v>1050.0722796480679</v>
      </c>
      <c r="V16" s="261">
        <f t="shared" si="0"/>
        <v>1025.9219035318811</v>
      </c>
      <c r="W16" s="261">
        <f t="shared" si="0"/>
        <v>1082.7359597144709</v>
      </c>
      <c r="X16" s="261">
        <f t="shared" si="0"/>
        <v>936.20870184514365</v>
      </c>
      <c r="Y16" s="261">
        <f t="shared" si="0"/>
        <v>932.46958902557469</v>
      </c>
      <c r="DA16" s="70"/>
    </row>
    <row r="17" spans="1:105" ht="12" customHeight="1" x14ac:dyDescent="0.25">
      <c r="A17" s="60" t="s">
        <v>2556</v>
      </c>
      <c r="B17" s="329">
        <v>1467.2264404886021</v>
      </c>
      <c r="C17" s="329">
        <v>1476.0047665822169</v>
      </c>
      <c r="D17" s="329">
        <v>1496.085176802736</v>
      </c>
      <c r="E17" s="329">
        <v>1209.364329445036</v>
      </c>
      <c r="F17" s="329">
        <v>1514.8242685455691</v>
      </c>
      <c r="G17" s="329">
        <v>1493.996388925729</v>
      </c>
      <c r="H17" s="329">
        <v>1526.174861199559</v>
      </c>
      <c r="I17" s="329">
        <v>1453.4585720756149</v>
      </c>
      <c r="J17" s="329">
        <v>1436.28646303854</v>
      </c>
      <c r="K17" s="329">
        <v>1430.1874562457101</v>
      </c>
      <c r="L17" s="329">
        <v>1388.855097075538</v>
      </c>
      <c r="M17" s="329">
        <v>1228.674229767259</v>
      </c>
      <c r="N17" s="329">
        <v>1238.208740788818</v>
      </c>
      <c r="O17" s="329">
        <v>1261.5194732784289</v>
      </c>
      <c r="P17" s="329">
        <v>1006.64118169761</v>
      </c>
      <c r="Q17" s="329">
        <v>1024.704879410524</v>
      </c>
      <c r="R17" s="329">
        <v>1077.786377205779</v>
      </c>
      <c r="S17" s="329">
        <v>1116.8377512936729</v>
      </c>
      <c r="T17" s="329">
        <v>1058.6527335695689</v>
      </c>
      <c r="U17" s="329">
        <v>1050.0722796480679</v>
      </c>
      <c r="V17" s="329">
        <v>1025.9219035318811</v>
      </c>
      <c r="W17" s="329">
        <v>1082.7359597144709</v>
      </c>
      <c r="X17" s="329">
        <v>936.20870184514365</v>
      </c>
      <c r="Y17" s="329">
        <v>932.46958902557469</v>
      </c>
      <c r="DA17" s="72" t="s">
        <v>2647</v>
      </c>
    </row>
    <row r="18" spans="1:105" ht="12" customHeight="1" x14ac:dyDescent="0.25">
      <c r="A18" s="59" t="s">
        <v>28</v>
      </c>
      <c r="B18" s="230">
        <v>51.511087672338768</v>
      </c>
      <c r="C18" s="230">
        <v>53.518431736615661</v>
      </c>
      <c r="D18" s="230">
        <v>43.219611340380133</v>
      </c>
      <c r="E18" s="230">
        <v>30.67836253697595</v>
      </c>
      <c r="F18" s="230">
        <v>25.893346712990539</v>
      </c>
      <c r="G18" s="230">
        <v>25.677378612216881</v>
      </c>
      <c r="H18" s="230">
        <v>36.670384901975041</v>
      </c>
      <c r="I18" s="230">
        <v>32.658795788071039</v>
      </c>
      <c r="J18" s="230">
        <v>33.719086724952867</v>
      </c>
      <c r="K18" s="230">
        <v>25.457856521419739</v>
      </c>
      <c r="L18" s="230">
        <v>21.480038206501579</v>
      </c>
      <c r="M18" s="230">
        <v>20.562151894311711</v>
      </c>
      <c r="N18" s="230">
        <v>18.45149535191679</v>
      </c>
      <c r="O18" s="230">
        <v>14.79635121638638</v>
      </c>
      <c r="P18" s="230">
        <v>15.68454265386905</v>
      </c>
      <c r="Q18" s="230">
        <v>8.887318632752832</v>
      </c>
      <c r="R18" s="230">
        <v>3.8216341218314631</v>
      </c>
      <c r="S18" s="230">
        <v>41.363216444662648</v>
      </c>
      <c r="T18" s="230">
        <v>13.76462703785605</v>
      </c>
      <c r="U18" s="230">
        <v>15.21486830328668</v>
      </c>
      <c r="V18" s="230">
        <v>15.457276376402589</v>
      </c>
      <c r="W18" s="230">
        <v>16.595643252016071</v>
      </c>
      <c r="X18" s="230">
        <v>15.694111476281041</v>
      </c>
      <c r="Y18" s="230">
        <v>5.6619149303723519</v>
      </c>
      <c r="DA18" s="71" t="s">
        <v>2648</v>
      </c>
    </row>
    <row r="19" spans="1:105" ht="12" customHeight="1" x14ac:dyDescent="0.25">
      <c r="A19" s="59" t="s">
        <v>31</v>
      </c>
      <c r="B19" s="230">
        <v>47.732453190045163</v>
      </c>
      <c r="C19" s="230">
        <v>49.337085477925868</v>
      </c>
      <c r="D19" s="230">
        <v>48.454689824349622</v>
      </c>
      <c r="E19" s="230">
        <v>106.50961445168591</v>
      </c>
      <c r="F19" s="230">
        <v>23.570876399367471</v>
      </c>
      <c r="G19" s="230">
        <v>18.342558588370281</v>
      </c>
      <c r="H19" s="230">
        <v>72.217211785245937</v>
      </c>
      <c r="I19" s="230">
        <v>78.836220202033644</v>
      </c>
      <c r="J19" s="230">
        <v>43.045595202318161</v>
      </c>
      <c r="K19" s="230">
        <v>48.758561829219282</v>
      </c>
      <c r="L19" s="230">
        <v>43.290338639963963</v>
      </c>
      <c r="M19" s="230">
        <v>44.033935372711419</v>
      </c>
      <c r="N19" s="230">
        <v>33.22478449422519</v>
      </c>
      <c r="O19" s="230">
        <v>31.897355464673161</v>
      </c>
      <c r="P19" s="230">
        <v>23.838731744771358</v>
      </c>
      <c r="Q19" s="230">
        <v>25.267826334700729</v>
      </c>
      <c r="R19" s="230">
        <v>20.810671386255649</v>
      </c>
      <c r="S19" s="230">
        <v>20.5067906319995</v>
      </c>
      <c r="T19" s="230">
        <v>21.178864251535831</v>
      </c>
      <c r="U19" s="230">
        <v>16.097671086890241</v>
      </c>
      <c r="V19" s="230">
        <v>14.95668107798388</v>
      </c>
      <c r="W19" s="230">
        <v>17.228229696243091</v>
      </c>
      <c r="X19" s="230">
        <v>28.711666281982311</v>
      </c>
      <c r="Y19" s="230">
        <v>31.155467344620352</v>
      </c>
      <c r="DA19" s="71" t="s">
        <v>2649</v>
      </c>
    </row>
    <row r="20" spans="1:105" ht="12" customHeight="1" x14ac:dyDescent="0.25">
      <c r="A20" s="59" t="s">
        <v>159</v>
      </c>
      <c r="B20" s="230">
        <v>432.6500762210319</v>
      </c>
      <c r="C20" s="230">
        <v>431.85754537957581</v>
      </c>
      <c r="D20" s="230">
        <v>495.84470944846538</v>
      </c>
      <c r="E20" s="230">
        <v>449.48767660907242</v>
      </c>
      <c r="F20" s="230">
        <v>424.16243214352892</v>
      </c>
      <c r="G20" s="230">
        <v>419.08208441951382</v>
      </c>
      <c r="H20" s="230">
        <v>357.37316997820233</v>
      </c>
      <c r="I20" s="230">
        <v>371.18291863739188</v>
      </c>
      <c r="J20" s="230">
        <v>385.35202912687231</v>
      </c>
      <c r="K20" s="230">
        <v>521.87384406652154</v>
      </c>
      <c r="L20" s="230">
        <v>413.4398215294558</v>
      </c>
      <c r="M20" s="230">
        <v>315.33036099750308</v>
      </c>
      <c r="N20" s="230">
        <v>304.73082700641078</v>
      </c>
      <c r="O20" s="230">
        <v>279.48584789118388</v>
      </c>
      <c r="P20" s="230">
        <v>206.848058463694</v>
      </c>
      <c r="Q20" s="230">
        <v>157.214925835049</v>
      </c>
      <c r="R20" s="230">
        <v>163.5347792273817</v>
      </c>
      <c r="S20" s="230">
        <v>159.60443921789911</v>
      </c>
      <c r="T20" s="230">
        <v>147.69261226260519</v>
      </c>
      <c r="U20" s="230">
        <v>143.0288766400902</v>
      </c>
      <c r="V20" s="230">
        <v>167.04118937621959</v>
      </c>
      <c r="W20" s="230">
        <v>144.72109379616859</v>
      </c>
      <c r="X20" s="230">
        <v>151.534209026231</v>
      </c>
      <c r="Y20" s="230">
        <v>171.18576326759711</v>
      </c>
      <c r="DA20" s="71" t="s">
        <v>2650</v>
      </c>
    </row>
    <row r="21" spans="1:105" ht="12" customHeight="1" x14ac:dyDescent="0.25">
      <c r="A21" s="59" t="s">
        <v>32</v>
      </c>
      <c r="B21" s="230">
        <v>20.7583417276049</v>
      </c>
      <c r="C21" s="230">
        <v>26.314812766079651</v>
      </c>
      <c r="D21" s="230">
        <v>41.364402533504169</v>
      </c>
      <c r="E21" s="230">
        <v>10.39600537172767</v>
      </c>
      <c r="F21" s="230">
        <v>12.238567826988151</v>
      </c>
      <c r="G21" s="230">
        <v>7.5302178546511556</v>
      </c>
      <c r="H21" s="230">
        <v>5.3610863822496118</v>
      </c>
      <c r="I21" s="230">
        <v>7.142296841095062</v>
      </c>
      <c r="J21" s="230">
        <v>2.5758864032636009</v>
      </c>
      <c r="K21" s="230">
        <v>2.6656246550623321</v>
      </c>
      <c r="L21" s="230">
        <v>2.6346020005811979</v>
      </c>
      <c r="M21" s="230">
        <v>1.690912556712084</v>
      </c>
      <c r="N21" s="230">
        <v>1.7011200452985999</v>
      </c>
      <c r="O21" s="230">
        <v>1.7148104436364551</v>
      </c>
      <c r="P21" s="230">
        <v>0.8017493254350524</v>
      </c>
      <c r="Q21" s="230">
        <v>0.84331944740165732</v>
      </c>
      <c r="R21" s="230">
        <v>6.8309655773214732</v>
      </c>
      <c r="S21" s="230">
        <v>2.524197636449578</v>
      </c>
      <c r="T21" s="230">
        <v>2.5170298064731549</v>
      </c>
      <c r="U21" s="230">
        <v>0.84060096704617737</v>
      </c>
      <c r="V21" s="230">
        <v>0.85912182955538408</v>
      </c>
      <c r="W21" s="230">
        <v>1.7211222022614061</v>
      </c>
      <c r="X21" s="230">
        <v>0</v>
      </c>
      <c r="Y21" s="230">
        <v>0</v>
      </c>
      <c r="DA21" s="71" t="s">
        <v>2651</v>
      </c>
    </row>
    <row r="22" spans="1:105" ht="12" customHeight="1" x14ac:dyDescent="0.25">
      <c r="A22" s="59" t="s">
        <v>35</v>
      </c>
      <c r="B22" s="230">
        <v>914.5744816775815</v>
      </c>
      <c r="C22" s="230">
        <v>914.9768912220203</v>
      </c>
      <c r="D22" s="230">
        <v>867.20176365603629</v>
      </c>
      <c r="E22" s="230">
        <v>612.29267047557357</v>
      </c>
      <c r="F22" s="230">
        <v>1028.9590454626939</v>
      </c>
      <c r="G22" s="230">
        <v>1023.364149450977</v>
      </c>
      <c r="H22" s="230">
        <v>1054.5530081518859</v>
      </c>
      <c r="I22" s="230">
        <v>963.63834060702357</v>
      </c>
      <c r="J22" s="230">
        <v>971.59386558113295</v>
      </c>
      <c r="K22" s="230">
        <v>831.43156917348745</v>
      </c>
      <c r="L22" s="230">
        <v>908.01029669903573</v>
      </c>
      <c r="M22" s="230">
        <v>847.05686894602013</v>
      </c>
      <c r="N22" s="230">
        <v>880.10051389096645</v>
      </c>
      <c r="O22" s="230">
        <v>933.62510826254913</v>
      </c>
      <c r="P22" s="230">
        <v>759.46809950984107</v>
      </c>
      <c r="Q22" s="230">
        <v>832.49148916061972</v>
      </c>
      <c r="R22" s="230">
        <v>882.78832689298815</v>
      </c>
      <c r="S22" s="230">
        <v>892.83910736266182</v>
      </c>
      <c r="T22" s="230">
        <v>873.4996002110986</v>
      </c>
      <c r="U22" s="230">
        <v>874.89026265075483</v>
      </c>
      <c r="V22" s="230">
        <v>827.60763487171926</v>
      </c>
      <c r="W22" s="230">
        <v>902.46987076778191</v>
      </c>
      <c r="X22" s="230">
        <v>740.26871506064924</v>
      </c>
      <c r="Y22" s="230">
        <v>724.46644348298491</v>
      </c>
      <c r="DA22" s="71" t="s">
        <v>2652</v>
      </c>
    </row>
    <row r="23" spans="1:105" ht="12" customHeight="1" x14ac:dyDescent="0.25">
      <c r="A23" s="60" t="s">
        <v>2563</v>
      </c>
      <c r="B23" s="329">
        <v>0</v>
      </c>
      <c r="C23" s="329">
        <v>0</v>
      </c>
      <c r="D23" s="329">
        <v>0</v>
      </c>
      <c r="E23" s="329">
        <v>0</v>
      </c>
      <c r="F23" s="329">
        <v>0</v>
      </c>
      <c r="G23" s="329">
        <v>0</v>
      </c>
      <c r="H23" s="329">
        <v>0</v>
      </c>
      <c r="I23" s="329">
        <v>0</v>
      </c>
      <c r="J23" s="329">
        <v>0</v>
      </c>
      <c r="K23" s="329">
        <v>0</v>
      </c>
      <c r="L23" s="329">
        <v>0</v>
      </c>
      <c r="M23" s="329">
        <v>0</v>
      </c>
      <c r="N23" s="329">
        <v>0</v>
      </c>
      <c r="O23" s="329">
        <v>0</v>
      </c>
      <c r="P23" s="329">
        <v>0</v>
      </c>
      <c r="Q23" s="329">
        <v>0</v>
      </c>
      <c r="R23" s="329">
        <v>0</v>
      </c>
      <c r="S23" s="329">
        <v>0</v>
      </c>
      <c r="T23" s="329">
        <v>0</v>
      </c>
      <c r="U23" s="329">
        <v>0</v>
      </c>
      <c r="V23" s="329">
        <v>0</v>
      </c>
      <c r="W23" s="329">
        <v>0</v>
      </c>
      <c r="X23" s="329">
        <v>0</v>
      </c>
      <c r="Y23" s="329">
        <v>0</v>
      </c>
      <c r="DA23" s="72" t="s">
        <v>2653</v>
      </c>
    </row>
    <row r="24" spans="1:105" ht="12" customHeight="1" x14ac:dyDescent="0.25">
      <c r="A24" s="57" t="s">
        <v>2565</v>
      </c>
      <c r="B24" s="261">
        <f t="shared" ref="B24:Y24" si="1">B25+B26</f>
        <v>547.61821030053488</v>
      </c>
      <c r="C24" s="261">
        <f t="shared" si="1"/>
        <v>553.07064221777</v>
      </c>
      <c r="D24" s="261">
        <f t="shared" si="1"/>
        <v>550.81772034821824</v>
      </c>
      <c r="E24" s="261">
        <f t="shared" si="1"/>
        <v>650.35050480237135</v>
      </c>
      <c r="F24" s="261">
        <f t="shared" si="1"/>
        <v>761.89711243183979</v>
      </c>
      <c r="G24" s="261">
        <f t="shared" si="1"/>
        <v>756.39508483690327</v>
      </c>
      <c r="H24" s="261">
        <f t="shared" si="1"/>
        <v>775.8829731630035</v>
      </c>
      <c r="I24" s="261">
        <f t="shared" si="1"/>
        <v>765.35107268406307</v>
      </c>
      <c r="J24" s="261">
        <f t="shared" si="1"/>
        <v>891.4783170244616</v>
      </c>
      <c r="K24" s="261">
        <f t="shared" si="1"/>
        <v>778.82041390924655</v>
      </c>
      <c r="L24" s="261">
        <f t="shared" si="1"/>
        <v>830.26617854954998</v>
      </c>
      <c r="M24" s="261">
        <f t="shared" si="1"/>
        <v>831.07302670971092</v>
      </c>
      <c r="N24" s="261">
        <f t="shared" si="1"/>
        <v>839.95707367915509</v>
      </c>
      <c r="O24" s="261">
        <f t="shared" si="1"/>
        <v>863.78533097657407</v>
      </c>
      <c r="P24" s="261">
        <f t="shared" si="1"/>
        <v>806.01378830572037</v>
      </c>
      <c r="Q24" s="261">
        <f t="shared" si="1"/>
        <v>748.92782206261415</v>
      </c>
      <c r="R24" s="261">
        <f t="shared" si="1"/>
        <v>770.12400092207622</v>
      </c>
      <c r="S24" s="261">
        <f t="shared" si="1"/>
        <v>781.80020750650408</v>
      </c>
      <c r="T24" s="261">
        <f t="shared" si="1"/>
        <v>771.28214623424435</v>
      </c>
      <c r="U24" s="261">
        <f t="shared" si="1"/>
        <v>755.24301954548287</v>
      </c>
      <c r="V24" s="261">
        <f t="shared" si="1"/>
        <v>703.08563271670414</v>
      </c>
      <c r="W24" s="261">
        <f t="shared" si="1"/>
        <v>738.67147654984251</v>
      </c>
      <c r="X24" s="261">
        <f t="shared" si="1"/>
        <v>670.76672029230338</v>
      </c>
      <c r="Y24" s="261">
        <f t="shared" si="1"/>
        <v>666.84262550233916</v>
      </c>
      <c r="DA24" s="70"/>
    </row>
    <row r="25" spans="1:105" ht="12" customHeight="1" x14ac:dyDescent="0.25">
      <c r="A25" s="60" t="s">
        <v>2566</v>
      </c>
      <c r="B25" s="262">
        <v>547.61821030053488</v>
      </c>
      <c r="C25" s="262">
        <v>553.07064221777</v>
      </c>
      <c r="D25" s="262">
        <v>550.81772034821824</v>
      </c>
      <c r="E25" s="262">
        <v>650.35050480237135</v>
      </c>
      <c r="F25" s="262">
        <v>761.89711243183979</v>
      </c>
      <c r="G25" s="262">
        <v>756.39508483690327</v>
      </c>
      <c r="H25" s="262">
        <v>775.8829731630035</v>
      </c>
      <c r="I25" s="262">
        <v>765.35107268406307</v>
      </c>
      <c r="J25" s="262">
        <v>891.4783170244616</v>
      </c>
      <c r="K25" s="262">
        <v>778.82041390924655</v>
      </c>
      <c r="L25" s="262">
        <v>830.26617854954998</v>
      </c>
      <c r="M25" s="262">
        <v>831.07302670971092</v>
      </c>
      <c r="N25" s="262">
        <v>839.95707367915509</v>
      </c>
      <c r="O25" s="262">
        <v>863.78533097657407</v>
      </c>
      <c r="P25" s="262">
        <v>806.01378830572037</v>
      </c>
      <c r="Q25" s="262">
        <v>748.92782206261415</v>
      </c>
      <c r="R25" s="262">
        <v>770.12400092207622</v>
      </c>
      <c r="S25" s="262">
        <v>781.80020750650408</v>
      </c>
      <c r="T25" s="262">
        <v>771.28214623424435</v>
      </c>
      <c r="U25" s="262">
        <v>755.24301954548287</v>
      </c>
      <c r="V25" s="262">
        <v>703.08563271670414</v>
      </c>
      <c r="W25" s="262">
        <v>738.67147654984251</v>
      </c>
      <c r="X25" s="262">
        <v>670.76672029230338</v>
      </c>
      <c r="Y25" s="262">
        <v>666.84262550233916</v>
      </c>
      <c r="DA25" s="72" t="s">
        <v>2654</v>
      </c>
    </row>
    <row r="26" spans="1:105" ht="12" customHeight="1" x14ac:dyDescent="0.25">
      <c r="A26" s="60" t="s">
        <v>2568</v>
      </c>
      <c r="B26" s="262">
        <v>0</v>
      </c>
      <c r="C26" s="262">
        <v>0</v>
      </c>
      <c r="D26" s="262">
        <v>0</v>
      </c>
      <c r="E26" s="262">
        <v>0</v>
      </c>
      <c r="F26" s="262">
        <v>0</v>
      </c>
      <c r="G26" s="262">
        <v>0</v>
      </c>
      <c r="H26" s="262">
        <v>0</v>
      </c>
      <c r="I26" s="262">
        <v>0</v>
      </c>
      <c r="J26" s="262">
        <v>0</v>
      </c>
      <c r="K26" s="262">
        <v>0</v>
      </c>
      <c r="L26" s="262">
        <v>0</v>
      </c>
      <c r="M26" s="262">
        <v>0</v>
      </c>
      <c r="N26" s="262">
        <v>0</v>
      </c>
      <c r="O26" s="262">
        <v>0</v>
      </c>
      <c r="P26" s="262">
        <v>0</v>
      </c>
      <c r="Q26" s="262">
        <v>0</v>
      </c>
      <c r="R26" s="262">
        <v>0</v>
      </c>
      <c r="S26" s="262">
        <v>0</v>
      </c>
      <c r="T26" s="262">
        <v>0</v>
      </c>
      <c r="U26" s="262">
        <v>0</v>
      </c>
      <c r="V26" s="262">
        <v>0</v>
      </c>
      <c r="W26" s="262">
        <v>0</v>
      </c>
      <c r="X26" s="262">
        <v>0</v>
      </c>
      <c r="Y26" s="262">
        <v>0</v>
      </c>
      <c r="DA26" s="72" t="s">
        <v>2655</v>
      </c>
    </row>
    <row r="27" spans="1:105" ht="12" customHeight="1" x14ac:dyDescent="0.25">
      <c r="A27" s="57" t="s">
        <v>2570</v>
      </c>
      <c r="B27" s="261">
        <f t="shared" ref="B27:Y27" si="2">B28+B34</f>
        <v>2096.037772126575</v>
      </c>
      <c r="C27" s="261">
        <f t="shared" si="2"/>
        <v>2108.5782379745951</v>
      </c>
      <c r="D27" s="261">
        <f t="shared" si="2"/>
        <v>2137.2645382896221</v>
      </c>
      <c r="E27" s="261">
        <f t="shared" si="2"/>
        <v>1727.663327778622</v>
      </c>
      <c r="F27" s="261">
        <f t="shared" si="2"/>
        <v>2164.0346693508131</v>
      </c>
      <c r="G27" s="261">
        <f t="shared" si="2"/>
        <v>2134.280555608183</v>
      </c>
      <c r="H27" s="261">
        <f t="shared" si="2"/>
        <v>2180.2498017136559</v>
      </c>
      <c r="I27" s="261">
        <f t="shared" si="2"/>
        <v>2076.3693886794499</v>
      </c>
      <c r="J27" s="261">
        <f t="shared" si="2"/>
        <v>2051.837804340772</v>
      </c>
      <c r="K27" s="261">
        <f t="shared" si="2"/>
        <v>2043.124937493872</v>
      </c>
      <c r="L27" s="261">
        <f t="shared" si="2"/>
        <v>1984.078710107912</v>
      </c>
      <c r="M27" s="261">
        <f t="shared" si="2"/>
        <v>1755.248899667512</v>
      </c>
      <c r="N27" s="261">
        <f t="shared" si="2"/>
        <v>1768.869629698311</v>
      </c>
      <c r="O27" s="261">
        <f t="shared" si="2"/>
        <v>1802.170676112042</v>
      </c>
      <c r="P27" s="261">
        <f t="shared" si="2"/>
        <v>1438.058830996586</v>
      </c>
      <c r="Q27" s="261">
        <f t="shared" si="2"/>
        <v>1463.8641134436059</v>
      </c>
      <c r="R27" s="261">
        <f t="shared" si="2"/>
        <v>1539.6948245796841</v>
      </c>
      <c r="S27" s="261">
        <f t="shared" si="2"/>
        <v>1595.482501848104</v>
      </c>
      <c r="T27" s="261">
        <f t="shared" si="2"/>
        <v>1512.361047956527</v>
      </c>
      <c r="U27" s="261">
        <f t="shared" si="2"/>
        <v>1500.103256640097</v>
      </c>
      <c r="V27" s="261">
        <f t="shared" si="2"/>
        <v>1465.602719331258</v>
      </c>
      <c r="W27" s="261">
        <f t="shared" si="2"/>
        <v>1546.7656567349591</v>
      </c>
      <c r="X27" s="261">
        <f t="shared" si="2"/>
        <v>1337.4410026359201</v>
      </c>
      <c r="Y27" s="261">
        <f t="shared" si="2"/>
        <v>1332.0994128936791</v>
      </c>
      <c r="DA27" s="70"/>
    </row>
    <row r="28" spans="1:105" ht="12" customHeight="1" x14ac:dyDescent="0.25">
      <c r="A28" s="60" t="s">
        <v>2571</v>
      </c>
      <c r="B28" s="329">
        <v>2096.037772126575</v>
      </c>
      <c r="C28" s="329">
        <v>2108.5782379745951</v>
      </c>
      <c r="D28" s="329">
        <v>2137.2645382896221</v>
      </c>
      <c r="E28" s="329">
        <v>1727.663327778622</v>
      </c>
      <c r="F28" s="329">
        <v>2164.0346693508131</v>
      </c>
      <c r="G28" s="329">
        <v>2134.280555608183</v>
      </c>
      <c r="H28" s="329">
        <v>2180.2498017136559</v>
      </c>
      <c r="I28" s="329">
        <v>2076.3693886794499</v>
      </c>
      <c r="J28" s="329">
        <v>2051.837804340772</v>
      </c>
      <c r="K28" s="329">
        <v>2043.124937493872</v>
      </c>
      <c r="L28" s="329">
        <v>1984.078710107912</v>
      </c>
      <c r="M28" s="329">
        <v>1755.248899667512</v>
      </c>
      <c r="N28" s="329">
        <v>1768.869629698311</v>
      </c>
      <c r="O28" s="329">
        <v>1802.170676112042</v>
      </c>
      <c r="P28" s="329">
        <v>1438.058830996586</v>
      </c>
      <c r="Q28" s="329">
        <v>1463.8641134436059</v>
      </c>
      <c r="R28" s="329">
        <v>1539.6948245796841</v>
      </c>
      <c r="S28" s="329">
        <v>1595.482501848104</v>
      </c>
      <c r="T28" s="329">
        <v>1512.361047956527</v>
      </c>
      <c r="U28" s="329">
        <v>1500.103256640097</v>
      </c>
      <c r="V28" s="329">
        <v>1465.602719331258</v>
      </c>
      <c r="W28" s="329">
        <v>1546.7656567349591</v>
      </c>
      <c r="X28" s="329">
        <v>1337.4410026359201</v>
      </c>
      <c r="Y28" s="329">
        <v>1332.0994128936791</v>
      </c>
      <c r="DA28" s="72" t="s">
        <v>2656</v>
      </c>
    </row>
    <row r="29" spans="1:105" ht="12" customHeight="1" x14ac:dyDescent="0.25">
      <c r="A29" s="59" t="s">
        <v>28</v>
      </c>
      <c r="B29" s="230">
        <v>73.587268103341117</v>
      </c>
      <c r="C29" s="230">
        <v>76.454902480879483</v>
      </c>
      <c r="D29" s="230">
        <v>61.742301914828737</v>
      </c>
      <c r="E29" s="230">
        <v>43.826232195679907</v>
      </c>
      <c r="F29" s="230">
        <v>36.990495304272187</v>
      </c>
      <c r="G29" s="230">
        <v>36.681969446024112</v>
      </c>
      <c r="H29" s="230">
        <v>52.386264145678638</v>
      </c>
      <c r="I29" s="230">
        <v>46.655422554387187</v>
      </c>
      <c r="J29" s="230">
        <v>48.170123892789839</v>
      </c>
      <c r="K29" s="230">
        <v>36.368366459171057</v>
      </c>
      <c r="L29" s="230">
        <v>30.685768866430841</v>
      </c>
      <c r="M29" s="230">
        <v>29.374502706159578</v>
      </c>
      <c r="N29" s="230">
        <v>26.359279074166839</v>
      </c>
      <c r="O29" s="230">
        <v>21.137644594837699</v>
      </c>
      <c r="P29" s="230">
        <v>22.406489505527219</v>
      </c>
      <c r="Q29" s="230">
        <v>12.69616947536119</v>
      </c>
      <c r="R29" s="230">
        <v>5.4594773169020909</v>
      </c>
      <c r="S29" s="230">
        <v>59.09030920666094</v>
      </c>
      <c r="T29" s="230">
        <v>19.663752911222929</v>
      </c>
      <c r="U29" s="230">
        <v>21.735526147552399</v>
      </c>
      <c r="V29" s="230">
        <v>22.081823394860852</v>
      </c>
      <c r="W29" s="230">
        <v>23.708061788594399</v>
      </c>
      <c r="X29" s="230">
        <v>22.420159251830061</v>
      </c>
      <c r="Y29" s="230">
        <v>8.0884499005319324</v>
      </c>
      <c r="DA29" s="71" t="s">
        <v>2657</v>
      </c>
    </row>
    <row r="30" spans="1:105" ht="12" customHeight="1" x14ac:dyDescent="0.25">
      <c r="A30" s="59" t="s">
        <v>31</v>
      </c>
      <c r="B30" s="230">
        <v>68.189218842921662</v>
      </c>
      <c r="C30" s="230">
        <v>70.481550682751248</v>
      </c>
      <c r="D30" s="230">
        <v>69.22098546335657</v>
      </c>
      <c r="E30" s="230">
        <v>152.156592073837</v>
      </c>
      <c r="F30" s="230">
        <v>33.67268057052496</v>
      </c>
      <c r="G30" s="230">
        <v>26.203655126243252</v>
      </c>
      <c r="H30" s="230">
        <v>103.1674454074942</v>
      </c>
      <c r="I30" s="230">
        <v>112.6231717171909</v>
      </c>
      <c r="J30" s="230">
        <v>61.493707431883131</v>
      </c>
      <c r="K30" s="230">
        <v>69.655088327456113</v>
      </c>
      <c r="L30" s="230">
        <v>61.84334091423424</v>
      </c>
      <c r="M30" s="230">
        <v>62.905621961016323</v>
      </c>
      <c r="N30" s="230">
        <v>47.463977848893123</v>
      </c>
      <c r="O30" s="230">
        <v>45.567650663818817</v>
      </c>
      <c r="P30" s="230">
        <v>34.055331063959088</v>
      </c>
      <c r="Q30" s="230">
        <v>36.096894763858202</v>
      </c>
      <c r="R30" s="230">
        <v>29.7295305517938</v>
      </c>
      <c r="S30" s="230">
        <v>29.295415188570718</v>
      </c>
      <c r="T30" s="230">
        <v>30.255520359336899</v>
      </c>
      <c r="U30" s="230">
        <v>22.996672981271779</v>
      </c>
      <c r="V30" s="230">
        <v>21.36668725426269</v>
      </c>
      <c r="W30" s="230">
        <v>24.611756708918708</v>
      </c>
      <c r="X30" s="230">
        <v>41.016666117117587</v>
      </c>
      <c r="Y30" s="230">
        <v>44.507810492314803</v>
      </c>
      <c r="DA30" s="71" t="s">
        <v>2658</v>
      </c>
    </row>
    <row r="31" spans="1:105" ht="12" customHeight="1" x14ac:dyDescent="0.25">
      <c r="A31" s="59" t="s">
        <v>159</v>
      </c>
      <c r="B31" s="230">
        <v>618.07153745861706</v>
      </c>
      <c r="C31" s="230">
        <v>616.93935054225085</v>
      </c>
      <c r="D31" s="230">
        <v>708.34958492637884</v>
      </c>
      <c r="E31" s="230">
        <v>642.12525229867492</v>
      </c>
      <c r="F31" s="230">
        <v>605.94633163361243</v>
      </c>
      <c r="G31" s="230">
        <v>598.68869202787675</v>
      </c>
      <c r="H31" s="230">
        <v>510.5330999688606</v>
      </c>
      <c r="I31" s="230">
        <v>530.26131233913122</v>
      </c>
      <c r="J31" s="230">
        <v>550.50289875267504</v>
      </c>
      <c r="K31" s="230">
        <v>745.53406295217371</v>
      </c>
      <c r="L31" s="230">
        <v>590.62831647065138</v>
      </c>
      <c r="M31" s="230">
        <v>450.47194428214732</v>
      </c>
      <c r="N31" s="230">
        <v>435.32975286630108</v>
      </c>
      <c r="O31" s="230">
        <v>399.26549698740581</v>
      </c>
      <c r="P31" s="230">
        <v>295.49722637670573</v>
      </c>
      <c r="Q31" s="230">
        <v>224.59275119292721</v>
      </c>
      <c r="R31" s="230">
        <v>233.6211131819739</v>
      </c>
      <c r="S31" s="230">
        <v>228.006341739856</v>
      </c>
      <c r="T31" s="230">
        <v>210.989446089436</v>
      </c>
      <c r="U31" s="230">
        <v>204.3269666287004</v>
      </c>
      <c r="V31" s="230">
        <v>238.63027053745651</v>
      </c>
      <c r="W31" s="230">
        <v>206.74441970881239</v>
      </c>
      <c r="X31" s="230">
        <v>216.47744146604441</v>
      </c>
      <c r="Y31" s="230">
        <v>244.55109038228159</v>
      </c>
      <c r="DA31" s="71" t="s">
        <v>2659</v>
      </c>
    </row>
    <row r="32" spans="1:105" ht="12" customHeight="1" x14ac:dyDescent="0.25">
      <c r="A32" s="59" t="s">
        <v>32</v>
      </c>
      <c r="B32" s="230">
        <v>29.65477389657843</v>
      </c>
      <c r="C32" s="230">
        <v>37.592589665828058</v>
      </c>
      <c r="D32" s="230">
        <v>59.09200361929166</v>
      </c>
      <c r="E32" s="230">
        <v>14.851436245325241</v>
      </c>
      <c r="F32" s="230">
        <v>17.48366832426878</v>
      </c>
      <c r="G32" s="230">
        <v>10.75745407807308</v>
      </c>
      <c r="H32" s="230">
        <v>7.6586948317851604</v>
      </c>
      <c r="I32" s="230">
        <v>10.203281201564369</v>
      </c>
      <c r="J32" s="230">
        <v>3.6798377189480029</v>
      </c>
      <c r="K32" s="230">
        <v>3.808035221517617</v>
      </c>
      <c r="L32" s="230">
        <v>3.763717143687427</v>
      </c>
      <c r="M32" s="230">
        <v>2.415589366731548</v>
      </c>
      <c r="N32" s="230">
        <v>2.4301714932837148</v>
      </c>
      <c r="O32" s="230">
        <v>2.4497292051949349</v>
      </c>
      <c r="P32" s="230">
        <v>1.1453561791929321</v>
      </c>
      <c r="Q32" s="230">
        <v>1.204742067716654</v>
      </c>
      <c r="R32" s="230">
        <v>9.7585222533163929</v>
      </c>
      <c r="S32" s="230">
        <v>3.6059966234993981</v>
      </c>
      <c r="T32" s="230">
        <v>3.595756866390222</v>
      </c>
      <c r="U32" s="230">
        <v>1.2008585243516821</v>
      </c>
      <c r="V32" s="230">
        <v>1.227316899364834</v>
      </c>
      <c r="W32" s="230">
        <v>2.4587460032305808</v>
      </c>
      <c r="X32" s="230">
        <v>0</v>
      </c>
      <c r="Y32" s="230">
        <v>0</v>
      </c>
      <c r="DA32" s="71" t="s">
        <v>2660</v>
      </c>
    </row>
    <row r="33" spans="1:105" ht="12" customHeight="1" x14ac:dyDescent="0.25">
      <c r="A33" s="59" t="s">
        <v>35</v>
      </c>
      <c r="B33" s="230">
        <v>1306.534973825117</v>
      </c>
      <c r="C33" s="230">
        <v>1307.109844602885</v>
      </c>
      <c r="D33" s="230">
        <v>1238.8596623657661</v>
      </c>
      <c r="E33" s="230">
        <v>874.70381496510527</v>
      </c>
      <c r="F33" s="230">
        <v>1469.9414935181339</v>
      </c>
      <c r="G33" s="230">
        <v>1461.948784929966</v>
      </c>
      <c r="H33" s="230">
        <v>1506.5042973598379</v>
      </c>
      <c r="I33" s="230">
        <v>1376.6262008671761</v>
      </c>
      <c r="J33" s="230">
        <v>1387.9912365444759</v>
      </c>
      <c r="K33" s="230">
        <v>1187.7593845335541</v>
      </c>
      <c r="L33" s="230">
        <v>1297.157566712908</v>
      </c>
      <c r="M33" s="230">
        <v>1210.081241351457</v>
      </c>
      <c r="N33" s="230">
        <v>1257.286448415666</v>
      </c>
      <c r="O33" s="230">
        <v>1333.750154660785</v>
      </c>
      <c r="P33" s="230">
        <v>1084.954427871201</v>
      </c>
      <c r="Q33" s="230">
        <v>1189.2735559437431</v>
      </c>
      <c r="R33" s="230">
        <v>1261.126181275697</v>
      </c>
      <c r="S33" s="230">
        <v>1275.4844390895171</v>
      </c>
      <c r="T33" s="230">
        <v>1247.856571730141</v>
      </c>
      <c r="U33" s="230">
        <v>1249.843232358221</v>
      </c>
      <c r="V33" s="230">
        <v>1182.296621245313</v>
      </c>
      <c r="W33" s="230">
        <v>1289.2426725254029</v>
      </c>
      <c r="X33" s="230">
        <v>1057.526735800928</v>
      </c>
      <c r="Y33" s="230">
        <v>1034.95206211855</v>
      </c>
      <c r="DA33" s="71" t="s">
        <v>2661</v>
      </c>
    </row>
    <row r="34" spans="1:105" ht="12" customHeight="1" x14ac:dyDescent="0.25">
      <c r="A34" s="60" t="s">
        <v>2578</v>
      </c>
      <c r="B34" s="329">
        <v>0</v>
      </c>
      <c r="C34" s="329">
        <v>0</v>
      </c>
      <c r="D34" s="329">
        <v>0</v>
      </c>
      <c r="E34" s="329">
        <v>0</v>
      </c>
      <c r="F34" s="329">
        <v>0</v>
      </c>
      <c r="G34" s="329">
        <v>0</v>
      </c>
      <c r="H34" s="329">
        <v>0</v>
      </c>
      <c r="I34" s="329">
        <v>0</v>
      </c>
      <c r="J34" s="329">
        <v>0</v>
      </c>
      <c r="K34" s="329">
        <v>0</v>
      </c>
      <c r="L34" s="329">
        <v>0</v>
      </c>
      <c r="M34" s="329">
        <v>0</v>
      </c>
      <c r="N34" s="329">
        <v>0</v>
      </c>
      <c r="O34" s="329">
        <v>0</v>
      </c>
      <c r="P34" s="329">
        <v>0</v>
      </c>
      <c r="Q34" s="329">
        <v>0</v>
      </c>
      <c r="R34" s="329">
        <v>0</v>
      </c>
      <c r="S34" s="329">
        <v>0</v>
      </c>
      <c r="T34" s="329">
        <v>0</v>
      </c>
      <c r="U34" s="329">
        <v>0</v>
      </c>
      <c r="V34" s="329">
        <v>0</v>
      </c>
      <c r="W34" s="329">
        <v>0</v>
      </c>
      <c r="X34" s="329">
        <v>0</v>
      </c>
      <c r="Y34" s="329">
        <v>0</v>
      </c>
      <c r="DA34" s="72" t="s">
        <v>2662</v>
      </c>
    </row>
    <row r="35" spans="1:105" ht="12" customHeight="1" x14ac:dyDescent="0.25">
      <c r="A35" s="57" t="s">
        <v>2580</v>
      </c>
      <c r="B35" s="261">
        <v>1425.558108804373</v>
      </c>
      <c r="C35" s="261">
        <v>1439.2767609373921</v>
      </c>
      <c r="D35" s="261">
        <v>1451.3412280728639</v>
      </c>
      <c r="E35" s="261">
        <v>1078.460562884899</v>
      </c>
      <c r="F35" s="261">
        <v>1364.234494591271</v>
      </c>
      <c r="G35" s="261">
        <v>1337.8364187298471</v>
      </c>
      <c r="H35" s="261">
        <v>1626.8132134075449</v>
      </c>
      <c r="I35" s="261">
        <v>1564.591480891756</v>
      </c>
      <c r="J35" s="261">
        <v>1749.3589871612801</v>
      </c>
      <c r="K35" s="261">
        <v>1568.737688500654</v>
      </c>
      <c r="L35" s="261">
        <v>1572.529106736738</v>
      </c>
      <c r="M35" s="261">
        <v>1561.33100906245</v>
      </c>
      <c r="N35" s="261">
        <v>1572.729466866339</v>
      </c>
      <c r="O35" s="261">
        <v>1566.4975223355541</v>
      </c>
      <c r="P35" s="261">
        <v>1506.247669946463</v>
      </c>
      <c r="Q35" s="261">
        <v>1375.384200158104</v>
      </c>
      <c r="R35" s="261">
        <v>1360.1697856035021</v>
      </c>
      <c r="S35" s="261">
        <v>1464.3402206574949</v>
      </c>
      <c r="T35" s="261">
        <v>1417.059683757034</v>
      </c>
      <c r="U35" s="261">
        <v>1407.3646070020679</v>
      </c>
      <c r="V35" s="261">
        <v>1289.366534606773</v>
      </c>
      <c r="W35" s="261">
        <v>1351.504433191481</v>
      </c>
      <c r="X35" s="261">
        <v>1234.2406353428039</v>
      </c>
      <c r="Y35" s="261">
        <v>1912.696029479247</v>
      </c>
      <c r="DA35" s="70" t="s">
        <v>2663</v>
      </c>
    </row>
    <row r="36" spans="1:105" ht="12" customHeight="1" x14ac:dyDescent="0.25">
      <c r="A36" s="46" t="s">
        <v>28</v>
      </c>
      <c r="B36" s="229">
        <v>45.609404837195527</v>
      </c>
      <c r="C36" s="229">
        <v>48.093543790680613</v>
      </c>
      <c r="D36" s="229">
        <v>38.795185373859191</v>
      </c>
      <c r="E36" s="229">
        <v>27.18264971732404</v>
      </c>
      <c r="F36" s="229">
        <v>23.24022115072513</v>
      </c>
      <c r="G36" s="229">
        <v>22.973479693346931</v>
      </c>
      <c r="H36" s="229">
        <v>39.084500358680579</v>
      </c>
      <c r="I36" s="229">
        <v>35.154058185496602</v>
      </c>
      <c r="J36" s="229">
        <v>40.986993440360528</v>
      </c>
      <c r="K36" s="229">
        <v>27.648993930830471</v>
      </c>
      <c r="L36" s="229">
        <v>24.217763245060041</v>
      </c>
      <c r="M36" s="229">
        <v>26.01705559230933</v>
      </c>
      <c r="N36" s="229">
        <v>22.937491785910439</v>
      </c>
      <c r="O36" s="229">
        <v>17.959963613570089</v>
      </c>
      <c r="P36" s="229">
        <v>22.992949206017091</v>
      </c>
      <c r="Q36" s="229">
        <v>11.642404363077819</v>
      </c>
      <c r="R36" s="229">
        <v>4.6943323820649097</v>
      </c>
      <c r="S36" s="229">
        <v>53.050298559375058</v>
      </c>
      <c r="T36" s="229">
        <v>17.79925930305399</v>
      </c>
      <c r="U36" s="229">
        <v>19.565732478520371</v>
      </c>
      <c r="V36" s="229">
        <v>18.639679436957639</v>
      </c>
      <c r="W36" s="229">
        <v>19.914226838294692</v>
      </c>
      <c r="X36" s="229">
        <v>19.82693195295867</v>
      </c>
      <c r="Y36" s="229">
        <v>5.0193307581689126</v>
      </c>
      <c r="DA36" s="73" t="s">
        <v>2664</v>
      </c>
    </row>
    <row r="37" spans="1:105" ht="12" customHeight="1" x14ac:dyDescent="0.25">
      <c r="A37" s="46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2665</v>
      </c>
    </row>
    <row r="38" spans="1:105" ht="12" customHeight="1" x14ac:dyDescent="0.25">
      <c r="A38" s="46" t="s">
        <v>31</v>
      </c>
      <c r="B38" s="229">
        <v>42.263692726999459</v>
      </c>
      <c r="C38" s="229">
        <v>44.336039079295134</v>
      </c>
      <c r="D38" s="229">
        <v>43.494344712262247</v>
      </c>
      <c r="E38" s="229">
        <v>94.373144514407386</v>
      </c>
      <c r="F38" s="229">
        <v>21.155719510096532</v>
      </c>
      <c r="G38" s="229">
        <v>16.41103648537781</v>
      </c>
      <c r="H38" s="229">
        <v>76.971475687219566</v>
      </c>
      <c r="I38" s="229">
        <v>84.859622200742649</v>
      </c>
      <c r="J38" s="229">
        <v>52.323763765766557</v>
      </c>
      <c r="K38" s="229">
        <v>52.955172363306382</v>
      </c>
      <c r="L38" s="229">
        <v>48.80788208578668</v>
      </c>
      <c r="M38" s="229">
        <v>55.715634746230812</v>
      </c>
      <c r="N38" s="229">
        <v>41.302518136871029</v>
      </c>
      <c r="O38" s="229">
        <v>38.717338831495432</v>
      </c>
      <c r="P38" s="229">
        <v>34.946683511245674</v>
      </c>
      <c r="Q38" s="229">
        <v>33.100900701417871</v>
      </c>
      <c r="R38" s="229">
        <v>25.562941261942161</v>
      </c>
      <c r="S38" s="229">
        <v>26.30093737941279</v>
      </c>
      <c r="T38" s="229">
        <v>27.38672798910665</v>
      </c>
      <c r="U38" s="229">
        <v>20.70098273182353</v>
      </c>
      <c r="V38" s="229">
        <v>18.036019667736081</v>
      </c>
      <c r="W38" s="229">
        <v>20.673309794819239</v>
      </c>
      <c r="X38" s="229">
        <v>36.272474200866142</v>
      </c>
      <c r="Y38" s="229">
        <v>27.61955936305386</v>
      </c>
      <c r="DA38" s="73" t="s">
        <v>2666</v>
      </c>
    </row>
    <row r="39" spans="1:105" ht="12" customHeight="1" x14ac:dyDescent="0.25">
      <c r="A39" s="46" t="s">
        <v>159</v>
      </c>
      <c r="B39" s="229">
        <v>383.08087386407527</v>
      </c>
      <c r="C39" s="229">
        <v>388.08236893530972</v>
      </c>
      <c r="D39" s="229">
        <v>445.08469241434358</v>
      </c>
      <c r="E39" s="229">
        <v>398.26982456419688</v>
      </c>
      <c r="F39" s="229">
        <v>380.70122167327003</v>
      </c>
      <c r="G39" s="229">
        <v>374.95158293442267</v>
      </c>
      <c r="H39" s="229">
        <v>380.90005947670232</v>
      </c>
      <c r="I39" s="229">
        <v>399.54277567109352</v>
      </c>
      <c r="J39" s="229">
        <v>468.41188846210707</v>
      </c>
      <c r="K39" s="229">
        <v>566.7911096566163</v>
      </c>
      <c r="L39" s="229">
        <v>466.13453931611832</v>
      </c>
      <c r="M39" s="229">
        <v>398.98389887317899</v>
      </c>
      <c r="N39" s="229">
        <v>378.81812330441443</v>
      </c>
      <c r="O39" s="229">
        <v>339.24280285226592</v>
      </c>
      <c r="P39" s="229">
        <v>303.23146849587943</v>
      </c>
      <c r="Q39" s="229">
        <v>205.95185275988911</v>
      </c>
      <c r="R39" s="229">
        <v>200.87914887912689</v>
      </c>
      <c r="S39" s="229">
        <v>204.70030814065811</v>
      </c>
      <c r="T39" s="229">
        <v>190.9836783501386</v>
      </c>
      <c r="U39" s="229">
        <v>183.92960630745509</v>
      </c>
      <c r="V39" s="229">
        <v>201.43226703859321</v>
      </c>
      <c r="W39" s="229">
        <v>173.66055936354931</v>
      </c>
      <c r="X39" s="229">
        <v>191.43858226375039</v>
      </c>
      <c r="Y39" s="229">
        <v>151.75748443701269</v>
      </c>
      <c r="DA39" s="73" t="s">
        <v>2667</v>
      </c>
    </row>
    <row r="40" spans="1:105" ht="12" customHeight="1" x14ac:dyDescent="0.25">
      <c r="A40" s="46" t="s">
        <v>32</v>
      </c>
      <c r="B40" s="229">
        <v>18.380035335801981</v>
      </c>
      <c r="C40" s="229">
        <v>23.647415648077502</v>
      </c>
      <c r="D40" s="229">
        <v>37.129895767177217</v>
      </c>
      <c r="E40" s="229">
        <v>9.2114099029402841</v>
      </c>
      <c r="F40" s="229">
        <v>10.98456008873733</v>
      </c>
      <c r="G40" s="229">
        <v>6.7372651072722229</v>
      </c>
      <c r="H40" s="229">
        <v>5.7140219059622428</v>
      </c>
      <c r="I40" s="229">
        <v>7.6879968373375913</v>
      </c>
      <c r="J40" s="229">
        <v>3.1311001977864721</v>
      </c>
      <c r="K40" s="229">
        <v>2.895052843419053</v>
      </c>
      <c r="L40" s="229">
        <v>2.9703935757304532</v>
      </c>
      <c r="M40" s="229">
        <v>2.139492316554779</v>
      </c>
      <c r="N40" s="229">
        <v>2.1147027014171398</v>
      </c>
      <c r="O40" s="229">
        <v>2.0814545911679359</v>
      </c>
      <c r="P40" s="229">
        <v>1.175334335371212</v>
      </c>
      <c r="Q40" s="229">
        <v>1.1047500848809151</v>
      </c>
      <c r="R40" s="229">
        <v>8.3908668093593874</v>
      </c>
      <c r="S40" s="229">
        <v>3.237403900048935</v>
      </c>
      <c r="T40" s="229">
        <v>3.2548114871341718</v>
      </c>
      <c r="U40" s="229">
        <v>1.080980348601386</v>
      </c>
      <c r="V40" s="229">
        <v>1.036001111078783</v>
      </c>
      <c r="W40" s="229">
        <v>2.0652901145061171</v>
      </c>
      <c r="X40" s="229">
        <v>0</v>
      </c>
      <c r="Y40" s="229">
        <v>0</v>
      </c>
      <c r="DA40" s="73" t="s">
        <v>2668</v>
      </c>
    </row>
    <row r="41" spans="1:105" ht="12" customHeight="1" x14ac:dyDescent="0.25">
      <c r="A41" s="46" t="s">
        <v>33</v>
      </c>
      <c r="B41" s="229">
        <v>0</v>
      </c>
      <c r="C41" s="229">
        <v>0</v>
      </c>
      <c r="D41" s="229">
        <v>0</v>
      </c>
      <c r="E41" s="229">
        <v>2.943845279997559</v>
      </c>
      <c r="F41" s="229">
        <v>2.943845279998814</v>
      </c>
      <c r="G41" s="229">
        <v>0</v>
      </c>
      <c r="H41" s="229">
        <v>0</v>
      </c>
      <c r="I41" s="229">
        <v>0</v>
      </c>
      <c r="J41" s="229">
        <v>3.0624749999982419</v>
      </c>
      <c r="K41" s="229">
        <v>15.312023999995491</v>
      </c>
      <c r="L41" s="229">
        <v>6.124598999998204</v>
      </c>
      <c r="M41" s="229">
        <v>6.0063202799954318</v>
      </c>
      <c r="N41" s="229">
        <v>5.8876905599984362</v>
      </c>
      <c r="O41" s="229">
        <v>5.8876905599979974</v>
      </c>
      <c r="P41" s="229">
        <v>5.7911104799956936</v>
      </c>
      <c r="Q41" s="229">
        <v>5.623018919995908</v>
      </c>
      <c r="R41" s="229">
        <v>5.7908465999979928</v>
      </c>
      <c r="S41" s="229">
        <v>0</v>
      </c>
      <c r="T41" s="229">
        <v>8.6864018399931933</v>
      </c>
      <c r="U41" s="229">
        <v>8.6864018399937901</v>
      </c>
      <c r="V41" s="229">
        <v>8.6864018399914738</v>
      </c>
      <c r="W41" s="229">
        <v>8.6864018399919942</v>
      </c>
      <c r="X41" s="229">
        <v>2.8955552399971469</v>
      </c>
      <c r="Y41" s="229">
        <v>1068.4113296393009</v>
      </c>
      <c r="DA41" s="73" t="s">
        <v>2669</v>
      </c>
    </row>
    <row r="42" spans="1:105" ht="12" customHeight="1" x14ac:dyDescent="0.25">
      <c r="A42" s="46" t="s">
        <v>35</v>
      </c>
      <c r="B42" s="229">
        <v>809.79066204033734</v>
      </c>
      <c r="C42" s="229">
        <v>822.23039348405518</v>
      </c>
      <c r="D42" s="229">
        <v>778.42562980525054</v>
      </c>
      <c r="E42" s="229">
        <v>542.52364890603633</v>
      </c>
      <c r="F42" s="229">
        <v>923.52819574284354</v>
      </c>
      <c r="G42" s="229">
        <v>915.60107678302779</v>
      </c>
      <c r="H42" s="229">
        <v>1123.9772240061809</v>
      </c>
      <c r="I42" s="229">
        <v>1037.264157420286</v>
      </c>
      <c r="J42" s="229">
        <v>1181.013937895262</v>
      </c>
      <c r="K42" s="229">
        <v>902.99222130648582</v>
      </c>
      <c r="L42" s="229">
        <v>1023.740189758044</v>
      </c>
      <c r="M42" s="229">
        <v>1071.7713672425809</v>
      </c>
      <c r="N42" s="229">
        <v>1094.073836462934</v>
      </c>
      <c r="O42" s="229">
        <v>1133.243779354267</v>
      </c>
      <c r="P42" s="229">
        <v>1113.3516495179731</v>
      </c>
      <c r="Q42" s="229">
        <v>1090.565438928862</v>
      </c>
      <c r="R42" s="229">
        <v>1084.379534338221</v>
      </c>
      <c r="S42" s="229">
        <v>1145.1087531948201</v>
      </c>
      <c r="T42" s="229">
        <v>1129.536299277238</v>
      </c>
      <c r="U42" s="229">
        <v>1125.0750572313091</v>
      </c>
      <c r="V42" s="229">
        <v>997.99865370445912</v>
      </c>
      <c r="W42" s="229">
        <v>1082.9342043739589</v>
      </c>
      <c r="X42" s="229">
        <v>935.20792576207987</v>
      </c>
      <c r="Y42" s="229">
        <v>642.24502624172158</v>
      </c>
      <c r="DA42" s="73" t="s">
        <v>2670</v>
      </c>
    </row>
    <row r="43" spans="1:105" ht="12" customHeight="1" x14ac:dyDescent="0.25">
      <c r="A43" s="46" t="s">
        <v>36</v>
      </c>
      <c r="B43" s="229">
        <v>126.4334399999631</v>
      </c>
      <c r="C43" s="229">
        <v>112.8869999999738</v>
      </c>
      <c r="D43" s="229">
        <v>108.41147999997099</v>
      </c>
      <c r="E43" s="229">
        <v>3.9560399999967188</v>
      </c>
      <c r="F43" s="229">
        <v>1.598399999999355</v>
      </c>
      <c r="G43" s="229">
        <v>1.078919999999554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26.613359999992941</v>
      </c>
      <c r="O43" s="229">
        <v>28.77119999999022</v>
      </c>
      <c r="P43" s="229">
        <v>24.615359999981688</v>
      </c>
      <c r="Q43" s="229">
        <v>27.252719999980151</v>
      </c>
      <c r="R43" s="229">
        <v>25.814159999991048</v>
      </c>
      <c r="S43" s="229">
        <v>23.496479999984679</v>
      </c>
      <c r="T43" s="229">
        <v>13.626359999989321</v>
      </c>
      <c r="U43" s="229">
        <v>16.22375999998841</v>
      </c>
      <c r="V43" s="229">
        <v>16.960142879983358</v>
      </c>
      <c r="W43" s="229">
        <v>13.701484799987369</v>
      </c>
      <c r="X43" s="229">
        <v>14.67810719998554</v>
      </c>
      <c r="Y43" s="229">
        <v>17.643299039988449</v>
      </c>
      <c r="DA43" s="73" t="s">
        <v>2671</v>
      </c>
    </row>
    <row r="44" spans="1:105" ht="12" customHeight="1" x14ac:dyDescent="0.25">
      <c r="A44" s="46" t="s">
        <v>38</v>
      </c>
      <c r="B44" s="229">
        <v>0</v>
      </c>
      <c r="C44" s="229">
        <v>0</v>
      </c>
      <c r="D44" s="229">
        <v>0</v>
      </c>
      <c r="E44" s="229">
        <v>0</v>
      </c>
      <c r="F44" s="229">
        <v>8.2331145599966779E-2</v>
      </c>
      <c r="G44" s="229">
        <v>8.3057726399965698E-2</v>
      </c>
      <c r="H44" s="229">
        <v>0.16593197279994079</v>
      </c>
      <c r="I44" s="229">
        <v>8.2870576799976003E-2</v>
      </c>
      <c r="J44" s="229">
        <v>0.42882839999975381</v>
      </c>
      <c r="K44" s="229">
        <v>0.14311439999995779</v>
      </c>
      <c r="L44" s="229">
        <v>0.53373975599984336</v>
      </c>
      <c r="M44" s="229">
        <v>0.69724001159947013</v>
      </c>
      <c r="N44" s="229">
        <v>0.98174391479973944</v>
      </c>
      <c r="O44" s="229">
        <v>0.59329253279979799</v>
      </c>
      <c r="P44" s="229">
        <v>0.14311439999989359</v>
      </c>
      <c r="Q44" s="229">
        <v>0.14311439999989581</v>
      </c>
      <c r="R44" s="229">
        <v>4.6579553327983856</v>
      </c>
      <c r="S44" s="229">
        <v>8.4460394831944932</v>
      </c>
      <c r="T44" s="229">
        <v>25.7861455103798</v>
      </c>
      <c r="U44" s="229">
        <v>32.102086064377048</v>
      </c>
      <c r="V44" s="229">
        <v>26.577368927973922</v>
      </c>
      <c r="W44" s="229">
        <v>29.86895606637248</v>
      </c>
      <c r="X44" s="229">
        <v>33.921058723166581</v>
      </c>
      <c r="Y44" s="229">
        <v>0</v>
      </c>
      <c r="DA44" s="73" t="s">
        <v>2672</v>
      </c>
    </row>
    <row r="45" spans="1:105" ht="12" customHeight="1" x14ac:dyDescent="0.25">
      <c r="A45" s="46" t="s">
        <v>39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2673</v>
      </c>
    </row>
    <row r="46" spans="1:105" ht="12" customHeight="1" x14ac:dyDescent="0.25">
      <c r="A46" s="57" t="s">
        <v>2592</v>
      </c>
      <c r="B46" s="261">
        <v>0</v>
      </c>
      <c r="C46" s="261">
        <v>0</v>
      </c>
      <c r="D46" s="261">
        <v>0</v>
      </c>
      <c r="E46" s="261">
        <v>0</v>
      </c>
      <c r="F46" s="261">
        <v>0</v>
      </c>
      <c r="G46" s="261">
        <v>0</v>
      </c>
      <c r="H46" s="261">
        <v>0</v>
      </c>
      <c r="I46" s="261">
        <v>0</v>
      </c>
      <c r="J46" s="261">
        <v>0</v>
      </c>
      <c r="K46" s="261">
        <v>0</v>
      </c>
      <c r="L46" s="261">
        <v>0</v>
      </c>
      <c r="M46" s="261">
        <v>0</v>
      </c>
      <c r="N46" s="261">
        <v>0</v>
      </c>
      <c r="O46" s="261">
        <v>0</v>
      </c>
      <c r="P46" s="261">
        <v>0</v>
      </c>
      <c r="Q46" s="261">
        <v>0</v>
      </c>
      <c r="R46" s="261">
        <v>0</v>
      </c>
      <c r="S46" s="261">
        <v>0</v>
      </c>
      <c r="T46" s="261">
        <v>0</v>
      </c>
      <c r="U46" s="261">
        <v>0</v>
      </c>
      <c r="V46" s="261">
        <v>0</v>
      </c>
      <c r="W46" s="261">
        <v>0</v>
      </c>
      <c r="X46" s="261">
        <v>0</v>
      </c>
      <c r="Y46" s="261">
        <v>0</v>
      </c>
      <c r="DA46" s="70" t="s">
        <v>2674</v>
      </c>
    </row>
    <row r="47" spans="1:105" ht="12" customHeight="1" x14ac:dyDescent="0.25">
      <c r="A47" s="41" t="s">
        <v>2594</v>
      </c>
      <c r="B47" s="350">
        <v>0</v>
      </c>
      <c r="C47" s="350">
        <v>0</v>
      </c>
      <c r="D47" s="350">
        <v>0</v>
      </c>
      <c r="E47" s="350">
        <v>0</v>
      </c>
      <c r="F47" s="350">
        <v>0</v>
      </c>
      <c r="G47" s="350">
        <v>0</v>
      </c>
      <c r="H47" s="350">
        <v>0</v>
      </c>
      <c r="I47" s="350">
        <v>0</v>
      </c>
      <c r="J47" s="350">
        <v>0</v>
      </c>
      <c r="K47" s="350">
        <v>0</v>
      </c>
      <c r="L47" s="350">
        <v>0</v>
      </c>
      <c r="M47" s="350">
        <v>0</v>
      </c>
      <c r="N47" s="350">
        <v>0</v>
      </c>
      <c r="O47" s="350">
        <v>0</v>
      </c>
      <c r="P47" s="350">
        <v>0</v>
      </c>
      <c r="Q47" s="350">
        <v>0</v>
      </c>
      <c r="R47" s="350">
        <v>0</v>
      </c>
      <c r="S47" s="350">
        <v>0</v>
      </c>
      <c r="T47" s="350">
        <v>0</v>
      </c>
      <c r="U47" s="350">
        <v>0</v>
      </c>
      <c r="V47" s="350">
        <v>0</v>
      </c>
      <c r="W47" s="350">
        <v>0</v>
      </c>
      <c r="X47" s="350">
        <v>0</v>
      </c>
      <c r="Y47" s="350">
        <v>0</v>
      </c>
      <c r="DA47" s="97" t="s">
        <v>2675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429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24</v>
      </c>
      <c r="B51" s="232">
        <f t="shared" ref="B51:Y51" si="3">SUM(B$52:B$56,B$58:B$59,B$61:B$62,B$64:B$68)</f>
        <v>1</v>
      </c>
      <c r="C51" s="232">
        <f t="shared" si="3"/>
        <v>0.99999999999999978</v>
      </c>
      <c r="D51" s="232">
        <f t="shared" si="3"/>
        <v>1.0000000000000002</v>
      </c>
      <c r="E51" s="232">
        <f t="shared" si="3"/>
        <v>1.0000000000000002</v>
      </c>
      <c r="F51" s="232">
        <f t="shared" si="3"/>
        <v>1</v>
      </c>
      <c r="G51" s="232">
        <f t="shared" si="3"/>
        <v>1</v>
      </c>
      <c r="H51" s="232">
        <f t="shared" si="3"/>
        <v>1</v>
      </c>
      <c r="I51" s="232">
        <f t="shared" si="3"/>
        <v>0.99999999999999989</v>
      </c>
      <c r="J51" s="232">
        <f t="shared" si="3"/>
        <v>1</v>
      </c>
      <c r="K51" s="232">
        <f t="shared" si="3"/>
        <v>0.99999999999999978</v>
      </c>
      <c r="L51" s="232">
        <f t="shared" si="3"/>
        <v>0.99999999999999978</v>
      </c>
      <c r="M51" s="232">
        <f t="shared" si="3"/>
        <v>0.99999999999999978</v>
      </c>
      <c r="N51" s="232">
        <f t="shared" si="3"/>
        <v>1</v>
      </c>
      <c r="O51" s="232">
        <f t="shared" si="3"/>
        <v>0.99999999999999989</v>
      </c>
      <c r="P51" s="232">
        <f t="shared" si="3"/>
        <v>0.99999999999999956</v>
      </c>
      <c r="Q51" s="232">
        <f t="shared" si="3"/>
        <v>0.99999999999999978</v>
      </c>
      <c r="R51" s="232">
        <f t="shared" si="3"/>
        <v>1.0000000000000002</v>
      </c>
      <c r="S51" s="232">
        <f t="shared" si="3"/>
        <v>1</v>
      </c>
      <c r="T51" s="232">
        <f t="shared" si="3"/>
        <v>1</v>
      </c>
      <c r="U51" s="232">
        <f t="shared" si="3"/>
        <v>0.99999999999999978</v>
      </c>
      <c r="V51" s="232">
        <f t="shared" si="3"/>
        <v>0.99999999999999989</v>
      </c>
      <c r="W51" s="232">
        <f t="shared" si="3"/>
        <v>1</v>
      </c>
      <c r="X51" s="232">
        <f t="shared" si="3"/>
        <v>1</v>
      </c>
      <c r="Y51" s="232">
        <f t="shared" si="3"/>
        <v>1</v>
      </c>
      <c r="DA51" s="95"/>
    </row>
    <row r="52" spans="1:105" ht="12" customHeight="1" x14ac:dyDescent="0.25">
      <c r="A52" s="55" t="s">
        <v>91</v>
      </c>
      <c r="B52" s="299">
        <f t="shared" ref="B52:Y52" si="4">IF(B$6=0,0,B$6/B$5)</f>
        <v>0</v>
      </c>
      <c r="C52" s="299">
        <f t="shared" si="4"/>
        <v>0</v>
      </c>
      <c r="D52" s="299">
        <f t="shared" si="4"/>
        <v>0</v>
      </c>
      <c r="E52" s="299">
        <f t="shared" si="4"/>
        <v>0</v>
      </c>
      <c r="F52" s="299">
        <f t="shared" si="4"/>
        <v>0</v>
      </c>
      <c r="G52" s="299">
        <f t="shared" si="4"/>
        <v>0</v>
      </c>
      <c r="H52" s="299">
        <f t="shared" si="4"/>
        <v>0</v>
      </c>
      <c r="I52" s="299">
        <f t="shared" si="4"/>
        <v>0</v>
      </c>
      <c r="J52" s="299">
        <f t="shared" si="4"/>
        <v>0</v>
      </c>
      <c r="K52" s="299">
        <f t="shared" si="4"/>
        <v>0</v>
      </c>
      <c r="L52" s="299">
        <f t="shared" si="4"/>
        <v>0</v>
      </c>
      <c r="M52" s="299">
        <f t="shared" si="4"/>
        <v>0</v>
      </c>
      <c r="N52" s="299">
        <f t="shared" si="4"/>
        <v>0</v>
      </c>
      <c r="O52" s="299">
        <f t="shared" si="4"/>
        <v>0</v>
      </c>
      <c r="P52" s="299">
        <f t="shared" si="4"/>
        <v>0</v>
      </c>
      <c r="Q52" s="299">
        <f t="shared" si="4"/>
        <v>0</v>
      </c>
      <c r="R52" s="299">
        <f t="shared" si="4"/>
        <v>0</v>
      </c>
      <c r="S52" s="299">
        <f t="shared" si="4"/>
        <v>0</v>
      </c>
      <c r="T52" s="299">
        <f t="shared" si="4"/>
        <v>0</v>
      </c>
      <c r="U52" s="299">
        <f t="shared" si="4"/>
        <v>0</v>
      </c>
      <c r="V52" s="299">
        <f t="shared" si="4"/>
        <v>0</v>
      </c>
      <c r="W52" s="299">
        <f t="shared" si="4"/>
        <v>0</v>
      </c>
      <c r="X52" s="299">
        <f t="shared" si="4"/>
        <v>0</v>
      </c>
      <c r="Y52" s="299">
        <f t="shared" si="4"/>
        <v>0</v>
      </c>
      <c r="DA52" s="67"/>
    </row>
    <row r="53" spans="1:105" ht="12" customHeight="1" x14ac:dyDescent="0.25">
      <c r="A53" s="173" t="s">
        <v>92</v>
      </c>
      <c r="B53" s="233">
        <f t="shared" ref="B53:Y53" si="5">IF(B$7=0,0,B$7/B$5)</f>
        <v>0</v>
      </c>
      <c r="C53" s="233">
        <f t="shared" si="5"/>
        <v>0</v>
      </c>
      <c r="D53" s="233">
        <f t="shared" si="5"/>
        <v>0</v>
      </c>
      <c r="E53" s="233">
        <f t="shared" si="5"/>
        <v>0</v>
      </c>
      <c r="F53" s="233">
        <f t="shared" si="5"/>
        <v>0</v>
      </c>
      <c r="G53" s="233">
        <f t="shared" si="5"/>
        <v>0</v>
      </c>
      <c r="H53" s="233">
        <f t="shared" si="5"/>
        <v>0</v>
      </c>
      <c r="I53" s="233">
        <f t="shared" si="5"/>
        <v>0</v>
      </c>
      <c r="J53" s="233">
        <f t="shared" si="5"/>
        <v>0</v>
      </c>
      <c r="K53" s="233">
        <f t="shared" si="5"/>
        <v>0</v>
      </c>
      <c r="L53" s="233">
        <f t="shared" si="5"/>
        <v>0</v>
      </c>
      <c r="M53" s="233">
        <f t="shared" si="5"/>
        <v>0</v>
      </c>
      <c r="N53" s="233">
        <f t="shared" si="5"/>
        <v>0</v>
      </c>
      <c r="O53" s="233">
        <f t="shared" si="5"/>
        <v>0</v>
      </c>
      <c r="P53" s="233">
        <f t="shared" si="5"/>
        <v>0</v>
      </c>
      <c r="Q53" s="233">
        <f t="shared" si="5"/>
        <v>0</v>
      </c>
      <c r="R53" s="233">
        <f t="shared" si="5"/>
        <v>0</v>
      </c>
      <c r="S53" s="233">
        <f t="shared" si="5"/>
        <v>0</v>
      </c>
      <c r="T53" s="233">
        <f t="shared" si="5"/>
        <v>0</v>
      </c>
      <c r="U53" s="233">
        <f t="shared" si="5"/>
        <v>0</v>
      </c>
      <c r="V53" s="233">
        <f t="shared" si="5"/>
        <v>0</v>
      </c>
      <c r="W53" s="233">
        <f t="shared" si="5"/>
        <v>0</v>
      </c>
      <c r="X53" s="233">
        <f t="shared" si="5"/>
        <v>0</v>
      </c>
      <c r="Y53" s="233">
        <f t="shared" si="5"/>
        <v>0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0</v>
      </c>
      <c r="C54" s="233">
        <f t="shared" si="6"/>
        <v>0</v>
      </c>
      <c r="D54" s="233">
        <f t="shared" si="6"/>
        <v>0</v>
      </c>
      <c r="E54" s="233">
        <f t="shared" si="6"/>
        <v>0</v>
      </c>
      <c r="F54" s="233">
        <f t="shared" si="6"/>
        <v>0</v>
      </c>
      <c r="G54" s="233">
        <f t="shared" si="6"/>
        <v>0</v>
      </c>
      <c r="H54" s="233">
        <f t="shared" si="6"/>
        <v>0</v>
      </c>
      <c r="I54" s="233">
        <f t="shared" si="6"/>
        <v>0</v>
      </c>
      <c r="J54" s="233">
        <f t="shared" si="6"/>
        <v>0</v>
      </c>
      <c r="K54" s="233">
        <f t="shared" si="6"/>
        <v>0</v>
      </c>
      <c r="L54" s="233">
        <f t="shared" si="6"/>
        <v>0</v>
      </c>
      <c r="M54" s="233">
        <f t="shared" si="6"/>
        <v>0</v>
      </c>
      <c r="N54" s="233">
        <f t="shared" si="6"/>
        <v>0</v>
      </c>
      <c r="O54" s="233">
        <f t="shared" si="6"/>
        <v>0</v>
      </c>
      <c r="P54" s="233">
        <f t="shared" si="6"/>
        <v>0</v>
      </c>
      <c r="Q54" s="233">
        <f t="shared" si="6"/>
        <v>0</v>
      </c>
      <c r="R54" s="233">
        <f t="shared" si="6"/>
        <v>0</v>
      </c>
      <c r="S54" s="233">
        <f t="shared" si="6"/>
        <v>0</v>
      </c>
      <c r="T54" s="233">
        <f t="shared" si="6"/>
        <v>0</v>
      </c>
      <c r="U54" s="233">
        <f t="shared" si="6"/>
        <v>0</v>
      </c>
      <c r="V54" s="233">
        <f t="shared" si="6"/>
        <v>0</v>
      </c>
      <c r="W54" s="233">
        <f t="shared" si="6"/>
        <v>0</v>
      </c>
      <c r="X54" s="233">
        <f t="shared" si="6"/>
        <v>0</v>
      </c>
      <c r="Y54" s="233">
        <f t="shared" si="6"/>
        <v>0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0</v>
      </c>
      <c r="C55" s="233">
        <f t="shared" si="7"/>
        <v>0</v>
      </c>
      <c r="D55" s="233">
        <f t="shared" si="7"/>
        <v>0</v>
      </c>
      <c r="E55" s="233">
        <f t="shared" si="7"/>
        <v>0</v>
      </c>
      <c r="F55" s="233">
        <f t="shared" si="7"/>
        <v>0</v>
      </c>
      <c r="G55" s="233">
        <f t="shared" si="7"/>
        <v>0</v>
      </c>
      <c r="H55" s="233">
        <f t="shared" si="7"/>
        <v>0</v>
      </c>
      <c r="I55" s="233">
        <f t="shared" si="7"/>
        <v>0</v>
      </c>
      <c r="J55" s="233">
        <f t="shared" si="7"/>
        <v>0</v>
      </c>
      <c r="K55" s="233">
        <f t="shared" si="7"/>
        <v>0</v>
      </c>
      <c r="L55" s="233">
        <f t="shared" si="7"/>
        <v>0</v>
      </c>
      <c r="M55" s="233">
        <f t="shared" si="7"/>
        <v>0</v>
      </c>
      <c r="N55" s="233">
        <f t="shared" si="7"/>
        <v>0</v>
      </c>
      <c r="O55" s="233">
        <f t="shared" si="7"/>
        <v>0</v>
      </c>
      <c r="P55" s="233">
        <f t="shared" si="7"/>
        <v>0</v>
      </c>
      <c r="Q55" s="233">
        <f t="shared" si="7"/>
        <v>0</v>
      </c>
      <c r="R55" s="233">
        <f t="shared" si="7"/>
        <v>0</v>
      </c>
      <c r="S55" s="233">
        <f t="shared" si="7"/>
        <v>0</v>
      </c>
      <c r="T55" s="233">
        <f t="shared" si="7"/>
        <v>0</v>
      </c>
      <c r="U55" s="233">
        <f t="shared" si="7"/>
        <v>0</v>
      </c>
      <c r="V55" s="233">
        <f t="shared" si="7"/>
        <v>0</v>
      </c>
      <c r="W55" s="233">
        <f t="shared" si="7"/>
        <v>0</v>
      </c>
      <c r="X55" s="233">
        <f t="shared" si="7"/>
        <v>0</v>
      </c>
      <c r="Y55" s="233">
        <f t="shared" si="7"/>
        <v>0</v>
      </c>
      <c r="DA55" s="177"/>
    </row>
    <row r="56" spans="1:105" ht="12" customHeight="1" x14ac:dyDescent="0.25">
      <c r="A56" s="56" t="s">
        <v>95</v>
      </c>
      <c r="B56" s="300">
        <f t="shared" ref="B56:Y56" si="8">IF(B$10=0,0,B$10/B$5)</f>
        <v>3.794743818995458E-2</v>
      </c>
      <c r="C56" s="300">
        <f t="shared" si="8"/>
        <v>3.7794983097717345E-2</v>
      </c>
      <c r="D56" s="300">
        <f t="shared" si="8"/>
        <v>3.795577243449056E-2</v>
      </c>
      <c r="E56" s="300">
        <f t="shared" si="8"/>
        <v>3.5795780546321848E-2</v>
      </c>
      <c r="F56" s="300">
        <f t="shared" si="8"/>
        <v>3.7826688195597806E-2</v>
      </c>
      <c r="G56" s="300">
        <f t="shared" si="8"/>
        <v>3.7962072826258145E-2</v>
      </c>
      <c r="H56" s="300">
        <f t="shared" si="8"/>
        <v>3.563559850954149E-2</v>
      </c>
      <c r="I56" s="300">
        <f t="shared" si="8"/>
        <v>3.5218849166201528E-2</v>
      </c>
      <c r="J56" s="300">
        <f t="shared" si="8"/>
        <v>3.3674904274725463E-2</v>
      </c>
      <c r="K56" s="300">
        <f t="shared" si="8"/>
        <v>3.5410405151972718E-2</v>
      </c>
      <c r="L56" s="300">
        <f t="shared" si="8"/>
        <v>3.4732880756465016E-2</v>
      </c>
      <c r="M56" s="300">
        <f t="shared" si="8"/>
        <v>3.2875471666453798E-2</v>
      </c>
      <c r="N56" s="300">
        <f t="shared" si="8"/>
        <v>3.3100738809281625E-2</v>
      </c>
      <c r="O56" s="300">
        <f t="shared" si="8"/>
        <v>3.3377069402167281E-2</v>
      </c>
      <c r="P56" s="300">
        <f t="shared" si="8"/>
        <v>3.0728924566333096E-2</v>
      </c>
      <c r="Q56" s="300">
        <f t="shared" si="8"/>
        <v>3.2400018647691903E-2</v>
      </c>
      <c r="R56" s="300">
        <f t="shared" si="8"/>
        <v>3.3209627854835652E-2</v>
      </c>
      <c r="S56" s="300">
        <f t="shared" si="8"/>
        <v>3.224504351574814E-2</v>
      </c>
      <c r="T56" s="300">
        <f t="shared" si="8"/>
        <v>3.2280923460277978E-2</v>
      </c>
      <c r="U56" s="300">
        <f t="shared" si="8"/>
        <v>3.2422464113601286E-2</v>
      </c>
      <c r="V56" s="300">
        <f t="shared" si="8"/>
        <v>3.3279034627152294E-2</v>
      </c>
      <c r="W56" s="300">
        <f t="shared" si="8"/>
        <v>3.3304378403410377E-2</v>
      </c>
      <c r="X56" s="300">
        <f t="shared" si="8"/>
        <v>3.2224840923347285E-2</v>
      </c>
      <c r="Y56" s="300">
        <f t="shared" si="8"/>
        <v>2.7954760816552102E-2</v>
      </c>
      <c r="DA56" s="68"/>
    </row>
    <row r="57" spans="1:105" ht="12" customHeight="1" x14ac:dyDescent="0.25">
      <c r="A57" s="174" t="s">
        <v>2555</v>
      </c>
      <c r="B57" s="301">
        <f t="shared" ref="B57:Y57" si="9">IF(B$16=0,0,B$16/B$5)</f>
        <v>0.25495604039098163</v>
      </c>
      <c r="C57" s="301">
        <f t="shared" si="9"/>
        <v>0.2546596581899539</v>
      </c>
      <c r="D57" s="301">
        <f t="shared" si="9"/>
        <v>0.25539843769702769</v>
      </c>
      <c r="E57" s="301">
        <f t="shared" si="9"/>
        <v>0.24991737993042878</v>
      </c>
      <c r="F57" s="301">
        <f t="shared" si="9"/>
        <v>0.25108111236180924</v>
      </c>
      <c r="G57" s="301">
        <f t="shared" si="9"/>
        <v>0.25116279027673727</v>
      </c>
      <c r="H57" s="301">
        <f t="shared" si="9"/>
        <v>0.24091661351156055</v>
      </c>
      <c r="I57" s="301">
        <f t="shared" si="9"/>
        <v>0.23930449672507073</v>
      </c>
      <c r="J57" s="301">
        <f t="shared" si="9"/>
        <v>0.22645266048392312</v>
      </c>
      <c r="K57" s="301">
        <f t="shared" si="9"/>
        <v>0.23699959308308804</v>
      </c>
      <c r="L57" s="301">
        <f t="shared" si="9"/>
        <v>0.23211202207331172</v>
      </c>
      <c r="M57" s="301">
        <f t="shared" si="9"/>
        <v>0.2210209588116662</v>
      </c>
      <c r="N57" s="301">
        <f t="shared" si="9"/>
        <v>0.22089945529399205</v>
      </c>
      <c r="O57" s="301">
        <f t="shared" si="9"/>
        <v>0.2219547947663329</v>
      </c>
      <c r="P57" s="301">
        <f t="shared" si="9"/>
        <v>0.2051116425304462</v>
      </c>
      <c r="Q57" s="301">
        <f t="shared" si="9"/>
        <v>0.21494255303117846</v>
      </c>
      <c r="R57" s="301">
        <f t="shared" si="9"/>
        <v>0.21946985593823165</v>
      </c>
      <c r="S57" s="301">
        <f t="shared" si="9"/>
        <v>0.21797596852548815</v>
      </c>
      <c r="T57" s="301">
        <f t="shared" si="9"/>
        <v>0.21525570462249446</v>
      </c>
      <c r="U57" s="301">
        <f t="shared" si="9"/>
        <v>0.21558945398903953</v>
      </c>
      <c r="V57" s="301">
        <f t="shared" si="9"/>
        <v>0.22118317274746938</v>
      </c>
      <c r="W57" s="301">
        <f t="shared" si="9"/>
        <v>0.22176856486335664</v>
      </c>
      <c r="X57" s="301">
        <f t="shared" si="9"/>
        <v>0.21682552847060907</v>
      </c>
      <c r="Y57" s="301">
        <f t="shared" si="9"/>
        <v>0.18711446749215185</v>
      </c>
      <c r="DA57" s="178"/>
    </row>
    <row r="58" spans="1:105" ht="12" customHeight="1" x14ac:dyDescent="0.25">
      <c r="A58" s="62" t="s">
        <v>2556</v>
      </c>
      <c r="B58" s="302">
        <f t="shared" ref="B58:Y58" si="10">IF(B$17=0,0,B$17/B$5)</f>
        <v>0.25495604039098163</v>
      </c>
      <c r="C58" s="302">
        <f t="shared" si="10"/>
        <v>0.2546596581899539</v>
      </c>
      <c r="D58" s="302">
        <f t="shared" si="10"/>
        <v>0.25539843769702769</v>
      </c>
      <c r="E58" s="302">
        <f t="shared" si="10"/>
        <v>0.24991737993042878</v>
      </c>
      <c r="F58" s="302">
        <f t="shared" si="10"/>
        <v>0.25108111236180924</v>
      </c>
      <c r="G58" s="302">
        <f t="shared" si="10"/>
        <v>0.25116279027673727</v>
      </c>
      <c r="H58" s="302">
        <f t="shared" si="10"/>
        <v>0.24091661351156055</v>
      </c>
      <c r="I58" s="302">
        <f t="shared" si="10"/>
        <v>0.23930449672507073</v>
      </c>
      <c r="J58" s="302">
        <f t="shared" si="10"/>
        <v>0.22645266048392312</v>
      </c>
      <c r="K58" s="302">
        <f t="shared" si="10"/>
        <v>0.23699959308308804</v>
      </c>
      <c r="L58" s="302">
        <f t="shared" si="10"/>
        <v>0.23211202207331172</v>
      </c>
      <c r="M58" s="302">
        <f t="shared" si="10"/>
        <v>0.2210209588116662</v>
      </c>
      <c r="N58" s="302">
        <f t="shared" si="10"/>
        <v>0.22089945529399205</v>
      </c>
      <c r="O58" s="302">
        <f t="shared" si="10"/>
        <v>0.2219547947663329</v>
      </c>
      <c r="P58" s="302">
        <f t="shared" si="10"/>
        <v>0.2051116425304462</v>
      </c>
      <c r="Q58" s="302">
        <f t="shared" si="10"/>
        <v>0.21494255303117846</v>
      </c>
      <c r="R58" s="302">
        <f t="shared" si="10"/>
        <v>0.21946985593823165</v>
      </c>
      <c r="S58" s="302">
        <f t="shared" si="10"/>
        <v>0.21797596852548815</v>
      </c>
      <c r="T58" s="302">
        <f t="shared" si="10"/>
        <v>0.21525570462249446</v>
      </c>
      <c r="U58" s="302">
        <f t="shared" si="10"/>
        <v>0.21558945398903953</v>
      </c>
      <c r="V58" s="302">
        <f t="shared" si="10"/>
        <v>0.22118317274746938</v>
      </c>
      <c r="W58" s="302">
        <f t="shared" si="10"/>
        <v>0.22176856486335664</v>
      </c>
      <c r="X58" s="302">
        <f t="shared" si="10"/>
        <v>0.21682552847060907</v>
      </c>
      <c r="Y58" s="302">
        <f t="shared" si="10"/>
        <v>0.18711446749215185</v>
      </c>
      <c r="DA58" s="72"/>
    </row>
    <row r="59" spans="1:105" ht="12" customHeight="1" x14ac:dyDescent="0.25">
      <c r="A59" s="62" t="s">
        <v>2563</v>
      </c>
      <c r="B59" s="302">
        <f t="shared" ref="B59:Y59" si="11">IF(B$23=0,0,B$23/B$5)</f>
        <v>0</v>
      </c>
      <c r="C59" s="302">
        <f t="shared" si="11"/>
        <v>0</v>
      </c>
      <c r="D59" s="302">
        <f t="shared" si="11"/>
        <v>0</v>
      </c>
      <c r="E59" s="302">
        <f t="shared" si="11"/>
        <v>0</v>
      </c>
      <c r="F59" s="302">
        <f t="shared" si="11"/>
        <v>0</v>
      </c>
      <c r="G59" s="302">
        <f t="shared" si="11"/>
        <v>0</v>
      </c>
      <c r="H59" s="302">
        <f t="shared" si="11"/>
        <v>0</v>
      </c>
      <c r="I59" s="302">
        <f t="shared" si="11"/>
        <v>0</v>
      </c>
      <c r="J59" s="302">
        <f t="shared" si="11"/>
        <v>0</v>
      </c>
      <c r="K59" s="302">
        <f t="shared" si="11"/>
        <v>0</v>
      </c>
      <c r="L59" s="302">
        <f t="shared" si="11"/>
        <v>0</v>
      </c>
      <c r="M59" s="302">
        <f t="shared" si="11"/>
        <v>0</v>
      </c>
      <c r="N59" s="302">
        <f t="shared" si="11"/>
        <v>0</v>
      </c>
      <c r="O59" s="302">
        <f t="shared" si="11"/>
        <v>0</v>
      </c>
      <c r="P59" s="302">
        <f t="shared" si="11"/>
        <v>0</v>
      </c>
      <c r="Q59" s="302">
        <f t="shared" si="11"/>
        <v>0</v>
      </c>
      <c r="R59" s="302">
        <f t="shared" si="11"/>
        <v>0</v>
      </c>
      <c r="S59" s="302">
        <f t="shared" si="11"/>
        <v>0</v>
      </c>
      <c r="T59" s="302">
        <f t="shared" si="11"/>
        <v>0</v>
      </c>
      <c r="U59" s="302">
        <f t="shared" si="11"/>
        <v>0</v>
      </c>
      <c r="V59" s="302">
        <f t="shared" si="11"/>
        <v>0</v>
      </c>
      <c r="W59" s="302">
        <f t="shared" si="11"/>
        <v>0</v>
      </c>
      <c r="X59" s="302">
        <f t="shared" si="11"/>
        <v>0</v>
      </c>
      <c r="Y59" s="302">
        <f t="shared" si="11"/>
        <v>0</v>
      </c>
      <c r="DA59" s="72"/>
    </row>
    <row r="60" spans="1:105" ht="12" customHeight="1" x14ac:dyDescent="0.25">
      <c r="A60" s="174" t="s">
        <v>2565</v>
      </c>
      <c r="B60" s="301">
        <f t="shared" ref="B60:Y60" si="12">IF(B$24=0,0,B$24/B$5)</f>
        <v>9.5158161474874839E-2</v>
      </c>
      <c r="C60" s="301">
        <f t="shared" si="12"/>
        <v>9.5422985000387678E-2</v>
      </c>
      <c r="D60" s="301">
        <f t="shared" si="12"/>
        <v>9.4030732617386342E-2</v>
      </c>
      <c r="E60" s="301">
        <f t="shared" si="12"/>
        <v>0.13439613707742265</v>
      </c>
      <c r="F60" s="301">
        <f t="shared" si="12"/>
        <v>0.12628393831999274</v>
      </c>
      <c r="G60" s="301">
        <f t="shared" si="12"/>
        <v>0.12716115076814313</v>
      </c>
      <c r="H60" s="301">
        <f t="shared" si="12"/>
        <v>0.12247816624943751</v>
      </c>
      <c r="I60" s="301">
        <f t="shared" si="12"/>
        <v>0.12601112737950429</v>
      </c>
      <c r="J60" s="301">
        <f t="shared" si="12"/>
        <v>0.14055527351196834</v>
      </c>
      <c r="K60" s="301">
        <f t="shared" si="12"/>
        <v>0.129060089553451</v>
      </c>
      <c r="L60" s="301">
        <f t="shared" si="12"/>
        <v>0.13875800432169622</v>
      </c>
      <c r="M60" s="301">
        <f t="shared" si="12"/>
        <v>0.14949817677928195</v>
      </c>
      <c r="N60" s="301">
        <f t="shared" si="12"/>
        <v>0.14985038784967405</v>
      </c>
      <c r="O60" s="301">
        <f t="shared" si="12"/>
        <v>0.15197648543690756</v>
      </c>
      <c r="P60" s="301">
        <f t="shared" si="12"/>
        <v>0.16423211669402554</v>
      </c>
      <c r="Q60" s="301">
        <f t="shared" si="12"/>
        <v>0.15709543434869017</v>
      </c>
      <c r="R60" s="301">
        <f t="shared" si="12"/>
        <v>0.15682050461162239</v>
      </c>
      <c r="S60" s="301">
        <f t="shared" si="12"/>
        <v>0.1525858677567638</v>
      </c>
      <c r="T60" s="301">
        <f t="shared" si="12"/>
        <v>0.15682468536269262</v>
      </c>
      <c r="U60" s="301">
        <f t="shared" si="12"/>
        <v>0.15505830728853651</v>
      </c>
      <c r="V60" s="301">
        <f t="shared" si="12"/>
        <v>0.15158143170749644</v>
      </c>
      <c r="W60" s="301">
        <f t="shared" si="12"/>
        <v>0.15129645578886536</v>
      </c>
      <c r="X60" s="301">
        <f t="shared" si="12"/>
        <v>0.15534928090417677</v>
      </c>
      <c r="Y60" s="301">
        <f t="shared" si="12"/>
        <v>0.1338123025570504</v>
      </c>
      <c r="DA60" s="178"/>
    </row>
    <row r="61" spans="1:105" ht="12" customHeight="1" x14ac:dyDescent="0.25">
      <c r="A61" s="62" t="s">
        <v>2566</v>
      </c>
      <c r="B61" s="302">
        <f t="shared" ref="B61:Y61" si="13">IF(B$25=0,0,B$25/B$5)</f>
        <v>9.5158161474874839E-2</v>
      </c>
      <c r="C61" s="302">
        <f t="shared" si="13"/>
        <v>9.5422985000387678E-2</v>
      </c>
      <c r="D61" s="302">
        <f t="shared" si="13"/>
        <v>9.4030732617386342E-2</v>
      </c>
      <c r="E61" s="302">
        <f t="shared" si="13"/>
        <v>0.13439613707742265</v>
      </c>
      <c r="F61" s="302">
        <f t="shared" si="13"/>
        <v>0.12628393831999274</v>
      </c>
      <c r="G61" s="302">
        <f t="shared" si="13"/>
        <v>0.12716115076814313</v>
      </c>
      <c r="H61" s="302">
        <f t="shared" si="13"/>
        <v>0.12247816624943751</v>
      </c>
      <c r="I61" s="302">
        <f t="shared" si="13"/>
        <v>0.12601112737950429</v>
      </c>
      <c r="J61" s="302">
        <f t="shared" si="13"/>
        <v>0.14055527351196834</v>
      </c>
      <c r="K61" s="302">
        <f t="shared" si="13"/>
        <v>0.129060089553451</v>
      </c>
      <c r="L61" s="302">
        <f t="shared" si="13"/>
        <v>0.13875800432169622</v>
      </c>
      <c r="M61" s="302">
        <f t="shared" si="13"/>
        <v>0.14949817677928195</v>
      </c>
      <c r="N61" s="302">
        <f t="shared" si="13"/>
        <v>0.14985038784967405</v>
      </c>
      <c r="O61" s="302">
        <f t="shared" si="13"/>
        <v>0.15197648543690756</v>
      </c>
      <c r="P61" s="302">
        <f t="shared" si="13"/>
        <v>0.16423211669402554</v>
      </c>
      <c r="Q61" s="302">
        <f t="shared" si="13"/>
        <v>0.15709543434869017</v>
      </c>
      <c r="R61" s="302">
        <f t="shared" si="13"/>
        <v>0.15682050461162239</v>
      </c>
      <c r="S61" s="302">
        <f t="shared" si="13"/>
        <v>0.1525858677567638</v>
      </c>
      <c r="T61" s="302">
        <f t="shared" si="13"/>
        <v>0.15682468536269262</v>
      </c>
      <c r="U61" s="302">
        <f t="shared" si="13"/>
        <v>0.15505830728853651</v>
      </c>
      <c r="V61" s="302">
        <f t="shared" si="13"/>
        <v>0.15158143170749644</v>
      </c>
      <c r="W61" s="302">
        <f t="shared" si="13"/>
        <v>0.15129645578886536</v>
      </c>
      <c r="X61" s="302">
        <f t="shared" si="13"/>
        <v>0.15534928090417677</v>
      </c>
      <c r="Y61" s="302">
        <f t="shared" si="13"/>
        <v>0.1338123025570504</v>
      </c>
      <c r="DA61" s="72"/>
    </row>
    <row r="62" spans="1:105" ht="12" customHeight="1" x14ac:dyDescent="0.25">
      <c r="A62" s="62" t="s">
        <v>2568</v>
      </c>
      <c r="B62" s="302">
        <f t="shared" ref="B62:Y62" si="14">IF(B$26=0,0,B$26/B$5)</f>
        <v>0</v>
      </c>
      <c r="C62" s="302">
        <f t="shared" si="14"/>
        <v>0</v>
      </c>
      <c r="D62" s="302">
        <f t="shared" si="14"/>
        <v>0</v>
      </c>
      <c r="E62" s="302">
        <f t="shared" si="14"/>
        <v>0</v>
      </c>
      <c r="F62" s="302">
        <f t="shared" si="14"/>
        <v>0</v>
      </c>
      <c r="G62" s="302">
        <f t="shared" si="14"/>
        <v>0</v>
      </c>
      <c r="H62" s="302">
        <f t="shared" si="14"/>
        <v>0</v>
      </c>
      <c r="I62" s="302">
        <f t="shared" si="14"/>
        <v>0</v>
      </c>
      <c r="J62" s="302">
        <f t="shared" si="14"/>
        <v>0</v>
      </c>
      <c r="K62" s="302">
        <f t="shared" si="14"/>
        <v>0</v>
      </c>
      <c r="L62" s="302">
        <f t="shared" si="14"/>
        <v>0</v>
      </c>
      <c r="M62" s="302">
        <f t="shared" si="14"/>
        <v>0</v>
      </c>
      <c r="N62" s="302">
        <f t="shared" si="14"/>
        <v>0</v>
      </c>
      <c r="O62" s="302">
        <f t="shared" si="14"/>
        <v>0</v>
      </c>
      <c r="P62" s="302">
        <f t="shared" si="14"/>
        <v>0</v>
      </c>
      <c r="Q62" s="302">
        <f t="shared" si="14"/>
        <v>0</v>
      </c>
      <c r="R62" s="302">
        <f t="shared" si="14"/>
        <v>0</v>
      </c>
      <c r="S62" s="302">
        <f t="shared" si="14"/>
        <v>0</v>
      </c>
      <c r="T62" s="302">
        <f t="shared" si="14"/>
        <v>0</v>
      </c>
      <c r="U62" s="302">
        <f t="shared" si="14"/>
        <v>0</v>
      </c>
      <c r="V62" s="302">
        <f t="shared" si="14"/>
        <v>0</v>
      </c>
      <c r="W62" s="302">
        <f t="shared" si="14"/>
        <v>0</v>
      </c>
      <c r="X62" s="302">
        <f t="shared" si="14"/>
        <v>0</v>
      </c>
      <c r="Y62" s="302">
        <f t="shared" si="14"/>
        <v>0</v>
      </c>
      <c r="DA62" s="72"/>
    </row>
    <row r="63" spans="1:105" ht="12" customHeight="1" x14ac:dyDescent="0.25">
      <c r="A63" s="174" t="s">
        <v>2570</v>
      </c>
      <c r="B63" s="301">
        <f t="shared" ref="B63:Y63" si="15">IF(B$27=0,0,B$27/B$5)</f>
        <v>0.36422291484425956</v>
      </c>
      <c r="C63" s="301">
        <f t="shared" si="15"/>
        <v>0.36379951169993408</v>
      </c>
      <c r="D63" s="301">
        <f t="shared" si="15"/>
        <v>0.36485491099575368</v>
      </c>
      <c r="E63" s="301">
        <f t="shared" si="15"/>
        <v>0.35702482847204098</v>
      </c>
      <c r="F63" s="301">
        <f t="shared" si="15"/>
        <v>0.35868730337401322</v>
      </c>
      <c r="G63" s="301">
        <f t="shared" si="15"/>
        <v>0.3588039861096245</v>
      </c>
      <c r="H63" s="301">
        <f t="shared" si="15"/>
        <v>0.3441665907308008</v>
      </c>
      <c r="I63" s="301">
        <f t="shared" si="15"/>
        <v>0.34186356675010104</v>
      </c>
      <c r="J63" s="301">
        <f t="shared" si="15"/>
        <v>0.32350380069131884</v>
      </c>
      <c r="K63" s="301">
        <f t="shared" si="15"/>
        <v>0.3385708472615544</v>
      </c>
      <c r="L63" s="301">
        <f t="shared" si="15"/>
        <v>0.33158860296187398</v>
      </c>
      <c r="M63" s="301">
        <f t="shared" si="15"/>
        <v>0.31574422687380871</v>
      </c>
      <c r="N63" s="301">
        <f t="shared" si="15"/>
        <v>0.31557065041998855</v>
      </c>
      <c r="O63" s="301">
        <f t="shared" si="15"/>
        <v>0.31707827823761858</v>
      </c>
      <c r="P63" s="301">
        <f t="shared" si="15"/>
        <v>0.29301663218635177</v>
      </c>
      <c r="Q63" s="301">
        <f t="shared" si="15"/>
        <v>0.30706079004454073</v>
      </c>
      <c r="R63" s="301">
        <f t="shared" si="15"/>
        <v>0.31352836562604519</v>
      </c>
      <c r="S63" s="301">
        <f t="shared" si="15"/>
        <v>0.31139424075069733</v>
      </c>
      <c r="T63" s="301">
        <f t="shared" si="15"/>
        <v>0.30750814946070643</v>
      </c>
      <c r="U63" s="301">
        <f t="shared" si="15"/>
        <v>0.30798493427005647</v>
      </c>
      <c r="V63" s="301">
        <f t="shared" si="15"/>
        <v>0.31597596106781323</v>
      </c>
      <c r="W63" s="301">
        <f t="shared" si="15"/>
        <v>0.316812235519081</v>
      </c>
      <c r="X63" s="301">
        <f t="shared" si="15"/>
        <v>0.30975075495801307</v>
      </c>
      <c r="Y63" s="301">
        <f t="shared" si="15"/>
        <v>0.2673063821316457</v>
      </c>
      <c r="DA63" s="178"/>
    </row>
    <row r="64" spans="1:105" ht="12" customHeight="1" x14ac:dyDescent="0.25">
      <c r="A64" s="62" t="s">
        <v>2571</v>
      </c>
      <c r="B64" s="302">
        <f t="shared" ref="B64:Y64" si="16">IF(B$28=0,0,B$28/B$5)</f>
        <v>0.36422291484425956</v>
      </c>
      <c r="C64" s="302">
        <f t="shared" si="16"/>
        <v>0.36379951169993408</v>
      </c>
      <c r="D64" s="302">
        <f t="shared" si="16"/>
        <v>0.36485491099575368</v>
      </c>
      <c r="E64" s="302">
        <f t="shared" si="16"/>
        <v>0.35702482847204098</v>
      </c>
      <c r="F64" s="302">
        <f t="shared" si="16"/>
        <v>0.35868730337401322</v>
      </c>
      <c r="G64" s="302">
        <f t="shared" si="16"/>
        <v>0.3588039861096245</v>
      </c>
      <c r="H64" s="302">
        <f t="shared" si="16"/>
        <v>0.3441665907308008</v>
      </c>
      <c r="I64" s="302">
        <f t="shared" si="16"/>
        <v>0.34186356675010104</v>
      </c>
      <c r="J64" s="302">
        <f t="shared" si="16"/>
        <v>0.32350380069131884</v>
      </c>
      <c r="K64" s="302">
        <f t="shared" si="16"/>
        <v>0.3385708472615544</v>
      </c>
      <c r="L64" s="302">
        <f t="shared" si="16"/>
        <v>0.33158860296187398</v>
      </c>
      <c r="M64" s="302">
        <f t="shared" si="16"/>
        <v>0.31574422687380871</v>
      </c>
      <c r="N64" s="302">
        <f t="shared" si="16"/>
        <v>0.31557065041998855</v>
      </c>
      <c r="O64" s="302">
        <f t="shared" si="16"/>
        <v>0.31707827823761858</v>
      </c>
      <c r="P64" s="302">
        <f t="shared" si="16"/>
        <v>0.29301663218635177</v>
      </c>
      <c r="Q64" s="302">
        <f t="shared" si="16"/>
        <v>0.30706079004454073</v>
      </c>
      <c r="R64" s="302">
        <f t="shared" si="16"/>
        <v>0.31352836562604519</v>
      </c>
      <c r="S64" s="302">
        <f t="shared" si="16"/>
        <v>0.31139424075069733</v>
      </c>
      <c r="T64" s="302">
        <f t="shared" si="16"/>
        <v>0.30750814946070643</v>
      </c>
      <c r="U64" s="302">
        <f t="shared" si="16"/>
        <v>0.30798493427005647</v>
      </c>
      <c r="V64" s="302">
        <f t="shared" si="16"/>
        <v>0.31597596106781323</v>
      </c>
      <c r="W64" s="302">
        <f t="shared" si="16"/>
        <v>0.316812235519081</v>
      </c>
      <c r="X64" s="302">
        <f t="shared" si="16"/>
        <v>0.30975075495801307</v>
      </c>
      <c r="Y64" s="302">
        <f t="shared" si="16"/>
        <v>0.2673063821316457</v>
      </c>
      <c r="DA64" s="72"/>
    </row>
    <row r="65" spans="1:105" ht="12" customHeight="1" x14ac:dyDescent="0.25">
      <c r="A65" s="62" t="s">
        <v>2578</v>
      </c>
      <c r="B65" s="302">
        <f t="shared" ref="B65:Y65" si="17">IF(B$34=0,0,B$34/B$5)</f>
        <v>0</v>
      </c>
      <c r="C65" s="302">
        <f t="shared" si="17"/>
        <v>0</v>
      </c>
      <c r="D65" s="302">
        <f t="shared" si="17"/>
        <v>0</v>
      </c>
      <c r="E65" s="302">
        <f t="shared" si="17"/>
        <v>0</v>
      </c>
      <c r="F65" s="302">
        <f t="shared" si="17"/>
        <v>0</v>
      </c>
      <c r="G65" s="302">
        <f t="shared" si="17"/>
        <v>0</v>
      </c>
      <c r="H65" s="302">
        <f t="shared" si="17"/>
        <v>0</v>
      </c>
      <c r="I65" s="302">
        <f t="shared" si="17"/>
        <v>0</v>
      </c>
      <c r="J65" s="302">
        <f t="shared" si="17"/>
        <v>0</v>
      </c>
      <c r="K65" s="302">
        <f t="shared" si="17"/>
        <v>0</v>
      </c>
      <c r="L65" s="302">
        <f t="shared" si="17"/>
        <v>0</v>
      </c>
      <c r="M65" s="302">
        <f t="shared" si="17"/>
        <v>0</v>
      </c>
      <c r="N65" s="302">
        <f t="shared" si="17"/>
        <v>0</v>
      </c>
      <c r="O65" s="302">
        <f t="shared" si="17"/>
        <v>0</v>
      </c>
      <c r="P65" s="302">
        <f t="shared" si="17"/>
        <v>0</v>
      </c>
      <c r="Q65" s="302">
        <f t="shared" si="17"/>
        <v>0</v>
      </c>
      <c r="R65" s="302">
        <f t="shared" si="17"/>
        <v>0</v>
      </c>
      <c r="S65" s="302">
        <f t="shared" si="17"/>
        <v>0</v>
      </c>
      <c r="T65" s="302">
        <f t="shared" si="17"/>
        <v>0</v>
      </c>
      <c r="U65" s="302">
        <f t="shared" si="17"/>
        <v>0</v>
      </c>
      <c r="V65" s="302">
        <f t="shared" si="17"/>
        <v>0</v>
      </c>
      <c r="W65" s="302">
        <f t="shared" si="17"/>
        <v>0</v>
      </c>
      <c r="X65" s="302">
        <f t="shared" si="17"/>
        <v>0</v>
      </c>
      <c r="Y65" s="302">
        <f t="shared" si="17"/>
        <v>0</v>
      </c>
      <c r="DA65" s="72"/>
    </row>
    <row r="66" spans="1:105" ht="12" customHeight="1" x14ac:dyDescent="0.25">
      <c r="A66" s="174" t="s">
        <v>2580</v>
      </c>
      <c r="B66" s="301">
        <f t="shared" ref="B66:Y66" si="18">IF(B$35=0,0,B$35/B$5)</f>
        <v>0.24771544509992935</v>
      </c>
      <c r="C66" s="301">
        <f t="shared" si="18"/>
        <v>0.24832286201200687</v>
      </c>
      <c r="D66" s="301">
        <f t="shared" si="18"/>
        <v>0.24776014625534196</v>
      </c>
      <c r="E66" s="301">
        <f t="shared" si="18"/>
        <v>0.22286587397378582</v>
      </c>
      <c r="F66" s="301">
        <f t="shared" si="18"/>
        <v>0.22612095774858706</v>
      </c>
      <c r="G66" s="301">
        <f t="shared" si="18"/>
        <v>0.22491000001923708</v>
      </c>
      <c r="H66" s="301">
        <f t="shared" si="18"/>
        <v>0.25680303099865959</v>
      </c>
      <c r="I66" s="301">
        <f t="shared" si="18"/>
        <v>0.25760195997912227</v>
      </c>
      <c r="J66" s="301">
        <f t="shared" si="18"/>
        <v>0.27581336103806414</v>
      </c>
      <c r="K66" s="301">
        <f t="shared" si="18"/>
        <v>0.25995906494993376</v>
      </c>
      <c r="L66" s="301">
        <f t="shared" si="18"/>
        <v>0.2628084898866529</v>
      </c>
      <c r="M66" s="301">
        <f t="shared" si="18"/>
        <v>0.28086116586878923</v>
      </c>
      <c r="N66" s="301">
        <f t="shared" si="18"/>
        <v>0.28057876762706363</v>
      </c>
      <c r="O66" s="301">
        <f t="shared" si="18"/>
        <v>0.27561337215697357</v>
      </c>
      <c r="P66" s="301">
        <f t="shared" si="18"/>
        <v>0.30691068402284294</v>
      </c>
      <c r="Q66" s="301">
        <f t="shared" si="18"/>
        <v>0.28850120392789852</v>
      </c>
      <c r="R66" s="301">
        <f t="shared" si="18"/>
        <v>0.27697164596926527</v>
      </c>
      <c r="S66" s="301">
        <f t="shared" si="18"/>
        <v>0.28579887945130278</v>
      </c>
      <c r="T66" s="301">
        <f t="shared" si="18"/>
        <v>0.28813053709382846</v>
      </c>
      <c r="U66" s="301">
        <f t="shared" si="18"/>
        <v>0.288944840338766</v>
      </c>
      <c r="V66" s="301">
        <f t="shared" si="18"/>
        <v>0.27798039985006862</v>
      </c>
      <c r="W66" s="301">
        <f t="shared" si="18"/>
        <v>0.27681836542528676</v>
      </c>
      <c r="X66" s="301">
        <f t="shared" si="18"/>
        <v>0.2858495947438538</v>
      </c>
      <c r="Y66" s="301">
        <f t="shared" si="18"/>
        <v>0.38381208700259994</v>
      </c>
      <c r="DA66" s="178"/>
    </row>
    <row r="67" spans="1:105" ht="12" customHeight="1" x14ac:dyDescent="0.25">
      <c r="A67" s="174" t="s">
        <v>2592</v>
      </c>
      <c r="B67" s="301">
        <f t="shared" ref="B67:Y67" si="19">IF(B$46=0,0,B$46/B$5)</f>
        <v>0</v>
      </c>
      <c r="C67" s="301">
        <f t="shared" si="19"/>
        <v>0</v>
      </c>
      <c r="D67" s="301">
        <f t="shared" si="19"/>
        <v>0</v>
      </c>
      <c r="E67" s="301">
        <f t="shared" si="19"/>
        <v>0</v>
      </c>
      <c r="F67" s="301">
        <f t="shared" si="19"/>
        <v>0</v>
      </c>
      <c r="G67" s="301">
        <f t="shared" si="19"/>
        <v>0</v>
      </c>
      <c r="H67" s="301">
        <f t="shared" si="19"/>
        <v>0</v>
      </c>
      <c r="I67" s="301">
        <f t="shared" si="19"/>
        <v>0</v>
      </c>
      <c r="J67" s="301">
        <f t="shared" si="19"/>
        <v>0</v>
      </c>
      <c r="K67" s="301">
        <f t="shared" si="19"/>
        <v>0</v>
      </c>
      <c r="L67" s="301">
        <f t="shared" si="19"/>
        <v>0</v>
      </c>
      <c r="M67" s="301">
        <f t="shared" si="19"/>
        <v>0</v>
      </c>
      <c r="N67" s="301">
        <f t="shared" si="19"/>
        <v>0</v>
      </c>
      <c r="O67" s="301">
        <f t="shared" si="19"/>
        <v>0</v>
      </c>
      <c r="P67" s="301">
        <f t="shared" si="19"/>
        <v>0</v>
      </c>
      <c r="Q67" s="301">
        <f t="shared" si="19"/>
        <v>0</v>
      </c>
      <c r="R67" s="301">
        <f t="shared" si="19"/>
        <v>0</v>
      </c>
      <c r="S67" s="301">
        <f t="shared" si="19"/>
        <v>0</v>
      </c>
      <c r="T67" s="301">
        <f t="shared" si="19"/>
        <v>0</v>
      </c>
      <c r="U67" s="301">
        <f t="shared" si="19"/>
        <v>0</v>
      </c>
      <c r="V67" s="301">
        <f t="shared" si="19"/>
        <v>0</v>
      </c>
      <c r="W67" s="301">
        <f t="shared" si="19"/>
        <v>0</v>
      </c>
      <c r="X67" s="301">
        <f t="shared" si="19"/>
        <v>0</v>
      </c>
      <c r="Y67" s="301">
        <f t="shared" si="19"/>
        <v>0</v>
      </c>
      <c r="DA67" s="178"/>
    </row>
    <row r="68" spans="1:105" ht="12" customHeight="1" x14ac:dyDescent="0.25">
      <c r="A68" s="41" t="s">
        <v>2594</v>
      </c>
      <c r="B68" s="235">
        <f t="shared" ref="B68:Y68" si="20">IF(B$47=0,0,B$47/B$5)</f>
        <v>0</v>
      </c>
      <c r="C68" s="235">
        <f t="shared" si="20"/>
        <v>0</v>
      </c>
      <c r="D68" s="235">
        <f t="shared" si="20"/>
        <v>0</v>
      </c>
      <c r="E68" s="235">
        <f t="shared" si="20"/>
        <v>0</v>
      </c>
      <c r="F68" s="235">
        <f t="shared" si="20"/>
        <v>0</v>
      </c>
      <c r="G68" s="235">
        <f t="shared" si="20"/>
        <v>0</v>
      </c>
      <c r="H68" s="235">
        <f t="shared" si="20"/>
        <v>0</v>
      </c>
      <c r="I68" s="235">
        <f t="shared" si="20"/>
        <v>0</v>
      </c>
      <c r="J68" s="235">
        <f t="shared" si="20"/>
        <v>0</v>
      </c>
      <c r="K68" s="235">
        <f t="shared" si="20"/>
        <v>0</v>
      </c>
      <c r="L68" s="235">
        <f t="shared" si="20"/>
        <v>0</v>
      </c>
      <c r="M68" s="235">
        <f t="shared" si="20"/>
        <v>0</v>
      </c>
      <c r="N68" s="235">
        <f t="shared" si="20"/>
        <v>0</v>
      </c>
      <c r="O68" s="235">
        <f t="shared" si="20"/>
        <v>0</v>
      </c>
      <c r="P68" s="235">
        <f t="shared" si="20"/>
        <v>0</v>
      </c>
      <c r="Q68" s="235">
        <f t="shared" si="20"/>
        <v>0</v>
      </c>
      <c r="R68" s="235">
        <f t="shared" si="20"/>
        <v>0</v>
      </c>
      <c r="S68" s="235">
        <f t="shared" si="20"/>
        <v>0</v>
      </c>
      <c r="T68" s="235">
        <f t="shared" si="20"/>
        <v>0</v>
      </c>
      <c r="U68" s="235">
        <f t="shared" si="20"/>
        <v>0</v>
      </c>
      <c r="V68" s="235">
        <f t="shared" si="20"/>
        <v>0</v>
      </c>
      <c r="W68" s="235">
        <f t="shared" si="20"/>
        <v>0</v>
      </c>
      <c r="X68" s="235">
        <f t="shared" si="20"/>
        <v>0</v>
      </c>
      <c r="Y68" s="235">
        <f t="shared" si="20"/>
        <v>0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430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24</v>
      </c>
      <c r="B72" s="320">
        <f>IF(B$5=0,0,B$5/MAE_fec!B$5)</f>
        <v>1.8336327591817956</v>
      </c>
      <c r="C72" s="320">
        <f>IF(C$5=0,0,C$5/MAE_fec!C$5)</f>
        <v>1.8242129407769494</v>
      </c>
      <c r="D72" s="320">
        <f>IF(D$5=0,0,D$5/MAE_fec!D$5)</f>
        <v>1.8479651233938703</v>
      </c>
      <c r="E72" s="320">
        <f>IF(E$5=0,0,E$5/MAE_fec!E$5)</f>
        <v>1.0918081554672843</v>
      </c>
      <c r="F72" s="320">
        <f>IF(F$5=0,0,F$5/MAE_fec!F$5)</f>
        <v>1.2400949368346603</v>
      </c>
      <c r="G72" s="320">
        <f>IF(G$5=0,0,G$5/MAE_fec!G$5)</f>
        <v>1.2295747754316901</v>
      </c>
      <c r="H72" s="320">
        <f>IF(H$5=0,0,H$5/MAE_fec!H$5)</f>
        <v>1.28906527118436</v>
      </c>
      <c r="I72" s="320">
        <f>IF(I$5=0,0,I$5/MAE_fec!I$5)</f>
        <v>1.2312046837913055</v>
      </c>
      <c r="J72" s="320">
        <f>IF(J$5=0,0,J$5/MAE_fec!J$5)</f>
        <v>1.0596436399602762</v>
      </c>
      <c r="K72" s="320">
        <f>IF(K$5=0,0,K$5/MAE_fec!K$5)</f>
        <v>1.1686238057610763</v>
      </c>
      <c r="L72" s="320">
        <f>IF(L$5=0,0,L$5/MAE_fec!L$5)</f>
        <v>1.077814513329667</v>
      </c>
      <c r="M72" s="320">
        <f>IF(M$5=0,0,M$5/MAE_fec!M$5)</f>
        <v>0.97712856352434485</v>
      </c>
      <c r="N72" s="320">
        <f>IF(N$5=0,0,N$5/MAE_fec!N$5)</f>
        <v>0.97799015091463293</v>
      </c>
      <c r="O72" s="320">
        <f>IF(O$5=0,0,O$5/MAE_fec!O$5)</f>
        <v>0.96691844823465811</v>
      </c>
      <c r="P72" s="320">
        <f>IF(P$5=0,0,P$5/MAE_fec!P$5)</f>
        <v>0.86346950808296108</v>
      </c>
      <c r="Q72" s="320">
        <f>IF(Q$5=0,0,Q$5/MAE_fec!Q$5)</f>
        <v>0.92919300096537594</v>
      </c>
      <c r="R72" s="320">
        <f>IF(R$5=0,0,R$5/MAE_fec!R$5)</f>
        <v>0.93621215015872317</v>
      </c>
      <c r="S72" s="320">
        <f>IF(S$5=0,0,S$5/MAE_fec!S$5)</f>
        <v>0.96698046058401632</v>
      </c>
      <c r="T72" s="320">
        <f>IF(T$5=0,0,T$5/MAE_fec!T$5)</f>
        <v>0.93689218969168375</v>
      </c>
      <c r="U72" s="320">
        <f>IF(U$5=0,0,U$5/MAE_fec!U$5)</f>
        <v>0.95145454391872331</v>
      </c>
      <c r="V72" s="320">
        <f>IF(V$5=0,0,V$5/MAE_fec!V$5)</f>
        <v>0.97875197106253076</v>
      </c>
      <c r="W72" s="320">
        <f>IF(W$5=0,0,W$5/MAE_fec!W$5)</f>
        <v>0.97694472847911396</v>
      </c>
      <c r="X72" s="320">
        <f>IF(X$5=0,0,X$5/MAE_fec!X$5)</f>
        <v>0.9326103854313309</v>
      </c>
      <c r="Y72" s="320">
        <f>IF(Y$5=0,0,Y$5/MAE_fec!Y$5)</f>
        <v>1.0642342175725588</v>
      </c>
      <c r="DA72" s="95"/>
    </row>
    <row r="73" spans="1:105" ht="12" customHeight="1" x14ac:dyDescent="0.25">
      <c r="A73" s="55" t="s">
        <v>91</v>
      </c>
      <c r="B73" s="330">
        <f>IF(B$6=0,0,B$6/MAE_fec!B$6)</f>
        <v>0</v>
      </c>
      <c r="C73" s="330">
        <f>IF(C$6=0,0,C$6/MAE_fec!C$6)</f>
        <v>0</v>
      </c>
      <c r="D73" s="330">
        <f>IF(D$6=0,0,D$6/MAE_fec!D$6)</f>
        <v>0</v>
      </c>
      <c r="E73" s="330">
        <f>IF(E$6=0,0,E$6/MAE_fec!E$6)</f>
        <v>0</v>
      </c>
      <c r="F73" s="330">
        <f>IF(F$6=0,0,F$6/MAE_fec!F$6)</f>
        <v>0</v>
      </c>
      <c r="G73" s="330">
        <f>IF(G$6=0,0,G$6/MAE_fec!G$6)</f>
        <v>0</v>
      </c>
      <c r="H73" s="330">
        <f>IF(H$6=0,0,H$6/MAE_fec!H$6)</f>
        <v>0</v>
      </c>
      <c r="I73" s="330">
        <f>IF(I$6=0,0,I$6/MAE_fec!I$6)</f>
        <v>0</v>
      </c>
      <c r="J73" s="330">
        <f>IF(J$6=0,0,J$6/MAE_fec!J$6)</f>
        <v>0</v>
      </c>
      <c r="K73" s="330">
        <f>IF(K$6=0,0,K$6/MAE_fec!K$6)</f>
        <v>0</v>
      </c>
      <c r="L73" s="330">
        <f>IF(L$6=0,0,L$6/MAE_fec!L$6)</f>
        <v>0</v>
      </c>
      <c r="M73" s="330">
        <f>IF(M$6=0,0,M$6/MAE_fec!M$6)</f>
        <v>0</v>
      </c>
      <c r="N73" s="330">
        <f>IF(N$6=0,0,N$6/MAE_fec!N$6)</f>
        <v>0</v>
      </c>
      <c r="O73" s="330">
        <f>IF(O$6=0,0,O$6/MAE_fec!O$6)</f>
        <v>0</v>
      </c>
      <c r="P73" s="330">
        <f>IF(P$6=0,0,P$6/MAE_fec!P$6)</f>
        <v>0</v>
      </c>
      <c r="Q73" s="330">
        <f>IF(Q$6=0,0,Q$6/MAE_fec!Q$6)</f>
        <v>0</v>
      </c>
      <c r="R73" s="330">
        <f>IF(R$6=0,0,R$6/MAE_fec!R$6)</f>
        <v>0</v>
      </c>
      <c r="S73" s="330">
        <f>IF(S$6=0,0,S$6/MAE_fec!S$6)</f>
        <v>0</v>
      </c>
      <c r="T73" s="330">
        <f>IF(T$6=0,0,T$6/MAE_fec!T$6)</f>
        <v>0</v>
      </c>
      <c r="U73" s="330">
        <f>IF(U$6=0,0,U$6/MAE_fec!U$6)</f>
        <v>0</v>
      </c>
      <c r="V73" s="330">
        <f>IF(V$6=0,0,V$6/MAE_fec!V$6)</f>
        <v>0</v>
      </c>
      <c r="W73" s="330">
        <f>IF(W$6=0,0,W$6/MAE_fec!W$6)</f>
        <v>0</v>
      </c>
      <c r="X73" s="330">
        <f>IF(X$6=0,0,X$6/MAE_fec!X$6)</f>
        <v>0</v>
      </c>
      <c r="Y73" s="330">
        <f>IF(Y$6=0,0,Y$6/MAE_fec!Y$6)</f>
        <v>0</v>
      </c>
      <c r="DA73" s="67"/>
    </row>
    <row r="74" spans="1:105" ht="12" customHeight="1" x14ac:dyDescent="0.25">
      <c r="A74" s="173" t="s">
        <v>92</v>
      </c>
      <c r="B74" s="331">
        <f>IF(B$7=0,0,B$7/MAE_fec!B$7)</f>
        <v>0</v>
      </c>
      <c r="C74" s="331">
        <f>IF(C$7=0,0,C$7/MAE_fec!C$7)</f>
        <v>0</v>
      </c>
      <c r="D74" s="331">
        <f>IF(D$7=0,0,D$7/MAE_fec!D$7)</f>
        <v>0</v>
      </c>
      <c r="E74" s="331">
        <f>IF(E$7=0,0,E$7/MAE_fec!E$7)</f>
        <v>0</v>
      </c>
      <c r="F74" s="331">
        <f>IF(F$7=0,0,F$7/MAE_fec!F$7)</f>
        <v>0</v>
      </c>
      <c r="G74" s="331">
        <f>IF(G$7=0,0,G$7/MAE_fec!G$7)</f>
        <v>0</v>
      </c>
      <c r="H74" s="331">
        <f>IF(H$7=0,0,H$7/MAE_fec!H$7)</f>
        <v>0</v>
      </c>
      <c r="I74" s="331">
        <f>IF(I$7=0,0,I$7/MAE_fec!I$7)</f>
        <v>0</v>
      </c>
      <c r="J74" s="331">
        <f>IF(J$7=0,0,J$7/MAE_fec!J$7)</f>
        <v>0</v>
      </c>
      <c r="K74" s="331">
        <f>IF(K$7=0,0,K$7/MAE_fec!K$7)</f>
        <v>0</v>
      </c>
      <c r="L74" s="331">
        <f>IF(L$7=0,0,L$7/MAE_fec!L$7)</f>
        <v>0</v>
      </c>
      <c r="M74" s="331">
        <f>IF(M$7=0,0,M$7/MAE_fec!M$7)</f>
        <v>0</v>
      </c>
      <c r="N74" s="331">
        <f>IF(N$7=0,0,N$7/MAE_fec!N$7)</f>
        <v>0</v>
      </c>
      <c r="O74" s="331">
        <f>IF(O$7=0,0,O$7/MAE_fec!O$7)</f>
        <v>0</v>
      </c>
      <c r="P74" s="331">
        <f>IF(P$7=0,0,P$7/MAE_fec!P$7)</f>
        <v>0</v>
      </c>
      <c r="Q74" s="331">
        <f>IF(Q$7=0,0,Q$7/MAE_fec!Q$7)</f>
        <v>0</v>
      </c>
      <c r="R74" s="331">
        <f>IF(R$7=0,0,R$7/MAE_fec!R$7)</f>
        <v>0</v>
      </c>
      <c r="S74" s="331">
        <f>IF(S$7=0,0,S$7/MAE_fec!S$7)</f>
        <v>0</v>
      </c>
      <c r="T74" s="331">
        <f>IF(T$7=0,0,T$7/MAE_fec!T$7)</f>
        <v>0</v>
      </c>
      <c r="U74" s="331">
        <f>IF(U$7=0,0,U$7/MAE_fec!U$7)</f>
        <v>0</v>
      </c>
      <c r="V74" s="331">
        <f>IF(V$7=0,0,V$7/MAE_fec!V$7)</f>
        <v>0</v>
      </c>
      <c r="W74" s="331">
        <f>IF(W$7=0,0,W$7/MAE_fec!W$7)</f>
        <v>0</v>
      </c>
      <c r="X74" s="331">
        <f>IF(X$7=0,0,X$7/MAE_fec!X$7)</f>
        <v>0</v>
      </c>
      <c r="Y74" s="331">
        <f>IF(Y$7=0,0,Y$7/MAE_fec!Y$7)</f>
        <v>0</v>
      </c>
      <c r="DA74" s="177"/>
    </row>
    <row r="75" spans="1:105" ht="12" customHeight="1" x14ac:dyDescent="0.25">
      <c r="A75" s="173" t="s">
        <v>93</v>
      </c>
      <c r="B75" s="331">
        <f>IF(B$8=0,0,B$8/MAE_fec!B$8)</f>
        <v>0</v>
      </c>
      <c r="C75" s="331">
        <f>IF(C$8=0,0,C$8/MAE_fec!C$8)</f>
        <v>0</v>
      </c>
      <c r="D75" s="331">
        <f>IF(D$8=0,0,D$8/MAE_fec!D$8)</f>
        <v>0</v>
      </c>
      <c r="E75" s="331">
        <f>IF(E$8=0,0,E$8/MAE_fec!E$8)</f>
        <v>0</v>
      </c>
      <c r="F75" s="331">
        <f>IF(F$8=0,0,F$8/MAE_fec!F$8)</f>
        <v>0</v>
      </c>
      <c r="G75" s="331">
        <f>IF(G$8=0,0,G$8/MAE_fec!G$8)</f>
        <v>0</v>
      </c>
      <c r="H75" s="331">
        <f>IF(H$8=0,0,H$8/MAE_fec!H$8)</f>
        <v>0</v>
      </c>
      <c r="I75" s="331">
        <f>IF(I$8=0,0,I$8/MAE_fec!I$8)</f>
        <v>0</v>
      </c>
      <c r="J75" s="331">
        <f>IF(J$8=0,0,J$8/MAE_fec!J$8)</f>
        <v>0</v>
      </c>
      <c r="K75" s="331">
        <f>IF(K$8=0,0,K$8/MAE_fec!K$8)</f>
        <v>0</v>
      </c>
      <c r="L75" s="331">
        <f>IF(L$8=0,0,L$8/MAE_fec!L$8)</f>
        <v>0</v>
      </c>
      <c r="M75" s="331">
        <f>IF(M$8=0,0,M$8/MAE_fec!M$8)</f>
        <v>0</v>
      </c>
      <c r="N75" s="331">
        <f>IF(N$8=0,0,N$8/MAE_fec!N$8)</f>
        <v>0</v>
      </c>
      <c r="O75" s="331">
        <f>IF(O$8=0,0,O$8/MAE_fec!O$8)</f>
        <v>0</v>
      </c>
      <c r="P75" s="331">
        <f>IF(P$8=0,0,P$8/MAE_fec!P$8)</f>
        <v>0</v>
      </c>
      <c r="Q75" s="331">
        <f>IF(Q$8=0,0,Q$8/MAE_fec!Q$8)</f>
        <v>0</v>
      </c>
      <c r="R75" s="331">
        <f>IF(R$8=0,0,R$8/MAE_fec!R$8)</f>
        <v>0</v>
      </c>
      <c r="S75" s="331">
        <f>IF(S$8=0,0,S$8/MAE_fec!S$8)</f>
        <v>0</v>
      </c>
      <c r="T75" s="331">
        <f>IF(T$8=0,0,T$8/MAE_fec!T$8)</f>
        <v>0</v>
      </c>
      <c r="U75" s="331">
        <f>IF(U$8=0,0,U$8/MAE_fec!U$8)</f>
        <v>0</v>
      </c>
      <c r="V75" s="331">
        <f>IF(V$8=0,0,V$8/MAE_fec!V$8)</f>
        <v>0</v>
      </c>
      <c r="W75" s="331">
        <f>IF(W$8=0,0,W$8/MAE_fec!W$8)</f>
        <v>0</v>
      </c>
      <c r="X75" s="331">
        <f>IF(X$8=0,0,X$8/MAE_fec!X$8)</f>
        <v>0</v>
      </c>
      <c r="Y75" s="331">
        <f>IF(Y$8=0,0,Y$8/MAE_fec!Y$8)</f>
        <v>0</v>
      </c>
      <c r="DA75" s="177"/>
    </row>
    <row r="76" spans="1:105" ht="12" customHeight="1" x14ac:dyDescent="0.25">
      <c r="A76" s="173" t="s">
        <v>94</v>
      </c>
      <c r="B76" s="331">
        <f>IF(B$9=0,0,B$9/MAE_fec!B$9)</f>
        <v>0</v>
      </c>
      <c r="C76" s="331">
        <f>IF(C$9=0,0,C$9/MAE_fec!C$9)</f>
        <v>0</v>
      </c>
      <c r="D76" s="331">
        <f>IF(D$9=0,0,D$9/MAE_fec!D$9)</f>
        <v>0</v>
      </c>
      <c r="E76" s="331">
        <f>IF(E$9=0,0,E$9/MAE_fec!E$9)</f>
        <v>0</v>
      </c>
      <c r="F76" s="331">
        <f>IF(F$9=0,0,F$9/MAE_fec!F$9)</f>
        <v>0</v>
      </c>
      <c r="G76" s="331">
        <f>IF(G$9=0,0,G$9/MAE_fec!G$9)</f>
        <v>0</v>
      </c>
      <c r="H76" s="331">
        <f>IF(H$9=0,0,H$9/MAE_fec!H$9)</f>
        <v>0</v>
      </c>
      <c r="I76" s="331">
        <f>IF(I$9=0,0,I$9/MAE_fec!I$9)</f>
        <v>0</v>
      </c>
      <c r="J76" s="331">
        <f>IF(J$9=0,0,J$9/MAE_fec!J$9)</f>
        <v>0</v>
      </c>
      <c r="K76" s="331">
        <f>IF(K$9=0,0,K$9/MAE_fec!K$9)</f>
        <v>0</v>
      </c>
      <c r="L76" s="331">
        <f>IF(L$9=0,0,L$9/MAE_fec!L$9)</f>
        <v>0</v>
      </c>
      <c r="M76" s="331">
        <f>IF(M$9=0,0,M$9/MAE_fec!M$9)</f>
        <v>0</v>
      </c>
      <c r="N76" s="331">
        <f>IF(N$9=0,0,N$9/MAE_fec!N$9)</f>
        <v>0</v>
      </c>
      <c r="O76" s="331">
        <f>IF(O$9=0,0,O$9/MAE_fec!O$9)</f>
        <v>0</v>
      </c>
      <c r="P76" s="331">
        <f>IF(P$9=0,0,P$9/MAE_fec!P$9)</f>
        <v>0</v>
      </c>
      <c r="Q76" s="331">
        <f>IF(Q$9=0,0,Q$9/MAE_fec!Q$9)</f>
        <v>0</v>
      </c>
      <c r="R76" s="331">
        <f>IF(R$9=0,0,R$9/MAE_fec!R$9)</f>
        <v>0</v>
      </c>
      <c r="S76" s="331">
        <f>IF(S$9=0,0,S$9/MAE_fec!S$9)</f>
        <v>0</v>
      </c>
      <c r="T76" s="331">
        <f>IF(T$9=0,0,T$9/MAE_fec!T$9)</f>
        <v>0</v>
      </c>
      <c r="U76" s="331">
        <f>IF(U$9=0,0,U$9/MAE_fec!U$9)</f>
        <v>0</v>
      </c>
      <c r="V76" s="331">
        <f>IF(V$9=0,0,V$9/MAE_fec!V$9)</f>
        <v>0</v>
      </c>
      <c r="W76" s="331">
        <f>IF(W$9=0,0,W$9/MAE_fec!W$9)</f>
        <v>0</v>
      </c>
      <c r="X76" s="331">
        <f>IF(X$9=0,0,X$9/MAE_fec!X$9)</f>
        <v>0</v>
      </c>
      <c r="Y76" s="331">
        <f>IF(Y$9=0,0,Y$9/MAE_fec!Y$9)</f>
        <v>0</v>
      </c>
      <c r="DA76" s="177"/>
    </row>
    <row r="77" spans="1:105" ht="12" customHeight="1" x14ac:dyDescent="0.25">
      <c r="A77" s="56" t="s">
        <v>95</v>
      </c>
      <c r="B77" s="332">
        <f>IF(B$10=0,0,B$10/MAE_fec!B$10)</f>
        <v>2.2906398706133091</v>
      </c>
      <c r="C77" s="332">
        <f>IF(C$10=0,0,C$10/MAE_fec!C$10)</f>
        <v>2.2772610430501596</v>
      </c>
      <c r="D77" s="332">
        <f>IF(D$10=0,0,D$10/MAE_fec!D$10)</f>
        <v>2.3108273265863906</v>
      </c>
      <c r="E77" s="332">
        <f>IF(E$10=0,0,E$10/MAE_fec!E$10)</f>
        <v>1.4985014795071558</v>
      </c>
      <c r="F77" s="332">
        <f>IF(F$10=0,0,F$10/MAE_fec!F$10)</f>
        <v>1.7310576838824414</v>
      </c>
      <c r="G77" s="332">
        <f>IF(G$10=0,0,G$10/MAE_fec!G$10)</f>
        <v>1.7239977328032068</v>
      </c>
      <c r="H77" s="332">
        <f>IF(H$10=0,0,H$10/MAE_fec!H$10)</f>
        <v>1.6758167500812615</v>
      </c>
      <c r="I77" s="332">
        <f>IF(I$10=0,0,I$10/MAE_fec!I$10)</f>
        <v>1.5980119136794333</v>
      </c>
      <c r="J77" s="332">
        <f>IF(J$10=0,0,J$10/MAE_fec!J$10)</f>
        <v>1.336325826500268</v>
      </c>
      <c r="K77" s="332">
        <f>IF(K$10=0,0,K$10/MAE_fec!K$10)</f>
        <v>1.539227110626993</v>
      </c>
      <c r="L77" s="332">
        <f>IF(L$10=0,0,L$10/MAE_fec!L$10)</f>
        <v>1.4037836858466382</v>
      </c>
      <c r="M77" s="332">
        <f>IF(M$10=0,0,M$10/MAE_fec!M$10)</f>
        <v>1.2120139217721002</v>
      </c>
      <c r="N77" s="332">
        <f>IF(N$10=0,0,N$10/MAE_fec!N$10)</f>
        <v>1.2218758156826359</v>
      </c>
      <c r="O77" s="332">
        <f>IF(O$10=0,0,O$10/MAE_fec!O$10)</f>
        <v>1.2202589072543866</v>
      </c>
      <c r="P77" s="332">
        <f>IF(P$10=0,0,P$10/MAE_fec!P$10)</f>
        <v>1.0034978463501043</v>
      </c>
      <c r="Q77" s="332">
        <f>IF(Q$10=0,0,Q$10/MAE_fec!Q$10)</f>
        <v>1.13639905034318</v>
      </c>
      <c r="R77" s="332">
        <f>IF(R$10=0,0,R$10/MAE_fec!R$10)</f>
        <v>1.1763546030607821</v>
      </c>
      <c r="S77" s="332">
        <f>IF(S$10=0,0,S$10/MAE_fec!S$10)</f>
        <v>1.1755030479202082</v>
      </c>
      <c r="T77" s="332">
        <f>IF(T$10=0,0,T$10/MAE_fec!T$10)</f>
        <v>1.1380494760010822</v>
      </c>
      <c r="U77" s="332">
        <f>IF(U$10=0,0,U$10/MAE_fec!U$10)</f>
        <v>1.1586184132391004</v>
      </c>
      <c r="V77" s="332">
        <f>IF(V$10=0,0,V$10/MAE_fec!V$10)</f>
        <v>1.2239114179140989</v>
      </c>
      <c r="W77" s="332">
        <f>IF(W$10=0,0,W$10/MAE_fec!W$10)</f>
        <v>1.2210011850833036</v>
      </c>
      <c r="X77" s="332">
        <f>IF(X$10=0,0,X$10/MAE_fec!X$10)</f>
        <v>1.1326881150738319</v>
      </c>
      <c r="Y77" s="332">
        <f>IF(Y$10=0,0,Y$10/MAE_fec!Y$10)</f>
        <v>1.1606220078425262</v>
      </c>
      <c r="DA77" s="68"/>
    </row>
    <row r="78" spans="1:105" ht="12" customHeight="1" x14ac:dyDescent="0.25">
      <c r="A78" s="174" t="s">
        <v>2555</v>
      </c>
      <c r="B78" s="348">
        <f>IF(B$16=0,0,B$16/MAE_fec!B$16)</f>
        <v>2.3511511441202386</v>
      </c>
      <c r="C78" s="348">
        <f>IF(C$16=0,0,C$16/MAE_fec!C$16)</f>
        <v>2.3424160857214078</v>
      </c>
      <c r="D78" s="348">
        <f>IF(D$16=0,0,D$16/MAE_fec!D$16)</f>
        <v>2.3724574802901253</v>
      </c>
      <c r="E78" s="348">
        <f>IF(E$16=0,0,E$16/MAE_fec!E$16)</f>
        <v>1.5935790857347212</v>
      </c>
      <c r="F78" s="348">
        <f>IF(F$16=0,0,F$16/MAE_fec!F$16)</f>
        <v>1.7657339408164796</v>
      </c>
      <c r="G78" s="348">
        <f>IF(G$16=0,0,G$16/MAE_fec!G$16)</f>
        <v>1.7540952917838875</v>
      </c>
      <c r="H78" s="348">
        <f>IF(H$16=0,0,H$16/MAE_fec!H$16)</f>
        <v>1.7347018999299069</v>
      </c>
      <c r="I78" s="348">
        <f>IF(I$16=0,0,I$16/MAE_fec!I$16)</f>
        <v>1.6617320189802924</v>
      </c>
      <c r="J78" s="348">
        <f>IF(J$16=0,0,J$16/MAE_fec!J$16)</f>
        <v>1.380938420685426</v>
      </c>
      <c r="K78" s="348">
        <f>IF(K$16=0,0,K$16/MAE_fec!K$16)</f>
        <v>1.5816917381550655</v>
      </c>
      <c r="L78" s="348">
        <f>IF(L$16=0,0,L$16/MAE_fec!L$16)</f>
        <v>1.4416419675689356</v>
      </c>
      <c r="M78" s="348">
        <f>IF(M$16=0,0,M$16/MAE_fec!M$16)</f>
        <v>1.2525845998754144</v>
      </c>
      <c r="N78" s="348">
        <f>IF(N$16=0,0,N$16/MAE_fec!N$16)</f>
        <v>1.2544364686456706</v>
      </c>
      <c r="O78" s="348">
        <f>IF(O$16=0,0,O$16/MAE_fec!O$16)</f>
        <v>1.2486366770059965</v>
      </c>
      <c r="P78" s="348">
        <f>IF(P$16=0,0,P$16/MAE_fec!P$16)</f>
        <v>1.0314125187744512</v>
      </c>
      <c r="Q78" s="348">
        <f>IF(Q$16=0,0,Q$16/MAE_fec!Q$16)</f>
        <v>1.1606256983910384</v>
      </c>
      <c r="R78" s="348">
        <f>IF(R$16=0,0,R$16/MAE_fec!R$16)</f>
        <v>1.1970308280111537</v>
      </c>
      <c r="S78" s="348">
        <f>IF(S$16=0,0,S$16/MAE_fec!S$16)</f>
        <v>1.2219331662115844</v>
      </c>
      <c r="T78" s="348">
        <f>IF(T$16=0,0,T$16/MAE_fec!T$16)</f>
        <v>1.1724784916253406</v>
      </c>
      <c r="U78" s="348">
        <f>IF(U$16=0,0,U$16/MAE_fec!U$16)</f>
        <v>1.1910504781173514</v>
      </c>
      <c r="V78" s="348">
        <f>IF(V$16=0,0,V$16/MAE_fec!V$16)</f>
        <v>1.2574028958235433</v>
      </c>
      <c r="W78" s="348">
        <f>IF(W$16=0,0,W$16/MAE_fec!W$16)</f>
        <v>1.2569909691808627</v>
      </c>
      <c r="X78" s="348">
        <f>IF(X$16=0,0,X$16/MAE_fec!X$16)</f>
        <v>1.1773040572375564</v>
      </c>
      <c r="Y78" s="348">
        <f>IF(Y$16=0,0,Y$16/MAE_fec!Y$16)</f>
        <v>1.2014149183098466</v>
      </c>
      <c r="DA78" s="178"/>
    </row>
    <row r="79" spans="1:105" ht="12" customHeight="1" x14ac:dyDescent="0.25">
      <c r="A79" s="174" t="s">
        <v>2565</v>
      </c>
      <c r="B79" s="348">
        <f>IF(B$24=0,0,B$24/MAE_fec!B$24)</f>
        <v>1.9180340884435352</v>
      </c>
      <c r="C79" s="348">
        <f>IF(C$24=0,0,C$24/MAE_fec!C$24)</f>
        <v>1.9127713188485183</v>
      </c>
      <c r="D79" s="348">
        <f>IF(D$24=0,0,D$24/MAE_fec!D$24)</f>
        <v>1.9145435806771045</v>
      </c>
      <c r="E79" s="348">
        <f>IF(E$24=0,0,E$24/MAE_fec!E$24)</f>
        <v>1.7453501664391196</v>
      </c>
      <c r="F79" s="348">
        <f>IF(F$24=0,0,F$24/MAE_fec!F$24)</f>
        <v>1.7886258329892919</v>
      </c>
      <c r="G79" s="348">
        <f>IF(G$24=0,0,G$24/MAE_fec!G$24)</f>
        <v>1.7867779617975943</v>
      </c>
      <c r="H79" s="348">
        <f>IF(H$24=0,0,H$24/MAE_fec!H$24)</f>
        <v>1.779081864339368</v>
      </c>
      <c r="I79" s="348">
        <f>IF(I$24=0,0,I$24/MAE_fec!I$24)</f>
        <v>1.7634088207455618</v>
      </c>
      <c r="J79" s="348">
        <f>IF(J$24=0,0,J$24/MAE_fec!J$24)</f>
        <v>1.7228253823696864</v>
      </c>
      <c r="K79" s="348">
        <f>IF(K$24=0,0,K$24/MAE_fec!K$24)</f>
        <v>1.7435601867076909</v>
      </c>
      <c r="L79" s="348">
        <f>IF(L$24=0,0,L$24/MAE_fec!L$24)</f>
        <v>1.7322945301053383</v>
      </c>
      <c r="M79" s="348">
        <f>IF(M$24=0,0,M$24/MAE_fec!M$24)</f>
        <v>1.7064191898264829</v>
      </c>
      <c r="N79" s="348">
        <f>IF(N$24=0,0,N$24/MAE_fec!N$24)</f>
        <v>1.7094783806254745</v>
      </c>
      <c r="O79" s="348">
        <f>IF(O$24=0,0,O$24/MAE_fec!O$24)</f>
        <v>1.7122766114602934</v>
      </c>
      <c r="P79" s="348">
        <f>IF(P$24=0,0,P$24/MAE_fec!P$24)</f>
        <v>1.6758098573819054</v>
      </c>
      <c r="Q79" s="348">
        <f>IF(Q$24=0,0,Q$24/MAE_fec!Q$24)</f>
        <v>1.6970522519494906</v>
      </c>
      <c r="R79" s="348">
        <f>IF(R$24=0,0,R$24/MAE_fec!R$24)</f>
        <v>1.7050762354551134</v>
      </c>
      <c r="S79" s="348">
        <f>IF(S$24=0,0,S$24/MAE_fec!S$24)</f>
        <v>1.7090795294161296</v>
      </c>
      <c r="T79" s="348">
        <f>IF(T$24=0,0,T$24/MAE_fec!T$24)</f>
        <v>1.7062501861216</v>
      </c>
      <c r="U79" s="348">
        <f>IF(U$24=0,0,U$24/MAE_fec!U$24)</f>
        <v>1.7089451459477838</v>
      </c>
      <c r="V79" s="348">
        <f>IF(V$24=0,0,V$24/MAE_fec!V$24)</f>
        <v>1.7164153351933631</v>
      </c>
      <c r="W79" s="348">
        <f>IF(W$24=0,0,W$24/MAE_fec!W$24)</f>
        <v>1.704565039051348</v>
      </c>
      <c r="X79" s="348">
        <f>IF(X$24=0,0,X$24/MAE_fec!X$24)</f>
        <v>1.6869120967895752</v>
      </c>
      <c r="Y79" s="348">
        <f>IF(Y$24=0,0,Y$24/MAE_fec!Y$24)</f>
        <v>1.7007392617573727</v>
      </c>
      <c r="DA79" s="178"/>
    </row>
    <row r="80" spans="1:105" ht="12" customHeight="1" x14ac:dyDescent="0.25">
      <c r="A80" s="174" t="s">
        <v>2570</v>
      </c>
      <c r="B80" s="348">
        <f>IF(B$27=0,0,B$27/MAE_fec!B$27)</f>
        <v>2.3511511441202395</v>
      </c>
      <c r="C80" s="348">
        <f>IF(C$27=0,0,C$27/MAE_fec!C$27)</f>
        <v>2.3424160857214082</v>
      </c>
      <c r="D80" s="348">
        <f>IF(D$27=0,0,D$27/MAE_fec!D$27)</f>
        <v>2.3724574802901248</v>
      </c>
      <c r="E80" s="348">
        <f>IF(E$27=0,0,E$27/MAE_fec!E$27)</f>
        <v>1.5935790857347205</v>
      </c>
      <c r="F80" s="348">
        <f>IF(F$27=0,0,F$27/MAE_fec!F$27)</f>
        <v>1.7657339408164801</v>
      </c>
      <c r="G80" s="348">
        <f>IF(G$27=0,0,G$27/MAE_fec!G$27)</f>
        <v>1.754095291783887</v>
      </c>
      <c r="H80" s="348">
        <f>IF(H$27=0,0,H$27/MAE_fec!H$27)</f>
        <v>1.7347018999299069</v>
      </c>
      <c r="I80" s="348">
        <f>IF(I$27=0,0,I$27/MAE_fec!I$27)</f>
        <v>1.6617320189802929</v>
      </c>
      <c r="J80" s="348">
        <f>IF(J$27=0,0,J$27/MAE_fec!J$27)</f>
        <v>1.3809384206854258</v>
      </c>
      <c r="K80" s="348">
        <f>IF(K$27=0,0,K$27/MAE_fec!K$27)</f>
        <v>1.5816917381550653</v>
      </c>
      <c r="L80" s="348">
        <f>IF(L$27=0,0,L$27/MAE_fec!L$27)</f>
        <v>1.441641967568936</v>
      </c>
      <c r="M80" s="348">
        <f>IF(M$27=0,0,M$27/MAE_fec!M$27)</f>
        <v>1.2525845998754135</v>
      </c>
      <c r="N80" s="348">
        <f>IF(N$27=0,0,N$27/MAE_fec!N$27)</f>
        <v>1.2544364686456706</v>
      </c>
      <c r="O80" s="348">
        <f>IF(O$27=0,0,O$27/MAE_fec!O$27)</f>
        <v>1.2486366770059969</v>
      </c>
      <c r="P80" s="348">
        <f>IF(P$27=0,0,P$27/MAE_fec!P$27)</f>
        <v>1.0314125187744514</v>
      </c>
      <c r="Q80" s="348">
        <f>IF(Q$27=0,0,Q$27/MAE_fec!Q$27)</f>
        <v>1.1606256983910384</v>
      </c>
      <c r="R80" s="348">
        <f>IF(R$27=0,0,R$27/MAE_fec!R$27)</f>
        <v>1.1970308280111532</v>
      </c>
      <c r="S80" s="348">
        <f>IF(S$27=0,0,S$27/MAE_fec!S$27)</f>
        <v>1.221933166211584</v>
      </c>
      <c r="T80" s="348">
        <f>IF(T$27=0,0,T$27/MAE_fec!T$27)</f>
        <v>1.1724784916253408</v>
      </c>
      <c r="U80" s="348">
        <f>IF(U$27=0,0,U$27/MAE_fec!U$27)</f>
        <v>1.1910504781173517</v>
      </c>
      <c r="V80" s="348">
        <f>IF(V$27=0,0,V$27/MAE_fec!V$27)</f>
        <v>1.2574028958235428</v>
      </c>
      <c r="W80" s="348">
        <f>IF(W$27=0,0,W$27/MAE_fec!W$27)</f>
        <v>1.2569909691808632</v>
      </c>
      <c r="X80" s="348">
        <f>IF(X$27=0,0,X$27/MAE_fec!X$27)</f>
        <v>1.1773040572375568</v>
      </c>
      <c r="Y80" s="348">
        <f>IF(Y$27=0,0,Y$27/MAE_fec!Y$27)</f>
        <v>1.2014149183098473</v>
      </c>
      <c r="DA80" s="178"/>
    </row>
    <row r="81" spans="1:105" ht="12" customHeight="1" x14ac:dyDescent="0.25">
      <c r="A81" s="174" t="s">
        <v>2580</v>
      </c>
      <c r="B81" s="348">
        <f>IF(B$35=0,0,B$35/MAE_fec!B$35)</f>
        <v>2.5095656984424242</v>
      </c>
      <c r="C81" s="348">
        <f>IF(C$35=0,0,C$35/MAE_fec!C$35)</f>
        <v>2.5221583685827231</v>
      </c>
      <c r="D81" s="348">
        <f>IF(D$35=0,0,D$35/MAE_fec!D$35)</f>
        <v>2.5471991705256909</v>
      </c>
      <c r="E81" s="348">
        <f>IF(E$35=0,0,E$35/MAE_fec!E$35)</f>
        <v>1.2415766871239196</v>
      </c>
      <c r="F81" s="348">
        <f>IF(F$35=0,0,F$35/MAE_fec!F$35)</f>
        <v>1.4890280425720526</v>
      </c>
      <c r="G81" s="348">
        <f>IF(G$35=0,0,G$35/MAE_fec!G$35)</f>
        <v>1.4647394452929023</v>
      </c>
      <c r="H81" s="348">
        <f>IF(H$35=0,0,H$35/MAE_fec!H$35)</f>
        <v>1.9246807468260476</v>
      </c>
      <c r="I81" s="348">
        <f>IF(I$35=0,0,I$35/MAE_fec!I$35)</f>
        <v>1.8334367728394485</v>
      </c>
      <c r="J81" s="348">
        <f>IF(J$35=0,0,J$35/MAE_fec!J$35)</f>
        <v>1.7321402935037382</v>
      </c>
      <c r="K81" s="348">
        <f>IF(K$35=0,0,K$35/MAE_fec!K$35)</f>
        <v>1.7353576579582266</v>
      </c>
      <c r="L81" s="348">
        <f>IF(L$35=0,0,L$35/MAE_fec!L$35)</f>
        <v>1.6259157474172026</v>
      </c>
      <c r="M81" s="348">
        <f>IF(M$35=0,0,M$35/MAE_fec!M$35)</f>
        <v>1.6290935599997709</v>
      </c>
      <c r="N81" s="348">
        <f>IF(N$35=0,0,N$35/MAE_fec!N$35)</f>
        <v>1.6163319524039361</v>
      </c>
      <c r="O81" s="348">
        <f>IF(O$35=0,0,O$35/MAE_fec!O$35)</f>
        <v>1.5518578222388426</v>
      </c>
      <c r="P81" s="348">
        <f>IF(P$35=0,0,P$35/MAE_fec!P$35)</f>
        <v>1.6411651267692786</v>
      </c>
      <c r="Q81" s="348">
        <f>IF(Q$35=0,0,Q$35/MAE_fec!Q$35)</f>
        <v>1.609972977661674</v>
      </c>
      <c r="R81" s="348">
        <f>IF(R$35=0,0,R$35/MAE_fec!R$35)</f>
        <v>1.5154416818383345</v>
      </c>
      <c r="S81" s="348">
        <f>IF(S$35=0,0,S$35/MAE_fec!S$35)</f>
        <v>1.6544497496332575</v>
      </c>
      <c r="T81" s="348">
        <f>IF(T$35=0,0,T$35/MAE_fec!T$35)</f>
        <v>1.613358757876878</v>
      </c>
      <c r="U81" s="348">
        <f>IF(U$35=0,0,U$35/MAE_fec!U$35)</f>
        <v>1.6443612676176835</v>
      </c>
      <c r="V81" s="348">
        <f>IF(V$35=0,0,V$35/MAE_fec!V$35)</f>
        <v>1.588294252838607</v>
      </c>
      <c r="W81" s="348">
        <f>IF(W$35=0,0,W$35/MAE_fec!W$35)</f>
        <v>1.5797311240509884</v>
      </c>
      <c r="X81" s="348">
        <f>IF(X$35=0,0,X$35/MAE_fec!X$35)</f>
        <v>1.5746707390121077</v>
      </c>
      <c r="Y81" s="348">
        <f>IF(Y$35=0,0,Y$35/MAE_fec!Y$35)</f>
        <v>2.0128833822724879</v>
      </c>
      <c r="DA81" s="178"/>
    </row>
    <row r="82" spans="1:105" ht="12" customHeight="1" x14ac:dyDescent="0.25">
      <c r="A82" s="174" t="s">
        <v>2592</v>
      </c>
      <c r="B82" s="348">
        <f>IF(B$46=0,0,B$46/MAE_fec!B$46)</f>
        <v>0</v>
      </c>
      <c r="C82" s="348">
        <f>IF(C$46=0,0,C$46/MAE_fec!C$46)</f>
        <v>0</v>
      </c>
      <c r="D82" s="348">
        <f>IF(D$46=0,0,D$46/MAE_fec!D$46)</f>
        <v>0</v>
      </c>
      <c r="E82" s="348">
        <f>IF(E$46=0,0,E$46/MAE_fec!E$46)</f>
        <v>0</v>
      </c>
      <c r="F82" s="348">
        <f>IF(F$46=0,0,F$46/MAE_fec!F$46)</f>
        <v>0</v>
      </c>
      <c r="G82" s="348">
        <f>IF(G$46=0,0,G$46/MAE_fec!G$46)</f>
        <v>0</v>
      </c>
      <c r="H82" s="348">
        <f>IF(H$46=0,0,H$46/MAE_fec!H$46)</f>
        <v>0</v>
      </c>
      <c r="I82" s="348">
        <f>IF(I$46=0,0,I$46/MAE_fec!I$46)</f>
        <v>0</v>
      </c>
      <c r="J82" s="348">
        <f>IF(J$46=0,0,J$46/MAE_fec!J$46)</f>
        <v>0</v>
      </c>
      <c r="K82" s="348">
        <f>IF(K$46=0,0,K$46/MAE_fec!K$46)</f>
        <v>0</v>
      </c>
      <c r="L82" s="348">
        <f>IF(L$46=0,0,L$46/MAE_fec!L$46)</f>
        <v>0</v>
      </c>
      <c r="M82" s="348">
        <f>IF(M$46=0,0,M$46/MAE_fec!M$46)</f>
        <v>0</v>
      </c>
      <c r="N82" s="348">
        <f>IF(N$46=0,0,N$46/MAE_fec!N$46)</f>
        <v>0</v>
      </c>
      <c r="O82" s="348">
        <f>IF(O$46=0,0,O$46/MAE_fec!O$46)</f>
        <v>0</v>
      </c>
      <c r="P82" s="348">
        <f>IF(P$46=0,0,P$46/MAE_fec!P$46)</f>
        <v>0</v>
      </c>
      <c r="Q82" s="348">
        <f>IF(Q$46=0,0,Q$46/MAE_fec!Q$46)</f>
        <v>0</v>
      </c>
      <c r="R82" s="348">
        <f>IF(R$46=0,0,R$46/MAE_fec!R$46)</f>
        <v>0</v>
      </c>
      <c r="S82" s="348">
        <f>IF(S$46=0,0,S$46/MAE_fec!S$46)</f>
        <v>0</v>
      </c>
      <c r="T82" s="348">
        <f>IF(T$46=0,0,T$46/MAE_fec!T$46)</f>
        <v>0</v>
      </c>
      <c r="U82" s="348">
        <f>IF(U$46=0,0,U$46/MAE_fec!U$46)</f>
        <v>0</v>
      </c>
      <c r="V82" s="348">
        <f>IF(V$46=0,0,V$46/MAE_fec!V$46)</f>
        <v>0</v>
      </c>
      <c r="W82" s="348">
        <f>IF(W$46=0,0,W$46/MAE_fec!W$46)</f>
        <v>0</v>
      </c>
      <c r="X82" s="348">
        <f>IF(X$46=0,0,X$46/MAE_fec!X$46)</f>
        <v>0</v>
      </c>
      <c r="Y82" s="348">
        <f>IF(Y$46=0,0,Y$46/MAE_fec!Y$46)</f>
        <v>0</v>
      </c>
      <c r="DA82" s="178"/>
    </row>
    <row r="83" spans="1:105" ht="12" customHeight="1" x14ac:dyDescent="0.25">
      <c r="A83" s="41" t="s">
        <v>2594</v>
      </c>
      <c r="B83" s="333">
        <f>IF(B$47=0,0,B$47/MAE_fec!B$47)</f>
        <v>0</v>
      </c>
      <c r="C83" s="333">
        <f>IF(C$47=0,0,C$47/MAE_fec!C$47)</f>
        <v>0</v>
      </c>
      <c r="D83" s="333">
        <f>IF(D$47=0,0,D$47/MAE_fec!D$47)</f>
        <v>0</v>
      </c>
      <c r="E83" s="333">
        <f>IF(E$47=0,0,E$47/MAE_fec!E$47)</f>
        <v>0</v>
      </c>
      <c r="F83" s="333">
        <f>IF(F$47=0,0,F$47/MAE_fec!F$47)</f>
        <v>0</v>
      </c>
      <c r="G83" s="333">
        <f>IF(G$47=0,0,G$47/MAE_fec!G$47)</f>
        <v>0</v>
      </c>
      <c r="H83" s="333">
        <f>IF(H$47=0,0,H$47/MAE_fec!H$47)</f>
        <v>0</v>
      </c>
      <c r="I83" s="333">
        <f>IF(I$47=0,0,I$47/MAE_fec!I$47)</f>
        <v>0</v>
      </c>
      <c r="J83" s="333">
        <f>IF(J$47=0,0,J$47/MAE_fec!J$47)</f>
        <v>0</v>
      </c>
      <c r="K83" s="333">
        <f>IF(K$47=0,0,K$47/MAE_fec!K$47)</f>
        <v>0</v>
      </c>
      <c r="L83" s="333">
        <f>IF(L$47=0,0,L$47/MAE_fec!L$47)</f>
        <v>0</v>
      </c>
      <c r="M83" s="333">
        <f>IF(M$47=0,0,M$47/MAE_fec!M$47)</f>
        <v>0</v>
      </c>
      <c r="N83" s="333">
        <f>IF(N$47=0,0,N$47/MAE_fec!N$47)</f>
        <v>0</v>
      </c>
      <c r="O83" s="333">
        <f>IF(O$47=0,0,O$47/MAE_fec!O$47)</f>
        <v>0</v>
      </c>
      <c r="P83" s="333">
        <f>IF(P$47=0,0,P$47/MAE_fec!P$47)</f>
        <v>0</v>
      </c>
      <c r="Q83" s="333">
        <f>IF(Q$47=0,0,Q$47/MAE_fec!Q$47)</f>
        <v>0</v>
      </c>
      <c r="R83" s="333">
        <f>IF(R$47=0,0,R$47/MAE_fec!R$47)</f>
        <v>0</v>
      </c>
      <c r="S83" s="333">
        <f>IF(S$47=0,0,S$47/MAE_fec!S$47)</f>
        <v>0</v>
      </c>
      <c r="T83" s="333">
        <f>IF(T$47=0,0,T$47/MAE_fec!T$47)</f>
        <v>0</v>
      </c>
      <c r="U83" s="333">
        <f>IF(U$47=0,0,U$47/MAE_fec!U$47)</f>
        <v>0</v>
      </c>
      <c r="V83" s="333">
        <f>IF(V$47=0,0,V$47/MAE_fec!V$47)</f>
        <v>0</v>
      </c>
      <c r="W83" s="333">
        <f>IF(W$47=0,0,W$47/MAE_fec!W$47)</f>
        <v>0</v>
      </c>
      <c r="X83" s="333">
        <f>IF(X$47=0,0,X$47/MAE_fec!X$47)</f>
        <v>0</v>
      </c>
      <c r="Y83" s="333">
        <f>IF(Y$47=0,0,Y$47/MAE_fec!Y$47)</f>
        <v>0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theme="6" tint="-0.249977111117893"/>
    <pageSetUpPr fitToPage="1"/>
  </sheetPr>
  <dimension ref="A1:DA3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leather"</f>
        <v>DE: Textiles and leather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13989.597856510611</v>
      </c>
      <c r="C3" s="203">
        <v>13266.756597131989</v>
      </c>
      <c r="D3" s="203">
        <v>12345.733037797479</v>
      </c>
      <c r="E3" s="203">
        <v>11696.1862524648</v>
      </c>
      <c r="F3" s="203">
        <v>11593.708631492451</v>
      </c>
      <c r="G3" s="203">
        <v>11010.795679363269</v>
      </c>
      <c r="H3" s="203">
        <v>11227.419356300999</v>
      </c>
      <c r="I3" s="203">
        <v>11220.939734376931</v>
      </c>
      <c r="J3" s="203">
        <v>10648.61274280235</v>
      </c>
      <c r="K3" s="203">
        <v>8694.0392028677597</v>
      </c>
      <c r="L3" s="203">
        <v>9656.443645810783</v>
      </c>
      <c r="M3" s="203">
        <v>10381.72321486026</v>
      </c>
      <c r="N3" s="203">
        <v>9897.5757306602391</v>
      </c>
      <c r="O3" s="203">
        <v>9688.5109264644798</v>
      </c>
      <c r="P3" s="203">
        <v>10248.681226803699</v>
      </c>
      <c r="Q3" s="203">
        <v>9473.8095600000015</v>
      </c>
      <c r="R3" s="203">
        <v>9612.7396667687226</v>
      </c>
      <c r="S3" s="203">
        <v>9736.7565715175842</v>
      </c>
      <c r="T3" s="203">
        <v>9359.0992113941611</v>
      </c>
      <c r="U3" s="203">
        <v>9083.9842662406227</v>
      </c>
      <c r="V3" s="203">
        <v>8017.3704075120804</v>
      </c>
      <c r="W3" s="203">
        <v>8457.1541524561198</v>
      </c>
      <c r="X3" s="203">
        <v>8349.43046446259</v>
      </c>
      <c r="Y3" s="203">
        <v>8406.9243971300293</v>
      </c>
      <c r="DA3" s="112" t="s">
        <v>2676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11307.51487783304</v>
      </c>
      <c r="C5" s="203">
        <v>11276.633925870439</v>
      </c>
      <c r="D5" s="203">
        <v>10273.81936933362</v>
      </c>
      <c r="E5" s="203">
        <v>9806.3855751451483</v>
      </c>
      <c r="F5" s="203">
        <v>9016.6308594052771</v>
      </c>
      <c r="G5" s="203">
        <v>10192.97283155402</v>
      </c>
      <c r="H5" s="203">
        <v>10290.576777754341</v>
      </c>
      <c r="I5" s="203">
        <v>11146.38739405536</v>
      </c>
      <c r="J5" s="203">
        <v>10214.390069312791</v>
      </c>
      <c r="K5" s="203">
        <v>8593.6209749752234</v>
      </c>
      <c r="L5" s="203">
        <v>10733.857665872531</v>
      </c>
      <c r="M5" s="203">
        <v>11761.0425678008</v>
      </c>
      <c r="N5" s="203">
        <v>11568.913343428971</v>
      </c>
      <c r="O5" s="203">
        <v>10183.083147105641</v>
      </c>
      <c r="P5" s="203">
        <v>10317.034352280691</v>
      </c>
      <c r="Q5" s="203">
        <v>11368.74810312515</v>
      </c>
      <c r="R5" s="203">
        <v>10592.229717982011</v>
      </c>
      <c r="S5" s="203">
        <v>10586.488683933079</v>
      </c>
      <c r="T5" s="203">
        <v>10231.92945648633</v>
      </c>
      <c r="U5" s="203">
        <v>9346.0201695181604</v>
      </c>
      <c r="V5" s="203">
        <v>7823.3053247029811</v>
      </c>
      <c r="W5" s="203">
        <v>8373.4269696337906</v>
      </c>
      <c r="X5" s="203">
        <v>8563.5812890375728</v>
      </c>
      <c r="Y5" s="203">
        <v>8040.8295602420758</v>
      </c>
      <c r="DA5" s="112" t="s">
        <v>2677</v>
      </c>
    </row>
    <row r="6" spans="1:105" ht="12" customHeight="1" x14ac:dyDescent="0.25">
      <c r="A6" s="154" t="s">
        <v>2112</v>
      </c>
      <c r="B6" s="338">
        <v>14134.3935972913</v>
      </c>
      <c r="C6" s="338">
        <v>13427.67391742673</v>
      </c>
      <c r="D6" s="338">
        <v>13427.67391742673</v>
      </c>
      <c r="E6" s="338">
        <v>12720.95423756217</v>
      </c>
      <c r="F6" s="338">
        <v>12014.2345576976</v>
      </c>
      <c r="G6" s="338">
        <v>11307.514877833029</v>
      </c>
      <c r="H6" s="338">
        <v>11307.514877833029</v>
      </c>
      <c r="I6" s="338">
        <v>12014.2345576976</v>
      </c>
      <c r="J6" s="338">
        <v>11307.514877833029</v>
      </c>
      <c r="K6" s="338">
        <v>11307.514877833029</v>
      </c>
      <c r="L6" s="338">
        <v>11307.514877833029</v>
      </c>
      <c r="M6" s="338">
        <v>12720.95423756216</v>
      </c>
      <c r="N6" s="338">
        <v>12720.95423756216</v>
      </c>
      <c r="O6" s="338">
        <v>12014.2345576976</v>
      </c>
      <c r="P6" s="338">
        <v>12014.2345576976</v>
      </c>
      <c r="Q6" s="338">
        <v>12014.2345576976</v>
      </c>
      <c r="R6" s="338">
        <v>11307.514877833029</v>
      </c>
      <c r="S6" s="338">
        <v>11307.514877833029</v>
      </c>
      <c r="T6" s="338">
        <v>11307.514877833029</v>
      </c>
      <c r="U6" s="338">
        <v>10600.795197968469</v>
      </c>
      <c r="V6" s="338">
        <v>9894.0755181039021</v>
      </c>
      <c r="W6" s="338">
        <v>9894.0755181039021</v>
      </c>
      <c r="X6" s="338">
        <v>9187.3558382393367</v>
      </c>
      <c r="Y6" s="338">
        <v>8480.6361583747712</v>
      </c>
      <c r="DA6" s="160" t="s">
        <v>2678</v>
      </c>
    </row>
    <row r="7" spans="1:105" ht="12" customHeight="1" x14ac:dyDescent="0.25">
      <c r="A7" s="156" t="s">
        <v>2114</v>
      </c>
      <c r="B7" s="339">
        <v>0</v>
      </c>
      <c r="C7" s="340">
        <v>0</v>
      </c>
      <c r="D7" s="340">
        <v>0</v>
      </c>
      <c r="E7" s="340">
        <v>0</v>
      </c>
      <c r="F7" s="340">
        <v>0</v>
      </c>
      <c r="G7" s="340">
        <v>0</v>
      </c>
      <c r="H7" s="340">
        <v>0</v>
      </c>
      <c r="I7" s="340">
        <v>1413.43935972913</v>
      </c>
      <c r="J7" s="340">
        <v>0</v>
      </c>
      <c r="K7" s="340">
        <v>0</v>
      </c>
      <c r="L7" s="340">
        <v>706.71967986456491</v>
      </c>
      <c r="M7" s="340">
        <v>2120.1590395936951</v>
      </c>
      <c r="N7" s="340">
        <v>0</v>
      </c>
      <c r="O7" s="340">
        <v>0</v>
      </c>
      <c r="P7" s="340">
        <v>0</v>
      </c>
      <c r="Q7" s="340">
        <v>706.71967986456491</v>
      </c>
      <c r="R7" s="340">
        <v>0</v>
      </c>
      <c r="S7" s="340">
        <v>706.71967986456491</v>
      </c>
      <c r="T7" s="340">
        <v>0</v>
      </c>
      <c r="U7" s="340">
        <v>0</v>
      </c>
      <c r="V7" s="340">
        <v>0</v>
      </c>
      <c r="W7" s="340">
        <v>0</v>
      </c>
      <c r="X7" s="340">
        <v>0</v>
      </c>
      <c r="Y7" s="340">
        <v>0</v>
      </c>
      <c r="DA7" s="161" t="s">
        <v>2679</v>
      </c>
    </row>
    <row r="8" spans="1:105" ht="12" customHeight="1" x14ac:dyDescent="0.25">
      <c r="A8" s="157" t="s">
        <v>2116</v>
      </c>
      <c r="B8" s="341"/>
      <c r="C8" s="342">
        <f t="shared" ref="C8:Y8" si="0">B6+C7-C6</f>
        <v>706.71967986457094</v>
      </c>
      <c r="D8" s="342">
        <f t="shared" si="0"/>
        <v>0</v>
      </c>
      <c r="E8" s="342">
        <f t="shared" si="0"/>
        <v>706.71967986456002</v>
      </c>
      <c r="F8" s="342">
        <f t="shared" si="0"/>
        <v>706.71967986456912</v>
      </c>
      <c r="G8" s="342">
        <f t="shared" si="0"/>
        <v>706.71967986457094</v>
      </c>
      <c r="H8" s="342">
        <f t="shared" si="0"/>
        <v>0</v>
      </c>
      <c r="I8" s="342">
        <f t="shared" si="0"/>
        <v>706.71967986456002</v>
      </c>
      <c r="J8" s="342">
        <f t="shared" si="0"/>
        <v>706.71967986457094</v>
      </c>
      <c r="K8" s="342">
        <f t="shared" si="0"/>
        <v>0</v>
      </c>
      <c r="L8" s="342">
        <f t="shared" si="0"/>
        <v>706.71967986456548</v>
      </c>
      <c r="M8" s="342">
        <f t="shared" si="0"/>
        <v>706.71967986456366</v>
      </c>
      <c r="N8" s="342">
        <f t="shared" si="0"/>
        <v>0</v>
      </c>
      <c r="O8" s="342">
        <f t="shared" si="0"/>
        <v>706.71967986456002</v>
      </c>
      <c r="P8" s="342">
        <f t="shared" si="0"/>
        <v>0</v>
      </c>
      <c r="Q8" s="342">
        <f t="shared" si="0"/>
        <v>706.71967986456548</v>
      </c>
      <c r="R8" s="342">
        <f t="shared" si="0"/>
        <v>706.71967986457094</v>
      </c>
      <c r="S8" s="342">
        <f t="shared" si="0"/>
        <v>706.71967986456548</v>
      </c>
      <c r="T8" s="342">
        <f t="shared" si="0"/>
        <v>0</v>
      </c>
      <c r="U8" s="342">
        <f t="shared" si="0"/>
        <v>706.71967986456002</v>
      </c>
      <c r="V8" s="342">
        <f t="shared" si="0"/>
        <v>706.7196798645673</v>
      </c>
      <c r="W8" s="342">
        <f t="shared" si="0"/>
        <v>0</v>
      </c>
      <c r="X8" s="342">
        <f t="shared" si="0"/>
        <v>706.71967986456548</v>
      </c>
      <c r="Y8" s="342">
        <f t="shared" si="0"/>
        <v>706.71967986456548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2826.8787194582601</v>
      </c>
      <c r="C9" s="343">
        <f t="shared" si="1"/>
        <v>2151.0399915562903</v>
      </c>
      <c r="D9" s="343">
        <f t="shared" si="1"/>
        <v>3153.8545480931098</v>
      </c>
      <c r="E9" s="343">
        <f t="shared" si="1"/>
        <v>2914.5686624170212</v>
      </c>
      <c r="F9" s="343">
        <f t="shared" si="1"/>
        <v>2997.6036982923233</v>
      </c>
      <c r="G9" s="343">
        <f t="shared" si="1"/>
        <v>1114.5420462790098</v>
      </c>
      <c r="H9" s="343">
        <f t="shared" si="1"/>
        <v>1016.9381000786889</v>
      </c>
      <c r="I9" s="343">
        <f t="shared" si="1"/>
        <v>867.84716364224005</v>
      </c>
      <c r="J9" s="343">
        <f t="shared" si="1"/>
        <v>1093.1248085202387</v>
      </c>
      <c r="K9" s="343">
        <f t="shared" si="1"/>
        <v>2713.8939028578061</v>
      </c>
      <c r="L9" s="343">
        <f t="shared" si="1"/>
        <v>573.6572119604989</v>
      </c>
      <c r="M9" s="343">
        <f t="shared" si="1"/>
        <v>959.91166976136083</v>
      </c>
      <c r="N9" s="343">
        <f t="shared" si="1"/>
        <v>1152.0408941331898</v>
      </c>
      <c r="O9" s="343">
        <f t="shared" si="1"/>
        <v>1831.1514105919596</v>
      </c>
      <c r="P9" s="343">
        <f t="shared" si="1"/>
        <v>1697.2002054169097</v>
      </c>
      <c r="Q9" s="343">
        <f t="shared" si="1"/>
        <v>645.48645457245038</v>
      </c>
      <c r="R9" s="343">
        <f t="shared" si="1"/>
        <v>715.28515985101876</v>
      </c>
      <c r="S9" s="343">
        <f t="shared" si="1"/>
        <v>721.02619389995016</v>
      </c>
      <c r="T9" s="343">
        <f t="shared" si="1"/>
        <v>1075.5854213466991</v>
      </c>
      <c r="U9" s="343">
        <f t="shared" si="1"/>
        <v>1254.775028450309</v>
      </c>
      <c r="V9" s="343">
        <f t="shared" si="1"/>
        <v>2070.770193400921</v>
      </c>
      <c r="W9" s="343">
        <f t="shared" si="1"/>
        <v>1520.6485484701116</v>
      </c>
      <c r="X9" s="343">
        <f t="shared" si="1"/>
        <v>623.77454920176388</v>
      </c>
      <c r="Y9" s="343">
        <f t="shared" si="1"/>
        <v>439.8065981326954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69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930.49561478933788</v>
      </c>
      <c r="C12" s="210">
        <v>915.82355975924338</v>
      </c>
      <c r="D12" s="210">
        <v>867.28048151332769</v>
      </c>
      <c r="E12" s="210">
        <v>863.81401547721407</v>
      </c>
      <c r="F12" s="210">
        <v>776.00249355116068</v>
      </c>
      <c r="G12" s="210">
        <v>758.58890799656058</v>
      </c>
      <c r="H12" s="210">
        <v>711.94539982803099</v>
      </c>
      <c r="I12" s="210">
        <v>698.72295786758377</v>
      </c>
      <c r="J12" s="210">
        <v>600.3877042132417</v>
      </c>
      <c r="K12" s="210">
        <v>503.45296646603617</v>
      </c>
      <c r="L12" s="210">
        <v>590.06302665520195</v>
      </c>
      <c r="M12" s="210">
        <v>574.36371453138418</v>
      </c>
      <c r="N12" s="210">
        <v>574.71754084264842</v>
      </c>
      <c r="O12" s="210">
        <v>493.94858125537411</v>
      </c>
      <c r="P12" s="210">
        <v>471.03542562338782</v>
      </c>
      <c r="Q12" s="210">
        <v>515.1890799656062</v>
      </c>
      <c r="R12" s="210">
        <v>474.34247635425618</v>
      </c>
      <c r="S12" s="210">
        <v>471.81057609630261</v>
      </c>
      <c r="T12" s="210">
        <v>456.88880856398367</v>
      </c>
      <c r="U12" s="210">
        <v>413.75845699830722</v>
      </c>
      <c r="V12" s="210">
        <v>362.9125133796324</v>
      </c>
      <c r="W12" s="210">
        <v>376.25801415010699</v>
      </c>
      <c r="X12" s="210">
        <v>351.74983458484792</v>
      </c>
      <c r="Y12" s="210">
        <v>314.27004614707852</v>
      </c>
      <c r="DA12" s="109" t="s">
        <v>2680</v>
      </c>
    </row>
    <row r="13" spans="1:105" ht="12" customHeight="1" x14ac:dyDescent="0.25">
      <c r="A13" s="24" t="s">
        <v>28</v>
      </c>
      <c r="B13" s="213">
        <v>23.905846947549431</v>
      </c>
      <c r="C13" s="213">
        <v>25.67592433361995</v>
      </c>
      <c r="D13" s="213">
        <v>14.28297506448839</v>
      </c>
      <c r="E13" s="213">
        <v>21.827687016337059</v>
      </c>
      <c r="F13" s="213">
        <v>28.347205503009459</v>
      </c>
      <c r="G13" s="213">
        <v>17.164660361134999</v>
      </c>
      <c r="H13" s="213">
        <v>21.217368873602751</v>
      </c>
      <c r="I13" s="213">
        <v>17.76999140154772</v>
      </c>
      <c r="J13" s="213">
        <v>15.06276870163371</v>
      </c>
      <c r="K13" s="213">
        <v>11.85898538263112</v>
      </c>
      <c r="L13" s="213">
        <v>10.19466895958727</v>
      </c>
      <c r="M13" s="213">
        <v>6.2016337059329318</v>
      </c>
      <c r="N13" s="213">
        <v>4.928804815133276</v>
      </c>
      <c r="O13" s="213">
        <v>7.8608770421324152</v>
      </c>
      <c r="P13" s="213">
        <v>6.360361134995701</v>
      </c>
      <c r="Q13" s="213">
        <v>6.0578675838349092</v>
      </c>
      <c r="R13" s="213">
        <v>5.0975064488392086</v>
      </c>
      <c r="S13" s="213">
        <v>4.3218400687876182</v>
      </c>
      <c r="T13" s="213">
        <v>5.0717110920034392</v>
      </c>
      <c r="U13" s="213">
        <v>4.312381771281169</v>
      </c>
      <c r="V13" s="213">
        <v>2.8822871883061052</v>
      </c>
      <c r="W13" s="213">
        <v>3.0815133276010318</v>
      </c>
      <c r="X13" s="213">
        <v>0</v>
      </c>
      <c r="Y13" s="213">
        <v>0</v>
      </c>
      <c r="DA13" s="85" t="s">
        <v>2681</v>
      </c>
    </row>
    <row r="14" spans="1:105" ht="12" customHeight="1" x14ac:dyDescent="0.25">
      <c r="A14" s="14" t="s">
        <v>29</v>
      </c>
      <c r="B14" s="204">
        <f t="shared" ref="B14:Y14" si="2">B15+B16+B17+B18+B19</f>
        <v>121.03516766981943</v>
      </c>
      <c r="C14" s="204">
        <f t="shared" si="2"/>
        <v>115.89999999999999</v>
      </c>
      <c r="D14" s="204">
        <f t="shared" si="2"/>
        <v>105.87798796216681</v>
      </c>
      <c r="E14" s="204">
        <f t="shared" si="2"/>
        <v>129.80300945829751</v>
      </c>
      <c r="F14" s="204">
        <f t="shared" si="2"/>
        <v>82.311263972484937</v>
      </c>
      <c r="G14" s="204">
        <f t="shared" si="2"/>
        <v>76.325795356835769</v>
      </c>
      <c r="H14" s="204">
        <f t="shared" si="2"/>
        <v>67.150558899398106</v>
      </c>
      <c r="I14" s="204">
        <f t="shared" si="2"/>
        <v>76.307480653482372</v>
      </c>
      <c r="J14" s="204">
        <f t="shared" si="2"/>
        <v>49.677214101461729</v>
      </c>
      <c r="K14" s="204">
        <f t="shared" si="2"/>
        <v>46.654858125537402</v>
      </c>
      <c r="L14" s="204">
        <f t="shared" si="2"/>
        <v>42.557609630266555</v>
      </c>
      <c r="M14" s="204">
        <f t="shared" si="2"/>
        <v>36.475150472914876</v>
      </c>
      <c r="N14" s="204">
        <f t="shared" si="2"/>
        <v>36.608942390369734</v>
      </c>
      <c r="O14" s="204">
        <f t="shared" si="2"/>
        <v>32.571539122957873</v>
      </c>
      <c r="P14" s="204">
        <f t="shared" si="2"/>
        <v>23.649183147033536</v>
      </c>
      <c r="Q14" s="204">
        <f t="shared" si="2"/>
        <v>22.458813413585553</v>
      </c>
      <c r="R14" s="204">
        <f t="shared" si="2"/>
        <v>22.518572656921751</v>
      </c>
      <c r="S14" s="204">
        <f t="shared" si="2"/>
        <v>19.492261392949267</v>
      </c>
      <c r="T14" s="204">
        <f t="shared" si="2"/>
        <v>16.409974204643166</v>
      </c>
      <c r="U14" s="204">
        <f t="shared" si="2"/>
        <v>14.357609630266555</v>
      </c>
      <c r="V14" s="204">
        <f t="shared" si="2"/>
        <v>13.332932072226996</v>
      </c>
      <c r="W14" s="204">
        <f t="shared" si="2"/>
        <v>14.286758383490969</v>
      </c>
      <c r="X14" s="204">
        <f t="shared" si="2"/>
        <v>14.29673258813413</v>
      </c>
      <c r="Y14" s="204">
        <f t="shared" si="2"/>
        <v>12.158641444539979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  <c r="Y15" s="204">
        <v>0</v>
      </c>
      <c r="DA15" s="71" t="s">
        <v>2682</v>
      </c>
    </row>
    <row r="16" spans="1:105" ht="12" customHeight="1" x14ac:dyDescent="0.25">
      <c r="A16" s="18" t="s">
        <v>31</v>
      </c>
      <c r="B16" s="204">
        <v>3.389251934651762</v>
      </c>
      <c r="C16" s="204">
        <v>3.389251934651762</v>
      </c>
      <c r="D16" s="204">
        <v>3.389251934651762</v>
      </c>
      <c r="E16" s="204">
        <v>36.445227858985383</v>
      </c>
      <c r="F16" s="204">
        <v>3.297334479793637</v>
      </c>
      <c r="G16" s="204">
        <v>3.29621668099742</v>
      </c>
      <c r="H16" s="204">
        <v>3.2938950988822011</v>
      </c>
      <c r="I16" s="204">
        <v>1.078245915735168</v>
      </c>
      <c r="J16" s="204">
        <v>1.0995700773860699</v>
      </c>
      <c r="K16" s="204">
        <v>1.0993981083404989</v>
      </c>
      <c r="L16" s="204">
        <v>1.0993981083404989</v>
      </c>
      <c r="M16" s="204">
        <v>1.0993981083404989</v>
      </c>
      <c r="N16" s="204">
        <v>2.1988822012037832</v>
      </c>
      <c r="O16" s="204">
        <v>2.1988822012037832</v>
      </c>
      <c r="P16" s="204">
        <v>1.0981943250214961</v>
      </c>
      <c r="Q16" s="204">
        <v>1.083576956147893</v>
      </c>
      <c r="R16" s="204">
        <v>1.028804815133276</v>
      </c>
      <c r="S16" s="204">
        <v>1.028804815133276</v>
      </c>
      <c r="T16" s="204">
        <v>1.028804815133276</v>
      </c>
      <c r="U16" s="204">
        <v>1.028804815133276</v>
      </c>
      <c r="V16" s="204">
        <v>1.028804815133276</v>
      </c>
      <c r="W16" s="204">
        <v>1.028804815133276</v>
      </c>
      <c r="X16" s="204">
        <v>1.028804815133276</v>
      </c>
      <c r="Y16" s="204">
        <v>1.028804815133276</v>
      </c>
      <c r="DA16" s="71" t="s">
        <v>2683</v>
      </c>
    </row>
    <row r="17" spans="1:105" ht="12" customHeight="1" x14ac:dyDescent="0.25">
      <c r="A17" s="18" t="s">
        <v>71</v>
      </c>
      <c r="B17" s="204">
        <v>94.487446259673249</v>
      </c>
      <c r="C17" s="204">
        <v>89.35227858985381</v>
      </c>
      <c r="D17" s="204">
        <v>83.190025795356831</v>
      </c>
      <c r="E17" s="204">
        <v>78.857523645743768</v>
      </c>
      <c r="F17" s="204">
        <v>64.519776440240747</v>
      </c>
      <c r="G17" s="204">
        <v>61.44600171969045</v>
      </c>
      <c r="H17" s="204">
        <v>53.258125537403266</v>
      </c>
      <c r="I17" s="204">
        <v>65.572914875322439</v>
      </c>
      <c r="J17" s="204">
        <v>38.922098022355968</v>
      </c>
      <c r="K17" s="204">
        <v>36.882201203783318</v>
      </c>
      <c r="L17" s="204">
        <v>32.784952708512463</v>
      </c>
      <c r="M17" s="204">
        <v>27.66620808254514</v>
      </c>
      <c r="N17" s="204">
        <v>27.66423043852107</v>
      </c>
      <c r="O17" s="204">
        <v>24.590455717970769</v>
      </c>
      <c r="P17" s="204">
        <v>18.69690455717971</v>
      </c>
      <c r="Q17" s="204">
        <v>19.429320722269988</v>
      </c>
      <c r="R17" s="204">
        <v>19.582717110920029</v>
      </c>
      <c r="S17" s="204">
        <v>18.46345657781599</v>
      </c>
      <c r="T17" s="204">
        <v>15.381169389509891</v>
      </c>
      <c r="U17" s="204">
        <v>13.32880481513328</v>
      </c>
      <c r="V17" s="204">
        <v>12.30412725709372</v>
      </c>
      <c r="W17" s="204">
        <v>12.314445399828029</v>
      </c>
      <c r="X17" s="204">
        <v>12.32441960447119</v>
      </c>
      <c r="Y17" s="204">
        <v>10.186328460877039</v>
      </c>
      <c r="DA17" s="71" t="s">
        <v>2684</v>
      </c>
    </row>
    <row r="18" spans="1:105" ht="12" customHeight="1" x14ac:dyDescent="0.25">
      <c r="A18" s="18" t="s">
        <v>32</v>
      </c>
      <c r="B18" s="204">
        <v>23.15846947549441</v>
      </c>
      <c r="C18" s="204">
        <v>23.15846947549441</v>
      </c>
      <c r="D18" s="204">
        <v>19.298710232158211</v>
      </c>
      <c r="E18" s="204">
        <v>14.50025795356836</v>
      </c>
      <c r="F18" s="204">
        <v>14.49415305245056</v>
      </c>
      <c r="G18" s="204">
        <v>11.583576956147891</v>
      </c>
      <c r="H18" s="204">
        <v>10.598538263112641</v>
      </c>
      <c r="I18" s="204">
        <v>9.6563198624247626</v>
      </c>
      <c r="J18" s="204">
        <v>9.6555460017196904</v>
      </c>
      <c r="K18" s="204">
        <v>8.673258813413586</v>
      </c>
      <c r="L18" s="204">
        <v>8.673258813413586</v>
      </c>
      <c r="M18" s="204">
        <v>7.7095442820292348</v>
      </c>
      <c r="N18" s="204">
        <v>6.7458297506448828</v>
      </c>
      <c r="O18" s="204">
        <v>5.7822012037833188</v>
      </c>
      <c r="P18" s="204">
        <v>3.8540842648323301</v>
      </c>
      <c r="Q18" s="204">
        <v>1.9459157351676699</v>
      </c>
      <c r="R18" s="204">
        <v>0.96354256233877889</v>
      </c>
      <c r="S18" s="204">
        <v>0</v>
      </c>
      <c r="T18" s="204">
        <v>0</v>
      </c>
      <c r="U18" s="204">
        <v>0</v>
      </c>
      <c r="V18" s="204">
        <v>0</v>
      </c>
      <c r="W18" s="204">
        <v>0</v>
      </c>
      <c r="X18" s="204">
        <v>0</v>
      </c>
      <c r="Y18" s="204">
        <v>0</v>
      </c>
      <c r="DA18" s="71" t="s">
        <v>2685</v>
      </c>
    </row>
    <row r="19" spans="1:105" ht="12" customHeight="1" x14ac:dyDescent="0.25">
      <c r="A19" s="18" t="s">
        <v>33</v>
      </c>
      <c r="B19" s="204">
        <v>0</v>
      </c>
      <c r="C19" s="204">
        <v>0</v>
      </c>
      <c r="D19" s="204">
        <v>0</v>
      </c>
      <c r="E19" s="204">
        <v>0</v>
      </c>
      <c r="F19" s="204">
        <v>0</v>
      </c>
      <c r="G19" s="204">
        <v>0</v>
      </c>
      <c r="H19" s="204">
        <v>0</v>
      </c>
      <c r="I19" s="204">
        <v>0</v>
      </c>
      <c r="J19" s="204">
        <v>0</v>
      </c>
      <c r="K19" s="204">
        <v>0</v>
      </c>
      <c r="L19" s="204">
        <v>0</v>
      </c>
      <c r="M19" s="204">
        <v>0</v>
      </c>
      <c r="N19" s="204">
        <v>0</v>
      </c>
      <c r="O19" s="204">
        <v>0</v>
      </c>
      <c r="P19" s="204">
        <v>0</v>
      </c>
      <c r="Q19" s="204">
        <v>0</v>
      </c>
      <c r="R19" s="204">
        <v>0.94350816852966468</v>
      </c>
      <c r="S19" s="204">
        <v>0</v>
      </c>
      <c r="T19" s="204">
        <v>0</v>
      </c>
      <c r="U19" s="204">
        <v>0</v>
      </c>
      <c r="V19" s="204">
        <v>0</v>
      </c>
      <c r="W19" s="204">
        <v>0.94350816852966468</v>
      </c>
      <c r="X19" s="204">
        <v>0.94350816852966468</v>
      </c>
      <c r="Y19" s="204">
        <v>0.94350816852966468</v>
      </c>
      <c r="DA19" s="71" t="s">
        <v>2686</v>
      </c>
    </row>
    <row r="20" spans="1:105" ht="12" customHeight="1" x14ac:dyDescent="0.25">
      <c r="A20" s="14" t="s">
        <v>34</v>
      </c>
      <c r="B20" s="204">
        <f t="shared" ref="B20:Y20" si="3">B21+B22</f>
        <v>416.07910576096299</v>
      </c>
      <c r="C20" s="204">
        <f t="shared" si="3"/>
        <v>393.42218400687881</v>
      </c>
      <c r="D20" s="204">
        <f t="shared" si="3"/>
        <v>371.10920034393814</v>
      </c>
      <c r="E20" s="204">
        <f t="shared" si="3"/>
        <v>390.61074806534822</v>
      </c>
      <c r="F20" s="204">
        <f t="shared" si="3"/>
        <v>360.52889079965598</v>
      </c>
      <c r="G20" s="204">
        <f t="shared" si="3"/>
        <v>353.20395528804812</v>
      </c>
      <c r="H20" s="204">
        <f t="shared" si="3"/>
        <v>328.69346517626832</v>
      </c>
      <c r="I20" s="204">
        <f t="shared" si="3"/>
        <v>308.96388650042991</v>
      </c>
      <c r="J20" s="204">
        <f t="shared" si="3"/>
        <v>285.07919174548579</v>
      </c>
      <c r="K20" s="204">
        <f t="shared" si="3"/>
        <v>231.3440240756664</v>
      </c>
      <c r="L20" s="204">
        <f t="shared" si="3"/>
        <v>261.22398968185718</v>
      </c>
      <c r="M20" s="204">
        <f t="shared" si="3"/>
        <v>252.34230438521061</v>
      </c>
      <c r="N20" s="204">
        <f t="shared" si="3"/>
        <v>241.4008598452279</v>
      </c>
      <c r="O20" s="204">
        <f t="shared" si="3"/>
        <v>240.350988822012</v>
      </c>
      <c r="P20" s="204">
        <f t="shared" si="3"/>
        <v>234.07067927772999</v>
      </c>
      <c r="Q20" s="204">
        <f t="shared" si="3"/>
        <v>235.2536543422184</v>
      </c>
      <c r="R20" s="204">
        <f t="shared" si="3"/>
        <v>239.89544282029229</v>
      </c>
      <c r="S20" s="204">
        <f t="shared" si="3"/>
        <v>242.9042992261393</v>
      </c>
      <c r="T20" s="204">
        <f t="shared" si="3"/>
        <v>235.04514187446259</v>
      </c>
      <c r="U20" s="204">
        <f t="shared" si="3"/>
        <v>211.7499570077386</v>
      </c>
      <c r="V20" s="204">
        <f t="shared" si="3"/>
        <v>182.75907136715389</v>
      </c>
      <c r="W20" s="204">
        <f t="shared" si="3"/>
        <v>190.69672608179309</v>
      </c>
      <c r="X20" s="204">
        <f t="shared" si="3"/>
        <v>177.21710928928209</v>
      </c>
      <c r="Y20" s="204">
        <f t="shared" si="3"/>
        <v>156.24990982665631</v>
      </c>
      <c r="DA20" s="71"/>
    </row>
    <row r="21" spans="1:105" ht="12" customHeight="1" x14ac:dyDescent="0.25">
      <c r="A21" s="18" t="s">
        <v>73</v>
      </c>
      <c r="B21" s="204">
        <v>408.9423903697334</v>
      </c>
      <c r="C21" s="204">
        <v>387.05932932072233</v>
      </c>
      <c r="D21" s="204">
        <v>365.00429922613932</v>
      </c>
      <c r="E21" s="204">
        <v>390.61074806534822</v>
      </c>
      <c r="F21" s="204">
        <v>360.52889079965598</v>
      </c>
      <c r="G21" s="204">
        <v>353.20395528804812</v>
      </c>
      <c r="H21" s="204">
        <v>328.69346517626832</v>
      </c>
      <c r="I21" s="204">
        <v>308.96388650042991</v>
      </c>
      <c r="J21" s="204">
        <v>285.07919174548579</v>
      </c>
      <c r="K21" s="204">
        <v>231.3440240756664</v>
      </c>
      <c r="L21" s="204">
        <v>261.22398968185718</v>
      </c>
      <c r="M21" s="204">
        <v>252.34230438521061</v>
      </c>
      <c r="N21" s="204">
        <v>241.4008598452279</v>
      </c>
      <c r="O21" s="204">
        <v>240.350988822012</v>
      </c>
      <c r="P21" s="204">
        <v>234.07067927772999</v>
      </c>
      <c r="Q21" s="204">
        <v>235.2536543422184</v>
      </c>
      <c r="R21" s="204">
        <v>239.89544282029229</v>
      </c>
      <c r="S21" s="204">
        <v>242.9042992261393</v>
      </c>
      <c r="T21" s="204">
        <v>235.04514187446259</v>
      </c>
      <c r="U21" s="204">
        <v>211.7499570077386</v>
      </c>
      <c r="V21" s="204">
        <v>182.75907136715389</v>
      </c>
      <c r="W21" s="204">
        <v>190.69672608179309</v>
      </c>
      <c r="X21" s="204">
        <v>177.21710928928209</v>
      </c>
      <c r="Y21" s="204">
        <v>156.24990982665631</v>
      </c>
      <c r="DA21" s="71" t="s">
        <v>2687</v>
      </c>
    </row>
    <row r="22" spans="1:105" ht="12" customHeight="1" x14ac:dyDescent="0.25">
      <c r="A22" s="18" t="s">
        <v>36</v>
      </c>
      <c r="B22" s="204">
        <v>7.1367153912295782</v>
      </c>
      <c r="C22" s="204">
        <v>6.3628546861564912</v>
      </c>
      <c r="D22" s="204">
        <v>6.1049011177987964</v>
      </c>
      <c r="E22" s="204">
        <v>0</v>
      </c>
      <c r="F22" s="204">
        <v>0</v>
      </c>
      <c r="G22" s="204">
        <v>0</v>
      </c>
      <c r="H22" s="204">
        <v>0</v>
      </c>
      <c r="I22" s="204">
        <v>0</v>
      </c>
      <c r="J22" s="204">
        <v>0</v>
      </c>
      <c r="K22" s="204">
        <v>0</v>
      </c>
      <c r="L22" s="204">
        <v>0</v>
      </c>
      <c r="M22" s="204">
        <v>0</v>
      </c>
      <c r="N22" s="204">
        <v>0</v>
      </c>
      <c r="O22" s="204">
        <v>0</v>
      </c>
      <c r="P22" s="204">
        <v>0</v>
      </c>
      <c r="Q22" s="204">
        <v>0</v>
      </c>
      <c r="R22" s="204">
        <v>0</v>
      </c>
      <c r="S22" s="204">
        <v>0</v>
      </c>
      <c r="T22" s="204">
        <v>0</v>
      </c>
      <c r="U22" s="204">
        <v>0</v>
      </c>
      <c r="V22" s="204">
        <v>0</v>
      </c>
      <c r="W22" s="204">
        <v>0</v>
      </c>
      <c r="X22" s="204">
        <v>0</v>
      </c>
      <c r="Y22" s="204">
        <v>0</v>
      </c>
      <c r="DA22" s="71" t="s">
        <v>2688</v>
      </c>
    </row>
    <row r="23" spans="1:105" ht="12" customHeight="1" x14ac:dyDescent="0.25">
      <c r="A23" s="14" t="s">
        <v>37</v>
      </c>
      <c r="B23" s="204">
        <f t="shared" ref="B23:Y23" si="4">B24+B25+B26+B27+B28+B29</f>
        <v>0</v>
      </c>
      <c r="C23" s="204">
        <f t="shared" si="4"/>
        <v>0</v>
      </c>
      <c r="D23" s="204">
        <f t="shared" si="4"/>
        <v>0</v>
      </c>
      <c r="E23" s="204">
        <f t="shared" si="4"/>
        <v>9.1717110920034397</v>
      </c>
      <c r="F23" s="204">
        <f t="shared" si="4"/>
        <v>1.265864144453998</v>
      </c>
      <c r="G23" s="204">
        <f t="shared" si="4"/>
        <v>1.4808254514187451</v>
      </c>
      <c r="H23" s="204">
        <f t="shared" si="4"/>
        <v>16.862596732588131</v>
      </c>
      <c r="I23" s="204">
        <f t="shared" si="4"/>
        <v>2.2212381771281162</v>
      </c>
      <c r="J23" s="204">
        <f t="shared" si="4"/>
        <v>2.1974204643164232</v>
      </c>
      <c r="K23" s="204">
        <f t="shared" si="4"/>
        <v>2.6034393809114356</v>
      </c>
      <c r="L23" s="204">
        <f t="shared" si="4"/>
        <v>2.4601031814273422</v>
      </c>
      <c r="M23" s="204">
        <f t="shared" si="4"/>
        <v>2.1257093723129832</v>
      </c>
      <c r="N23" s="204">
        <f t="shared" si="4"/>
        <v>2.5556319862424761</v>
      </c>
      <c r="O23" s="204">
        <f t="shared" si="4"/>
        <v>2.00627687016337</v>
      </c>
      <c r="P23" s="204">
        <f t="shared" si="4"/>
        <v>2.2451418744625968</v>
      </c>
      <c r="Q23" s="204">
        <f t="shared" si="4"/>
        <v>2.2929492691315558</v>
      </c>
      <c r="R23" s="204">
        <f t="shared" si="4"/>
        <v>2.36457437661221</v>
      </c>
      <c r="S23" s="204">
        <f t="shared" si="4"/>
        <v>2.2212381771281171</v>
      </c>
      <c r="T23" s="204">
        <f t="shared" si="4"/>
        <v>1.6612935166922274</v>
      </c>
      <c r="U23" s="204">
        <f t="shared" si="4"/>
        <v>3.0194200249623826</v>
      </c>
      <c r="V23" s="204">
        <f t="shared" si="4"/>
        <v>2.6981539643272501</v>
      </c>
      <c r="W23" s="204">
        <f t="shared" si="4"/>
        <v>3.6281840270412919</v>
      </c>
      <c r="X23" s="204">
        <f t="shared" si="4"/>
        <v>2.8222351837859398</v>
      </c>
      <c r="Y23" s="204">
        <f t="shared" si="4"/>
        <v>2.9647622877481679</v>
      </c>
      <c r="DA23" s="71"/>
    </row>
    <row r="24" spans="1:105" ht="12" customHeight="1" x14ac:dyDescent="0.25">
      <c r="A24" s="18" t="s">
        <v>38</v>
      </c>
      <c r="B24" s="204">
        <v>0</v>
      </c>
      <c r="C24" s="204">
        <v>0</v>
      </c>
      <c r="D24" s="204">
        <v>0</v>
      </c>
      <c r="E24" s="204">
        <v>9.1717110920034397</v>
      </c>
      <c r="F24" s="204">
        <v>1.265864144453998</v>
      </c>
      <c r="G24" s="204">
        <v>1.4808254514187451</v>
      </c>
      <c r="H24" s="204">
        <v>16.862596732588131</v>
      </c>
      <c r="I24" s="204">
        <v>2.00627687016337</v>
      </c>
      <c r="J24" s="204">
        <v>1.982459157351677</v>
      </c>
      <c r="K24" s="204">
        <v>1.9107480653482369</v>
      </c>
      <c r="L24" s="204">
        <v>2.101805674978503</v>
      </c>
      <c r="M24" s="204">
        <v>1.7435941530524499</v>
      </c>
      <c r="N24" s="204">
        <v>2.0540842648323299</v>
      </c>
      <c r="O24" s="204">
        <v>2.00627687016337</v>
      </c>
      <c r="P24" s="204">
        <v>2.2451418744625968</v>
      </c>
      <c r="Q24" s="204">
        <v>2.2929492691315558</v>
      </c>
      <c r="R24" s="204">
        <v>2.36457437661221</v>
      </c>
      <c r="S24" s="204">
        <v>2.2212381771281171</v>
      </c>
      <c r="T24" s="204">
        <v>1.5525365434221841</v>
      </c>
      <c r="U24" s="204">
        <v>2.8661220980223558</v>
      </c>
      <c r="V24" s="204">
        <v>2.5556319862424761</v>
      </c>
      <c r="W24" s="204">
        <v>1.5286328460877039</v>
      </c>
      <c r="X24" s="204">
        <v>0.57325881341358553</v>
      </c>
      <c r="Y24" s="204">
        <v>0.5970765262252794</v>
      </c>
      <c r="DA24" s="71" t="s">
        <v>2689</v>
      </c>
    </row>
    <row r="25" spans="1:105" ht="12" customHeight="1" x14ac:dyDescent="0.25">
      <c r="A25" s="18" t="s">
        <v>74</v>
      </c>
      <c r="B25" s="204">
        <v>0</v>
      </c>
      <c r="C25" s="204">
        <v>0</v>
      </c>
      <c r="D25" s="204">
        <v>0</v>
      </c>
      <c r="E25" s="204">
        <v>0</v>
      </c>
      <c r="F25" s="204">
        <v>0</v>
      </c>
      <c r="G25" s="204">
        <v>0</v>
      </c>
      <c r="H25" s="204">
        <v>0</v>
      </c>
      <c r="I25" s="204">
        <v>0.2149613069647463</v>
      </c>
      <c r="J25" s="204">
        <v>0.2149613069647463</v>
      </c>
      <c r="K25" s="204">
        <v>0.69269131556319852</v>
      </c>
      <c r="L25" s="204">
        <v>0.35829750644883918</v>
      </c>
      <c r="M25" s="204">
        <v>0.3821152192605331</v>
      </c>
      <c r="N25" s="204">
        <v>0.50154772141014614</v>
      </c>
      <c r="O25" s="204">
        <v>0</v>
      </c>
      <c r="P25" s="204">
        <v>0</v>
      </c>
      <c r="Q25" s="204">
        <v>0</v>
      </c>
      <c r="R25" s="204">
        <v>0</v>
      </c>
      <c r="S25" s="204">
        <v>0</v>
      </c>
      <c r="T25" s="204">
        <v>2.3903697334479789E-2</v>
      </c>
      <c r="U25" s="204">
        <v>7.1625107480653469E-2</v>
      </c>
      <c r="V25" s="204">
        <v>7.1625107480653469E-2</v>
      </c>
      <c r="W25" s="204">
        <v>2.0199549156273342</v>
      </c>
      <c r="X25" s="204">
        <v>2.1729165060747668</v>
      </c>
      <c r="Y25" s="204">
        <v>2.2828502765251768</v>
      </c>
      <c r="DA25" s="71" t="s">
        <v>2690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0</v>
      </c>
      <c r="G26" s="204">
        <v>0</v>
      </c>
      <c r="H26" s="204">
        <v>0</v>
      </c>
      <c r="I26" s="204">
        <v>0</v>
      </c>
      <c r="J26" s="204">
        <v>0</v>
      </c>
      <c r="K26" s="204">
        <v>0</v>
      </c>
      <c r="L26" s="204">
        <v>0</v>
      </c>
      <c r="M26" s="204">
        <v>0</v>
      </c>
      <c r="N26" s="204">
        <v>0</v>
      </c>
      <c r="O26" s="204">
        <v>0</v>
      </c>
      <c r="P26" s="204">
        <v>0</v>
      </c>
      <c r="Q26" s="204">
        <v>0</v>
      </c>
      <c r="R26" s="204">
        <v>0</v>
      </c>
      <c r="S26" s="204">
        <v>0</v>
      </c>
      <c r="T26" s="204">
        <v>0</v>
      </c>
      <c r="U26" s="204">
        <v>0</v>
      </c>
      <c r="V26" s="204">
        <v>0</v>
      </c>
      <c r="W26" s="204">
        <v>0</v>
      </c>
      <c r="X26" s="204">
        <v>0</v>
      </c>
      <c r="Y26" s="204">
        <v>0</v>
      </c>
      <c r="DA26" s="71" t="s">
        <v>2691</v>
      </c>
    </row>
    <row r="27" spans="1:105" ht="12" customHeight="1" x14ac:dyDescent="0.25">
      <c r="A27" s="18" t="s">
        <v>76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0</v>
      </c>
      <c r="R27" s="204">
        <v>0</v>
      </c>
      <c r="S27" s="204">
        <v>0</v>
      </c>
      <c r="T27" s="204">
        <v>0</v>
      </c>
      <c r="U27" s="204">
        <v>0</v>
      </c>
      <c r="V27" s="204">
        <v>0</v>
      </c>
      <c r="W27" s="204">
        <v>0</v>
      </c>
      <c r="X27" s="204">
        <v>0</v>
      </c>
      <c r="Y27" s="204">
        <v>0</v>
      </c>
      <c r="DA27" s="71" t="s">
        <v>2692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2693</v>
      </c>
    </row>
    <row r="29" spans="1:105" ht="12" customHeight="1" x14ac:dyDescent="0.25">
      <c r="A29" s="18" t="s">
        <v>78</v>
      </c>
      <c r="B29" s="204">
        <v>0</v>
      </c>
      <c r="C29" s="204">
        <v>0</v>
      </c>
      <c r="D29" s="204">
        <v>0</v>
      </c>
      <c r="E29" s="204">
        <v>0</v>
      </c>
      <c r="F29" s="204">
        <v>0</v>
      </c>
      <c r="G29" s="204">
        <v>0</v>
      </c>
      <c r="H29" s="204">
        <v>0</v>
      </c>
      <c r="I29" s="204">
        <v>0</v>
      </c>
      <c r="J29" s="204">
        <v>0</v>
      </c>
      <c r="K29" s="204">
        <v>0</v>
      </c>
      <c r="L29" s="204">
        <v>0</v>
      </c>
      <c r="M29" s="204">
        <v>0</v>
      </c>
      <c r="N29" s="204">
        <v>0</v>
      </c>
      <c r="O29" s="204">
        <v>0</v>
      </c>
      <c r="P29" s="204">
        <v>0</v>
      </c>
      <c r="Q29" s="204">
        <v>0</v>
      </c>
      <c r="R29" s="204">
        <v>0</v>
      </c>
      <c r="S29" s="204">
        <v>0</v>
      </c>
      <c r="T29" s="204">
        <v>8.4853275935563618E-2</v>
      </c>
      <c r="U29" s="204">
        <v>8.1672819459373255E-2</v>
      </c>
      <c r="V29" s="204">
        <v>7.0896870604120726E-2</v>
      </c>
      <c r="W29" s="204">
        <v>7.9596265326253912E-2</v>
      </c>
      <c r="X29" s="204">
        <v>7.605986429758739E-2</v>
      </c>
      <c r="Y29" s="204">
        <v>8.4835484997711832E-2</v>
      </c>
      <c r="DA29" s="71" t="s">
        <v>2694</v>
      </c>
    </row>
    <row r="30" spans="1:105" ht="12" customHeight="1" x14ac:dyDescent="0.25">
      <c r="A30" s="14" t="s">
        <v>39</v>
      </c>
      <c r="B30" s="204">
        <v>0</v>
      </c>
      <c r="C30" s="204">
        <v>0</v>
      </c>
      <c r="D30" s="204">
        <v>0</v>
      </c>
      <c r="E30" s="204">
        <v>21.6871883061049</v>
      </c>
      <c r="F30" s="204">
        <v>25.819260533104039</v>
      </c>
      <c r="G30" s="204">
        <v>21.591659501289769</v>
      </c>
      <c r="H30" s="204">
        <v>21.615563198624251</v>
      </c>
      <c r="I30" s="204">
        <v>18.65382631126397</v>
      </c>
      <c r="J30" s="204">
        <v>18.964402407566642</v>
      </c>
      <c r="K30" s="204">
        <v>12.10945829750645</v>
      </c>
      <c r="L30" s="204">
        <v>60.213069647463463</v>
      </c>
      <c r="M30" s="204">
        <v>60.451934651762677</v>
      </c>
      <c r="N30" s="204">
        <v>84.408168529664664</v>
      </c>
      <c r="O30" s="204">
        <v>18.295614789337922</v>
      </c>
      <c r="P30" s="204">
        <v>16.14600171969045</v>
      </c>
      <c r="Q30" s="204">
        <v>54.886758383490957</v>
      </c>
      <c r="R30" s="204">
        <v>16.074290627687009</v>
      </c>
      <c r="S30" s="204">
        <v>15.596646603611349</v>
      </c>
      <c r="T30" s="204">
        <v>15.3816852966466</v>
      </c>
      <c r="U30" s="204">
        <v>12.99320722269991</v>
      </c>
      <c r="V30" s="204">
        <v>11.369045571797081</v>
      </c>
      <c r="W30" s="204">
        <v>11.51238177128117</v>
      </c>
      <c r="X30" s="204">
        <v>9.8643164230438511</v>
      </c>
      <c r="Y30" s="204">
        <v>9.3627687016337049</v>
      </c>
      <c r="DA30" s="71" t="s">
        <v>2695</v>
      </c>
    </row>
    <row r="31" spans="1:105" ht="12" customHeight="1" x14ac:dyDescent="0.25">
      <c r="A31" s="21" t="s">
        <v>40</v>
      </c>
      <c r="B31" s="207">
        <v>369.47549441100603</v>
      </c>
      <c r="C31" s="207">
        <v>380.82545141874459</v>
      </c>
      <c r="D31" s="207">
        <v>376.01031814273432</v>
      </c>
      <c r="E31" s="207">
        <v>290.71367153912291</v>
      </c>
      <c r="F31" s="207">
        <v>277.73000859845229</v>
      </c>
      <c r="G31" s="207">
        <v>288.82201203783319</v>
      </c>
      <c r="H31" s="207">
        <v>256.40584694754938</v>
      </c>
      <c r="I31" s="207">
        <v>274.80653482373168</v>
      </c>
      <c r="J31" s="207">
        <v>229.4067067927773</v>
      </c>
      <c r="K31" s="207">
        <v>198.8822012037833</v>
      </c>
      <c r="L31" s="207">
        <v>213.41358555460019</v>
      </c>
      <c r="M31" s="207">
        <v>216.76698194325019</v>
      </c>
      <c r="N31" s="207">
        <v>204.8151332760103</v>
      </c>
      <c r="O31" s="207">
        <v>192.86328460877041</v>
      </c>
      <c r="P31" s="207">
        <v>188.5640584694755</v>
      </c>
      <c r="Q31" s="207">
        <v>194.23903697334481</v>
      </c>
      <c r="R31" s="207">
        <v>188.39208942390371</v>
      </c>
      <c r="S31" s="207">
        <v>187.27429062768701</v>
      </c>
      <c r="T31" s="207">
        <v>183.31900257953569</v>
      </c>
      <c r="U31" s="207">
        <v>167.32588134135861</v>
      </c>
      <c r="V31" s="207">
        <v>149.87102321582111</v>
      </c>
      <c r="W31" s="207">
        <v>153.05245055889941</v>
      </c>
      <c r="X31" s="207">
        <v>147.54944110060191</v>
      </c>
      <c r="Y31" s="207">
        <v>133.5339638865004</v>
      </c>
      <c r="DA31" s="86" t="s">
        <v>2696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TEL_emi!B5</f>
        <v>1446.5928528623519</v>
      </c>
      <c r="C33" s="203">
        <f>TEL_emi!C5</f>
        <v>1384.0002021802291</v>
      </c>
      <c r="D33" s="203">
        <f>TEL_emi!D5</f>
        <v>1255.263231582765</v>
      </c>
      <c r="E33" s="203">
        <f>TEL_emi!E5</f>
        <v>1392.138112087637</v>
      </c>
      <c r="F33" s="203">
        <f>TEL_emi!F5</f>
        <v>1216.5898043738939</v>
      </c>
      <c r="G33" s="203">
        <f>TEL_emi!G5</f>
        <v>1135.282590560518</v>
      </c>
      <c r="H33" s="203">
        <f>TEL_emi!H5</f>
        <v>1091.638876483551</v>
      </c>
      <c r="I33" s="203">
        <f>TEL_emi!I5</f>
        <v>1034.5732259803281</v>
      </c>
      <c r="J33" s="203">
        <f>TEL_emi!J5</f>
        <v>885.39487014796691</v>
      </c>
      <c r="K33" s="203">
        <f>TEL_emi!K5</f>
        <v>736.52213373970199</v>
      </c>
      <c r="L33" s="203">
        <f>TEL_emi!L5</f>
        <v>787.58883179359577</v>
      </c>
      <c r="M33" s="203">
        <f>TEL_emi!M5</f>
        <v>731.54908293995823</v>
      </c>
      <c r="N33" s="203">
        <f>TEL_emi!N5</f>
        <v>700.3642267897917</v>
      </c>
      <c r="O33" s="203">
        <f>TEL_emi!O5</f>
        <v>697.40582737489331</v>
      </c>
      <c r="P33" s="203">
        <f>TEL_emi!P5</f>
        <v>648.96744797366705</v>
      </c>
      <c r="Q33" s="203">
        <f>TEL_emi!Q5</f>
        <v>646.65432601761745</v>
      </c>
      <c r="R33" s="203">
        <f>TEL_emi!R5</f>
        <v>653.66025578968117</v>
      </c>
      <c r="S33" s="203">
        <f>TEL_emi!S5</f>
        <v>648.17740844202763</v>
      </c>
      <c r="T33" s="203">
        <f>TEL_emi!T5</f>
        <v>623.17455221481282</v>
      </c>
      <c r="U33" s="203">
        <f>TEL_emi!U5</f>
        <v>559.30567592511193</v>
      </c>
      <c r="V33" s="203">
        <f>TEL_emi!V5</f>
        <v>482.1272674587388</v>
      </c>
      <c r="W33" s="203">
        <f>TEL_emi!W5</f>
        <v>504.40699730574732</v>
      </c>
      <c r="X33" s="203">
        <f>TEL_emi!X5</f>
        <v>460.09566048767272</v>
      </c>
      <c r="Y33" s="203">
        <f>TEL_emi!Y5</f>
        <v>404.21475725966428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66.513392617379282</v>
      </c>
      <c r="C35" s="284">
        <f t="shared" si="5"/>
        <v>69.031458672968071</v>
      </c>
      <c r="D35" s="284">
        <f t="shared" si="5"/>
        <v>70.249411586827364</v>
      </c>
      <c r="E35" s="284">
        <f t="shared" si="5"/>
        <v>73.854331389018185</v>
      </c>
      <c r="F35" s="284">
        <f t="shared" si="5"/>
        <v>66.933068461223371</v>
      </c>
      <c r="G35" s="284">
        <f t="shared" si="5"/>
        <v>68.895012684535445</v>
      </c>
      <c r="H35" s="284">
        <f t="shared" si="5"/>
        <v>63.411312718846325</v>
      </c>
      <c r="I35" s="284">
        <f t="shared" si="5"/>
        <v>62.269558023464604</v>
      </c>
      <c r="J35" s="284">
        <f t="shared" si="5"/>
        <v>56.381776548222959</v>
      </c>
      <c r="K35" s="284">
        <f t="shared" si="5"/>
        <v>57.907832564174598</v>
      </c>
      <c r="L35" s="284">
        <f t="shared" si="5"/>
        <v>61.105625248606579</v>
      </c>
      <c r="M35" s="284">
        <f t="shared" si="5"/>
        <v>55.324506601105256</v>
      </c>
      <c r="N35" s="284">
        <f t="shared" si="5"/>
        <v>58.06649592609994</v>
      </c>
      <c r="O35" s="284">
        <f t="shared" si="5"/>
        <v>50.982920389359073</v>
      </c>
      <c r="P35" s="284">
        <f t="shared" si="5"/>
        <v>45.960588996706626</v>
      </c>
      <c r="Q35" s="284">
        <f t="shared" si="5"/>
        <v>54.380350027387095</v>
      </c>
      <c r="R35" s="284">
        <f t="shared" si="5"/>
        <v>49.345191152326734</v>
      </c>
      <c r="S35" s="284">
        <f t="shared" si="5"/>
        <v>48.456646998494854</v>
      </c>
      <c r="T35" s="284">
        <f t="shared" si="5"/>
        <v>48.817605011361351</v>
      </c>
      <c r="U35" s="284">
        <f t="shared" si="5"/>
        <v>45.548125676085064</v>
      </c>
      <c r="V35" s="284">
        <f t="shared" si="5"/>
        <v>45.265778544994284</v>
      </c>
      <c r="W35" s="284">
        <f t="shared" si="5"/>
        <v>44.489908468894875</v>
      </c>
      <c r="X35" s="284">
        <f t="shared" si="5"/>
        <v>42.128602194124419</v>
      </c>
      <c r="Y35" s="284">
        <f t="shared" si="5"/>
        <v>37.382285280734123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82.290019057455083</v>
      </c>
      <c r="C36" s="344">
        <f t="shared" si="6"/>
        <v>81.2142671101697</v>
      </c>
      <c r="D36" s="344">
        <f t="shared" si="6"/>
        <v>84.416559249822711</v>
      </c>
      <c r="E36" s="344">
        <f t="shared" si="6"/>
        <v>88.086890818019711</v>
      </c>
      <c r="F36" s="344">
        <f t="shared" si="6"/>
        <v>86.06346490737279</v>
      </c>
      <c r="G36" s="344">
        <f t="shared" si="6"/>
        <v>74.422734224133734</v>
      </c>
      <c r="H36" s="344">
        <f t="shared" si="6"/>
        <v>69.184207572026409</v>
      </c>
      <c r="I36" s="344">
        <f t="shared" si="6"/>
        <v>62.686046444090913</v>
      </c>
      <c r="J36" s="344">
        <f t="shared" si="6"/>
        <v>58.778615280905846</v>
      </c>
      <c r="K36" s="344">
        <f t="shared" si="6"/>
        <v>58.584497493210385</v>
      </c>
      <c r="L36" s="344">
        <f t="shared" si="6"/>
        <v>54.972130712265887</v>
      </c>
      <c r="M36" s="344">
        <f t="shared" si="6"/>
        <v>48.836122411789262</v>
      </c>
      <c r="N36" s="344">
        <f t="shared" si="6"/>
        <v>49.677746196368773</v>
      </c>
      <c r="O36" s="344">
        <f t="shared" si="6"/>
        <v>48.506780718545954</v>
      </c>
      <c r="P36" s="344">
        <f t="shared" si="6"/>
        <v>45.656087741848069</v>
      </c>
      <c r="Q36" s="344">
        <f t="shared" si="6"/>
        <v>45.316254286959357</v>
      </c>
      <c r="R36" s="344">
        <f t="shared" si="6"/>
        <v>44.782117550659201</v>
      </c>
      <c r="S36" s="344">
        <f t="shared" si="6"/>
        <v>44.567239448558702</v>
      </c>
      <c r="T36" s="344">
        <f t="shared" si="6"/>
        <v>44.653240672446977</v>
      </c>
      <c r="U36" s="344">
        <f t="shared" si="6"/>
        <v>44.271085391808946</v>
      </c>
      <c r="V36" s="344">
        <f t="shared" si="6"/>
        <v>46.388642436553596</v>
      </c>
      <c r="W36" s="344">
        <f t="shared" si="6"/>
        <v>44.934769899421781</v>
      </c>
      <c r="X36" s="344">
        <f t="shared" si="6"/>
        <v>41.075085611101812</v>
      </c>
      <c r="Y36" s="344">
        <f t="shared" si="6"/>
        <v>39.084281515055167</v>
      </c>
      <c r="DA36" s="119"/>
    </row>
    <row r="37" spans="1:105" ht="12" customHeight="1" x14ac:dyDescent="0.25">
      <c r="A37" s="158" t="s">
        <v>2136</v>
      </c>
      <c r="B37" s="344">
        <f>IF(TEL_ued!B$5=0,"",TEL_ued!B$5/B$5*1000)</f>
        <v>39.882014222661049</v>
      </c>
      <c r="C37" s="344">
        <f>IF(TEL_ued!C$5=0,"",TEL_ued!C$5/C$5*1000)</f>
        <v>39.35299626823609</v>
      </c>
      <c r="D37" s="344">
        <f>IF(TEL_ued!D$5=0,"",TEL_ued!D$5/D$5*1000)</f>
        <v>41.014079335931932</v>
      </c>
      <c r="E37" s="344">
        <f>IF(TEL_ued!E$5=0,"",TEL_ued!E$5/E$5*1000)</f>
        <v>42.732433415847709</v>
      </c>
      <c r="F37" s="344">
        <f>IF(TEL_ued!F$5=0,"",TEL_ued!F$5/F$5*1000)</f>
        <v>41.797343727735814</v>
      </c>
      <c r="G37" s="344">
        <f>IF(TEL_ued!G$5=0,"",TEL_ued!G$5/G$5*1000)</f>
        <v>36.234362648595848</v>
      </c>
      <c r="H37" s="344">
        <f>IF(TEL_ued!H$5=0,"",TEL_ued!H$5/H$5*1000)</f>
        <v>33.54978158442124</v>
      </c>
      <c r="I37" s="344">
        <f>IF(TEL_ued!I$5=0,"",TEL_ued!I$5/I$5*1000)</f>
        <v>30.477954321960361</v>
      </c>
      <c r="J37" s="344">
        <f>IF(TEL_ued!J$5=0,"",TEL_ued!J$5/J$5*1000)</f>
        <v>28.632788362140204</v>
      </c>
      <c r="K37" s="344">
        <f>IF(TEL_ued!K$5=0,"",TEL_ued!K$5/K$5*1000)</f>
        <v>28.51052176497414</v>
      </c>
      <c r="L37" s="344">
        <f>IF(TEL_ued!L$5=0,"",TEL_ued!L$5/L$5*1000)</f>
        <v>26.911725081064077</v>
      </c>
      <c r="M37" s="344">
        <f>IF(TEL_ued!M$5=0,"",TEL_ued!M$5/M$5*1000)</f>
        <v>23.951386645817106</v>
      </c>
      <c r="N37" s="344">
        <f>IF(TEL_ued!N$5=0,"",TEL_ued!N$5/N$5*1000)</f>
        <v>24.41729423561473</v>
      </c>
      <c r="O37" s="344">
        <f>IF(TEL_ued!O$5=0,"",TEL_ued!O$5/O$5*1000)</f>
        <v>23.70402342453767</v>
      </c>
      <c r="P37" s="344">
        <f>IF(TEL_ued!P$5=0,"",TEL_ued!P$5/P$5*1000)</f>
        <v>22.34256445185143</v>
      </c>
      <c r="Q37" s="344">
        <f>IF(TEL_ued!Q$5=0,"",TEL_ued!Q$5/Q$5*1000)</f>
        <v>22.26501087978053</v>
      </c>
      <c r="R37" s="344">
        <f>IF(TEL_ued!R$5=0,"",TEL_ued!R$5/R$5*1000)</f>
        <v>21.936174207974616</v>
      </c>
      <c r="S37" s="344">
        <f>IF(TEL_ued!S$5=0,"",TEL_ued!S$5/S$5*1000)</f>
        <v>21.852852709347335</v>
      </c>
      <c r="T37" s="344">
        <f>IF(TEL_ued!T$5=0,"",TEL_ued!T$5/T$5*1000)</f>
        <v>21.903155775736874</v>
      </c>
      <c r="U37" s="344">
        <f>IF(TEL_ued!U$5=0,"",TEL_ued!U$5/U$5*1000)</f>
        <v>21.705797596508731</v>
      </c>
      <c r="V37" s="344">
        <f>IF(TEL_ued!V$5=0,"",TEL_ued!V$5/V$5*1000)</f>
        <v>22.749879807407318</v>
      </c>
      <c r="W37" s="344">
        <f>IF(TEL_ued!W$5=0,"",TEL_ued!W$5/W$5*1000)</f>
        <v>22.040602830804133</v>
      </c>
      <c r="X37" s="344">
        <f>IF(TEL_ued!X$5=0,"",TEL_ued!X$5/X$5*1000)</f>
        <v>20.177583170308171</v>
      </c>
      <c r="Y37" s="344">
        <f>IF(TEL_ued!Y$5=0,"",TEL_ued!Y$5/Y$5*1000)</f>
        <v>19.203493440052693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1.5546476843846893</v>
      </c>
      <c r="C38" s="345">
        <f t="shared" si="7"/>
        <v>1.5112083407682397</v>
      </c>
      <c r="D38" s="345">
        <f t="shared" si="7"/>
        <v>1.4473555652866092</v>
      </c>
      <c r="E38" s="345">
        <f t="shared" si="7"/>
        <v>1.6116178797105418</v>
      </c>
      <c r="F38" s="345">
        <f t="shared" si="7"/>
        <v>1.5677653286995346</v>
      </c>
      <c r="G38" s="345">
        <f t="shared" si="7"/>
        <v>1.4965715667512309</v>
      </c>
      <c r="H38" s="345">
        <f t="shared" si="7"/>
        <v>1.5333182527020108</v>
      </c>
      <c r="I38" s="345">
        <f t="shared" si="7"/>
        <v>1.4806629928658961</v>
      </c>
      <c r="J38" s="345">
        <f t="shared" si="7"/>
        <v>1.4747052012136115</v>
      </c>
      <c r="K38" s="345">
        <f t="shared" si="7"/>
        <v>1.4629412930262058</v>
      </c>
      <c r="L38" s="345">
        <f t="shared" si="7"/>
        <v>1.3347537402200533</v>
      </c>
      <c r="M38" s="345">
        <f t="shared" si="7"/>
        <v>1.2736686953437153</v>
      </c>
      <c r="N38" s="345">
        <f t="shared" si="7"/>
        <v>1.2186233706438134</v>
      </c>
      <c r="O38" s="345">
        <f t="shared" si="7"/>
        <v>1.411899646725234</v>
      </c>
      <c r="P38" s="345">
        <f t="shared" si="7"/>
        <v>1.3777465826796289</v>
      </c>
      <c r="Q38" s="345">
        <f t="shared" si="7"/>
        <v>1.2551786347272498</v>
      </c>
      <c r="R38" s="345">
        <f t="shared" si="7"/>
        <v>1.378034412632918</v>
      </c>
      <c r="S38" s="345">
        <f t="shared" si="7"/>
        <v>1.373808560640926</v>
      </c>
      <c r="T38" s="345">
        <f t="shared" si="7"/>
        <v>1.3639523239220295</v>
      </c>
      <c r="U38" s="345">
        <f t="shared" si="7"/>
        <v>1.3517685656087997</v>
      </c>
      <c r="V38" s="345">
        <f t="shared" si="7"/>
        <v>1.3284944709371298</v>
      </c>
      <c r="W38" s="345">
        <f t="shared" si="7"/>
        <v>1.3405880495199649</v>
      </c>
      <c r="X38" s="345">
        <f t="shared" si="7"/>
        <v>1.3080195504020629</v>
      </c>
      <c r="Y38" s="345">
        <f t="shared" si="7"/>
        <v>1.2862019852521727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final energy consumption"</f>
        <v>DE: Textiles and leather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3">
        <v>930.49561478933765</v>
      </c>
      <c r="C5" s="223">
        <v>915.82355975924361</v>
      </c>
      <c r="D5" s="223">
        <v>867.28048151332769</v>
      </c>
      <c r="E5" s="223">
        <v>863.81401547721396</v>
      </c>
      <c r="F5" s="223">
        <v>776.00249355116057</v>
      </c>
      <c r="G5" s="223">
        <v>758.58890799656047</v>
      </c>
      <c r="H5" s="223">
        <v>711.94539982803076</v>
      </c>
      <c r="I5" s="223">
        <v>698.72295786758355</v>
      </c>
      <c r="J5" s="223">
        <v>600.38770421324159</v>
      </c>
      <c r="K5" s="223">
        <v>503.45296646603617</v>
      </c>
      <c r="L5" s="223">
        <v>590.06302665520184</v>
      </c>
      <c r="M5" s="223">
        <v>574.36371453138418</v>
      </c>
      <c r="N5" s="223">
        <v>574.7175408426483</v>
      </c>
      <c r="O5" s="223">
        <v>493.94858125537388</v>
      </c>
      <c r="P5" s="223">
        <v>471.03542562338771</v>
      </c>
      <c r="Q5" s="223">
        <v>515.1890799656062</v>
      </c>
      <c r="R5" s="223">
        <v>474.34247635425601</v>
      </c>
      <c r="S5" s="223">
        <v>471.8105760963025</v>
      </c>
      <c r="T5" s="223">
        <v>456.88880856398362</v>
      </c>
      <c r="U5" s="223">
        <v>413.75845699830722</v>
      </c>
      <c r="V5" s="223">
        <v>362.91251337963229</v>
      </c>
      <c r="W5" s="223">
        <v>376.25801415010687</v>
      </c>
      <c r="X5" s="223">
        <v>351.74983458484792</v>
      </c>
      <c r="Y5" s="223">
        <v>314.27004614707852</v>
      </c>
      <c r="DA5" s="89" t="s">
        <v>2680</v>
      </c>
    </row>
    <row r="6" spans="1:105" ht="12" customHeight="1" x14ac:dyDescent="0.25">
      <c r="A6" s="55" t="s">
        <v>91</v>
      </c>
      <c r="B6" s="259">
        <v>24.937455244119931</v>
      </c>
      <c r="C6" s="259">
        <v>25.598714164022709</v>
      </c>
      <c r="D6" s="259">
        <v>25.19340562274753</v>
      </c>
      <c r="E6" s="259">
        <v>19.804204124537339</v>
      </c>
      <c r="F6" s="259">
        <v>18.863983627861138</v>
      </c>
      <c r="G6" s="259">
        <v>19.5482483000023</v>
      </c>
      <c r="H6" s="259">
        <v>17.40146229799004</v>
      </c>
      <c r="I6" s="259">
        <v>18.554347277842361</v>
      </c>
      <c r="J6" s="259">
        <v>15.51912834876488</v>
      </c>
      <c r="K6" s="259">
        <v>13.423071939960741</v>
      </c>
      <c r="L6" s="259">
        <v>14.45567025979476</v>
      </c>
      <c r="M6" s="259">
        <v>14.63797877572498</v>
      </c>
      <c r="N6" s="259">
        <v>13.86404048174219</v>
      </c>
      <c r="O6" s="259">
        <v>13.027323502076189</v>
      </c>
      <c r="P6" s="259">
        <v>12.7166430305325</v>
      </c>
      <c r="Q6" s="259">
        <v>13.121226925051049</v>
      </c>
      <c r="R6" s="259">
        <v>12.71732570484019</v>
      </c>
      <c r="S6" s="259">
        <v>12.646205521665401</v>
      </c>
      <c r="T6" s="259">
        <v>12.367827372992</v>
      </c>
      <c r="U6" s="259">
        <v>11.28096983597907</v>
      </c>
      <c r="V6" s="259">
        <v>10.086852665818631</v>
      </c>
      <c r="W6" s="259">
        <v>10.31504654788715</v>
      </c>
      <c r="X6" s="259">
        <v>9.923330502657798</v>
      </c>
      <c r="Y6" s="259">
        <v>8.9690546064488554</v>
      </c>
      <c r="DA6" s="67" t="s">
        <v>2697</v>
      </c>
    </row>
    <row r="7" spans="1:105" ht="12" customHeight="1" x14ac:dyDescent="0.25">
      <c r="A7" s="173" t="s">
        <v>92</v>
      </c>
      <c r="B7" s="224">
        <v>20.461501738765079</v>
      </c>
      <c r="C7" s="224">
        <v>21.004073160223761</v>
      </c>
      <c r="D7" s="224">
        <v>20.671512305844129</v>
      </c>
      <c r="E7" s="224">
        <v>16.249603384235758</v>
      </c>
      <c r="F7" s="224">
        <v>15.478140412604009</v>
      </c>
      <c r="G7" s="224">
        <v>16.039588348719828</v>
      </c>
      <c r="H7" s="224">
        <v>14.278122911171311</v>
      </c>
      <c r="I7" s="224">
        <v>15.22407981771681</v>
      </c>
      <c r="J7" s="224">
        <v>12.733643773345539</v>
      </c>
      <c r="K7" s="224">
        <v>11.01380261740368</v>
      </c>
      <c r="L7" s="224">
        <v>11.861062777267501</v>
      </c>
      <c r="M7" s="224">
        <v>12.010649251876909</v>
      </c>
      <c r="N7" s="224">
        <v>11.375622959378211</v>
      </c>
      <c r="O7" s="224">
        <v>10.689085950421489</v>
      </c>
      <c r="P7" s="224">
        <v>10.434168640436919</v>
      </c>
      <c r="Q7" s="224">
        <v>10.7661349128624</v>
      </c>
      <c r="R7" s="224">
        <v>10.43472878345862</v>
      </c>
      <c r="S7" s="224">
        <v>10.37637376136648</v>
      </c>
      <c r="T7" s="224">
        <v>10.147960921429339</v>
      </c>
      <c r="U7" s="224">
        <v>9.2561803782392431</v>
      </c>
      <c r="V7" s="224">
        <v>8.2763919309281029</v>
      </c>
      <c r="W7" s="224">
        <v>8.4636279367279155</v>
      </c>
      <c r="X7" s="224">
        <v>8.1422198996166575</v>
      </c>
      <c r="Y7" s="224">
        <v>7.3592242924708557</v>
      </c>
      <c r="DA7" s="177" t="s">
        <v>2698</v>
      </c>
    </row>
    <row r="8" spans="1:105" ht="12" customHeight="1" x14ac:dyDescent="0.25">
      <c r="A8" s="173" t="s">
        <v>93</v>
      </c>
      <c r="B8" s="224">
        <v>14.7067043747374</v>
      </c>
      <c r="C8" s="224">
        <v>15.09667758391083</v>
      </c>
      <c r="D8" s="224">
        <v>14.857649469825461</v>
      </c>
      <c r="E8" s="224">
        <v>11.67940243241946</v>
      </c>
      <c r="F8" s="224">
        <v>11.12491342155913</v>
      </c>
      <c r="G8" s="224">
        <v>11.52845412564238</v>
      </c>
      <c r="H8" s="224">
        <v>10.26240084240438</v>
      </c>
      <c r="I8" s="224">
        <v>10.942307368983959</v>
      </c>
      <c r="J8" s="224">
        <v>9.1523064620921062</v>
      </c>
      <c r="K8" s="224">
        <v>7.916170631258896</v>
      </c>
      <c r="L8" s="224">
        <v>8.5251388711610119</v>
      </c>
      <c r="M8" s="224">
        <v>8.6326541497865286</v>
      </c>
      <c r="N8" s="224">
        <v>8.1762290020530877</v>
      </c>
      <c r="O8" s="224">
        <v>7.6827805268654474</v>
      </c>
      <c r="P8" s="224">
        <v>7.4995587103140329</v>
      </c>
      <c r="Q8" s="224">
        <v>7.7381594686198456</v>
      </c>
      <c r="R8" s="224">
        <v>7.4999613131108838</v>
      </c>
      <c r="S8" s="224">
        <v>7.4580186409821581</v>
      </c>
      <c r="T8" s="224">
        <v>7.2938469122773339</v>
      </c>
      <c r="U8" s="224">
        <v>6.6528796468594553</v>
      </c>
      <c r="V8" s="224">
        <v>5.9486567003545749</v>
      </c>
      <c r="W8" s="224">
        <v>6.0832325795231892</v>
      </c>
      <c r="X8" s="224">
        <v>5.8522205528494711</v>
      </c>
      <c r="Y8" s="224">
        <v>5.2894424602134293</v>
      </c>
      <c r="DA8" s="177" t="s">
        <v>2699</v>
      </c>
    </row>
    <row r="9" spans="1:105" ht="12" customHeight="1" x14ac:dyDescent="0.25">
      <c r="A9" s="173" t="s">
        <v>94</v>
      </c>
      <c r="B9" s="224">
        <v>28.77398682013839</v>
      </c>
      <c r="C9" s="224">
        <v>29.53697788156466</v>
      </c>
      <c r="D9" s="224">
        <v>29.069314180093301</v>
      </c>
      <c r="E9" s="224">
        <v>22.85100475908154</v>
      </c>
      <c r="F9" s="224">
        <v>21.766134955224391</v>
      </c>
      <c r="G9" s="224">
        <v>22.55567111538727</v>
      </c>
      <c r="H9" s="224">
        <v>20.078610343834669</v>
      </c>
      <c r="I9" s="224">
        <v>21.408862243664259</v>
      </c>
      <c r="J9" s="224">
        <v>17.906686556267172</v>
      </c>
      <c r="K9" s="224">
        <v>15.488159930723929</v>
      </c>
      <c r="L9" s="224">
        <v>16.67961953053242</v>
      </c>
      <c r="M9" s="224">
        <v>16.889975510451901</v>
      </c>
      <c r="N9" s="224">
        <v>15.9969697866256</v>
      </c>
      <c r="O9" s="224">
        <v>15.03152711778022</v>
      </c>
      <c r="P9" s="224">
        <v>14.673049650614409</v>
      </c>
      <c r="Q9" s="224">
        <v>15.139877221212741</v>
      </c>
      <c r="R9" s="224">
        <v>14.67383735173869</v>
      </c>
      <c r="S9" s="224">
        <v>14.59177560192161</v>
      </c>
      <c r="T9" s="224">
        <v>14.27057004576</v>
      </c>
      <c r="U9" s="224">
        <v>13.01650365689893</v>
      </c>
      <c r="V9" s="224">
        <v>11.638676152867649</v>
      </c>
      <c r="W9" s="224">
        <v>11.90197678602363</v>
      </c>
      <c r="X9" s="224">
        <v>11.449996733835921</v>
      </c>
      <c r="Y9" s="224">
        <v>10.348909161287139</v>
      </c>
      <c r="DA9" s="177" t="s">
        <v>2700</v>
      </c>
    </row>
    <row r="10" spans="1:105" ht="12" customHeight="1" x14ac:dyDescent="0.25">
      <c r="A10" s="56" t="s">
        <v>95</v>
      </c>
      <c r="B10" s="260">
        <v>83.031608386955597</v>
      </c>
      <c r="C10" s="260">
        <v>79.472165781748544</v>
      </c>
      <c r="D10" s="260">
        <v>73.774994769912183</v>
      </c>
      <c r="E10" s="260">
        <v>83.110098627601886</v>
      </c>
      <c r="F10" s="260">
        <v>72.694862379753189</v>
      </c>
      <c r="G10" s="260">
        <v>69.034083062341381</v>
      </c>
      <c r="H10" s="260">
        <v>66.126274549712761</v>
      </c>
      <c r="I10" s="260">
        <v>62.419585918996539</v>
      </c>
      <c r="J10" s="260">
        <v>54.406332756186153</v>
      </c>
      <c r="K10" s="260">
        <v>44.857743419914641</v>
      </c>
      <c r="L10" s="260">
        <v>53.657939118719483</v>
      </c>
      <c r="M10" s="260">
        <v>51.003808737478288</v>
      </c>
      <c r="N10" s="260">
        <v>51.686819807134349</v>
      </c>
      <c r="O10" s="260">
        <v>44.231179500352233</v>
      </c>
      <c r="P10" s="260">
        <v>41.699993449094848</v>
      </c>
      <c r="Q10" s="260">
        <v>45.862721842539493</v>
      </c>
      <c r="R10" s="260">
        <v>42.279405735701687</v>
      </c>
      <c r="S10" s="260">
        <v>42.167400399733069</v>
      </c>
      <c r="T10" s="260">
        <v>40.590300791178343</v>
      </c>
      <c r="U10" s="260">
        <v>36.575398691589562</v>
      </c>
      <c r="V10" s="260">
        <v>31.704848728704981</v>
      </c>
      <c r="W10" s="260">
        <v>33.182440484268483</v>
      </c>
      <c r="X10" s="260">
        <v>30.592090372802978</v>
      </c>
      <c r="Y10" s="260">
        <v>27.106780349491139</v>
      </c>
      <c r="DA10" s="68" t="s">
        <v>2701</v>
      </c>
    </row>
    <row r="11" spans="1:105" ht="12" customHeight="1" x14ac:dyDescent="0.25">
      <c r="A11" s="37" t="s">
        <v>159</v>
      </c>
      <c r="B11" s="226">
        <v>13.324487710919289</v>
      </c>
      <c r="C11" s="226">
        <v>12.29625769750378</v>
      </c>
      <c r="D11" s="226">
        <v>10.9269788219537</v>
      </c>
      <c r="E11" s="226">
        <v>12.80898795084515</v>
      </c>
      <c r="F11" s="226">
        <v>9.9195189182197865</v>
      </c>
      <c r="G11" s="226">
        <v>8.9510718367248341</v>
      </c>
      <c r="H11" s="226">
        <v>8.2464885625418134</v>
      </c>
      <c r="I11" s="226">
        <v>9.3715363734152248</v>
      </c>
      <c r="J11" s="226">
        <v>5.6952186921439996</v>
      </c>
      <c r="K11" s="226">
        <v>5.2628401272905316</v>
      </c>
      <c r="L11" s="226">
        <v>5.2838534756991127</v>
      </c>
      <c r="M11" s="226">
        <v>4.3462121302562267</v>
      </c>
      <c r="N11" s="226">
        <v>4.6786249669408306</v>
      </c>
      <c r="O11" s="226">
        <v>3.5355771299679049</v>
      </c>
      <c r="P11" s="226">
        <v>2.619072396340874</v>
      </c>
      <c r="Q11" s="226">
        <v>3.0282322339652539</v>
      </c>
      <c r="R11" s="226">
        <v>2.729659392832398</v>
      </c>
      <c r="S11" s="226">
        <v>2.5540773047364702</v>
      </c>
      <c r="T11" s="226">
        <v>2.1162454862976081</v>
      </c>
      <c r="U11" s="226">
        <v>1.8270018888221959</v>
      </c>
      <c r="V11" s="226">
        <v>1.660927853772322</v>
      </c>
      <c r="W11" s="226">
        <v>1.6756751637925431</v>
      </c>
      <c r="X11" s="226">
        <v>1.620053277493511</v>
      </c>
      <c r="Y11" s="226">
        <v>1.330921178214761</v>
      </c>
      <c r="DA11" s="69" t="s">
        <v>2702</v>
      </c>
    </row>
    <row r="12" spans="1:105" ht="12" customHeight="1" x14ac:dyDescent="0.25">
      <c r="A12" s="37" t="s">
        <v>35</v>
      </c>
      <c r="B12" s="226">
        <v>57.668484763367474</v>
      </c>
      <c r="C12" s="226">
        <v>53.265359682623952</v>
      </c>
      <c r="D12" s="226">
        <v>47.943178397099182</v>
      </c>
      <c r="E12" s="226">
        <v>63.447698255354773</v>
      </c>
      <c r="F12" s="226">
        <v>55.429100194796597</v>
      </c>
      <c r="G12" s="226">
        <v>51.452558153764159</v>
      </c>
      <c r="H12" s="226">
        <v>50.894898643300849</v>
      </c>
      <c r="I12" s="226">
        <v>44.187159037031627</v>
      </c>
      <c r="J12" s="226">
        <v>41.745246936340692</v>
      </c>
      <c r="K12" s="226">
        <v>33.11006656078839</v>
      </c>
      <c r="L12" s="226">
        <v>42.158440478164287</v>
      </c>
      <c r="M12" s="226">
        <v>39.701643782181463</v>
      </c>
      <c r="N12" s="226">
        <v>40.910975135185211</v>
      </c>
      <c r="O12" s="226">
        <v>34.557287957183163</v>
      </c>
      <c r="P12" s="226">
        <v>32.788746020187958</v>
      </c>
      <c r="Q12" s="226">
        <v>36.666371893314121</v>
      </c>
      <c r="R12" s="226">
        <v>33.439325354240033</v>
      </c>
      <c r="S12" s="226">
        <v>33.601311610406178</v>
      </c>
      <c r="T12" s="226">
        <v>32.342391794922783</v>
      </c>
      <c r="U12" s="226">
        <v>29.034743623705889</v>
      </c>
      <c r="V12" s="226">
        <v>24.680222331432638</v>
      </c>
      <c r="W12" s="226">
        <v>26.22371901542699</v>
      </c>
      <c r="X12" s="226">
        <v>23.58094000093751</v>
      </c>
      <c r="Y12" s="226">
        <v>20.71350915813662</v>
      </c>
      <c r="DA12" s="69" t="s">
        <v>2703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2704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8.4853275935420316E-2</v>
      </c>
      <c r="U14" s="226">
        <v>8.1672819459242707E-2</v>
      </c>
      <c r="V14" s="226">
        <v>7.0896870604022319E-2</v>
      </c>
      <c r="W14" s="226">
        <v>7.9596265326130677E-2</v>
      </c>
      <c r="X14" s="226">
        <v>7.6059864297381485E-2</v>
      </c>
      <c r="Y14" s="226">
        <v>8.4835484997504623E-2</v>
      </c>
      <c r="DA14" s="69" t="s">
        <v>2705</v>
      </c>
    </row>
    <row r="15" spans="1:105" ht="12" customHeight="1" x14ac:dyDescent="0.25">
      <c r="A15" s="37" t="s">
        <v>40</v>
      </c>
      <c r="B15" s="226">
        <v>12.03863591266882</v>
      </c>
      <c r="C15" s="226">
        <v>13.910548401620821</v>
      </c>
      <c r="D15" s="226">
        <v>14.904837550859311</v>
      </c>
      <c r="E15" s="226">
        <v>6.853412421401968</v>
      </c>
      <c r="F15" s="226">
        <v>7.3462432667368081</v>
      </c>
      <c r="G15" s="226">
        <v>8.6304530718523935</v>
      </c>
      <c r="H15" s="226">
        <v>6.9848873438700929</v>
      </c>
      <c r="I15" s="226">
        <v>8.8608905085496854</v>
      </c>
      <c r="J15" s="226">
        <v>6.9658671277014594</v>
      </c>
      <c r="K15" s="226">
        <v>6.4848367318357214</v>
      </c>
      <c r="L15" s="226">
        <v>6.2156451648560678</v>
      </c>
      <c r="M15" s="226">
        <v>6.9559528250405984</v>
      </c>
      <c r="N15" s="226">
        <v>6.0972197050083077</v>
      </c>
      <c r="O15" s="226">
        <v>6.1383144132011616</v>
      </c>
      <c r="P15" s="226">
        <v>6.2921750325660124</v>
      </c>
      <c r="Q15" s="226">
        <v>6.1681177152601148</v>
      </c>
      <c r="R15" s="226">
        <v>6.1104209886292544</v>
      </c>
      <c r="S15" s="226">
        <v>6.0120114845904276</v>
      </c>
      <c r="T15" s="226">
        <v>6.0468102340225309</v>
      </c>
      <c r="U15" s="226">
        <v>5.6319803596022293</v>
      </c>
      <c r="V15" s="226">
        <v>5.2928016728959904</v>
      </c>
      <c r="W15" s="226">
        <v>5.2034500397228083</v>
      </c>
      <c r="X15" s="226">
        <v>5.3150372300745774</v>
      </c>
      <c r="Y15" s="226">
        <v>4.9775145281422537</v>
      </c>
      <c r="DA15" s="69" t="s">
        <v>2706</v>
      </c>
    </row>
    <row r="16" spans="1:105" ht="12" customHeight="1" x14ac:dyDescent="0.25">
      <c r="A16" s="57" t="s">
        <v>2707</v>
      </c>
      <c r="B16" s="261">
        <v>40.287064896797631</v>
      </c>
      <c r="C16" s="261">
        <v>38.593356914119639</v>
      </c>
      <c r="D16" s="261">
        <v>35.54878992742772</v>
      </c>
      <c r="E16" s="261">
        <v>40.886655123417619</v>
      </c>
      <c r="F16" s="261">
        <v>35.626562365003622</v>
      </c>
      <c r="G16" s="261">
        <v>33.683040994697308</v>
      </c>
      <c r="H16" s="261">
        <v>32.644641111344797</v>
      </c>
      <c r="I16" s="261">
        <v>30.472986609110031</v>
      </c>
      <c r="J16" s="261">
        <v>26.6259111585486</v>
      </c>
      <c r="K16" s="261">
        <v>21.90132427634467</v>
      </c>
      <c r="L16" s="261">
        <v>27.170353837903281</v>
      </c>
      <c r="M16" s="261">
        <v>25.883166544792331</v>
      </c>
      <c r="N16" s="261">
        <v>26.82397817796285</v>
      </c>
      <c r="O16" s="261">
        <v>21.64854897131033</v>
      </c>
      <c r="P16" s="261">
        <v>20.336045090125531</v>
      </c>
      <c r="Q16" s="261">
        <v>23.220608278000501</v>
      </c>
      <c r="R16" s="261">
        <v>20.561236839121221</v>
      </c>
      <c r="S16" s="261">
        <v>20.443503288757629</v>
      </c>
      <c r="T16" s="261">
        <v>19.67308768712051</v>
      </c>
      <c r="U16" s="261">
        <v>17.7368081092457</v>
      </c>
      <c r="V16" s="261">
        <v>15.36157705392413</v>
      </c>
      <c r="W16" s="261">
        <v>16.068330633375808</v>
      </c>
      <c r="X16" s="261">
        <v>14.72394683178497</v>
      </c>
      <c r="Y16" s="261">
        <v>13.05333812637407</v>
      </c>
      <c r="DA16" s="70" t="s">
        <v>2708</v>
      </c>
    </row>
    <row r="17" spans="1:105" ht="12" customHeight="1" x14ac:dyDescent="0.25">
      <c r="A17" s="46" t="s">
        <v>28</v>
      </c>
      <c r="B17" s="229">
        <v>1.9610047333974161</v>
      </c>
      <c r="C17" s="229">
        <v>2.1064879240260299</v>
      </c>
      <c r="D17" s="229">
        <v>1.1717011820910259</v>
      </c>
      <c r="E17" s="229">
        <v>1.77841765565833</v>
      </c>
      <c r="F17" s="229">
        <v>2.309420227898173</v>
      </c>
      <c r="G17" s="229">
        <v>1.399667493792804</v>
      </c>
      <c r="H17" s="229">
        <v>1.719297747782097</v>
      </c>
      <c r="I17" s="229">
        <v>1.449139268297992</v>
      </c>
      <c r="J17" s="229">
        <v>1.226728301413013</v>
      </c>
      <c r="K17" s="229">
        <v>0.96754246184299153</v>
      </c>
      <c r="L17" s="229">
        <v>0.81258131117818488</v>
      </c>
      <c r="M17" s="229">
        <v>0.49338919700754807</v>
      </c>
      <c r="N17" s="229">
        <v>0.38629286782458022</v>
      </c>
      <c r="O17" s="229">
        <v>0.63897572316975848</v>
      </c>
      <c r="P17" s="229">
        <v>0.51722229586052315</v>
      </c>
      <c r="Q17" s="229">
        <v>0.48147229625479421</v>
      </c>
      <c r="R17" s="229">
        <v>0.41432775278950978</v>
      </c>
      <c r="S17" s="229">
        <v>0.35159981814921742</v>
      </c>
      <c r="T17" s="229">
        <v>0.41265878527880989</v>
      </c>
      <c r="U17" s="229">
        <v>0.35072668552520703</v>
      </c>
      <c r="V17" s="229">
        <v>0.23437812626897461</v>
      </c>
      <c r="W17" s="229">
        <v>0.2506952791975815</v>
      </c>
      <c r="X17" s="229">
        <v>0</v>
      </c>
      <c r="Y17" s="229">
        <v>0</v>
      </c>
      <c r="DA17" s="73" t="s">
        <v>2709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2710</v>
      </c>
    </row>
    <row r="19" spans="1:105" ht="12" customHeight="1" x14ac:dyDescent="0.25">
      <c r="A19" s="46" t="s">
        <v>31</v>
      </c>
      <c r="B19" s="229">
        <v>0.27802148575245372</v>
      </c>
      <c r="C19" s="229">
        <v>0.27805886086357828</v>
      </c>
      <c r="D19" s="229">
        <v>0.27803664714848492</v>
      </c>
      <c r="E19" s="229">
        <v>2.9693863871329742</v>
      </c>
      <c r="F19" s="229">
        <v>0.26863074545295451</v>
      </c>
      <c r="G19" s="229">
        <v>0.26878523919622838</v>
      </c>
      <c r="H19" s="229">
        <v>0.266912757122511</v>
      </c>
      <c r="I19" s="229">
        <v>8.7930740204954033E-2</v>
      </c>
      <c r="J19" s="229">
        <v>8.9550185628893691E-2</v>
      </c>
      <c r="K19" s="229">
        <v>8.9696910652004747E-2</v>
      </c>
      <c r="L19" s="229">
        <v>8.7629167746738276E-2</v>
      </c>
      <c r="M19" s="229">
        <v>8.7465847805039978E-2</v>
      </c>
      <c r="N19" s="229">
        <v>0.17233640677014039</v>
      </c>
      <c r="O19" s="229">
        <v>0.17873735171643851</v>
      </c>
      <c r="P19" s="229">
        <v>8.9304770284714313E-2</v>
      </c>
      <c r="Q19" s="229">
        <v>8.612144092377777E-2</v>
      </c>
      <c r="R19" s="229">
        <v>8.36217455321248E-2</v>
      </c>
      <c r="S19" s="229">
        <v>8.3697587174569488E-2</v>
      </c>
      <c r="T19" s="229">
        <v>8.3708503422300296E-2</v>
      </c>
      <c r="U19" s="229">
        <v>8.3672856904055598E-2</v>
      </c>
      <c r="V19" s="229">
        <v>8.3659028096067553E-2</v>
      </c>
      <c r="W19" s="229">
        <v>8.3698002555920095E-2</v>
      </c>
      <c r="X19" s="229">
        <v>8.3799565520336239E-2</v>
      </c>
      <c r="Y19" s="229">
        <v>8.3733658913490924E-2</v>
      </c>
      <c r="DA19" s="73" t="s">
        <v>2711</v>
      </c>
    </row>
    <row r="20" spans="1:105" ht="12" customHeight="1" x14ac:dyDescent="0.25">
      <c r="A20" s="46" t="s">
        <v>159</v>
      </c>
      <c r="B20" s="229">
        <v>6.657825018282324</v>
      </c>
      <c r="C20" s="229">
        <v>6.3217812677021783</v>
      </c>
      <c r="D20" s="229">
        <v>5.9280855128522481</v>
      </c>
      <c r="E20" s="229">
        <v>5.3813251913614213</v>
      </c>
      <c r="F20" s="229">
        <v>4.4482317368597464</v>
      </c>
      <c r="G20" s="229">
        <v>4.2806234088075836</v>
      </c>
      <c r="H20" s="229">
        <v>3.6474082406667812</v>
      </c>
      <c r="I20" s="229">
        <v>4.5832112508780893</v>
      </c>
      <c r="J20" s="229">
        <v>2.7060332698050411</v>
      </c>
      <c r="K20" s="229">
        <v>2.5797379346339691</v>
      </c>
      <c r="L20" s="229">
        <v>2.192016176495879</v>
      </c>
      <c r="M20" s="229">
        <v>1.855290818951425</v>
      </c>
      <c r="N20" s="229">
        <v>1.8014865244889759</v>
      </c>
      <c r="O20" s="229">
        <v>1.711457411165251</v>
      </c>
      <c r="P20" s="229">
        <v>1.307443569034479</v>
      </c>
      <c r="Q20" s="229">
        <v>1.303539508953784</v>
      </c>
      <c r="R20" s="229">
        <v>1.3698245607036399</v>
      </c>
      <c r="S20" s="229">
        <v>1.2942947379469401</v>
      </c>
      <c r="T20" s="229">
        <v>1.07929795002413</v>
      </c>
      <c r="U20" s="229">
        <v>0.9354434351738129</v>
      </c>
      <c r="V20" s="229">
        <v>0.86547001415324332</v>
      </c>
      <c r="W20" s="229">
        <v>0.86551287990616133</v>
      </c>
      <c r="X20" s="229">
        <v>0.87190615185318243</v>
      </c>
      <c r="Y20" s="229">
        <v>0.72073501410484542</v>
      </c>
      <c r="DA20" s="73" t="s">
        <v>2712</v>
      </c>
    </row>
    <row r="21" spans="1:105" ht="12" customHeight="1" x14ac:dyDescent="0.25">
      <c r="A21" s="46" t="s">
        <v>32</v>
      </c>
      <c r="B21" s="229">
        <v>1.899697105872229</v>
      </c>
      <c r="C21" s="229">
        <v>1.8999524868196509</v>
      </c>
      <c r="D21" s="229">
        <v>1.5831660763780739</v>
      </c>
      <c r="E21" s="229">
        <v>1.1814130712486981</v>
      </c>
      <c r="F21" s="229">
        <v>1.180825046124131</v>
      </c>
      <c r="G21" s="229">
        <v>0.94456609022559823</v>
      </c>
      <c r="H21" s="229">
        <v>0.85882670344778733</v>
      </c>
      <c r="I21" s="229">
        <v>0.78747096628683799</v>
      </c>
      <c r="J21" s="229">
        <v>0.78635819088293657</v>
      </c>
      <c r="K21" s="229">
        <v>0.70762766912777431</v>
      </c>
      <c r="L21" s="229">
        <v>0.69131504384588516</v>
      </c>
      <c r="M21" s="229">
        <v>0.61335545486434351</v>
      </c>
      <c r="N21" s="229">
        <v>0.5287013825810265</v>
      </c>
      <c r="O21" s="229">
        <v>0.4700094119139458</v>
      </c>
      <c r="P21" s="229">
        <v>0.31341275590915668</v>
      </c>
      <c r="Q21" s="229">
        <v>0.15465912788017891</v>
      </c>
      <c r="R21" s="229">
        <v>7.8317198531800289E-2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2713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8.9290993866908822E-2</v>
      </c>
      <c r="S22" s="229">
        <v>0</v>
      </c>
      <c r="T22" s="229">
        <v>0</v>
      </c>
      <c r="U22" s="229">
        <v>0</v>
      </c>
      <c r="V22" s="229">
        <v>0</v>
      </c>
      <c r="W22" s="229">
        <v>8.9290993866933718E-2</v>
      </c>
      <c r="X22" s="229">
        <v>8.9290993866744897E-2</v>
      </c>
      <c r="Y22" s="229">
        <v>8.9290993866773041E-2</v>
      </c>
      <c r="DA22" s="73" t="s">
        <v>2714</v>
      </c>
    </row>
    <row r="23" spans="1:105" ht="12" customHeight="1" x14ac:dyDescent="0.25">
      <c r="A23" s="46" t="s">
        <v>35</v>
      </c>
      <c r="B23" s="229">
        <v>28.81511762057017</v>
      </c>
      <c r="C23" s="229">
        <v>27.38491347065618</v>
      </c>
      <c r="D23" s="229">
        <v>26.010049614530029</v>
      </c>
      <c r="E23" s="229">
        <v>26.655712244066141</v>
      </c>
      <c r="F23" s="229">
        <v>24.85619359817931</v>
      </c>
      <c r="G23" s="229">
        <v>24.605882836554759</v>
      </c>
      <c r="H23" s="229">
        <v>22.510729422785751</v>
      </c>
      <c r="I23" s="229">
        <v>21.6100195713224</v>
      </c>
      <c r="J23" s="229">
        <v>19.834888381334281</v>
      </c>
      <c r="K23" s="229">
        <v>16.22988589035781</v>
      </c>
      <c r="L23" s="229">
        <v>17.48950532579779</v>
      </c>
      <c r="M23" s="229">
        <v>16.94765303644273</v>
      </c>
      <c r="N23" s="229">
        <v>15.752613413237439</v>
      </c>
      <c r="O23" s="229">
        <v>16.728054405259059</v>
      </c>
      <c r="P23" s="229">
        <v>16.368174923569448</v>
      </c>
      <c r="Q23" s="229">
        <v>15.78348710407259</v>
      </c>
      <c r="R23" s="229">
        <v>16.78085159044986</v>
      </c>
      <c r="S23" s="229">
        <v>17.027675992740349</v>
      </c>
      <c r="T23" s="229">
        <v>16.494814703282689</v>
      </c>
      <c r="U23" s="229">
        <v>14.866082230631809</v>
      </c>
      <c r="V23" s="229">
        <v>12.860277056572389</v>
      </c>
      <c r="W23" s="229">
        <v>13.54496805665025</v>
      </c>
      <c r="X23" s="229">
        <v>12.69116697514324</v>
      </c>
      <c r="Y23" s="229">
        <v>11.217006355910179</v>
      </c>
      <c r="DA23" s="73" t="s">
        <v>2715</v>
      </c>
    </row>
    <row r="24" spans="1:105" ht="12" customHeight="1" x14ac:dyDescent="0.25">
      <c r="A24" s="46" t="s">
        <v>36</v>
      </c>
      <c r="B24" s="229">
        <v>0.67539893292303077</v>
      </c>
      <c r="C24" s="229">
        <v>0.60216290405202932</v>
      </c>
      <c r="D24" s="229">
        <v>0.57775089442786143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2716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0.86798527684473625</v>
      </c>
      <c r="F25" s="229">
        <v>0.1197978685600751</v>
      </c>
      <c r="G25" s="229">
        <v>0.14014120991322179</v>
      </c>
      <c r="H25" s="229">
        <v>1.5958293437749751</v>
      </c>
      <c r="I25" s="229">
        <v>0.1898684735167756</v>
      </c>
      <c r="J25" s="229">
        <v>0.1876144312948182</v>
      </c>
      <c r="K25" s="229">
        <v>0.18082789261919399</v>
      </c>
      <c r="L25" s="229">
        <v>0.1989090544140118</v>
      </c>
      <c r="M25" s="229">
        <v>0.16500891038326301</v>
      </c>
      <c r="N25" s="229">
        <v>0.19439283263362431</v>
      </c>
      <c r="O25" s="229">
        <v>0.1898684735164719</v>
      </c>
      <c r="P25" s="229">
        <v>0.2124739944280653</v>
      </c>
      <c r="Q25" s="229">
        <v>0.21699835354487729</v>
      </c>
      <c r="R25" s="229">
        <v>0.22377675488380511</v>
      </c>
      <c r="S25" s="229">
        <v>0.21021181486956869</v>
      </c>
      <c r="T25" s="229">
        <v>0.14692774858845209</v>
      </c>
      <c r="U25" s="229">
        <v>0.27124183892885412</v>
      </c>
      <c r="V25" s="229">
        <v>0.24185791667852979</v>
      </c>
      <c r="W25" s="229">
        <v>0.14466556903001429</v>
      </c>
      <c r="X25" s="229">
        <v>5.4251622720275963E-2</v>
      </c>
      <c r="Y25" s="229">
        <v>5.6505664942210147E-2</v>
      </c>
      <c r="DA25" s="73" t="s">
        <v>2717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2.052415297105318</v>
      </c>
      <c r="F26" s="229">
        <v>2.4434631419292372</v>
      </c>
      <c r="G26" s="229">
        <v>2.0433747162071199</v>
      </c>
      <c r="H26" s="229">
        <v>2.0456368957649071</v>
      </c>
      <c r="I26" s="229">
        <v>1.765346338602982</v>
      </c>
      <c r="J26" s="229">
        <v>1.7947383981896221</v>
      </c>
      <c r="K26" s="229">
        <v>1.146005517110924</v>
      </c>
      <c r="L26" s="229">
        <v>5.6983977584247851</v>
      </c>
      <c r="M26" s="229">
        <v>5.7210032793379719</v>
      </c>
      <c r="N26" s="229">
        <v>7.9881547504270616</v>
      </c>
      <c r="O26" s="229">
        <v>1.7314461945694031</v>
      </c>
      <c r="P26" s="229">
        <v>1.5280127810391499</v>
      </c>
      <c r="Q26" s="229">
        <v>5.1943304463704996</v>
      </c>
      <c r="R26" s="229">
        <v>1.521226242363565</v>
      </c>
      <c r="S26" s="229">
        <v>1.4760233378769869</v>
      </c>
      <c r="T26" s="229">
        <v>1.4556799965241249</v>
      </c>
      <c r="U26" s="229">
        <v>1.2296410620819631</v>
      </c>
      <c r="V26" s="229">
        <v>1.075934912154922</v>
      </c>
      <c r="W26" s="229">
        <v>1.0894998521689501</v>
      </c>
      <c r="X26" s="229">
        <v>0.93353152268119066</v>
      </c>
      <c r="Y26" s="229">
        <v>0.88606643863656687</v>
      </c>
      <c r="DA26" s="73" t="s">
        <v>2718</v>
      </c>
    </row>
    <row r="27" spans="1:105" ht="12" customHeight="1" x14ac:dyDescent="0.25">
      <c r="A27" s="57" t="s">
        <v>2719</v>
      </c>
      <c r="B27" s="261">
        <v>342.44005162278</v>
      </c>
      <c r="C27" s="261">
        <v>328.04353377001701</v>
      </c>
      <c r="D27" s="261">
        <v>302.16471438313567</v>
      </c>
      <c r="E27" s="261">
        <v>347.53656854904972</v>
      </c>
      <c r="F27" s="261">
        <v>302.82578010253059</v>
      </c>
      <c r="G27" s="261">
        <v>286.30584845492712</v>
      </c>
      <c r="H27" s="261">
        <v>277.47944944643092</v>
      </c>
      <c r="I27" s="261">
        <v>259.02038617743528</v>
      </c>
      <c r="J27" s="261">
        <v>226.32024484766319</v>
      </c>
      <c r="K27" s="261">
        <v>186.16125634892961</v>
      </c>
      <c r="L27" s="261">
        <v>230.94800762217801</v>
      </c>
      <c r="M27" s="261">
        <v>220.0069156307348</v>
      </c>
      <c r="N27" s="261">
        <v>228.0038145126843</v>
      </c>
      <c r="O27" s="261">
        <v>184.01266625613781</v>
      </c>
      <c r="P27" s="261">
        <v>172.8563832660671</v>
      </c>
      <c r="Q27" s="261">
        <v>197.37517036300429</v>
      </c>
      <c r="R27" s="261">
        <v>174.7705131325304</v>
      </c>
      <c r="S27" s="261">
        <v>173.76977795443989</v>
      </c>
      <c r="T27" s="261">
        <v>167.2212453405244</v>
      </c>
      <c r="U27" s="261">
        <v>150.76286892858849</v>
      </c>
      <c r="V27" s="261">
        <v>130.5734049583551</v>
      </c>
      <c r="W27" s="261">
        <v>136.5808103836944</v>
      </c>
      <c r="X27" s="261">
        <v>125.15354807017231</v>
      </c>
      <c r="Y27" s="261">
        <v>110.95337407417961</v>
      </c>
      <c r="DA27" s="70" t="s">
        <v>2720</v>
      </c>
    </row>
    <row r="28" spans="1:105" ht="12" customHeight="1" x14ac:dyDescent="0.25">
      <c r="A28" s="46" t="s">
        <v>28</v>
      </c>
      <c r="B28" s="229">
        <v>16.668540233878051</v>
      </c>
      <c r="C28" s="229">
        <v>17.905147354221249</v>
      </c>
      <c r="D28" s="229">
        <v>9.9594600477737263</v>
      </c>
      <c r="E28" s="229">
        <v>15.1165500730958</v>
      </c>
      <c r="F28" s="229">
        <v>19.630071937134471</v>
      </c>
      <c r="G28" s="229">
        <v>11.897173697238831</v>
      </c>
      <c r="H28" s="229">
        <v>14.614030856147821</v>
      </c>
      <c r="I28" s="229">
        <v>12.31768378053293</v>
      </c>
      <c r="J28" s="229">
        <v>10.42719056201061</v>
      </c>
      <c r="K28" s="229">
        <v>8.2241109256654283</v>
      </c>
      <c r="L28" s="229">
        <v>6.9069411450145761</v>
      </c>
      <c r="M28" s="229">
        <v>4.1938081745641584</v>
      </c>
      <c r="N28" s="229">
        <v>3.283489376508931</v>
      </c>
      <c r="O28" s="229">
        <v>5.4312936469429483</v>
      </c>
      <c r="P28" s="229">
        <v>4.3963895148144481</v>
      </c>
      <c r="Q28" s="229">
        <v>4.0925145181657534</v>
      </c>
      <c r="R28" s="229">
        <v>3.521785898710835</v>
      </c>
      <c r="S28" s="229">
        <v>2.9885984542683488</v>
      </c>
      <c r="T28" s="229">
        <v>3.5075996748698852</v>
      </c>
      <c r="U28" s="229">
        <v>2.9811768269642589</v>
      </c>
      <c r="V28" s="229">
        <v>1.9922140732862841</v>
      </c>
      <c r="W28" s="229">
        <v>2.1309098731794429</v>
      </c>
      <c r="X28" s="229">
        <v>0</v>
      </c>
      <c r="Y28" s="229">
        <v>0</v>
      </c>
      <c r="DA28" s="73" t="s">
        <v>2721</v>
      </c>
    </row>
    <row r="29" spans="1:105" ht="12" customHeight="1" x14ac:dyDescent="0.25">
      <c r="A29" s="46" t="s">
        <v>30</v>
      </c>
      <c r="B29" s="229">
        <v>0</v>
      </c>
      <c r="C29" s="229">
        <v>0</v>
      </c>
      <c r="D29" s="229">
        <v>0</v>
      </c>
      <c r="E29" s="229">
        <v>0</v>
      </c>
      <c r="F29" s="229">
        <v>0</v>
      </c>
      <c r="G29" s="229">
        <v>0</v>
      </c>
      <c r="H29" s="229">
        <v>0</v>
      </c>
      <c r="I29" s="229">
        <v>0</v>
      </c>
      <c r="J29" s="229">
        <v>0</v>
      </c>
      <c r="K29" s="229">
        <v>0</v>
      </c>
      <c r="L29" s="229">
        <v>0</v>
      </c>
      <c r="M29" s="229">
        <v>0</v>
      </c>
      <c r="N29" s="229">
        <v>0</v>
      </c>
      <c r="O29" s="229">
        <v>0</v>
      </c>
      <c r="P29" s="229">
        <v>0</v>
      </c>
      <c r="Q29" s="229">
        <v>0</v>
      </c>
      <c r="R29" s="229">
        <v>0</v>
      </c>
      <c r="S29" s="229">
        <v>0</v>
      </c>
      <c r="T29" s="229">
        <v>0</v>
      </c>
      <c r="U29" s="229">
        <v>0</v>
      </c>
      <c r="V29" s="229">
        <v>0</v>
      </c>
      <c r="W29" s="229">
        <v>0</v>
      </c>
      <c r="X29" s="229">
        <v>0</v>
      </c>
      <c r="Y29" s="229">
        <v>0</v>
      </c>
      <c r="DA29" s="73" t="s">
        <v>2722</v>
      </c>
    </row>
    <row r="30" spans="1:105" ht="12" customHeight="1" x14ac:dyDescent="0.25">
      <c r="A30" s="46" t="s">
        <v>31</v>
      </c>
      <c r="B30" s="229">
        <v>2.3631826288958582</v>
      </c>
      <c r="C30" s="229">
        <v>2.3635003173404159</v>
      </c>
      <c r="D30" s="229">
        <v>2.3633115007621219</v>
      </c>
      <c r="E30" s="229">
        <v>25.239784290630279</v>
      </c>
      <c r="F30" s="229">
        <v>2.2833613363501128</v>
      </c>
      <c r="G30" s="229">
        <v>2.2846745331679408</v>
      </c>
      <c r="H30" s="229">
        <v>2.268758435541343</v>
      </c>
      <c r="I30" s="229">
        <v>0.7474112917421093</v>
      </c>
      <c r="J30" s="229">
        <v>0.76117657784559634</v>
      </c>
      <c r="K30" s="229">
        <v>0.76242374054204032</v>
      </c>
      <c r="L30" s="229">
        <v>0.74484792584727577</v>
      </c>
      <c r="M30" s="229">
        <v>0.74345970634283975</v>
      </c>
      <c r="N30" s="229">
        <v>1.464859457546194</v>
      </c>
      <c r="O30" s="229">
        <v>1.5192674895897269</v>
      </c>
      <c r="P30" s="229">
        <v>0.75909054742007176</v>
      </c>
      <c r="Q30" s="229">
        <v>0.73203224785211118</v>
      </c>
      <c r="R30" s="229">
        <v>0.71078483702306106</v>
      </c>
      <c r="S30" s="229">
        <v>0.71142949098384067</v>
      </c>
      <c r="T30" s="229">
        <v>0.71152227908955279</v>
      </c>
      <c r="U30" s="229">
        <v>0.71121928368447229</v>
      </c>
      <c r="V30" s="229">
        <v>0.71110173881657424</v>
      </c>
      <c r="W30" s="229">
        <v>0.71143302172532086</v>
      </c>
      <c r="X30" s="229">
        <v>0.71229630692285828</v>
      </c>
      <c r="Y30" s="229">
        <v>0.71173610076467297</v>
      </c>
      <c r="DA30" s="73" t="s">
        <v>2723</v>
      </c>
    </row>
    <row r="31" spans="1:105" ht="12" customHeight="1" x14ac:dyDescent="0.25">
      <c r="A31" s="46" t="s">
        <v>159</v>
      </c>
      <c r="B31" s="229">
        <v>56.591512655399782</v>
      </c>
      <c r="C31" s="229">
        <v>53.735140775468523</v>
      </c>
      <c r="D31" s="229">
        <v>50.388726859244123</v>
      </c>
      <c r="E31" s="229">
        <v>45.741264126572077</v>
      </c>
      <c r="F31" s="229">
        <v>37.809969763307841</v>
      </c>
      <c r="G31" s="229">
        <v>36.385298974864448</v>
      </c>
      <c r="H31" s="229">
        <v>31.002970045667642</v>
      </c>
      <c r="I31" s="229">
        <v>38.957295632463769</v>
      </c>
      <c r="J31" s="229">
        <v>23.001282793342849</v>
      </c>
      <c r="K31" s="229">
        <v>21.927772444388729</v>
      </c>
      <c r="L31" s="229">
        <v>18.632137500214981</v>
      </c>
      <c r="M31" s="229">
        <v>15.76997196108711</v>
      </c>
      <c r="N31" s="229">
        <v>15.312635458156301</v>
      </c>
      <c r="O31" s="229">
        <v>14.54738799490463</v>
      </c>
      <c r="P31" s="229">
        <v>11.113270336793081</v>
      </c>
      <c r="Q31" s="229">
        <v>11.080085826107171</v>
      </c>
      <c r="R31" s="229">
        <v>11.64350876598094</v>
      </c>
      <c r="S31" s="229">
        <v>11.001505272549</v>
      </c>
      <c r="T31" s="229">
        <v>9.1740325752051106</v>
      </c>
      <c r="U31" s="229">
        <v>7.9512691989774078</v>
      </c>
      <c r="V31" s="229">
        <v>7.3564951203025686</v>
      </c>
      <c r="W31" s="229">
        <v>7.3568594792023712</v>
      </c>
      <c r="X31" s="229">
        <v>7.4112022907520529</v>
      </c>
      <c r="Y31" s="229">
        <v>6.1262476198911848</v>
      </c>
      <c r="DA31" s="73" t="s">
        <v>2724</v>
      </c>
    </row>
    <row r="32" spans="1:105" ht="12" customHeight="1" x14ac:dyDescent="0.25">
      <c r="A32" s="46" t="s">
        <v>32</v>
      </c>
      <c r="B32" s="229">
        <v>16.147425399913949</v>
      </c>
      <c r="C32" s="229">
        <v>16.149596137967031</v>
      </c>
      <c r="D32" s="229">
        <v>13.45691164921363</v>
      </c>
      <c r="E32" s="229">
        <v>10.042011105613931</v>
      </c>
      <c r="F32" s="229">
        <v>10.03701289205511</v>
      </c>
      <c r="G32" s="229">
        <v>8.0288117669175811</v>
      </c>
      <c r="H32" s="229">
        <v>7.3000269793061898</v>
      </c>
      <c r="I32" s="229">
        <v>6.693503213438122</v>
      </c>
      <c r="J32" s="229">
        <v>6.6840446225049632</v>
      </c>
      <c r="K32" s="229">
        <v>6.0148351875860806</v>
      </c>
      <c r="L32" s="229">
        <v>5.8761778726900262</v>
      </c>
      <c r="M32" s="229">
        <v>5.2135213663469191</v>
      </c>
      <c r="N32" s="229">
        <v>4.4939617519387269</v>
      </c>
      <c r="O32" s="229">
        <v>3.9950800012685401</v>
      </c>
      <c r="P32" s="229">
        <v>2.664008425227832</v>
      </c>
      <c r="Q32" s="229">
        <v>1.314602586981521</v>
      </c>
      <c r="R32" s="229">
        <v>0.66569618752030257</v>
      </c>
      <c r="S32" s="229">
        <v>0</v>
      </c>
      <c r="T32" s="229">
        <v>0</v>
      </c>
      <c r="U32" s="229">
        <v>0</v>
      </c>
      <c r="V32" s="229">
        <v>0</v>
      </c>
      <c r="W32" s="229">
        <v>0</v>
      </c>
      <c r="X32" s="229">
        <v>0</v>
      </c>
      <c r="Y32" s="229">
        <v>0</v>
      </c>
      <c r="DA32" s="73" t="s">
        <v>2725</v>
      </c>
    </row>
    <row r="33" spans="1:105" ht="12" customHeight="1" x14ac:dyDescent="0.25">
      <c r="A33" s="46" t="s">
        <v>33</v>
      </c>
      <c r="B33" s="229">
        <v>0</v>
      </c>
      <c r="C33" s="229">
        <v>0</v>
      </c>
      <c r="D33" s="229">
        <v>0</v>
      </c>
      <c r="E33" s="229">
        <v>0</v>
      </c>
      <c r="F33" s="229">
        <v>0</v>
      </c>
      <c r="G33" s="229">
        <v>0</v>
      </c>
      <c r="H33" s="229">
        <v>0</v>
      </c>
      <c r="I33" s="229">
        <v>0</v>
      </c>
      <c r="J33" s="229">
        <v>0</v>
      </c>
      <c r="K33" s="229">
        <v>0</v>
      </c>
      <c r="L33" s="229">
        <v>0</v>
      </c>
      <c r="M33" s="229">
        <v>0</v>
      </c>
      <c r="N33" s="229">
        <v>0</v>
      </c>
      <c r="O33" s="229">
        <v>0</v>
      </c>
      <c r="P33" s="229">
        <v>0</v>
      </c>
      <c r="Q33" s="229">
        <v>0</v>
      </c>
      <c r="R33" s="229">
        <v>0.75897344786872512</v>
      </c>
      <c r="S33" s="229">
        <v>0</v>
      </c>
      <c r="T33" s="229">
        <v>0</v>
      </c>
      <c r="U33" s="229">
        <v>0</v>
      </c>
      <c r="V33" s="229">
        <v>0</v>
      </c>
      <c r="W33" s="229">
        <v>0.75897344786893683</v>
      </c>
      <c r="X33" s="229">
        <v>0.75897344786733201</v>
      </c>
      <c r="Y33" s="229">
        <v>0.75897344786757093</v>
      </c>
      <c r="DA33" s="73" t="s">
        <v>2726</v>
      </c>
    </row>
    <row r="34" spans="1:105" ht="12" customHeight="1" x14ac:dyDescent="0.25">
      <c r="A34" s="46" t="s">
        <v>35</v>
      </c>
      <c r="B34" s="229">
        <v>244.92849977484661</v>
      </c>
      <c r="C34" s="229">
        <v>232.7717645005776</v>
      </c>
      <c r="D34" s="229">
        <v>221.08542172350531</v>
      </c>
      <c r="E34" s="229">
        <v>226.5735540745622</v>
      </c>
      <c r="F34" s="229">
        <v>211.27764558452401</v>
      </c>
      <c r="G34" s="229">
        <v>209.15000411071529</v>
      </c>
      <c r="H34" s="229">
        <v>191.34120009367891</v>
      </c>
      <c r="I34" s="229">
        <v>183.68516635624039</v>
      </c>
      <c r="J34" s="229">
        <v>168.59655124134139</v>
      </c>
      <c r="K34" s="229">
        <v>137.95403006804139</v>
      </c>
      <c r="L34" s="229">
        <v>148.66079526928129</v>
      </c>
      <c r="M34" s="229">
        <v>144.05505080976329</v>
      </c>
      <c r="N34" s="229">
        <v>133.8972140125183</v>
      </c>
      <c r="O34" s="229">
        <v>142.188462444702</v>
      </c>
      <c r="P34" s="229">
        <v>139.1294868503403</v>
      </c>
      <c r="Q34" s="229">
        <v>134.15964038461701</v>
      </c>
      <c r="R34" s="229">
        <v>142.63723851882389</v>
      </c>
      <c r="S34" s="229">
        <v>144.73524593829299</v>
      </c>
      <c r="T34" s="229">
        <v>140.2059249779029</v>
      </c>
      <c r="U34" s="229">
        <v>126.3616989603704</v>
      </c>
      <c r="V34" s="229">
        <v>109.31235498086529</v>
      </c>
      <c r="W34" s="229">
        <v>115.13222848152721</v>
      </c>
      <c r="X34" s="229">
        <v>107.87491928871761</v>
      </c>
      <c r="Y34" s="229">
        <v>95.344554025236562</v>
      </c>
      <c r="DA34" s="73" t="s">
        <v>2727</v>
      </c>
    </row>
    <row r="35" spans="1:105" ht="12" customHeight="1" x14ac:dyDescent="0.25">
      <c r="A35" s="46" t="s">
        <v>36</v>
      </c>
      <c r="B35" s="229">
        <v>5.740890929845766</v>
      </c>
      <c r="C35" s="229">
        <v>5.1183846844422494</v>
      </c>
      <c r="D35" s="229">
        <v>4.910882602636824</v>
      </c>
      <c r="E35" s="229">
        <v>0</v>
      </c>
      <c r="F35" s="229">
        <v>0</v>
      </c>
      <c r="G35" s="229">
        <v>0</v>
      </c>
      <c r="H35" s="229">
        <v>0</v>
      </c>
      <c r="I35" s="229">
        <v>0</v>
      </c>
      <c r="J35" s="229">
        <v>0</v>
      </c>
      <c r="K35" s="229">
        <v>0</v>
      </c>
      <c r="L35" s="229">
        <v>0</v>
      </c>
      <c r="M35" s="229">
        <v>0</v>
      </c>
      <c r="N35" s="229">
        <v>0</v>
      </c>
      <c r="O35" s="229">
        <v>0</v>
      </c>
      <c r="P35" s="229">
        <v>0</v>
      </c>
      <c r="Q35" s="229">
        <v>0</v>
      </c>
      <c r="R35" s="229">
        <v>0</v>
      </c>
      <c r="S35" s="229">
        <v>0</v>
      </c>
      <c r="T35" s="229">
        <v>0</v>
      </c>
      <c r="U35" s="229">
        <v>0</v>
      </c>
      <c r="V35" s="229">
        <v>0</v>
      </c>
      <c r="W35" s="229">
        <v>0</v>
      </c>
      <c r="X35" s="229">
        <v>0</v>
      </c>
      <c r="Y35" s="229">
        <v>0</v>
      </c>
      <c r="DA35" s="73" t="s">
        <v>2728</v>
      </c>
    </row>
    <row r="36" spans="1:105" ht="12" customHeight="1" x14ac:dyDescent="0.25">
      <c r="A36" s="46" t="s">
        <v>38</v>
      </c>
      <c r="B36" s="229">
        <v>0</v>
      </c>
      <c r="C36" s="229">
        <v>0</v>
      </c>
      <c r="D36" s="229">
        <v>0</v>
      </c>
      <c r="E36" s="229">
        <v>7.3778748531802556</v>
      </c>
      <c r="F36" s="229">
        <v>1.018281882760637</v>
      </c>
      <c r="G36" s="229">
        <v>1.191200284262385</v>
      </c>
      <c r="H36" s="229">
        <v>13.564549422087291</v>
      </c>
      <c r="I36" s="229">
        <v>1.6138820248925929</v>
      </c>
      <c r="J36" s="229">
        <v>1.594722666005955</v>
      </c>
      <c r="K36" s="229">
        <v>1.53703708726315</v>
      </c>
      <c r="L36" s="229">
        <v>1.6907269625191019</v>
      </c>
      <c r="M36" s="229">
        <v>1.4025757382577351</v>
      </c>
      <c r="N36" s="229">
        <v>1.6523390773858071</v>
      </c>
      <c r="O36" s="229">
        <v>1.6138820248900121</v>
      </c>
      <c r="P36" s="229">
        <v>1.806028952638556</v>
      </c>
      <c r="Q36" s="229">
        <v>1.844486005131458</v>
      </c>
      <c r="R36" s="229">
        <v>1.9021024165123439</v>
      </c>
      <c r="S36" s="229">
        <v>1.786800426391334</v>
      </c>
      <c r="T36" s="229">
        <v>1.2488858630018429</v>
      </c>
      <c r="U36" s="229">
        <v>2.3055556308952592</v>
      </c>
      <c r="V36" s="229">
        <v>2.0557922917675029</v>
      </c>
      <c r="W36" s="229">
        <v>1.229657336755122</v>
      </c>
      <c r="X36" s="229">
        <v>0.46113879312234601</v>
      </c>
      <c r="Y36" s="229">
        <v>0.48029815200878628</v>
      </c>
      <c r="DA36" s="73" t="s">
        <v>2729</v>
      </c>
    </row>
    <row r="37" spans="1:105" ht="12" customHeight="1" x14ac:dyDescent="0.25">
      <c r="A37" s="46" t="s">
        <v>39</v>
      </c>
      <c r="B37" s="229">
        <v>0</v>
      </c>
      <c r="C37" s="229">
        <v>0</v>
      </c>
      <c r="D37" s="229">
        <v>0</v>
      </c>
      <c r="E37" s="229">
        <v>17.445530025395211</v>
      </c>
      <c r="F37" s="229">
        <v>20.769436706398501</v>
      </c>
      <c r="G37" s="229">
        <v>17.368685087760511</v>
      </c>
      <c r="H37" s="229">
        <v>17.3879136140017</v>
      </c>
      <c r="I37" s="229">
        <v>15.00544387812535</v>
      </c>
      <c r="J37" s="229">
        <v>15.25527638461179</v>
      </c>
      <c r="K37" s="229">
        <v>9.7410468954428584</v>
      </c>
      <c r="L37" s="229">
        <v>48.436380946610697</v>
      </c>
      <c r="M37" s="229">
        <v>48.628527874372757</v>
      </c>
      <c r="N37" s="229">
        <v>67.899315378630035</v>
      </c>
      <c r="O37" s="229">
        <v>14.71729265383993</v>
      </c>
      <c r="P37" s="229">
        <v>12.98810863883277</v>
      </c>
      <c r="Q37" s="229">
        <v>44.151808794149268</v>
      </c>
      <c r="R37" s="229">
        <v>12.9304230600903</v>
      </c>
      <c r="S37" s="229">
        <v>12.546198371954389</v>
      </c>
      <c r="T37" s="229">
        <v>12.37327997045506</v>
      </c>
      <c r="U37" s="229">
        <v>10.45194902769668</v>
      </c>
      <c r="V37" s="229">
        <v>9.1454467533168344</v>
      </c>
      <c r="W37" s="229">
        <v>9.2607487434360785</v>
      </c>
      <c r="X37" s="229">
        <v>7.9350179427901244</v>
      </c>
      <c r="Y37" s="229">
        <v>7.53156472841082</v>
      </c>
      <c r="DA37" s="73" t="s">
        <v>2730</v>
      </c>
    </row>
    <row r="38" spans="1:105" ht="12" customHeight="1" x14ac:dyDescent="0.25">
      <c r="A38" s="57" t="s">
        <v>2731</v>
      </c>
      <c r="B38" s="261">
        <v>90.797913965770036</v>
      </c>
      <c r="C38" s="261">
        <v>93.205574648492927</v>
      </c>
      <c r="D38" s="261">
        <v>91.729835857183289</v>
      </c>
      <c r="E38" s="261">
        <v>72.107615017546195</v>
      </c>
      <c r="F38" s="261">
        <v>68.684248080930288</v>
      </c>
      <c r="G38" s="261">
        <v>71.175673297444263</v>
      </c>
      <c r="H38" s="261">
        <v>63.359170418322691</v>
      </c>
      <c r="I38" s="261">
        <v>67.556854191118362</v>
      </c>
      <c r="J38" s="261">
        <v>56.505544244220843</v>
      </c>
      <c r="K38" s="261">
        <v>48.873749114728838</v>
      </c>
      <c r="L38" s="261">
        <v>52.633466074124499</v>
      </c>
      <c r="M38" s="261">
        <v>53.297256055203768</v>
      </c>
      <c r="N38" s="261">
        <v>50.479326882240812</v>
      </c>
      <c r="O38" s="261">
        <v>47.432818904995372</v>
      </c>
      <c r="P38" s="261">
        <v>46.301623341938807</v>
      </c>
      <c r="Q38" s="261">
        <v>47.774723675826877</v>
      </c>
      <c r="R38" s="261">
        <v>46.304108976597632</v>
      </c>
      <c r="S38" s="261">
        <v>46.045158566063748</v>
      </c>
      <c r="T38" s="261">
        <v>45.031576588842668</v>
      </c>
      <c r="U38" s="261">
        <v>41.074300428436629</v>
      </c>
      <c r="V38" s="261">
        <v>36.726489193493457</v>
      </c>
      <c r="W38" s="261">
        <v>37.557348969230127</v>
      </c>
      <c r="X38" s="261">
        <v>36.131100804548907</v>
      </c>
      <c r="Y38" s="261">
        <v>32.656557797839433</v>
      </c>
      <c r="DA38" s="70" t="s">
        <v>2732</v>
      </c>
    </row>
    <row r="39" spans="1:105" ht="12" customHeight="1" x14ac:dyDescent="0.25">
      <c r="A39" s="57" t="s">
        <v>2733</v>
      </c>
      <c r="B39" s="261">
        <f t="shared" ref="B39:Y39" si="0">B40+B46+B57+B58</f>
        <v>251.74030854567201</v>
      </c>
      <c r="C39" s="261">
        <f t="shared" si="0"/>
        <v>251.06995635832524</v>
      </c>
      <c r="D39" s="261">
        <f t="shared" si="0"/>
        <v>240.6092696277754</v>
      </c>
      <c r="E39" s="261">
        <f t="shared" si="0"/>
        <v>223.128398633225</v>
      </c>
      <c r="F39" s="261">
        <f t="shared" si="0"/>
        <v>203.73363519909273</v>
      </c>
      <c r="G39" s="261">
        <f t="shared" si="0"/>
        <v>202.59981892337623</v>
      </c>
      <c r="H39" s="261">
        <f t="shared" si="0"/>
        <v>187.06511464829163</v>
      </c>
      <c r="I39" s="261">
        <f t="shared" si="0"/>
        <v>188.33302144178265</v>
      </c>
      <c r="J39" s="261">
        <f t="shared" si="0"/>
        <v>160.48274563143366</v>
      </c>
      <c r="K39" s="261">
        <f t="shared" si="0"/>
        <v>135.88307588465557</v>
      </c>
      <c r="L39" s="261">
        <f t="shared" si="0"/>
        <v>154.81749811661774</v>
      </c>
      <c r="M39" s="261">
        <f t="shared" si="0"/>
        <v>152.44345639712492</v>
      </c>
      <c r="N39" s="261">
        <f t="shared" si="0"/>
        <v>149.78694735470577</v>
      </c>
      <c r="O39" s="261">
        <f t="shared" si="0"/>
        <v>132.78679906393569</v>
      </c>
      <c r="P39" s="261">
        <f t="shared" si="0"/>
        <v>127.527210222771</v>
      </c>
      <c r="Q39" s="261">
        <f t="shared" si="0"/>
        <v>136.65914113256972</v>
      </c>
      <c r="R39" s="261">
        <f t="shared" si="0"/>
        <v>128.10969617218814</v>
      </c>
      <c r="S39" s="261">
        <f t="shared" si="0"/>
        <v>127.41572393624878</v>
      </c>
      <c r="T39" s="261">
        <f t="shared" si="0"/>
        <v>123.76769647473812</v>
      </c>
      <c r="U39" s="261">
        <f t="shared" si="0"/>
        <v>112.33000496368022</v>
      </c>
      <c r="V39" s="261">
        <f t="shared" si="0"/>
        <v>99.11853766921304</v>
      </c>
      <c r="W39" s="261">
        <f t="shared" si="0"/>
        <v>102.32323087755276</v>
      </c>
      <c r="X39" s="261">
        <f t="shared" si="0"/>
        <v>96.522785011761613</v>
      </c>
      <c r="Y39" s="261">
        <f t="shared" si="0"/>
        <v>86.54978076081504</v>
      </c>
      <c r="DA39" s="70"/>
    </row>
    <row r="40" spans="1:105" ht="12" customHeight="1" x14ac:dyDescent="0.25">
      <c r="A40" s="60" t="s">
        <v>2734</v>
      </c>
      <c r="B40" s="329">
        <v>64.327162160501189</v>
      </c>
      <c r="C40" s="329">
        <v>61.633352900638492</v>
      </c>
      <c r="D40" s="329">
        <v>56.767792584214583</v>
      </c>
      <c r="E40" s="329">
        <v>64.808001927130746</v>
      </c>
      <c r="F40" s="329">
        <v>56.469856848526192</v>
      </c>
      <c r="G40" s="329">
        <v>53.44579945688465</v>
      </c>
      <c r="H40" s="329">
        <v>51.453124597250728</v>
      </c>
      <c r="I40" s="329">
        <v>48.359835796583774</v>
      </c>
      <c r="J40" s="329">
        <v>42.193403882761913</v>
      </c>
      <c r="K40" s="329">
        <v>34.773865386642207</v>
      </c>
      <c r="L40" s="329">
        <v>42.107074925579447</v>
      </c>
      <c r="M40" s="329">
        <v>40.050083518542287</v>
      </c>
      <c r="N40" s="329">
        <v>40.872771383401677</v>
      </c>
      <c r="O40" s="329">
        <v>34.239430761750427</v>
      </c>
      <c r="P40" s="329">
        <v>32.179338951000631</v>
      </c>
      <c r="Q40" s="329">
        <v>35.891011393129659</v>
      </c>
      <c r="R40" s="329">
        <v>32.517666249130691</v>
      </c>
      <c r="S40" s="329">
        <v>32.361211801493063</v>
      </c>
      <c r="T40" s="329">
        <v>31.147355532679839</v>
      </c>
      <c r="U40" s="329">
        <v>28.07021830332139</v>
      </c>
      <c r="V40" s="329">
        <v>24.3087789043954</v>
      </c>
      <c r="W40" s="329">
        <v>25.437879453451501</v>
      </c>
      <c r="X40" s="329">
        <v>23.340302151421881</v>
      </c>
      <c r="Y40" s="329">
        <v>20.676543569801069</v>
      </c>
      <c r="DA40" s="72" t="s">
        <v>2735</v>
      </c>
    </row>
    <row r="41" spans="1:105" ht="12" customHeight="1" x14ac:dyDescent="0.25">
      <c r="A41" s="59" t="s">
        <v>28</v>
      </c>
      <c r="B41" s="230">
        <v>3.1845635979514109</v>
      </c>
      <c r="C41" s="230">
        <v>3.4173686030511412</v>
      </c>
      <c r="D41" s="230">
        <v>1.9019992403673429</v>
      </c>
      <c r="E41" s="230">
        <v>3.0357404548551838</v>
      </c>
      <c r="F41" s="230">
        <v>3.9443317614952762</v>
      </c>
      <c r="G41" s="230">
        <v>2.3748405100302672</v>
      </c>
      <c r="H41" s="230">
        <v>3.0501226719976522</v>
      </c>
      <c r="I41" s="230">
        <v>2.4574197998410461</v>
      </c>
      <c r="J41" s="230">
        <v>2.1003396500126819</v>
      </c>
      <c r="K41" s="230">
        <v>1.6352867024565541</v>
      </c>
      <c r="L41" s="230">
        <v>1.608393104786159</v>
      </c>
      <c r="M41" s="230">
        <v>0.98815452421048022</v>
      </c>
      <c r="N41" s="230">
        <v>0.84697684511136284</v>
      </c>
      <c r="O41" s="230">
        <v>1.109033567281873</v>
      </c>
      <c r="P41" s="230">
        <v>0.89504554205240716</v>
      </c>
      <c r="Q41" s="230">
        <v>0.97031032005653806</v>
      </c>
      <c r="R41" s="230">
        <v>0.71944319434901827</v>
      </c>
      <c r="S41" s="230">
        <v>0.60660199033189055</v>
      </c>
      <c r="T41" s="230">
        <v>0.71128326087694804</v>
      </c>
      <c r="U41" s="230">
        <v>0.60636979422025938</v>
      </c>
      <c r="V41" s="230">
        <v>0.4056916540571659</v>
      </c>
      <c r="W41" s="230">
        <v>0.43249987740542478</v>
      </c>
      <c r="X41" s="230">
        <v>0</v>
      </c>
      <c r="Y41" s="230">
        <v>0</v>
      </c>
      <c r="DA41" s="71" t="s">
        <v>2736</v>
      </c>
    </row>
    <row r="42" spans="1:105" ht="12" customHeight="1" x14ac:dyDescent="0.25">
      <c r="A42" s="59" t="s">
        <v>31</v>
      </c>
      <c r="B42" s="295">
        <v>0.45149156852963163</v>
      </c>
      <c r="C42" s="295">
        <v>0.45109663818970758</v>
      </c>
      <c r="D42" s="295">
        <v>0.4513313631099658</v>
      </c>
      <c r="E42" s="295">
        <v>5.0687117015710044</v>
      </c>
      <c r="F42" s="295">
        <v>0.45880293616747497</v>
      </c>
      <c r="G42" s="295">
        <v>0.45605265348533619</v>
      </c>
      <c r="H42" s="295">
        <v>0.47351696528131221</v>
      </c>
      <c r="I42" s="295">
        <v>0.14911109423466351</v>
      </c>
      <c r="J42" s="295">
        <v>0.1533231159057093</v>
      </c>
      <c r="K42" s="295">
        <v>0.15160075244786481</v>
      </c>
      <c r="L42" s="295">
        <v>0.17344990248132519</v>
      </c>
      <c r="M42" s="295">
        <v>0.1751756498655834</v>
      </c>
      <c r="N42" s="295">
        <v>0.37786083632868511</v>
      </c>
      <c r="O42" s="295">
        <v>0.31022418472686369</v>
      </c>
      <c r="P42" s="295">
        <v>0.15454058567672929</v>
      </c>
      <c r="Q42" s="295">
        <v>0.1735603970498415</v>
      </c>
      <c r="R42" s="295">
        <v>0.14520170400759061</v>
      </c>
      <c r="S42" s="295">
        <v>0.14440031065238981</v>
      </c>
      <c r="T42" s="295">
        <v>0.14428496230151711</v>
      </c>
      <c r="U42" s="295">
        <v>0.1446616271777442</v>
      </c>
      <c r="V42" s="295">
        <v>0.14480775158241069</v>
      </c>
      <c r="W42" s="295">
        <v>0.14439592145644031</v>
      </c>
      <c r="X42" s="295">
        <v>0.1433227394636018</v>
      </c>
      <c r="Y42" s="295">
        <v>0.144019152609592</v>
      </c>
      <c r="DA42" s="122" t="s">
        <v>2737</v>
      </c>
    </row>
    <row r="43" spans="1:105" ht="12" customHeight="1" x14ac:dyDescent="0.25">
      <c r="A43" s="59" t="s">
        <v>159</v>
      </c>
      <c r="B43" s="295">
        <v>10.81194085545088</v>
      </c>
      <c r="C43" s="295">
        <v>10.255865496874931</v>
      </c>
      <c r="D43" s="295">
        <v>9.6229433874563437</v>
      </c>
      <c r="E43" s="295">
        <v>9.1858661727578568</v>
      </c>
      <c r="F43" s="295">
        <v>7.5972755024127254</v>
      </c>
      <c r="G43" s="295">
        <v>7.2630091964720398</v>
      </c>
      <c r="H43" s="295">
        <v>6.4706898983844896</v>
      </c>
      <c r="I43" s="295">
        <v>7.7721129508761813</v>
      </c>
      <c r="J43" s="295">
        <v>4.6331277792142922</v>
      </c>
      <c r="K43" s="295">
        <v>4.3601302337615033</v>
      </c>
      <c r="L43" s="295">
        <v>4.3387949677845672</v>
      </c>
      <c r="M43" s="295">
        <v>3.7157562986628809</v>
      </c>
      <c r="N43" s="295">
        <v>3.949897862766643</v>
      </c>
      <c r="O43" s="295">
        <v>2.9704786099539078</v>
      </c>
      <c r="P43" s="295">
        <v>2.2625117813269351</v>
      </c>
      <c r="Q43" s="295">
        <v>2.6270210103011609</v>
      </c>
      <c r="R43" s="295">
        <v>2.378578193266804</v>
      </c>
      <c r="S43" s="295">
        <v>2.232998208723489</v>
      </c>
      <c r="T43" s="295">
        <v>1.860342231251146</v>
      </c>
      <c r="U43" s="295">
        <v>1.6172839612749419</v>
      </c>
      <c r="V43" s="295">
        <v>1.4980662537414711</v>
      </c>
      <c r="W43" s="295">
        <v>1.493184138330764</v>
      </c>
      <c r="X43" s="295">
        <v>1.491224655674849</v>
      </c>
      <c r="Y43" s="295">
        <v>1.239640633579411</v>
      </c>
      <c r="DA43" s="122" t="s">
        <v>2738</v>
      </c>
    </row>
    <row r="44" spans="1:105" ht="12" customHeight="1" x14ac:dyDescent="0.25">
      <c r="A44" s="59" t="s">
        <v>32</v>
      </c>
      <c r="B44" s="295">
        <v>3.0850033900802001</v>
      </c>
      <c r="C44" s="295">
        <v>3.082304864742333</v>
      </c>
      <c r="D44" s="295">
        <v>2.5699220250616031</v>
      </c>
      <c r="E44" s="295">
        <v>2.0166598340234971</v>
      </c>
      <c r="F44" s="295">
        <v>2.0167683983765201</v>
      </c>
      <c r="G44" s="295">
        <v>1.6026619360788841</v>
      </c>
      <c r="H44" s="295">
        <v>1.523602763327238</v>
      </c>
      <c r="I44" s="295">
        <v>1.3353766519804939</v>
      </c>
      <c r="J44" s="295">
        <v>1.3463611180415811</v>
      </c>
      <c r="K44" s="295">
        <v>1.195993109605515</v>
      </c>
      <c r="L44" s="295">
        <v>1.3683631834265031</v>
      </c>
      <c r="M44" s="295">
        <v>1.228421642284369</v>
      </c>
      <c r="N44" s="295">
        <v>1.1592184746932559</v>
      </c>
      <c r="O44" s="295">
        <v>0.81576841787539234</v>
      </c>
      <c r="P44" s="295">
        <v>0.54235614404854626</v>
      </c>
      <c r="Q44" s="295">
        <v>0.31168428389422048</v>
      </c>
      <c r="R44" s="295">
        <v>0.13599083118337321</v>
      </c>
      <c r="S44" s="295">
        <v>0</v>
      </c>
      <c r="T44" s="295">
        <v>0</v>
      </c>
      <c r="U44" s="295">
        <v>0</v>
      </c>
      <c r="V44" s="295">
        <v>0</v>
      </c>
      <c r="W44" s="295">
        <v>0</v>
      </c>
      <c r="X44" s="295">
        <v>0</v>
      </c>
      <c r="Y44" s="295">
        <v>0</v>
      </c>
      <c r="DA44" s="122" t="s">
        <v>2739</v>
      </c>
    </row>
    <row r="45" spans="1:105" ht="12" customHeight="1" x14ac:dyDescent="0.25">
      <c r="A45" s="59" t="s">
        <v>35</v>
      </c>
      <c r="B45" s="295">
        <v>46.794162748489057</v>
      </c>
      <c r="C45" s="295">
        <v>44.426717297780371</v>
      </c>
      <c r="D45" s="295">
        <v>42.221596568219319</v>
      </c>
      <c r="E45" s="295">
        <v>45.501023763923207</v>
      </c>
      <c r="F45" s="295">
        <v>42.4526782500742</v>
      </c>
      <c r="G45" s="295">
        <v>41.749235160818117</v>
      </c>
      <c r="H45" s="295">
        <v>39.935192298260027</v>
      </c>
      <c r="I45" s="295">
        <v>36.645815299651389</v>
      </c>
      <c r="J45" s="295">
        <v>33.960252219587638</v>
      </c>
      <c r="K45" s="295">
        <v>27.430854588370771</v>
      </c>
      <c r="L45" s="295">
        <v>34.618073767100903</v>
      </c>
      <c r="M45" s="295">
        <v>33.942575403518973</v>
      </c>
      <c r="N45" s="295">
        <v>34.538817364501739</v>
      </c>
      <c r="O45" s="295">
        <v>29.03392598191239</v>
      </c>
      <c r="P45" s="295">
        <v>28.324884897896009</v>
      </c>
      <c r="Q45" s="295">
        <v>31.808435381827891</v>
      </c>
      <c r="R45" s="295">
        <v>29.1384523263239</v>
      </c>
      <c r="S45" s="295">
        <v>29.37721129178529</v>
      </c>
      <c r="T45" s="295">
        <v>28.431445078250231</v>
      </c>
      <c r="U45" s="295">
        <v>25.70190292064845</v>
      </c>
      <c r="V45" s="295">
        <v>22.260213245014349</v>
      </c>
      <c r="W45" s="295">
        <v>23.36779951625887</v>
      </c>
      <c r="X45" s="295">
        <v>21.705754756283429</v>
      </c>
      <c r="Y45" s="295">
        <v>19.292883783612059</v>
      </c>
      <c r="DA45" s="122" t="s">
        <v>2740</v>
      </c>
    </row>
    <row r="46" spans="1:105" ht="12" customHeight="1" x14ac:dyDescent="0.25">
      <c r="A46" s="60" t="s">
        <v>2741</v>
      </c>
      <c r="B46" s="329">
        <v>42.972869223250818</v>
      </c>
      <c r="C46" s="329">
        <v>41.166247375060962</v>
      </c>
      <c r="D46" s="329">
        <v>37.918709255922913</v>
      </c>
      <c r="E46" s="329">
        <v>43.61243213164547</v>
      </c>
      <c r="F46" s="329">
        <v>38.00166652267054</v>
      </c>
      <c r="G46" s="329">
        <v>35.928577061010479</v>
      </c>
      <c r="H46" s="329">
        <v>34.820950518767788</v>
      </c>
      <c r="I46" s="329">
        <v>32.504519049717373</v>
      </c>
      <c r="J46" s="329">
        <v>28.400971902451861</v>
      </c>
      <c r="K46" s="329">
        <v>23.361412561434321</v>
      </c>
      <c r="L46" s="329">
        <v>28.981710760430179</v>
      </c>
      <c r="M46" s="329">
        <v>27.60871098111183</v>
      </c>
      <c r="N46" s="329">
        <v>28.61224338982705</v>
      </c>
      <c r="O46" s="329">
        <v>23.09178556939769</v>
      </c>
      <c r="P46" s="329">
        <v>21.691781429467252</v>
      </c>
      <c r="Q46" s="329">
        <v>24.768648829867221</v>
      </c>
      <c r="R46" s="329">
        <v>21.93198596172931</v>
      </c>
      <c r="S46" s="329">
        <v>21.806403508008149</v>
      </c>
      <c r="T46" s="329">
        <v>20.98462686626188</v>
      </c>
      <c r="U46" s="329">
        <v>18.919261983195419</v>
      </c>
      <c r="V46" s="329">
        <v>16.38568219085241</v>
      </c>
      <c r="W46" s="329">
        <v>17.139552675600871</v>
      </c>
      <c r="X46" s="329">
        <v>15.70554328723731</v>
      </c>
      <c r="Y46" s="329">
        <v>13.92356066813235</v>
      </c>
      <c r="DA46" s="72" t="s">
        <v>2742</v>
      </c>
    </row>
    <row r="47" spans="1:105" ht="12" customHeight="1" x14ac:dyDescent="0.25">
      <c r="A47" s="64" t="s">
        <v>28</v>
      </c>
      <c r="B47" s="229">
        <v>2.0917383822905782</v>
      </c>
      <c r="C47" s="229">
        <v>2.2469204522944328</v>
      </c>
      <c r="D47" s="229">
        <v>1.249814594230428</v>
      </c>
      <c r="E47" s="229">
        <v>1.896978832702219</v>
      </c>
      <c r="F47" s="229">
        <v>2.4633815764247191</v>
      </c>
      <c r="G47" s="229">
        <v>1.492978660045658</v>
      </c>
      <c r="H47" s="229">
        <v>1.833917597634237</v>
      </c>
      <c r="I47" s="229">
        <v>1.5457485528511921</v>
      </c>
      <c r="J47" s="229">
        <v>1.308510188173881</v>
      </c>
      <c r="K47" s="229">
        <v>1.032045292632525</v>
      </c>
      <c r="L47" s="229">
        <v>0.86675339859006439</v>
      </c>
      <c r="M47" s="229">
        <v>0.52628181014138464</v>
      </c>
      <c r="N47" s="229">
        <v>0.41204572567955239</v>
      </c>
      <c r="O47" s="229">
        <v>0.68157410471440949</v>
      </c>
      <c r="P47" s="229">
        <v>0.55170378225122507</v>
      </c>
      <c r="Q47" s="229">
        <v>0.51357044933844742</v>
      </c>
      <c r="R47" s="229">
        <v>0.44194960297547747</v>
      </c>
      <c r="S47" s="229">
        <v>0.37503980602583198</v>
      </c>
      <c r="T47" s="229">
        <v>0.44016937096406389</v>
      </c>
      <c r="U47" s="229">
        <v>0.3741084645602209</v>
      </c>
      <c r="V47" s="229">
        <v>0.25000333468690628</v>
      </c>
      <c r="W47" s="229">
        <v>0.2674082978107537</v>
      </c>
      <c r="X47" s="229">
        <v>0</v>
      </c>
      <c r="Y47" s="229">
        <v>0</v>
      </c>
      <c r="DA47" s="73" t="s">
        <v>2743</v>
      </c>
    </row>
    <row r="48" spans="1:105" ht="12" customHeight="1" x14ac:dyDescent="0.25">
      <c r="A48" s="64" t="s">
        <v>30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2744</v>
      </c>
    </row>
    <row r="49" spans="1:105" ht="12" customHeight="1" x14ac:dyDescent="0.25">
      <c r="A49" s="64" t="s">
        <v>31</v>
      </c>
      <c r="B49" s="229">
        <v>0.29655625146928422</v>
      </c>
      <c r="C49" s="229">
        <v>0.29659611825448368</v>
      </c>
      <c r="D49" s="229">
        <v>0.2965724236250506</v>
      </c>
      <c r="E49" s="229">
        <v>3.1673454796085059</v>
      </c>
      <c r="F49" s="229">
        <v>0.28653946181648482</v>
      </c>
      <c r="G49" s="229">
        <v>0.2867042551426438</v>
      </c>
      <c r="H49" s="229">
        <v>0.28470694093067839</v>
      </c>
      <c r="I49" s="229">
        <v>9.3792789551950972E-2</v>
      </c>
      <c r="J49" s="229">
        <v>9.5520198004153331E-2</v>
      </c>
      <c r="K49" s="229">
        <v>9.5676704695471765E-2</v>
      </c>
      <c r="L49" s="229">
        <v>9.347111226318755E-2</v>
      </c>
      <c r="M49" s="229">
        <v>9.3296904325376004E-2</v>
      </c>
      <c r="N49" s="229">
        <v>0.1838255005548165</v>
      </c>
      <c r="O49" s="229">
        <v>0.19065317516420111</v>
      </c>
      <c r="P49" s="229">
        <v>9.5258421637028662E-2</v>
      </c>
      <c r="Q49" s="229">
        <v>9.1862870318696319E-2</v>
      </c>
      <c r="R49" s="229">
        <v>8.9196528567599853E-2</v>
      </c>
      <c r="S49" s="229">
        <v>8.9277426319540831E-2</v>
      </c>
      <c r="T49" s="229">
        <v>8.9289070317120328E-2</v>
      </c>
      <c r="U49" s="229">
        <v>8.9251047364326E-2</v>
      </c>
      <c r="V49" s="229">
        <v>8.9236296635805415E-2</v>
      </c>
      <c r="W49" s="229">
        <v>8.9277869392981463E-2</v>
      </c>
      <c r="X49" s="229">
        <v>8.9386203221692037E-2</v>
      </c>
      <c r="Y49" s="229">
        <v>8.9315902841057018E-2</v>
      </c>
      <c r="DA49" s="73" t="s">
        <v>2745</v>
      </c>
    </row>
    <row r="50" spans="1:105" ht="12" customHeight="1" x14ac:dyDescent="0.25">
      <c r="A50" s="64" t="s">
        <v>159</v>
      </c>
      <c r="B50" s="229">
        <v>7.1016800195011491</v>
      </c>
      <c r="C50" s="229">
        <v>6.7432333522156602</v>
      </c>
      <c r="D50" s="229">
        <v>6.3232912137090658</v>
      </c>
      <c r="E50" s="229">
        <v>5.7400802041188506</v>
      </c>
      <c r="F50" s="229">
        <v>4.7447805193170636</v>
      </c>
      <c r="G50" s="229">
        <v>4.5659983027280902</v>
      </c>
      <c r="H50" s="229">
        <v>3.8905687900445671</v>
      </c>
      <c r="I50" s="229">
        <v>4.8887586676032972</v>
      </c>
      <c r="J50" s="229">
        <v>2.8864354877920451</v>
      </c>
      <c r="K50" s="229">
        <v>2.7517204636095678</v>
      </c>
      <c r="L50" s="229">
        <v>2.338150588262272</v>
      </c>
      <c r="M50" s="229">
        <v>1.978976873548187</v>
      </c>
      <c r="N50" s="229">
        <v>1.9215856261215749</v>
      </c>
      <c r="O50" s="229">
        <v>1.825554571909602</v>
      </c>
      <c r="P50" s="229">
        <v>1.394606473636778</v>
      </c>
      <c r="Q50" s="229">
        <v>1.390442142884037</v>
      </c>
      <c r="R50" s="229">
        <v>1.461146198083884</v>
      </c>
      <c r="S50" s="229">
        <v>1.38058105381007</v>
      </c>
      <c r="T50" s="229">
        <v>1.151251146692406</v>
      </c>
      <c r="U50" s="229">
        <v>0.99780633085206716</v>
      </c>
      <c r="V50" s="229">
        <v>0.92316801509679325</v>
      </c>
      <c r="W50" s="229">
        <v>0.92321373856657241</v>
      </c>
      <c r="X50" s="229">
        <v>0.93003322864339522</v>
      </c>
      <c r="Y50" s="229">
        <v>0.76878401504516869</v>
      </c>
      <c r="DA50" s="73" t="s">
        <v>2746</v>
      </c>
    </row>
    <row r="51" spans="1:105" ht="12" customHeight="1" x14ac:dyDescent="0.25">
      <c r="A51" s="64" t="s">
        <v>32</v>
      </c>
      <c r="B51" s="229">
        <v>2.0263435795970448</v>
      </c>
      <c r="C51" s="229">
        <v>2.0266159859409609</v>
      </c>
      <c r="D51" s="229">
        <v>1.6887104814699461</v>
      </c>
      <c r="E51" s="229">
        <v>1.260173942665278</v>
      </c>
      <c r="F51" s="229">
        <v>1.259546715865741</v>
      </c>
      <c r="G51" s="229">
        <v>1.0075371629073051</v>
      </c>
      <c r="H51" s="229">
        <v>0.91608181701097335</v>
      </c>
      <c r="I51" s="229">
        <v>0.83996903070596063</v>
      </c>
      <c r="J51" s="229">
        <v>0.83878207027513307</v>
      </c>
      <c r="K51" s="229">
        <v>0.75480284706962619</v>
      </c>
      <c r="L51" s="229">
        <v>0.73740271343561137</v>
      </c>
      <c r="M51" s="229">
        <v>0.65424581852196662</v>
      </c>
      <c r="N51" s="229">
        <v>0.56394814141976213</v>
      </c>
      <c r="O51" s="229">
        <v>0.50134337270820906</v>
      </c>
      <c r="P51" s="229">
        <v>0.33430693963643399</v>
      </c>
      <c r="Q51" s="229">
        <v>0.16496973640552429</v>
      </c>
      <c r="R51" s="229">
        <v>8.3538345100587011E-2</v>
      </c>
      <c r="S51" s="229">
        <v>0</v>
      </c>
      <c r="T51" s="229">
        <v>0</v>
      </c>
      <c r="U51" s="229">
        <v>0</v>
      </c>
      <c r="V51" s="229">
        <v>0</v>
      </c>
      <c r="W51" s="229">
        <v>0</v>
      </c>
      <c r="X51" s="229">
        <v>0</v>
      </c>
      <c r="Y51" s="229">
        <v>0</v>
      </c>
      <c r="DA51" s="73" t="s">
        <v>2747</v>
      </c>
    </row>
    <row r="52" spans="1:105" ht="12" customHeight="1" x14ac:dyDescent="0.25">
      <c r="A52" s="64" t="s">
        <v>33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9.5243726791369471E-2</v>
      </c>
      <c r="S52" s="229">
        <v>0</v>
      </c>
      <c r="T52" s="229">
        <v>0</v>
      </c>
      <c r="U52" s="229">
        <v>0</v>
      </c>
      <c r="V52" s="229">
        <v>0</v>
      </c>
      <c r="W52" s="229">
        <v>9.5243726791396019E-2</v>
      </c>
      <c r="X52" s="229">
        <v>9.5243726791194597E-2</v>
      </c>
      <c r="Y52" s="229">
        <v>9.5243726791224614E-2</v>
      </c>
      <c r="DA52" s="73" t="s">
        <v>2748</v>
      </c>
    </row>
    <row r="53" spans="1:105" ht="12" customHeight="1" x14ac:dyDescent="0.25">
      <c r="A53" s="64" t="s">
        <v>35</v>
      </c>
      <c r="B53" s="229">
        <v>30.73612546194153</v>
      </c>
      <c r="C53" s="229">
        <v>29.21057436869993</v>
      </c>
      <c r="D53" s="229">
        <v>27.74405292216537</v>
      </c>
      <c r="E53" s="229">
        <v>28.432759727003891</v>
      </c>
      <c r="F53" s="229">
        <v>26.513273171391258</v>
      </c>
      <c r="G53" s="229">
        <v>26.24627502565842</v>
      </c>
      <c r="H53" s="229">
        <v>24.011444717638131</v>
      </c>
      <c r="I53" s="229">
        <v>23.050687542743891</v>
      </c>
      <c r="J53" s="229">
        <v>21.15721427342325</v>
      </c>
      <c r="K53" s="229">
        <v>17.31187828304834</v>
      </c>
      <c r="L53" s="229">
        <v>18.655472347517659</v>
      </c>
      <c r="M53" s="229">
        <v>18.07749657220559</v>
      </c>
      <c r="N53" s="229">
        <v>16.802787640786612</v>
      </c>
      <c r="O53" s="229">
        <v>17.843258032276339</v>
      </c>
      <c r="P53" s="229">
        <v>17.459386585140759</v>
      </c>
      <c r="Q53" s="229">
        <v>16.835719577677441</v>
      </c>
      <c r="R53" s="229">
        <v>17.899575029813199</v>
      </c>
      <c r="S53" s="229">
        <v>18.162854392256371</v>
      </c>
      <c r="T53" s="229">
        <v>17.594469016834871</v>
      </c>
      <c r="U53" s="229">
        <v>15.857154379340599</v>
      </c>
      <c r="V53" s="229">
        <v>13.717628860343879</v>
      </c>
      <c r="W53" s="229">
        <v>14.447965927093611</v>
      </c>
      <c r="X53" s="229">
        <v>13.53724477348613</v>
      </c>
      <c r="Y53" s="229">
        <v>11.964806779637531</v>
      </c>
      <c r="DA53" s="73" t="s">
        <v>2749</v>
      </c>
    </row>
    <row r="54" spans="1:105" ht="12" customHeight="1" x14ac:dyDescent="0.25">
      <c r="A54" s="64" t="s">
        <v>36</v>
      </c>
      <c r="B54" s="229">
        <v>0.7204255284512332</v>
      </c>
      <c r="C54" s="229">
        <v>0.64230709765549809</v>
      </c>
      <c r="D54" s="229">
        <v>0.6162676207230523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2750</v>
      </c>
    </row>
    <row r="55" spans="1:105" ht="12" customHeight="1" x14ac:dyDescent="0.25">
      <c r="A55" s="64" t="s">
        <v>38</v>
      </c>
      <c r="B55" s="229">
        <v>0</v>
      </c>
      <c r="C55" s="229">
        <v>0</v>
      </c>
      <c r="D55" s="229">
        <v>0</v>
      </c>
      <c r="E55" s="229">
        <v>0.92585096196771888</v>
      </c>
      <c r="F55" s="229">
        <v>0.12778439313074669</v>
      </c>
      <c r="G55" s="229">
        <v>0.1494839572407699</v>
      </c>
      <c r="H55" s="229">
        <v>1.702217966693307</v>
      </c>
      <c r="I55" s="229">
        <v>0.2025263717512274</v>
      </c>
      <c r="J55" s="229">
        <v>0.20012206004780619</v>
      </c>
      <c r="K55" s="229">
        <v>0.19288308546047381</v>
      </c>
      <c r="L55" s="229">
        <v>0.21216965804161281</v>
      </c>
      <c r="M55" s="229">
        <v>0.17600950440881391</v>
      </c>
      <c r="N55" s="229">
        <v>0.20735235480919939</v>
      </c>
      <c r="O55" s="229">
        <v>0.20252637175090349</v>
      </c>
      <c r="P55" s="229">
        <v>0.22663892738993641</v>
      </c>
      <c r="Q55" s="229">
        <v>0.23146491044786929</v>
      </c>
      <c r="R55" s="229">
        <v>0.23869520520939219</v>
      </c>
      <c r="S55" s="229">
        <v>0.22422593586087339</v>
      </c>
      <c r="T55" s="229">
        <v>0.15672293182768221</v>
      </c>
      <c r="U55" s="229">
        <v>0.28932462819077759</v>
      </c>
      <c r="V55" s="229">
        <v>0.25798177779043191</v>
      </c>
      <c r="W55" s="229">
        <v>0.154309940298682</v>
      </c>
      <c r="X55" s="229">
        <v>5.78683975682944E-2</v>
      </c>
      <c r="Y55" s="229">
        <v>6.0272709271690837E-2</v>
      </c>
      <c r="DA55" s="73" t="s">
        <v>2751</v>
      </c>
    </row>
    <row r="56" spans="1:105" ht="12" customHeight="1" x14ac:dyDescent="0.25">
      <c r="A56" s="64" t="s">
        <v>39</v>
      </c>
      <c r="B56" s="229">
        <v>0</v>
      </c>
      <c r="C56" s="229">
        <v>0</v>
      </c>
      <c r="D56" s="229">
        <v>0</v>
      </c>
      <c r="E56" s="229">
        <v>2.1892429835790068</v>
      </c>
      <c r="F56" s="229">
        <v>2.6063606847245189</v>
      </c>
      <c r="G56" s="229">
        <v>2.1795996972875948</v>
      </c>
      <c r="H56" s="229">
        <v>2.182012688815901</v>
      </c>
      <c r="I56" s="229">
        <v>1.883036094509847</v>
      </c>
      <c r="J56" s="229">
        <v>1.914387624735598</v>
      </c>
      <c r="K56" s="229">
        <v>1.2224058849183199</v>
      </c>
      <c r="L56" s="229">
        <v>6.0782909423197751</v>
      </c>
      <c r="M56" s="229">
        <v>6.1024034979605064</v>
      </c>
      <c r="N56" s="229">
        <v>8.5206984004555366</v>
      </c>
      <c r="O56" s="229">
        <v>1.846875940874031</v>
      </c>
      <c r="P56" s="229">
        <v>1.6298802997750941</v>
      </c>
      <c r="Q56" s="229">
        <v>5.5406191427952036</v>
      </c>
      <c r="R56" s="229">
        <v>1.6226413251878029</v>
      </c>
      <c r="S56" s="229">
        <v>1.574424893735453</v>
      </c>
      <c r="T56" s="229">
        <v>1.5527253296257331</v>
      </c>
      <c r="U56" s="229">
        <v>1.3116171328874271</v>
      </c>
      <c r="V56" s="229">
        <v>1.1476639062985841</v>
      </c>
      <c r="W56" s="229">
        <v>1.16213317564688</v>
      </c>
      <c r="X56" s="229">
        <v>0.99576695752660382</v>
      </c>
      <c r="Y56" s="229">
        <v>0.94513753454567162</v>
      </c>
      <c r="DA56" s="73" t="s">
        <v>2752</v>
      </c>
    </row>
    <row r="57" spans="1:105" ht="12" customHeight="1" x14ac:dyDescent="0.25">
      <c r="A57" s="60" t="s">
        <v>2753</v>
      </c>
      <c r="B57" s="329">
        <v>0</v>
      </c>
      <c r="C57" s="329">
        <v>0</v>
      </c>
      <c r="D57" s="329">
        <v>0</v>
      </c>
      <c r="E57" s="329">
        <v>0</v>
      </c>
      <c r="F57" s="329">
        <v>0</v>
      </c>
      <c r="G57" s="329">
        <v>0</v>
      </c>
      <c r="H57" s="329">
        <v>0</v>
      </c>
      <c r="I57" s="329">
        <v>0</v>
      </c>
      <c r="J57" s="329">
        <v>0</v>
      </c>
      <c r="K57" s="329">
        <v>0</v>
      </c>
      <c r="L57" s="329">
        <v>0</v>
      </c>
      <c r="M57" s="329">
        <v>0</v>
      </c>
      <c r="N57" s="329">
        <v>0</v>
      </c>
      <c r="O57" s="329">
        <v>0</v>
      </c>
      <c r="P57" s="329">
        <v>0</v>
      </c>
      <c r="Q57" s="329">
        <v>0</v>
      </c>
      <c r="R57" s="329">
        <v>0</v>
      </c>
      <c r="S57" s="329">
        <v>0</v>
      </c>
      <c r="T57" s="329">
        <v>0</v>
      </c>
      <c r="U57" s="329">
        <v>0</v>
      </c>
      <c r="V57" s="329">
        <v>0</v>
      </c>
      <c r="W57" s="329">
        <v>0</v>
      </c>
      <c r="X57" s="329">
        <v>0</v>
      </c>
      <c r="Y57" s="329">
        <v>0</v>
      </c>
      <c r="DA57" s="72" t="s">
        <v>2754</v>
      </c>
    </row>
    <row r="58" spans="1:105" ht="12" customHeight="1" x14ac:dyDescent="0.25">
      <c r="A58" s="60" t="s">
        <v>2755</v>
      </c>
      <c r="B58" s="329">
        <v>144.44027716191999</v>
      </c>
      <c r="C58" s="329">
        <v>148.2703560826258</v>
      </c>
      <c r="D58" s="329">
        <v>145.92276778763789</v>
      </c>
      <c r="E58" s="329">
        <v>114.70796457444879</v>
      </c>
      <c r="F58" s="329">
        <v>109.26211182789601</v>
      </c>
      <c r="G58" s="329">
        <v>113.2254424054811</v>
      </c>
      <c r="H58" s="329">
        <v>100.7910395322731</v>
      </c>
      <c r="I58" s="329">
        <v>107.46866659548149</v>
      </c>
      <c r="J58" s="329">
        <v>89.888369846219888</v>
      </c>
      <c r="K58" s="329">
        <v>77.747797936579033</v>
      </c>
      <c r="L58" s="329">
        <v>83.728712430608113</v>
      </c>
      <c r="M58" s="329">
        <v>84.784661897470784</v>
      </c>
      <c r="N58" s="329">
        <v>80.301932581477047</v>
      </c>
      <c r="O58" s="329">
        <v>75.455582732787576</v>
      </c>
      <c r="P58" s="329">
        <v>73.656089842303118</v>
      </c>
      <c r="Q58" s="329">
        <v>75.999480909572839</v>
      </c>
      <c r="R58" s="329">
        <v>73.660043961328128</v>
      </c>
      <c r="S58" s="329">
        <v>73.248108626747566</v>
      </c>
      <c r="T58" s="329">
        <v>71.6357140757964</v>
      </c>
      <c r="U58" s="329">
        <v>65.340524677163415</v>
      </c>
      <c r="V58" s="329">
        <v>58.42407657396523</v>
      </c>
      <c r="W58" s="329">
        <v>59.745798748500391</v>
      </c>
      <c r="X58" s="329">
        <v>57.476939573102413</v>
      </c>
      <c r="Y58" s="329">
        <v>51.949676522881617</v>
      </c>
      <c r="DA58" s="72" t="s">
        <v>2756</v>
      </c>
    </row>
    <row r="59" spans="1:105" ht="12" customHeight="1" x14ac:dyDescent="0.25">
      <c r="A59" s="132" t="s">
        <v>2757</v>
      </c>
      <c r="B59" s="316">
        <v>33.319019193601598</v>
      </c>
      <c r="C59" s="316">
        <v>34.202529496818109</v>
      </c>
      <c r="D59" s="316">
        <v>33.660995369382938</v>
      </c>
      <c r="E59" s="316">
        <v>26.4604648260994</v>
      </c>
      <c r="F59" s="316">
        <v>25.204233006601349</v>
      </c>
      <c r="G59" s="316">
        <v>26.118481374022512</v>
      </c>
      <c r="H59" s="316">
        <v>23.250153258527732</v>
      </c>
      <c r="I59" s="316">
        <v>24.790526820933309</v>
      </c>
      <c r="J59" s="316">
        <v>20.735160434719479</v>
      </c>
      <c r="K59" s="316">
        <v>17.93461230211545</v>
      </c>
      <c r="L59" s="316">
        <v>19.314270446903219</v>
      </c>
      <c r="M59" s="316">
        <v>19.55785347820985</v>
      </c>
      <c r="N59" s="316">
        <v>18.523791878121109</v>
      </c>
      <c r="O59" s="316">
        <v>17.405851461499111</v>
      </c>
      <c r="P59" s="316">
        <v>16.990750221492579</v>
      </c>
      <c r="Q59" s="316">
        <v>17.53131614591922</v>
      </c>
      <c r="R59" s="316">
        <v>16.991662344968638</v>
      </c>
      <c r="S59" s="316">
        <v>16.896638425123719</v>
      </c>
      <c r="T59" s="316">
        <v>16.52469642912093</v>
      </c>
      <c r="U59" s="316">
        <v>15.072542358790001</v>
      </c>
      <c r="V59" s="316">
        <v>13.47707832597267</v>
      </c>
      <c r="W59" s="316">
        <v>13.781968951823369</v>
      </c>
      <c r="X59" s="316">
        <v>13.25859580481729</v>
      </c>
      <c r="Y59" s="316">
        <v>11.98358451795897</v>
      </c>
      <c r="DA59" s="139" t="s">
        <v>2758</v>
      </c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2" t="s">
        <v>99</v>
      </c>
      <c r="B61" s="257"/>
      <c r="C61" s="257"/>
      <c r="D61" s="257"/>
      <c r="E61" s="257"/>
      <c r="F61" s="257"/>
      <c r="G61" s="257"/>
      <c r="H61" s="257"/>
      <c r="I61" s="257"/>
      <c r="J61" s="257"/>
      <c r="K61" s="257"/>
      <c r="L61" s="257"/>
      <c r="M61" s="257"/>
      <c r="N61" s="257"/>
      <c r="O61" s="257"/>
      <c r="P61" s="257"/>
      <c r="Q61" s="257"/>
      <c r="R61" s="257"/>
      <c r="S61" s="257"/>
      <c r="T61" s="257"/>
      <c r="U61" s="257"/>
      <c r="V61" s="257"/>
      <c r="W61" s="257"/>
      <c r="X61" s="257"/>
      <c r="Y61" s="257"/>
      <c r="DA61" s="88"/>
    </row>
    <row r="62" spans="1:105" ht="12" customHeight="1" x14ac:dyDescent="0.25">
      <c r="A62" s="172"/>
      <c r="B62" s="172"/>
      <c r="C62" s="172"/>
      <c r="D62" s="172"/>
      <c r="E62" s="172"/>
      <c r="F62" s="172"/>
      <c r="G62" s="172"/>
      <c r="H62" s="172"/>
      <c r="I62" s="172"/>
      <c r="J62" s="172"/>
      <c r="K62" s="172"/>
      <c r="L62" s="172"/>
      <c r="M62" s="172"/>
      <c r="N62" s="172"/>
      <c r="O62" s="172"/>
      <c r="P62" s="172"/>
      <c r="Q62" s="172"/>
      <c r="R62" s="172"/>
      <c r="S62" s="172"/>
      <c r="T62" s="172"/>
      <c r="U62" s="172"/>
      <c r="V62" s="172"/>
      <c r="W62" s="172"/>
      <c r="X62" s="172"/>
      <c r="Y62" s="172"/>
      <c r="DA62" s="176"/>
    </row>
    <row r="63" spans="1:105" ht="12" customHeight="1" x14ac:dyDescent="0.25">
      <c r="A63" s="35" t="s">
        <v>25</v>
      </c>
      <c r="B63" s="232">
        <f t="shared" ref="B63:Y63" si="1">SUM(B$64:B$71,B$73:B$77)</f>
        <v>0.99999999999999978</v>
      </c>
      <c r="C63" s="232">
        <f t="shared" si="1"/>
        <v>0.99999999999999967</v>
      </c>
      <c r="D63" s="232">
        <f t="shared" si="1"/>
        <v>0.99999999999999989</v>
      </c>
      <c r="E63" s="232">
        <f t="shared" si="1"/>
        <v>1</v>
      </c>
      <c r="F63" s="232">
        <f t="shared" si="1"/>
        <v>0.99999999999999989</v>
      </c>
      <c r="G63" s="232">
        <f t="shared" si="1"/>
        <v>1.0000000000000002</v>
      </c>
      <c r="H63" s="232">
        <f t="shared" si="1"/>
        <v>1</v>
      </c>
      <c r="I63" s="232">
        <f t="shared" si="1"/>
        <v>1</v>
      </c>
      <c r="J63" s="232">
        <f t="shared" si="1"/>
        <v>1</v>
      </c>
      <c r="K63" s="232">
        <f t="shared" si="1"/>
        <v>0.99999999999999978</v>
      </c>
      <c r="L63" s="232">
        <f t="shared" si="1"/>
        <v>1</v>
      </c>
      <c r="M63" s="232">
        <f t="shared" si="1"/>
        <v>1</v>
      </c>
      <c r="N63" s="232">
        <f t="shared" si="1"/>
        <v>1</v>
      </c>
      <c r="O63" s="232">
        <f t="shared" si="1"/>
        <v>1</v>
      </c>
      <c r="P63" s="232">
        <f t="shared" si="1"/>
        <v>0.99999999999999989</v>
      </c>
      <c r="Q63" s="232">
        <f t="shared" si="1"/>
        <v>0.99999999999999989</v>
      </c>
      <c r="R63" s="232">
        <f t="shared" si="1"/>
        <v>1.0000000000000002</v>
      </c>
      <c r="S63" s="232">
        <f t="shared" si="1"/>
        <v>1</v>
      </c>
      <c r="T63" s="232">
        <f t="shared" si="1"/>
        <v>1.0000000000000002</v>
      </c>
      <c r="U63" s="232">
        <f t="shared" si="1"/>
        <v>1.0000000000000002</v>
      </c>
      <c r="V63" s="232">
        <f t="shared" si="1"/>
        <v>1.0000000000000002</v>
      </c>
      <c r="W63" s="232">
        <f t="shared" si="1"/>
        <v>1</v>
      </c>
      <c r="X63" s="232">
        <f t="shared" si="1"/>
        <v>1</v>
      </c>
      <c r="Y63" s="232">
        <f t="shared" si="1"/>
        <v>1</v>
      </c>
      <c r="DA63" s="95"/>
    </row>
    <row r="64" spans="1:105" ht="12" customHeight="1" x14ac:dyDescent="0.25">
      <c r="A64" s="55" t="s">
        <v>91</v>
      </c>
      <c r="B64" s="299">
        <f t="shared" ref="B64:Y64" si="2">IF(B$6=0,0,B$6/B$5)</f>
        <v>2.6800185672842446E-2</v>
      </c>
      <c r="C64" s="299">
        <f t="shared" si="2"/>
        <v>2.795157854505537E-2</v>
      </c>
      <c r="D64" s="299">
        <f t="shared" si="2"/>
        <v>2.9048740470657506E-2</v>
      </c>
      <c r="E64" s="299">
        <f t="shared" si="2"/>
        <v>2.2926467699874619E-2</v>
      </c>
      <c r="F64" s="299">
        <f t="shared" si="2"/>
        <v>2.4309179138761964E-2</v>
      </c>
      <c r="G64" s="299">
        <f t="shared" si="2"/>
        <v>2.5769225062398267E-2</v>
      </c>
      <c r="H64" s="299">
        <f t="shared" si="2"/>
        <v>2.4442130396787921E-2</v>
      </c>
      <c r="I64" s="299">
        <f t="shared" si="2"/>
        <v>2.655465527348342E-2</v>
      </c>
      <c r="J64" s="299">
        <f t="shared" si="2"/>
        <v>2.5848511286721658E-2</v>
      </c>
      <c r="K64" s="299">
        <f t="shared" si="2"/>
        <v>2.666201777334504E-2</v>
      </c>
      <c r="L64" s="299">
        <f t="shared" si="2"/>
        <v>2.4498518983196355E-2</v>
      </c>
      <c r="M64" s="299">
        <f t="shared" si="2"/>
        <v>2.5485556286695295E-2</v>
      </c>
      <c r="N64" s="299">
        <f t="shared" si="2"/>
        <v>2.4123224882635033E-2</v>
      </c>
      <c r="O64" s="299">
        <f t="shared" si="2"/>
        <v>2.6373845368615399E-2</v>
      </c>
      <c r="P64" s="299">
        <f t="shared" si="2"/>
        <v>2.6997211544551602E-2</v>
      </c>
      <c r="Q64" s="299">
        <f t="shared" si="2"/>
        <v>2.5468759791894301E-2</v>
      </c>
      <c r="R64" s="299">
        <f t="shared" si="2"/>
        <v>2.6810429887249722E-2</v>
      </c>
      <c r="S64" s="299">
        <f t="shared" si="2"/>
        <v>2.6803565164431904E-2</v>
      </c>
      <c r="T64" s="299">
        <f t="shared" si="2"/>
        <v>2.7069665838094139E-2</v>
      </c>
      <c r="U64" s="299">
        <f t="shared" si="2"/>
        <v>2.7264626608043501E-2</v>
      </c>
      <c r="V64" s="299">
        <f t="shared" si="2"/>
        <v>2.7794171581146516E-2</v>
      </c>
      <c r="W64" s="299">
        <f t="shared" si="2"/>
        <v>2.7414822169799676E-2</v>
      </c>
      <c r="X64" s="299">
        <f t="shared" si="2"/>
        <v>2.8211329550075808E-2</v>
      </c>
      <c r="Y64" s="299">
        <f t="shared" si="2"/>
        <v>2.8539323796233938E-2</v>
      </c>
      <c r="DA64" s="67"/>
    </row>
    <row r="65" spans="1:105" ht="12" customHeight="1" x14ac:dyDescent="0.25">
      <c r="A65" s="173" t="s">
        <v>92</v>
      </c>
      <c r="B65" s="233">
        <f t="shared" ref="B65:Y65" si="3">IF(B$7=0,0,B$7/B$5)</f>
        <v>2.1989895936691248E-2</v>
      </c>
      <c r="C65" s="233">
        <f t="shared" si="3"/>
        <v>2.2934628549789022E-2</v>
      </c>
      <c r="D65" s="233">
        <f t="shared" si="3"/>
        <v>2.3834863975924107E-2</v>
      </c>
      <c r="E65" s="233">
        <f t="shared" si="3"/>
        <v>1.8811460676820192E-2</v>
      </c>
      <c r="F65" s="233">
        <f t="shared" si="3"/>
        <v>1.9945993139496996E-2</v>
      </c>
      <c r="G65" s="233">
        <f t="shared" si="3"/>
        <v>2.1143979538378058E-2</v>
      </c>
      <c r="H65" s="233">
        <f t="shared" si="3"/>
        <v>2.0055081351210594E-2</v>
      </c>
      <c r="I65" s="233">
        <f t="shared" si="3"/>
        <v>2.1788435096191525E-2</v>
      </c>
      <c r="J65" s="233">
        <f t="shared" si="3"/>
        <v>2.120903490192546E-2</v>
      </c>
      <c r="K65" s="233">
        <f t="shared" si="3"/>
        <v>2.1876527403770281E-2</v>
      </c>
      <c r="L65" s="233">
        <f t="shared" si="3"/>
        <v>2.0101348909289326E-2</v>
      </c>
      <c r="M65" s="233">
        <f t="shared" si="3"/>
        <v>2.0911225671134605E-2</v>
      </c>
      <c r="N65" s="233">
        <f t="shared" si="3"/>
        <v>1.9793415288315932E-2</v>
      </c>
      <c r="O65" s="233">
        <f t="shared" si="3"/>
        <v>2.1640078251171611E-2</v>
      </c>
      <c r="P65" s="233">
        <f t="shared" si="3"/>
        <v>2.2151558190401308E-2</v>
      </c>
      <c r="Q65" s="233">
        <f t="shared" si="3"/>
        <v>2.089744393181071E-2</v>
      </c>
      <c r="R65" s="233">
        <f t="shared" si="3"/>
        <v>2.1998301445948495E-2</v>
      </c>
      <c r="S65" s="233">
        <f t="shared" si="3"/>
        <v>2.1992668852867197E-2</v>
      </c>
      <c r="T65" s="233">
        <f t="shared" si="3"/>
        <v>2.221100786715418E-2</v>
      </c>
      <c r="U65" s="233">
        <f t="shared" si="3"/>
        <v>2.2370975678394682E-2</v>
      </c>
      <c r="V65" s="233">
        <f t="shared" si="3"/>
        <v>2.2805474117863798E-2</v>
      </c>
      <c r="W65" s="233">
        <f t="shared" si="3"/>
        <v>2.2494213062399727E-2</v>
      </c>
      <c r="X65" s="233">
        <f t="shared" si="3"/>
        <v>2.3147757579549389E-2</v>
      </c>
      <c r="Y65" s="233">
        <f t="shared" si="3"/>
        <v>2.3416881063576565E-2</v>
      </c>
      <c r="DA65" s="177"/>
    </row>
    <row r="66" spans="1:105" ht="12" customHeight="1" x14ac:dyDescent="0.25">
      <c r="A66" s="173" t="s">
        <v>93</v>
      </c>
      <c r="B66" s="233">
        <f t="shared" ref="B66:Y66" si="4">IF(B$8=0,0,B$8/B$5)</f>
        <v>1.5805237704496832E-2</v>
      </c>
      <c r="C66" s="233">
        <f t="shared" si="4"/>
        <v>1.6484264270160861E-2</v>
      </c>
      <c r="D66" s="233">
        <f t="shared" si="4"/>
        <v>1.7131308482695444E-2</v>
      </c>
      <c r="E66" s="233">
        <f t="shared" si="4"/>
        <v>1.3520737361464523E-2</v>
      </c>
      <c r="F66" s="233">
        <f t="shared" si="4"/>
        <v>1.4336182569013462E-2</v>
      </c>
      <c r="G66" s="233">
        <f t="shared" si="4"/>
        <v>1.5197235293209233E-2</v>
      </c>
      <c r="H66" s="233">
        <f t="shared" si="4"/>
        <v>1.4414589721182617E-2</v>
      </c>
      <c r="I66" s="233">
        <f t="shared" si="4"/>
        <v>1.5660437725387662E-2</v>
      </c>
      <c r="J66" s="233">
        <f t="shared" si="4"/>
        <v>1.5243993835758923E-2</v>
      </c>
      <c r="K66" s="233">
        <f t="shared" si="4"/>
        <v>1.572375407145989E-2</v>
      </c>
      <c r="L66" s="233">
        <f t="shared" si="4"/>
        <v>1.4447844528551697E-2</v>
      </c>
      <c r="M66" s="233">
        <f t="shared" si="4"/>
        <v>1.5029943451127998E-2</v>
      </c>
      <c r="N66" s="233">
        <f t="shared" si="4"/>
        <v>1.4226517238477074E-2</v>
      </c>
      <c r="O66" s="233">
        <f t="shared" si="4"/>
        <v>1.55538062430296E-2</v>
      </c>
      <c r="P66" s="233">
        <f t="shared" si="4"/>
        <v>1.5921432449350934E-2</v>
      </c>
      <c r="Q66" s="233">
        <f t="shared" si="4"/>
        <v>1.5020037825988939E-2</v>
      </c>
      <c r="R66" s="233">
        <f t="shared" si="4"/>
        <v>1.5811279164275483E-2</v>
      </c>
      <c r="S66" s="233">
        <f t="shared" si="4"/>
        <v>1.58072307379983E-2</v>
      </c>
      <c r="T66" s="233">
        <f t="shared" si="4"/>
        <v>1.5964161904517056E-2</v>
      </c>
      <c r="U66" s="233">
        <f t="shared" si="4"/>
        <v>1.6079138768846177E-2</v>
      </c>
      <c r="V66" s="233">
        <f t="shared" si="4"/>
        <v>1.6391434522214608E-2</v>
      </c>
      <c r="W66" s="233">
        <f t="shared" si="4"/>
        <v>1.6167715638599804E-2</v>
      </c>
      <c r="X66" s="233">
        <f t="shared" si="4"/>
        <v>1.6637450760301119E-2</v>
      </c>
      <c r="Y66" s="233">
        <f t="shared" si="4"/>
        <v>1.6830883264445661E-2</v>
      </c>
      <c r="DA66" s="177"/>
    </row>
    <row r="67" spans="1:105" ht="12" customHeight="1" x14ac:dyDescent="0.25">
      <c r="A67" s="173" t="s">
        <v>94</v>
      </c>
      <c r="B67" s="233">
        <f t="shared" ref="B67:Y67" si="5">IF(B$9=0,0,B$9/B$5)</f>
        <v>3.0923291160972061E-2</v>
      </c>
      <c r="C67" s="233">
        <f t="shared" si="5"/>
        <v>3.2251821398140805E-2</v>
      </c>
      <c r="D67" s="233">
        <f t="shared" si="5"/>
        <v>3.3517777466143268E-2</v>
      </c>
      <c r="E67" s="233">
        <f t="shared" si="5"/>
        <v>2.6453616576778399E-2</v>
      </c>
      <c r="F67" s="233">
        <f t="shared" si="5"/>
        <v>2.8049052852417652E-2</v>
      </c>
      <c r="G67" s="233">
        <f t="shared" si="5"/>
        <v>2.9733721225844157E-2</v>
      </c>
      <c r="H67" s="233">
        <f t="shared" si="5"/>
        <v>2.8202458150139918E-2</v>
      </c>
      <c r="I67" s="233">
        <f t="shared" si="5"/>
        <v>3.0639986854019325E-2</v>
      </c>
      <c r="J67" s="233">
        <f t="shared" si="5"/>
        <v>2.9825205330832688E-2</v>
      </c>
      <c r="K67" s="233">
        <f t="shared" si="5"/>
        <v>3.0763866661551963E-2</v>
      </c>
      <c r="L67" s="233">
        <f t="shared" si="5"/>
        <v>2.8267521903688111E-2</v>
      </c>
      <c r="M67" s="233">
        <f t="shared" si="5"/>
        <v>2.9406411100033034E-2</v>
      </c>
      <c r="N67" s="233">
        <f t="shared" si="5"/>
        <v>2.7834490249194262E-2</v>
      </c>
      <c r="O67" s="233">
        <f t="shared" si="5"/>
        <v>3.0431360040710079E-2</v>
      </c>
      <c r="P67" s="233">
        <f t="shared" si="5"/>
        <v>3.1150628705251818E-2</v>
      </c>
      <c r="Q67" s="233">
        <f t="shared" si="5"/>
        <v>2.9387030529108793E-2</v>
      </c>
      <c r="R67" s="233">
        <f t="shared" si="5"/>
        <v>3.0935111408365086E-2</v>
      </c>
      <c r="S67" s="233">
        <f t="shared" si="5"/>
        <v>3.0927190574344489E-2</v>
      </c>
      <c r="T67" s="233">
        <f t="shared" si="5"/>
        <v>3.1234229813185542E-2</v>
      </c>
      <c r="U67" s="233">
        <f t="shared" si="5"/>
        <v>3.1459184547742512E-2</v>
      </c>
      <c r="V67" s="233">
        <f t="shared" si="5"/>
        <v>3.2070197978245979E-2</v>
      </c>
      <c r="W67" s="233">
        <f t="shared" si="5"/>
        <v>3.163248711899961E-2</v>
      </c>
      <c r="X67" s="233">
        <f t="shared" si="5"/>
        <v>3.255153409624132E-2</v>
      </c>
      <c r="Y67" s="233">
        <f t="shared" si="5"/>
        <v>3.2929988995654538E-2</v>
      </c>
      <c r="DA67" s="177"/>
    </row>
    <row r="68" spans="1:105" ht="12" customHeight="1" x14ac:dyDescent="0.25">
      <c r="A68" s="56" t="s">
        <v>95</v>
      </c>
      <c r="B68" s="300">
        <f t="shared" ref="B68:Y68" si="6">IF(B$10=0,0,B$10/B$5)</f>
        <v>8.9233744971225673E-2</v>
      </c>
      <c r="C68" s="300">
        <f t="shared" si="6"/>
        <v>8.6776721274391094E-2</v>
      </c>
      <c r="D68" s="300">
        <f t="shared" si="6"/>
        <v>8.5064747036830979E-2</v>
      </c>
      <c r="E68" s="300">
        <f t="shared" si="6"/>
        <v>9.6212954569494594E-2</v>
      </c>
      <c r="F68" s="300">
        <f t="shared" si="6"/>
        <v>9.367864534440512E-2</v>
      </c>
      <c r="G68" s="300">
        <f t="shared" si="6"/>
        <v>9.1003285619692176E-2</v>
      </c>
      <c r="H68" s="300">
        <f t="shared" si="6"/>
        <v>9.2881103755548464E-2</v>
      </c>
      <c r="I68" s="300">
        <f t="shared" si="6"/>
        <v>8.9333812802564028E-2</v>
      </c>
      <c r="J68" s="300">
        <f t="shared" si="6"/>
        <v>9.0618665862721409E-2</v>
      </c>
      <c r="K68" s="300">
        <f t="shared" si="6"/>
        <v>8.9100167061863605E-2</v>
      </c>
      <c r="L68" s="300">
        <f t="shared" si="6"/>
        <v>9.0935945305507221E-2</v>
      </c>
      <c r="M68" s="300">
        <f t="shared" si="6"/>
        <v>8.880054127216519E-2</v>
      </c>
      <c r="N68" s="300">
        <f t="shared" si="6"/>
        <v>8.9934300128288E-2</v>
      </c>
      <c r="O68" s="300">
        <f t="shared" si="6"/>
        <v>8.9546121152809813E-2</v>
      </c>
      <c r="P68" s="300">
        <f t="shared" si="6"/>
        <v>8.8528359398674428E-2</v>
      </c>
      <c r="Q68" s="300">
        <f t="shared" si="6"/>
        <v>8.902114510191339E-2</v>
      </c>
      <c r="R68" s="300">
        <f t="shared" si="6"/>
        <v>8.9132658033614323E-2</v>
      </c>
      <c r="S68" s="300">
        <f t="shared" si="6"/>
        <v>8.937358028007869E-2</v>
      </c>
      <c r="T68" s="300">
        <f t="shared" si="6"/>
        <v>8.8840654510131206E-2</v>
      </c>
      <c r="U68" s="300">
        <f t="shared" si="6"/>
        <v>8.8397948302816678E-2</v>
      </c>
      <c r="V68" s="300">
        <f t="shared" si="6"/>
        <v>8.7362236241050897E-2</v>
      </c>
      <c r="W68" s="300">
        <f t="shared" si="6"/>
        <v>8.8190654381730876E-2</v>
      </c>
      <c r="X68" s="300">
        <f t="shared" si="6"/>
        <v>8.697115780852957E-2</v>
      </c>
      <c r="Y68" s="300">
        <f t="shared" si="6"/>
        <v>8.6253146559201993E-2</v>
      </c>
      <c r="DA68" s="68"/>
    </row>
    <row r="69" spans="1:105" ht="12" customHeight="1" x14ac:dyDescent="0.25">
      <c r="A69" s="174" t="s">
        <v>2707</v>
      </c>
      <c r="B69" s="301">
        <f t="shared" ref="B69:Y69" si="7">IF(B$16=0,0,B$16/B$5)</f>
        <v>4.3296351166489423E-2</v>
      </c>
      <c r="C69" s="301">
        <f t="shared" si="7"/>
        <v>4.2140602851782123E-2</v>
      </c>
      <c r="D69" s="301">
        <f t="shared" si="7"/>
        <v>4.0988804297080718E-2</v>
      </c>
      <c r="E69" s="301">
        <f t="shared" si="7"/>
        <v>4.7332706335900088E-2</v>
      </c>
      <c r="F69" s="301">
        <f t="shared" si="7"/>
        <v>4.5910370986011299E-2</v>
      </c>
      <c r="G69" s="301">
        <f t="shared" si="7"/>
        <v>4.4402232407608613E-2</v>
      </c>
      <c r="H69" s="301">
        <f t="shared" si="7"/>
        <v>4.5852731289829328E-2</v>
      </c>
      <c r="I69" s="301">
        <f t="shared" si="7"/>
        <v>4.3612402120161951E-2</v>
      </c>
      <c r="J69" s="301">
        <f t="shared" si="7"/>
        <v>4.4347862175891248E-2</v>
      </c>
      <c r="K69" s="301">
        <f t="shared" si="7"/>
        <v>4.3502225103727088E-2</v>
      </c>
      <c r="L69" s="301">
        <f t="shared" si="7"/>
        <v>4.6046528269903006E-2</v>
      </c>
      <c r="M69" s="301">
        <f t="shared" si="7"/>
        <v>4.5064069839283051E-2</v>
      </c>
      <c r="N69" s="301">
        <f t="shared" si="7"/>
        <v>4.6673324323168654E-2</v>
      </c>
      <c r="O69" s="301">
        <f t="shared" si="7"/>
        <v>4.3827535482115133E-2</v>
      </c>
      <c r="P69" s="301">
        <f t="shared" si="7"/>
        <v>4.3173069335946376E-2</v>
      </c>
      <c r="Q69" s="301">
        <f t="shared" si="7"/>
        <v>4.5072011773911624E-2</v>
      </c>
      <c r="R69" s="301">
        <f t="shared" si="7"/>
        <v>4.3346817677287985E-2</v>
      </c>
      <c r="S69" s="301">
        <f t="shared" si="7"/>
        <v>4.3329896200938176E-2</v>
      </c>
      <c r="T69" s="301">
        <f t="shared" si="7"/>
        <v>4.3058808441716188E-2</v>
      </c>
      <c r="U69" s="301">
        <f t="shared" si="7"/>
        <v>4.286754218371968E-2</v>
      </c>
      <c r="V69" s="301">
        <f t="shared" si="7"/>
        <v>4.232859570167212E-2</v>
      </c>
      <c r="W69" s="301">
        <f t="shared" si="7"/>
        <v>4.2705616967843245E-2</v>
      </c>
      <c r="X69" s="301">
        <f t="shared" si="7"/>
        <v>4.1859143584709511E-2</v>
      </c>
      <c r="Y69" s="301">
        <f t="shared" si="7"/>
        <v>4.1535419256167681E-2</v>
      </c>
      <c r="DA69" s="178"/>
    </row>
    <row r="70" spans="1:105" ht="12" customHeight="1" x14ac:dyDescent="0.25">
      <c r="A70" s="174" t="s">
        <v>2719</v>
      </c>
      <c r="B70" s="301">
        <f t="shared" ref="B70:Y70" si="8">IF(B$27=0,0,B$27/B$5)</f>
        <v>0.36801898491516022</v>
      </c>
      <c r="C70" s="301">
        <f t="shared" si="8"/>
        <v>0.35819512424014815</v>
      </c>
      <c r="D70" s="301">
        <f t="shared" si="8"/>
        <v>0.34840483652518617</v>
      </c>
      <c r="E70" s="301">
        <f t="shared" si="8"/>
        <v>0.40232800385515066</v>
      </c>
      <c r="F70" s="301">
        <f t="shared" si="8"/>
        <v>0.3902381533810958</v>
      </c>
      <c r="G70" s="301">
        <f t="shared" si="8"/>
        <v>0.37741897546467323</v>
      </c>
      <c r="H70" s="301">
        <f t="shared" si="8"/>
        <v>0.38974821596354947</v>
      </c>
      <c r="I70" s="301">
        <f t="shared" si="8"/>
        <v>0.37070541802137663</v>
      </c>
      <c r="J70" s="301">
        <f t="shared" si="8"/>
        <v>0.37695682849507578</v>
      </c>
      <c r="K70" s="301">
        <f t="shared" si="8"/>
        <v>0.36976891338168005</v>
      </c>
      <c r="L70" s="301">
        <f t="shared" si="8"/>
        <v>0.39139549029417575</v>
      </c>
      <c r="M70" s="301">
        <f t="shared" si="8"/>
        <v>0.38304459363390592</v>
      </c>
      <c r="N70" s="301">
        <f t="shared" si="8"/>
        <v>0.39672325674693365</v>
      </c>
      <c r="O70" s="301">
        <f t="shared" si="8"/>
        <v>0.37253405159797864</v>
      </c>
      <c r="P70" s="301">
        <f t="shared" si="8"/>
        <v>0.3669710893555444</v>
      </c>
      <c r="Q70" s="301">
        <f t="shared" si="8"/>
        <v>0.38311210007824886</v>
      </c>
      <c r="R70" s="301">
        <f t="shared" si="8"/>
        <v>0.36844795025694788</v>
      </c>
      <c r="S70" s="301">
        <f t="shared" si="8"/>
        <v>0.36830411770797455</v>
      </c>
      <c r="T70" s="301">
        <f t="shared" si="8"/>
        <v>0.36599987175458776</v>
      </c>
      <c r="U70" s="301">
        <f t="shared" si="8"/>
        <v>0.36437410856161739</v>
      </c>
      <c r="V70" s="301">
        <f t="shared" si="8"/>
        <v>0.35979306346421303</v>
      </c>
      <c r="W70" s="301">
        <f t="shared" si="8"/>
        <v>0.36299774422666764</v>
      </c>
      <c r="X70" s="301">
        <f t="shared" si="8"/>
        <v>0.35580272047003103</v>
      </c>
      <c r="Y70" s="301">
        <f t="shared" si="8"/>
        <v>0.35305106367742528</v>
      </c>
      <c r="DA70" s="178"/>
    </row>
    <row r="71" spans="1:105" ht="12" customHeight="1" x14ac:dyDescent="0.25">
      <c r="A71" s="174" t="s">
        <v>2731</v>
      </c>
      <c r="B71" s="301">
        <f t="shared" ref="B71:Y71" si="9">IF(B$38=0,0,B$38/B$5)</f>
        <v>9.7580163219067401E-2</v>
      </c>
      <c r="C71" s="301">
        <f t="shared" si="9"/>
        <v>0.10177241418968877</v>
      </c>
      <c r="D71" s="301">
        <f t="shared" si="9"/>
        <v>0.1057672088931632</v>
      </c>
      <c r="E71" s="301">
        <f t="shared" si="9"/>
        <v>8.3475856753389616E-2</v>
      </c>
      <c r="F71" s="301">
        <f t="shared" si="9"/>
        <v>8.8510344556517906E-2</v>
      </c>
      <c r="G71" s="301">
        <f t="shared" si="9"/>
        <v>9.3826409201552663E-2</v>
      </c>
      <c r="H71" s="301">
        <f t="shared" si="9"/>
        <v>8.899442349599701E-2</v>
      </c>
      <c r="I71" s="301">
        <f t="shared" si="9"/>
        <v>9.6686180739349925E-2</v>
      </c>
      <c r="J71" s="301">
        <f t="shared" si="9"/>
        <v>9.4115092377294235E-2</v>
      </c>
      <c r="K71" s="301">
        <f t="shared" si="9"/>
        <v>9.7077090354230636E-2</v>
      </c>
      <c r="L71" s="301">
        <f t="shared" si="9"/>
        <v>8.9199735784971326E-2</v>
      </c>
      <c r="M71" s="301">
        <f t="shared" si="9"/>
        <v>9.279356391565978E-2</v>
      </c>
      <c r="N71" s="301">
        <f t="shared" si="9"/>
        <v>8.7833280341901951E-2</v>
      </c>
      <c r="O71" s="301">
        <f t="shared" si="9"/>
        <v>9.6027847239574055E-2</v>
      </c>
      <c r="P71" s="301">
        <f t="shared" si="9"/>
        <v>9.8297539469905743E-2</v>
      </c>
      <c r="Q71" s="301">
        <f t="shared" si="9"/>
        <v>9.2732407447409987E-2</v>
      </c>
      <c r="R71" s="301">
        <f t="shared" si="9"/>
        <v>9.7617462666396468E-2</v>
      </c>
      <c r="S71" s="301">
        <f t="shared" si="9"/>
        <v>9.7592468034598173E-2</v>
      </c>
      <c r="T71" s="301">
        <f t="shared" si="9"/>
        <v>9.8561347410496616E-2</v>
      </c>
      <c r="U71" s="301">
        <f t="shared" si="9"/>
        <v>9.9271204572876373E-2</v>
      </c>
      <c r="V71" s="301">
        <f t="shared" si="9"/>
        <v>0.1011992913980206</v>
      </c>
      <c r="W71" s="301">
        <f t="shared" si="9"/>
        <v>9.9818070464398792E-2</v>
      </c>
      <c r="X71" s="301">
        <f t="shared" si="9"/>
        <v>0.10271817425925039</v>
      </c>
      <c r="Y71" s="301">
        <f t="shared" si="9"/>
        <v>0.10391240971962104</v>
      </c>
      <c r="DA71" s="178"/>
    </row>
    <row r="72" spans="1:105" ht="12" customHeight="1" x14ac:dyDescent="0.25">
      <c r="A72" s="174" t="s">
        <v>2733</v>
      </c>
      <c r="B72" s="301">
        <f t="shared" ref="B72:Y72" si="10">IF(B$39=0,0,B$39/B$5)</f>
        <v>0.27054432556639774</v>
      </c>
      <c r="C72" s="301">
        <f t="shared" si="10"/>
        <v>0.27414664504189845</v>
      </c>
      <c r="D72" s="301">
        <f t="shared" si="10"/>
        <v>0.27742959141422568</v>
      </c>
      <c r="E72" s="301">
        <f t="shared" si="10"/>
        <v>0.25830606430940778</v>
      </c>
      <c r="F72" s="301">
        <f t="shared" si="10"/>
        <v>0.26254250069063845</v>
      </c>
      <c r="G72" s="301">
        <f t="shared" si="10"/>
        <v>0.26707458649566074</v>
      </c>
      <c r="H72" s="301">
        <f t="shared" si="10"/>
        <v>0.26275205190380735</v>
      </c>
      <c r="I72" s="301">
        <f t="shared" si="10"/>
        <v>0.26953890568667138</v>
      </c>
      <c r="J72" s="301">
        <f t="shared" si="10"/>
        <v>0.26729852144745869</v>
      </c>
      <c r="K72" s="301">
        <f t="shared" si="10"/>
        <v>0.26990222510452222</v>
      </c>
      <c r="L72" s="301">
        <f t="shared" si="10"/>
        <v>0.26237451106572041</v>
      </c>
      <c r="M72" s="301">
        <f t="shared" si="10"/>
        <v>0.26541275595987385</v>
      </c>
      <c r="N72" s="301">
        <f t="shared" si="10"/>
        <v>0.26062706757668963</v>
      </c>
      <c r="O72" s="301">
        <f t="shared" si="10"/>
        <v>0.26882716967514531</v>
      </c>
      <c r="P72" s="301">
        <f t="shared" si="10"/>
        <v>0.27073804492304637</v>
      </c>
      <c r="Q72" s="301">
        <f t="shared" si="10"/>
        <v>0.2652601665037097</v>
      </c>
      <c r="R72" s="301">
        <f t="shared" si="10"/>
        <v>0.27007848244337118</v>
      </c>
      <c r="S72" s="301">
        <f t="shared" si="10"/>
        <v>0.27005694740984698</v>
      </c>
      <c r="T72" s="301">
        <f t="shared" si="10"/>
        <v>0.27089237940352273</v>
      </c>
      <c r="U72" s="301">
        <f t="shared" si="10"/>
        <v>0.27148690996819863</v>
      </c>
      <c r="V72" s="301">
        <f t="shared" si="10"/>
        <v>0.27311964733915911</v>
      </c>
      <c r="W72" s="301">
        <f t="shared" si="10"/>
        <v>0.27194963835835068</v>
      </c>
      <c r="X72" s="301">
        <f t="shared" si="10"/>
        <v>0.27440747804667043</v>
      </c>
      <c r="Y72" s="301">
        <f t="shared" si="10"/>
        <v>0.27539939558958065</v>
      </c>
      <c r="DA72" s="178"/>
    </row>
    <row r="73" spans="1:105" ht="12" customHeight="1" x14ac:dyDescent="0.25">
      <c r="A73" s="62" t="s">
        <v>2734</v>
      </c>
      <c r="B73" s="302">
        <f t="shared" ref="B73:Y73" si="11">IF(B$40=0,0,B$40/B$5)</f>
        <v>6.9132149725460806E-2</v>
      </c>
      <c r="C73" s="302">
        <f t="shared" si="11"/>
        <v>6.7298282779317209E-2</v>
      </c>
      <c r="D73" s="302">
        <f t="shared" si="11"/>
        <v>6.5454940811258439E-2</v>
      </c>
      <c r="E73" s="302">
        <f t="shared" si="11"/>
        <v>7.5025411449625032E-2</v>
      </c>
      <c r="F73" s="302">
        <f t="shared" si="11"/>
        <v>7.2770200247820757E-2</v>
      </c>
      <c r="G73" s="302">
        <f t="shared" si="11"/>
        <v>7.045423271220172E-2</v>
      </c>
      <c r="H73" s="302">
        <f t="shared" si="11"/>
        <v>7.2271166594628108E-2</v>
      </c>
      <c r="I73" s="302">
        <f t="shared" si="11"/>
        <v>6.921174587446223E-2</v>
      </c>
      <c r="J73" s="302">
        <f t="shared" si="11"/>
        <v>7.0276928702350555E-2</v>
      </c>
      <c r="K73" s="302">
        <f t="shared" si="11"/>
        <v>6.9070732924141218E-2</v>
      </c>
      <c r="L73" s="302">
        <f t="shared" si="11"/>
        <v>7.1360300550036573E-2</v>
      </c>
      <c r="M73" s="302">
        <f t="shared" si="11"/>
        <v>6.9729480650111447E-2</v>
      </c>
      <c r="N73" s="302">
        <f t="shared" si="11"/>
        <v>7.1118016205794249E-2</v>
      </c>
      <c r="O73" s="302">
        <f t="shared" si="11"/>
        <v>6.9317803636019498E-2</v>
      </c>
      <c r="P73" s="302">
        <f t="shared" si="11"/>
        <v>6.8316175812919308E-2</v>
      </c>
      <c r="Q73" s="302">
        <f t="shared" si="11"/>
        <v>6.9665706803268668E-2</v>
      </c>
      <c r="R73" s="302">
        <f t="shared" si="11"/>
        <v>6.8553140125796636E-2</v>
      </c>
      <c r="S73" s="302">
        <f t="shared" si="11"/>
        <v>6.8589415839817314E-2</v>
      </c>
      <c r="T73" s="302">
        <f t="shared" si="11"/>
        <v>6.817272594305164E-2</v>
      </c>
      <c r="U73" s="302">
        <f t="shared" si="11"/>
        <v>6.7842041240588416E-2</v>
      </c>
      <c r="V73" s="302">
        <f t="shared" si="11"/>
        <v>6.6982476514847233E-2</v>
      </c>
      <c r="W73" s="302">
        <f t="shared" si="11"/>
        <v>6.7607541890930045E-2</v>
      </c>
      <c r="X73" s="302">
        <f t="shared" si="11"/>
        <v>6.6354834761952988E-2</v>
      </c>
      <c r="Y73" s="302">
        <f t="shared" si="11"/>
        <v>6.5792282221272966E-2</v>
      </c>
      <c r="DA73" s="72"/>
    </row>
    <row r="74" spans="1:105" ht="12" customHeight="1" x14ac:dyDescent="0.25">
      <c r="A74" s="62" t="s">
        <v>2741</v>
      </c>
      <c r="B74" s="302">
        <f t="shared" ref="B74:Y74" si="12">IF(B$46=0,0,B$46/B$5)</f>
        <v>4.618277457758873E-2</v>
      </c>
      <c r="C74" s="302">
        <f t="shared" si="12"/>
        <v>4.4949976375234284E-2</v>
      </c>
      <c r="D74" s="302">
        <f t="shared" si="12"/>
        <v>4.3721391250219448E-2</v>
      </c>
      <c r="E74" s="302">
        <f t="shared" si="12"/>
        <v>5.0488220091626769E-2</v>
      </c>
      <c r="F74" s="302">
        <f t="shared" si="12"/>
        <v>4.8971062385078729E-2</v>
      </c>
      <c r="G74" s="302">
        <f t="shared" si="12"/>
        <v>4.736238123478255E-2</v>
      </c>
      <c r="H74" s="302">
        <f t="shared" si="12"/>
        <v>4.8909580042484621E-2</v>
      </c>
      <c r="I74" s="302">
        <f t="shared" si="12"/>
        <v>4.6519895594839426E-2</v>
      </c>
      <c r="J74" s="302">
        <f t="shared" si="12"/>
        <v>4.73043863209507E-2</v>
      </c>
      <c r="K74" s="302">
        <f t="shared" si="12"/>
        <v>4.6402373443975568E-2</v>
      </c>
      <c r="L74" s="302">
        <f t="shared" si="12"/>
        <v>4.9116296821229893E-2</v>
      </c>
      <c r="M74" s="302">
        <f t="shared" si="12"/>
        <v>4.8068341161901944E-2</v>
      </c>
      <c r="N74" s="302">
        <f t="shared" si="12"/>
        <v>4.9784879278046576E-2</v>
      </c>
      <c r="O74" s="302">
        <f t="shared" si="12"/>
        <v>4.6749371180922823E-2</v>
      </c>
      <c r="P74" s="302">
        <f t="shared" si="12"/>
        <v>4.6051273958342846E-2</v>
      </c>
      <c r="Q74" s="302">
        <f t="shared" si="12"/>
        <v>4.8076812558839103E-2</v>
      </c>
      <c r="R74" s="302">
        <f t="shared" si="12"/>
        <v>4.6236605522440528E-2</v>
      </c>
      <c r="S74" s="302">
        <f t="shared" si="12"/>
        <v>4.6218555947667411E-2</v>
      </c>
      <c r="T74" s="302">
        <f t="shared" si="12"/>
        <v>4.5929395671163942E-2</v>
      </c>
      <c r="U74" s="302">
        <f t="shared" si="12"/>
        <v>4.5725378329301007E-2</v>
      </c>
      <c r="V74" s="302">
        <f t="shared" si="12"/>
        <v>4.515050208178361E-2</v>
      </c>
      <c r="W74" s="302">
        <f t="shared" si="12"/>
        <v>4.5552658099032819E-2</v>
      </c>
      <c r="X74" s="302">
        <f t="shared" si="12"/>
        <v>4.4649753157023506E-2</v>
      </c>
      <c r="Y74" s="302">
        <f t="shared" si="12"/>
        <v>4.4304447206578883E-2</v>
      </c>
      <c r="DA74" s="72"/>
    </row>
    <row r="75" spans="1:105" ht="12" customHeight="1" x14ac:dyDescent="0.25">
      <c r="A75" s="62" t="s">
        <v>2753</v>
      </c>
      <c r="B75" s="302">
        <f t="shared" ref="B75:Y75" si="13">IF(B$57=0,0,B$57/B$5)</f>
        <v>0</v>
      </c>
      <c r="C75" s="302">
        <f t="shared" si="13"/>
        <v>0</v>
      </c>
      <c r="D75" s="302">
        <f t="shared" si="13"/>
        <v>0</v>
      </c>
      <c r="E75" s="302">
        <f t="shared" si="13"/>
        <v>0</v>
      </c>
      <c r="F75" s="302">
        <f t="shared" si="13"/>
        <v>0</v>
      </c>
      <c r="G75" s="302">
        <f t="shared" si="13"/>
        <v>0</v>
      </c>
      <c r="H75" s="302">
        <f t="shared" si="13"/>
        <v>0</v>
      </c>
      <c r="I75" s="302">
        <f t="shared" si="13"/>
        <v>0</v>
      </c>
      <c r="J75" s="302">
        <f t="shared" si="13"/>
        <v>0</v>
      </c>
      <c r="K75" s="302">
        <f t="shared" si="13"/>
        <v>0</v>
      </c>
      <c r="L75" s="302">
        <f t="shared" si="13"/>
        <v>0</v>
      </c>
      <c r="M75" s="302">
        <f t="shared" si="13"/>
        <v>0</v>
      </c>
      <c r="N75" s="302">
        <f t="shared" si="13"/>
        <v>0</v>
      </c>
      <c r="O75" s="302">
        <f t="shared" si="13"/>
        <v>0</v>
      </c>
      <c r="P75" s="302">
        <f t="shared" si="13"/>
        <v>0</v>
      </c>
      <c r="Q75" s="302">
        <f t="shared" si="13"/>
        <v>0</v>
      </c>
      <c r="R75" s="302">
        <f t="shared" si="13"/>
        <v>0</v>
      </c>
      <c r="S75" s="302">
        <f t="shared" si="13"/>
        <v>0</v>
      </c>
      <c r="T75" s="302">
        <f t="shared" si="13"/>
        <v>0</v>
      </c>
      <c r="U75" s="302">
        <f t="shared" si="13"/>
        <v>0</v>
      </c>
      <c r="V75" s="302">
        <f t="shared" si="13"/>
        <v>0</v>
      </c>
      <c r="W75" s="302">
        <f t="shared" si="13"/>
        <v>0</v>
      </c>
      <c r="X75" s="302">
        <f t="shared" si="13"/>
        <v>0</v>
      </c>
      <c r="Y75" s="302">
        <f t="shared" si="13"/>
        <v>0</v>
      </c>
      <c r="DA75" s="72"/>
    </row>
    <row r="76" spans="1:105" ht="12" customHeight="1" x14ac:dyDescent="0.25">
      <c r="A76" s="62" t="s">
        <v>2755</v>
      </c>
      <c r="B76" s="302">
        <f t="shared" ref="B76:Y76" si="14">IF(B$58=0,0,B$58/B$5)</f>
        <v>0.15522940126334822</v>
      </c>
      <c r="C76" s="302">
        <f t="shared" si="14"/>
        <v>0.16189838588734698</v>
      </c>
      <c r="D76" s="302">
        <f t="shared" si="14"/>
        <v>0.16825325935274776</v>
      </c>
      <c r="E76" s="302">
        <f t="shared" si="14"/>
        <v>0.132792432768156</v>
      </c>
      <c r="F76" s="302">
        <f t="shared" si="14"/>
        <v>0.14080123805773898</v>
      </c>
      <c r="G76" s="302">
        <f t="shared" si="14"/>
        <v>0.14925797254867651</v>
      </c>
      <c r="H76" s="302">
        <f t="shared" si="14"/>
        <v>0.14157130526669462</v>
      </c>
      <c r="I76" s="302">
        <f t="shared" si="14"/>
        <v>0.1538072642173697</v>
      </c>
      <c r="J76" s="302">
        <f t="shared" si="14"/>
        <v>0.14971720642415748</v>
      </c>
      <c r="K76" s="302">
        <f t="shared" si="14"/>
        <v>0.15442911873640541</v>
      </c>
      <c r="L76" s="302">
        <f t="shared" si="14"/>
        <v>0.14189791369445395</v>
      </c>
      <c r="M76" s="302">
        <f t="shared" si="14"/>
        <v>0.14761493414786042</v>
      </c>
      <c r="N76" s="302">
        <f t="shared" si="14"/>
        <v>0.13972417209284879</v>
      </c>
      <c r="O76" s="302">
        <f t="shared" si="14"/>
        <v>0.15275999485820299</v>
      </c>
      <c r="P76" s="302">
        <f t="shared" si="14"/>
        <v>0.1563705951517842</v>
      </c>
      <c r="Q76" s="302">
        <f t="shared" si="14"/>
        <v>0.14751764714160193</v>
      </c>
      <c r="R76" s="302">
        <f t="shared" si="14"/>
        <v>0.155288736795134</v>
      </c>
      <c r="S76" s="302">
        <f t="shared" si="14"/>
        <v>0.15524897562236228</v>
      </c>
      <c r="T76" s="302">
        <f t="shared" si="14"/>
        <v>0.15679025778930716</v>
      </c>
      <c r="U76" s="302">
        <f t="shared" si="14"/>
        <v>0.15791949039830921</v>
      </c>
      <c r="V76" s="302">
        <f t="shared" si="14"/>
        <v>0.16098666874252829</v>
      </c>
      <c r="W76" s="302">
        <f t="shared" si="14"/>
        <v>0.15878943836838783</v>
      </c>
      <c r="X76" s="302">
        <f t="shared" si="14"/>
        <v>0.16340289012769391</v>
      </c>
      <c r="Y76" s="302">
        <f t="shared" si="14"/>
        <v>0.16530266616172878</v>
      </c>
      <c r="DA76" s="72"/>
    </row>
    <row r="77" spans="1:105" ht="12" customHeight="1" x14ac:dyDescent="0.25">
      <c r="A77" s="41" t="s">
        <v>2757</v>
      </c>
      <c r="B77" s="235">
        <f t="shared" ref="B77:Y77" si="15">IF(B$59=0,0,B$59/B$5)</f>
        <v>3.5807819686656937E-2</v>
      </c>
      <c r="C77" s="235">
        <f t="shared" si="15"/>
        <v>3.734619963894513E-2</v>
      </c>
      <c r="D77" s="235">
        <f t="shared" si="15"/>
        <v>3.8812121438092879E-2</v>
      </c>
      <c r="E77" s="235">
        <f t="shared" si="15"/>
        <v>3.063213186171947E-2</v>
      </c>
      <c r="F77" s="235">
        <f t="shared" si="15"/>
        <v>3.2479577341641204E-2</v>
      </c>
      <c r="G77" s="235">
        <f t="shared" si="15"/>
        <v>3.4430349690983006E-2</v>
      </c>
      <c r="H77" s="235">
        <f t="shared" si="15"/>
        <v>3.265721397194752E-2</v>
      </c>
      <c r="I77" s="235">
        <f t="shared" si="15"/>
        <v>3.5479765680794209E-2</v>
      </c>
      <c r="J77" s="235">
        <f t="shared" si="15"/>
        <v>3.453628428631994E-2</v>
      </c>
      <c r="K77" s="235">
        <f t="shared" si="15"/>
        <v>3.5623213083848915E-2</v>
      </c>
      <c r="L77" s="235">
        <f t="shared" si="15"/>
        <v>3.273255495499694E-2</v>
      </c>
      <c r="M77" s="235">
        <f t="shared" si="15"/>
        <v>3.4051338870121427E-2</v>
      </c>
      <c r="N77" s="235">
        <f t="shared" si="15"/>
        <v>3.2231123224395773E-2</v>
      </c>
      <c r="O77" s="235">
        <f t="shared" si="15"/>
        <v>3.5238184948850372E-2</v>
      </c>
      <c r="P77" s="235">
        <f t="shared" si="15"/>
        <v>3.6071066627327064E-2</v>
      </c>
      <c r="Q77" s="235">
        <f t="shared" si="15"/>
        <v>3.4028897016003527E-2</v>
      </c>
      <c r="R77" s="235">
        <f t="shared" si="15"/>
        <v>3.5821507016543581E-2</v>
      </c>
      <c r="S77" s="235">
        <f t="shared" si="15"/>
        <v>3.5812335036921474E-2</v>
      </c>
      <c r="T77" s="235">
        <f t="shared" si="15"/>
        <v>3.6167873056594642E-2</v>
      </c>
      <c r="U77" s="235">
        <f t="shared" si="15"/>
        <v>3.6428360807744566E-2</v>
      </c>
      <c r="V77" s="235">
        <f t="shared" si="15"/>
        <v>3.7135887656413458E-2</v>
      </c>
      <c r="W77" s="235">
        <f t="shared" si="15"/>
        <v>3.6629037611209787E-2</v>
      </c>
      <c r="X77" s="235">
        <f t="shared" si="15"/>
        <v>3.7693253844641388E-2</v>
      </c>
      <c r="Y77" s="235">
        <f t="shared" si="15"/>
        <v>3.8131488078092711E-2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X78" s="171"/>
      <c r="Y78" s="171"/>
      <c r="DA78" s="175"/>
    </row>
    <row r="79" spans="1:105" ht="15" customHeight="1" x14ac:dyDescent="0.25">
      <c r="A79" s="32" t="s">
        <v>56</v>
      </c>
      <c r="B79" s="257"/>
      <c r="C79" s="257"/>
      <c r="D79" s="257"/>
      <c r="E79" s="257"/>
      <c r="F79" s="257"/>
      <c r="G79" s="257"/>
      <c r="H79" s="257"/>
      <c r="I79" s="257"/>
      <c r="J79" s="257"/>
      <c r="K79" s="257"/>
      <c r="L79" s="257"/>
      <c r="M79" s="257"/>
      <c r="N79" s="257"/>
      <c r="O79" s="257"/>
      <c r="P79" s="257"/>
      <c r="Q79" s="257"/>
      <c r="R79" s="257"/>
      <c r="S79" s="257"/>
      <c r="T79" s="257"/>
      <c r="U79" s="257"/>
      <c r="V79" s="257"/>
      <c r="W79" s="257"/>
      <c r="X79" s="257"/>
      <c r="Y79" s="257"/>
      <c r="DA79" s="88"/>
    </row>
    <row r="80" spans="1:105" ht="12" customHeight="1" x14ac:dyDescent="0.25">
      <c r="A80" s="172"/>
      <c r="B80" s="172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  <c r="Y80" s="172"/>
      <c r="DA80" s="176"/>
    </row>
    <row r="81" spans="1:105" ht="12" customHeight="1" x14ac:dyDescent="0.25">
      <c r="A81" s="35" t="s">
        <v>25</v>
      </c>
      <c r="B81" s="322">
        <f t="shared" ref="B81:Y81" si="16">SUM(B$82:B$91)</f>
        <v>82.290019057455083</v>
      </c>
      <c r="C81" s="322">
        <f t="shared" si="16"/>
        <v>81.2142671101697</v>
      </c>
      <c r="D81" s="322">
        <f t="shared" si="16"/>
        <v>84.416559249822697</v>
      </c>
      <c r="E81" s="322">
        <f t="shared" si="16"/>
        <v>88.086890818019683</v>
      </c>
      <c r="F81" s="322">
        <f t="shared" si="16"/>
        <v>86.063464907372776</v>
      </c>
      <c r="G81" s="322">
        <f t="shared" si="16"/>
        <v>74.422734224133734</v>
      </c>
      <c r="H81" s="322">
        <f t="shared" si="16"/>
        <v>69.184207572026409</v>
      </c>
      <c r="I81" s="322">
        <f t="shared" si="16"/>
        <v>62.686046444090891</v>
      </c>
      <c r="J81" s="322">
        <f t="shared" si="16"/>
        <v>58.778615280905832</v>
      </c>
      <c r="K81" s="322">
        <f t="shared" si="16"/>
        <v>58.584497493210364</v>
      </c>
      <c r="L81" s="322">
        <f t="shared" si="16"/>
        <v>54.97213071226588</v>
      </c>
      <c r="M81" s="322">
        <f t="shared" si="16"/>
        <v>48.836122411789262</v>
      </c>
      <c r="N81" s="322">
        <f t="shared" si="16"/>
        <v>49.677746196368766</v>
      </c>
      <c r="O81" s="322">
        <f t="shared" si="16"/>
        <v>48.506780718545926</v>
      </c>
      <c r="P81" s="322">
        <f t="shared" si="16"/>
        <v>45.656087741848054</v>
      </c>
      <c r="Q81" s="322">
        <f t="shared" si="16"/>
        <v>45.316254286959357</v>
      </c>
      <c r="R81" s="322">
        <f t="shared" si="16"/>
        <v>44.782117550659194</v>
      </c>
      <c r="S81" s="322">
        <f t="shared" si="16"/>
        <v>44.567239448558688</v>
      </c>
      <c r="T81" s="322">
        <f t="shared" si="16"/>
        <v>44.653240672446977</v>
      </c>
      <c r="U81" s="322">
        <f t="shared" si="16"/>
        <v>44.27108539180896</v>
      </c>
      <c r="V81" s="322">
        <f t="shared" si="16"/>
        <v>46.388642436553582</v>
      </c>
      <c r="W81" s="322">
        <f t="shared" si="16"/>
        <v>44.934769899421759</v>
      </c>
      <c r="X81" s="322">
        <f t="shared" si="16"/>
        <v>41.075085611101812</v>
      </c>
      <c r="Y81" s="322">
        <f t="shared" si="16"/>
        <v>39.084281515055167</v>
      </c>
      <c r="DA81" s="95"/>
    </row>
    <row r="82" spans="1:105" ht="12" customHeight="1" x14ac:dyDescent="0.25">
      <c r="A82" s="55" t="s">
        <v>91</v>
      </c>
      <c r="B82" s="334">
        <f>IF(B$6=0,0,B$6/TEL!B$5*1000)</f>
        <v>2.2053877897615393</v>
      </c>
      <c r="C82" s="334">
        <f>IF(C$6=0,0,C$6/TEL!C$5*1000)</f>
        <v>2.2700669661090158</v>
      </c>
      <c r="D82" s="334">
        <f>IF(D$6=0,0,D$6/TEL!D$5*1000)</f>
        <v>2.4521947210739823</v>
      </c>
      <c r="E82" s="334">
        <f>IF(E$6=0,0,E$6/TEL!E$5*1000)</f>
        <v>2.0195212571217103</v>
      </c>
      <c r="F82" s="334">
        <f>IF(F$6=0,0,F$6/TEL!F$5*1000)</f>
        <v>2.092132185735879</v>
      </c>
      <c r="G82" s="334">
        <f>IF(G$6=0,0,G$6/TEL!G$5*1000)</f>
        <v>1.9178161879807518</v>
      </c>
      <c r="H82" s="334">
        <f>IF(H$6=0,0,H$6/TEL!H$5*1000)</f>
        <v>1.6910094228739112</v>
      </c>
      <c r="I82" s="334">
        <f>IF(I$6=0,0,I$6/TEL!I$5*1000)</f>
        <v>1.6646063537804048</v>
      </c>
      <c r="J82" s="334">
        <f>IF(J$6=0,0,J$6/TEL!J$5*1000)</f>
        <v>1.5193397005063647</v>
      </c>
      <c r="K82" s="334">
        <f>IF(K$6=0,0,K$6/TEL!K$5*1000)</f>
        <v>1.5619809134064633</v>
      </c>
      <c r="L82" s="334">
        <f>IF(L$6=0,0,L$6/TEL!L$5*1000)</f>
        <v>1.346735787801197</v>
      </c>
      <c r="M82" s="334">
        <f>IF(M$6=0,0,M$6/TEL!M$5*1000)</f>
        <v>1.2446157465495968</v>
      </c>
      <c r="N82" s="334">
        <f>IF(N$6=0,0,N$6/TEL!N$5*1000)</f>
        <v>1.1983874431574708</v>
      </c>
      <c r="O82" s="334">
        <f>IF(O$6=0,0,O$6/TEL!O$5*1000)</f>
        <v>1.2793103340002652</v>
      </c>
      <c r="P82" s="334">
        <f>IF(P$6=0,0,P$6/TEL!P$5*1000)</f>
        <v>1.2325870590632813</v>
      </c>
      <c r="Q82" s="334">
        <f>IF(Q$6=0,0,Q$6/TEL!Q$5*1000)</f>
        <v>1.1541487951029683</v>
      </c>
      <c r="R82" s="334">
        <f>IF(R$6=0,0,R$6/TEL!R$5*1000)</f>
        <v>1.2006278227945233</v>
      </c>
      <c r="S82" s="334">
        <f>IF(S$6=0,0,S$6/TEL!S$5*1000)</f>
        <v>1.194560906758283</v>
      </c>
      <c r="T82" s="334">
        <f>IF(T$6=0,0,T$6/TEL!T$5*1000)</f>
        <v>1.2087483035911335</v>
      </c>
      <c r="U82" s="334">
        <f>IF(U$6=0,0,U$6/TEL!U$5*1000)</f>
        <v>1.2070346127404801</v>
      </c>
      <c r="V82" s="334">
        <f>IF(V$6=0,0,V$6/TEL!V$5*1000)</f>
        <v>1.2893338872980249</v>
      </c>
      <c r="W82" s="334">
        <f>IF(W$6=0,0,W$6/TEL!W$5*1000)</f>
        <v>1.2318787260335151</v>
      </c>
      <c r="X82" s="334">
        <f>IF(X$6=0,0,X$6/TEL!X$5*1000)</f>
        <v>1.1587827764723702</v>
      </c>
      <c r="Y82" s="334">
        <f>IF(Y$6=0,0,Y$6/TEL!Y$5*1000)</f>
        <v>1.1154389655013199</v>
      </c>
      <c r="DA82" s="67"/>
    </row>
    <row r="83" spans="1:105" ht="12" customHeight="1" x14ac:dyDescent="0.25">
      <c r="A83" s="173" t="s">
        <v>92</v>
      </c>
      <c r="B83" s="335">
        <f>IF(B$7=0,0,B$7/TEL!B$5*1000)</f>
        <v>1.8095489557017765</v>
      </c>
      <c r="C83" s="335">
        <f>IF(C$7=0,0,C$7/TEL!C$5*1000)</f>
        <v>1.8626190491150898</v>
      </c>
      <c r="D83" s="335">
        <f>IF(D$7=0,0,D$7/TEL!D$5*1000)</f>
        <v>2.0120572070350624</v>
      </c>
      <c r="E83" s="335">
        <f>IF(E$7=0,0,E$7/TEL!E$5*1000)</f>
        <v>1.657043082766531</v>
      </c>
      <c r="F83" s="335">
        <f>IF(F$7=0,0,F$7/TEL!F$5*1000)</f>
        <v>1.7166212806037977</v>
      </c>
      <c r="G83" s="335">
        <f>IF(G$7=0,0,G$7/TEL!G$5*1000)</f>
        <v>1.5735927696252316</v>
      </c>
      <c r="H83" s="335">
        <f>IF(H$7=0,0,H$7/TEL!H$5*1000)</f>
        <v>1.3874949110760293</v>
      </c>
      <c r="I83" s="335">
        <f>IF(I$7=0,0,I$7/TEL!I$5*1000)</f>
        <v>1.3658308543839219</v>
      </c>
      <c r="J83" s="335">
        <f>IF(J$7=0,0,J$7/TEL!J$5*1000)</f>
        <v>1.246637702979581</v>
      </c>
      <c r="K83" s="335">
        <f>IF(K$7=0,0,K$7/TEL!K$5*1000)</f>
        <v>1.2816253648463283</v>
      </c>
      <c r="L83" s="335">
        <f>IF(L$7=0,0,L$7/TEL!L$5*1000)</f>
        <v>1.1050139797343159</v>
      </c>
      <c r="M83" s="335">
        <f>IF(M$7=0,0,M$7/TEL!M$5*1000)</f>
        <v>1.0212231766560798</v>
      </c>
      <c r="N83" s="335">
        <f>IF(N$7=0,0,N$7/TEL!N$5*1000)</f>
        <v>0.98329226105228396</v>
      </c>
      <c r="O83" s="335">
        <f>IF(O$7=0,0,O$7/TEL!O$5*1000)</f>
        <v>1.0496905304617561</v>
      </c>
      <c r="P83" s="335">
        <f>IF(P$7=0,0,P$7/TEL!P$5*1000)</f>
        <v>1.0113534843596148</v>
      </c>
      <c r="Q83" s="335">
        <f>IF(Q$7=0,0,Q$7/TEL!Q$5*1000)</f>
        <v>0.94699388316140998</v>
      </c>
      <c r="R83" s="335">
        <f>IF(R$7=0,0,R$7/TEL!R$5*1000)</f>
        <v>0.9851305212673015</v>
      </c>
      <c r="S83" s="335">
        <f>IF(S$7=0,0,S$7/TEL!S$5*1000)</f>
        <v>0.98015253887859077</v>
      </c>
      <c r="T83" s="335">
        <f>IF(T$7=0,0,T$7/TEL!T$5*1000)</f>
        <v>0.9917934798696485</v>
      </c>
      <c r="U83" s="335">
        <f>IF(U$7=0,0,U$7/TEL!U$5*1000)</f>
        <v>0.99038737455629211</v>
      </c>
      <c r="V83" s="335">
        <f>IF(V$7=0,0,V$7/TEL!V$5*1000)</f>
        <v>1.0579149844496607</v>
      </c>
      <c r="W83" s="335">
        <f>IF(W$7=0,0,W$7/TEL!W$5*1000)</f>
        <v>1.0107722880274992</v>
      </c>
      <c r="X83" s="335">
        <f>IF(X$7=0,0,X$7/TEL!X$5*1000)</f>
        <v>0.95079612428502203</v>
      </c>
      <c r="Y83" s="335">
        <f>IF(Y$7=0,0,Y$7/TEL!Y$5*1000)</f>
        <v>0.91523197169339088</v>
      </c>
      <c r="DA83" s="177"/>
    </row>
    <row r="84" spans="1:105" ht="12" customHeight="1" x14ac:dyDescent="0.25">
      <c r="A84" s="173" t="s">
        <v>93</v>
      </c>
      <c r="B84" s="335">
        <f>IF(B$8=0,0,B$8/TEL!B$5*1000)</f>
        <v>1.3006133119106518</v>
      </c>
      <c r="C84" s="335">
        <f>IF(C$8=0,0,C$8/TEL!C$5*1000)</f>
        <v>1.3387574415514711</v>
      </c>
      <c r="D84" s="335">
        <f>IF(D$8=0,0,D$8/TEL!D$5*1000)</f>
        <v>1.4461661175564504</v>
      </c>
      <c r="E84" s="335">
        <f>IF(E$8=0,0,E$8/TEL!E$5*1000)</f>
        <v>1.1909997157384451</v>
      </c>
      <c r="F84" s="335">
        <f>IF(F$8=0,0,F$8/TEL!F$5*1000)</f>
        <v>1.2338215454339796</v>
      </c>
      <c r="G84" s="335">
        <f>IF(G$8=0,0,G$8/TEL!G$5*1000)</f>
        <v>1.1310198031681356</v>
      </c>
      <c r="H84" s="335">
        <f>IF(H$8=0,0,H$8/TEL!H$5*1000)</f>
        <v>0.99726196733589623</v>
      </c>
      <c r="I84" s="335">
        <f>IF(I$8=0,0,I$8/TEL!I$5*1000)</f>
        <v>0.98169092658844415</v>
      </c>
      <c r="J84" s="335">
        <f>IF(J$8=0,0,J$8/TEL!J$5*1000)</f>
        <v>0.89602084901657375</v>
      </c>
      <c r="K84" s="335">
        <f>IF(K$8=0,0,K$8/TEL!K$5*1000)</f>
        <v>0.92116823098329859</v>
      </c>
      <c r="L84" s="335">
        <f>IF(L$8=0,0,L$8/TEL!L$5*1000)</f>
        <v>0.79422879793403922</v>
      </c>
      <c r="M84" s="335">
        <f>IF(M$8=0,0,M$8/TEL!M$5*1000)</f>
        <v>0.73400415822155729</v>
      </c>
      <c r="N84" s="335">
        <f>IF(N$8=0,0,N$8/TEL!N$5*1000)</f>
        <v>0.706741312631329</v>
      </c>
      <c r="O84" s="335">
        <f>IF(O$8=0,0,O$8/TEL!O$5*1000)</f>
        <v>0.75446506876938735</v>
      </c>
      <c r="P84" s="335">
        <f>IF(P$8=0,0,P$8/TEL!P$5*1000)</f>
        <v>0.72691031688347285</v>
      </c>
      <c r="Q84" s="335">
        <f>IF(Q$8=0,0,Q$8/TEL!Q$5*1000)</f>
        <v>0.6806518535222631</v>
      </c>
      <c r="R84" s="335">
        <f>IF(R$8=0,0,R$8/TEL!R$5*1000)</f>
        <v>0.70806256216087304</v>
      </c>
      <c r="S84" s="335">
        <f>IF(S$8=0,0,S$8/TEL!S$5*1000)</f>
        <v>0.70448463731898725</v>
      </c>
      <c r="T84" s="335">
        <f>IF(T$8=0,0,T$8/TEL!T$5*1000)</f>
        <v>0.71285156365630953</v>
      </c>
      <c r="U84" s="335">
        <f>IF(U$8=0,0,U$8/TEL!U$5*1000)</f>
        <v>0.71184092546233479</v>
      </c>
      <c r="V84" s="335">
        <f>IF(V$8=0,0,V$8/TEL!V$5*1000)</f>
        <v>0.76037639507319388</v>
      </c>
      <c r="W84" s="335">
        <f>IF(W$8=0,0,W$8/TEL!W$5*1000)</f>
        <v>0.72649258201976508</v>
      </c>
      <c r="X84" s="335">
        <f>IF(X$8=0,0,X$8/TEL!X$5*1000)</f>
        <v>0.68338471432985948</v>
      </c>
      <c r="Y84" s="335">
        <f>IF(Y$8=0,0,Y$8/TEL!Y$5*1000)</f>
        <v>0.65782297965462488</v>
      </c>
      <c r="DA84" s="177"/>
    </row>
    <row r="85" spans="1:105" ht="12" customHeight="1" x14ac:dyDescent="0.25">
      <c r="A85" s="173" t="s">
        <v>94</v>
      </c>
      <c r="B85" s="335">
        <f>IF(B$9=0,0,B$9/TEL!B$5*1000)</f>
        <v>2.5446782189556232</v>
      </c>
      <c r="C85" s="335">
        <f>IF(C$9=0,0,C$9/TEL!C$5*1000)</f>
        <v>2.6193080378180951</v>
      </c>
      <c r="D85" s="335">
        <f>IF(D$9=0,0,D$9/TEL!D$5*1000)</f>
        <v>2.8294554473930562</v>
      </c>
      <c r="E85" s="335">
        <f>IF(E$9=0,0,E$9/TEL!E$5*1000)</f>
        <v>2.3302168351404347</v>
      </c>
      <c r="F85" s="335">
        <f>IF(F$9=0,0,F$9/TEL!F$5*1000)</f>
        <v>2.4139986758490912</v>
      </c>
      <c r="G85" s="335">
        <f>IF(G$9=0,0,G$9/TEL!G$5*1000)</f>
        <v>2.2128648322854829</v>
      </c>
      <c r="H85" s="335">
        <f>IF(H$9=0,0,H$9/TEL!H$5*1000)</f>
        <v>1.9511647187006673</v>
      </c>
      <c r="I85" s="335">
        <f>IF(I$9=0,0,I$9/TEL!I$5*1000)</f>
        <v>1.9206996389773898</v>
      </c>
      <c r="J85" s="335">
        <f>IF(J$9=0,0,J$9/TEL!J$5*1000)</f>
        <v>1.7530842698150362</v>
      </c>
      <c r="K85" s="335">
        <f>IF(K$9=0,0,K$9/TEL!K$5*1000)</f>
        <v>1.8022856693151497</v>
      </c>
      <c r="L85" s="335">
        <f>IF(L$9=0,0,L$9/TEL!L$5*1000)</f>
        <v>1.5539259090013815</v>
      </c>
      <c r="M85" s="335">
        <f>IF(M$9=0,0,M$9/TEL!M$5*1000)</f>
        <v>1.4360950921726119</v>
      </c>
      <c r="N85" s="335">
        <f>IF(N$9=0,0,N$9/TEL!N$5*1000)</f>
        <v>1.3827547421047737</v>
      </c>
      <c r="O85" s="335">
        <f>IF(O$9=0,0,O$9/TEL!O$5*1000)</f>
        <v>1.4761273084618447</v>
      </c>
      <c r="P85" s="335">
        <f>IF(P$9=0,0,P$9/TEL!P$5*1000)</f>
        <v>1.4222158373807077</v>
      </c>
      <c r="Q85" s="335">
        <f>IF(Q$9=0,0,Q$9/TEL!Q$5*1000)</f>
        <v>1.3317101481957321</v>
      </c>
      <c r="R85" s="335">
        <f>IF(R$9=0,0,R$9/TEL!R$5*1000)</f>
        <v>1.3853397955321434</v>
      </c>
      <c r="S85" s="335">
        <f>IF(S$9=0,0,S$9/TEL!S$5*1000)</f>
        <v>1.3783395077980183</v>
      </c>
      <c r="T85" s="335">
        <f>IF(T$9=0,0,T$9/TEL!T$5*1000)</f>
        <v>1.3947095810666925</v>
      </c>
      <c r="U85" s="335">
        <f>IF(U$9=0,0,U$9/TEL!U$5*1000)</f>
        <v>1.3927322454697852</v>
      </c>
      <c r="V85" s="335">
        <f>IF(V$9=0,0,V$9/TEL!V$5*1000)</f>
        <v>1.4876929468823361</v>
      </c>
      <c r="W85" s="335">
        <f>IF(W$9=0,0,W$9/TEL!W$5*1000)</f>
        <v>1.4213985300386707</v>
      </c>
      <c r="X85" s="335">
        <f>IF(X$9=0,0,X$9/TEL!X$5*1000)</f>
        <v>1.3370570497758116</v>
      </c>
      <c r="Y85" s="335">
        <f>IF(Y$9=0,0,Y$9/TEL!Y$5*1000)</f>
        <v>1.2870449601938307</v>
      </c>
      <c r="DA85" s="177"/>
    </row>
    <row r="86" spans="1:105" ht="12" customHeight="1" x14ac:dyDescent="0.25">
      <c r="A86" s="56" t="s">
        <v>95</v>
      </c>
      <c r="B86" s="336">
        <f>IF(B$10=0,0,B$10/TEL!B$5*1000)</f>
        <v>7.3430465742502458</v>
      </c>
      <c r="C86" s="336">
        <f>IF(C$10=0,0,C$10/TEL!C$5*1000)</f>
        <v>7.0475078205231458</v>
      </c>
      <c r="D86" s="336">
        <f>IF(D$10=0,0,D$10/TEL!D$5*1000)</f>
        <v>7.180873258305823</v>
      </c>
      <c r="E86" s="336">
        <f>IF(E$10=0,0,E$10/TEL!E$5*1000)</f>
        <v>8.4751000244421597</v>
      </c>
      <c r="F86" s="336">
        <f>IF(F$10=0,0,F$10/TEL!F$5*1000)</f>
        <v>8.0623088061684314</v>
      </c>
      <c r="G86" s="336">
        <f>IF(G$10=0,0,G$10/TEL!G$5*1000)</f>
        <v>6.7727133391972805</v>
      </c>
      <c r="H86" s="336">
        <f>IF(H$10=0,0,H$10/TEL!H$5*1000)</f>
        <v>6.4259055617427849</v>
      </c>
      <c r="I86" s="336">
        <f>IF(I$10=0,0,I$10/TEL!I$5*1000)</f>
        <v>5.5999835383692496</v>
      </c>
      <c r="J86" s="336">
        <f>IF(J$10=0,0,J$10/TEL!J$5*1000)</f>
        <v>5.3264396980138562</v>
      </c>
      <c r="K86" s="336">
        <f>IF(K$10=0,0,K$10/TEL!K$5*1000)</f>
        <v>5.2198885138803757</v>
      </c>
      <c r="L86" s="336">
        <f>IF(L$10=0,0,L$10/TEL!L$5*1000)</f>
        <v>4.9989426717778036</v>
      </c>
      <c r="M86" s="336">
        <f>IF(M$10=0,0,M$10/TEL!M$5*1000)</f>
        <v>4.336674103800604</v>
      </c>
      <c r="N86" s="336">
        <f>IF(N$10=0,0,N$10/TEL!N$5*1000)</f>
        <v>4.4677333361211451</v>
      </c>
      <c r="O86" s="336">
        <f>IF(O$10=0,0,O$10/TEL!O$5*1000)</f>
        <v>4.3435940629556926</v>
      </c>
      <c r="P86" s="336">
        <f>IF(P$10=0,0,P$10/TEL!P$5*1000)</f>
        <v>4.0418585443477388</v>
      </c>
      <c r="Q86" s="336">
        <f>IF(Q$10=0,0,Q$10/TEL!Q$5*1000)</f>
        <v>4.0341048483546142</v>
      </c>
      <c r="R86" s="336">
        <f>IF(R$10=0,0,R$10/TEL!R$5*1000)</f>
        <v>3.9915491696640228</v>
      </c>
      <c r="S86" s="336">
        <f>IF(S$10=0,0,S$10/TEL!S$5*1000)</f>
        <v>3.9831337527172503</v>
      </c>
      <c r="T86" s="336">
        <f>IF(T$10=0,0,T$10/TEL!T$5*1000)</f>
        <v>3.9670231273385999</v>
      </c>
      <c r="U86" s="336">
        <f>IF(U$10=0,0,U$10/TEL!U$5*1000)</f>
        <v>3.9134731177747106</v>
      </c>
      <c r="V86" s="336">
        <f>IF(V$10=0,0,V$10/TEL!V$5*1000)</f>
        <v>4.0526155394438321</v>
      </c>
      <c r="W86" s="336">
        <f>IF(W$10=0,0,W$10/TEL!W$5*1000)</f>
        <v>3.9628267619225093</v>
      </c>
      <c r="X86" s="336">
        <f>IF(X$10=0,0,X$10/TEL!X$5*1000)</f>
        <v>3.5723477526819978</v>
      </c>
      <c r="Y86" s="336">
        <f>IF(Y$10=0,0,Y$10/TEL!Y$5*1000)</f>
        <v>3.3711422616791626</v>
      </c>
      <c r="DA86" s="68"/>
    </row>
    <row r="87" spans="1:105" ht="12" customHeight="1" x14ac:dyDescent="0.25">
      <c r="A87" s="174" t="s">
        <v>2707</v>
      </c>
      <c r="B87" s="349">
        <f>IF(B$16=0,0,B$16/TEL!B$5*1000)</f>
        <v>3.5628575626086816</v>
      </c>
      <c r="C87" s="349">
        <f>IF(C$16=0,0,C$16/TEL!C$5*1000)</f>
        <v>3.4224181761882133</v>
      </c>
      <c r="D87" s="349">
        <f>IF(D$16=0,0,D$16/TEL!D$5*1000)</f>
        <v>3.4601338265239021</v>
      </c>
      <c r="E87" s="349">
        <f>IF(E$16=0,0,E$16/TEL!E$5*1000)</f>
        <v>4.169390935131819</v>
      </c>
      <c r="F87" s="349">
        <f>IF(F$16=0,0,F$16/TEL!F$5*1000)</f>
        <v>3.9512056022390487</v>
      </c>
      <c r="G87" s="349">
        <f>IF(G$16=0,0,G$16/TEL!G$5*1000)</f>
        <v>3.3045355414296727</v>
      </c>
      <c r="H87" s="349">
        <f>IF(H$16=0,0,H$16/TEL!H$5*1000)</f>
        <v>3.1722848792999017</v>
      </c>
      <c r="I87" s="349">
        <f>IF(I$16=0,0,I$16/TEL!I$5*1000)</f>
        <v>2.73388906484284</v>
      </c>
      <c r="J87" s="349">
        <f>IF(J$16=0,0,J$16/TEL!J$5*1000)</f>
        <v>2.6067059293673474</v>
      </c>
      <c r="K87" s="349">
        <f>IF(K$16=0,0,K$16/TEL!K$5*1000)</f>
        <v>2.5485559975383736</v>
      </c>
      <c r="L87" s="349">
        <f>IF(L$16=0,0,L$16/TEL!L$5*1000)</f>
        <v>2.5312757708991538</v>
      </c>
      <c r="M87" s="349">
        <f>IF(M$16=0,0,M$16/TEL!M$5*1000)</f>
        <v>2.2007544310446474</v>
      </c>
      <c r="N87" s="349">
        <f>IF(N$16=0,0,N$16/TEL!N$5*1000)</f>
        <v>2.318625559867177</v>
      </c>
      <c r="O87" s="349">
        <f>IF(O$16=0,0,O$16/TEL!O$5*1000)</f>
        <v>2.12593265306525</v>
      </c>
      <c r="P87" s="349">
        <f>IF(P$16=0,0,P$16/TEL!P$5*1000)</f>
        <v>1.9711134416868572</v>
      </c>
      <c r="Q87" s="349">
        <f>IF(Q$16=0,0,Q$16/TEL!Q$5*1000)</f>
        <v>2.0424947467714056</v>
      </c>
      <c r="R87" s="349">
        <f>IF(R$16=0,0,R$16/TEL!R$5*1000)</f>
        <v>1.9411622846713021</v>
      </c>
      <c r="S87" s="349">
        <f>IF(S$16=0,0,S$16/TEL!S$5*1000)</f>
        <v>1.9310938592684053</v>
      </c>
      <c r="T87" s="349">
        <f>IF(T$16=0,0,T$16/TEL!T$5*1000)</f>
        <v>1.9227153364167442</v>
      </c>
      <c r="U87" s="349">
        <f>IF(U$16=0,0,U$16/TEL!U$5*1000)</f>
        <v>1.8977926205524263</v>
      </c>
      <c r="V87" s="349">
        <f>IF(V$16=0,0,V$16/TEL!V$5*1000)</f>
        <v>1.9635660908463071</v>
      </c>
      <c r="W87" s="349">
        <f>IF(W$16=0,0,W$16/TEL!W$5*1000)</f>
        <v>1.9189670718628782</v>
      </c>
      <c r="X87" s="349">
        <f>IF(X$16=0,0,X$16/TEL!X$5*1000)</f>
        <v>1.7193679063493466</v>
      </c>
      <c r="Y87" s="349">
        <f>IF(Y$16=0,0,Y$16/TEL!Y$5*1000)</f>
        <v>1.6233820190539008</v>
      </c>
      <c r="DA87" s="178"/>
    </row>
    <row r="88" spans="1:105" ht="12" customHeight="1" x14ac:dyDescent="0.25">
      <c r="A88" s="174" t="s">
        <v>2719</v>
      </c>
      <c r="B88" s="349">
        <f>IF(B$27=0,0,B$27/TEL!B$5*1000)</f>
        <v>30.284289282173809</v>
      </c>
      <c r="C88" s="349">
        <f>IF(C$27=0,0,C$27/TEL!C$5*1000)</f>
        <v>29.090554497599822</v>
      </c>
      <c r="D88" s="349">
        <f>IF(D$27=0,0,D$27/TEL!D$5*1000)</f>
        <v>29.411137525453174</v>
      </c>
      <c r="E88" s="349">
        <f>IF(E$27=0,0,E$27/TEL!E$5*1000)</f>
        <v>35.43982294862046</v>
      </c>
      <c r="F88" s="349">
        <f>IF(F$27=0,0,F$27/TEL!F$5*1000)</f>
        <v>33.585247619031897</v>
      </c>
      <c r="G88" s="349">
        <f>IF(G$27=0,0,G$27/TEL!G$5*1000)</f>
        <v>28.088552102152221</v>
      </c>
      <c r="H88" s="349">
        <f>IF(H$27=0,0,H$27/TEL!H$5*1000)</f>
        <v>26.964421474049178</v>
      </c>
      <c r="I88" s="349">
        <f>IF(I$27=0,0,I$27/TEL!I$5*1000)</f>
        <v>23.238057051164141</v>
      </c>
      <c r="J88" s="349">
        <f>IF(J$27=0,0,J$27/TEL!J$5*1000)</f>
        <v>22.157000399622461</v>
      </c>
      <c r="K88" s="349">
        <f>IF(K$27=0,0,K$27/TEL!K$5*1000)</f>
        <v>21.662725979076164</v>
      </c>
      <c r="L88" s="349">
        <f>IF(L$27=0,0,L$27/TEL!L$5*1000)</f>
        <v>21.515844052642819</v>
      </c>
      <c r="M88" s="349">
        <f>IF(M$27=0,0,M$27/TEL!M$5*1000)</f>
        <v>18.706412663879501</v>
      </c>
      <c r="N88" s="349">
        <f>IF(N$27=0,0,N$27/TEL!N$5*1000)</f>
        <v>19.708317258871013</v>
      </c>
      <c r="O88" s="349">
        <f>IF(O$27=0,0,O$27/TEL!O$5*1000)</f>
        <v>18.070427551054625</v>
      </c>
      <c r="P88" s="349">
        <f>IF(P$27=0,0,P$27/TEL!P$5*1000)</f>
        <v>16.754464254338298</v>
      </c>
      <c r="Q88" s="349">
        <f>IF(Q$27=0,0,Q$27/TEL!Q$5*1000)</f>
        <v>17.36120534755695</v>
      </c>
      <c r="R88" s="349">
        <f>IF(R$27=0,0,R$27/TEL!R$5*1000)</f>
        <v>16.499879419706069</v>
      </c>
      <c r="S88" s="349">
        <f>IF(S$27=0,0,S$27/TEL!S$5*1000)</f>
        <v>16.414297803781448</v>
      </c>
      <c r="T88" s="349">
        <f>IF(T$27=0,0,T$27/TEL!T$5*1000)</f>
        <v>16.343080359542334</v>
      </c>
      <c r="U88" s="349">
        <f>IF(U$27=0,0,U$27/TEL!U$5*1000)</f>
        <v>16.131237274695629</v>
      </c>
      <c r="V88" s="349">
        <f>IF(V$27=0,0,V$27/TEL!V$5*1000)</f>
        <v>16.690311772193606</v>
      </c>
      <c r="W88" s="349">
        <f>IF(W$27=0,0,W$27/TEL!W$5*1000)</f>
        <v>16.311220110834469</v>
      </c>
      <c r="X88" s="349">
        <f>IF(X$27=0,0,X$27/TEL!X$5*1000)</f>
        <v>14.614627203969452</v>
      </c>
      <c r="Y88" s="349">
        <f>IF(Y$27=0,0,Y$27/TEL!Y$5*1000)</f>
        <v>13.798747161958159</v>
      </c>
      <c r="DA88" s="178"/>
    </row>
    <row r="89" spans="1:105" ht="12" customHeight="1" x14ac:dyDescent="0.25">
      <c r="A89" s="174" t="s">
        <v>2731</v>
      </c>
      <c r="B89" s="349">
        <f>IF(B$38=0,0,B$38/TEL!B$5*1000)</f>
        <v>8.0298734909266329</v>
      </c>
      <c r="C89" s="349">
        <f>IF(C$38=0,0,C$38/TEL!C$5*1000)</f>
        <v>8.2653720304482103</v>
      </c>
      <c r="D89" s="349">
        <f>IF(D$38=0,0,D$38/TEL!D$5*1000)</f>
        <v>8.9285038562180876</v>
      </c>
      <c r="E89" s="349">
        <f>IF(E$38=0,0,E$38/TEL!E$5*1000)</f>
        <v>7.353128679776483</v>
      </c>
      <c r="F89" s="349">
        <f>IF(F$38=0,0,F$38/TEL!F$5*1000)</f>
        <v>7.617506932679353</v>
      </c>
      <c r="G89" s="349">
        <f>IF(G$38=0,0,G$38/TEL!G$5*1000)</f>
        <v>6.9828179152119674</v>
      </c>
      <c r="H89" s="349">
        <f>IF(H$38=0,0,H$38/TEL!H$5*1000)</f>
        <v>6.1570086678998797</v>
      </c>
      <c r="I89" s="349">
        <f>IF(I$38=0,0,I$38/TEL!I$5*1000)</f>
        <v>6.0608744163286552</v>
      </c>
      <c r="J89" s="349">
        <f>IF(J$38=0,0,J$38/TEL!J$5*1000)</f>
        <v>5.5319548069718918</v>
      </c>
      <c r="K89" s="349">
        <f>IF(K$38=0,0,K$38/TEL!K$5*1000)</f>
        <v>5.6872125565055827</v>
      </c>
      <c r="L89" s="349">
        <f>IF(L$38=0,0,L$38/TEL!L$5*1000)</f>
        <v>4.9034995350710231</v>
      </c>
      <c r="M89" s="349">
        <f>IF(M$38=0,0,M$38/TEL!M$5*1000)</f>
        <v>4.5316778464113519</v>
      </c>
      <c r="N89" s="349">
        <f>IF(N$38=0,0,N$38/TEL!N$5*1000)</f>
        <v>4.3633594084195106</v>
      </c>
      <c r="O89" s="349">
        <f>IF(O$38=0,0,O$38/TEL!O$5*1000)</f>
        <v>4.6580017289240443</v>
      </c>
      <c r="P89" s="349">
        <f>IF(P$38=0,0,P$38/TEL!P$5*1000)</f>
        <v>4.487881086845789</v>
      </c>
      <c r="Q89" s="349">
        <f>IF(Q$38=0,0,Q$38/TEL!Q$5*1000)</f>
        <v>4.2022853565287548</v>
      </c>
      <c r="R89" s="349">
        <f>IF(R$38=0,0,R$38/TEL!R$5*1000)</f>
        <v>4.3715166881236511</v>
      </c>
      <c r="S89" s="349">
        <f>IF(S$38=0,0,S$38/TEL!S$5*1000)</f>
        <v>4.3494268912737466</v>
      </c>
      <c r="T89" s="349">
        <f>IF(T$38=0,0,T$38/TEL!T$5*1000)</f>
        <v>4.4010835669215629</v>
      </c>
      <c r="U89" s="349">
        <f>IF(U$38=0,0,U$38/TEL!U$5*1000)</f>
        <v>4.3948439745935444</v>
      </c>
      <c r="V89" s="349">
        <f>IF(V$38=0,0,V$38/TEL!V$5*1000)</f>
        <v>4.6944977434953703</v>
      </c>
      <c r="W89" s="349">
        <f>IF(W$38=0,0,W$38/TEL!W$5*1000)</f>
        <v>4.4853020281220282</v>
      </c>
      <c r="X89" s="349">
        <f>IF(X$38=0,0,X$38/TEL!X$5*1000)</f>
        <v>4.2191578015147844</v>
      </c>
      <c r="Y89" s="349">
        <f>IF(Y$38=0,0,Y$38/TEL!Y$5*1000)</f>
        <v>4.0613418743894236</v>
      </c>
      <c r="DA89" s="178"/>
    </row>
    <row r="90" spans="1:105" ht="12" customHeight="1" x14ac:dyDescent="0.25">
      <c r="A90" s="174" t="s">
        <v>2733</v>
      </c>
      <c r="B90" s="349">
        <f>IF(B$39=0,0,B$39/TEL!B$5*1000)</f>
        <v>22.263097706745203</v>
      </c>
      <c r="C90" s="349">
        <f>IF(C$39=0,0,C$39/TEL!C$5*1000)</f>
        <v>22.264618857789628</v>
      </c>
      <c r="D90" s="349">
        <f>IF(D$39=0,0,D$39/TEL!D$5*1000)</f>
        <v>23.419651541273087</v>
      </c>
      <c r="E90" s="349">
        <f>IF(E$39=0,0,E$39/TEL!E$5*1000)</f>
        <v>22.753378084455175</v>
      </c>
      <c r="F90" s="349">
        <f>IF(F$39=0,0,F$39/TEL!F$5*1000)</f>
        <v>22.595317294882658</v>
      </c>
      <c r="G90" s="349">
        <f>IF(G$39=0,0,G$39/TEL!G$5*1000)</f>
        <v>19.876420968786974</v>
      </c>
      <c r="H90" s="349">
        <f>IF(H$39=0,0,H$39/TEL!H$5*1000)</f>
        <v>18.178292498888858</v>
      </c>
      <c r="I90" s="349">
        <f>IF(I$39=0,0,I$39/TEL!I$5*1000)</f>
        <v>16.896328360364116</v>
      </c>
      <c r="J90" s="349">
        <f>IF(J$39=0,0,J$39/TEL!J$5*1000)</f>
        <v>15.711436957315133</v>
      </c>
      <c r="K90" s="349">
        <f>IF(K$39=0,0,K$39/TEL!K$5*1000)</f>
        <v>15.812086230047786</v>
      </c>
      <c r="L90" s="349">
        <f>IF(L$39=0,0,L$39/TEL!L$5*1000)</f>
        <v>14.423285917871633</v>
      </c>
      <c r="M90" s="349">
        <f>IF(M$39=0,0,M$39/TEL!M$5*1000)</f>
        <v>12.96172983970675</v>
      </c>
      <c r="N90" s="349">
        <f>IF(N$39=0,0,N$39/TEL!N$5*1000)</f>
        <v>12.947365314978637</v>
      </c>
      <c r="O90" s="349">
        <f>IF(O$39=0,0,O$39/TEL!O$5*1000)</f>
        <v>13.039940570619612</v>
      </c>
      <c r="P90" s="349">
        <f>IF(P$39=0,0,P$39/TEL!P$5*1000)</f>
        <v>12.360839934063005</v>
      </c>
      <c r="Q90" s="349">
        <f>IF(Q$39=0,0,Q$39/TEL!Q$5*1000)</f>
        <v>12.020597157483289</v>
      </c>
      <c r="R90" s="349">
        <f>IF(R$39=0,0,R$39/TEL!R$5*1000)</f>
        <v>12.094686348682691</v>
      </c>
      <c r="S90" s="349">
        <f>IF(S$39=0,0,S$39/TEL!S$5*1000)</f>
        <v>12.035692639961473</v>
      </c>
      <c r="T90" s="349">
        <f>IF(T$39=0,0,T$39/TEL!T$5*1000)</f>
        <v>12.096222613837316</v>
      </c>
      <c r="U90" s="349">
        <f>IF(U$39=0,0,U$39/TEL!U$5*1000)</f>
        <v>12.01902017396047</v>
      </c>
      <c r="V90" s="349">
        <f>IF(V$39=0,0,V$39/TEL!V$5*1000)</f>
        <v>12.669649662813864</v>
      </c>
      <c r="W90" s="349">
        <f>IF(W$39=0,0,W$39/TEL!W$5*1000)</f>
        <v>12.219994423863451</v>
      </c>
      <c r="X90" s="349">
        <f>IF(X$39=0,0,X$39/TEL!X$5*1000)</f>
        <v>11.271310653093529</v>
      </c>
      <c r="Y90" s="349">
        <f>IF(Y$39=0,0,Y$39/TEL!Y$5*1000)</f>
        <v>10.763787506299211</v>
      </c>
      <c r="DA90" s="178"/>
    </row>
    <row r="91" spans="1:105" ht="12" customHeight="1" x14ac:dyDescent="0.25">
      <c r="A91" s="41" t="s">
        <v>2757</v>
      </c>
      <c r="B91" s="337">
        <f>IF(B$59=0,0,B$59/TEL!B$5*1000)</f>
        <v>2.9466261644209149</v>
      </c>
      <c r="C91" s="337">
        <f>IF(C$59=0,0,C$59/TEL!C$5*1000)</f>
        <v>3.033044233027014</v>
      </c>
      <c r="D91" s="337">
        <f>IF(D$59=0,0,D$59/TEL!D$5*1000)</f>
        <v>3.2763857489900814</v>
      </c>
      <c r="E91" s="337">
        <f>IF(E$59=0,0,E$59/TEL!E$5*1000)</f>
        <v>2.6982892548264656</v>
      </c>
      <c r="F91" s="337">
        <f>IF(F$59=0,0,F$59/TEL!F$5*1000)</f>
        <v>2.7953049647486381</v>
      </c>
      <c r="G91" s="337">
        <f>IF(G$59=0,0,G$59/TEL!G$5*1000)</f>
        <v>2.5624007642960125</v>
      </c>
      <c r="H91" s="337">
        <f>IF(H$59=0,0,H$59/TEL!H$5*1000)</f>
        <v>2.2593634701592977</v>
      </c>
      <c r="I91" s="337">
        <f>IF(I$59=0,0,I$59/TEL!I$5*1000)</f>
        <v>2.224086239291728</v>
      </c>
      <c r="J91" s="337">
        <f>IF(J$59=0,0,J$59/TEL!J$5*1000)</f>
        <v>2.029994967297593</v>
      </c>
      <c r="K91" s="337">
        <f>IF(K$59=0,0,K$59/TEL!K$5*1000)</f>
        <v>2.0869680376108466</v>
      </c>
      <c r="L91" s="337">
        <f>IF(L$59=0,0,L$59/TEL!L$5*1000)</f>
        <v>1.7993782895325179</v>
      </c>
      <c r="M91" s="337">
        <f>IF(M$59=0,0,M$59/TEL!M$5*1000)</f>
        <v>1.6629353533465681</v>
      </c>
      <c r="N91" s="337">
        <f>IF(N$59=0,0,N$59/TEL!N$5*1000)</f>
        <v>1.6011695591654198</v>
      </c>
      <c r="O91" s="337">
        <f>IF(O$59=0,0,O$59/TEL!O$5*1000)</f>
        <v>1.7092909102334506</v>
      </c>
      <c r="P91" s="337">
        <f>IF(P$59=0,0,P$59/TEL!P$5*1000)</f>
        <v>1.6468637828792916</v>
      </c>
      <c r="Q91" s="337">
        <f>IF(Q$59=0,0,Q$59/TEL!Q$5*1000)</f>
        <v>1.5420621502819687</v>
      </c>
      <c r="R91" s="337">
        <f>IF(R$59=0,0,R$59/TEL!R$5*1000)</f>
        <v>1.6041629380566174</v>
      </c>
      <c r="S91" s="337">
        <f>IF(S$59=0,0,S$59/TEL!S$5*1000)</f>
        <v>1.5960569108024873</v>
      </c>
      <c r="T91" s="337">
        <f>IF(T$59=0,0,T$59/TEL!T$5*1000)</f>
        <v>1.6150127402066308</v>
      </c>
      <c r="U91" s="337">
        <f>IF(U$59=0,0,U$59/TEL!U$5*1000)</f>
        <v>1.6127230720032861</v>
      </c>
      <c r="V91" s="337">
        <f>IF(V$59=0,0,V$59/TEL!V$5*1000)</f>
        <v>1.7226834140573877</v>
      </c>
      <c r="W91" s="337">
        <f>IF(W$59=0,0,W$59/TEL!W$5*1000)</f>
        <v>1.6459173766969775</v>
      </c>
      <c r="X91" s="337">
        <f>IF(X$59=0,0,X$59/TEL!X$5*1000)</f>
        <v>1.5482536286296373</v>
      </c>
      <c r="Y91" s="337">
        <f>IF(Y$59=0,0,Y$59/TEL!Y$5*1000)</f>
        <v>1.4903418146321454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useful energy demand"</f>
        <v>DE: Textiles and leather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3">
        <v>450.9664691806887</v>
      </c>
      <c r="C5" s="223">
        <v>443.76933280304382</v>
      </c>
      <c r="D5" s="223">
        <v>421.3712426968832</v>
      </c>
      <c r="E5" s="223">
        <v>419.05071864001951</v>
      </c>
      <c r="F5" s="223">
        <v>376.87121929667239</v>
      </c>
      <c r="G5" s="223">
        <v>369.33587404581323</v>
      </c>
      <c r="H5" s="223">
        <v>345.24660327137542</v>
      </c>
      <c r="I5" s="223">
        <v>339.71908585089409</v>
      </c>
      <c r="J5" s="223">
        <v>292.46646910297972</v>
      </c>
      <c r="K5" s="223">
        <v>245.0086178469694</v>
      </c>
      <c r="L5" s="223">
        <v>288.86662656323369</v>
      </c>
      <c r="M5" s="223">
        <v>281.6932778993106</v>
      </c>
      <c r="N5" s="223">
        <v>282.48156109283451</v>
      </c>
      <c r="O5" s="223">
        <v>241.3800414530069</v>
      </c>
      <c r="P5" s="223">
        <v>230.50900496779661</v>
      </c>
      <c r="Q5" s="223">
        <v>253.12530020556571</v>
      </c>
      <c r="R5" s="223">
        <v>232.35299634453921</v>
      </c>
      <c r="S5" s="223">
        <v>231.34497791916189</v>
      </c>
      <c r="T5" s="223">
        <v>224.11154477177081</v>
      </c>
      <c r="U5" s="223">
        <v>202.86282213244939</v>
      </c>
      <c r="V5" s="223">
        <v>177.9792558336425</v>
      </c>
      <c r="W5" s="223">
        <v>184.5553781704422</v>
      </c>
      <c r="X5" s="223">
        <v>172.79237369525049</v>
      </c>
      <c r="Y5" s="223">
        <v>154.4120177126905</v>
      </c>
      <c r="DA5" s="89" t="s">
        <v>2759</v>
      </c>
    </row>
    <row r="6" spans="1:105" ht="12" customHeight="1" x14ac:dyDescent="0.25">
      <c r="A6" s="55" t="s">
        <v>91</v>
      </c>
      <c r="B6" s="259">
        <v>12.090944677884201</v>
      </c>
      <c r="C6" s="259">
        <v>12.411556582348149</v>
      </c>
      <c r="D6" s="259">
        <v>12.215042419132249</v>
      </c>
      <c r="E6" s="259">
        <v>9.6020838580058339</v>
      </c>
      <c r="F6" s="259">
        <v>9.1462172148765095</v>
      </c>
      <c r="G6" s="259">
        <v>9.4779834763052939</v>
      </c>
      <c r="H6" s="259">
        <v>8.4371126042981484</v>
      </c>
      <c r="I6" s="259">
        <v>8.9960897884133857</v>
      </c>
      <c r="J6" s="259">
        <v>7.524461516904168</v>
      </c>
      <c r="K6" s="259">
        <v>6.5081869278379383</v>
      </c>
      <c r="L6" s="259">
        <v>7.0088430307710219</v>
      </c>
      <c r="M6" s="259">
        <v>7.0972354572973533</v>
      </c>
      <c r="N6" s="259">
        <v>6.7219908701878293</v>
      </c>
      <c r="O6" s="259">
        <v>6.3163079882276323</v>
      </c>
      <c r="P6" s="259">
        <v>6.1656743186265803</v>
      </c>
      <c r="Q6" s="259">
        <v>6.3618371362958026</v>
      </c>
      <c r="R6" s="259">
        <v>6.1660053137985642</v>
      </c>
      <c r="S6" s="259">
        <v>6.1315226373654834</v>
      </c>
      <c r="T6" s="259">
        <v>5.9965507742706912</v>
      </c>
      <c r="U6" s="259">
        <v>5.469587047454044</v>
      </c>
      <c r="V6" s="259">
        <v>4.8906184036215521</v>
      </c>
      <c r="W6" s="259">
        <v>5.0012583858054862</v>
      </c>
      <c r="X6" s="259">
        <v>4.8113345549276589</v>
      </c>
      <c r="Y6" s="259">
        <v>4.3486531403426127</v>
      </c>
      <c r="DA6" s="67" t="s">
        <v>2760</v>
      </c>
    </row>
    <row r="7" spans="1:105" ht="12" customHeight="1" x14ac:dyDescent="0.25">
      <c r="A7" s="173" t="s">
        <v>92</v>
      </c>
      <c r="B7" s="224">
        <v>2.548416215506105</v>
      </c>
      <c r="C7" s="224">
        <v>2.6159917935926309</v>
      </c>
      <c r="D7" s="224">
        <v>2.574572376544761</v>
      </c>
      <c r="E7" s="224">
        <v>2.0238374137258499</v>
      </c>
      <c r="F7" s="224">
        <v>1.9277541070522151</v>
      </c>
      <c r="G7" s="224">
        <v>1.997680696157319</v>
      </c>
      <c r="H7" s="224">
        <v>1.7782956704923789</v>
      </c>
      <c r="I7" s="224">
        <v>1.896111652456371</v>
      </c>
      <c r="J7" s="224">
        <v>1.5859356116072949</v>
      </c>
      <c r="K7" s="224">
        <v>1.3717347603768359</v>
      </c>
      <c r="L7" s="224">
        <v>1.4772583704087729</v>
      </c>
      <c r="M7" s="224">
        <v>1.495888899212668</v>
      </c>
      <c r="N7" s="224">
        <v>1.416798355334822</v>
      </c>
      <c r="O7" s="224">
        <v>1.3312923124007541</v>
      </c>
      <c r="P7" s="224">
        <v>1.299543156611904</v>
      </c>
      <c r="Q7" s="224">
        <v>1.3408885203320779</v>
      </c>
      <c r="R7" s="224">
        <v>1.2996129206779889</v>
      </c>
      <c r="S7" s="224">
        <v>1.292344984704644</v>
      </c>
      <c r="T7" s="224">
        <v>1.2638968779841671</v>
      </c>
      <c r="U7" s="224">
        <v>1.152828393082451</v>
      </c>
      <c r="V7" s="224">
        <v>1.030798798247641</v>
      </c>
      <c r="W7" s="224">
        <v>1.0541184587202079</v>
      </c>
      <c r="X7" s="224">
        <v>1.014088090273862</v>
      </c>
      <c r="Y7" s="224">
        <v>0.91656842982098063</v>
      </c>
      <c r="DA7" s="177" t="s">
        <v>2761</v>
      </c>
    </row>
    <row r="8" spans="1:105" ht="12" customHeight="1" x14ac:dyDescent="0.25">
      <c r="A8" s="173" t="s">
        <v>93</v>
      </c>
      <c r="B8" s="224">
        <v>9.8749228960862503</v>
      </c>
      <c r="C8" s="224">
        <v>10.136773224616819</v>
      </c>
      <c r="D8" s="224">
        <v>9.9762760706355049</v>
      </c>
      <c r="E8" s="224">
        <v>7.8422191371861114</v>
      </c>
      <c r="F8" s="224">
        <v>7.4699034851234716</v>
      </c>
      <c r="G8" s="224">
        <v>7.7408638061250707</v>
      </c>
      <c r="H8" s="224">
        <v>6.8907631829162517</v>
      </c>
      <c r="I8" s="224">
        <v>7.3472913319454944</v>
      </c>
      <c r="J8" s="224">
        <v>6.1453822917498648</v>
      </c>
      <c r="K8" s="224">
        <v>5.3153699580868761</v>
      </c>
      <c r="L8" s="224">
        <v>5.7242660820566034</v>
      </c>
      <c r="M8" s="224">
        <v>5.7964579925978921</v>
      </c>
      <c r="N8" s="224">
        <v>5.4899880298613901</v>
      </c>
      <c r="O8" s="224">
        <v>5.158658486443116</v>
      </c>
      <c r="P8" s="224">
        <v>5.0356328740949126</v>
      </c>
      <c r="Q8" s="224">
        <v>5.1958430769507578</v>
      </c>
      <c r="R8" s="224">
        <v>5.0359032046513272</v>
      </c>
      <c r="S8" s="224">
        <v>5.0077404944496822</v>
      </c>
      <c r="T8" s="224">
        <v>4.8975062012070616</v>
      </c>
      <c r="U8" s="224">
        <v>4.4671241003885136</v>
      </c>
      <c r="V8" s="224">
        <v>3.9942685155345812</v>
      </c>
      <c r="W8" s="224">
        <v>4.084630461800792</v>
      </c>
      <c r="X8" s="224">
        <v>3.9295157676215728</v>
      </c>
      <c r="Y8" s="224">
        <v>3.5516343517189282</v>
      </c>
      <c r="DA8" s="177" t="s">
        <v>2762</v>
      </c>
    </row>
    <row r="9" spans="1:105" ht="12" customHeight="1" x14ac:dyDescent="0.25">
      <c r="A9" s="173" t="s">
        <v>94</v>
      </c>
      <c r="B9" s="224">
        <v>13.888835061526541</v>
      </c>
      <c r="C9" s="224">
        <v>14.25712107874789</v>
      </c>
      <c r="D9" s="224">
        <v>14.03138579727301</v>
      </c>
      <c r="E9" s="224">
        <v>11.029887449135741</v>
      </c>
      <c r="F9" s="224">
        <v>10.506234683768611</v>
      </c>
      <c r="G9" s="224">
        <v>10.88733368030873</v>
      </c>
      <c r="H9" s="224">
        <v>9.6916881582431706</v>
      </c>
      <c r="I9" s="224">
        <v>10.33378371985248</v>
      </c>
      <c r="J9" s="224">
        <v>8.6433283518565691</v>
      </c>
      <c r="K9" s="224">
        <v>7.4759365126912316</v>
      </c>
      <c r="L9" s="224">
        <v>8.0510388079571396</v>
      </c>
      <c r="M9" s="224">
        <v>8.1525749463994739</v>
      </c>
      <c r="N9" s="224">
        <v>7.7215325161394421</v>
      </c>
      <c r="O9" s="224">
        <v>7.2555256998866158</v>
      </c>
      <c r="P9" s="224">
        <v>7.0824932158634057</v>
      </c>
      <c r="Q9" s="224">
        <v>7.3078249076703763</v>
      </c>
      <c r="R9" s="224">
        <v>7.0828734291116131</v>
      </c>
      <c r="S9" s="224">
        <v>7.0432632730635838</v>
      </c>
      <c r="T9" s="224">
        <v>6.8882214633115826</v>
      </c>
      <c r="U9" s="224">
        <v>6.2828996724881652</v>
      </c>
      <c r="V9" s="224">
        <v>5.6178399758133866</v>
      </c>
      <c r="W9" s="224">
        <v>5.7449318205534956</v>
      </c>
      <c r="X9" s="224">
        <v>5.5267668357992186</v>
      </c>
      <c r="Y9" s="224">
        <v>4.9952859611112714</v>
      </c>
      <c r="DA9" s="177" t="s">
        <v>2763</v>
      </c>
    </row>
    <row r="10" spans="1:105" ht="12" customHeight="1" x14ac:dyDescent="0.25">
      <c r="A10" s="56" t="s">
        <v>95</v>
      </c>
      <c r="B10" s="260">
        <v>57.084349360253427</v>
      </c>
      <c r="C10" s="260">
        <v>55.063645360482582</v>
      </c>
      <c r="D10" s="260">
        <v>51.478971590073591</v>
      </c>
      <c r="E10" s="260">
        <v>56.31160241829199</v>
      </c>
      <c r="F10" s="260">
        <v>49.564269382139337</v>
      </c>
      <c r="G10" s="260">
        <v>47.373810582654542</v>
      </c>
      <c r="H10" s="260">
        <v>45.187522450847631</v>
      </c>
      <c r="I10" s="260">
        <v>42.925070536622457</v>
      </c>
      <c r="J10" s="260">
        <v>37.453281514213828</v>
      </c>
      <c r="K10" s="260">
        <v>30.965305719104361</v>
      </c>
      <c r="L10" s="260">
        <v>36.851701468526542</v>
      </c>
      <c r="M10" s="260">
        <v>35.247599863500717</v>
      </c>
      <c r="N10" s="260">
        <v>35.543519186800928</v>
      </c>
      <c r="O10" s="260">
        <v>30.600294462902809</v>
      </c>
      <c r="P10" s="260">
        <v>28.980409329809749</v>
      </c>
      <c r="Q10" s="260">
        <v>31.738833055257651</v>
      </c>
      <c r="R10" s="260">
        <v>29.333510747377399</v>
      </c>
      <c r="S10" s="260">
        <v>29.25335841408695</v>
      </c>
      <c r="T10" s="260">
        <v>28.24898312339899</v>
      </c>
      <c r="U10" s="260">
        <v>25.491973319402671</v>
      </c>
      <c r="V10" s="260">
        <v>22.16036659679061</v>
      </c>
      <c r="W10" s="260">
        <v>23.14310103240361</v>
      </c>
      <c r="X10" s="260">
        <v>21.4180876584186</v>
      </c>
      <c r="Y10" s="260">
        <v>19.034271350073642</v>
      </c>
      <c r="DA10" s="68" t="s">
        <v>2764</v>
      </c>
    </row>
    <row r="11" spans="1:105" ht="12" customHeight="1" x14ac:dyDescent="0.25">
      <c r="A11" s="37" t="s">
        <v>159</v>
      </c>
      <c r="B11" s="226">
        <v>8.0964777662164558</v>
      </c>
      <c r="C11" s="226">
        <v>7.4716851570902652</v>
      </c>
      <c r="D11" s="226">
        <v>6.6396579743449244</v>
      </c>
      <c r="E11" s="226">
        <v>7.7832400315672023</v>
      </c>
      <c r="F11" s="226">
        <v>6.0274860929260434</v>
      </c>
      <c r="G11" s="226">
        <v>5.4390199219785886</v>
      </c>
      <c r="H11" s="226">
        <v>5.0108876787257461</v>
      </c>
      <c r="I11" s="226">
        <v>5.6945105529622086</v>
      </c>
      <c r="J11" s="226">
        <v>3.4606367250349561</v>
      </c>
      <c r="K11" s="226">
        <v>3.1979066664484739</v>
      </c>
      <c r="L11" s="226">
        <v>3.210675195481258</v>
      </c>
      <c r="M11" s="226">
        <v>2.6409277897447971</v>
      </c>
      <c r="N11" s="226">
        <v>2.8429147778986672</v>
      </c>
      <c r="O11" s="226">
        <v>2.1483543866433248</v>
      </c>
      <c r="P11" s="226">
        <v>1.591450409587426</v>
      </c>
      <c r="Q11" s="226">
        <v>1.8400718650629539</v>
      </c>
      <c r="R11" s="226">
        <v>1.658647376386573</v>
      </c>
      <c r="S11" s="226">
        <v>1.5519568601538509</v>
      </c>
      <c r="T11" s="226">
        <v>1.2859131922665401</v>
      </c>
      <c r="U11" s="226">
        <v>1.110157515441456</v>
      </c>
      <c r="V11" s="226">
        <v>1.0092444626097701</v>
      </c>
      <c r="W11" s="226">
        <v>1.0182055026347741</v>
      </c>
      <c r="X11" s="226">
        <v>0.98440747786222793</v>
      </c>
      <c r="Y11" s="226">
        <v>0.80871955168466059</v>
      </c>
      <c r="DA11" s="69" t="s">
        <v>2765</v>
      </c>
    </row>
    <row r="12" spans="1:105" ht="12" customHeight="1" x14ac:dyDescent="0.25">
      <c r="A12" s="37" t="s">
        <v>35</v>
      </c>
      <c r="B12" s="226">
        <v>38.875796557597809</v>
      </c>
      <c r="C12" s="226">
        <v>35.907537627975707</v>
      </c>
      <c r="D12" s="226">
        <v>32.319719467888618</v>
      </c>
      <c r="E12" s="226">
        <v>42.771711785808201</v>
      </c>
      <c r="F12" s="226">
        <v>37.366170298832529</v>
      </c>
      <c r="G12" s="226">
        <v>34.6854818773446</v>
      </c>
      <c r="H12" s="226">
        <v>34.309549376843869</v>
      </c>
      <c r="I12" s="226">
        <v>29.787691010620399</v>
      </c>
      <c r="J12" s="226">
        <v>28.14153577648289</v>
      </c>
      <c r="K12" s="226">
        <v>22.320340423499079</v>
      </c>
      <c r="L12" s="226">
        <v>28.42008008255856</v>
      </c>
      <c r="M12" s="226">
        <v>26.763890763066019</v>
      </c>
      <c r="N12" s="226">
        <v>27.579131875139819</v>
      </c>
      <c r="O12" s="226">
        <v>23.29594928180196</v>
      </c>
      <c r="P12" s="226">
        <v>22.103730050998109</v>
      </c>
      <c r="Q12" s="226">
        <v>24.717736560596709</v>
      </c>
      <c r="R12" s="226">
        <v>22.542302174732001</v>
      </c>
      <c r="S12" s="226">
        <v>22.651501241877291</v>
      </c>
      <c r="T12" s="226">
        <v>21.802831282368491</v>
      </c>
      <c r="U12" s="226">
        <v>19.573061280330549</v>
      </c>
      <c r="V12" s="226">
        <v>16.637567404277181</v>
      </c>
      <c r="W12" s="226">
        <v>17.678077889692389</v>
      </c>
      <c r="X12" s="226">
        <v>15.89651314535139</v>
      </c>
      <c r="Y12" s="226">
        <v>13.96350487324017</v>
      </c>
      <c r="DA12" s="69" t="s">
        <v>2766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2767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8.1108483094810807E-2</v>
      </c>
      <c r="U14" s="226">
        <v>7.8068388325480256E-2</v>
      </c>
      <c r="V14" s="226">
        <v>6.7768009749414632E-2</v>
      </c>
      <c r="W14" s="226">
        <v>7.608347785568105E-2</v>
      </c>
      <c r="X14" s="226">
        <v>7.2703147280405722E-2</v>
      </c>
      <c r="Y14" s="226">
        <v>8.1091477316645288E-2</v>
      </c>
      <c r="DA14" s="69" t="s">
        <v>2768</v>
      </c>
    </row>
    <row r="15" spans="1:105" ht="12" customHeight="1" x14ac:dyDescent="0.25">
      <c r="A15" s="37" t="s">
        <v>40</v>
      </c>
      <c r="B15" s="226">
        <v>10.112075036439171</v>
      </c>
      <c r="C15" s="226">
        <v>11.68442257541661</v>
      </c>
      <c r="D15" s="226">
        <v>12.51959414784004</v>
      </c>
      <c r="E15" s="226">
        <v>5.7566506009165881</v>
      </c>
      <c r="F15" s="226">
        <v>6.170612990380766</v>
      </c>
      <c r="G15" s="226">
        <v>7.2493087833313554</v>
      </c>
      <c r="H15" s="226">
        <v>5.8670853952780178</v>
      </c>
      <c r="I15" s="226">
        <v>7.4428689730398521</v>
      </c>
      <c r="J15" s="226">
        <v>5.851109012695991</v>
      </c>
      <c r="K15" s="226">
        <v>5.4470586291568113</v>
      </c>
      <c r="L15" s="226">
        <v>5.2209461904867194</v>
      </c>
      <c r="M15" s="226">
        <v>5.8427813106898947</v>
      </c>
      <c r="N15" s="226">
        <v>5.121472533762442</v>
      </c>
      <c r="O15" s="226">
        <v>5.1559907944575274</v>
      </c>
      <c r="P15" s="226">
        <v>5.28522886922421</v>
      </c>
      <c r="Q15" s="226">
        <v>5.1810246295979896</v>
      </c>
      <c r="R15" s="226">
        <v>5.132561196258818</v>
      </c>
      <c r="S15" s="226">
        <v>5.0499003120558026</v>
      </c>
      <c r="T15" s="226">
        <v>5.0791301656691488</v>
      </c>
      <c r="U15" s="226">
        <v>4.7306861353051799</v>
      </c>
      <c r="V15" s="226">
        <v>4.4457867201542456</v>
      </c>
      <c r="W15" s="226">
        <v>4.3707341622207689</v>
      </c>
      <c r="X15" s="226">
        <v>4.4644638879245813</v>
      </c>
      <c r="Y15" s="226">
        <v>4.1809554478321598</v>
      </c>
      <c r="DA15" s="69" t="s">
        <v>2769</v>
      </c>
    </row>
    <row r="16" spans="1:105" ht="12" customHeight="1" x14ac:dyDescent="0.25">
      <c r="A16" s="57" t="s">
        <v>2707</v>
      </c>
      <c r="B16" s="261">
        <v>21.477199476254128</v>
      </c>
      <c r="C16" s="261">
        <v>20.548549341624572</v>
      </c>
      <c r="D16" s="261">
        <v>19.0100039235422</v>
      </c>
      <c r="E16" s="261">
        <v>21.862550918977082</v>
      </c>
      <c r="F16" s="261">
        <v>19.084216819931221</v>
      </c>
      <c r="G16" s="261">
        <v>18.120050754971999</v>
      </c>
      <c r="H16" s="261">
        <v>17.422264658040941</v>
      </c>
      <c r="I16" s="261">
        <v>16.35432840798633</v>
      </c>
      <c r="J16" s="261">
        <v>14.329897630921231</v>
      </c>
      <c r="K16" s="261">
        <v>11.7644935919633</v>
      </c>
      <c r="L16" s="261">
        <v>14.7862737914569</v>
      </c>
      <c r="M16" s="261">
        <v>14.13262754031696</v>
      </c>
      <c r="N16" s="261">
        <v>14.718047323297069</v>
      </c>
      <c r="O16" s="261">
        <v>11.71569807593773</v>
      </c>
      <c r="P16" s="261">
        <v>11.028922927154049</v>
      </c>
      <c r="Q16" s="261">
        <v>12.71367980533446</v>
      </c>
      <c r="R16" s="261">
        <v>11.17137640417128</v>
      </c>
      <c r="S16" s="261">
        <v>11.12817753203713</v>
      </c>
      <c r="T16" s="261">
        <v>10.712502138128951</v>
      </c>
      <c r="U16" s="261">
        <v>9.6471538263240149</v>
      </c>
      <c r="V16" s="261">
        <v>8.3596141383704978</v>
      </c>
      <c r="W16" s="261">
        <v>8.7469459387616144</v>
      </c>
      <c r="X16" s="261">
        <v>8.0390299476627636</v>
      </c>
      <c r="Y16" s="261">
        <v>7.1283382487009108</v>
      </c>
      <c r="DA16" s="70" t="s">
        <v>2770</v>
      </c>
    </row>
    <row r="17" spans="1:105" ht="12" customHeight="1" x14ac:dyDescent="0.25">
      <c r="A17" s="46" t="s">
        <v>28</v>
      </c>
      <c r="B17" s="229">
        <v>0.88634252990530726</v>
      </c>
      <c r="C17" s="229">
        <v>0.95209858701438987</v>
      </c>
      <c r="D17" s="229">
        <v>0.5295900475611609</v>
      </c>
      <c r="E17" s="229">
        <v>0.80381611390278096</v>
      </c>
      <c r="F17" s="229">
        <v>1.0438207172827501</v>
      </c>
      <c r="G17" s="229">
        <v>0.6326271458433641</v>
      </c>
      <c r="H17" s="229">
        <v>0.77709486850119225</v>
      </c>
      <c r="I17" s="229">
        <v>0.654987590480265</v>
      </c>
      <c r="J17" s="229">
        <v>0.5544614185082124</v>
      </c>
      <c r="K17" s="229">
        <v>0.4373135968596007</v>
      </c>
      <c r="L17" s="229">
        <v>0.3672736545901461</v>
      </c>
      <c r="M17" s="229">
        <v>0.22300396406794029</v>
      </c>
      <c r="N17" s="229">
        <v>0.17459814957143541</v>
      </c>
      <c r="O17" s="229">
        <v>0.28880672717253492</v>
      </c>
      <c r="P17" s="229">
        <v>0.23377614058188051</v>
      </c>
      <c r="Q17" s="229">
        <v>0.2176177170171609</v>
      </c>
      <c r="R17" s="229">
        <v>0.18726946567905661</v>
      </c>
      <c r="S17" s="229">
        <v>0.1589174503381818</v>
      </c>
      <c r="T17" s="229">
        <v>0.18651511926643941</v>
      </c>
      <c r="U17" s="229">
        <v>0.15852280846622291</v>
      </c>
      <c r="V17" s="229">
        <v>0.1059351351140304</v>
      </c>
      <c r="W17" s="229">
        <v>0.11331022522028281</v>
      </c>
      <c r="X17" s="229">
        <v>0</v>
      </c>
      <c r="Y17" s="229">
        <v>0</v>
      </c>
      <c r="DA17" s="73" t="s">
        <v>2771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2772</v>
      </c>
    </row>
    <row r="19" spans="1:105" ht="12" customHeight="1" x14ac:dyDescent="0.25">
      <c r="A19" s="46" t="s">
        <v>31</v>
      </c>
      <c r="B19" s="229">
        <v>0.14730264903214549</v>
      </c>
      <c r="C19" s="229">
        <v>0.1473224512890165</v>
      </c>
      <c r="D19" s="229">
        <v>0.14731068191418109</v>
      </c>
      <c r="E19" s="229">
        <v>1.5732542383941219</v>
      </c>
      <c r="F19" s="229">
        <v>0.14232720291241349</v>
      </c>
      <c r="G19" s="229">
        <v>0.14240905751290081</v>
      </c>
      <c r="H19" s="229">
        <v>0.1414169702683582</v>
      </c>
      <c r="I19" s="229">
        <v>4.6587877654462151E-2</v>
      </c>
      <c r="J19" s="229">
        <v>4.7445899833085052E-2</v>
      </c>
      <c r="K19" s="229">
        <v>4.7523638373777578E-2</v>
      </c>
      <c r="L19" s="229">
        <v>4.642809711861582E-2</v>
      </c>
      <c r="M19" s="229">
        <v>4.6341566180235931E-2</v>
      </c>
      <c r="N19" s="229">
        <v>9.1308084241107978E-2</v>
      </c>
      <c r="O19" s="229">
        <v>9.4699462948213201E-2</v>
      </c>
      <c r="P19" s="229">
        <v>4.7315872723083401E-2</v>
      </c>
      <c r="Q19" s="229">
        <v>4.5629266213738737E-2</v>
      </c>
      <c r="R19" s="229">
        <v>4.4304865864005422E-2</v>
      </c>
      <c r="S19" s="229">
        <v>4.4345048639120137E-2</v>
      </c>
      <c r="T19" s="229">
        <v>4.4350832336750162E-2</v>
      </c>
      <c r="U19" s="229">
        <v>4.4331945931075409E-2</v>
      </c>
      <c r="V19" s="229">
        <v>4.4324619087093967E-2</v>
      </c>
      <c r="W19" s="229">
        <v>4.4345268718417742E-2</v>
      </c>
      <c r="X19" s="229">
        <v>4.4399079285113927E-2</v>
      </c>
      <c r="Y19" s="229">
        <v>4.4364160337210468E-2</v>
      </c>
      <c r="DA19" s="73" t="s">
        <v>2773</v>
      </c>
    </row>
    <row r="20" spans="1:105" ht="12" customHeight="1" x14ac:dyDescent="0.25">
      <c r="A20" s="46" t="s">
        <v>159</v>
      </c>
      <c r="B20" s="229">
        <v>3.4361084019031098</v>
      </c>
      <c r="C20" s="229">
        <v>3.262675974405433</v>
      </c>
      <c r="D20" s="229">
        <v>3.0594893049873111</v>
      </c>
      <c r="E20" s="229">
        <v>2.777305899844805</v>
      </c>
      <c r="F20" s="229">
        <v>2.295735679845063</v>
      </c>
      <c r="G20" s="229">
        <v>2.2092328981306899</v>
      </c>
      <c r="H20" s="229">
        <v>1.882430082873997</v>
      </c>
      <c r="I20" s="229">
        <v>2.3653987065737061</v>
      </c>
      <c r="J20" s="229">
        <v>1.39658576617343</v>
      </c>
      <c r="K20" s="229">
        <v>1.331404650552213</v>
      </c>
      <c r="L20" s="229">
        <v>1.1313011652427341</v>
      </c>
      <c r="M20" s="229">
        <v>0.95751695988811047</v>
      </c>
      <c r="N20" s="229">
        <v>0.92974852383681439</v>
      </c>
      <c r="O20" s="229">
        <v>0.88328443205638063</v>
      </c>
      <c r="P20" s="229">
        <v>0.67477259018330338</v>
      </c>
      <c r="Q20" s="229">
        <v>0.67275770189651685</v>
      </c>
      <c r="R20" s="229">
        <v>0.70696746598806759</v>
      </c>
      <c r="S20" s="229">
        <v>0.66798646876211398</v>
      </c>
      <c r="T20" s="229">
        <v>0.55702646796077993</v>
      </c>
      <c r="U20" s="229">
        <v>0.48278304675767991</v>
      </c>
      <c r="V20" s="229">
        <v>0.44666971256544041</v>
      </c>
      <c r="W20" s="229">
        <v>0.44669183561213371</v>
      </c>
      <c r="X20" s="229">
        <v>0.44999140797885812</v>
      </c>
      <c r="Y20" s="229">
        <v>0.3719718723022768</v>
      </c>
      <c r="DA20" s="73" t="s">
        <v>2774</v>
      </c>
    </row>
    <row r="21" spans="1:105" ht="12" customHeight="1" x14ac:dyDescent="0.25">
      <c r="A21" s="46" t="s">
        <v>32</v>
      </c>
      <c r="B21" s="229">
        <v>0.88605411441380133</v>
      </c>
      <c r="C21" s="229">
        <v>0.88617322884446847</v>
      </c>
      <c r="D21" s="229">
        <v>0.73841814647134385</v>
      </c>
      <c r="E21" s="229">
        <v>0.5510330617267154</v>
      </c>
      <c r="F21" s="229">
        <v>0.55075879585591392</v>
      </c>
      <c r="G21" s="229">
        <v>0.44056321820623989</v>
      </c>
      <c r="H21" s="229">
        <v>0.40057277120973578</v>
      </c>
      <c r="I21" s="229">
        <v>0.36729112630800309</v>
      </c>
      <c r="J21" s="229">
        <v>0.36677210713278963</v>
      </c>
      <c r="K21" s="229">
        <v>0.33005072533172752</v>
      </c>
      <c r="L21" s="229">
        <v>0.32244221305720239</v>
      </c>
      <c r="M21" s="229">
        <v>0.28608040866134432</v>
      </c>
      <c r="N21" s="229">
        <v>0.24659617256041219</v>
      </c>
      <c r="O21" s="229">
        <v>0.21922114422991229</v>
      </c>
      <c r="P21" s="229">
        <v>0.14618154706066841</v>
      </c>
      <c r="Q21" s="229">
        <v>7.2135897963040693E-2</v>
      </c>
      <c r="R21" s="229">
        <v>3.6528600151024007E-2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2775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4.2322339172135341E-2</v>
      </c>
      <c r="S22" s="229">
        <v>0</v>
      </c>
      <c r="T22" s="229">
        <v>0</v>
      </c>
      <c r="U22" s="229">
        <v>0</v>
      </c>
      <c r="V22" s="229">
        <v>0</v>
      </c>
      <c r="W22" s="229">
        <v>4.2322339172147151E-2</v>
      </c>
      <c r="X22" s="229">
        <v>4.2322339172057653E-2</v>
      </c>
      <c r="Y22" s="229">
        <v>4.2322339172070983E-2</v>
      </c>
      <c r="DA22" s="73" t="s">
        <v>2776</v>
      </c>
    </row>
    <row r="23" spans="1:105" ht="12" customHeight="1" x14ac:dyDescent="0.25">
      <c r="A23" s="46" t="s">
        <v>35</v>
      </c>
      <c r="B23" s="229">
        <v>15.76515761345331</v>
      </c>
      <c r="C23" s="229">
        <v>14.982672733824939</v>
      </c>
      <c r="D23" s="229">
        <v>14.230465310128849</v>
      </c>
      <c r="E23" s="229">
        <v>14.583716449124269</v>
      </c>
      <c r="F23" s="229">
        <v>13.599174395389889</v>
      </c>
      <c r="G23" s="229">
        <v>13.46222584423986</v>
      </c>
      <c r="H23" s="229">
        <v>12.31593783572402</v>
      </c>
      <c r="I23" s="229">
        <v>11.823146761285621</v>
      </c>
      <c r="J23" s="229">
        <v>10.851947428934389</v>
      </c>
      <c r="K23" s="229">
        <v>8.8795996767751504</v>
      </c>
      <c r="L23" s="229">
        <v>9.5687552510874436</v>
      </c>
      <c r="M23" s="229">
        <v>9.2723002146244031</v>
      </c>
      <c r="N23" s="229">
        <v>8.6184771672145928</v>
      </c>
      <c r="O23" s="229">
        <v>9.152154703580651</v>
      </c>
      <c r="P23" s="229">
        <v>8.9552595589766106</v>
      </c>
      <c r="Q23" s="229">
        <v>8.6353685992932103</v>
      </c>
      <c r="R23" s="229">
        <v>9.1810407889001677</v>
      </c>
      <c r="S23" s="229">
        <v>9.3160819036439797</v>
      </c>
      <c r="T23" s="229">
        <v>9.0245459701445832</v>
      </c>
      <c r="U23" s="229">
        <v>8.1334434426587805</v>
      </c>
      <c r="V23" s="229">
        <v>7.0360391173558341</v>
      </c>
      <c r="W23" s="229">
        <v>7.4106432288113711</v>
      </c>
      <c r="X23" s="229">
        <v>6.9435166045949899</v>
      </c>
      <c r="Y23" s="229">
        <v>6.1369825200988499</v>
      </c>
      <c r="DA23" s="73" t="s">
        <v>2777</v>
      </c>
    </row>
    <row r="24" spans="1:105" ht="12" customHeight="1" x14ac:dyDescent="0.25">
      <c r="A24" s="46" t="s">
        <v>36</v>
      </c>
      <c r="B24" s="229">
        <v>0.35623416754645809</v>
      </c>
      <c r="C24" s="229">
        <v>0.31760636624632971</v>
      </c>
      <c r="D24" s="229">
        <v>0.30473043247935622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2778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0.39981550048425529</v>
      </c>
      <c r="F25" s="229">
        <v>5.51818631640928E-2</v>
      </c>
      <c r="G25" s="229">
        <v>6.4552509673440575E-2</v>
      </c>
      <c r="H25" s="229">
        <v>0.73507849129448244</v>
      </c>
      <c r="I25" s="229">
        <v>8.7458118000854401E-2</v>
      </c>
      <c r="J25" s="229">
        <v>8.6419850367605411E-2</v>
      </c>
      <c r="K25" s="229">
        <v>8.3293802691988231E-2</v>
      </c>
      <c r="L25" s="229">
        <v>9.1622433309561477E-2</v>
      </c>
      <c r="M25" s="229">
        <v>7.6007187966446441E-2</v>
      </c>
      <c r="N25" s="229">
        <v>8.9542149784491362E-2</v>
      </c>
      <c r="O25" s="229">
        <v>8.7458118000714513E-2</v>
      </c>
      <c r="P25" s="229">
        <v>9.7870780401891067E-2</v>
      </c>
      <c r="Q25" s="229">
        <v>9.9954812185511138E-2</v>
      </c>
      <c r="R25" s="229">
        <v>0.1030771116024531</v>
      </c>
      <c r="S25" s="229">
        <v>9.6828764510039314E-2</v>
      </c>
      <c r="T25" s="229">
        <v>6.7678557348876359E-2</v>
      </c>
      <c r="U25" s="229">
        <v>0.1249407040380114</v>
      </c>
      <c r="V25" s="229">
        <v>0.11140574221998351</v>
      </c>
      <c r="W25" s="229">
        <v>6.6636541457051696E-2</v>
      </c>
      <c r="X25" s="229">
        <v>2.498964011099248E-2</v>
      </c>
      <c r="Y25" s="229">
        <v>2.602790774423076E-2</v>
      </c>
      <c r="DA25" s="73" t="s">
        <v>2779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1.173609655500135</v>
      </c>
      <c r="F26" s="229">
        <v>1.397218165481104</v>
      </c>
      <c r="G26" s="229">
        <v>1.1684400813654949</v>
      </c>
      <c r="H26" s="229">
        <v>1.1697336381691481</v>
      </c>
      <c r="I26" s="229">
        <v>1.0094582276834181</v>
      </c>
      <c r="J26" s="229">
        <v>1.0262651599717161</v>
      </c>
      <c r="K26" s="229">
        <v>0.65530750137884486</v>
      </c>
      <c r="L26" s="229">
        <v>3.2584509770511989</v>
      </c>
      <c r="M26" s="229">
        <v>3.271377238928483</v>
      </c>
      <c r="N26" s="229">
        <v>4.5677770760882206</v>
      </c>
      <c r="O26" s="229">
        <v>0.9900734879493267</v>
      </c>
      <c r="P26" s="229">
        <v>0.87374643722660672</v>
      </c>
      <c r="Q26" s="229">
        <v>2.970215810765283</v>
      </c>
      <c r="R26" s="229">
        <v>0.86986576681437333</v>
      </c>
      <c r="S26" s="229">
        <v>0.84401789614369593</v>
      </c>
      <c r="T26" s="229">
        <v>0.83238519107151721</v>
      </c>
      <c r="U26" s="229">
        <v>0.70313187847224434</v>
      </c>
      <c r="V26" s="229">
        <v>0.61523981202811584</v>
      </c>
      <c r="W26" s="229">
        <v>0.6229964997702101</v>
      </c>
      <c r="X26" s="229">
        <v>0.53381087652075132</v>
      </c>
      <c r="Y26" s="229">
        <v>0.50666944904627209</v>
      </c>
      <c r="DA26" s="73" t="s">
        <v>2780</v>
      </c>
    </row>
    <row r="27" spans="1:105" ht="12" customHeight="1" x14ac:dyDescent="0.25">
      <c r="A27" s="57" t="s">
        <v>2719</v>
      </c>
      <c r="B27" s="261">
        <v>161.49201913875709</v>
      </c>
      <c r="C27" s="261">
        <v>154.5092844726002</v>
      </c>
      <c r="D27" s="261">
        <v>142.94060642509621</v>
      </c>
      <c r="E27" s="261">
        <v>164.3895655638469</v>
      </c>
      <c r="F27" s="261">
        <v>143.4986303190982</v>
      </c>
      <c r="G27" s="261">
        <v>136.24884317680849</v>
      </c>
      <c r="H27" s="261">
        <v>131.0020284864232</v>
      </c>
      <c r="I27" s="261">
        <v>122.97196937543561</v>
      </c>
      <c r="J27" s="261">
        <v>107.74980718635</v>
      </c>
      <c r="K27" s="261">
        <v>88.459942201108646</v>
      </c>
      <c r="L27" s="261">
        <v>111.1814048549933</v>
      </c>
      <c r="M27" s="261">
        <v>106.2664878512295</v>
      </c>
      <c r="N27" s="261">
        <v>110.66839429632989</v>
      </c>
      <c r="O27" s="261">
        <v>88.093037455608723</v>
      </c>
      <c r="P27" s="261">
        <v>82.929016625331343</v>
      </c>
      <c r="Q27" s="261">
        <v>95.597092382418737</v>
      </c>
      <c r="R27" s="261">
        <v>84.000157192903316</v>
      </c>
      <c r="S27" s="261">
        <v>83.675334904356106</v>
      </c>
      <c r="T27" s="261">
        <v>80.549775692469581</v>
      </c>
      <c r="U27" s="261">
        <v>72.539175886397857</v>
      </c>
      <c r="V27" s="261">
        <v>62.85786784813201</v>
      </c>
      <c r="W27" s="261">
        <v>65.770305039534449</v>
      </c>
      <c r="X27" s="261">
        <v>60.447321337233483</v>
      </c>
      <c r="Y27" s="261">
        <v>53.599620293116473</v>
      </c>
      <c r="DA27" s="70" t="s">
        <v>2781</v>
      </c>
    </row>
    <row r="28" spans="1:105" ht="12" customHeight="1" x14ac:dyDescent="0.25">
      <c r="A28" s="46" t="s">
        <v>28</v>
      </c>
      <c r="B28" s="229">
        <v>6.6646140229418327</v>
      </c>
      <c r="C28" s="229">
        <v>7.1590489908197368</v>
      </c>
      <c r="D28" s="229">
        <v>3.9821097807002679</v>
      </c>
      <c r="E28" s="229">
        <v>6.0440788564612911</v>
      </c>
      <c r="F28" s="229">
        <v>7.8487288549529808</v>
      </c>
      <c r="G28" s="229">
        <v>4.7568695004760624</v>
      </c>
      <c r="H28" s="229">
        <v>5.8431556458455018</v>
      </c>
      <c r="I28" s="229">
        <v>4.9250028438035311</v>
      </c>
      <c r="J28" s="229">
        <v>4.1691233583982896</v>
      </c>
      <c r="K28" s="229">
        <v>3.288261853309689</v>
      </c>
      <c r="L28" s="229">
        <v>2.7616153643220609</v>
      </c>
      <c r="M28" s="229">
        <v>1.676818268280089</v>
      </c>
      <c r="N28" s="229">
        <v>1.3128437785082929</v>
      </c>
      <c r="O28" s="229">
        <v>2.1716044293165599</v>
      </c>
      <c r="P28" s="229">
        <v>1.7578167493752941</v>
      </c>
      <c r="Q28" s="229">
        <v>1.6363178337251909</v>
      </c>
      <c r="R28" s="229">
        <v>1.408122328471368</v>
      </c>
      <c r="S28" s="229">
        <v>1.19493698235056</v>
      </c>
      <c r="T28" s="229">
        <v>1.4024502237149581</v>
      </c>
      <c r="U28" s="229">
        <v>1.1919695790440989</v>
      </c>
      <c r="V28" s="229">
        <v>0.79655072749203626</v>
      </c>
      <c r="W28" s="229">
        <v>0.85200573194481843</v>
      </c>
      <c r="X28" s="229">
        <v>0</v>
      </c>
      <c r="Y28" s="229">
        <v>0</v>
      </c>
      <c r="DA28" s="73" t="s">
        <v>2782</v>
      </c>
    </row>
    <row r="29" spans="1:105" ht="12" customHeight="1" x14ac:dyDescent="0.25">
      <c r="A29" s="46" t="s">
        <v>30</v>
      </c>
      <c r="B29" s="229">
        <v>0</v>
      </c>
      <c r="C29" s="229">
        <v>0</v>
      </c>
      <c r="D29" s="229">
        <v>0</v>
      </c>
      <c r="E29" s="229">
        <v>0</v>
      </c>
      <c r="F29" s="229">
        <v>0</v>
      </c>
      <c r="G29" s="229">
        <v>0</v>
      </c>
      <c r="H29" s="229">
        <v>0</v>
      </c>
      <c r="I29" s="229">
        <v>0</v>
      </c>
      <c r="J29" s="229">
        <v>0</v>
      </c>
      <c r="K29" s="229">
        <v>0</v>
      </c>
      <c r="L29" s="229">
        <v>0</v>
      </c>
      <c r="M29" s="229">
        <v>0</v>
      </c>
      <c r="N29" s="229">
        <v>0</v>
      </c>
      <c r="O29" s="229">
        <v>0</v>
      </c>
      <c r="P29" s="229">
        <v>0</v>
      </c>
      <c r="Q29" s="229">
        <v>0</v>
      </c>
      <c r="R29" s="229">
        <v>0</v>
      </c>
      <c r="S29" s="229">
        <v>0</v>
      </c>
      <c r="T29" s="229">
        <v>0</v>
      </c>
      <c r="U29" s="229">
        <v>0</v>
      </c>
      <c r="V29" s="229">
        <v>0</v>
      </c>
      <c r="W29" s="229">
        <v>0</v>
      </c>
      <c r="X29" s="229">
        <v>0</v>
      </c>
      <c r="Y29" s="229">
        <v>0</v>
      </c>
      <c r="DA29" s="73" t="s">
        <v>2783</v>
      </c>
    </row>
    <row r="30" spans="1:105" ht="12" customHeight="1" x14ac:dyDescent="0.25">
      <c r="A30" s="46" t="s">
        <v>31</v>
      </c>
      <c r="B30" s="229">
        <v>1.1076026109917101</v>
      </c>
      <c r="C30" s="229">
        <v>1.107751508730874</v>
      </c>
      <c r="D30" s="229">
        <v>1.1076630120854769</v>
      </c>
      <c r="E30" s="229">
        <v>11.8296616771558</v>
      </c>
      <c r="F30" s="229">
        <v>1.070191083437571</v>
      </c>
      <c r="G30" s="229">
        <v>1.070806567068157</v>
      </c>
      <c r="H30" s="229">
        <v>1.0633468341332311</v>
      </c>
      <c r="I30" s="229">
        <v>0.35030500313259039</v>
      </c>
      <c r="J30" s="229">
        <v>0.35675666989877408</v>
      </c>
      <c r="K30" s="229">
        <v>0.35734120392590429</v>
      </c>
      <c r="L30" s="229">
        <v>0.34910357641113071</v>
      </c>
      <c r="M30" s="229">
        <v>0.34845293031677388</v>
      </c>
      <c r="N30" s="229">
        <v>0.68656655650525433</v>
      </c>
      <c r="O30" s="229">
        <v>0.71206711562983371</v>
      </c>
      <c r="P30" s="229">
        <v>0.3557789660524156</v>
      </c>
      <c r="Q30" s="229">
        <v>0.3430969824917664</v>
      </c>
      <c r="R30" s="229">
        <v>0.33313851063127159</v>
      </c>
      <c r="S30" s="229">
        <v>0.33344065419030722</v>
      </c>
      <c r="T30" s="229">
        <v>0.33348414314748692</v>
      </c>
      <c r="U30" s="229">
        <v>0.33334213190481687</v>
      </c>
      <c r="V30" s="229">
        <v>0.33328703967411039</v>
      </c>
      <c r="W30" s="229">
        <v>0.3334423090173334</v>
      </c>
      <c r="X30" s="229">
        <v>0.33384692308614522</v>
      </c>
      <c r="Y30" s="229">
        <v>0.33358435945864018</v>
      </c>
      <c r="DA30" s="73" t="s">
        <v>2784</v>
      </c>
    </row>
    <row r="31" spans="1:105" ht="12" customHeight="1" x14ac:dyDescent="0.25">
      <c r="A31" s="46" t="s">
        <v>159</v>
      </c>
      <c r="B31" s="229">
        <v>25.836892022002239</v>
      </c>
      <c r="C31" s="229">
        <v>24.532813576779311</v>
      </c>
      <c r="D31" s="229">
        <v>23.005006120193048</v>
      </c>
      <c r="E31" s="229">
        <v>20.883203977679202</v>
      </c>
      <c r="F31" s="229">
        <v>17.262166361911909</v>
      </c>
      <c r="G31" s="229">
        <v>16.611731984021141</v>
      </c>
      <c r="H31" s="229">
        <v>14.154426200071789</v>
      </c>
      <c r="I31" s="229">
        <v>17.785978735967671</v>
      </c>
      <c r="J31" s="229">
        <v>10.501250664880979</v>
      </c>
      <c r="K31" s="229">
        <v>10.011138814729129</v>
      </c>
      <c r="L31" s="229">
        <v>8.5065145309597927</v>
      </c>
      <c r="M31" s="229">
        <v>7.1997909868509824</v>
      </c>
      <c r="N31" s="229">
        <v>6.990993708080663</v>
      </c>
      <c r="O31" s="229">
        <v>6.6416194795008607</v>
      </c>
      <c r="P31" s="229">
        <v>5.0737708223398386</v>
      </c>
      <c r="Q31" s="229">
        <v>5.0586204123372722</v>
      </c>
      <c r="R31" s="229">
        <v>5.3158515231025856</v>
      </c>
      <c r="S31" s="229">
        <v>5.0227444093458962</v>
      </c>
      <c r="T31" s="229">
        <v>4.1884105571666339</v>
      </c>
      <c r="U31" s="229">
        <v>3.6301571400433219</v>
      </c>
      <c r="V31" s="229">
        <v>3.3586126464055228</v>
      </c>
      <c r="W31" s="229">
        <v>3.3587789946989268</v>
      </c>
      <c r="X31" s="229">
        <v>3.3835892407641062</v>
      </c>
      <c r="Y31" s="229">
        <v>2.796942347503657</v>
      </c>
      <c r="DA31" s="73" t="s">
        <v>2785</v>
      </c>
    </row>
    <row r="32" spans="1:105" ht="12" customHeight="1" x14ac:dyDescent="0.25">
      <c r="A32" s="46" t="s">
        <v>32</v>
      </c>
      <c r="B32" s="229">
        <v>6.6624453603037779</v>
      </c>
      <c r="C32" s="229">
        <v>6.6633410091959071</v>
      </c>
      <c r="D32" s="229">
        <v>5.5523364475056818</v>
      </c>
      <c r="E32" s="229">
        <v>4.1433447525989564</v>
      </c>
      <c r="F32" s="229">
        <v>4.1412824842242744</v>
      </c>
      <c r="G32" s="229">
        <v>3.3126965061276872</v>
      </c>
      <c r="H32" s="229">
        <v>3.011999106596281</v>
      </c>
      <c r="I32" s="229">
        <v>2.7617467382005612</v>
      </c>
      <c r="J32" s="229">
        <v>2.7578441132484759</v>
      </c>
      <c r="K32" s="229">
        <v>2.481727569321257</v>
      </c>
      <c r="L32" s="229">
        <v>2.4245174097185811</v>
      </c>
      <c r="M32" s="229">
        <v>2.1511046112804921</v>
      </c>
      <c r="N32" s="229">
        <v>1.8542135282907919</v>
      </c>
      <c r="O32" s="229">
        <v>1.648374372959533</v>
      </c>
      <c r="P32" s="229">
        <v>1.099172786552334</v>
      </c>
      <c r="Q32" s="229">
        <v>0.54240646352978683</v>
      </c>
      <c r="R32" s="229">
        <v>0.27466697421250752</v>
      </c>
      <c r="S32" s="229">
        <v>0</v>
      </c>
      <c r="T32" s="229">
        <v>0</v>
      </c>
      <c r="U32" s="229">
        <v>0</v>
      </c>
      <c r="V32" s="229">
        <v>0</v>
      </c>
      <c r="W32" s="229">
        <v>0</v>
      </c>
      <c r="X32" s="229">
        <v>0</v>
      </c>
      <c r="Y32" s="229">
        <v>0</v>
      </c>
      <c r="DA32" s="73" t="s">
        <v>2786</v>
      </c>
    </row>
    <row r="33" spans="1:105" ht="12" customHeight="1" x14ac:dyDescent="0.25">
      <c r="A33" s="46" t="s">
        <v>33</v>
      </c>
      <c r="B33" s="229">
        <v>0</v>
      </c>
      <c r="C33" s="229">
        <v>0</v>
      </c>
      <c r="D33" s="229">
        <v>0</v>
      </c>
      <c r="E33" s="229">
        <v>0</v>
      </c>
      <c r="F33" s="229">
        <v>0</v>
      </c>
      <c r="G33" s="229">
        <v>0</v>
      </c>
      <c r="H33" s="229">
        <v>0</v>
      </c>
      <c r="I33" s="229">
        <v>0</v>
      </c>
      <c r="J33" s="229">
        <v>0</v>
      </c>
      <c r="K33" s="229">
        <v>0</v>
      </c>
      <c r="L33" s="229">
        <v>0</v>
      </c>
      <c r="M33" s="229">
        <v>0</v>
      </c>
      <c r="N33" s="229">
        <v>0</v>
      </c>
      <c r="O33" s="229">
        <v>0</v>
      </c>
      <c r="P33" s="229">
        <v>0</v>
      </c>
      <c r="Q33" s="229">
        <v>0</v>
      </c>
      <c r="R33" s="229">
        <v>0.31823143492894079</v>
      </c>
      <c r="S33" s="229">
        <v>0</v>
      </c>
      <c r="T33" s="229">
        <v>0</v>
      </c>
      <c r="U33" s="229">
        <v>0</v>
      </c>
      <c r="V33" s="229">
        <v>0</v>
      </c>
      <c r="W33" s="229">
        <v>0.31823143492902961</v>
      </c>
      <c r="X33" s="229">
        <v>0.31823143492835659</v>
      </c>
      <c r="Y33" s="229">
        <v>0.31823143492845679</v>
      </c>
      <c r="DA33" s="73" t="s">
        <v>2787</v>
      </c>
    </row>
    <row r="34" spans="1:105" ht="12" customHeight="1" x14ac:dyDescent="0.25">
      <c r="A34" s="46" t="s">
        <v>35</v>
      </c>
      <c r="B34" s="229">
        <v>118.5418582088509</v>
      </c>
      <c r="C34" s="229">
        <v>112.6581738254914</v>
      </c>
      <c r="D34" s="229">
        <v>107.0021526203919</v>
      </c>
      <c r="E34" s="229">
        <v>109.6583294539921</v>
      </c>
      <c r="F34" s="229">
        <v>102.2553305499508</v>
      </c>
      <c r="G34" s="229">
        <v>101.225582790342</v>
      </c>
      <c r="H34" s="229">
        <v>92.606378726309444</v>
      </c>
      <c r="I34" s="229">
        <v>88.900968916589932</v>
      </c>
      <c r="J34" s="229">
        <v>81.598297013718238</v>
      </c>
      <c r="K34" s="229">
        <v>66.76775910805928</v>
      </c>
      <c r="L34" s="229">
        <v>71.94967890721523</v>
      </c>
      <c r="M34" s="229">
        <v>69.720565075348873</v>
      </c>
      <c r="N34" s="229">
        <v>64.804318699632802</v>
      </c>
      <c r="O34" s="229">
        <v>68.817163251923731</v>
      </c>
      <c r="P34" s="229">
        <v>67.336663222304892</v>
      </c>
      <c r="Q34" s="229">
        <v>64.931329275454701</v>
      </c>
      <c r="R34" s="229">
        <v>69.034364393460876</v>
      </c>
      <c r="S34" s="229">
        <v>70.049769698553774</v>
      </c>
      <c r="T34" s="229">
        <v>67.85764373704869</v>
      </c>
      <c r="U34" s="229">
        <v>61.157238193838133</v>
      </c>
      <c r="V34" s="229">
        <v>52.905601824733282</v>
      </c>
      <c r="W34" s="229">
        <v>55.722336585870117</v>
      </c>
      <c r="X34" s="229">
        <v>52.209903699935417</v>
      </c>
      <c r="Y34" s="229">
        <v>46.145387795358673</v>
      </c>
      <c r="DA34" s="73" t="s">
        <v>2788</v>
      </c>
    </row>
    <row r="35" spans="1:105" ht="12" customHeight="1" x14ac:dyDescent="0.25">
      <c r="A35" s="46" t="s">
        <v>36</v>
      </c>
      <c r="B35" s="229">
        <v>2.6786069136666391</v>
      </c>
      <c r="C35" s="229">
        <v>2.388155561582979</v>
      </c>
      <c r="D35" s="229">
        <v>2.2913384442197748</v>
      </c>
      <c r="E35" s="229">
        <v>0</v>
      </c>
      <c r="F35" s="229">
        <v>0</v>
      </c>
      <c r="G35" s="229">
        <v>0</v>
      </c>
      <c r="H35" s="229">
        <v>0</v>
      </c>
      <c r="I35" s="229">
        <v>0</v>
      </c>
      <c r="J35" s="229">
        <v>0</v>
      </c>
      <c r="K35" s="229">
        <v>0</v>
      </c>
      <c r="L35" s="229">
        <v>0</v>
      </c>
      <c r="M35" s="229">
        <v>0</v>
      </c>
      <c r="N35" s="229">
        <v>0</v>
      </c>
      <c r="O35" s="229">
        <v>0</v>
      </c>
      <c r="P35" s="229">
        <v>0</v>
      </c>
      <c r="Q35" s="229">
        <v>0</v>
      </c>
      <c r="R35" s="229">
        <v>0</v>
      </c>
      <c r="S35" s="229">
        <v>0</v>
      </c>
      <c r="T35" s="229">
        <v>0</v>
      </c>
      <c r="U35" s="229">
        <v>0</v>
      </c>
      <c r="V35" s="229">
        <v>0</v>
      </c>
      <c r="W35" s="229">
        <v>0</v>
      </c>
      <c r="X35" s="229">
        <v>0</v>
      </c>
      <c r="Y35" s="229">
        <v>0</v>
      </c>
      <c r="DA35" s="73" t="s">
        <v>2789</v>
      </c>
    </row>
    <row r="36" spans="1:105" ht="12" customHeight="1" x14ac:dyDescent="0.25">
      <c r="A36" s="46" t="s">
        <v>38</v>
      </c>
      <c r="B36" s="229">
        <v>0</v>
      </c>
      <c r="C36" s="229">
        <v>0</v>
      </c>
      <c r="D36" s="229">
        <v>0</v>
      </c>
      <c r="E36" s="229">
        <v>3.0063050132566111</v>
      </c>
      <c r="F36" s="229">
        <v>0.41492516340692831</v>
      </c>
      <c r="G36" s="229">
        <v>0.48538521696760101</v>
      </c>
      <c r="H36" s="229">
        <v>5.5272248095412042</v>
      </c>
      <c r="I36" s="229">
        <v>0.65761777189103976</v>
      </c>
      <c r="J36" s="229">
        <v>0.64981079795641761</v>
      </c>
      <c r="K36" s="229">
        <v>0.62630532408783446</v>
      </c>
      <c r="L36" s="229">
        <v>0.68893021969304913</v>
      </c>
      <c r="M36" s="229">
        <v>0.57151558644001044</v>
      </c>
      <c r="N36" s="229">
        <v>0.67328808780261773</v>
      </c>
      <c r="O36" s="229">
        <v>0.65761777188998793</v>
      </c>
      <c r="P36" s="229">
        <v>0.73591298340652711</v>
      </c>
      <c r="Q36" s="229">
        <v>0.75158329931797796</v>
      </c>
      <c r="R36" s="229">
        <v>0.77506058916459963</v>
      </c>
      <c r="S36" s="229">
        <v>0.72807782545048783</v>
      </c>
      <c r="T36" s="229">
        <v>0.50889069083482052</v>
      </c>
      <c r="U36" s="229">
        <v>0.93945798613196974</v>
      </c>
      <c r="V36" s="229">
        <v>0.83768548476949112</v>
      </c>
      <c r="W36" s="229">
        <v>0.50105553287898497</v>
      </c>
      <c r="X36" s="229">
        <v>0.1879028708345781</v>
      </c>
      <c r="Y36" s="229">
        <v>0.19570984476911971</v>
      </c>
      <c r="DA36" s="73" t="s">
        <v>2790</v>
      </c>
    </row>
    <row r="37" spans="1:105" ht="12" customHeight="1" x14ac:dyDescent="0.25">
      <c r="A37" s="46" t="s">
        <v>39</v>
      </c>
      <c r="B37" s="229">
        <v>0</v>
      </c>
      <c r="C37" s="229">
        <v>0</v>
      </c>
      <c r="D37" s="229">
        <v>0</v>
      </c>
      <c r="E37" s="229">
        <v>8.8246418327029321</v>
      </c>
      <c r="F37" s="229">
        <v>10.50600582121368</v>
      </c>
      <c r="G37" s="229">
        <v>8.7857706118059227</v>
      </c>
      <c r="H37" s="229">
        <v>8.795497163925706</v>
      </c>
      <c r="I37" s="229">
        <v>7.5903493658503134</v>
      </c>
      <c r="J37" s="229">
        <v>7.7167245682488614</v>
      </c>
      <c r="K37" s="229">
        <v>4.9274083276755443</v>
      </c>
      <c r="L37" s="229">
        <v>24.501044846673441</v>
      </c>
      <c r="M37" s="229">
        <v>24.598240392712238</v>
      </c>
      <c r="N37" s="229">
        <v>34.346169937509501</v>
      </c>
      <c r="O37" s="229">
        <v>7.4445910343882069</v>
      </c>
      <c r="P37" s="229">
        <v>6.5699010953000609</v>
      </c>
      <c r="Q37" s="229">
        <v>22.333738115562038</v>
      </c>
      <c r="R37" s="229">
        <v>6.5407214389311523</v>
      </c>
      <c r="S37" s="229">
        <v>6.3463653344650961</v>
      </c>
      <c r="T37" s="229">
        <v>6.2588963405569862</v>
      </c>
      <c r="U37" s="229">
        <v>5.2870108554355273</v>
      </c>
      <c r="V37" s="229">
        <v>4.6261301250575606</v>
      </c>
      <c r="W37" s="229">
        <v>4.6844544501952328</v>
      </c>
      <c r="X37" s="229">
        <v>4.0138471676848813</v>
      </c>
      <c r="Y37" s="229">
        <v>3.8097645110979301</v>
      </c>
      <c r="DA37" s="73" t="s">
        <v>2791</v>
      </c>
    </row>
    <row r="38" spans="1:105" ht="12" customHeight="1" x14ac:dyDescent="0.25">
      <c r="A38" s="57" t="s">
        <v>2731</v>
      </c>
      <c r="B38" s="261">
        <v>53.800036907911988</v>
      </c>
      <c r="C38" s="261">
        <v>55.226636131778022</v>
      </c>
      <c r="D38" s="261">
        <v>54.352223956749107</v>
      </c>
      <c r="E38" s="261">
        <v>42.725566919389678</v>
      </c>
      <c r="F38" s="261">
        <v>40.697136314599653</v>
      </c>
      <c r="G38" s="261">
        <v>42.173368121558177</v>
      </c>
      <c r="H38" s="261">
        <v>37.541894500412248</v>
      </c>
      <c r="I38" s="261">
        <v>40.029127213592083</v>
      </c>
      <c r="J38" s="261">
        <v>33.480949430036333</v>
      </c>
      <c r="K38" s="261">
        <v>28.958919774210958</v>
      </c>
      <c r="L38" s="261">
        <v>31.186646187122211</v>
      </c>
      <c r="M38" s="261">
        <v>31.579958367120419</v>
      </c>
      <c r="N38" s="261">
        <v>29.910264792811621</v>
      </c>
      <c r="O38" s="261">
        <v>28.105132555105779</v>
      </c>
      <c r="P38" s="261">
        <v>27.434870867536041</v>
      </c>
      <c r="Q38" s="261">
        <v>28.307719690495929</v>
      </c>
      <c r="R38" s="261">
        <v>27.436343668292611</v>
      </c>
      <c r="S38" s="261">
        <v>27.28290906791959</v>
      </c>
      <c r="T38" s="261">
        <v>26.682336374099268</v>
      </c>
      <c r="U38" s="261">
        <v>24.337551189222591</v>
      </c>
      <c r="V38" s="261">
        <v>21.76136419668045</v>
      </c>
      <c r="W38" s="261">
        <v>22.25366941215912</v>
      </c>
      <c r="X38" s="261">
        <v>21.408581672273169</v>
      </c>
      <c r="Y38" s="261">
        <v>19.349827964896491</v>
      </c>
      <c r="DA38" s="70" t="s">
        <v>2792</v>
      </c>
    </row>
    <row r="39" spans="1:105" ht="12" customHeight="1" x14ac:dyDescent="0.25">
      <c r="A39" s="57" t="s">
        <v>2733</v>
      </c>
      <c r="B39" s="261">
        <f t="shared" ref="B39:Y39" si="0">B40+B46+B57+B58</f>
        <v>103.09106497040298</v>
      </c>
      <c r="C39" s="261">
        <f t="shared" si="0"/>
        <v>102.96693853892774</v>
      </c>
      <c r="D39" s="261">
        <f t="shared" si="0"/>
        <v>99.01317432414146</v>
      </c>
      <c r="E39" s="261">
        <f t="shared" si="0"/>
        <v>90.859752171841251</v>
      </c>
      <c r="F39" s="261">
        <f t="shared" si="0"/>
        <v>83.162077558718508</v>
      </c>
      <c r="G39" s="261">
        <f t="shared" si="0"/>
        <v>83.072595709742373</v>
      </c>
      <c r="H39" s="261">
        <f t="shared" si="0"/>
        <v>76.396251916237873</v>
      </c>
      <c r="I39" s="261">
        <f t="shared" si="0"/>
        <v>77.244464033043542</v>
      </c>
      <c r="J39" s="261">
        <f t="shared" si="0"/>
        <v>65.833576267387599</v>
      </c>
      <c r="K39" s="261">
        <f t="shared" si="0"/>
        <v>55.781668836541442</v>
      </c>
      <c r="L39" s="261">
        <f t="shared" si="0"/>
        <v>63.545403491102412</v>
      </c>
      <c r="M39" s="261">
        <f t="shared" si="0"/>
        <v>62.756474104051179</v>
      </c>
      <c r="N39" s="261">
        <f t="shared" si="0"/>
        <v>61.607781330357255</v>
      </c>
      <c r="O39" s="261">
        <f t="shared" si="0"/>
        <v>54.644897688280224</v>
      </c>
      <c r="P39" s="261">
        <f t="shared" si="0"/>
        <v>52.587828492433431</v>
      </c>
      <c r="Q39" s="261">
        <f t="shared" si="0"/>
        <v>56.34357186234439</v>
      </c>
      <c r="R39" s="261">
        <f t="shared" si="0"/>
        <v>52.862172734657868</v>
      </c>
      <c r="S39" s="261">
        <f t="shared" si="0"/>
        <v>52.609829457619618</v>
      </c>
      <c r="T39" s="261">
        <f t="shared" si="0"/>
        <v>51.12562714011618</v>
      </c>
      <c r="U39" s="261">
        <f t="shared" si="0"/>
        <v>46.409097938859276</v>
      </c>
      <c r="V39" s="261">
        <f t="shared" si="0"/>
        <v>40.988979052924307</v>
      </c>
      <c r="W39" s="261">
        <f t="shared" si="0"/>
        <v>42.295958261459184</v>
      </c>
      <c r="X39" s="261">
        <f t="shared" si="0"/>
        <v>39.982525764150395</v>
      </c>
      <c r="Y39" s="261">
        <f t="shared" si="0"/>
        <v>35.870372379542104</v>
      </c>
      <c r="DA39" s="70"/>
    </row>
    <row r="40" spans="1:105" ht="12" customHeight="1" x14ac:dyDescent="0.25">
      <c r="A40" s="60" t="s">
        <v>2734</v>
      </c>
      <c r="B40" s="329">
        <v>24.478755043057649</v>
      </c>
      <c r="C40" s="329">
        <v>23.42558956596995</v>
      </c>
      <c r="D40" s="329">
        <v>21.666933297460709</v>
      </c>
      <c r="E40" s="329">
        <v>24.722362142049761</v>
      </c>
      <c r="F40" s="329">
        <v>21.506946300989721</v>
      </c>
      <c r="G40" s="329">
        <v>20.45857717957356</v>
      </c>
      <c r="H40" s="329">
        <v>19.661880188585471</v>
      </c>
      <c r="I40" s="329">
        <v>18.46525848777587</v>
      </c>
      <c r="J40" s="329">
        <v>16.16776071933133</v>
      </c>
      <c r="K40" s="329">
        <v>13.309739073953979</v>
      </c>
      <c r="L40" s="329">
        <v>16.17360242340974</v>
      </c>
      <c r="M40" s="329">
        <v>15.43521355630458</v>
      </c>
      <c r="N40" s="329">
        <v>15.760646817652219</v>
      </c>
      <c r="O40" s="329">
        <v>13.19527184621235</v>
      </c>
      <c r="P40" s="329">
        <v>12.44090967178254</v>
      </c>
      <c r="Q40" s="329">
        <v>13.890577827195481</v>
      </c>
      <c r="R40" s="329">
        <v>12.60368352980246</v>
      </c>
      <c r="S40" s="329">
        <v>12.561614175946181</v>
      </c>
      <c r="T40" s="329">
        <v>12.090652513592641</v>
      </c>
      <c r="U40" s="329">
        <v>10.900037153258211</v>
      </c>
      <c r="V40" s="329">
        <v>9.4440789533541523</v>
      </c>
      <c r="W40" s="329">
        <v>9.8845427891312987</v>
      </c>
      <c r="X40" s="329">
        <v>9.0917489356190231</v>
      </c>
      <c r="Y40" s="329">
        <v>8.0563467543583407</v>
      </c>
      <c r="DA40" s="72" t="s">
        <v>2793</v>
      </c>
    </row>
    <row r="41" spans="1:105" ht="12" customHeight="1" x14ac:dyDescent="0.25">
      <c r="A41" s="59" t="s">
        <v>28</v>
      </c>
      <c r="B41" s="230">
        <v>1.0378102301659571</v>
      </c>
      <c r="C41" s="230">
        <v>1.1136785268712761</v>
      </c>
      <c r="D41" s="230">
        <v>0.61983823174104624</v>
      </c>
      <c r="E41" s="230">
        <v>0.98931059257351817</v>
      </c>
      <c r="F41" s="230">
        <v>1.2854093590348079</v>
      </c>
      <c r="G41" s="230">
        <v>0.77393140394728399</v>
      </c>
      <c r="H41" s="230">
        <v>0.99399758079775158</v>
      </c>
      <c r="I41" s="230">
        <v>0.8008429819797015</v>
      </c>
      <c r="J41" s="230">
        <v>0.68447493936329429</v>
      </c>
      <c r="K41" s="230">
        <v>0.53291988583788974</v>
      </c>
      <c r="L41" s="230">
        <v>0.52415559210349616</v>
      </c>
      <c r="M41" s="230">
        <v>0.32202744353107338</v>
      </c>
      <c r="N41" s="230">
        <v>0.27601936891312512</v>
      </c>
      <c r="O41" s="230">
        <v>0.36142044155217218</v>
      </c>
      <c r="P41" s="230">
        <v>0.29168436786879171</v>
      </c>
      <c r="Q41" s="230">
        <v>0.31621223618773642</v>
      </c>
      <c r="R41" s="230">
        <v>0.23445771583867669</v>
      </c>
      <c r="S41" s="230">
        <v>0.19768415101222669</v>
      </c>
      <c r="T41" s="230">
        <v>0.23179849357028309</v>
      </c>
      <c r="U41" s="230">
        <v>0.19760848114643709</v>
      </c>
      <c r="V41" s="230">
        <v>0.13220993581171339</v>
      </c>
      <c r="W41" s="230">
        <v>0.14094640710131001</v>
      </c>
      <c r="X41" s="230">
        <v>0</v>
      </c>
      <c r="Y41" s="230">
        <v>0</v>
      </c>
      <c r="DA41" s="71" t="s">
        <v>2794</v>
      </c>
    </row>
    <row r="42" spans="1:105" ht="12" customHeight="1" x14ac:dyDescent="0.25">
      <c r="A42" s="59" t="s">
        <v>31</v>
      </c>
      <c r="B42" s="295">
        <v>0.17077310267198961</v>
      </c>
      <c r="C42" s="295">
        <v>0.17062372340515691</v>
      </c>
      <c r="D42" s="295">
        <v>0.17071250624342221</v>
      </c>
      <c r="E42" s="295">
        <v>1.9171999748435851</v>
      </c>
      <c r="F42" s="295">
        <v>0.17353856945657731</v>
      </c>
      <c r="G42" s="295">
        <v>0.17249829685883319</v>
      </c>
      <c r="H42" s="295">
        <v>0.17910403419550749</v>
      </c>
      <c r="I42" s="295">
        <v>5.640008801980028E-2</v>
      </c>
      <c r="J42" s="295">
        <v>5.7993251789455337E-2</v>
      </c>
      <c r="K42" s="295">
        <v>5.7341781480534947E-2</v>
      </c>
      <c r="L42" s="295">
        <v>6.5606049081614104E-2</v>
      </c>
      <c r="M42" s="295">
        <v>6.6258799333844987E-2</v>
      </c>
      <c r="N42" s="295">
        <v>0.1429228625647023</v>
      </c>
      <c r="O42" s="295">
        <v>0.11733983587385199</v>
      </c>
      <c r="P42" s="295">
        <v>5.84537500682683E-2</v>
      </c>
      <c r="Q42" s="295">
        <v>6.5647842775249141E-2</v>
      </c>
      <c r="R42" s="295">
        <v>5.4921392192086339E-2</v>
      </c>
      <c r="S42" s="295">
        <v>5.4618271515494192E-2</v>
      </c>
      <c r="T42" s="295">
        <v>5.4574641917203362E-2</v>
      </c>
      <c r="U42" s="295">
        <v>5.4717112417351027E-2</v>
      </c>
      <c r="V42" s="295">
        <v>5.4772382813744643E-2</v>
      </c>
      <c r="W42" s="295">
        <v>5.4616611336959803E-2</v>
      </c>
      <c r="X42" s="295">
        <v>5.4210688765148327E-2</v>
      </c>
      <c r="Y42" s="295">
        <v>5.4474101510749807E-2</v>
      </c>
      <c r="DA42" s="122" t="s">
        <v>2795</v>
      </c>
    </row>
    <row r="43" spans="1:105" ht="12" customHeight="1" x14ac:dyDescent="0.25">
      <c r="A43" s="59" t="s">
        <v>159</v>
      </c>
      <c r="B43" s="295">
        <v>3.9092586445540021</v>
      </c>
      <c r="C43" s="295">
        <v>3.70819923888397</v>
      </c>
      <c r="D43" s="295">
        <v>3.4793544587789649</v>
      </c>
      <c r="E43" s="295">
        <v>3.3213210489831448</v>
      </c>
      <c r="F43" s="295">
        <v>2.746936496410084</v>
      </c>
      <c r="G43" s="295">
        <v>2.6260762860600662</v>
      </c>
      <c r="H43" s="295">
        <v>2.339598482795525</v>
      </c>
      <c r="I43" s="295">
        <v>2.8101522331529418</v>
      </c>
      <c r="J43" s="295">
        <v>1.675193664520046</v>
      </c>
      <c r="K43" s="295">
        <v>1.5764863159716771</v>
      </c>
      <c r="L43" s="295">
        <v>1.5687721530781431</v>
      </c>
      <c r="M43" s="295">
        <v>1.3435009149426289</v>
      </c>
      <c r="N43" s="295">
        <v>1.4281591595408289</v>
      </c>
      <c r="O43" s="295">
        <v>1.0740318819419601</v>
      </c>
      <c r="P43" s="295">
        <v>0.81805328551149836</v>
      </c>
      <c r="Q43" s="295">
        <v>0.94984838811500627</v>
      </c>
      <c r="R43" s="295">
        <v>0.86001925908501708</v>
      </c>
      <c r="S43" s="295">
        <v>0.80738210349393102</v>
      </c>
      <c r="T43" s="295">
        <v>0.67264139219564212</v>
      </c>
      <c r="U43" s="295">
        <v>0.58475914646954019</v>
      </c>
      <c r="V43" s="295">
        <v>0.54165376326499082</v>
      </c>
      <c r="W43" s="295">
        <v>0.53988854348362325</v>
      </c>
      <c r="X43" s="295">
        <v>0.53918005602388797</v>
      </c>
      <c r="Y43" s="295">
        <v>0.44821516578288961</v>
      </c>
      <c r="DA43" s="122" t="s">
        <v>2796</v>
      </c>
    </row>
    <row r="44" spans="1:105" ht="12" customHeight="1" x14ac:dyDescent="0.25">
      <c r="A44" s="59" t="s">
        <v>32</v>
      </c>
      <c r="B44" s="295">
        <v>1.0398014184637521</v>
      </c>
      <c r="C44" s="295">
        <v>1.0388918796013</v>
      </c>
      <c r="D44" s="295">
        <v>0.8661930731073928</v>
      </c>
      <c r="E44" s="295">
        <v>0.67971586764512226</v>
      </c>
      <c r="F44" s="295">
        <v>0.67975245929640915</v>
      </c>
      <c r="G44" s="295">
        <v>0.54017773847871364</v>
      </c>
      <c r="H44" s="295">
        <v>0.51353081801371037</v>
      </c>
      <c r="I44" s="295">
        <v>0.45008914459461807</v>
      </c>
      <c r="J44" s="295">
        <v>0.45379146253310432</v>
      </c>
      <c r="K44" s="295">
        <v>0.40310987528877862</v>
      </c>
      <c r="L44" s="295">
        <v>0.46120726598730399</v>
      </c>
      <c r="M44" s="295">
        <v>0.41403992301144688</v>
      </c>
      <c r="N44" s="295">
        <v>0.39071497236315827</v>
      </c>
      <c r="O44" s="295">
        <v>0.27495501650736032</v>
      </c>
      <c r="P44" s="295">
        <v>0.18280131869791849</v>
      </c>
      <c r="Q44" s="295">
        <v>0.10505329152900671</v>
      </c>
      <c r="R44" s="295">
        <v>4.5835754870551422E-2</v>
      </c>
      <c r="S44" s="295">
        <v>0</v>
      </c>
      <c r="T44" s="295">
        <v>0</v>
      </c>
      <c r="U44" s="295">
        <v>0</v>
      </c>
      <c r="V44" s="295">
        <v>0</v>
      </c>
      <c r="W44" s="295">
        <v>0</v>
      </c>
      <c r="X44" s="295">
        <v>0</v>
      </c>
      <c r="Y44" s="295">
        <v>0</v>
      </c>
      <c r="DA44" s="122" t="s">
        <v>2797</v>
      </c>
    </row>
    <row r="45" spans="1:105" ht="12" customHeight="1" x14ac:dyDescent="0.25">
      <c r="A45" s="59" t="s">
        <v>35</v>
      </c>
      <c r="B45" s="295">
        <v>18.321111647201949</v>
      </c>
      <c r="C45" s="295">
        <v>17.394196197208249</v>
      </c>
      <c r="D45" s="295">
        <v>16.53083502758988</v>
      </c>
      <c r="E45" s="295">
        <v>17.814814658004391</v>
      </c>
      <c r="F45" s="295">
        <v>16.621309416791838</v>
      </c>
      <c r="G45" s="295">
        <v>16.345893454228658</v>
      </c>
      <c r="H45" s="295">
        <v>15.635649272782979</v>
      </c>
      <c r="I45" s="295">
        <v>14.34777404002881</v>
      </c>
      <c r="J45" s="295">
        <v>13.29630740112543</v>
      </c>
      <c r="K45" s="295">
        <v>10.7398812153751</v>
      </c>
      <c r="L45" s="295">
        <v>13.55386136315918</v>
      </c>
      <c r="M45" s="295">
        <v>13.28938647548558</v>
      </c>
      <c r="N45" s="295">
        <v>13.522830454270411</v>
      </c>
      <c r="O45" s="295">
        <v>11.367524670337</v>
      </c>
      <c r="P45" s="295">
        <v>11.089916949636059</v>
      </c>
      <c r="Q45" s="295">
        <v>12.45381606858848</v>
      </c>
      <c r="R45" s="295">
        <v>11.40844940781613</v>
      </c>
      <c r="S45" s="295">
        <v>11.501929649924531</v>
      </c>
      <c r="T45" s="295">
        <v>11.131637985909521</v>
      </c>
      <c r="U45" s="295">
        <v>10.062952413224879</v>
      </c>
      <c r="V45" s="295">
        <v>8.7154428714637042</v>
      </c>
      <c r="W45" s="295">
        <v>9.1490912272094054</v>
      </c>
      <c r="X45" s="295">
        <v>8.4983581908299861</v>
      </c>
      <c r="Y45" s="295">
        <v>7.5536574870647017</v>
      </c>
      <c r="DA45" s="122" t="s">
        <v>2798</v>
      </c>
    </row>
    <row r="46" spans="1:105" ht="12" customHeight="1" x14ac:dyDescent="0.25">
      <c r="A46" s="60" t="s">
        <v>2741</v>
      </c>
      <c r="B46" s="329">
        <v>16.56497846783909</v>
      </c>
      <c r="C46" s="329">
        <v>15.848727287078651</v>
      </c>
      <c r="D46" s="329">
        <v>14.662074821029471</v>
      </c>
      <c r="E46" s="329">
        <v>16.862193119046939</v>
      </c>
      <c r="F46" s="329">
        <v>14.71931389598798</v>
      </c>
      <c r="G46" s="329">
        <v>13.97566991562968</v>
      </c>
      <c r="H46" s="329">
        <v>13.437480023432601</v>
      </c>
      <c r="I46" s="329">
        <v>12.61379996185201</v>
      </c>
      <c r="J46" s="329">
        <v>11.05239283943874</v>
      </c>
      <c r="K46" s="329">
        <v>9.0737427499040066</v>
      </c>
      <c r="L46" s="329">
        <v>11.404387580692919</v>
      </c>
      <c r="M46" s="329">
        <v>10.90024195930088</v>
      </c>
      <c r="N46" s="329">
        <v>11.351765730378879</v>
      </c>
      <c r="O46" s="329">
        <v>9.0361076442104356</v>
      </c>
      <c r="P46" s="329">
        <v>8.5064102986870225</v>
      </c>
      <c r="Q46" s="329">
        <v>9.8058330396015574</v>
      </c>
      <c r="R46" s="329">
        <v>8.616282108653138</v>
      </c>
      <c r="S46" s="329">
        <v>8.5829635939404341</v>
      </c>
      <c r="T46" s="329">
        <v>8.2623606234594522</v>
      </c>
      <c r="U46" s="329">
        <v>7.4406765922006768</v>
      </c>
      <c r="V46" s="329">
        <v>6.4476203405688359</v>
      </c>
      <c r="W46" s="329">
        <v>6.7463624061012677</v>
      </c>
      <c r="X46" s="329">
        <v>6.2003595083511813</v>
      </c>
      <c r="Y46" s="329">
        <v>5.4979593466903456</v>
      </c>
      <c r="DA46" s="72" t="s">
        <v>2799</v>
      </c>
    </row>
    <row r="47" spans="1:105" ht="12" customHeight="1" x14ac:dyDescent="0.25">
      <c r="A47" s="64" t="s">
        <v>28</v>
      </c>
      <c r="B47" s="229">
        <v>0.68362008460388846</v>
      </c>
      <c r="C47" s="229">
        <v>0.73433655121520125</v>
      </c>
      <c r="D47" s="229">
        <v>0.40846329822153138</v>
      </c>
      <c r="E47" s="229">
        <v>0.61996894118450374</v>
      </c>
      <c r="F47" s="229">
        <v>0.80508018399654124</v>
      </c>
      <c r="G47" s="229">
        <v>0.48793396274277939</v>
      </c>
      <c r="H47" s="229">
        <v>0.59935932421835547</v>
      </c>
      <c r="I47" s="229">
        <v>0.50518017234990698</v>
      </c>
      <c r="J47" s="229">
        <v>0.42764614022377018</v>
      </c>
      <c r="K47" s="229">
        <v>0.33729212803940489</v>
      </c>
      <c r="L47" s="229">
        <v>0.28327157769414352</v>
      </c>
      <c r="M47" s="229">
        <v>0.1719989548503498</v>
      </c>
      <c r="N47" s="229">
        <v>0.13466441895150719</v>
      </c>
      <c r="O47" s="229">
        <v>0.2227514449576885</v>
      </c>
      <c r="P47" s="229">
        <v>0.18030734124879411</v>
      </c>
      <c r="Q47" s="229">
        <v>0.16784463917631279</v>
      </c>
      <c r="R47" s="229">
        <v>0.1444375776314365</v>
      </c>
      <c r="S47" s="229">
        <v>0.1225701770813464</v>
      </c>
      <c r="T47" s="229">
        <v>0.1438557637829358</v>
      </c>
      <c r="U47" s="229">
        <v>0.1222657968888201</v>
      </c>
      <c r="V47" s="229">
        <v>8.1705868313590654E-2</v>
      </c>
      <c r="W47" s="229">
        <v>8.7394142939130906E-2</v>
      </c>
      <c r="X47" s="229">
        <v>0</v>
      </c>
      <c r="Y47" s="229">
        <v>0</v>
      </c>
      <c r="DA47" s="73" t="s">
        <v>2800</v>
      </c>
    </row>
    <row r="48" spans="1:105" ht="12" customHeight="1" x14ac:dyDescent="0.25">
      <c r="A48" s="64" t="s">
        <v>30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2801</v>
      </c>
    </row>
    <row r="49" spans="1:105" ht="12" customHeight="1" x14ac:dyDescent="0.25">
      <c r="A49" s="64" t="s">
        <v>31</v>
      </c>
      <c r="B49" s="229">
        <v>0.1136118893047933</v>
      </c>
      <c r="C49" s="229">
        <v>0.1136271624300927</v>
      </c>
      <c r="D49" s="229">
        <v>0.1136180849225274</v>
      </c>
      <c r="E49" s="229">
        <v>1.2134227561768001</v>
      </c>
      <c r="F49" s="229">
        <v>0.109774417015523</v>
      </c>
      <c r="G49" s="229">
        <v>0.10983754999969381</v>
      </c>
      <c r="H49" s="229">
        <v>0.1090723709146722</v>
      </c>
      <c r="I49" s="229">
        <v>3.5932393842210801E-2</v>
      </c>
      <c r="J49" s="229">
        <v>3.6594170948184603E-2</v>
      </c>
      <c r="K49" s="229">
        <v>3.6654129289313581E-2</v>
      </c>
      <c r="L49" s="229">
        <v>3.5809157982768333E-2</v>
      </c>
      <c r="M49" s="229">
        <v>3.5742418223115302E-2</v>
      </c>
      <c r="N49" s="229">
        <v>7.042428651211613E-2</v>
      </c>
      <c r="O49" s="229">
        <v>7.3039996038006497E-2</v>
      </c>
      <c r="P49" s="229">
        <v>3.6493883372060242E-2</v>
      </c>
      <c r="Q49" s="229">
        <v>3.5193034043827218E-2</v>
      </c>
      <c r="R49" s="229">
        <v>3.4171547825366258E-2</v>
      </c>
      <c r="S49" s="229">
        <v>3.4202540078582942E-2</v>
      </c>
      <c r="T49" s="229">
        <v>3.4207000940754989E-2</v>
      </c>
      <c r="U49" s="229">
        <v>3.4192434195044842E-2</v>
      </c>
      <c r="V49" s="229">
        <v>3.4186783131789397E-2</v>
      </c>
      <c r="W49" s="229">
        <v>3.4202709821795033E-2</v>
      </c>
      <c r="X49" s="229">
        <v>3.4244212946057118E-2</v>
      </c>
      <c r="Y49" s="229">
        <v>3.4217280588289517E-2</v>
      </c>
      <c r="DA49" s="73" t="s">
        <v>2802</v>
      </c>
    </row>
    <row r="50" spans="1:105" ht="12" customHeight="1" x14ac:dyDescent="0.25">
      <c r="A50" s="64" t="s">
        <v>159</v>
      </c>
      <c r="B50" s="229">
        <v>2.6502087366473228</v>
      </c>
      <c r="C50" s="229">
        <v>2.5164434182080879</v>
      </c>
      <c r="D50" s="229">
        <v>2.3597291870261099</v>
      </c>
      <c r="E50" s="229">
        <v>2.1420861914700442</v>
      </c>
      <c r="F50" s="229">
        <v>1.770659724352295</v>
      </c>
      <c r="G50" s="229">
        <v>1.703941681430029</v>
      </c>
      <c r="H50" s="229">
        <v>1.451884535714099</v>
      </c>
      <c r="I50" s="229">
        <v>1.824389566506079</v>
      </c>
      <c r="J50" s="229">
        <v>1.0771615345255581</v>
      </c>
      <c r="K50" s="229">
        <v>1.0268885099643741</v>
      </c>
      <c r="L50" s="229">
        <v>0.87255228334619128</v>
      </c>
      <c r="M50" s="229">
        <v>0.73851564495985544</v>
      </c>
      <c r="N50" s="229">
        <v>0.71709834864131761</v>
      </c>
      <c r="O50" s="229">
        <v>0.68126142862194705</v>
      </c>
      <c r="P50" s="229">
        <v>0.52043998750548137</v>
      </c>
      <c r="Q50" s="229">
        <v>0.5188859403345446</v>
      </c>
      <c r="R50" s="229">
        <v>0.545271317356951</v>
      </c>
      <c r="S50" s="229">
        <v>0.51520597385549727</v>
      </c>
      <c r="T50" s="229">
        <v>0.42962451682718611</v>
      </c>
      <c r="U50" s="229">
        <v>0.37236189862746177</v>
      </c>
      <c r="V50" s="229">
        <v>0.34450833215303722</v>
      </c>
      <c r="W50" s="229">
        <v>0.34452539526187143</v>
      </c>
      <c r="X50" s="229">
        <v>0.34707029620523222</v>
      </c>
      <c r="Y50" s="229">
        <v>0.28689522868852529</v>
      </c>
      <c r="DA50" s="73" t="s">
        <v>2803</v>
      </c>
    </row>
    <row r="51" spans="1:105" ht="12" customHeight="1" x14ac:dyDescent="0.25">
      <c r="A51" s="64" t="s">
        <v>32</v>
      </c>
      <c r="B51" s="229">
        <v>0.68339763491197836</v>
      </c>
      <c r="C51" s="229">
        <v>0.68348950573440048</v>
      </c>
      <c r="D51" s="229">
        <v>0.56952866271430813</v>
      </c>
      <c r="E51" s="229">
        <v>0.42500191017281019</v>
      </c>
      <c r="F51" s="229">
        <v>0.4247903738293819</v>
      </c>
      <c r="G51" s="229">
        <v>0.3397985026575307</v>
      </c>
      <c r="H51" s="229">
        <v>0.30895458866638092</v>
      </c>
      <c r="I51" s="229">
        <v>0.28328505331653159</v>
      </c>
      <c r="J51" s="229">
        <v>0.2828847431424184</v>
      </c>
      <c r="K51" s="229">
        <v>0.25456220046098371</v>
      </c>
      <c r="L51" s="229">
        <v>0.24869389150668339</v>
      </c>
      <c r="M51" s="229">
        <v>0.22064868442392921</v>
      </c>
      <c r="N51" s="229">
        <v>0.1901952018106976</v>
      </c>
      <c r="O51" s="229">
        <v>0.1690813338060452</v>
      </c>
      <c r="P51" s="229">
        <v>0.11274720347653611</v>
      </c>
      <c r="Q51" s="229">
        <v>5.5637123352006781E-2</v>
      </c>
      <c r="R51" s="229">
        <v>2.8173853654943661E-2</v>
      </c>
      <c r="S51" s="229">
        <v>0</v>
      </c>
      <c r="T51" s="229">
        <v>0</v>
      </c>
      <c r="U51" s="229">
        <v>0</v>
      </c>
      <c r="V51" s="229">
        <v>0</v>
      </c>
      <c r="W51" s="229">
        <v>0</v>
      </c>
      <c r="X51" s="229">
        <v>0</v>
      </c>
      <c r="Y51" s="229">
        <v>0</v>
      </c>
      <c r="DA51" s="73" t="s">
        <v>2804</v>
      </c>
    </row>
    <row r="52" spans="1:105" ht="12" customHeight="1" x14ac:dyDescent="0.25">
      <c r="A52" s="64" t="s">
        <v>33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3.2642460571739272E-2</v>
      </c>
      <c r="S52" s="229">
        <v>0</v>
      </c>
      <c r="T52" s="229">
        <v>0</v>
      </c>
      <c r="U52" s="229">
        <v>0</v>
      </c>
      <c r="V52" s="229">
        <v>0</v>
      </c>
      <c r="W52" s="229">
        <v>3.2642460571748383E-2</v>
      </c>
      <c r="X52" s="229">
        <v>3.2642460571679341E-2</v>
      </c>
      <c r="Y52" s="229">
        <v>3.2642460571689617E-2</v>
      </c>
      <c r="DA52" s="73" t="s">
        <v>2805</v>
      </c>
    </row>
    <row r="53" spans="1:105" ht="12" customHeight="1" x14ac:dyDescent="0.25">
      <c r="A53" s="64" t="s">
        <v>35</v>
      </c>
      <c r="B53" s="229">
        <v>12.159383102889119</v>
      </c>
      <c r="C53" s="229">
        <v>11.555866559832159</v>
      </c>
      <c r="D53" s="229">
        <v>10.97570247509425</v>
      </c>
      <c r="E53" s="229">
        <v>11.248158738196359</v>
      </c>
      <c r="F53" s="229">
        <v>10.48879912341866</v>
      </c>
      <c r="G53" s="229">
        <v>10.38317316396757</v>
      </c>
      <c r="H53" s="229">
        <v>9.4990617973994471</v>
      </c>
      <c r="I53" s="229">
        <v>9.1189808866531088</v>
      </c>
      <c r="J53" s="229">
        <v>8.3699122733935063</v>
      </c>
      <c r="K53" s="229">
        <v>6.8486758532665801</v>
      </c>
      <c r="L53" s="229">
        <v>7.3802091782746277</v>
      </c>
      <c r="M53" s="229">
        <v>7.1515587296385146</v>
      </c>
      <c r="N53" s="229">
        <v>6.6472767484567967</v>
      </c>
      <c r="O53" s="229">
        <v>7.0588926534283587</v>
      </c>
      <c r="P53" s="229">
        <v>6.9070309624106816</v>
      </c>
      <c r="Q53" s="229">
        <v>6.6603048068394832</v>
      </c>
      <c r="R53" s="229">
        <v>7.0811719725671072</v>
      </c>
      <c r="S53" s="229">
        <v>7.1853267605541271</v>
      </c>
      <c r="T53" s="229">
        <v>6.9604703277422812</v>
      </c>
      <c r="U53" s="229">
        <v>6.2731789424404143</v>
      </c>
      <c r="V53" s="229">
        <v>5.4267706833349614</v>
      </c>
      <c r="W53" s="229">
        <v>5.7156961108370794</v>
      </c>
      <c r="X53" s="229">
        <v>5.3554097299030108</v>
      </c>
      <c r="Y53" s="229">
        <v>4.7333444667839357</v>
      </c>
      <c r="DA53" s="73" t="s">
        <v>2806</v>
      </c>
    </row>
    <row r="54" spans="1:105" ht="12" customHeight="1" x14ac:dyDescent="0.25">
      <c r="A54" s="64" t="s">
        <v>36</v>
      </c>
      <c r="B54" s="229">
        <v>0.27475701948198622</v>
      </c>
      <c r="C54" s="229">
        <v>0.2449640896587077</v>
      </c>
      <c r="D54" s="229">
        <v>0.23503311305074451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2807</v>
      </c>
    </row>
    <row r="55" spans="1:105" ht="12" customHeight="1" x14ac:dyDescent="0.25">
      <c r="A55" s="64" t="s">
        <v>38</v>
      </c>
      <c r="B55" s="229">
        <v>0</v>
      </c>
      <c r="C55" s="229">
        <v>0</v>
      </c>
      <c r="D55" s="229">
        <v>0</v>
      </c>
      <c r="E55" s="229">
        <v>0.30837051934785642</v>
      </c>
      <c r="F55" s="229">
        <v>4.2560780614766952E-2</v>
      </c>
      <c r="G55" s="229">
        <v>4.9788192076335711E-2</v>
      </c>
      <c r="H55" s="229">
        <v>0.56695284661892398</v>
      </c>
      <c r="I55" s="229">
        <v>6.7454876652966692E-2</v>
      </c>
      <c r="J55" s="229">
        <v>6.6654079463014673E-2</v>
      </c>
      <c r="K55" s="229">
        <v>6.4243014999359152E-2</v>
      </c>
      <c r="L55" s="229">
        <v>7.0666738306451565E-2</v>
      </c>
      <c r="M55" s="229">
        <v>5.8622979846941238E-2</v>
      </c>
      <c r="N55" s="229">
        <v>6.9062252961987203E-2</v>
      </c>
      <c r="O55" s="229">
        <v>6.7454876652858806E-2</v>
      </c>
      <c r="P55" s="229">
        <v>7.5485976268945737E-2</v>
      </c>
      <c r="Q55" s="229">
        <v>7.7093352577953231E-2</v>
      </c>
      <c r="R55" s="229">
        <v>7.9501526076969004E-2</v>
      </c>
      <c r="S55" s="229">
        <v>7.4682288114409801E-2</v>
      </c>
      <c r="T55" s="229">
        <v>5.2199256539851302E-2</v>
      </c>
      <c r="U55" s="229">
        <v>9.6364522499061037E-2</v>
      </c>
      <c r="V55" s="229">
        <v>8.5925249384028318E-2</v>
      </c>
      <c r="W55" s="229">
        <v>5.13955683853363E-2</v>
      </c>
      <c r="X55" s="229">
        <v>1.9274060885606511E-2</v>
      </c>
      <c r="Y55" s="229">
        <v>2.0074858075550289E-2</v>
      </c>
      <c r="DA55" s="73" t="s">
        <v>2808</v>
      </c>
    </row>
    <row r="56" spans="1:105" ht="12" customHeight="1" x14ac:dyDescent="0.25">
      <c r="A56" s="64" t="s">
        <v>39</v>
      </c>
      <c r="B56" s="229">
        <v>0</v>
      </c>
      <c r="C56" s="229">
        <v>0</v>
      </c>
      <c r="D56" s="229">
        <v>0</v>
      </c>
      <c r="E56" s="229">
        <v>0.90518406249856564</v>
      </c>
      <c r="F56" s="229">
        <v>1.0776492927608099</v>
      </c>
      <c r="G56" s="229">
        <v>0.90119686275574551</v>
      </c>
      <c r="H56" s="229">
        <v>0.90219455990071717</v>
      </c>
      <c r="I56" s="229">
        <v>0.77857701253121026</v>
      </c>
      <c r="J56" s="229">
        <v>0.79153989774228772</v>
      </c>
      <c r="K56" s="229">
        <v>0.50542691388399141</v>
      </c>
      <c r="L56" s="229">
        <v>2.513184753582054</v>
      </c>
      <c r="M56" s="229">
        <v>2.5231545473581738</v>
      </c>
      <c r="N56" s="229">
        <v>3.5230444730444539</v>
      </c>
      <c r="O56" s="229">
        <v>0.76362591070553221</v>
      </c>
      <c r="P56" s="229">
        <v>0.67390494440452131</v>
      </c>
      <c r="Q56" s="229">
        <v>2.29087414327743</v>
      </c>
      <c r="R56" s="229">
        <v>0.67091185296862454</v>
      </c>
      <c r="S56" s="229">
        <v>0.65097585425647109</v>
      </c>
      <c r="T56" s="229">
        <v>0.64200375762644191</v>
      </c>
      <c r="U56" s="229">
        <v>0.5423129975498745</v>
      </c>
      <c r="V56" s="229">
        <v>0.47452342425142879</v>
      </c>
      <c r="W56" s="229">
        <v>0.48050601828430561</v>
      </c>
      <c r="X56" s="229">
        <v>0.411718747839595</v>
      </c>
      <c r="Y56" s="229">
        <v>0.39078505198235552</v>
      </c>
      <c r="DA56" s="73" t="s">
        <v>2809</v>
      </c>
    </row>
    <row r="57" spans="1:105" ht="12" customHeight="1" x14ac:dyDescent="0.25">
      <c r="A57" s="60" t="s">
        <v>2753</v>
      </c>
      <c r="B57" s="329">
        <v>0</v>
      </c>
      <c r="C57" s="329">
        <v>0</v>
      </c>
      <c r="D57" s="329">
        <v>0</v>
      </c>
      <c r="E57" s="329">
        <v>0</v>
      </c>
      <c r="F57" s="329">
        <v>0</v>
      </c>
      <c r="G57" s="329">
        <v>0</v>
      </c>
      <c r="H57" s="329">
        <v>0</v>
      </c>
      <c r="I57" s="329">
        <v>0</v>
      </c>
      <c r="J57" s="329">
        <v>0</v>
      </c>
      <c r="K57" s="329">
        <v>0</v>
      </c>
      <c r="L57" s="329">
        <v>0</v>
      </c>
      <c r="M57" s="329">
        <v>0</v>
      </c>
      <c r="N57" s="329">
        <v>0</v>
      </c>
      <c r="O57" s="329">
        <v>0</v>
      </c>
      <c r="P57" s="329">
        <v>0</v>
      </c>
      <c r="Q57" s="329">
        <v>0</v>
      </c>
      <c r="R57" s="329">
        <v>0</v>
      </c>
      <c r="S57" s="329">
        <v>0</v>
      </c>
      <c r="T57" s="329">
        <v>0</v>
      </c>
      <c r="U57" s="329">
        <v>0</v>
      </c>
      <c r="V57" s="329">
        <v>0</v>
      </c>
      <c r="W57" s="329">
        <v>0</v>
      </c>
      <c r="X57" s="329">
        <v>0</v>
      </c>
      <c r="Y57" s="329">
        <v>0</v>
      </c>
      <c r="DA57" s="72" t="s">
        <v>2810</v>
      </c>
    </row>
    <row r="58" spans="1:105" ht="12" customHeight="1" x14ac:dyDescent="0.25">
      <c r="A58" s="60" t="s">
        <v>2755</v>
      </c>
      <c r="B58" s="329">
        <v>62.047331459506239</v>
      </c>
      <c r="C58" s="329">
        <v>63.692621685879139</v>
      </c>
      <c r="D58" s="329">
        <v>62.684166205651273</v>
      </c>
      <c r="E58" s="329">
        <v>49.275196910744548</v>
      </c>
      <c r="F58" s="329">
        <v>46.935817361740803</v>
      </c>
      <c r="G58" s="329">
        <v>48.638348614539133</v>
      </c>
      <c r="H58" s="329">
        <v>43.29689170421981</v>
      </c>
      <c r="I58" s="329">
        <v>46.165405583415662</v>
      </c>
      <c r="J58" s="329">
        <v>38.613422708617527</v>
      </c>
      <c r="K58" s="329">
        <v>33.398187012683458</v>
      </c>
      <c r="L58" s="329">
        <v>35.967413486999753</v>
      </c>
      <c r="M58" s="329">
        <v>36.421018588445719</v>
      </c>
      <c r="N58" s="329">
        <v>34.495368782326153</v>
      </c>
      <c r="O58" s="329">
        <v>32.413518197857442</v>
      </c>
      <c r="P58" s="329">
        <v>31.64050852196387</v>
      </c>
      <c r="Q58" s="329">
        <v>32.647160995547353</v>
      </c>
      <c r="R58" s="329">
        <v>31.64220709620227</v>
      </c>
      <c r="S58" s="329">
        <v>31.465251687733002</v>
      </c>
      <c r="T58" s="329">
        <v>30.772614003064088</v>
      </c>
      <c r="U58" s="329">
        <v>28.068384193400391</v>
      </c>
      <c r="V58" s="329">
        <v>25.097279759001321</v>
      </c>
      <c r="W58" s="329">
        <v>25.665053066226619</v>
      </c>
      <c r="X58" s="329">
        <v>24.690417320180192</v>
      </c>
      <c r="Y58" s="329">
        <v>22.31606627849342</v>
      </c>
      <c r="DA58" s="72" t="s">
        <v>2811</v>
      </c>
    </row>
    <row r="59" spans="1:105" ht="12" customHeight="1" x14ac:dyDescent="0.25">
      <c r="A59" s="132" t="s">
        <v>2757</v>
      </c>
      <c r="B59" s="316">
        <v>15.618680476105959</v>
      </c>
      <c r="C59" s="316">
        <v>16.032836278325249</v>
      </c>
      <c r="D59" s="316">
        <v>15.778985813695099</v>
      </c>
      <c r="E59" s="316">
        <v>12.40365278961905</v>
      </c>
      <c r="F59" s="316">
        <v>11.81477941136472</v>
      </c>
      <c r="G59" s="316">
        <v>12.24334404118115</v>
      </c>
      <c r="H59" s="316">
        <v>10.898781643463661</v>
      </c>
      <c r="I59" s="316">
        <v>11.6208497915463</v>
      </c>
      <c r="J59" s="316">
        <v>9.7198493019527223</v>
      </c>
      <c r="K59" s="316">
        <v>8.4070595650478239</v>
      </c>
      <c r="L59" s="316">
        <v>9.0537904788388079</v>
      </c>
      <c r="M59" s="316">
        <v>9.1679728775845106</v>
      </c>
      <c r="N59" s="316">
        <v>8.6832443917142417</v>
      </c>
      <c r="O59" s="316">
        <v>8.1591967282134892</v>
      </c>
      <c r="P59" s="316">
        <v>7.964613160335162</v>
      </c>
      <c r="Q59" s="316">
        <v>8.2180097684655671</v>
      </c>
      <c r="R59" s="316">
        <v>7.9650407288972662</v>
      </c>
      <c r="S59" s="316">
        <v>7.920497153559074</v>
      </c>
      <c r="T59" s="316">
        <v>7.7461449867843628</v>
      </c>
      <c r="U59" s="316">
        <v>7.0654307588298053</v>
      </c>
      <c r="V59" s="316">
        <v>6.3175383075274398</v>
      </c>
      <c r="W59" s="316">
        <v>6.460459359244247</v>
      </c>
      <c r="X59" s="316">
        <v>6.2151220668898626</v>
      </c>
      <c r="Y59" s="316">
        <v>5.6174455933671092</v>
      </c>
      <c r="DA59" s="139" t="s">
        <v>2812</v>
      </c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2" t="s">
        <v>101</v>
      </c>
      <c r="B61" s="257"/>
      <c r="C61" s="257"/>
      <c r="D61" s="257"/>
      <c r="E61" s="257"/>
      <c r="F61" s="257"/>
      <c r="G61" s="257"/>
      <c r="H61" s="257"/>
      <c r="I61" s="257"/>
      <c r="J61" s="257"/>
      <c r="K61" s="257"/>
      <c r="L61" s="257"/>
      <c r="M61" s="257"/>
      <c r="N61" s="257"/>
      <c r="O61" s="257"/>
      <c r="P61" s="257"/>
      <c r="Q61" s="257"/>
      <c r="R61" s="257"/>
      <c r="S61" s="257"/>
      <c r="T61" s="257"/>
      <c r="U61" s="257"/>
      <c r="V61" s="257"/>
      <c r="W61" s="257"/>
      <c r="X61" s="257"/>
      <c r="Y61" s="257"/>
      <c r="DA61" s="88"/>
    </row>
    <row r="62" spans="1:105" ht="12" customHeight="1" x14ac:dyDescent="0.25">
      <c r="A62" s="172"/>
      <c r="B62" s="172"/>
      <c r="C62" s="172"/>
      <c r="D62" s="172"/>
      <c r="E62" s="172"/>
      <c r="F62" s="172"/>
      <c r="G62" s="172"/>
      <c r="H62" s="172"/>
      <c r="I62" s="172"/>
      <c r="J62" s="172"/>
      <c r="K62" s="172"/>
      <c r="L62" s="172"/>
      <c r="M62" s="172"/>
      <c r="N62" s="172"/>
      <c r="O62" s="172"/>
      <c r="P62" s="172"/>
      <c r="Q62" s="172"/>
      <c r="R62" s="172"/>
      <c r="S62" s="172"/>
      <c r="T62" s="172"/>
      <c r="U62" s="172"/>
      <c r="V62" s="172"/>
      <c r="W62" s="172"/>
      <c r="X62" s="172"/>
      <c r="Y62" s="172"/>
      <c r="DA62" s="176"/>
    </row>
    <row r="63" spans="1:105" ht="12" customHeight="1" x14ac:dyDescent="0.25">
      <c r="A63" s="35" t="s">
        <v>25</v>
      </c>
      <c r="B63" s="232">
        <f t="shared" ref="B63:Y63" si="1">SUM(B$64:B$71,B$73:B$77)</f>
        <v>0.99999999999999989</v>
      </c>
      <c r="C63" s="232">
        <f t="shared" si="1"/>
        <v>1</v>
      </c>
      <c r="D63" s="232">
        <f t="shared" si="1"/>
        <v>1</v>
      </c>
      <c r="E63" s="232">
        <f t="shared" si="1"/>
        <v>0.99999999999999978</v>
      </c>
      <c r="F63" s="232">
        <f t="shared" si="1"/>
        <v>1</v>
      </c>
      <c r="G63" s="232">
        <f t="shared" si="1"/>
        <v>0.99999999999999978</v>
      </c>
      <c r="H63" s="232">
        <f t="shared" si="1"/>
        <v>1.0000000000000002</v>
      </c>
      <c r="I63" s="232">
        <f t="shared" si="1"/>
        <v>0.99999999999999989</v>
      </c>
      <c r="J63" s="232">
        <f t="shared" si="1"/>
        <v>0.99999999999999956</v>
      </c>
      <c r="K63" s="232">
        <f t="shared" si="1"/>
        <v>1</v>
      </c>
      <c r="L63" s="232">
        <f t="shared" si="1"/>
        <v>1</v>
      </c>
      <c r="M63" s="232">
        <f t="shared" si="1"/>
        <v>1.0000000000000004</v>
      </c>
      <c r="N63" s="232">
        <f t="shared" si="1"/>
        <v>0.99999999999999989</v>
      </c>
      <c r="O63" s="232">
        <f t="shared" si="1"/>
        <v>1</v>
      </c>
      <c r="P63" s="232">
        <f t="shared" si="1"/>
        <v>0.99999999999999978</v>
      </c>
      <c r="Q63" s="232">
        <f t="shared" si="1"/>
        <v>1.0000000000000002</v>
      </c>
      <c r="R63" s="232">
        <f t="shared" si="1"/>
        <v>1.0000000000000002</v>
      </c>
      <c r="S63" s="232">
        <f t="shared" si="1"/>
        <v>0.99999999999999978</v>
      </c>
      <c r="T63" s="232">
        <f t="shared" si="1"/>
        <v>1.0000000000000002</v>
      </c>
      <c r="U63" s="232">
        <f t="shared" si="1"/>
        <v>0.99999999999999989</v>
      </c>
      <c r="V63" s="232">
        <f t="shared" si="1"/>
        <v>0.99999999999999978</v>
      </c>
      <c r="W63" s="232">
        <f t="shared" si="1"/>
        <v>1.0000000000000002</v>
      </c>
      <c r="X63" s="232">
        <f t="shared" si="1"/>
        <v>1.0000000000000007</v>
      </c>
      <c r="Y63" s="232">
        <f t="shared" si="1"/>
        <v>1</v>
      </c>
      <c r="DA63" s="95"/>
    </row>
    <row r="64" spans="1:105" ht="12" customHeight="1" x14ac:dyDescent="0.25">
      <c r="A64" s="55" t="s">
        <v>91</v>
      </c>
      <c r="B64" s="299">
        <f t="shared" ref="B64:Y64" si="2">IF(B$6=0,0,B$6/B$5)</f>
        <v>2.6811183323343098E-2</v>
      </c>
      <c r="C64" s="299">
        <f t="shared" si="2"/>
        <v>2.7968486474608905E-2</v>
      </c>
      <c r="D64" s="299">
        <f t="shared" si="2"/>
        <v>2.8988789887399218E-2</v>
      </c>
      <c r="E64" s="299">
        <f t="shared" si="2"/>
        <v>2.2913894263606762E-2</v>
      </c>
      <c r="F64" s="299">
        <f t="shared" si="2"/>
        <v>2.4268813182246805E-2</v>
      </c>
      <c r="G64" s="299">
        <f t="shared" si="2"/>
        <v>2.5662233599137527E-2</v>
      </c>
      <c r="H64" s="299">
        <f t="shared" si="2"/>
        <v>2.4437930813373695E-2</v>
      </c>
      <c r="I64" s="299">
        <f t="shared" si="2"/>
        <v>2.6480966666564781E-2</v>
      </c>
      <c r="J64" s="299">
        <f t="shared" si="2"/>
        <v>2.5727604056568779E-2</v>
      </c>
      <c r="K64" s="299">
        <f t="shared" si="2"/>
        <v>2.6563093923099898E-2</v>
      </c>
      <c r="L64" s="299">
        <f t="shared" si="2"/>
        <v>2.4263249493920915E-2</v>
      </c>
      <c r="M64" s="299">
        <f t="shared" si="2"/>
        <v>2.5194905289270739E-2</v>
      </c>
      <c r="N64" s="299">
        <f t="shared" si="2"/>
        <v>2.3796211137401352E-2</v>
      </c>
      <c r="O64" s="299">
        <f t="shared" si="2"/>
        <v>2.6167482407435595E-2</v>
      </c>
      <c r="P64" s="299">
        <f t="shared" si="2"/>
        <v>2.67480843947418E-2</v>
      </c>
      <c r="Q64" s="299">
        <f t="shared" si="2"/>
        <v>2.5133153940476469E-2</v>
      </c>
      <c r="R64" s="299">
        <f t="shared" si="2"/>
        <v>2.6537231758593065E-2</v>
      </c>
      <c r="S64" s="299">
        <f t="shared" si="2"/>
        <v>2.6503806966183641E-2</v>
      </c>
      <c r="T64" s="299">
        <f t="shared" si="2"/>
        <v>2.6756991838048406E-2</v>
      </c>
      <c r="U64" s="299">
        <f t="shared" si="2"/>
        <v>2.6961998211199802E-2</v>
      </c>
      <c r="V64" s="299">
        <f t="shared" si="2"/>
        <v>2.7478586651653501E-2</v>
      </c>
      <c r="W64" s="299">
        <f t="shared" si="2"/>
        <v>2.7098957697058713E-2</v>
      </c>
      <c r="X64" s="299">
        <f t="shared" si="2"/>
        <v>2.7844600152396121E-2</v>
      </c>
      <c r="Y64" s="299">
        <f t="shared" si="2"/>
        <v>2.81626599066532E-2</v>
      </c>
      <c r="DA64" s="67"/>
    </row>
    <row r="65" spans="1:105" ht="12" customHeight="1" x14ac:dyDescent="0.25">
      <c r="A65" s="173" t="s">
        <v>92</v>
      </c>
      <c r="B65" s="233">
        <f t="shared" ref="B65:Y65" si="3">IF(B$7=0,0,B$7/B$5)</f>
        <v>5.6510104179941399E-3</v>
      </c>
      <c r="C65" s="233">
        <f t="shared" si="3"/>
        <v>5.8949359503255149E-3</v>
      </c>
      <c r="D65" s="233">
        <f t="shared" si="3"/>
        <v>6.1099859593332535E-3</v>
      </c>
      <c r="E65" s="233">
        <f t="shared" si="3"/>
        <v>4.8295762868370189E-3</v>
      </c>
      <c r="F65" s="233">
        <f t="shared" si="3"/>
        <v>5.1151534220358974E-3</v>
      </c>
      <c r="G65" s="233">
        <f t="shared" si="3"/>
        <v>5.4088455428771111E-3</v>
      </c>
      <c r="H65" s="233">
        <f t="shared" si="3"/>
        <v>5.150798454328539E-3</v>
      </c>
      <c r="I65" s="233">
        <f t="shared" si="3"/>
        <v>5.5814104400616227E-3</v>
      </c>
      <c r="J65" s="233">
        <f t="shared" si="3"/>
        <v>5.4226237163921675E-3</v>
      </c>
      <c r="K65" s="233">
        <f t="shared" si="3"/>
        <v>5.5987204549417585E-3</v>
      </c>
      <c r="L65" s="233">
        <f t="shared" si="3"/>
        <v>5.1139807598556113E-3</v>
      </c>
      <c r="M65" s="233">
        <f t="shared" si="3"/>
        <v>5.3103464533057251E-3</v>
      </c>
      <c r="N65" s="233">
        <f t="shared" si="3"/>
        <v>5.0155427839384059E-3</v>
      </c>
      <c r="O65" s="233">
        <f t="shared" si="3"/>
        <v>5.5153371603838125E-3</v>
      </c>
      <c r="P65" s="233">
        <f t="shared" si="3"/>
        <v>5.63771101607704E-3</v>
      </c>
      <c r="Q65" s="233">
        <f t="shared" si="3"/>
        <v>5.2973310816545336E-3</v>
      </c>
      <c r="R65" s="233">
        <f t="shared" si="3"/>
        <v>5.593269469832394E-3</v>
      </c>
      <c r="S65" s="233">
        <f t="shared" si="3"/>
        <v>5.5862245047576687E-3</v>
      </c>
      <c r="T65" s="233">
        <f t="shared" si="3"/>
        <v>5.6395884436532965E-3</v>
      </c>
      <c r="U65" s="233">
        <f t="shared" si="3"/>
        <v>5.6827977692717295E-3</v>
      </c>
      <c r="V65" s="233">
        <f t="shared" si="3"/>
        <v>5.7916794483685802E-3</v>
      </c>
      <c r="W65" s="233">
        <f t="shared" si="3"/>
        <v>5.7116648085253803E-3</v>
      </c>
      <c r="X65" s="233">
        <f t="shared" si="3"/>
        <v>5.8688243502134146E-3</v>
      </c>
      <c r="Y65" s="233">
        <f t="shared" si="3"/>
        <v>5.9358620099532033E-3</v>
      </c>
      <c r="DA65" s="177"/>
    </row>
    <row r="66" spans="1:105" ht="12" customHeight="1" x14ac:dyDescent="0.25">
      <c r="A66" s="173" t="s">
        <v>93</v>
      </c>
      <c r="B66" s="233">
        <f t="shared" ref="B66:Y66" si="4">IF(B$8=0,0,B$8/B$5)</f>
        <v>2.189724418763752E-2</v>
      </c>
      <c r="C66" s="233">
        <f t="shared" si="4"/>
        <v>2.2842437445121468E-2</v>
      </c>
      <c r="D66" s="233">
        <f t="shared" si="4"/>
        <v>2.3675740201881835E-2</v>
      </c>
      <c r="E66" s="233">
        <f t="shared" si="4"/>
        <v>1.871424815267499E-2</v>
      </c>
      <c r="F66" s="233">
        <f t="shared" si="4"/>
        <v>1.9820838266886007E-2</v>
      </c>
      <c r="G66" s="233">
        <f t="shared" si="4"/>
        <v>2.0958873345633566E-2</v>
      </c>
      <c r="H66" s="233">
        <f t="shared" si="4"/>
        <v>1.9958960110318249E-2</v>
      </c>
      <c r="I66" s="233">
        <f t="shared" si="4"/>
        <v>2.1627549460586652E-2</v>
      </c>
      <c r="J66" s="233">
        <f t="shared" si="4"/>
        <v>2.1012262741087178E-2</v>
      </c>
      <c r="K66" s="233">
        <f t="shared" si="4"/>
        <v>2.1694624478094143E-2</v>
      </c>
      <c r="L66" s="233">
        <f t="shared" si="4"/>
        <v>1.9816294288338449E-2</v>
      </c>
      <c r="M66" s="233">
        <f t="shared" si="4"/>
        <v>2.0577196714895687E-2</v>
      </c>
      <c r="N66" s="233">
        <f t="shared" si="4"/>
        <v>1.9434854468455606E-2</v>
      </c>
      <c r="O66" s="233">
        <f t="shared" si="4"/>
        <v>2.13715204264203E-2</v>
      </c>
      <c r="P66" s="233">
        <f t="shared" si="4"/>
        <v>2.1845709996442083E-2</v>
      </c>
      <c r="Q66" s="233">
        <f t="shared" si="4"/>
        <v>2.0526763119811251E-2</v>
      </c>
      <c r="R66" s="233">
        <f t="shared" si="4"/>
        <v>2.1673502317069136E-2</v>
      </c>
      <c r="S66" s="233">
        <f t="shared" si="4"/>
        <v>2.1646203602481141E-2</v>
      </c>
      <c r="T66" s="233">
        <f t="shared" si="4"/>
        <v>2.1852984888371327E-2</v>
      </c>
      <c r="U66" s="233">
        <f t="shared" si="4"/>
        <v>2.2020417804657782E-2</v>
      </c>
      <c r="V66" s="233">
        <f t="shared" si="4"/>
        <v>2.2442326195969885E-2</v>
      </c>
      <c r="W66" s="233">
        <f t="shared" si="4"/>
        <v>2.2132275430242505E-2</v>
      </c>
      <c r="X66" s="233">
        <f t="shared" si="4"/>
        <v>2.2741256940841382E-2</v>
      </c>
      <c r="Y66" s="233">
        <f t="shared" si="4"/>
        <v>2.3001022875870584E-2</v>
      </c>
      <c r="DA66" s="177"/>
    </row>
    <row r="67" spans="1:105" ht="12" customHeight="1" x14ac:dyDescent="0.25">
      <c r="A67" s="173" t="s">
        <v>94</v>
      </c>
      <c r="B67" s="233">
        <f t="shared" ref="B67:Y67" si="5">IF(B$9=0,0,B$9/B$5)</f>
        <v>3.0797932907871476E-2</v>
      </c>
      <c r="C67" s="233">
        <f t="shared" si="5"/>
        <v>3.2127323870474761E-2</v>
      </c>
      <c r="D67" s="233">
        <f t="shared" si="5"/>
        <v>3.3299343608426075E-2</v>
      </c>
      <c r="E67" s="233">
        <f t="shared" si="5"/>
        <v>2.6321127630879529E-2</v>
      </c>
      <c r="F67" s="233">
        <f t="shared" si="5"/>
        <v>2.7877519284639565E-2</v>
      </c>
      <c r="G67" s="233">
        <f t="shared" si="5"/>
        <v>2.9478137504071002E-2</v>
      </c>
      <c r="H67" s="233">
        <f t="shared" si="5"/>
        <v>2.8071784244681413E-2</v>
      </c>
      <c r="I67" s="233">
        <f t="shared" si="5"/>
        <v>3.0418613937952473E-2</v>
      </c>
      <c r="J67" s="233">
        <f t="shared" si="5"/>
        <v>2.9553228369619308E-2</v>
      </c>
      <c r="K67" s="233">
        <f t="shared" si="5"/>
        <v>3.0512953292772121E-2</v>
      </c>
      <c r="L67" s="233">
        <f t="shared" si="5"/>
        <v>2.7871128291086077E-2</v>
      </c>
      <c r="M67" s="233">
        <f t="shared" si="5"/>
        <v>2.8941318753490305E-2</v>
      </c>
      <c r="N67" s="233">
        <f t="shared" si="5"/>
        <v>2.7334642609121818E-2</v>
      </c>
      <c r="O67" s="233">
        <f t="shared" si="5"/>
        <v>3.0058515427420534E-2</v>
      </c>
      <c r="P67" s="233">
        <f t="shared" si="5"/>
        <v>3.0725451341273496E-2</v>
      </c>
      <c r="Q67" s="233">
        <f t="shared" si="5"/>
        <v>2.8870385148128674E-2</v>
      </c>
      <c r="R67" s="233">
        <f t="shared" si="5"/>
        <v>3.0483245495181565E-2</v>
      </c>
      <c r="S67" s="233">
        <f t="shared" si="5"/>
        <v>3.0444850527616328E-2</v>
      </c>
      <c r="T67" s="233">
        <f t="shared" si="5"/>
        <v>3.0735683297022306E-2</v>
      </c>
      <c r="U67" s="233">
        <f t="shared" si="5"/>
        <v>3.0971173556809003E-2</v>
      </c>
      <c r="V67" s="233">
        <f t="shared" si="5"/>
        <v>3.1564577284581924E-2</v>
      </c>
      <c r="W67" s="233">
        <f t="shared" si="5"/>
        <v>3.1128498543390514E-2</v>
      </c>
      <c r="X67" s="233">
        <f t="shared" si="5"/>
        <v>3.198501599119552E-2</v>
      </c>
      <c r="Y67" s="233">
        <f t="shared" si="5"/>
        <v>3.235037036045886E-2</v>
      </c>
      <c r="DA67" s="177"/>
    </row>
    <row r="68" spans="1:105" ht="12" customHeight="1" x14ac:dyDescent="0.25">
      <c r="A68" s="56" t="s">
        <v>95</v>
      </c>
      <c r="B68" s="300">
        <f t="shared" ref="B68:Y68" si="6">IF(B$10=0,0,B$10/B$5)</f>
        <v>0.12658224781980729</v>
      </c>
      <c r="C68" s="300">
        <f t="shared" si="6"/>
        <v>0.12408168228452424</v>
      </c>
      <c r="D68" s="300">
        <f t="shared" si="6"/>
        <v>0.12217011123159491</v>
      </c>
      <c r="E68" s="300">
        <f t="shared" si="6"/>
        <v>0.1343789663481422</v>
      </c>
      <c r="F68" s="300">
        <f t="shared" si="6"/>
        <v>0.13151513526195382</v>
      </c>
      <c r="G68" s="300">
        <f t="shared" si="6"/>
        <v>0.12826755782943033</v>
      </c>
      <c r="H68" s="300">
        <f t="shared" si="6"/>
        <v>0.13088477054567491</v>
      </c>
      <c r="I68" s="300">
        <f t="shared" si="6"/>
        <v>0.1263546039196122</v>
      </c>
      <c r="J68" s="300">
        <f t="shared" si="6"/>
        <v>0.12806008712412853</v>
      </c>
      <c r="K68" s="300">
        <f t="shared" si="6"/>
        <v>0.12638455737277399</v>
      </c>
      <c r="L68" s="300">
        <f t="shared" si="6"/>
        <v>0.12757341305559092</v>
      </c>
      <c r="M68" s="300">
        <f t="shared" si="6"/>
        <v>0.12512758602674126</v>
      </c>
      <c r="N68" s="300">
        <f t="shared" si="6"/>
        <v>0.12582597975348889</v>
      </c>
      <c r="O68" s="300">
        <f t="shared" si="6"/>
        <v>0.12677226451160517</v>
      </c>
      <c r="P68" s="300">
        <f t="shared" si="6"/>
        <v>0.12572354530730143</v>
      </c>
      <c r="Q68" s="300">
        <f t="shared" si="6"/>
        <v>0.12538783373089221</v>
      </c>
      <c r="R68" s="300">
        <f t="shared" si="6"/>
        <v>0.12624545931777392</v>
      </c>
      <c r="S68" s="300">
        <f t="shared" si="6"/>
        <v>0.12644907478522768</v>
      </c>
      <c r="T68" s="300">
        <f t="shared" si="6"/>
        <v>0.12604876358407593</v>
      </c>
      <c r="U68" s="300">
        <f t="shared" si="6"/>
        <v>0.12566113914534291</v>
      </c>
      <c r="V68" s="300">
        <f t="shared" si="6"/>
        <v>0.1245109520937875</v>
      </c>
      <c r="W68" s="300">
        <f t="shared" si="6"/>
        <v>0.12539922305071105</v>
      </c>
      <c r="X68" s="300">
        <f t="shared" si="6"/>
        <v>0.12395273703568153</v>
      </c>
      <c r="Y68" s="300">
        <f t="shared" si="6"/>
        <v>0.12326936485921777</v>
      </c>
      <c r="DA68" s="68"/>
    </row>
    <row r="69" spans="1:105" ht="12" customHeight="1" x14ac:dyDescent="0.25">
      <c r="A69" s="174" t="s">
        <v>2707</v>
      </c>
      <c r="B69" s="301">
        <f t="shared" ref="B69:Y69" si="7">IF(B$16=0,0,B$16/B$5)</f>
        <v>4.762482566669244E-2</v>
      </c>
      <c r="C69" s="301">
        <f t="shared" si="7"/>
        <v>4.6304572719865128E-2</v>
      </c>
      <c r="D69" s="301">
        <f t="shared" si="7"/>
        <v>4.5114621021295466E-2</v>
      </c>
      <c r="E69" s="301">
        <f t="shared" si="7"/>
        <v>5.217161061059495E-2</v>
      </c>
      <c r="F69" s="301">
        <f t="shared" si="7"/>
        <v>5.0638562571975437E-2</v>
      </c>
      <c r="G69" s="301">
        <f t="shared" si="7"/>
        <v>4.9061171763467387E-2</v>
      </c>
      <c r="H69" s="301">
        <f t="shared" si="7"/>
        <v>5.0463247119469722E-2</v>
      </c>
      <c r="I69" s="301">
        <f t="shared" si="7"/>
        <v>4.8140740656426935E-2</v>
      </c>
      <c r="J69" s="301">
        <f t="shared" si="7"/>
        <v>4.8996719777389466E-2</v>
      </c>
      <c r="K69" s="301">
        <f t="shared" si="7"/>
        <v>4.8016652211439012E-2</v>
      </c>
      <c r="L69" s="301">
        <f t="shared" si="7"/>
        <v>5.1187200014675784E-2</v>
      </c>
      <c r="M69" s="301">
        <f t="shared" si="7"/>
        <v>5.0170269044789113E-2</v>
      </c>
      <c r="N69" s="301">
        <f t="shared" si="7"/>
        <v>5.2102683326860202E-2</v>
      </c>
      <c r="O69" s="301">
        <f t="shared" si="7"/>
        <v>4.8536316446936241E-2</v>
      </c>
      <c r="P69" s="301">
        <f t="shared" si="7"/>
        <v>4.78459526069051E-2</v>
      </c>
      <c r="Q69" s="301">
        <f t="shared" si="7"/>
        <v>5.0226823612691214E-2</v>
      </c>
      <c r="R69" s="301">
        <f t="shared" si="7"/>
        <v>4.8079330070725949E-2</v>
      </c>
      <c r="S69" s="301">
        <f t="shared" si="7"/>
        <v>4.8102092520571647E-2</v>
      </c>
      <c r="T69" s="301">
        <f t="shared" si="7"/>
        <v>4.7799867467953408E-2</v>
      </c>
      <c r="U69" s="301">
        <f t="shared" si="7"/>
        <v>4.755506072978407E-2</v>
      </c>
      <c r="V69" s="301">
        <f t="shared" si="7"/>
        <v>4.6969598222077309E-2</v>
      </c>
      <c r="W69" s="301">
        <f t="shared" si="7"/>
        <v>4.7394695432194656E-2</v>
      </c>
      <c r="X69" s="301">
        <f t="shared" si="7"/>
        <v>4.6524217335199042E-2</v>
      </c>
      <c r="Y69" s="301">
        <f t="shared" si="7"/>
        <v>4.6164400635994418E-2</v>
      </c>
      <c r="DA69" s="178"/>
    </row>
    <row r="70" spans="1:105" ht="12" customHeight="1" x14ac:dyDescent="0.25">
      <c r="A70" s="174" t="s">
        <v>2719</v>
      </c>
      <c r="B70" s="301">
        <f t="shared" ref="B70:Y70" si="8">IF(B$27=0,0,B$27/B$5)</f>
        <v>0.35810205453224525</v>
      </c>
      <c r="C70" s="301">
        <f t="shared" si="8"/>
        <v>0.34817476795129365</v>
      </c>
      <c r="D70" s="301">
        <f t="shared" si="8"/>
        <v>0.33922724652551023</v>
      </c>
      <c r="E70" s="301">
        <f t="shared" si="8"/>
        <v>0.39229037978351206</v>
      </c>
      <c r="F70" s="301">
        <f t="shared" si="8"/>
        <v>0.38076303780081522</v>
      </c>
      <c r="G70" s="301">
        <f t="shared" si="8"/>
        <v>0.36890227229837924</v>
      </c>
      <c r="H70" s="301">
        <f t="shared" si="8"/>
        <v>0.37944480045601264</v>
      </c>
      <c r="I70" s="301">
        <f t="shared" si="8"/>
        <v>0.36198133839736391</v>
      </c>
      <c r="J70" s="301">
        <f t="shared" si="8"/>
        <v>0.36841764294152451</v>
      </c>
      <c r="K70" s="301">
        <f t="shared" si="8"/>
        <v>0.36104828874370487</v>
      </c>
      <c r="L70" s="301">
        <f t="shared" si="8"/>
        <v>0.38488836934112008</v>
      </c>
      <c r="M70" s="301">
        <f t="shared" si="8"/>
        <v>0.37724183070216449</v>
      </c>
      <c r="N70" s="301">
        <f t="shared" si="8"/>
        <v>0.39177209963081422</v>
      </c>
      <c r="O70" s="301">
        <f t="shared" si="8"/>
        <v>0.36495576405292451</v>
      </c>
      <c r="P70" s="301">
        <f t="shared" si="8"/>
        <v>0.35976475902499766</v>
      </c>
      <c r="Q70" s="301">
        <f t="shared" si="8"/>
        <v>0.37766707754927437</v>
      </c>
      <c r="R70" s="301">
        <f t="shared" si="8"/>
        <v>0.3615195780318049</v>
      </c>
      <c r="S70" s="301">
        <f t="shared" si="8"/>
        <v>0.36169073414506753</v>
      </c>
      <c r="T70" s="301">
        <f t="shared" si="8"/>
        <v>0.35941823423018798</v>
      </c>
      <c r="U70" s="301">
        <f t="shared" si="8"/>
        <v>0.35757747587203009</v>
      </c>
      <c r="V70" s="301">
        <f t="shared" si="8"/>
        <v>0.35317524816985052</v>
      </c>
      <c r="W70" s="301">
        <f t="shared" si="8"/>
        <v>0.35637165219207906</v>
      </c>
      <c r="X70" s="301">
        <f t="shared" si="8"/>
        <v>0.34982632650120821</v>
      </c>
      <c r="Y70" s="301">
        <f t="shared" si="8"/>
        <v>0.34712078170526578</v>
      </c>
      <c r="DA70" s="178"/>
    </row>
    <row r="71" spans="1:105" ht="12" customHeight="1" x14ac:dyDescent="0.25">
      <c r="A71" s="174" t="s">
        <v>2731</v>
      </c>
      <c r="B71" s="301">
        <f t="shared" ref="B71:Y71" si="9">IF(B$38=0,0,B$38/B$5)</f>
        <v>0.11929941710667613</v>
      </c>
      <c r="C71" s="301">
        <f t="shared" si="9"/>
        <v>0.1244489694295505</v>
      </c>
      <c r="D71" s="301">
        <f t="shared" si="9"/>
        <v>0.12898892579588736</v>
      </c>
      <c r="E71" s="301">
        <f t="shared" si="9"/>
        <v>0.10195798508125829</v>
      </c>
      <c r="F71" s="301">
        <f t="shared" si="9"/>
        <v>0.1079868512924648</v>
      </c>
      <c r="G71" s="301">
        <f t="shared" si="9"/>
        <v>0.11418703430993249</v>
      </c>
      <c r="H71" s="301">
        <f t="shared" si="9"/>
        <v>0.10873935947431482</v>
      </c>
      <c r="I71" s="301">
        <f t="shared" si="9"/>
        <v>0.11783008044229003</v>
      </c>
      <c r="J71" s="301">
        <f t="shared" si="9"/>
        <v>0.11447790761356451</v>
      </c>
      <c r="K71" s="301">
        <f t="shared" si="9"/>
        <v>0.11819551503408132</v>
      </c>
      <c r="L71" s="301">
        <f t="shared" si="9"/>
        <v>0.10796209502690809</v>
      </c>
      <c r="M71" s="301">
        <f t="shared" si="9"/>
        <v>0.11210760371217827</v>
      </c>
      <c r="N71" s="301">
        <f t="shared" si="9"/>
        <v>0.10588395460963179</v>
      </c>
      <c r="O71" s="301">
        <f t="shared" si="9"/>
        <v>0.1164351964890081</v>
      </c>
      <c r="P71" s="301">
        <f t="shared" si="9"/>
        <v>0.11901865122956409</v>
      </c>
      <c r="Q71" s="301">
        <f t="shared" si="9"/>
        <v>0.11183283404506358</v>
      </c>
      <c r="R71" s="301">
        <f t="shared" si="9"/>
        <v>0.11808043838440228</v>
      </c>
      <c r="S71" s="301">
        <f t="shared" si="9"/>
        <v>0.11793171095960842</v>
      </c>
      <c r="T71" s="301">
        <f t="shared" si="9"/>
        <v>0.11905828591414978</v>
      </c>
      <c r="U71" s="301">
        <f t="shared" si="9"/>
        <v>0.11997048514553629</v>
      </c>
      <c r="V71" s="301">
        <f t="shared" si="9"/>
        <v>0.1222691043107902</v>
      </c>
      <c r="W71" s="301">
        <f t="shared" si="9"/>
        <v>0.12057990199346678</v>
      </c>
      <c r="X71" s="301">
        <f t="shared" si="9"/>
        <v>0.123897723113816</v>
      </c>
      <c r="Y71" s="301">
        <f t="shared" si="9"/>
        <v>0.12531296625435007</v>
      </c>
      <c r="DA71" s="178"/>
    </row>
    <row r="72" spans="1:105" ht="12" customHeight="1" x14ac:dyDescent="0.25">
      <c r="A72" s="174" t="s">
        <v>2733</v>
      </c>
      <c r="B72" s="301">
        <f t="shared" ref="B72:Y72" si="10">IF(B$39=0,0,B$39/B$5)</f>
        <v>0.22860028852632389</v>
      </c>
      <c r="C72" s="301">
        <f t="shared" si="10"/>
        <v>0.23202806261654654</v>
      </c>
      <c r="D72" s="301">
        <f t="shared" si="10"/>
        <v>0.23497848047349398</v>
      </c>
      <c r="E72" s="301">
        <f t="shared" si="10"/>
        <v>0.21682280480681679</v>
      </c>
      <c r="F72" s="301">
        <f t="shared" si="10"/>
        <v>0.22066444265475593</v>
      </c>
      <c r="G72" s="301">
        <f t="shared" si="10"/>
        <v>0.22492425336250405</v>
      </c>
      <c r="H72" s="301">
        <f t="shared" si="10"/>
        <v>0.22128024198456156</v>
      </c>
      <c r="I72" s="301">
        <f t="shared" si="10"/>
        <v>0.22737746346976473</v>
      </c>
      <c r="J72" s="301">
        <f t="shared" si="10"/>
        <v>0.22509785983092334</v>
      </c>
      <c r="K72" s="301">
        <f t="shared" si="10"/>
        <v>0.22767227261933401</v>
      </c>
      <c r="L72" s="301">
        <f t="shared" si="10"/>
        <v>0.21998181045394025</v>
      </c>
      <c r="M72" s="301">
        <f t="shared" si="10"/>
        <v>0.22278300203699949</v>
      </c>
      <c r="N72" s="301">
        <f t="shared" si="10"/>
        <v>0.21809487703202873</v>
      </c>
      <c r="O72" s="301">
        <f t="shared" si="10"/>
        <v>0.22638531901536182</v>
      </c>
      <c r="P72" s="301">
        <f t="shared" si="10"/>
        <v>0.22813784867007794</v>
      </c>
      <c r="Q72" s="301">
        <f t="shared" si="10"/>
        <v>0.22259162484582609</v>
      </c>
      <c r="R72" s="301">
        <f t="shared" si="10"/>
        <v>0.22750803116940413</v>
      </c>
      <c r="S72" s="301">
        <f t="shared" si="10"/>
        <v>0.22740856503918963</v>
      </c>
      <c r="T72" s="301">
        <f t="shared" si="10"/>
        <v>0.22812580758470585</v>
      </c>
      <c r="U72" s="301">
        <f t="shared" si="10"/>
        <v>0.22877083859436165</v>
      </c>
      <c r="V72" s="301">
        <f t="shared" si="10"/>
        <v>0.23030200267404632</v>
      </c>
      <c r="W72" s="301">
        <f t="shared" si="10"/>
        <v>0.22917759796952464</v>
      </c>
      <c r="X72" s="301">
        <f t="shared" si="10"/>
        <v>0.23139056955526613</v>
      </c>
      <c r="Y72" s="301">
        <f t="shared" si="10"/>
        <v>0.23230298334864685</v>
      </c>
      <c r="DA72" s="178"/>
    </row>
    <row r="73" spans="1:105" ht="12" customHeight="1" x14ac:dyDescent="0.25">
      <c r="A73" s="62" t="s">
        <v>2734</v>
      </c>
      <c r="B73" s="302">
        <f t="shared" ref="B73:Y73" si="11">IF(B$40=0,0,B$40/B$5)</f>
        <v>5.4280654363350792E-2</v>
      </c>
      <c r="C73" s="302">
        <f t="shared" si="11"/>
        <v>5.2787761195672404E-2</v>
      </c>
      <c r="D73" s="302">
        <f t="shared" si="11"/>
        <v>5.1420056952123309E-2</v>
      </c>
      <c r="E73" s="302">
        <f t="shared" si="11"/>
        <v>5.8996109641055665E-2</v>
      </c>
      <c r="F73" s="302">
        <f t="shared" si="11"/>
        <v>5.7067096662691795E-2</v>
      </c>
      <c r="G73" s="302">
        <f t="shared" si="11"/>
        <v>5.5392878453599213E-2</v>
      </c>
      <c r="H73" s="302">
        <f t="shared" si="11"/>
        <v>5.6950249480457807E-2</v>
      </c>
      <c r="I73" s="302">
        <f t="shared" si="11"/>
        <v>5.435449245227407E-2</v>
      </c>
      <c r="J73" s="302">
        <f t="shared" si="11"/>
        <v>5.5280732758593722E-2</v>
      </c>
      <c r="K73" s="302">
        <f t="shared" si="11"/>
        <v>5.4323554783151116E-2</v>
      </c>
      <c r="L73" s="302">
        <f t="shared" si="11"/>
        <v>5.598986153517909E-2</v>
      </c>
      <c r="M73" s="302">
        <f t="shared" si="11"/>
        <v>5.4794397904737349E-2</v>
      </c>
      <c r="N73" s="302">
        <f t="shared" si="11"/>
        <v>5.5793541910059939E-2</v>
      </c>
      <c r="O73" s="302">
        <f t="shared" si="11"/>
        <v>5.4665960643565777E-2</v>
      </c>
      <c r="P73" s="302">
        <f t="shared" si="11"/>
        <v>5.3971469242690126E-2</v>
      </c>
      <c r="Q73" s="302">
        <f t="shared" si="11"/>
        <v>5.4876291765045992E-2</v>
      </c>
      <c r="R73" s="302">
        <f t="shared" si="11"/>
        <v>5.4243688388306309E-2</v>
      </c>
      <c r="S73" s="302">
        <f t="shared" si="11"/>
        <v>5.429819263392674E-2</v>
      </c>
      <c r="T73" s="302">
        <f t="shared" si="11"/>
        <v>5.3949262301080637E-2</v>
      </c>
      <c r="U73" s="302">
        <f t="shared" si="11"/>
        <v>5.3731073237961578E-2</v>
      </c>
      <c r="V73" s="302">
        <f t="shared" si="11"/>
        <v>5.3062807286830938E-2</v>
      </c>
      <c r="W73" s="302">
        <f t="shared" si="11"/>
        <v>5.3558681882478872E-2</v>
      </c>
      <c r="X73" s="302">
        <f t="shared" si="11"/>
        <v>5.2616609987972671E-2</v>
      </c>
      <c r="Y73" s="302">
        <f t="shared" si="11"/>
        <v>5.2174350634731859E-2</v>
      </c>
      <c r="DA73" s="72"/>
    </row>
    <row r="74" spans="1:105" ht="12" customHeight="1" x14ac:dyDescent="0.25">
      <c r="A74" s="62" t="s">
        <v>2741</v>
      </c>
      <c r="B74" s="302">
        <f t="shared" ref="B74:Y74" si="12">IF(B$46=0,0,B$46/B$5)</f>
        <v>3.6732173232156648E-2</v>
      </c>
      <c r="C74" s="302">
        <f t="shared" si="12"/>
        <v>3.5713885831116503E-2</v>
      </c>
      <c r="D74" s="302">
        <f t="shared" si="12"/>
        <v>3.4796097444117116E-2</v>
      </c>
      <c r="E74" s="302">
        <f t="shared" si="12"/>
        <v>4.0239026850428107E-2</v>
      </c>
      <c r="F74" s="302">
        <f t="shared" si="12"/>
        <v>3.9056614414487725E-2</v>
      </c>
      <c r="G74" s="302">
        <f t="shared" si="12"/>
        <v>3.7840001196028164E-2</v>
      </c>
      <c r="H74" s="302">
        <f t="shared" si="12"/>
        <v>3.8921396752657662E-2</v>
      </c>
      <c r="I74" s="302">
        <f t="shared" si="12"/>
        <v>3.713008920372618E-2</v>
      </c>
      <c r="J74" s="302">
        <f t="shared" si="12"/>
        <v>3.7790290535996821E-2</v>
      </c>
      <c r="K74" s="302">
        <f t="shared" si="12"/>
        <v>3.7034382013335546E-2</v>
      </c>
      <c r="L74" s="302">
        <f t="shared" si="12"/>
        <v>3.9479768626703812E-2</v>
      </c>
      <c r="M74" s="302">
        <f t="shared" si="12"/>
        <v>3.8695428022237362E-2</v>
      </c>
      <c r="N74" s="302">
        <f t="shared" si="12"/>
        <v>4.0185864473639907E-2</v>
      </c>
      <c r="O74" s="302">
        <f t="shared" si="12"/>
        <v>3.7435189710867754E-2</v>
      </c>
      <c r="P74" s="302">
        <f t="shared" si="12"/>
        <v>3.6902724472197584E-2</v>
      </c>
      <c r="Q74" s="302">
        <f t="shared" si="12"/>
        <v>3.8739047545378269E-2</v>
      </c>
      <c r="R74" s="302">
        <f t="shared" si="12"/>
        <v>3.708272432121635E-2</v>
      </c>
      <c r="S74" s="302">
        <f t="shared" si="12"/>
        <v>3.7100280590225521E-2</v>
      </c>
      <c r="T74" s="302">
        <f t="shared" si="12"/>
        <v>3.686717983169327E-2</v>
      </c>
      <c r="U74" s="302">
        <f t="shared" si="12"/>
        <v>3.667836478851038E-2</v>
      </c>
      <c r="V74" s="302">
        <f t="shared" si="12"/>
        <v>3.6226808064617581E-2</v>
      </c>
      <c r="W74" s="302">
        <f t="shared" si="12"/>
        <v>3.6554677912831172E-2</v>
      </c>
      <c r="X74" s="302">
        <f t="shared" si="12"/>
        <v>3.5883293780584309E-2</v>
      </c>
      <c r="Y74" s="302">
        <f t="shared" si="12"/>
        <v>3.5605773618736222E-2</v>
      </c>
      <c r="DA74" s="72"/>
    </row>
    <row r="75" spans="1:105" ht="12" customHeight="1" x14ac:dyDescent="0.25">
      <c r="A75" s="62" t="s">
        <v>2753</v>
      </c>
      <c r="B75" s="302">
        <f t="shared" ref="B75:Y75" si="13">IF(B$57=0,0,B$57/B$5)</f>
        <v>0</v>
      </c>
      <c r="C75" s="302">
        <f t="shared" si="13"/>
        <v>0</v>
      </c>
      <c r="D75" s="302">
        <f t="shared" si="13"/>
        <v>0</v>
      </c>
      <c r="E75" s="302">
        <f t="shared" si="13"/>
        <v>0</v>
      </c>
      <c r="F75" s="302">
        <f t="shared" si="13"/>
        <v>0</v>
      </c>
      <c r="G75" s="302">
        <f t="shared" si="13"/>
        <v>0</v>
      </c>
      <c r="H75" s="302">
        <f t="shared" si="13"/>
        <v>0</v>
      </c>
      <c r="I75" s="302">
        <f t="shared" si="13"/>
        <v>0</v>
      </c>
      <c r="J75" s="302">
        <f t="shared" si="13"/>
        <v>0</v>
      </c>
      <c r="K75" s="302">
        <f t="shared" si="13"/>
        <v>0</v>
      </c>
      <c r="L75" s="302">
        <f t="shared" si="13"/>
        <v>0</v>
      </c>
      <c r="M75" s="302">
        <f t="shared" si="13"/>
        <v>0</v>
      </c>
      <c r="N75" s="302">
        <f t="shared" si="13"/>
        <v>0</v>
      </c>
      <c r="O75" s="302">
        <f t="shared" si="13"/>
        <v>0</v>
      </c>
      <c r="P75" s="302">
        <f t="shared" si="13"/>
        <v>0</v>
      </c>
      <c r="Q75" s="302">
        <f t="shared" si="13"/>
        <v>0</v>
      </c>
      <c r="R75" s="302">
        <f t="shared" si="13"/>
        <v>0</v>
      </c>
      <c r="S75" s="302">
        <f t="shared" si="13"/>
        <v>0</v>
      </c>
      <c r="T75" s="302">
        <f t="shared" si="13"/>
        <v>0</v>
      </c>
      <c r="U75" s="302">
        <f t="shared" si="13"/>
        <v>0</v>
      </c>
      <c r="V75" s="302">
        <f t="shared" si="13"/>
        <v>0</v>
      </c>
      <c r="W75" s="302">
        <f t="shared" si="13"/>
        <v>0</v>
      </c>
      <c r="X75" s="302">
        <f t="shared" si="13"/>
        <v>0</v>
      </c>
      <c r="Y75" s="302">
        <f t="shared" si="13"/>
        <v>0</v>
      </c>
      <c r="DA75" s="72"/>
    </row>
    <row r="76" spans="1:105" ht="12" customHeight="1" x14ac:dyDescent="0.25">
      <c r="A76" s="62" t="s">
        <v>2755</v>
      </c>
      <c r="B76" s="302">
        <f t="shared" ref="B76:Y76" si="14">IF(B$58=0,0,B$58/B$5)</f>
        <v>0.13758746093081642</v>
      </c>
      <c r="C76" s="302">
        <f t="shared" si="14"/>
        <v>0.14352641558975765</v>
      </c>
      <c r="D76" s="302">
        <f t="shared" si="14"/>
        <v>0.14876232607725354</v>
      </c>
      <c r="E76" s="302">
        <f t="shared" si="14"/>
        <v>0.117587668315333</v>
      </c>
      <c r="F76" s="302">
        <f t="shared" si="14"/>
        <v>0.12454073157757639</v>
      </c>
      <c r="G76" s="302">
        <f t="shared" si="14"/>
        <v>0.13169137371287665</v>
      </c>
      <c r="H76" s="302">
        <f t="shared" si="14"/>
        <v>0.12540859575144611</v>
      </c>
      <c r="I76" s="302">
        <f t="shared" si="14"/>
        <v>0.13589288181376449</v>
      </c>
      <c r="J76" s="302">
        <f t="shared" si="14"/>
        <v>0.13202683653633279</v>
      </c>
      <c r="K76" s="302">
        <f t="shared" si="14"/>
        <v>0.13631433582284735</v>
      </c>
      <c r="L76" s="302">
        <f t="shared" si="14"/>
        <v>0.12451218029205734</v>
      </c>
      <c r="M76" s="302">
        <f t="shared" si="14"/>
        <v>0.12929317611002478</v>
      </c>
      <c r="N76" s="302">
        <f t="shared" si="14"/>
        <v>0.12211547064832888</v>
      </c>
      <c r="O76" s="302">
        <f t="shared" si="14"/>
        <v>0.13428416866092829</v>
      </c>
      <c r="P76" s="302">
        <f t="shared" si="14"/>
        <v>0.13726365495519025</v>
      </c>
      <c r="Q76" s="302">
        <f t="shared" si="14"/>
        <v>0.12897628553540183</v>
      </c>
      <c r="R76" s="302">
        <f t="shared" si="14"/>
        <v>0.13618161845988147</v>
      </c>
      <c r="S76" s="302">
        <f t="shared" si="14"/>
        <v>0.13601009181503737</v>
      </c>
      <c r="T76" s="302">
        <f t="shared" si="14"/>
        <v>0.13730936545193195</v>
      </c>
      <c r="U76" s="302">
        <f t="shared" si="14"/>
        <v>0.1383614005678897</v>
      </c>
      <c r="V76" s="302">
        <f t="shared" si="14"/>
        <v>0.1410123873225978</v>
      </c>
      <c r="W76" s="302">
        <f t="shared" si="14"/>
        <v>0.13906423817421459</v>
      </c>
      <c r="X76" s="302">
        <f t="shared" si="14"/>
        <v>0.14289066578670914</v>
      </c>
      <c r="Y76" s="302">
        <f t="shared" si="14"/>
        <v>0.14452285909517879</v>
      </c>
      <c r="DA76" s="72"/>
    </row>
    <row r="77" spans="1:105" ht="12" customHeight="1" x14ac:dyDescent="0.25">
      <c r="A77" s="41" t="s">
        <v>2757</v>
      </c>
      <c r="B77" s="235">
        <f t="shared" ref="B77:Y77" si="15">IF(B$59=0,0,B$59/B$5)</f>
        <v>3.4633795511408688E-2</v>
      </c>
      <c r="C77" s="235">
        <f t="shared" si="15"/>
        <v>3.6128761257689324E-2</v>
      </c>
      <c r="D77" s="235">
        <f t="shared" si="15"/>
        <v>3.7446755295177651E-2</v>
      </c>
      <c r="E77" s="235">
        <f t="shared" si="15"/>
        <v>2.9599407035677368E-2</v>
      </c>
      <c r="F77" s="235">
        <f t="shared" si="15"/>
        <v>3.1349646262226631E-2</v>
      </c>
      <c r="G77" s="235">
        <f t="shared" si="15"/>
        <v>3.3149620444567103E-2</v>
      </c>
      <c r="H77" s="235">
        <f t="shared" si="15"/>
        <v>3.1568106797264711E-2</v>
      </c>
      <c r="I77" s="235">
        <f t="shared" si="15"/>
        <v>3.420723260937656E-2</v>
      </c>
      <c r="J77" s="235">
        <f t="shared" si="15"/>
        <v>3.323406382880182E-2</v>
      </c>
      <c r="K77" s="235">
        <f t="shared" si="15"/>
        <v>3.4313321869758932E-2</v>
      </c>
      <c r="L77" s="235">
        <f t="shared" si="15"/>
        <v>3.1342459274563889E-2</v>
      </c>
      <c r="M77" s="235">
        <f t="shared" si="15"/>
        <v>3.2545941266165189E-2</v>
      </c>
      <c r="N77" s="235">
        <f t="shared" si="15"/>
        <v>3.0739154648258927E-2</v>
      </c>
      <c r="O77" s="235">
        <f t="shared" si="15"/>
        <v>3.380228406250383E-2</v>
      </c>
      <c r="P77" s="235">
        <f t="shared" si="15"/>
        <v>3.4552286412619163E-2</v>
      </c>
      <c r="Q77" s="235">
        <f t="shared" si="15"/>
        <v>3.2466172926181758E-2</v>
      </c>
      <c r="R77" s="235">
        <f t="shared" si="15"/>
        <v>3.4279913985212788E-2</v>
      </c>
      <c r="S77" s="235">
        <f t="shared" si="15"/>
        <v>3.4236736949296159E-2</v>
      </c>
      <c r="T77" s="235">
        <f t="shared" si="15"/>
        <v>3.4563792751831815E-2</v>
      </c>
      <c r="U77" s="235">
        <f t="shared" si="15"/>
        <v>3.4828613171006648E-2</v>
      </c>
      <c r="V77" s="235">
        <f t="shared" si="15"/>
        <v>3.5495924948874116E-2</v>
      </c>
      <c r="W77" s="235">
        <f t="shared" si="15"/>
        <v>3.5005532882806736E-2</v>
      </c>
      <c r="X77" s="235">
        <f t="shared" si="15"/>
        <v>3.5968729024183181E-2</v>
      </c>
      <c r="Y77" s="235">
        <f t="shared" si="15"/>
        <v>3.6379588043589393E-2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X78" s="171"/>
      <c r="Y78" s="171"/>
      <c r="DA78" s="175"/>
    </row>
    <row r="79" spans="1:105" ht="15" customHeight="1" x14ac:dyDescent="0.25">
      <c r="A79" s="32" t="s">
        <v>341</v>
      </c>
      <c r="B79" s="257"/>
      <c r="C79" s="257"/>
      <c r="D79" s="257"/>
      <c r="E79" s="257"/>
      <c r="F79" s="257"/>
      <c r="G79" s="257"/>
      <c r="H79" s="257"/>
      <c r="I79" s="257"/>
      <c r="J79" s="257"/>
      <c r="K79" s="257"/>
      <c r="L79" s="257"/>
      <c r="M79" s="257"/>
      <c r="N79" s="257"/>
      <c r="O79" s="257"/>
      <c r="P79" s="257"/>
      <c r="Q79" s="257"/>
      <c r="R79" s="257"/>
      <c r="S79" s="257"/>
      <c r="T79" s="257"/>
      <c r="U79" s="257"/>
      <c r="V79" s="257"/>
      <c r="W79" s="257"/>
      <c r="X79" s="257"/>
      <c r="Y79" s="257"/>
      <c r="DA79" s="88"/>
    </row>
    <row r="80" spans="1:105" ht="12" customHeight="1" x14ac:dyDescent="0.25">
      <c r="A80" s="172"/>
      <c r="B80" s="172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  <c r="Y80" s="172"/>
      <c r="DA80" s="176"/>
    </row>
    <row r="81" spans="1:105" ht="12" customHeight="1" x14ac:dyDescent="0.25">
      <c r="A81" s="35" t="s">
        <v>25</v>
      </c>
      <c r="B81" s="322">
        <f>IF(B$5=0,0,B$5/TEL_fec!B$5)</f>
        <v>0.48465190164575533</v>
      </c>
      <c r="C81" s="322">
        <f>IF(C$5=0,0,C$5/TEL_fec!C$5)</f>
        <v>0.48455767278983758</v>
      </c>
      <c r="D81" s="322">
        <f>IF(D$5=0,0,D$5/TEL_fec!D$5)</f>
        <v>0.48585348301812081</v>
      </c>
      <c r="E81" s="322">
        <f>IF(E$5=0,0,E$5/TEL_fec!E$5)</f>
        <v>0.48511683201680283</v>
      </c>
      <c r="F81" s="322">
        <f>IF(F$5=0,0,F$5/TEL_fec!F$5)</f>
        <v>0.48565722717207466</v>
      </c>
      <c r="G81" s="322">
        <f>IF(G$5=0,0,G$5/TEL_fec!G$5)</f>
        <v>0.48687223099693389</v>
      </c>
      <c r="H81" s="322">
        <f>IF(H$5=0,0,H$5/TEL_fec!H$5)</f>
        <v>0.48493410218644462</v>
      </c>
      <c r="I81" s="322">
        <f>IF(I$5=0,0,I$5/TEL_fec!I$5)</f>
        <v>0.48619997672278426</v>
      </c>
      <c r="J81" s="322">
        <f>IF(J$5=0,0,J$5/TEL_fec!J$5)</f>
        <v>0.48712934500587884</v>
      </c>
      <c r="K81" s="322">
        <f>IF(K$5=0,0,K$5/TEL_fec!K$5)</f>
        <v>0.48665641910265339</v>
      </c>
      <c r="L81" s="322">
        <f>IF(L$5=0,0,L$5/TEL_fec!L$5)</f>
        <v>0.48955215547174147</v>
      </c>
      <c r="M81" s="322">
        <f>IF(M$5=0,0,M$5/TEL_fec!M$5)</f>
        <v>0.49044407014663255</v>
      </c>
      <c r="N81" s="322">
        <f>IF(N$5=0,0,N$5/TEL_fec!N$5)</f>
        <v>0.49151372808051291</v>
      </c>
      <c r="O81" s="322">
        <f>IF(O$5=0,0,O$5/TEL_fec!O$5)</f>
        <v>0.48867443011889572</v>
      </c>
      <c r="P81" s="322">
        <f>IF(P$5=0,0,P$5/TEL_fec!P$5)</f>
        <v>0.48936660053271258</v>
      </c>
      <c r="Q81" s="322">
        <f>IF(Q$5=0,0,Q$5/TEL_fec!Q$5)</f>
        <v>0.49132504947982253</v>
      </c>
      <c r="R81" s="322">
        <f>IF(R$5=0,0,R$5/TEL_fec!R$5)</f>
        <v>0.48984227204440711</v>
      </c>
      <c r="S81" s="322">
        <f>IF(S$5=0,0,S$5/TEL_fec!S$5)</f>
        <v>0.49033444700048745</v>
      </c>
      <c r="T81" s="322">
        <f>IF(T$5=0,0,T$5/TEL_fec!T$5)</f>
        <v>0.49051659959927818</v>
      </c>
      <c r="U81" s="322">
        <f>IF(U$5=0,0,U$5/TEL_fec!U$5)</f>
        <v>0.49029287184643416</v>
      </c>
      <c r="V81" s="322">
        <f>IF(V$5=0,0,V$5/TEL_fec!V$5)</f>
        <v>0.49041917617060382</v>
      </c>
      <c r="W81" s="322">
        <f>IF(W$5=0,0,W$5/TEL_fec!W$5)</f>
        <v>0.49050218528186473</v>
      </c>
      <c r="X81" s="322">
        <f>IF(X$5=0,0,X$5/TEL_fec!X$5)</f>
        <v>0.49123654570922076</v>
      </c>
      <c r="Y81" s="322">
        <f>IF(Y$5=0,0,Y$5/TEL_fec!Y$5)</f>
        <v>0.49133546007889534</v>
      </c>
      <c r="DA81" s="95"/>
    </row>
    <row r="82" spans="1:105" ht="12" customHeight="1" x14ac:dyDescent="0.25">
      <c r="A82" s="55" t="s">
        <v>91</v>
      </c>
      <c r="B82" s="334">
        <f>IF(B$6=0,0,B$6/TEL_fec!B$6)</f>
        <v>0.48485078206747484</v>
      </c>
      <c r="C82" s="334">
        <f>IF(C$6=0,0,C$6/TEL_fec!C$6)</f>
        <v>0.48485078206747456</v>
      </c>
      <c r="D82" s="334">
        <f>IF(D$6=0,0,D$6/TEL_fec!D$6)</f>
        <v>0.48485078206747451</v>
      </c>
      <c r="E82" s="334">
        <f>IF(E$6=0,0,E$6/TEL_fec!E$6)</f>
        <v>0.48485078206747456</v>
      </c>
      <c r="F82" s="334">
        <f>IF(F$6=0,0,F$6/TEL_fec!F$6)</f>
        <v>0.48485078206747462</v>
      </c>
      <c r="G82" s="334">
        <f>IF(G$6=0,0,G$6/TEL_fec!G$6)</f>
        <v>0.48485078206747451</v>
      </c>
      <c r="H82" s="334">
        <f>IF(H$6=0,0,H$6/TEL_fec!H$6)</f>
        <v>0.48485078206747478</v>
      </c>
      <c r="I82" s="334">
        <f>IF(I$6=0,0,I$6/TEL_fec!I$6)</f>
        <v>0.48485078206747451</v>
      </c>
      <c r="J82" s="334">
        <f>IF(J$6=0,0,J$6/TEL_fec!J$6)</f>
        <v>0.48485078206747462</v>
      </c>
      <c r="K82" s="334">
        <f>IF(K$6=0,0,K$6/TEL_fec!K$6)</f>
        <v>0.48485078206747456</v>
      </c>
      <c r="L82" s="334">
        <f>IF(L$6=0,0,L$6/TEL_fec!L$6)</f>
        <v>0.48485078206747451</v>
      </c>
      <c r="M82" s="334">
        <f>IF(M$6=0,0,M$6/TEL_fec!M$6)</f>
        <v>0.48485078206747478</v>
      </c>
      <c r="N82" s="334">
        <f>IF(N$6=0,0,N$6/TEL_fec!N$6)</f>
        <v>0.48485078206747467</v>
      </c>
      <c r="O82" s="334">
        <f>IF(O$6=0,0,O$6/TEL_fec!O$6)</f>
        <v>0.48485078206747456</v>
      </c>
      <c r="P82" s="334">
        <f>IF(P$6=0,0,P$6/TEL_fec!P$6)</f>
        <v>0.4848507820674744</v>
      </c>
      <c r="Q82" s="334">
        <f>IF(Q$6=0,0,Q$6/TEL_fec!Q$6)</f>
        <v>0.48485078206747434</v>
      </c>
      <c r="R82" s="334">
        <f>IF(R$6=0,0,R$6/TEL_fec!R$6)</f>
        <v>0.48485078206747462</v>
      </c>
      <c r="S82" s="334">
        <f>IF(S$6=0,0,S$6/TEL_fec!S$6)</f>
        <v>0.48485078206747445</v>
      </c>
      <c r="T82" s="334">
        <f>IF(T$6=0,0,T$6/TEL_fec!T$6)</f>
        <v>0.48485078206747462</v>
      </c>
      <c r="U82" s="334">
        <f>IF(U$6=0,0,U$6/TEL_fec!U$6)</f>
        <v>0.48485078206747473</v>
      </c>
      <c r="V82" s="334">
        <f>IF(V$6=0,0,V$6/TEL_fec!V$6)</f>
        <v>0.4848507820674744</v>
      </c>
      <c r="W82" s="334">
        <f>IF(W$6=0,0,W$6/TEL_fec!W$6)</f>
        <v>0.4848507820674744</v>
      </c>
      <c r="X82" s="334">
        <f>IF(X$6=0,0,X$6/TEL_fec!X$6)</f>
        <v>0.48485078206747456</v>
      </c>
      <c r="Y82" s="334">
        <f>IF(Y$6=0,0,Y$6/TEL_fec!Y$6)</f>
        <v>0.48485078206747456</v>
      </c>
      <c r="DA82" s="67"/>
    </row>
    <row r="83" spans="1:105" ht="12" customHeight="1" x14ac:dyDescent="0.25">
      <c r="A83" s="173" t="s">
        <v>92</v>
      </c>
      <c r="B83" s="335">
        <f>IF(B$7=0,0,B$7/TEL_fec!B$7)</f>
        <v>0.1245468806758223</v>
      </c>
      <c r="C83" s="335">
        <f>IF(C$7=0,0,C$7/TEL_fec!C$7)</f>
        <v>0.12454688067582231</v>
      </c>
      <c r="D83" s="335">
        <f>IF(D$7=0,0,D$7/TEL_fec!D$7)</f>
        <v>0.1245468806758223</v>
      </c>
      <c r="E83" s="335">
        <f>IF(E$7=0,0,E$7/TEL_fec!E$7)</f>
        <v>0.12454688067582234</v>
      </c>
      <c r="F83" s="335">
        <f>IF(F$7=0,0,F$7/TEL_fec!F$7)</f>
        <v>0.12454688067582234</v>
      </c>
      <c r="G83" s="335">
        <f>IF(G$7=0,0,G$7/TEL_fec!G$7)</f>
        <v>0.12454688067582236</v>
      </c>
      <c r="H83" s="335">
        <f>IF(H$7=0,0,H$7/TEL_fec!H$7)</f>
        <v>0.12454688067582238</v>
      </c>
      <c r="I83" s="335">
        <f>IF(I$7=0,0,I$7/TEL_fec!I$7)</f>
        <v>0.12454688067582237</v>
      </c>
      <c r="J83" s="335">
        <f>IF(J$7=0,0,J$7/TEL_fec!J$7)</f>
        <v>0.12454688067582233</v>
      </c>
      <c r="K83" s="335">
        <f>IF(K$7=0,0,K$7/TEL_fec!K$7)</f>
        <v>0.12454688067582234</v>
      </c>
      <c r="L83" s="335">
        <f>IF(L$7=0,0,L$7/TEL_fec!L$7)</f>
        <v>0.12454688067582231</v>
      </c>
      <c r="M83" s="335">
        <f>IF(M$7=0,0,M$7/TEL_fec!M$7)</f>
        <v>0.12454688067582231</v>
      </c>
      <c r="N83" s="335">
        <f>IF(N$7=0,0,N$7/TEL_fec!N$7)</f>
        <v>0.12454688067582226</v>
      </c>
      <c r="O83" s="335">
        <f>IF(O$7=0,0,O$7/TEL_fec!O$7)</f>
        <v>0.12454688067582233</v>
      </c>
      <c r="P83" s="335">
        <f>IF(P$7=0,0,P$7/TEL_fec!P$7)</f>
        <v>0.1245468806758223</v>
      </c>
      <c r="Q83" s="335">
        <f>IF(Q$7=0,0,Q$7/TEL_fec!Q$7)</f>
        <v>0.12454688067582231</v>
      </c>
      <c r="R83" s="335">
        <f>IF(R$7=0,0,R$7/TEL_fec!R$7)</f>
        <v>0.12454688067582227</v>
      </c>
      <c r="S83" s="335">
        <f>IF(S$7=0,0,S$7/TEL_fec!S$7)</f>
        <v>0.12454688067582226</v>
      </c>
      <c r="T83" s="335">
        <f>IF(T$7=0,0,T$7/TEL_fec!T$7)</f>
        <v>0.12454688067582224</v>
      </c>
      <c r="U83" s="335">
        <f>IF(U$7=0,0,U$7/TEL_fec!U$7)</f>
        <v>0.12454688067582233</v>
      </c>
      <c r="V83" s="335">
        <f>IF(V$7=0,0,V$7/TEL_fec!V$7)</f>
        <v>0.1245468806758223</v>
      </c>
      <c r="W83" s="335">
        <f>IF(W$7=0,0,W$7/TEL_fec!W$7)</f>
        <v>0.12454688067582231</v>
      </c>
      <c r="X83" s="335">
        <f>IF(X$7=0,0,X$7/TEL_fec!X$7)</f>
        <v>0.12454688067582234</v>
      </c>
      <c r="Y83" s="335">
        <f>IF(Y$7=0,0,Y$7/TEL_fec!Y$7)</f>
        <v>0.12454688067582233</v>
      </c>
      <c r="DA83" s="177"/>
    </row>
    <row r="84" spans="1:105" ht="12" customHeight="1" x14ac:dyDescent="0.25">
      <c r="A84" s="173" t="s">
        <v>93</v>
      </c>
      <c r="B84" s="335">
        <f>IF(B$8=0,0,B$8/TEL_fec!B$8)</f>
        <v>0.67145722416566722</v>
      </c>
      <c r="C84" s="335">
        <f>IF(C$8=0,0,C$8/TEL_fec!C$8)</f>
        <v>0.67145722416566733</v>
      </c>
      <c r="D84" s="335">
        <f>IF(D$8=0,0,D$8/TEL_fec!D$8)</f>
        <v>0.67145722416566744</v>
      </c>
      <c r="E84" s="335">
        <f>IF(E$8=0,0,E$8/TEL_fec!E$8)</f>
        <v>0.67145722416566711</v>
      </c>
      <c r="F84" s="335">
        <f>IF(F$8=0,0,F$8/TEL_fec!F$8)</f>
        <v>0.67145722416566744</v>
      </c>
      <c r="G84" s="335">
        <f>IF(G$8=0,0,G$8/TEL_fec!G$8)</f>
        <v>0.67145722416566755</v>
      </c>
      <c r="H84" s="335">
        <f>IF(H$8=0,0,H$8/TEL_fec!H$8)</f>
        <v>0.67145722416566733</v>
      </c>
      <c r="I84" s="335">
        <f>IF(I$8=0,0,I$8/TEL_fec!I$8)</f>
        <v>0.67145722416566722</v>
      </c>
      <c r="J84" s="335">
        <f>IF(J$8=0,0,J$8/TEL_fec!J$8)</f>
        <v>0.67145722416566733</v>
      </c>
      <c r="K84" s="335">
        <f>IF(K$8=0,0,K$8/TEL_fec!K$8)</f>
        <v>0.67145722416566722</v>
      </c>
      <c r="L84" s="335">
        <f>IF(L$8=0,0,L$8/TEL_fec!L$8)</f>
        <v>0.67145722416566733</v>
      </c>
      <c r="M84" s="335">
        <f>IF(M$8=0,0,M$8/TEL_fec!M$8)</f>
        <v>0.67145722416566744</v>
      </c>
      <c r="N84" s="335">
        <f>IF(N$8=0,0,N$8/TEL_fec!N$8)</f>
        <v>0.67145722416566722</v>
      </c>
      <c r="O84" s="335">
        <f>IF(O$8=0,0,O$8/TEL_fec!O$8)</f>
        <v>0.67145722416566722</v>
      </c>
      <c r="P84" s="335">
        <f>IF(P$8=0,0,P$8/TEL_fec!P$8)</f>
        <v>0.67145722416566733</v>
      </c>
      <c r="Q84" s="335">
        <f>IF(Q$8=0,0,Q$8/TEL_fec!Q$8)</f>
        <v>0.67145722416566744</v>
      </c>
      <c r="R84" s="335">
        <f>IF(R$8=0,0,R$8/TEL_fec!R$8)</f>
        <v>0.67145722416566733</v>
      </c>
      <c r="S84" s="335">
        <f>IF(S$8=0,0,S$8/TEL_fec!S$8)</f>
        <v>0.67145722416566733</v>
      </c>
      <c r="T84" s="335">
        <f>IF(T$8=0,0,T$8/TEL_fec!T$8)</f>
        <v>0.67145722416566722</v>
      </c>
      <c r="U84" s="335">
        <f>IF(U$8=0,0,U$8/TEL_fec!U$8)</f>
        <v>0.67145722416566711</v>
      </c>
      <c r="V84" s="335">
        <f>IF(V$8=0,0,V$8/TEL_fec!V$8)</f>
        <v>0.67145722416566744</v>
      </c>
      <c r="W84" s="335">
        <f>IF(W$8=0,0,W$8/TEL_fec!W$8)</f>
        <v>0.67145722416566722</v>
      </c>
      <c r="X84" s="335">
        <f>IF(X$8=0,0,X$8/TEL_fec!X$8)</f>
        <v>0.67145722416566733</v>
      </c>
      <c r="Y84" s="335">
        <f>IF(Y$8=0,0,Y$8/TEL_fec!Y$8)</f>
        <v>0.67145722416566744</v>
      </c>
      <c r="DA84" s="177"/>
    </row>
    <row r="85" spans="1:105" ht="12" customHeight="1" x14ac:dyDescent="0.25">
      <c r="A85" s="173" t="s">
        <v>94</v>
      </c>
      <c r="B85" s="335">
        <f>IF(B$9=0,0,B$9/TEL_fec!B$9)</f>
        <v>0.48268719758382589</v>
      </c>
      <c r="C85" s="335">
        <f>IF(C$9=0,0,C$9/TEL_fec!C$9)</f>
        <v>0.48268719758382567</v>
      </c>
      <c r="D85" s="335">
        <f>IF(D$9=0,0,D$9/TEL_fec!D$9)</f>
        <v>0.482687197583826</v>
      </c>
      <c r="E85" s="335">
        <f>IF(E$9=0,0,E$9/TEL_fec!E$9)</f>
        <v>0.48268719758382606</v>
      </c>
      <c r="F85" s="335">
        <f>IF(F$9=0,0,F$9/TEL_fec!F$9)</f>
        <v>0.48268719758382567</v>
      </c>
      <c r="G85" s="335">
        <f>IF(G$9=0,0,G$9/TEL_fec!G$9)</f>
        <v>0.48268719758382589</v>
      </c>
      <c r="H85" s="335">
        <f>IF(H$9=0,0,H$9/TEL_fec!H$9)</f>
        <v>0.48268719758382567</v>
      </c>
      <c r="I85" s="335">
        <f>IF(I$9=0,0,I$9/TEL_fec!I$9)</f>
        <v>0.48268719758382589</v>
      </c>
      <c r="J85" s="335">
        <f>IF(J$9=0,0,J$9/TEL_fec!J$9)</f>
        <v>0.48268719758382578</v>
      </c>
      <c r="K85" s="335">
        <f>IF(K$9=0,0,K$9/TEL_fec!K$9)</f>
        <v>0.48268719758382556</v>
      </c>
      <c r="L85" s="335">
        <f>IF(L$9=0,0,L$9/TEL_fec!L$9)</f>
        <v>0.48268719758382567</v>
      </c>
      <c r="M85" s="335">
        <f>IF(M$9=0,0,M$9/TEL_fec!M$9)</f>
        <v>0.48268719758382567</v>
      </c>
      <c r="N85" s="335">
        <f>IF(N$9=0,0,N$9/TEL_fec!N$9)</f>
        <v>0.48268719758382578</v>
      </c>
      <c r="O85" s="335">
        <f>IF(O$9=0,0,O$9/TEL_fec!O$9)</f>
        <v>0.48268719758382572</v>
      </c>
      <c r="P85" s="335">
        <f>IF(P$9=0,0,P$9/TEL_fec!P$9)</f>
        <v>0.48268719758382594</v>
      </c>
      <c r="Q85" s="335">
        <f>IF(Q$9=0,0,Q$9/TEL_fec!Q$9)</f>
        <v>0.48268719758382572</v>
      </c>
      <c r="R85" s="335">
        <f>IF(R$9=0,0,R$9/TEL_fec!R$9)</f>
        <v>0.48268719758382556</v>
      </c>
      <c r="S85" s="335">
        <f>IF(S$9=0,0,S$9/TEL_fec!S$9)</f>
        <v>0.48268719758382572</v>
      </c>
      <c r="T85" s="335">
        <f>IF(T$9=0,0,T$9/TEL_fec!T$9)</f>
        <v>0.48268719758382578</v>
      </c>
      <c r="U85" s="335">
        <f>IF(U$9=0,0,U$9/TEL_fec!U$9)</f>
        <v>0.48268719758382583</v>
      </c>
      <c r="V85" s="335">
        <f>IF(V$9=0,0,V$9/TEL_fec!V$9)</f>
        <v>0.48268719758382561</v>
      </c>
      <c r="W85" s="335">
        <f>IF(W$9=0,0,W$9/TEL_fec!W$9)</f>
        <v>0.48268719758382578</v>
      </c>
      <c r="X85" s="335">
        <f>IF(X$9=0,0,X$9/TEL_fec!X$9)</f>
        <v>0.48268719758382578</v>
      </c>
      <c r="Y85" s="335">
        <f>IF(Y$9=0,0,Y$9/TEL_fec!Y$9)</f>
        <v>0.48268719758382589</v>
      </c>
      <c r="DA85" s="177"/>
    </row>
    <row r="86" spans="1:105" ht="12" customHeight="1" x14ac:dyDescent="0.25">
      <c r="A86" s="56" t="s">
        <v>95</v>
      </c>
      <c r="B86" s="336">
        <f>IF(B$10=0,0,B$10/TEL_fec!B$10)</f>
        <v>0.68750142830211003</v>
      </c>
      <c r="C86" s="336">
        <f>IF(C$10=0,0,C$10/TEL_fec!C$10)</f>
        <v>0.69286705375189883</v>
      </c>
      <c r="D86" s="336">
        <f>IF(D$10=0,0,D$10/TEL_fec!D$10)</f>
        <v>0.69778346647973433</v>
      </c>
      <c r="E86" s="336">
        <f>IF(E$10=0,0,E$10/TEL_fec!E$10)</f>
        <v>0.677554272563337</v>
      </c>
      <c r="F86" s="336">
        <f>IF(F$10=0,0,F$10/TEL_fec!F$10)</f>
        <v>0.68181254850196771</v>
      </c>
      <c r="G86" s="336">
        <f>IF(G$10=0,0,G$10/TEL_fec!G$10)</f>
        <v>0.68623799261407614</v>
      </c>
      <c r="H86" s="336">
        <f>IF(H$10=0,0,H$10/TEL_fec!H$10)</f>
        <v>0.68335200733070656</v>
      </c>
      <c r="I86" s="336">
        <f>IF(I$10=0,0,I$10/TEL_fec!I$10)</f>
        <v>0.6876859226898332</v>
      </c>
      <c r="J86" s="336">
        <f>IF(J$10=0,0,J$10/TEL_fec!J$10)</f>
        <v>0.68839930237634483</v>
      </c>
      <c r="K86" s="336">
        <f>IF(K$10=0,0,K$10/TEL_fec!K$10)</f>
        <v>0.69030012119060991</v>
      </c>
      <c r="L86" s="336">
        <f>IF(L$10=0,0,L$10/TEL_fec!L$10)</f>
        <v>0.68678935631484583</v>
      </c>
      <c r="M86" s="336">
        <f>IF(M$10=0,0,M$10/TEL_fec!M$10)</f>
        <v>0.69107779861938634</v>
      </c>
      <c r="N86" s="336">
        <f>IF(N$10=0,0,N$10/TEL_fec!N$10)</f>
        <v>0.68767084760542463</v>
      </c>
      <c r="O86" s="336">
        <f>IF(O$10=0,0,O$10/TEL_fec!O$10)</f>
        <v>0.6918263272327867</v>
      </c>
      <c r="P86" s="336">
        <f>IF(P$10=0,0,P$10/TEL_fec!P$10)</f>
        <v>0.69497395401722317</v>
      </c>
      <c r="Q86" s="336">
        <f>IF(Q$10=0,0,Q$10/TEL_fec!Q$10)</f>
        <v>0.69203989166248359</v>
      </c>
      <c r="R86" s="336">
        <f>IF(R$10=0,0,R$10/TEL_fec!R$10)</f>
        <v>0.69380139661252427</v>
      </c>
      <c r="S86" s="336">
        <f>IF(S$10=0,0,S$10/TEL_fec!S$10)</f>
        <v>0.69374346383165064</v>
      </c>
      <c r="T86" s="336">
        <f>IF(T$10=0,0,T$10/TEL_fec!T$10)</f>
        <v>0.69595402282750407</v>
      </c>
      <c r="U86" s="336">
        <f>IF(U$10=0,0,U$10/TEL_fec!U$10)</f>
        <v>0.69697048374935411</v>
      </c>
      <c r="V86" s="336">
        <f>IF(V$10=0,0,V$10/TEL_fec!V$10)</f>
        <v>0.69895828194654108</v>
      </c>
      <c r="W86" s="336">
        <f>IF(W$10=0,0,W$10/TEL_fec!W$10)</f>
        <v>0.69745023857951494</v>
      </c>
      <c r="X86" s="336">
        <f>IF(X$10=0,0,X$10/TEL_fec!X$10)</f>
        <v>0.70011847498527713</v>
      </c>
      <c r="Y86" s="336">
        <f>IF(Y$10=0,0,Y$10/TEL_fec!Y$10)</f>
        <v>0.70219594893463477</v>
      </c>
      <c r="DA86" s="68"/>
    </row>
    <row r="87" spans="1:105" ht="12" customHeight="1" x14ac:dyDescent="0.25">
      <c r="A87" s="174" t="s">
        <v>2707</v>
      </c>
      <c r="B87" s="349">
        <f>IF(B$16=0,0,B$16/TEL_fec!B$16)</f>
        <v>0.53310410006963116</v>
      </c>
      <c r="C87" s="349">
        <f>IF(C$16=0,0,C$16/TEL_fec!C$16)</f>
        <v>0.5324374707116174</v>
      </c>
      <c r="D87" s="349">
        <f>IF(D$16=0,0,D$16/TEL_fec!D$16)</f>
        <v>0.53475811588385469</v>
      </c>
      <c r="E87" s="349">
        <f>IF(E$16=0,0,E$16/TEL_fec!E$16)</f>
        <v>0.53471116316520151</v>
      </c>
      <c r="F87" s="349">
        <f>IF(F$16=0,0,F$16/TEL_fec!F$16)</f>
        <v>0.53567382180768208</v>
      </c>
      <c r="G87" s="349">
        <f>IF(G$16=0,0,G$16/TEL_fec!G$16)</f>
        <v>0.53795768493185114</v>
      </c>
      <c r="H87" s="349">
        <f>IF(H$16=0,0,H$16/TEL_fec!H$16)</f>
        <v>0.53369447679381243</v>
      </c>
      <c r="I87" s="349">
        <f>IF(I$16=0,0,I$16/TEL_fec!I$16)</f>
        <v>0.53668282068214257</v>
      </c>
      <c r="J87" s="349">
        <f>IF(J$16=0,0,J$16/TEL_fec!J$16)</f>
        <v>0.53819369957299767</v>
      </c>
      <c r="K87" s="349">
        <f>IF(K$16=0,0,K$16/TEL_fec!K$16)</f>
        <v>0.53715900662089067</v>
      </c>
      <c r="L87" s="349">
        <f>IF(L$16=0,0,L$16/TEL_fec!L$16)</f>
        <v>0.54420615497578473</v>
      </c>
      <c r="M87" s="349">
        <f>IF(M$16=0,0,M$16/TEL_fec!M$16)</f>
        <v>0.54601617293848581</v>
      </c>
      <c r="N87" s="349">
        <f>IF(N$16=0,0,N$16/TEL_fec!N$16)</f>
        <v>0.5486899529089474</v>
      </c>
      <c r="O87" s="349">
        <f>IF(O$16=0,0,O$16/TEL_fec!O$16)</f>
        <v>0.54117705955553519</v>
      </c>
      <c r="P87" s="349">
        <f>IF(P$16=0,0,P$16/TEL_fec!P$16)</f>
        <v>0.54233371721374213</v>
      </c>
      <c r="Q87" s="349">
        <f>IF(Q$16=0,0,Q$16/TEL_fec!Q$16)</f>
        <v>0.54751708711177738</v>
      </c>
      <c r="R87" s="349">
        <f>IF(R$16=0,0,R$16/TEL_fec!R$16)</f>
        <v>0.54332219854186259</v>
      </c>
      <c r="S87" s="349">
        <f>IF(S$16=0,0,S$16/TEL_fec!S$16)</f>
        <v>0.54433808994746902</v>
      </c>
      <c r="T87" s="349">
        <f>IF(T$16=0,0,T$16/TEL_fec!T$16)</f>
        <v>0.54452571495130198</v>
      </c>
      <c r="U87" s="349">
        <f>IF(U$16=0,0,U$16/TEL_fec!U$16)</f>
        <v>0.54390585763259314</v>
      </c>
      <c r="V87" s="349">
        <f>IF(V$16=0,0,V$16/TEL_fec!V$16)</f>
        <v>0.54418983864908754</v>
      </c>
      <c r="W87" s="349">
        <f>IF(W$16=0,0,W$16/TEL_fec!W$16)</f>
        <v>0.54435934499587535</v>
      </c>
      <c r="X87" s="349">
        <f>IF(X$16=0,0,X$16/TEL_fec!X$16)</f>
        <v>0.54598335891221095</v>
      </c>
      <c r="Y87" s="349">
        <f>IF(Y$16=0,0,Y$16/TEL_fec!Y$16)</f>
        <v>0.54609312803276067</v>
      </c>
      <c r="DA87" s="178"/>
    </row>
    <row r="88" spans="1:105" ht="12" customHeight="1" x14ac:dyDescent="0.25">
      <c r="A88" s="174" t="s">
        <v>2719</v>
      </c>
      <c r="B88" s="349">
        <f>IF(B$27=0,0,B$27/TEL_fec!B$27)</f>
        <v>0.47159208852313528</v>
      </c>
      <c r="C88" s="349">
        <f>IF(C$27=0,0,C$27/TEL_fec!C$27)</f>
        <v>0.47100237793720007</v>
      </c>
      <c r="D88" s="349">
        <f>IF(D$27=0,0,D$27/TEL_fec!D$27)</f>
        <v>0.47305525635879464</v>
      </c>
      <c r="E88" s="349">
        <f>IF(E$27=0,0,E$27/TEL_fec!E$27)</f>
        <v>0.47301372126152447</v>
      </c>
      <c r="F88" s="349">
        <f>IF(F$27=0,0,F$27/TEL_fec!F$27)</f>
        <v>0.47386530390679588</v>
      </c>
      <c r="G88" s="349">
        <f>IF(G$27=0,0,G$27/TEL_fec!G$27)</f>
        <v>0.47588564436279068</v>
      </c>
      <c r="H88" s="349">
        <f>IF(H$27=0,0,H$27/TEL_fec!H$27)</f>
        <v>0.47211434485606446</v>
      </c>
      <c r="I88" s="349">
        <f>IF(I$27=0,0,I$27/TEL_fec!I$27)</f>
        <v>0.4747578798342027</v>
      </c>
      <c r="J88" s="349">
        <f>IF(J$27=0,0,J$27/TEL_fec!J$27)</f>
        <v>0.47609442654534379</v>
      </c>
      <c r="K88" s="349">
        <f>IF(K$27=0,0,K$27/TEL_fec!K$27)</f>
        <v>0.47517912124155726</v>
      </c>
      <c r="L88" s="349">
        <f>IF(L$27=0,0,L$27/TEL_fec!L$27)</f>
        <v>0.48141313709396349</v>
      </c>
      <c r="M88" s="349">
        <f>IF(M$27=0,0,M$27/TEL_fec!M$27)</f>
        <v>0.48301430683019925</v>
      </c>
      <c r="N88" s="349">
        <f>IF(N$27=0,0,N$27/TEL_fec!N$27)</f>
        <v>0.48537957372714569</v>
      </c>
      <c r="O88" s="349">
        <f>IF(O$27=0,0,O$27/TEL_fec!O$27)</f>
        <v>0.47873355268374279</v>
      </c>
      <c r="P88" s="349">
        <f>IF(P$27=0,0,P$27/TEL_fec!P$27)</f>
        <v>0.47975674984292516</v>
      </c>
      <c r="Q88" s="349">
        <f>IF(Q$27=0,0,Q$27/TEL_fec!Q$27)</f>
        <v>0.48434203859887998</v>
      </c>
      <c r="R88" s="349">
        <f>IF(R$27=0,0,R$27/TEL_fec!R$27)</f>
        <v>0.48063117563318636</v>
      </c>
      <c r="S88" s="349">
        <f>IF(S$27=0,0,S$27/TEL_fec!S$27)</f>
        <v>0.48152984879968402</v>
      </c>
      <c r="T88" s="349">
        <f>IF(T$27=0,0,T$27/TEL_fec!T$27)</f>
        <v>0.48169582476461287</v>
      </c>
      <c r="U88" s="349">
        <f>IF(U$27=0,0,U$27/TEL_fec!U$27)</f>
        <v>0.4811474894442167</v>
      </c>
      <c r="V88" s="349">
        <f>IF(V$27=0,0,V$27/TEL_fec!V$27)</f>
        <v>0.48139870342034669</v>
      </c>
      <c r="W88" s="349">
        <f>IF(W$27=0,0,W$27/TEL_fec!W$27)</f>
        <v>0.48154865134250507</v>
      </c>
      <c r="X88" s="349">
        <f>IF(X$27=0,0,X$27/TEL_fec!X$27)</f>
        <v>0.48298527903772487</v>
      </c>
      <c r="Y88" s="349">
        <f>IF(Y$27=0,0,Y$27/TEL_fec!Y$27)</f>
        <v>0.48308238249051905</v>
      </c>
      <c r="DA88" s="178"/>
    </row>
    <row r="89" spans="1:105" ht="12" customHeight="1" x14ac:dyDescent="0.25">
      <c r="A89" s="174" t="s">
        <v>2731</v>
      </c>
      <c r="B89" s="349">
        <f>IF(B$38=0,0,B$38/TEL_fec!B$38)</f>
        <v>0.59252503232832088</v>
      </c>
      <c r="C89" s="349">
        <f>IF(C$38=0,0,C$38/TEL_fec!C$38)</f>
        <v>0.5925250323283211</v>
      </c>
      <c r="D89" s="349">
        <f>IF(D$38=0,0,D$38/TEL_fec!D$38)</f>
        <v>0.59252503232832099</v>
      </c>
      <c r="E89" s="349">
        <f>IF(E$38=0,0,E$38/TEL_fec!E$38)</f>
        <v>0.59252503232832088</v>
      </c>
      <c r="F89" s="349">
        <f>IF(F$38=0,0,F$38/TEL_fec!F$38)</f>
        <v>0.59252503232832121</v>
      </c>
      <c r="G89" s="349">
        <f>IF(G$38=0,0,G$38/TEL_fec!G$38)</f>
        <v>0.59252503232832099</v>
      </c>
      <c r="H89" s="349">
        <f>IF(H$38=0,0,H$38/TEL_fec!H$38)</f>
        <v>0.59252503232832088</v>
      </c>
      <c r="I89" s="349">
        <f>IF(I$38=0,0,I$38/TEL_fec!I$38)</f>
        <v>0.5925250323283211</v>
      </c>
      <c r="J89" s="349">
        <f>IF(J$38=0,0,J$38/TEL_fec!J$38)</f>
        <v>0.5925250323283211</v>
      </c>
      <c r="K89" s="349">
        <f>IF(K$38=0,0,K$38/TEL_fec!K$38)</f>
        <v>0.5925250323283211</v>
      </c>
      <c r="L89" s="349">
        <f>IF(L$38=0,0,L$38/TEL_fec!L$38)</f>
        <v>0.5925250323283211</v>
      </c>
      <c r="M89" s="349">
        <f>IF(M$38=0,0,M$38/TEL_fec!M$38)</f>
        <v>0.5925250323283211</v>
      </c>
      <c r="N89" s="349">
        <f>IF(N$38=0,0,N$38/TEL_fec!N$38)</f>
        <v>0.59252503232832099</v>
      </c>
      <c r="O89" s="349">
        <f>IF(O$38=0,0,O$38/TEL_fec!O$38)</f>
        <v>0.59252503232832099</v>
      </c>
      <c r="P89" s="349">
        <f>IF(P$38=0,0,P$38/TEL_fec!P$38)</f>
        <v>0.59252503232832121</v>
      </c>
      <c r="Q89" s="349">
        <f>IF(Q$38=0,0,Q$38/TEL_fec!Q$38)</f>
        <v>0.5925250323283211</v>
      </c>
      <c r="R89" s="349">
        <f>IF(R$38=0,0,R$38/TEL_fec!R$38)</f>
        <v>0.59252503232832099</v>
      </c>
      <c r="S89" s="349">
        <f>IF(S$38=0,0,S$38/TEL_fec!S$38)</f>
        <v>0.59252503232832099</v>
      </c>
      <c r="T89" s="349">
        <f>IF(T$38=0,0,T$38/TEL_fec!T$38)</f>
        <v>0.5925250323283211</v>
      </c>
      <c r="U89" s="349">
        <f>IF(U$38=0,0,U$38/TEL_fec!U$38)</f>
        <v>0.59252503232832121</v>
      </c>
      <c r="V89" s="349">
        <f>IF(V$38=0,0,V$38/TEL_fec!V$38)</f>
        <v>0.59252503232832121</v>
      </c>
      <c r="W89" s="349">
        <f>IF(W$38=0,0,W$38/TEL_fec!W$38)</f>
        <v>0.5925250323283211</v>
      </c>
      <c r="X89" s="349">
        <f>IF(X$38=0,0,X$38/TEL_fec!X$38)</f>
        <v>0.5925250323283211</v>
      </c>
      <c r="Y89" s="349">
        <f>IF(Y$38=0,0,Y$38/TEL_fec!Y$38)</f>
        <v>0.59252503232832088</v>
      </c>
      <c r="DA89" s="178"/>
    </row>
    <row r="90" spans="1:105" ht="12" customHeight="1" x14ac:dyDescent="0.25">
      <c r="A90" s="174" t="s">
        <v>2733</v>
      </c>
      <c r="B90" s="349">
        <f>IF(B$39=0,0,B$39/TEL_fec!B$39)</f>
        <v>0.4095135402271094</v>
      </c>
      <c r="C90" s="349">
        <f>IF(C$39=0,0,C$39/TEL_fec!C$39)</f>
        <v>0.41011254405913089</v>
      </c>
      <c r="D90" s="349">
        <f>IF(D$39=0,0,D$39/TEL_fec!D$39)</f>
        <v>0.41151022351431299</v>
      </c>
      <c r="E90" s="349">
        <f>IF(E$39=0,0,E$39/TEL_fec!E$39)</f>
        <v>0.40720837297450019</v>
      </c>
      <c r="F90" s="349">
        <f>IF(F$39=0,0,F$39/TEL_fec!F$39)</f>
        <v>0.40819022091001717</v>
      </c>
      <c r="G90" s="349">
        <f>IF(G$39=0,0,G$39/TEL_fec!G$39)</f>
        <v>0.41003292180216921</v>
      </c>
      <c r="H90" s="349">
        <f>IF(H$39=0,0,H$39/TEL_fec!H$39)</f>
        <v>0.40839390102143536</v>
      </c>
      <c r="I90" s="349">
        <f>IF(I$39=0,0,I$39/TEL_fec!I$39)</f>
        <v>0.41014827586632907</v>
      </c>
      <c r="J90" s="349">
        <f>IF(J$39=0,0,J$39/TEL_fec!J$39)</f>
        <v>0.4102221457413352</v>
      </c>
      <c r="K90" s="349">
        <f>IF(K$39=0,0,K$39/TEL_fec!K$39)</f>
        <v>0.41051226190884688</v>
      </c>
      <c r="L90" s="349">
        <f>IF(L$39=0,0,L$39/TEL_fec!L$39)</f>
        <v>0.41045362613492331</v>
      </c>
      <c r="M90" s="349">
        <f>IF(M$39=0,0,M$39/TEL_fec!M$39)</f>
        <v>0.41167050122877408</v>
      </c>
      <c r="N90" s="349">
        <f>IF(N$39=0,0,N$39/TEL_fec!N$39)</f>
        <v>0.41130273644248722</v>
      </c>
      <c r="O90" s="349">
        <f>IF(O$39=0,0,O$39/TEL_fec!O$39)</f>
        <v>0.41152357066736117</v>
      </c>
      <c r="P90" s="349">
        <f>IF(P$39=0,0,P$39/TEL_fec!P$39)</f>
        <v>0.41236555242265821</v>
      </c>
      <c r="Q90" s="349">
        <f>IF(Q$39=0,0,Q$39/TEL_fec!Q$39)</f>
        <v>0.41229274086895407</v>
      </c>
      <c r="R90" s="349">
        <f>IF(R$39=0,0,R$39/TEL_fec!R$39)</f>
        <v>0.4126320982262538</v>
      </c>
      <c r="S90" s="349">
        <f>IF(S$39=0,0,S$39/TEL_fec!S$39)</f>
        <v>0.41289903500405045</v>
      </c>
      <c r="T90" s="349">
        <f>IF(T$39=0,0,T$39/TEL_fec!T$39)</f>
        <v>0.41307731012470844</v>
      </c>
      <c r="U90" s="349">
        <f>IF(U$39=0,0,U$39/TEL_fec!U$39)</f>
        <v>0.41314961175212961</v>
      </c>
      <c r="V90" s="349">
        <f>IF(V$39=0,0,V$39/TEL_fec!V$39)</f>
        <v>0.41353494529667373</v>
      </c>
      <c r="W90" s="349">
        <f>IF(W$39=0,0,W$39/TEL_fec!W$39)</f>
        <v>0.41335636002418191</v>
      </c>
      <c r="X90" s="349">
        <f>IF(X$39=0,0,X$39/TEL_fec!X$39)</f>
        <v>0.41422888657096246</v>
      </c>
      <c r="Y90" s="349">
        <f>IF(Y$39=0,0,Y$39/TEL_fec!Y$39)</f>
        <v>0.41444787108903025</v>
      </c>
      <c r="DA90" s="178"/>
    </row>
    <row r="91" spans="1:105" ht="12" customHeight="1" x14ac:dyDescent="0.25">
      <c r="A91" s="41" t="s">
        <v>2757</v>
      </c>
      <c r="B91" s="337">
        <f>IF(B$59=0,0,B$59/TEL_fec!B$59)</f>
        <v>0.46876171190253058</v>
      </c>
      <c r="C91" s="337">
        <f>IF(C$59=0,0,C$59/TEL_fec!C$59)</f>
        <v>0.46876171190253041</v>
      </c>
      <c r="D91" s="337">
        <f>IF(D$59=0,0,D$59/TEL_fec!D$59)</f>
        <v>0.46876171190253052</v>
      </c>
      <c r="E91" s="337">
        <f>IF(E$59=0,0,E$59/TEL_fec!E$59)</f>
        <v>0.46876171190253058</v>
      </c>
      <c r="F91" s="337">
        <f>IF(F$59=0,0,F$59/TEL_fec!F$59)</f>
        <v>0.4687617119025308</v>
      </c>
      <c r="G91" s="337">
        <f>IF(G$59=0,0,G$59/TEL_fec!G$59)</f>
        <v>0.46876171190253052</v>
      </c>
      <c r="H91" s="337">
        <f>IF(H$59=0,0,H$59/TEL_fec!H$59)</f>
        <v>0.46876171190253063</v>
      </c>
      <c r="I91" s="337">
        <f>IF(I$59=0,0,I$59/TEL_fec!I$59)</f>
        <v>0.46876171190253069</v>
      </c>
      <c r="J91" s="337">
        <f>IF(J$59=0,0,J$59/TEL_fec!J$59)</f>
        <v>0.46876171190253058</v>
      </c>
      <c r="K91" s="337">
        <f>IF(K$59=0,0,K$59/TEL_fec!K$59)</f>
        <v>0.46876171190253058</v>
      </c>
      <c r="L91" s="337">
        <f>IF(L$59=0,0,L$59/TEL_fec!L$59)</f>
        <v>0.46876171190253063</v>
      </c>
      <c r="M91" s="337">
        <f>IF(M$59=0,0,M$59/TEL_fec!M$59)</f>
        <v>0.46876171190253052</v>
      </c>
      <c r="N91" s="337">
        <f>IF(N$59=0,0,N$59/TEL_fec!N$59)</f>
        <v>0.46876171190253052</v>
      </c>
      <c r="O91" s="337">
        <f>IF(O$59=0,0,O$59/TEL_fec!O$59)</f>
        <v>0.46876171190253069</v>
      </c>
      <c r="P91" s="337">
        <f>IF(P$59=0,0,P$59/TEL_fec!P$59)</f>
        <v>0.46876171190253058</v>
      </c>
      <c r="Q91" s="337">
        <f>IF(Q$59=0,0,Q$59/TEL_fec!Q$59)</f>
        <v>0.46876171190253052</v>
      </c>
      <c r="R91" s="337">
        <f>IF(R$59=0,0,R$59/TEL_fec!R$59)</f>
        <v>0.46876171190253058</v>
      </c>
      <c r="S91" s="337">
        <f>IF(S$59=0,0,S$59/TEL_fec!S$59)</f>
        <v>0.46876171190253069</v>
      </c>
      <c r="T91" s="337">
        <f>IF(T$59=0,0,T$59/TEL_fec!T$59)</f>
        <v>0.46876171190253069</v>
      </c>
      <c r="U91" s="337">
        <f>IF(U$59=0,0,U$59/TEL_fec!U$59)</f>
        <v>0.46876171190253046</v>
      </c>
      <c r="V91" s="337">
        <f>IF(V$59=0,0,V$59/TEL_fec!V$59)</f>
        <v>0.46876171190253058</v>
      </c>
      <c r="W91" s="337">
        <f>IF(W$59=0,0,W$59/TEL_fec!W$59)</f>
        <v>0.46876171190253052</v>
      </c>
      <c r="X91" s="337">
        <f>IF(X$59=0,0,X$59/TEL_fec!X$59)</f>
        <v>0.46876171190253058</v>
      </c>
      <c r="Y91" s="337">
        <f>IF(Y$59=0,0,Y$59/TEL_fec!Y$59)</f>
        <v>0.46876171190253063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CO2 emissions"</f>
        <v>DE: Textiles and leather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3">
        <v>1446.5928528623519</v>
      </c>
      <c r="C5" s="223">
        <v>1384.0002021802291</v>
      </c>
      <c r="D5" s="223">
        <v>1255.263231582765</v>
      </c>
      <c r="E5" s="223">
        <v>1392.138112087637</v>
      </c>
      <c r="F5" s="223">
        <v>1216.5898043738939</v>
      </c>
      <c r="G5" s="223">
        <v>1135.282590560518</v>
      </c>
      <c r="H5" s="223">
        <v>1091.638876483551</v>
      </c>
      <c r="I5" s="223">
        <v>1034.5732259803281</v>
      </c>
      <c r="J5" s="223">
        <v>885.39487014796691</v>
      </c>
      <c r="K5" s="223">
        <v>736.52213373970199</v>
      </c>
      <c r="L5" s="223">
        <v>787.58883179359577</v>
      </c>
      <c r="M5" s="223">
        <v>731.54908293995823</v>
      </c>
      <c r="N5" s="223">
        <v>700.3642267897917</v>
      </c>
      <c r="O5" s="223">
        <v>697.40582737489331</v>
      </c>
      <c r="P5" s="223">
        <v>648.96744797366705</v>
      </c>
      <c r="Q5" s="223">
        <v>646.65432601761745</v>
      </c>
      <c r="R5" s="223">
        <v>653.66025578968117</v>
      </c>
      <c r="S5" s="223">
        <v>648.17740844202763</v>
      </c>
      <c r="T5" s="223">
        <v>623.17455221481282</v>
      </c>
      <c r="U5" s="223">
        <v>559.30567592511193</v>
      </c>
      <c r="V5" s="223">
        <v>482.1272674587388</v>
      </c>
      <c r="W5" s="223">
        <v>504.40699730574732</v>
      </c>
      <c r="X5" s="223">
        <v>460.09566048767272</v>
      </c>
      <c r="Y5" s="223">
        <v>404.21475725966428</v>
      </c>
      <c r="DA5" s="89" t="s">
        <v>2813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2814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2815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2816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2817</v>
      </c>
    </row>
    <row r="10" spans="1:105" ht="12" customHeight="1" x14ac:dyDescent="0.25">
      <c r="A10" s="56" t="s">
        <v>95</v>
      </c>
      <c r="B10" s="260">
        <v>176.7895783108018</v>
      </c>
      <c r="C10" s="260">
        <v>163.25754089305721</v>
      </c>
      <c r="D10" s="260">
        <v>146.50875263900991</v>
      </c>
      <c r="E10" s="260">
        <v>188.7644687618218</v>
      </c>
      <c r="F10" s="260">
        <v>160.966084285058</v>
      </c>
      <c r="G10" s="260">
        <v>148.6214745846645</v>
      </c>
      <c r="H10" s="260">
        <v>145.12573443032679</v>
      </c>
      <c r="I10" s="260">
        <v>132.78884080827319</v>
      </c>
      <c r="J10" s="260">
        <v>115.6460937202239</v>
      </c>
      <c r="K10" s="260">
        <v>93.864125906783372</v>
      </c>
      <c r="L10" s="260">
        <v>115.2786192246795</v>
      </c>
      <c r="M10" s="260">
        <v>106.5937906688652</v>
      </c>
      <c r="N10" s="260">
        <v>110.4073086866138</v>
      </c>
      <c r="O10" s="260">
        <v>92.136819212796922</v>
      </c>
      <c r="P10" s="260">
        <v>85.139495591707174</v>
      </c>
      <c r="Q10" s="260">
        <v>95.51662825130218</v>
      </c>
      <c r="R10" s="260">
        <v>87.01066012546697</v>
      </c>
      <c r="S10" s="260">
        <v>86.846403430569424</v>
      </c>
      <c r="T10" s="260">
        <v>82.523396656631107</v>
      </c>
      <c r="U10" s="260">
        <v>73.841719911350452</v>
      </c>
      <c r="V10" s="260">
        <v>63.098962030355921</v>
      </c>
      <c r="W10" s="260">
        <v>66.147183656860236</v>
      </c>
      <c r="X10" s="260">
        <v>59.741983588292911</v>
      </c>
      <c r="Y10" s="260">
        <v>52.080278404113592</v>
      </c>
      <c r="DA10" s="68" t="s">
        <v>2818</v>
      </c>
    </row>
    <row r="11" spans="1:105" ht="12" customHeight="1" x14ac:dyDescent="0.25">
      <c r="A11" s="37" t="s">
        <v>159</v>
      </c>
      <c r="B11" s="226">
        <v>41.338141174724989</v>
      </c>
      <c r="C11" s="226">
        <v>38.148141050380438</v>
      </c>
      <c r="D11" s="226">
        <v>33.900064524431009</v>
      </c>
      <c r="E11" s="226">
        <v>39.738845027675481</v>
      </c>
      <c r="F11" s="226">
        <v>30.774501978840728</v>
      </c>
      <c r="G11" s="226">
        <v>27.769973546405659</v>
      </c>
      <c r="H11" s="226">
        <v>25.584061150414701</v>
      </c>
      <c r="I11" s="226">
        <v>29.07443062976721</v>
      </c>
      <c r="J11" s="226">
        <v>17.668953540618961</v>
      </c>
      <c r="K11" s="226">
        <v>16.32753415230054</v>
      </c>
      <c r="L11" s="226">
        <v>16.392726359454269</v>
      </c>
      <c r="M11" s="226">
        <v>13.48377022169497</v>
      </c>
      <c r="N11" s="226">
        <v>14.51505405558661</v>
      </c>
      <c r="O11" s="226">
        <v>10.96884095686247</v>
      </c>
      <c r="P11" s="226">
        <v>8.1254594409689798</v>
      </c>
      <c r="Q11" s="226">
        <v>9.3948446134198047</v>
      </c>
      <c r="R11" s="226">
        <v>8.4685466179198166</v>
      </c>
      <c r="S11" s="226">
        <v>7.9238174468677531</v>
      </c>
      <c r="T11" s="226">
        <v>6.5654797821048403</v>
      </c>
      <c r="U11" s="226">
        <v>5.6681250075174896</v>
      </c>
      <c r="V11" s="226">
        <v>5.1528937989869013</v>
      </c>
      <c r="W11" s="226">
        <v>5.1986461308430663</v>
      </c>
      <c r="X11" s="226">
        <v>5.0260837450974849</v>
      </c>
      <c r="Y11" s="226">
        <v>4.1290748846116241</v>
      </c>
      <c r="DA11" s="69" t="s">
        <v>2819</v>
      </c>
    </row>
    <row r="12" spans="1:105" ht="12" customHeight="1" x14ac:dyDescent="0.25">
      <c r="A12" s="37" t="s">
        <v>35</v>
      </c>
      <c r="B12" s="226">
        <v>135.45143713607681</v>
      </c>
      <c r="C12" s="226">
        <v>125.10939984267679</v>
      </c>
      <c r="D12" s="226">
        <v>112.6086881145789</v>
      </c>
      <c r="E12" s="226">
        <v>149.02562373414639</v>
      </c>
      <c r="F12" s="226">
        <v>130.1915823062173</v>
      </c>
      <c r="G12" s="226">
        <v>120.8515010382589</v>
      </c>
      <c r="H12" s="226">
        <v>119.5416732799121</v>
      </c>
      <c r="I12" s="226">
        <v>103.714410178506</v>
      </c>
      <c r="J12" s="226">
        <v>97.977140179604973</v>
      </c>
      <c r="K12" s="226">
        <v>77.536591754482828</v>
      </c>
      <c r="L12" s="226">
        <v>98.88589286522523</v>
      </c>
      <c r="M12" s="226">
        <v>93.1100204471702</v>
      </c>
      <c r="N12" s="226">
        <v>95.892254631027214</v>
      </c>
      <c r="O12" s="226">
        <v>81.167978255934443</v>
      </c>
      <c r="P12" s="226">
        <v>77.014036150738193</v>
      </c>
      <c r="Q12" s="226">
        <v>86.121783637882373</v>
      </c>
      <c r="R12" s="226">
        <v>78.542113507547157</v>
      </c>
      <c r="S12" s="226">
        <v>78.922585983701666</v>
      </c>
      <c r="T12" s="226">
        <v>75.957916874526262</v>
      </c>
      <c r="U12" s="226">
        <v>68.173594903832964</v>
      </c>
      <c r="V12" s="226">
        <v>57.946068231369019</v>
      </c>
      <c r="W12" s="226">
        <v>60.948537526017169</v>
      </c>
      <c r="X12" s="226">
        <v>54.715899843195423</v>
      </c>
      <c r="Y12" s="226">
        <v>47.951203519501959</v>
      </c>
      <c r="DA12" s="69" t="s">
        <v>2820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2821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2822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2823</v>
      </c>
    </row>
    <row r="16" spans="1:105" ht="12" customHeight="1" x14ac:dyDescent="0.25">
      <c r="A16" s="57" t="s">
        <v>2707</v>
      </c>
      <c r="B16" s="261">
        <v>104.3296453091148</v>
      </c>
      <c r="C16" s="261">
        <v>100.3003821555895</v>
      </c>
      <c r="D16" s="261">
        <v>91.099486076168503</v>
      </c>
      <c r="E16" s="261">
        <v>98.045245565654838</v>
      </c>
      <c r="F16" s="261">
        <v>86.003922301254391</v>
      </c>
      <c r="G16" s="261">
        <v>80.45585886160957</v>
      </c>
      <c r="H16" s="261">
        <v>77.054777028829037</v>
      </c>
      <c r="I16" s="261">
        <v>73.540337446577013</v>
      </c>
      <c r="J16" s="261">
        <v>62.689179375170852</v>
      </c>
      <c r="K16" s="261">
        <v>52.432724298171003</v>
      </c>
      <c r="L16" s="261">
        <v>53.587489325482863</v>
      </c>
      <c r="M16" s="261">
        <v>49.720155114084093</v>
      </c>
      <c r="N16" s="261">
        <v>46.237608981331583</v>
      </c>
      <c r="O16" s="261">
        <v>49.199624943994372</v>
      </c>
      <c r="P16" s="261">
        <v>45.850287713626187</v>
      </c>
      <c r="Q16" s="261">
        <v>43.803785610149291</v>
      </c>
      <c r="R16" s="261">
        <v>46.096224307454207</v>
      </c>
      <c r="S16" s="261">
        <v>45.666631838015832</v>
      </c>
      <c r="T16" s="261">
        <v>43.989975979624859</v>
      </c>
      <c r="U16" s="261">
        <v>39.482859650554623</v>
      </c>
      <c r="V16" s="261">
        <v>34.074005351949893</v>
      </c>
      <c r="W16" s="261">
        <v>35.692911705683997</v>
      </c>
      <c r="X16" s="261">
        <v>32.648309989847178</v>
      </c>
      <c r="Y16" s="261">
        <v>28.698323618771131</v>
      </c>
      <c r="DA16" s="70" t="s">
        <v>2824</v>
      </c>
    </row>
    <row r="17" spans="1:105" ht="12" customHeight="1" x14ac:dyDescent="0.25">
      <c r="A17" s="46" t="s">
        <v>28</v>
      </c>
      <c r="B17" s="229">
        <v>7.8473364532928054</v>
      </c>
      <c r="C17" s="229">
        <v>8.3550928209443764</v>
      </c>
      <c r="D17" s="229">
        <v>4.6768907758987019</v>
      </c>
      <c r="E17" s="229">
        <v>7.0681202728696384</v>
      </c>
      <c r="F17" s="229">
        <v>9.2619499879710379</v>
      </c>
      <c r="G17" s="229">
        <v>5.6103617883174746</v>
      </c>
      <c r="H17" s="229">
        <v>6.8985056311806776</v>
      </c>
      <c r="I17" s="229">
        <v>5.814918188371248</v>
      </c>
      <c r="J17" s="229">
        <v>4.9561118742160462</v>
      </c>
      <c r="K17" s="229">
        <v>3.8923316057973181</v>
      </c>
      <c r="L17" s="229">
        <v>3.2921766658244218</v>
      </c>
      <c r="M17" s="229">
        <v>1.9991906931328709</v>
      </c>
      <c r="N17" s="229">
        <v>1.557108649927484</v>
      </c>
      <c r="O17" s="229">
        <v>2.6038945005471872</v>
      </c>
      <c r="P17" s="229">
        <v>2.0969942827633972</v>
      </c>
      <c r="Q17" s="229">
        <v>1.9587802035499171</v>
      </c>
      <c r="R17" s="229">
        <v>1.6829393270271391</v>
      </c>
      <c r="S17" s="229">
        <v>1.4355524708478591</v>
      </c>
      <c r="T17" s="229">
        <v>1.6813993666844</v>
      </c>
      <c r="U17" s="229">
        <v>1.454099755643099</v>
      </c>
      <c r="V17" s="229">
        <v>0.97362014398779129</v>
      </c>
      <c r="W17" s="229">
        <v>1.031692412709142</v>
      </c>
      <c r="X17" s="229">
        <v>0</v>
      </c>
      <c r="Y17" s="229">
        <v>0</v>
      </c>
      <c r="DA17" s="73" t="s">
        <v>2825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2826</v>
      </c>
    </row>
    <row r="19" spans="1:105" ht="12" customHeight="1" x14ac:dyDescent="0.25">
      <c r="A19" s="46" t="s">
        <v>31</v>
      </c>
      <c r="B19" s="229">
        <v>0.73449684498202361</v>
      </c>
      <c r="C19" s="229">
        <v>0.7345955851967505</v>
      </c>
      <c r="D19" s="229">
        <v>0.7345368994314857</v>
      </c>
      <c r="E19" s="229">
        <v>7.8447351900840996</v>
      </c>
      <c r="F19" s="229">
        <v>0.70968772239439337</v>
      </c>
      <c r="G19" s="229">
        <v>0.71009587490353143</v>
      </c>
      <c r="H19" s="229">
        <v>0.70514901918945405</v>
      </c>
      <c r="I19" s="229">
        <v>0.23230165496985411</v>
      </c>
      <c r="J19" s="229">
        <v>0.23658002054755389</v>
      </c>
      <c r="K19" s="229">
        <v>0.23696764910174031</v>
      </c>
      <c r="L19" s="229">
        <v>0.2315049394984097</v>
      </c>
      <c r="M19" s="229">
        <v>0.23107346931337919</v>
      </c>
      <c r="N19" s="229">
        <v>0.45529052082295629</v>
      </c>
      <c r="O19" s="229">
        <v>0.47220099036898872</v>
      </c>
      <c r="P19" s="229">
        <v>0.23593166491589451</v>
      </c>
      <c r="Q19" s="229">
        <v>0.22752172003045351</v>
      </c>
      <c r="R19" s="229">
        <v>0.22091784776635101</v>
      </c>
      <c r="S19" s="229">
        <v>0.22111821158694969</v>
      </c>
      <c r="T19" s="229">
        <v>0.22114705090307529</v>
      </c>
      <c r="U19" s="229">
        <v>0.2210528774074029</v>
      </c>
      <c r="V19" s="229">
        <v>0.22101634348338051</v>
      </c>
      <c r="W19" s="229">
        <v>0.2211193089708107</v>
      </c>
      <c r="X19" s="229">
        <v>0.22138762520086311</v>
      </c>
      <c r="Y19" s="229">
        <v>0.22121350846071139</v>
      </c>
      <c r="DA19" s="73" t="s">
        <v>2827</v>
      </c>
    </row>
    <row r="20" spans="1:105" ht="12" customHeight="1" x14ac:dyDescent="0.25">
      <c r="A20" s="46" t="s">
        <v>159</v>
      </c>
      <c r="B20" s="229">
        <v>20.655361503829429</v>
      </c>
      <c r="C20" s="229">
        <v>19.61281305440707</v>
      </c>
      <c r="D20" s="229">
        <v>18.391403943080459</v>
      </c>
      <c r="E20" s="229">
        <v>16.695124442593269</v>
      </c>
      <c r="F20" s="229">
        <v>13.80027776719033</v>
      </c>
      <c r="G20" s="229">
        <v>13.280286539204729</v>
      </c>
      <c r="H20" s="229">
        <v>11.31578789711955</v>
      </c>
      <c r="I20" s="229">
        <v>14.219040749095701</v>
      </c>
      <c r="J20" s="229">
        <v>8.3952484896686315</v>
      </c>
      <c r="K20" s="229">
        <v>8.0034274674815951</v>
      </c>
      <c r="L20" s="229">
        <v>6.8005521958649338</v>
      </c>
      <c r="M20" s="229">
        <v>5.7558891161822983</v>
      </c>
      <c r="N20" s="229">
        <v>5.5889656615212582</v>
      </c>
      <c r="O20" s="229">
        <v>5.3096576477984039</v>
      </c>
      <c r="P20" s="229">
        <v>4.056237508511666</v>
      </c>
      <c r="Q20" s="229">
        <v>4.0441254791209884</v>
      </c>
      <c r="R20" s="229">
        <v>4.2497694698287134</v>
      </c>
      <c r="S20" s="229">
        <v>4.0154443277476606</v>
      </c>
      <c r="T20" s="229">
        <v>3.348434250956323</v>
      </c>
      <c r="U20" s="229">
        <v>2.902137299619818</v>
      </c>
      <c r="V20" s="229">
        <v>2.6850504427452879</v>
      </c>
      <c r="W20" s="229">
        <v>2.6851834302630171</v>
      </c>
      <c r="X20" s="229">
        <v>2.7050180373449679</v>
      </c>
      <c r="Y20" s="229">
        <v>2.2360218575771378</v>
      </c>
      <c r="DA20" s="73" t="s">
        <v>2828</v>
      </c>
    </row>
    <row r="21" spans="1:105" ht="12" customHeight="1" x14ac:dyDescent="0.25">
      <c r="A21" s="46" t="s">
        <v>32</v>
      </c>
      <c r="B21" s="229">
        <v>6.1561265263781673</v>
      </c>
      <c r="C21" s="229">
        <v>6.1569541095859828</v>
      </c>
      <c r="D21" s="229">
        <v>5.1303813899207054</v>
      </c>
      <c r="E21" s="229">
        <v>3.8284673509489342</v>
      </c>
      <c r="F21" s="229">
        <v>3.8265618066090861</v>
      </c>
      <c r="G21" s="229">
        <v>3.060945003274758</v>
      </c>
      <c r="H21" s="229">
        <v>2.7830993869042819</v>
      </c>
      <c r="I21" s="229">
        <v>2.551865183836894</v>
      </c>
      <c r="J21" s="229">
        <v>2.548259142557638</v>
      </c>
      <c r="K21" s="229">
        <v>2.2931263364306238</v>
      </c>
      <c r="L21" s="229">
        <v>2.2402639169942389</v>
      </c>
      <c r="M21" s="229">
        <v>1.9876293826617499</v>
      </c>
      <c r="N21" s="229">
        <v>1.7133008182088469</v>
      </c>
      <c r="O21" s="229">
        <v>1.523104604090213</v>
      </c>
      <c r="P21" s="229">
        <v>1.0156401114649141</v>
      </c>
      <c r="Q21" s="229">
        <v>0.50118577153515953</v>
      </c>
      <c r="R21" s="229">
        <v>0.25379339783321669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2829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0.27402730977840678</v>
      </c>
      <c r="S22" s="229">
        <v>0</v>
      </c>
      <c r="T22" s="229">
        <v>0</v>
      </c>
      <c r="U22" s="229">
        <v>0</v>
      </c>
      <c r="V22" s="229">
        <v>0</v>
      </c>
      <c r="W22" s="229">
        <v>0.27402730977848327</v>
      </c>
      <c r="X22" s="229">
        <v>0.27402730977790379</v>
      </c>
      <c r="Y22" s="229">
        <v>0.27402730977799022</v>
      </c>
      <c r="DA22" s="73" t="s">
        <v>2830</v>
      </c>
    </row>
    <row r="23" spans="1:105" ht="12" customHeight="1" x14ac:dyDescent="0.25">
      <c r="A23" s="46" t="s">
        <v>35</v>
      </c>
      <c r="B23" s="229">
        <v>67.6807984285836</v>
      </c>
      <c r="C23" s="229">
        <v>64.321542358327193</v>
      </c>
      <c r="D23" s="229">
        <v>61.092269282350138</v>
      </c>
      <c r="E23" s="229">
        <v>62.608798309158892</v>
      </c>
      <c r="F23" s="229">
        <v>58.382098271196853</v>
      </c>
      <c r="G23" s="229">
        <v>57.794169655909073</v>
      </c>
      <c r="H23" s="229">
        <v>52.873084212446173</v>
      </c>
      <c r="I23" s="229">
        <v>50.722211670303317</v>
      </c>
      <c r="J23" s="229">
        <v>46.552979848180968</v>
      </c>
      <c r="K23" s="229">
        <v>38.006871239359732</v>
      </c>
      <c r="L23" s="229">
        <v>41.022991607300852</v>
      </c>
      <c r="M23" s="229">
        <v>39.746372452793793</v>
      </c>
      <c r="N23" s="229">
        <v>36.922943330851027</v>
      </c>
      <c r="O23" s="229">
        <v>39.290767201189567</v>
      </c>
      <c r="P23" s="229">
        <v>38.445484145970319</v>
      </c>
      <c r="Q23" s="229">
        <v>37.072172435912769</v>
      </c>
      <c r="R23" s="229">
        <v>39.414776955220383</v>
      </c>
      <c r="S23" s="229">
        <v>39.994516827833372</v>
      </c>
      <c r="T23" s="229">
        <v>38.738995311081062</v>
      </c>
      <c r="U23" s="229">
        <v>34.905569717884298</v>
      </c>
      <c r="V23" s="229">
        <v>30.194318421733421</v>
      </c>
      <c r="W23" s="229">
        <v>31.480889243962551</v>
      </c>
      <c r="X23" s="229">
        <v>29.447877017523449</v>
      </c>
      <c r="Y23" s="229">
        <v>25.967060942955289</v>
      </c>
      <c r="DA23" s="73" t="s">
        <v>2831</v>
      </c>
    </row>
    <row r="24" spans="1:105" ht="12" customHeight="1" x14ac:dyDescent="0.25">
      <c r="A24" s="46" t="s">
        <v>36</v>
      </c>
      <c r="B24" s="229">
        <v>1.255525552048792</v>
      </c>
      <c r="C24" s="229">
        <v>1.119384227128156</v>
      </c>
      <c r="D24" s="229">
        <v>1.074003785487013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2832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2.3346745892697661E-2</v>
      </c>
      <c r="G25" s="229">
        <v>0</v>
      </c>
      <c r="H25" s="229">
        <v>2.4791508819889039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2833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2834</v>
      </c>
    </row>
    <row r="27" spans="1:105" ht="12" customHeight="1" x14ac:dyDescent="0.25">
      <c r="A27" s="57" t="s">
        <v>2719</v>
      </c>
      <c r="B27" s="261">
        <v>886.80198512747643</v>
      </c>
      <c r="C27" s="261">
        <v>852.55324832251108</v>
      </c>
      <c r="D27" s="261">
        <v>774.34563164743247</v>
      </c>
      <c r="E27" s="261">
        <v>833.38458730806599</v>
      </c>
      <c r="F27" s="261">
        <v>731.03333956066206</v>
      </c>
      <c r="G27" s="261">
        <v>683.87480032368103</v>
      </c>
      <c r="H27" s="261">
        <v>654.96560474504679</v>
      </c>
      <c r="I27" s="261">
        <v>625.09286829590474</v>
      </c>
      <c r="J27" s="261">
        <v>532.85802468895224</v>
      </c>
      <c r="K27" s="261">
        <v>445.67815653445348</v>
      </c>
      <c r="L27" s="261">
        <v>455.49365926660448</v>
      </c>
      <c r="M27" s="261">
        <v>422.62131846971482</v>
      </c>
      <c r="N27" s="261">
        <v>393.01967634131859</v>
      </c>
      <c r="O27" s="261">
        <v>418.19681202395219</v>
      </c>
      <c r="P27" s="261">
        <v>389.72744556582268</v>
      </c>
      <c r="Q27" s="261">
        <v>372.33217768626889</v>
      </c>
      <c r="R27" s="261">
        <v>391.81790661336072</v>
      </c>
      <c r="S27" s="261">
        <v>388.1663706231347</v>
      </c>
      <c r="T27" s="261">
        <v>373.91479582681143</v>
      </c>
      <c r="U27" s="261">
        <v>335.60430702971422</v>
      </c>
      <c r="V27" s="261">
        <v>289.629045491574</v>
      </c>
      <c r="W27" s="261">
        <v>303.38974949831407</v>
      </c>
      <c r="X27" s="261">
        <v>277.51063491370121</v>
      </c>
      <c r="Y27" s="261">
        <v>243.93575075955471</v>
      </c>
      <c r="DA27" s="70" t="s">
        <v>2835</v>
      </c>
    </row>
    <row r="28" spans="1:105" ht="12" customHeight="1" x14ac:dyDescent="0.25">
      <c r="A28" s="46" t="s">
        <v>28</v>
      </c>
      <c r="B28" s="229">
        <v>66.702359852988891</v>
      </c>
      <c r="C28" s="229">
        <v>71.018288978027201</v>
      </c>
      <c r="D28" s="229">
        <v>39.753571595138972</v>
      </c>
      <c r="E28" s="229">
        <v>60.079022319391903</v>
      </c>
      <c r="F28" s="229">
        <v>78.726574897753807</v>
      </c>
      <c r="G28" s="229">
        <v>47.68807520069852</v>
      </c>
      <c r="H28" s="229">
        <v>58.637297865035762</v>
      </c>
      <c r="I28" s="229">
        <v>49.426804601155617</v>
      </c>
      <c r="J28" s="229">
        <v>42.126950930836401</v>
      </c>
      <c r="K28" s="229">
        <v>33.08481864927721</v>
      </c>
      <c r="L28" s="229">
        <v>27.98350165950761</v>
      </c>
      <c r="M28" s="229">
        <v>16.993120891629399</v>
      </c>
      <c r="N28" s="229">
        <v>13.235423524383609</v>
      </c>
      <c r="O28" s="229">
        <v>22.13310325465109</v>
      </c>
      <c r="P28" s="229">
        <v>17.824451403488879</v>
      </c>
      <c r="Q28" s="229">
        <v>16.649631730174299</v>
      </c>
      <c r="R28" s="229">
        <v>14.304984279730689</v>
      </c>
      <c r="S28" s="229">
        <v>12.20219600220681</v>
      </c>
      <c r="T28" s="229">
        <v>14.2918946168174</v>
      </c>
      <c r="U28" s="229">
        <v>12.359847922966329</v>
      </c>
      <c r="V28" s="229">
        <v>8.2757712238962249</v>
      </c>
      <c r="W28" s="229">
        <v>8.7693855080277086</v>
      </c>
      <c r="X28" s="229">
        <v>0</v>
      </c>
      <c r="Y28" s="229">
        <v>0</v>
      </c>
      <c r="DA28" s="73" t="s">
        <v>2836</v>
      </c>
    </row>
    <row r="29" spans="1:105" ht="12" customHeight="1" x14ac:dyDescent="0.25">
      <c r="A29" s="46" t="s">
        <v>30</v>
      </c>
      <c r="B29" s="229">
        <v>0</v>
      </c>
      <c r="C29" s="229">
        <v>0</v>
      </c>
      <c r="D29" s="229">
        <v>0</v>
      </c>
      <c r="E29" s="229">
        <v>0</v>
      </c>
      <c r="F29" s="229">
        <v>0</v>
      </c>
      <c r="G29" s="229">
        <v>0</v>
      </c>
      <c r="H29" s="229">
        <v>0</v>
      </c>
      <c r="I29" s="229">
        <v>0</v>
      </c>
      <c r="J29" s="229">
        <v>0</v>
      </c>
      <c r="K29" s="229">
        <v>0</v>
      </c>
      <c r="L29" s="229">
        <v>0</v>
      </c>
      <c r="M29" s="229">
        <v>0</v>
      </c>
      <c r="N29" s="229">
        <v>0</v>
      </c>
      <c r="O29" s="229">
        <v>0</v>
      </c>
      <c r="P29" s="229">
        <v>0</v>
      </c>
      <c r="Q29" s="229">
        <v>0</v>
      </c>
      <c r="R29" s="229">
        <v>0</v>
      </c>
      <c r="S29" s="229">
        <v>0</v>
      </c>
      <c r="T29" s="229">
        <v>0</v>
      </c>
      <c r="U29" s="229">
        <v>0</v>
      </c>
      <c r="V29" s="229">
        <v>0</v>
      </c>
      <c r="W29" s="229">
        <v>0</v>
      </c>
      <c r="X29" s="229">
        <v>0</v>
      </c>
      <c r="Y29" s="229">
        <v>0</v>
      </c>
      <c r="DA29" s="73" t="s">
        <v>2837</v>
      </c>
    </row>
    <row r="30" spans="1:105" ht="12" customHeight="1" x14ac:dyDescent="0.25">
      <c r="A30" s="46" t="s">
        <v>31</v>
      </c>
      <c r="B30" s="229">
        <v>6.2432231823472053</v>
      </c>
      <c r="C30" s="229">
        <v>6.2440624741723809</v>
      </c>
      <c r="D30" s="229">
        <v>6.2435636451676286</v>
      </c>
      <c r="E30" s="229">
        <v>66.680249115714858</v>
      </c>
      <c r="F30" s="229">
        <v>6.032345640352343</v>
      </c>
      <c r="G30" s="229">
        <v>6.0358149366800156</v>
      </c>
      <c r="H30" s="229">
        <v>5.9937666631103594</v>
      </c>
      <c r="I30" s="229">
        <v>1.9745640672437601</v>
      </c>
      <c r="J30" s="229">
        <v>2.0109301746542081</v>
      </c>
      <c r="K30" s="229">
        <v>2.0142250173647929</v>
      </c>
      <c r="L30" s="229">
        <v>1.967791985736483</v>
      </c>
      <c r="M30" s="229">
        <v>1.964124489163724</v>
      </c>
      <c r="N30" s="229">
        <v>3.8699694269951301</v>
      </c>
      <c r="O30" s="229">
        <v>4.0137084181364031</v>
      </c>
      <c r="P30" s="229">
        <v>2.005419151785103</v>
      </c>
      <c r="Q30" s="229">
        <v>1.9339346202588561</v>
      </c>
      <c r="R30" s="229">
        <v>1.877801706013984</v>
      </c>
      <c r="S30" s="229">
        <v>1.879504798489072</v>
      </c>
      <c r="T30" s="229">
        <v>1.87974993267614</v>
      </c>
      <c r="U30" s="229">
        <v>1.878949457962924</v>
      </c>
      <c r="V30" s="229">
        <v>1.8786389196087341</v>
      </c>
      <c r="W30" s="229">
        <v>1.8795141262518911</v>
      </c>
      <c r="X30" s="229">
        <v>1.881794814207338</v>
      </c>
      <c r="Y30" s="229">
        <v>1.880314821916047</v>
      </c>
      <c r="DA30" s="73" t="s">
        <v>2838</v>
      </c>
    </row>
    <row r="31" spans="1:105" ht="12" customHeight="1" x14ac:dyDescent="0.25">
      <c r="A31" s="46" t="s">
        <v>159</v>
      </c>
      <c r="B31" s="229">
        <v>175.57057278255019</v>
      </c>
      <c r="C31" s="229">
        <v>166.7089109624601</v>
      </c>
      <c r="D31" s="229">
        <v>156.32693351618391</v>
      </c>
      <c r="E31" s="229">
        <v>141.90855776204279</v>
      </c>
      <c r="F31" s="229">
        <v>117.3023610211178</v>
      </c>
      <c r="G31" s="229">
        <v>112.88243558324019</v>
      </c>
      <c r="H31" s="229">
        <v>96.18419712551615</v>
      </c>
      <c r="I31" s="229">
        <v>120.8618463673135</v>
      </c>
      <c r="J31" s="229">
        <v>71.359612162183367</v>
      </c>
      <c r="K31" s="229">
        <v>68.029133473593561</v>
      </c>
      <c r="L31" s="229">
        <v>57.80469366485196</v>
      </c>
      <c r="M31" s="229">
        <v>48.92505748754953</v>
      </c>
      <c r="N31" s="229">
        <v>47.506208122930708</v>
      </c>
      <c r="O31" s="229">
        <v>45.13209000628644</v>
      </c>
      <c r="P31" s="229">
        <v>34.478018822349171</v>
      </c>
      <c r="Q31" s="229">
        <v>34.375066572528411</v>
      </c>
      <c r="R31" s="229">
        <v>36.123040493544082</v>
      </c>
      <c r="S31" s="229">
        <v>34.131276785855142</v>
      </c>
      <c r="T31" s="229">
        <v>28.461691133128749</v>
      </c>
      <c r="U31" s="229">
        <v>24.668167046768449</v>
      </c>
      <c r="V31" s="229">
        <v>22.82292876333495</v>
      </c>
      <c r="W31" s="229">
        <v>22.824059157235649</v>
      </c>
      <c r="X31" s="229">
        <v>22.992653317432239</v>
      </c>
      <c r="Y31" s="229">
        <v>19.00618578940567</v>
      </c>
      <c r="DA31" s="73" t="s">
        <v>2839</v>
      </c>
    </row>
    <row r="32" spans="1:105" ht="12" customHeight="1" x14ac:dyDescent="0.25">
      <c r="A32" s="46" t="s">
        <v>32</v>
      </c>
      <c r="B32" s="229">
        <v>52.327075474214453</v>
      </c>
      <c r="C32" s="229">
        <v>52.334109931480853</v>
      </c>
      <c r="D32" s="229">
        <v>43.608241814326</v>
      </c>
      <c r="E32" s="229">
        <v>32.541972483065933</v>
      </c>
      <c r="F32" s="229">
        <v>32.525775356177228</v>
      </c>
      <c r="G32" s="229">
        <v>26.01803252783543</v>
      </c>
      <c r="H32" s="229">
        <v>23.65634478868639</v>
      </c>
      <c r="I32" s="229">
        <v>21.690854062613599</v>
      </c>
      <c r="J32" s="229">
        <v>21.660202711739931</v>
      </c>
      <c r="K32" s="229">
        <v>19.49157385966031</v>
      </c>
      <c r="L32" s="229">
        <v>19.04224329445104</v>
      </c>
      <c r="M32" s="229">
        <v>16.894849752624879</v>
      </c>
      <c r="N32" s="229">
        <v>14.56305695477521</v>
      </c>
      <c r="O32" s="229">
        <v>12.946389134766809</v>
      </c>
      <c r="P32" s="229">
        <v>8.6329409474517718</v>
      </c>
      <c r="Q32" s="229">
        <v>4.2600790580488566</v>
      </c>
      <c r="R32" s="229">
        <v>2.157243881582342</v>
      </c>
      <c r="S32" s="229">
        <v>0</v>
      </c>
      <c r="T32" s="229">
        <v>0</v>
      </c>
      <c r="U32" s="229">
        <v>0</v>
      </c>
      <c r="V32" s="229">
        <v>0</v>
      </c>
      <c r="W32" s="229">
        <v>0</v>
      </c>
      <c r="X32" s="229">
        <v>0</v>
      </c>
      <c r="Y32" s="229">
        <v>0</v>
      </c>
      <c r="DA32" s="73" t="s">
        <v>2840</v>
      </c>
    </row>
    <row r="33" spans="1:105" ht="12" customHeight="1" x14ac:dyDescent="0.25">
      <c r="A33" s="46" t="s">
        <v>33</v>
      </c>
      <c r="B33" s="229">
        <v>0</v>
      </c>
      <c r="C33" s="229">
        <v>0</v>
      </c>
      <c r="D33" s="229">
        <v>0</v>
      </c>
      <c r="E33" s="229">
        <v>0</v>
      </c>
      <c r="F33" s="229">
        <v>0</v>
      </c>
      <c r="G33" s="229">
        <v>0</v>
      </c>
      <c r="H33" s="229">
        <v>0</v>
      </c>
      <c r="I33" s="229">
        <v>0</v>
      </c>
      <c r="J33" s="229">
        <v>0</v>
      </c>
      <c r="K33" s="229">
        <v>0</v>
      </c>
      <c r="L33" s="229">
        <v>0</v>
      </c>
      <c r="M33" s="229">
        <v>0</v>
      </c>
      <c r="N33" s="229">
        <v>0</v>
      </c>
      <c r="O33" s="229">
        <v>0</v>
      </c>
      <c r="P33" s="229">
        <v>0</v>
      </c>
      <c r="Q33" s="229">
        <v>0</v>
      </c>
      <c r="R33" s="229">
        <v>2.329232133116458</v>
      </c>
      <c r="S33" s="229">
        <v>0</v>
      </c>
      <c r="T33" s="229">
        <v>0</v>
      </c>
      <c r="U33" s="229">
        <v>0</v>
      </c>
      <c r="V33" s="229">
        <v>0</v>
      </c>
      <c r="W33" s="229">
        <v>2.3292321331171091</v>
      </c>
      <c r="X33" s="229">
        <v>2.3292321331121828</v>
      </c>
      <c r="Y33" s="229">
        <v>2.329232133112916</v>
      </c>
      <c r="DA33" s="73" t="s">
        <v>2841</v>
      </c>
    </row>
    <row r="34" spans="1:105" ht="12" customHeight="1" x14ac:dyDescent="0.25">
      <c r="A34" s="46" t="s">
        <v>35</v>
      </c>
      <c r="B34" s="229">
        <v>575.28678664296092</v>
      </c>
      <c r="C34" s="229">
        <v>546.73311004578125</v>
      </c>
      <c r="D34" s="229">
        <v>519.28428889997633</v>
      </c>
      <c r="E34" s="229">
        <v>532.1747856278505</v>
      </c>
      <c r="F34" s="229">
        <v>496.247835305173</v>
      </c>
      <c r="G34" s="229">
        <v>491.25044207522689</v>
      </c>
      <c r="H34" s="229">
        <v>449.42121580579237</v>
      </c>
      <c r="I34" s="229">
        <v>431.13879919757829</v>
      </c>
      <c r="J34" s="229">
        <v>395.70032870953833</v>
      </c>
      <c r="K34" s="229">
        <v>323.05840553455761</v>
      </c>
      <c r="L34" s="229">
        <v>348.6954286620574</v>
      </c>
      <c r="M34" s="229">
        <v>337.84416584874731</v>
      </c>
      <c r="N34" s="229">
        <v>313.84501831223389</v>
      </c>
      <c r="O34" s="229">
        <v>333.9715212101114</v>
      </c>
      <c r="P34" s="229">
        <v>326.78661524074778</v>
      </c>
      <c r="Q34" s="229">
        <v>315.11346570525848</v>
      </c>
      <c r="R34" s="229">
        <v>335.02560411937321</v>
      </c>
      <c r="S34" s="229">
        <v>339.95339303658369</v>
      </c>
      <c r="T34" s="229">
        <v>329.28146014418923</v>
      </c>
      <c r="U34" s="229">
        <v>296.69734260201648</v>
      </c>
      <c r="V34" s="229">
        <v>256.65170658473409</v>
      </c>
      <c r="W34" s="229">
        <v>267.58755857368169</v>
      </c>
      <c r="X34" s="229">
        <v>250.30695464894939</v>
      </c>
      <c r="Y34" s="229">
        <v>220.72001801511999</v>
      </c>
      <c r="DA34" s="73" t="s">
        <v>2842</v>
      </c>
    </row>
    <row r="35" spans="1:105" ht="12" customHeight="1" x14ac:dyDescent="0.25">
      <c r="A35" s="46" t="s">
        <v>36</v>
      </c>
      <c r="B35" s="229">
        <v>10.671967192414741</v>
      </c>
      <c r="C35" s="229">
        <v>9.5147659305893271</v>
      </c>
      <c r="D35" s="229">
        <v>9.1290321766396172</v>
      </c>
      <c r="E35" s="229">
        <v>0</v>
      </c>
      <c r="F35" s="229">
        <v>0</v>
      </c>
      <c r="G35" s="229">
        <v>0</v>
      </c>
      <c r="H35" s="229">
        <v>0</v>
      </c>
      <c r="I35" s="229">
        <v>0</v>
      </c>
      <c r="J35" s="229">
        <v>0</v>
      </c>
      <c r="K35" s="229">
        <v>0</v>
      </c>
      <c r="L35" s="229">
        <v>0</v>
      </c>
      <c r="M35" s="229">
        <v>0</v>
      </c>
      <c r="N35" s="229">
        <v>0</v>
      </c>
      <c r="O35" s="229">
        <v>0</v>
      </c>
      <c r="P35" s="229">
        <v>0</v>
      </c>
      <c r="Q35" s="229">
        <v>0</v>
      </c>
      <c r="R35" s="229">
        <v>0</v>
      </c>
      <c r="S35" s="229">
        <v>0</v>
      </c>
      <c r="T35" s="229">
        <v>0</v>
      </c>
      <c r="U35" s="229">
        <v>0</v>
      </c>
      <c r="V35" s="229">
        <v>0</v>
      </c>
      <c r="W35" s="229">
        <v>0</v>
      </c>
      <c r="X35" s="229">
        <v>0</v>
      </c>
      <c r="Y35" s="229">
        <v>0</v>
      </c>
      <c r="DA35" s="73" t="s">
        <v>2843</v>
      </c>
    </row>
    <row r="36" spans="1:105" ht="12" customHeight="1" x14ac:dyDescent="0.25">
      <c r="A36" s="46" t="s">
        <v>38</v>
      </c>
      <c r="B36" s="229">
        <v>0</v>
      </c>
      <c r="C36" s="229">
        <v>0</v>
      </c>
      <c r="D36" s="229">
        <v>0</v>
      </c>
      <c r="E36" s="229">
        <v>0</v>
      </c>
      <c r="F36" s="229">
        <v>0.19844734008793</v>
      </c>
      <c r="G36" s="229">
        <v>0</v>
      </c>
      <c r="H36" s="229">
        <v>21.072782496905688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2844</v>
      </c>
    </row>
    <row r="37" spans="1:105" ht="12" customHeight="1" x14ac:dyDescent="0.25">
      <c r="A37" s="46" t="s">
        <v>39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2845</v>
      </c>
    </row>
    <row r="38" spans="1:105" ht="12" customHeight="1" x14ac:dyDescent="0.25">
      <c r="A38" s="57" t="s">
        <v>2731</v>
      </c>
      <c r="B38" s="261">
        <v>0</v>
      </c>
      <c r="C38" s="261">
        <v>0</v>
      </c>
      <c r="D38" s="261">
        <v>0</v>
      </c>
      <c r="E38" s="261">
        <v>0</v>
      </c>
      <c r="F38" s="261">
        <v>0</v>
      </c>
      <c r="G38" s="261">
        <v>0</v>
      </c>
      <c r="H38" s="261">
        <v>0</v>
      </c>
      <c r="I38" s="261">
        <v>0</v>
      </c>
      <c r="J38" s="261">
        <v>0</v>
      </c>
      <c r="K38" s="261">
        <v>0</v>
      </c>
      <c r="L38" s="261">
        <v>0</v>
      </c>
      <c r="M38" s="261">
        <v>0</v>
      </c>
      <c r="N38" s="261">
        <v>0</v>
      </c>
      <c r="O38" s="261">
        <v>0</v>
      </c>
      <c r="P38" s="261">
        <v>0</v>
      </c>
      <c r="Q38" s="261">
        <v>0</v>
      </c>
      <c r="R38" s="261">
        <v>0</v>
      </c>
      <c r="S38" s="261">
        <v>0</v>
      </c>
      <c r="T38" s="261">
        <v>0</v>
      </c>
      <c r="U38" s="261">
        <v>0</v>
      </c>
      <c r="V38" s="261">
        <v>0</v>
      </c>
      <c r="W38" s="261">
        <v>0</v>
      </c>
      <c r="X38" s="261">
        <v>0</v>
      </c>
      <c r="Y38" s="261">
        <v>0</v>
      </c>
      <c r="DA38" s="70" t="s">
        <v>2846</v>
      </c>
    </row>
    <row r="39" spans="1:105" ht="12" customHeight="1" x14ac:dyDescent="0.25">
      <c r="A39" s="57" t="s">
        <v>2733</v>
      </c>
      <c r="B39" s="261">
        <f t="shared" ref="B39:Y39" si="0">B40+B46+B57+B58</f>
        <v>278.67164411495889</v>
      </c>
      <c r="C39" s="261">
        <f t="shared" si="0"/>
        <v>267.8890308090713</v>
      </c>
      <c r="D39" s="261">
        <f t="shared" si="0"/>
        <v>243.30936122015399</v>
      </c>
      <c r="E39" s="261">
        <f t="shared" si="0"/>
        <v>271.94381045209468</v>
      </c>
      <c r="F39" s="261">
        <f t="shared" si="0"/>
        <v>238.58645822691955</v>
      </c>
      <c r="G39" s="261">
        <f t="shared" si="0"/>
        <v>222.33045679056301</v>
      </c>
      <c r="H39" s="261">
        <f t="shared" si="0"/>
        <v>214.492760279349</v>
      </c>
      <c r="I39" s="261">
        <f t="shared" si="0"/>
        <v>203.15117942957266</v>
      </c>
      <c r="J39" s="261">
        <f t="shared" si="0"/>
        <v>174.20157236361996</v>
      </c>
      <c r="K39" s="261">
        <f t="shared" si="0"/>
        <v>144.54712700029407</v>
      </c>
      <c r="L39" s="261">
        <f t="shared" si="0"/>
        <v>163.22906397682911</v>
      </c>
      <c r="M39" s="261">
        <f t="shared" si="0"/>
        <v>152.61381868729427</v>
      </c>
      <c r="N39" s="261">
        <f t="shared" si="0"/>
        <v>150.69963278052779</v>
      </c>
      <c r="O39" s="261">
        <f t="shared" si="0"/>
        <v>137.87257119414997</v>
      </c>
      <c r="P39" s="261">
        <f t="shared" si="0"/>
        <v>128.25021910251093</v>
      </c>
      <c r="Q39" s="261">
        <f t="shared" si="0"/>
        <v>135.00173446989703</v>
      </c>
      <c r="R39" s="261">
        <f t="shared" si="0"/>
        <v>128.73546474339929</v>
      </c>
      <c r="S39" s="261">
        <f t="shared" si="0"/>
        <v>127.49800255030767</v>
      </c>
      <c r="T39" s="261">
        <f t="shared" si="0"/>
        <v>122.74638375174548</v>
      </c>
      <c r="U39" s="261">
        <f t="shared" si="0"/>
        <v>110.37678933349261</v>
      </c>
      <c r="V39" s="261">
        <f t="shared" si="0"/>
        <v>95.32525458485901</v>
      </c>
      <c r="W39" s="261">
        <f t="shared" si="0"/>
        <v>99.177152444888918</v>
      </c>
      <c r="X39" s="261">
        <f t="shared" si="0"/>
        <v>90.194731995831461</v>
      </c>
      <c r="Y39" s="261">
        <f t="shared" si="0"/>
        <v>79.500404477224947</v>
      </c>
      <c r="DA39" s="70"/>
    </row>
    <row r="40" spans="1:105" ht="12" customHeight="1" x14ac:dyDescent="0.25">
      <c r="A40" s="60" t="s">
        <v>2734</v>
      </c>
      <c r="B40" s="329">
        <v>167.38668911856971</v>
      </c>
      <c r="C40" s="329">
        <v>160.9019565097758</v>
      </c>
      <c r="D40" s="329">
        <v>146.1365760722409</v>
      </c>
      <c r="E40" s="329">
        <v>167.3622151820629</v>
      </c>
      <c r="F40" s="329">
        <v>146.8489411055815</v>
      </c>
      <c r="G40" s="329">
        <v>136.5108740048461</v>
      </c>
      <c r="H40" s="329">
        <v>132.30099811526469</v>
      </c>
      <c r="I40" s="329">
        <v>124.7081528198905</v>
      </c>
      <c r="J40" s="329">
        <v>107.3331143634377</v>
      </c>
      <c r="K40" s="329">
        <v>88.618887748911646</v>
      </c>
      <c r="L40" s="329">
        <v>106.0690753629807</v>
      </c>
      <c r="M40" s="329">
        <v>99.578986565604566</v>
      </c>
      <c r="N40" s="329">
        <v>101.37951653377409</v>
      </c>
      <c r="O40" s="329">
        <v>85.392971253889286</v>
      </c>
      <c r="P40" s="329">
        <v>79.343245541309614</v>
      </c>
      <c r="Q40" s="329">
        <v>88.277696485737764</v>
      </c>
      <c r="R40" s="329">
        <v>79.566158815448091</v>
      </c>
      <c r="S40" s="329">
        <v>78.786928589757437</v>
      </c>
      <c r="T40" s="329">
        <v>75.823742706812297</v>
      </c>
      <c r="U40" s="329">
        <v>68.261739039567672</v>
      </c>
      <c r="V40" s="329">
        <v>58.979648876112464</v>
      </c>
      <c r="W40" s="329">
        <v>61.104713292159303</v>
      </c>
      <c r="X40" s="329">
        <v>55.369868006661108</v>
      </c>
      <c r="Y40" s="329">
        <v>48.888859283869067</v>
      </c>
      <c r="DA40" s="72" t="s">
        <v>2847</v>
      </c>
    </row>
    <row r="41" spans="1:105" ht="12" customHeight="1" x14ac:dyDescent="0.25">
      <c r="A41" s="59" t="s">
        <v>28</v>
      </c>
      <c r="B41" s="230">
        <v>12.74364186094439</v>
      </c>
      <c r="C41" s="230">
        <v>13.55451961352923</v>
      </c>
      <c r="D41" s="230">
        <v>7.5919038394802092</v>
      </c>
      <c r="E41" s="230">
        <v>12.065207845785549</v>
      </c>
      <c r="F41" s="230">
        <v>15.818776968184469</v>
      </c>
      <c r="G41" s="230">
        <v>9.5191997455893862</v>
      </c>
      <c r="H41" s="230">
        <v>12.238303956200159</v>
      </c>
      <c r="I41" s="230">
        <v>9.8608155911353617</v>
      </c>
      <c r="J41" s="230">
        <v>8.4855939716434143</v>
      </c>
      <c r="K41" s="230">
        <v>6.5786033869639278</v>
      </c>
      <c r="L41" s="230">
        <v>6.5164115593211838</v>
      </c>
      <c r="M41" s="230">
        <v>4.0039574035272407</v>
      </c>
      <c r="N41" s="230">
        <v>3.4140805633773472</v>
      </c>
      <c r="O41" s="230">
        <v>4.5194305543284097</v>
      </c>
      <c r="P41" s="230">
        <v>3.6288176273880102</v>
      </c>
      <c r="Q41" s="230">
        <v>3.9475264953170299</v>
      </c>
      <c r="R41" s="230">
        <v>2.9222740624548562</v>
      </c>
      <c r="S41" s="230">
        <v>2.476704881777291</v>
      </c>
      <c r="T41" s="230">
        <v>2.8981600950617818</v>
      </c>
      <c r="U41" s="230">
        <v>2.5139865484848172</v>
      </c>
      <c r="V41" s="230">
        <v>1.685266338312174</v>
      </c>
      <c r="W41" s="230">
        <v>1.7798773213640771</v>
      </c>
      <c r="X41" s="230">
        <v>0</v>
      </c>
      <c r="Y41" s="230">
        <v>0</v>
      </c>
      <c r="DA41" s="71" t="s">
        <v>2848</v>
      </c>
    </row>
    <row r="42" spans="1:105" ht="12" customHeight="1" x14ac:dyDescent="0.25">
      <c r="A42" s="59" t="s">
        <v>31</v>
      </c>
      <c r="B42" s="295">
        <v>1.1927823913446329</v>
      </c>
      <c r="C42" s="295">
        <v>1.191739036411553</v>
      </c>
      <c r="D42" s="295">
        <v>1.1923591493244159</v>
      </c>
      <c r="E42" s="295">
        <v>13.39088143799875</v>
      </c>
      <c r="F42" s="295">
        <v>1.212098080015116</v>
      </c>
      <c r="G42" s="295">
        <v>1.2048321885054281</v>
      </c>
      <c r="H42" s="295">
        <v>1.2509706438813131</v>
      </c>
      <c r="I42" s="295">
        <v>0.39393224581460579</v>
      </c>
      <c r="J42" s="295">
        <v>0.40505986287630891</v>
      </c>
      <c r="K42" s="295">
        <v>0.40050960115004269</v>
      </c>
      <c r="L42" s="295">
        <v>0.45823223262826079</v>
      </c>
      <c r="M42" s="295">
        <v>0.46279143425090868</v>
      </c>
      <c r="N42" s="295">
        <v>0.99825950996033241</v>
      </c>
      <c r="O42" s="295">
        <v>0.81957221508370748</v>
      </c>
      <c r="P42" s="295">
        <v>0.40827626071424961</v>
      </c>
      <c r="Q42" s="295">
        <v>0.45852414500238248</v>
      </c>
      <c r="R42" s="295">
        <v>0.38360414192789671</v>
      </c>
      <c r="S42" s="295">
        <v>0.38148696422347772</v>
      </c>
      <c r="T42" s="295">
        <v>0.38118222878347868</v>
      </c>
      <c r="U42" s="295">
        <v>0.38217732872136878</v>
      </c>
      <c r="V42" s="295">
        <v>0.38256337051922479</v>
      </c>
      <c r="W42" s="295">
        <v>0.38147536853486319</v>
      </c>
      <c r="X42" s="295">
        <v>0.37864016036489739</v>
      </c>
      <c r="Y42" s="295">
        <v>0.38047999392002502</v>
      </c>
      <c r="DA42" s="122" t="s">
        <v>2849</v>
      </c>
    </row>
    <row r="43" spans="1:105" ht="12" customHeight="1" x14ac:dyDescent="0.25">
      <c r="A43" s="59" t="s">
        <v>159</v>
      </c>
      <c r="B43" s="295">
        <v>33.543168574438901</v>
      </c>
      <c r="C43" s="295">
        <v>31.817989927776129</v>
      </c>
      <c r="D43" s="295">
        <v>29.854400476580249</v>
      </c>
      <c r="E43" s="295">
        <v>28.498403908648019</v>
      </c>
      <c r="F43" s="295">
        <v>23.56993034746468</v>
      </c>
      <c r="G43" s="295">
        <v>22.532896275707749</v>
      </c>
      <c r="H43" s="295">
        <v>20.074789989718131</v>
      </c>
      <c r="I43" s="295">
        <v>24.112349334521738</v>
      </c>
      <c r="J43" s="295">
        <v>14.37390272503667</v>
      </c>
      <c r="K43" s="295">
        <v>13.526950007670081</v>
      </c>
      <c r="L43" s="295">
        <v>13.46075907740024</v>
      </c>
      <c r="M43" s="295">
        <v>11.52783219719014</v>
      </c>
      <c r="N43" s="295">
        <v>12.254237387527059</v>
      </c>
      <c r="O43" s="295">
        <v>9.2156686845188727</v>
      </c>
      <c r="P43" s="295">
        <v>7.0192590856101713</v>
      </c>
      <c r="Q43" s="295">
        <v>8.1501193703533161</v>
      </c>
      <c r="R43" s="295">
        <v>7.3793457040609667</v>
      </c>
      <c r="S43" s="295">
        <v>6.9276956231100764</v>
      </c>
      <c r="T43" s="295">
        <v>5.7715607126675019</v>
      </c>
      <c r="U43" s="295">
        <v>5.0174921663978509</v>
      </c>
      <c r="V43" s="295">
        <v>4.6476289092531093</v>
      </c>
      <c r="W43" s="295">
        <v>4.6324825426191616</v>
      </c>
      <c r="X43" s="295">
        <v>4.6264034067891773</v>
      </c>
      <c r="Y43" s="295">
        <v>3.845884406860677</v>
      </c>
      <c r="DA43" s="122" t="s">
        <v>2850</v>
      </c>
    </row>
    <row r="44" spans="1:105" ht="12" customHeight="1" x14ac:dyDescent="0.25">
      <c r="A44" s="59" t="s">
        <v>32</v>
      </c>
      <c r="B44" s="295">
        <v>9.9972101578369443</v>
      </c>
      <c r="C44" s="295">
        <v>9.9884653619622767</v>
      </c>
      <c r="D44" s="295">
        <v>8.3280461397246093</v>
      </c>
      <c r="E44" s="295">
        <v>6.5351539782513317</v>
      </c>
      <c r="F44" s="295">
        <v>6.5355057900698599</v>
      </c>
      <c r="G44" s="295">
        <v>5.1935593453367073</v>
      </c>
      <c r="H44" s="295">
        <v>4.9373615183118256</v>
      </c>
      <c r="I44" s="295">
        <v>4.3273991440802373</v>
      </c>
      <c r="J44" s="295">
        <v>4.3629952202587639</v>
      </c>
      <c r="K44" s="295">
        <v>3.875715178303393</v>
      </c>
      <c r="L44" s="295">
        <v>4.4342947437104447</v>
      </c>
      <c r="M44" s="295">
        <v>3.9808025365031359</v>
      </c>
      <c r="N44" s="295">
        <v>3.7565439142205919</v>
      </c>
      <c r="O44" s="295">
        <v>2.6435654300575768</v>
      </c>
      <c r="P44" s="295">
        <v>1.7575502088204991</v>
      </c>
      <c r="Q44" s="295">
        <v>1.0100388540916421</v>
      </c>
      <c r="R44" s="295">
        <v>0.44068960288687542</v>
      </c>
      <c r="S44" s="295">
        <v>0</v>
      </c>
      <c r="T44" s="295">
        <v>0</v>
      </c>
      <c r="U44" s="295">
        <v>0</v>
      </c>
      <c r="V44" s="295">
        <v>0</v>
      </c>
      <c r="W44" s="295">
        <v>0</v>
      </c>
      <c r="X44" s="295">
        <v>0</v>
      </c>
      <c r="Y44" s="295">
        <v>0</v>
      </c>
      <c r="DA44" s="122" t="s">
        <v>2851</v>
      </c>
    </row>
    <row r="45" spans="1:105" ht="12" customHeight="1" x14ac:dyDescent="0.25">
      <c r="A45" s="59" t="s">
        <v>35</v>
      </c>
      <c r="B45" s="295">
        <v>109.90988613400479</v>
      </c>
      <c r="C45" s="295">
        <v>104.34924257009661</v>
      </c>
      <c r="D45" s="295">
        <v>99.169866467131399</v>
      </c>
      <c r="E45" s="295">
        <v>106.8725680113793</v>
      </c>
      <c r="F45" s="295">
        <v>99.712629919847387</v>
      </c>
      <c r="G45" s="295">
        <v>98.060386449706783</v>
      </c>
      <c r="H45" s="295">
        <v>93.79957200715323</v>
      </c>
      <c r="I45" s="295">
        <v>86.013656504338513</v>
      </c>
      <c r="J45" s="295">
        <v>79.705562583622523</v>
      </c>
      <c r="K45" s="295">
        <v>64.237109574824203</v>
      </c>
      <c r="L45" s="295">
        <v>81.199377749920544</v>
      </c>
      <c r="M45" s="295">
        <v>79.603602994133141</v>
      </c>
      <c r="N45" s="295">
        <v>80.956395158688778</v>
      </c>
      <c r="O45" s="295">
        <v>68.194734369900715</v>
      </c>
      <c r="P45" s="295">
        <v>66.529342358776688</v>
      </c>
      <c r="Q45" s="295">
        <v>74.711487620973386</v>
      </c>
      <c r="R45" s="295">
        <v>68.440245304117497</v>
      </c>
      <c r="S45" s="295">
        <v>69.00104112064659</v>
      </c>
      <c r="T45" s="295">
        <v>66.772839670299533</v>
      </c>
      <c r="U45" s="295">
        <v>60.34808299596363</v>
      </c>
      <c r="V45" s="295">
        <v>52.264190258027952</v>
      </c>
      <c r="W45" s="295">
        <v>54.310878059641198</v>
      </c>
      <c r="X45" s="295">
        <v>50.364824439507039</v>
      </c>
      <c r="Y45" s="295">
        <v>44.662494883088371</v>
      </c>
      <c r="DA45" s="122" t="s">
        <v>2852</v>
      </c>
    </row>
    <row r="46" spans="1:105" ht="12" customHeight="1" x14ac:dyDescent="0.25">
      <c r="A46" s="60" t="s">
        <v>2741</v>
      </c>
      <c r="B46" s="329">
        <v>111.2849549963892</v>
      </c>
      <c r="C46" s="329">
        <v>106.9870742992955</v>
      </c>
      <c r="D46" s="329">
        <v>97.172785147913089</v>
      </c>
      <c r="E46" s="329">
        <v>104.5815952700318</v>
      </c>
      <c r="F46" s="329">
        <v>91.73751712133803</v>
      </c>
      <c r="G46" s="329">
        <v>85.819582785716904</v>
      </c>
      <c r="H46" s="329">
        <v>82.191762164084309</v>
      </c>
      <c r="I46" s="329">
        <v>78.44302660968215</v>
      </c>
      <c r="J46" s="329">
        <v>66.868458000182272</v>
      </c>
      <c r="K46" s="329">
        <v>55.928239251382429</v>
      </c>
      <c r="L46" s="329">
        <v>57.159988613848412</v>
      </c>
      <c r="M46" s="329">
        <v>53.034832121689703</v>
      </c>
      <c r="N46" s="329">
        <v>49.320116246753713</v>
      </c>
      <c r="O46" s="329">
        <v>52.479599940260677</v>
      </c>
      <c r="P46" s="329">
        <v>48.906973561201298</v>
      </c>
      <c r="Q46" s="329">
        <v>46.724037984159267</v>
      </c>
      <c r="R46" s="329">
        <v>49.169305927951193</v>
      </c>
      <c r="S46" s="329">
        <v>48.711073960550237</v>
      </c>
      <c r="T46" s="329">
        <v>46.922641044933187</v>
      </c>
      <c r="U46" s="329">
        <v>42.115050293924938</v>
      </c>
      <c r="V46" s="329">
        <v>36.345605708746547</v>
      </c>
      <c r="W46" s="329">
        <v>38.072439152729608</v>
      </c>
      <c r="X46" s="329">
        <v>34.824863989170353</v>
      </c>
      <c r="Y46" s="329">
        <v>30.61154519335588</v>
      </c>
      <c r="DA46" s="72" t="s">
        <v>2853</v>
      </c>
    </row>
    <row r="47" spans="1:105" ht="12" customHeight="1" x14ac:dyDescent="0.25">
      <c r="A47" s="64" t="s">
        <v>28</v>
      </c>
      <c r="B47" s="229">
        <v>8.3704922168456637</v>
      </c>
      <c r="C47" s="229">
        <v>8.9120990090073384</v>
      </c>
      <c r="D47" s="229">
        <v>4.9886834942919496</v>
      </c>
      <c r="E47" s="229">
        <v>7.539328291060948</v>
      </c>
      <c r="F47" s="229">
        <v>9.8794133205024437</v>
      </c>
      <c r="G47" s="229">
        <v>5.9843859075386421</v>
      </c>
      <c r="H47" s="229">
        <v>7.3584060065927241</v>
      </c>
      <c r="I47" s="229">
        <v>6.2025794009293334</v>
      </c>
      <c r="J47" s="229">
        <v>5.2865193324971189</v>
      </c>
      <c r="K47" s="229">
        <v>4.1518203795171411</v>
      </c>
      <c r="L47" s="229">
        <v>3.5116551102127191</v>
      </c>
      <c r="M47" s="229">
        <v>2.1324700726750629</v>
      </c>
      <c r="N47" s="229">
        <v>1.660915893255984</v>
      </c>
      <c r="O47" s="229">
        <v>2.7774874672503338</v>
      </c>
      <c r="P47" s="229">
        <v>2.2367939016142908</v>
      </c>
      <c r="Q47" s="229">
        <v>2.089365550453246</v>
      </c>
      <c r="R47" s="229">
        <v>1.795135282162283</v>
      </c>
      <c r="S47" s="229">
        <v>1.5312559689043841</v>
      </c>
      <c r="T47" s="229">
        <v>1.793492657796693</v>
      </c>
      <c r="U47" s="229">
        <v>1.5510397393526389</v>
      </c>
      <c r="V47" s="229">
        <v>1.0385281535869779</v>
      </c>
      <c r="W47" s="229">
        <v>1.1004719068897519</v>
      </c>
      <c r="X47" s="229">
        <v>0</v>
      </c>
      <c r="Y47" s="229">
        <v>0</v>
      </c>
      <c r="DA47" s="73" t="s">
        <v>2854</v>
      </c>
    </row>
    <row r="48" spans="1:105" ht="12" customHeight="1" x14ac:dyDescent="0.25">
      <c r="A48" s="64" t="s">
        <v>30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2855</v>
      </c>
    </row>
    <row r="49" spans="1:105" ht="12" customHeight="1" x14ac:dyDescent="0.25">
      <c r="A49" s="64" t="s">
        <v>31</v>
      </c>
      <c r="B49" s="229">
        <v>0.78346330131415909</v>
      </c>
      <c r="C49" s="229">
        <v>0.7835686242098675</v>
      </c>
      <c r="D49" s="229">
        <v>0.78350602606025144</v>
      </c>
      <c r="E49" s="229">
        <v>8.3677175360897103</v>
      </c>
      <c r="F49" s="229">
        <v>0.75700023722068632</v>
      </c>
      <c r="G49" s="229">
        <v>0.75743559989710063</v>
      </c>
      <c r="H49" s="229">
        <v>0.75215895380208442</v>
      </c>
      <c r="I49" s="229">
        <v>0.24778843196784439</v>
      </c>
      <c r="J49" s="229">
        <v>0.25235202191739098</v>
      </c>
      <c r="K49" s="229">
        <v>0.2527654923751898</v>
      </c>
      <c r="L49" s="229">
        <v>0.24693860213163721</v>
      </c>
      <c r="M49" s="229">
        <v>0.24647836726760461</v>
      </c>
      <c r="N49" s="229">
        <v>0.48564322221115358</v>
      </c>
      <c r="O49" s="229">
        <v>0.50368105639358807</v>
      </c>
      <c r="P49" s="229">
        <v>0.25166044257695419</v>
      </c>
      <c r="Q49" s="229">
        <v>0.24268983469915051</v>
      </c>
      <c r="R49" s="229">
        <v>0.23564570428410789</v>
      </c>
      <c r="S49" s="229">
        <v>0.2358594256927464</v>
      </c>
      <c r="T49" s="229">
        <v>0.23589018762994701</v>
      </c>
      <c r="U49" s="229">
        <v>0.2357897359012299</v>
      </c>
      <c r="V49" s="229">
        <v>0.2357507663822726</v>
      </c>
      <c r="W49" s="229">
        <v>0.23586059623553149</v>
      </c>
      <c r="X49" s="229">
        <v>0.23614680021425419</v>
      </c>
      <c r="Y49" s="229">
        <v>0.2359610756914256</v>
      </c>
      <c r="DA49" s="73" t="s">
        <v>2856</v>
      </c>
    </row>
    <row r="50" spans="1:105" ht="12" customHeight="1" x14ac:dyDescent="0.25">
      <c r="A50" s="64" t="s">
        <v>159</v>
      </c>
      <c r="B50" s="229">
        <v>22.032385604084741</v>
      </c>
      <c r="C50" s="229">
        <v>20.920333924700881</v>
      </c>
      <c r="D50" s="229">
        <v>19.617497539285829</v>
      </c>
      <c r="E50" s="229">
        <v>17.808132738766162</v>
      </c>
      <c r="F50" s="229">
        <v>14.72029628500302</v>
      </c>
      <c r="G50" s="229">
        <v>14.165638975151721</v>
      </c>
      <c r="H50" s="229">
        <v>12.07017375692752</v>
      </c>
      <c r="I50" s="229">
        <v>15.166976799035419</v>
      </c>
      <c r="J50" s="229">
        <v>8.9549317223132121</v>
      </c>
      <c r="K50" s="229">
        <v>8.5369892986470415</v>
      </c>
      <c r="L50" s="229">
        <v>7.2539223422559331</v>
      </c>
      <c r="M50" s="229">
        <v>6.1396150572611186</v>
      </c>
      <c r="N50" s="229">
        <v>5.9615633722893451</v>
      </c>
      <c r="O50" s="229">
        <v>5.6636348243182999</v>
      </c>
      <c r="P50" s="229">
        <v>4.3266533424124454</v>
      </c>
      <c r="Q50" s="229">
        <v>4.3137338443957232</v>
      </c>
      <c r="R50" s="229">
        <v>4.5330874344839653</v>
      </c>
      <c r="S50" s="229">
        <v>4.2831406162641734</v>
      </c>
      <c r="T50" s="229">
        <v>3.5716632010200779</v>
      </c>
      <c r="U50" s="229">
        <v>3.0956131195944732</v>
      </c>
      <c r="V50" s="229">
        <v>2.8640538055949749</v>
      </c>
      <c r="W50" s="229">
        <v>2.8641956589472199</v>
      </c>
      <c r="X50" s="229">
        <v>2.8853525731679679</v>
      </c>
      <c r="Y50" s="229">
        <v>2.3850899814156139</v>
      </c>
      <c r="DA50" s="73" t="s">
        <v>2857</v>
      </c>
    </row>
    <row r="51" spans="1:105" ht="12" customHeight="1" x14ac:dyDescent="0.25">
      <c r="A51" s="64" t="s">
        <v>32</v>
      </c>
      <c r="B51" s="229">
        <v>6.5665349614700466</v>
      </c>
      <c r="C51" s="229">
        <v>6.5674177168917156</v>
      </c>
      <c r="D51" s="229">
        <v>5.4724068159154191</v>
      </c>
      <c r="E51" s="229">
        <v>4.0836985076788634</v>
      </c>
      <c r="F51" s="229">
        <v>4.0816659270496931</v>
      </c>
      <c r="G51" s="229">
        <v>3.265008003493076</v>
      </c>
      <c r="H51" s="229">
        <v>2.9686393460312348</v>
      </c>
      <c r="I51" s="229">
        <v>2.721989529426021</v>
      </c>
      <c r="J51" s="229">
        <v>2.7181430853948161</v>
      </c>
      <c r="K51" s="229">
        <v>2.4460014255260001</v>
      </c>
      <c r="L51" s="229">
        <v>2.389614844793857</v>
      </c>
      <c r="M51" s="229">
        <v>2.1201380081725341</v>
      </c>
      <c r="N51" s="229">
        <v>1.8275208727561061</v>
      </c>
      <c r="O51" s="229">
        <v>1.6246449110295611</v>
      </c>
      <c r="P51" s="229">
        <v>1.0833494522292419</v>
      </c>
      <c r="Q51" s="229">
        <v>0.5345981563041704</v>
      </c>
      <c r="R51" s="229">
        <v>0.27071295768876458</v>
      </c>
      <c r="S51" s="229">
        <v>0</v>
      </c>
      <c r="T51" s="229">
        <v>0</v>
      </c>
      <c r="U51" s="229">
        <v>0</v>
      </c>
      <c r="V51" s="229">
        <v>0</v>
      </c>
      <c r="W51" s="229">
        <v>0</v>
      </c>
      <c r="X51" s="229">
        <v>0</v>
      </c>
      <c r="Y51" s="229">
        <v>0</v>
      </c>
      <c r="DA51" s="73" t="s">
        <v>2858</v>
      </c>
    </row>
    <row r="52" spans="1:105" ht="12" customHeight="1" x14ac:dyDescent="0.25">
      <c r="A52" s="64" t="s">
        <v>33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0.29229579709696751</v>
      </c>
      <c r="S52" s="229">
        <v>0</v>
      </c>
      <c r="T52" s="229">
        <v>0</v>
      </c>
      <c r="U52" s="229">
        <v>0</v>
      </c>
      <c r="V52" s="229">
        <v>0</v>
      </c>
      <c r="W52" s="229">
        <v>0.29229579709704889</v>
      </c>
      <c r="X52" s="229">
        <v>0.29229579709643078</v>
      </c>
      <c r="Y52" s="229">
        <v>0.29229579709652292</v>
      </c>
      <c r="DA52" s="73" t="s">
        <v>2859</v>
      </c>
    </row>
    <row r="53" spans="1:105" ht="12" customHeight="1" x14ac:dyDescent="0.25">
      <c r="A53" s="64" t="s">
        <v>35</v>
      </c>
      <c r="B53" s="229">
        <v>72.19285165715587</v>
      </c>
      <c r="C53" s="229">
        <v>68.609645182215687</v>
      </c>
      <c r="D53" s="229">
        <v>65.165087234506828</v>
      </c>
      <c r="E53" s="229">
        <v>66.782718196436164</v>
      </c>
      <c r="F53" s="229">
        <v>62.274238155943323</v>
      </c>
      <c r="G53" s="229">
        <v>61.647114299636371</v>
      </c>
      <c r="H53" s="229">
        <v>56.39795649327592</v>
      </c>
      <c r="I53" s="229">
        <v>54.103692448323542</v>
      </c>
      <c r="J53" s="229">
        <v>49.656511838059743</v>
      </c>
      <c r="K53" s="229">
        <v>40.540662655317057</v>
      </c>
      <c r="L53" s="229">
        <v>43.757857714454268</v>
      </c>
      <c r="M53" s="229">
        <v>42.396130616313393</v>
      </c>
      <c r="N53" s="229">
        <v>39.384472886241127</v>
      </c>
      <c r="O53" s="229">
        <v>41.910151681268893</v>
      </c>
      <c r="P53" s="229">
        <v>41.008516422368373</v>
      </c>
      <c r="Q53" s="229">
        <v>39.543650598306982</v>
      </c>
      <c r="R53" s="229">
        <v>42.042428752235097</v>
      </c>
      <c r="S53" s="229">
        <v>42.660817949688941</v>
      </c>
      <c r="T53" s="229">
        <v>41.321594998486468</v>
      </c>
      <c r="U53" s="229">
        <v>37.232607699076603</v>
      </c>
      <c r="V53" s="229">
        <v>32.207272983182321</v>
      </c>
      <c r="W53" s="229">
        <v>33.579615193560073</v>
      </c>
      <c r="X53" s="229">
        <v>31.4110688186917</v>
      </c>
      <c r="Y53" s="229">
        <v>27.69819833915232</v>
      </c>
      <c r="DA53" s="73" t="s">
        <v>2860</v>
      </c>
    </row>
    <row r="54" spans="1:105" ht="12" customHeight="1" x14ac:dyDescent="0.25">
      <c r="A54" s="64" t="s">
        <v>36</v>
      </c>
      <c r="B54" s="229">
        <v>1.339227255518713</v>
      </c>
      <c r="C54" s="229">
        <v>1.194009842270034</v>
      </c>
      <c r="D54" s="229">
        <v>1.1456040378528149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2861</v>
      </c>
    </row>
    <row r="55" spans="1:105" ht="12" customHeight="1" x14ac:dyDescent="0.25">
      <c r="A55" s="64" t="s">
        <v>38</v>
      </c>
      <c r="B55" s="229">
        <v>0</v>
      </c>
      <c r="C55" s="229">
        <v>0</v>
      </c>
      <c r="D55" s="229">
        <v>0</v>
      </c>
      <c r="E55" s="229">
        <v>0</v>
      </c>
      <c r="F55" s="229">
        <v>2.4903195618877511E-2</v>
      </c>
      <c r="G55" s="229">
        <v>0</v>
      </c>
      <c r="H55" s="229">
        <v>2.6444276074548321</v>
      </c>
      <c r="I55" s="229">
        <v>0</v>
      </c>
      <c r="J55" s="229">
        <v>0</v>
      </c>
      <c r="K55" s="229">
        <v>0</v>
      </c>
      <c r="L55" s="229">
        <v>0</v>
      </c>
      <c r="M55" s="229">
        <v>0</v>
      </c>
      <c r="N55" s="229">
        <v>0</v>
      </c>
      <c r="O55" s="229">
        <v>0</v>
      </c>
      <c r="P55" s="229">
        <v>0</v>
      </c>
      <c r="Q55" s="229">
        <v>0</v>
      </c>
      <c r="R55" s="229">
        <v>0</v>
      </c>
      <c r="S55" s="229">
        <v>0</v>
      </c>
      <c r="T55" s="229">
        <v>0</v>
      </c>
      <c r="U55" s="229">
        <v>0</v>
      </c>
      <c r="V55" s="229">
        <v>0</v>
      </c>
      <c r="W55" s="229">
        <v>0</v>
      </c>
      <c r="X55" s="229">
        <v>0</v>
      </c>
      <c r="Y55" s="229">
        <v>0</v>
      </c>
      <c r="DA55" s="73" t="s">
        <v>2862</v>
      </c>
    </row>
    <row r="56" spans="1:105" ht="12" customHeight="1" x14ac:dyDescent="0.25">
      <c r="A56" s="64" t="s">
        <v>39</v>
      </c>
      <c r="B56" s="229">
        <v>0</v>
      </c>
      <c r="C56" s="229">
        <v>0</v>
      </c>
      <c r="D56" s="229">
        <v>0</v>
      </c>
      <c r="E56" s="229">
        <v>0</v>
      </c>
      <c r="F56" s="229">
        <v>0</v>
      </c>
      <c r="G56" s="229">
        <v>0</v>
      </c>
      <c r="H56" s="229">
        <v>0</v>
      </c>
      <c r="I56" s="229">
        <v>0</v>
      </c>
      <c r="J56" s="229">
        <v>0</v>
      </c>
      <c r="K56" s="229">
        <v>0</v>
      </c>
      <c r="L56" s="229">
        <v>0</v>
      </c>
      <c r="M56" s="229">
        <v>0</v>
      </c>
      <c r="N56" s="229">
        <v>0</v>
      </c>
      <c r="O56" s="229">
        <v>0</v>
      </c>
      <c r="P56" s="229">
        <v>0</v>
      </c>
      <c r="Q56" s="229">
        <v>0</v>
      </c>
      <c r="R56" s="229">
        <v>0</v>
      </c>
      <c r="S56" s="229">
        <v>0</v>
      </c>
      <c r="T56" s="229">
        <v>0</v>
      </c>
      <c r="U56" s="229">
        <v>0</v>
      </c>
      <c r="V56" s="229">
        <v>0</v>
      </c>
      <c r="W56" s="229">
        <v>0</v>
      </c>
      <c r="X56" s="229">
        <v>0</v>
      </c>
      <c r="Y56" s="229">
        <v>0</v>
      </c>
      <c r="DA56" s="73" t="s">
        <v>2863</v>
      </c>
    </row>
    <row r="57" spans="1:105" ht="12" customHeight="1" x14ac:dyDescent="0.25">
      <c r="A57" s="60" t="s">
        <v>2753</v>
      </c>
      <c r="B57" s="329">
        <v>0</v>
      </c>
      <c r="C57" s="329">
        <v>0</v>
      </c>
      <c r="D57" s="329">
        <v>0</v>
      </c>
      <c r="E57" s="329">
        <v>0</v>
      </c>
      <c r="F57" s="329">
        <v>0</v>
      </c>
      <c r="G57" s="329">
        <v>0</v>
      </c>
      <c r="H57" s="329">
        <v>0</v>
      </c>
      <c r="I57" s="329">
        <v>0</v>
      </c>
      <c r="J57" s="329">
        <v>0</v>
      </c>
      <c r="K57" s="329">
        <v>0</v>
      </c>
      <c r="L57" s="329">
        <v>0</v>
      </c>
      <c r="M57" s="329">
        <v>0</v>
      </c>
      <c r="N57" s="329">
        <v>0</v>
      </c>
      <c r="O57" s="329">
        <v>0</v>
      </c>
      <c r="P57" s="329">
        <v>0</v>
      </c>
      <c r="Q57" s="329">
        <v>0</v>
      </c>
      <c r="R57" s="329">
        <v>0</v>
      </c>
      <c r="S57" s="329">
        <v>0</v>
      </c>
      <c r="T57" s="329">
        <v>0</v>
      </c>
      <c r="U57" s="329">
        <v>0</v>
      </c>
      <c r="V57" s="329">
        <v>0</v>
      </c>
      <c r="W57" s="329">
        <v>0</v>
      </c>
      <c r="X57" s="329">
        <v>0</v>
      </c>
      <c r="Y57" s="329">
        <v>0</v>
      </c>
      <c r="DA57" s="72" t="s">
        <v>2864</v>
      </c>
    </row>
    <row r="58" spans="1:105" ht="12" customHeight="1" x14ac:dyDescent="0.25">
      <c r="A58" s="60" t="s">
        <v>2755</v>
      </c>
      <c r="B58" s="329">
        <v>0</v>
      </c>
      <c r="C58" s="329">
        <v>0</v>
      </c>
      <c r="D58" s="329">
        <v>0</v>
      </c>
      <c r="E58" s="329">
        <v>0</v>
      </c>
      <c r="F58" s="329">
        <v>0</v>
      </c>
      <c r="G58" s="329">
        <v>0</v>
      </c>
      <c r="H58" s="329">
        <v>0</v>
      </c>
      <c r="I58" s="329">
        <v>0</v>
      </c>
      <c r="J58" s="329">
        <v>0</v>
      </c>
      <c r="K58" s="329">
        <v>0</v>
      </c>
      <c r="L58" s="329">
        <v>0</v>
      </c>
      <c r="M58" s="329">
        <v>0</v>
      </c>
      <c r="N58" s="329">
        <v>0</v>
      </c>
      <c r="O58" s="329">
        <v>0</v>
      </c>
      <c r="P58" s="329">
        <v>0</v>
      </c>
      <c r="Q58" s="329">
        <v>0</v>
      </c>
      <c r="R58" s="329">
        <v>0</v>
      </c>
      <c r="S58" s="329">
        <v>0</v>
      </c>
      <c r="T58" s="329">
        <v>0</v>
      </c>
      <c r="U58" s="329">
        <v>0</v>
      </c>
      <c r="V58" s="329">
        <v>0</v>
      </c>
      <c r="W58" s="329">
        <v>0</v>
      </c>
      <c r="X58" s="329">
        <v>0</v>
      </c>
      <c r="Y58" s="329">
        <v>0</v>
      </c>
      <c r="DA58" s="72" t="s">
        <v>2865</v>
      </c>
    </row>
    <row r="59" spans="1:105" ht="12" customHeight="1" x14ac:dyDescent="0.25">
      <c r="A59" s="132" t="s">
        <v>2757</v>
      </c>
      <c r="B59" s="316">
        <v>0</v>
      </c>
      <c r="C59" s="316">
        <v>0</v>
      </c>
      <c r="D59" s="316">
        <v>0</v>
      </c>
      <c r="E59" s="316">
        <v>0</v>
      </c>
      <c r="F59" s="316">
        <v>0</v>
      </c>
      <c r="G59" s="316">
        <v>0</v>
      </c>
      <c r="H59" s="316">
        <v>0</v>
      </c>
      <c r="I59" s="316">
        <v>0</v>
      </c>
      <c r="J59" s="316">
        <v>0</v>
      </c>
      <c r="K59" s="316">
        <v>0</v>
      </c>
      <c r="L59" s="316">
        <v>0</v>
      </c>
      <c r="M59" s="316">
        <v>0</v>
      </c>
      <c r="N59" s="316">
        <v>0</v>
      </c>
      <c r="O59" s="316">
        <v>0</v>
      </c>
      <c r="P59" s="316">
        <v>0</v>
      </c>
      <c r="Q59" s="316">
        <v>0</v>
      </c>
      <c r="R59" s="316">
        <v>0</v>
      </c>
      <c r="S59" s="316">
        <v>0</v>
      </c>
      <c r="T59" s="316">
        <v>0</v>
      </c>
      <c r="U59" s="316">
        <v>0</v>
      </c>
      <c r="V59" s="316">
        <v>0</v>
      </c>
      <c r="W59" s="316">
        <v>0</v>
      </c>
      <c r="X59" s="316">
        <v>0</v>
      </c>
      <c r="Y59" s="316">
        <v>0</v>
      </c>
      <c r="DA59" s="139" t="s">
        <v>2866</v>
      </c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2" t="s">
        <v>429</v>
      </c>
      <c r="B61" s="257"/>
      <c r="C61" s="257"/>
      <c r="D61" s="257"/>
      <c r="E61" s="257"/>
      <c r="F61" s="257"/>
      <c r="G61" s="257"/>
      <c r="H61" s="257"/>
      <c r="I61" s="257"/>
      <c r="J61" s="257"/>
      <c r="K61" s="257"/>
      <c r="L61" s="257"/>
      <c r="M61" s="257"/>
      <c r="N61" s="257"/>
      <c r="O61" s="257"/>
      <c r="P61" s="257"/>
      <c r="Q61" s="257"/>
      <c r="R61" s="257"/>
      <c r="S61" s="257"/>
      <c r="T61" s="257"/>
      <c r="U61" s="257"/>
      <c r="V61" s="257"/>
      <c r="W61" s="257"/>
      <c r="X61" s="257"/>
      <c r="Y61" s="257"/>
      <c r="DA61" s="88"/>
    </row>
    <row r="62" spans="1:105" ht="12" customHeight="1" x14ac:dyDescent="0.25">
      <c r="A62" s="172"/>
      <c r="B62" s="172"/>
      <c r="C62" s="172"/>
      <c r="D62" s="172"/>
      <c r="E62" s="172"/>
      <c r="F62" s="172"/>
      <c r="G62" s="172"/>
      <c r="H62" s="172"/>
      <c r="I62" s="172"/>
      <c r="J62" s="172"/>
      <c r="K62" s="172"/>
      <c r="L62" s="172"/>
      <c r="M62" s="172"/>
      <c r="N62" s="172"/>
      <c r="O62" s="172"/>
      <c r="P62" s="172"/>
      <c r="Q62" s="172"/>
      <c r="R62" s="172"/>
      <c r="S62" s="172"/>
      <c r="T62" s="172"/>
      <c r="U62" s="172"/>
      <c r="V62" s="172"/>
      <c r="W62" s="172"/>
      <c r="X62" s="172"/>
      <c r="Y62" s="172"/>
      <c r="DA62" s="176"/>
    </row>
    <row r="63" spans="1:105" ht="12" customHeight="1" x14ac:dyDescent="0.25">
      <c r="A63" s="35" t="s">
        <v>25</v>
      </c>
      <c r="B63" s="232">
        <f t="shared" ref="B63:Y63" si="1">SUM(B$64:B$71,B$73:B$77)</f>
        <v>1</v>
      </c>
      <c r="C63" s="232">
        <f t="shared" si="1"/>
        <v>1</v>
      </c>
      <c r="D63" s="232">
        <f t="shared" si="1"/>
        <v>0.99999999999999989</v>
      </c>
      <c r="E63" s="232">
        <f t="shared" si="1"/>
        <v>1.0000000000000002</v>
      </c>
      <c r="F63" s="232">
        <f t="shared" si="1"/>
        <v>1</v>
      </c>
      <c r="G63" s="232">
        <f t="shared" si="1"/>
        <v>1.0000000000000002</v>
      </c>
      <c r="H63" s="232">
        <f t="shared" si="1"/>
        <v>1.0000000000000004</v>
      </c>
      <c r="I63" s="232">
        <f t="shared" si="1"/>
        <v>0.99999999999999956</v>
      </c>
      <c r="J63" s="232">
        <f t="shared" si="1"/>
        <v>1</v>
      </c>
      <c r="K63" s="232">
        <f t="shared" si="1"/>
        <v>0.99999999999999989</v>
      </c>
      <c r="L63" s="232">
        <f t="shared" si="1"/>
        <v>1.0000000000000002</v>
      </c>
      <c r="M63" s="232">
        <f t="shared" si="1"/>
        <v>1.0000000000000002</v>
      </c>
      <c r="N63" s="232">
        <f t="shared" si="1"/>
        <v>1</v>
      </c>
      <c r="O63" s="232">
        <f t="shared" si="1"/>
        <v>1.0000000000000002</v>
      </c>
      <c r="P63" s="232">
        <f t="shared" si="1"/>
        <v>0.99999999999999989</v>
      </c>
      <c r="Q63" s="232">
        <f t="shared" si="1"/>
        <v>1</v>
      </c>
      <c r="R63" s="232">
        <f t="shared" si="1"/>
        <v>1</v>
      </c>
      <c r="S63" s="232">
        <f t="shared" si="1"/>
        <v>1</v>
      </c>
      <c r="T63" s="232">
        <f t="shared" si="1"/>
        <v>1.0000000000000002</v>
      </c>
      <c r="U63" s="232">
        <f t="shared" si="1"/>
        <v>0.99999999999999989</v>
      </c>
      <c r="V63" s="232">
        <f t="shared" si="1"/>
        <v>1</v>
      </c>
      <c r="W63" s="232">
        <f t="shared" si="1"/>
        <v>0.99999999999999978</v>
      </c>
      <c r="X63" s="232">
        <f t="shared" si="1"/>
        <v>1.0000000000000002</v>
      </c>
      <c r="Y63" s="232">
        <f t="shared" si="1"/>
        <v>1.0000000000000002</v>
      </c>
      <c r="DA63" s="95"/>
    </row>
    <row r="64" spans="1:105" ht="12" customHeight="1" x14ac:dyDescent="0.25">
      <c r="A64" s="55" t="s">
        <v>91</v>
      </c>
      <c r="B64" s="299">
        <f t="shared" ref="B64:Y64" si="2">IF(B$6=0,0,B$6/B$5)</f>
        <v>0</v>
      </c>
      <c r="C64" s="299">
        <f t="shared" si="2"/>
        <v>0</v>
      </c>
      <c r="D64" s="299">
        <f t="shared" si="2"/>
        <v>0</v>
      </c>
      <c r="E64" s="299">
        <f t="shared" si="2"/>
        <v>0</v>
      </c>
      <c r="F64" s="299">
        <f t="shared" si="2"/>
        <v>0</v>
      </c>
      <c r="G64" s="299">
        <f t="shared" si="2"/>
        <v>0</v>
      </c>
      <c r="H64" s="299">
        <f t="shared" si="2"/>
        <v>0</v>
      </c>
      <c r="I64" s="299">
        <f t="shared" si="2"/>
        <v>0</v>
      </c>
      <c r="J64" s="299">
        <f t="shared" si="2"/>
        <v>0</v>
      </c>
      <c r="K64" s="299">
        <f t="shared" si="2"/>
        <v>0</v>
      </c>
      <c r="L64" s="299">
        <f t="shared" si="2"/>
        <v>0</v>
      </c>
      <c r="M64" s="299">
        <f t="shared" si="2"/>
        <v>0</v>
      </c>
      <c r="N64" s="299">
        <f t="shared" si="2"/>
        <v>0</v>
      </c>
      <c r="O64" s="299">
        <f t="shared" si="2"/>
        <v>0</v>
      </c>
      <c r="P64" s="299">
        <f t="shared" si="2"/>
        <v>0</v>
      </c>
      <c r="Q64" s="299">
        <f t="shared" si="2"/>
        <v>0</v>
      </c>
      <c r="R64" s="299">
        <f t="shared" si="2"/>
        <v>0</v>
      </c>
      <c r="S64" s="299">
        <f t="shared" si="2"/>
        <v>0</v>
      </c>
      <c r="T64" s="299">
        <f t="shared" si="2"/>
        <v>0</v>
      </c>
      <c r="U64" s="299">
        <f t="shared" si="2"/>
        <v>0</v>
      </c>
      <c r="V64" s="299">
        <f t="shared" si="2"/>
        <v>0</v>
      </c>
      <c r="W64" s="299">
        <f t="shared" si="2"/>
        <v>0</v>
      </c>
      <c r="X64" s="299">
        <f t="shared" si="2"/>
        <v>0</v>
      </c>
      <c r="Y64" s="299">
        <f t="shared" si="2"/>
        <v>0</v>
      </c>
      <c r="DA64" s="67"/>
    </row>
    <row r="65" spans="1:105" ht="12" customHeight="1" x14ac:dyDescent="0.25">
      <c r="A65" s="173" t="s">
        <v>92</v>
      </c>
      <c r="B65" s="233">
        <f t="shared" ref="B65:Y65" si="3">IF(B$7=0,0,B$7/B$5)</f>
        <v>0</v>
      </c>
      <c r="C65" s="233">
        <f t="shared" si="3"/>
        <v>0</v>
      </c>
      <c r="D65" s="233">
        <f t="shared" si="3"/>
        <v>0</v>
      </c>
      <c r="E65" s="233">
        <f t="shared" si="3"/>
        <v>0</v>
      </c>
      <c r="F65" s="233">
        <f t="shared" si="3"/>
        <v>0</v>
      </c>
      <c r="G65" s="233">
        <f t="shared" si="3"/>
        <v>0</v>
      </c>
      <c r="H65" s="233">
        <f t="shared" si="3"/>
        <v>0</v>
      </c>
      <c r="I65" s="233">
        <f t="shared" si="3"/>
        <v>0</v>
      </c>
      <c r="J65" s="233">
        <f t="shared" si="3"/>
        <v>0</v>
      </c>
      <c r="K65" s="233">
        <f t="shared" si="3"/>
        <v>0</v>
      </c>
      <c r="L65" s="233">
        <f t="shared" si="3"/>
        <v>0</v>
      </c>
      <c r="M65" s="233">
        <f t="shared" si="3"/>
        <v>0</v>
      </c>
      <c r="N65" s="233">
        <f t="shared" si="3"/>
        <v>0</v>
      </c>
      <c r="O65" s="233">
        <f t="shared" si="3"/>
        <v>0</v>
      </c>
      <c r="P65" s="233">
        <f t="shared" si="3"/>
        <v>0</v>
      </c>
      <c r="Q65" s="233">
        <f t="shared" si="3"/>
        <v>0</v>
      </c>
      <c r="R65" s="233">
        <f t="shared" si="3"/>
        <v>0</v>
      </c>
      <c r="S65" s="233">
        <f t="shared" si="3"/>
        <v>0</v>
      </c>
      <c r="T65" s="233">
        <f t="shared" si="3"/>
        <v>0</v>
      </c>
      <c r="U65" s="233">
        <f t="shared" si="3"/>
        <v>0</v>
      </c>
      <c r="V65" s="233">
        <f t="shared" si="3"/>
        <v>0</v>
      </c>
      <c r="W65" s="233">
        <f t="shared" si="3"/>
        <v>0</v>
      </c>
      <c r="X65" s="233">
        <f t="shared" si="3"/>
        <v>0</v>
      </c>
      <c r="Y65" s="233">
        <f t="shared" si="3"/>
        <v>0</v>
      </c>
      <c r="DA65" s="177"/>
    </row>
    <row r="66" spans="1:105" ht="12" customHeight="1" x14ac:dyDescent="0.25">
      <c r="A66" s="173" t="s">
        <v>93</v>
      </c>
      <c r="B66" s="233">
        <f t="shared" ref="B66:Y66" si="4">IF(B$8=0,0,B$8/B$5)</f>
        <v>0</v>
      </c>
      <c r="C66" s="233">
        <f t="shared" si="4"/>
        <v>0</v>
      </c>
      <c r="D66" s="233">
        <f t="shared" si="4"/>
        <v>0</v>
      </c>
      <c r="E66" s="233">
        <f t="shared" si="4"/>
        <v>0</v>
      </c>
      <c r="F66" s="233">
        <f t="shared" si="4"/>
        <v>0</v>
      </c>
      <c r="G66" s="233">
        <f t="shared" si="4"/>
        <v>0</v>
      </c>
      <c r="H66" s="233">
        <f t="shared" si="4"/>
        <v>0</v>
      </c>
      <c r="I66" s="233">
        <f t="shared" si="4"/>
        <v>0</v>
      </c>
      <c r="J66" s="233">
        <f t="shared" si="4"/>
        <v>0</v>
      </c>
      <c r="K66" s="233">
        <f t="shared" si="4"/>
        <v>0</v>
      </c>
      <c r="L66" s="233">
        <f t="shared" si="4"/>
        <v>0</v>
      </c>
      <c r="M66" s="233">
        <f t="shared" si="4"/>
        <v>0</v>
      </c>
      <c r="N66" s="233">
        <f t="shared" si="4"/>
        <v>0</v>
      </c>
      <c r="O66" s="233">
        <f t="shared" si="4"/>
        <v>0</v>
      </c>
      <c r="P66" s="233">
        <f t="shared" si="4"/>
        <v>0</v>
      </c>
      <c r="Q66" s="233">
        <f t="shared" si="4"/>
        <v>0</v>
      </c>
      <c r="R66" s="233">
        <f t="shared" si="4"/>
        <v>0</v>
      </c>
      <c r="S66" s="233">
        <f t="shared" si="4"/>
        <v>0</v>
      </c>
      <c r="T66" s="233">
        <f t="shared" si="4"/>
        <v>0</v>
      </c>
      <c r="U66" s="233">
        <f t="shared" si="4"/>
        <v>0</v>
      </c>
      <c r="V66" s="233">
        <f t="shared" si="4"/>
        <v>0</v>
      </c>
      <c r="W66" s="233">
        <f t="shared" si="4"/>
        <v>0</v>
      </c>
      <c r="X66" s="233">
        <f t="shared" si="4"/>
        <v>0</v>
      </c>
      <c r="Y66" s="233">
        <f t="shared" si="4"/>
        <v>0</v>
      </c>
      <c r="DA66" s="177"/>
    </row>
    <row r="67" spans="1:105" ht="12" customHeight="1" x14ac:dyDescent="0.25">
      <c r="A67" s="173" t="s">
        <v>94</v>
      </c>
      <c r="B67" s="233">
        <f t="shared" ref="B67:Y67" si="5">IF(B$9=0,0,B$9/B$5)</f>
        <v>0</v>
      </c>
      <c r="C67" s="233">
        <f t="shared" si="5"/>
        <v>0</v>
      </c>
      <c r="D67" s="233">
        <f t="shared" si="5"/>
        <v>0</v>
      </c>
      <c r="E67" s="233">
        <f t="shared" si="5"/>
        <v>0</v>
      </c>
      <c r="F67" s="233">
        <f t="shared" si="5"/>
        <v>0</v>
      </c>
      <c r="G67" s="233">
        <f t="shared" si="5"/>
        <v>0</v>
      </c>
      <c r="H67" s="233">
        <f t="shared" si="5"/>
        <v>0</v>
      </c>
      <c r="I67" s="233">
        <f t="shared" si="5"/>
        <v>0</v>
      </c>
      <c r="J67" s="233">
        <f t="shared" si="5"/>
        <v>0</v>
      </c>
      <c r="K67" s="233">
        <f t="shared" si="5"/>
        <v>0</v>
      </c>
      <c r="L67" s="233">
        <f t="shared" si="5"/>
        <v>0</v>
      </c>
      <c r="M67" s="233">
        <f t="shared" si="5"/>
        <v>0</v>
      </c>
      <c r="N67" s="233">
        <f t="shared" si="5"/>
        <v>0</v>
      </c>
      <c r="O67" s="233">
        <f t="shared" si="5"/>
        <v>0</v>
      </c>
      <c r="P67" s="233">
        <f t="shared" si="5"/>
        <v>0</v>
      </c>
      <c r="Q67" s="233">
        <f t="shared" si="5"/>
        <v>0</v>
      </c>
      <c r="R67" s="233">
        <f t="shared" si="5"/>
        <v>0</v>
      </c>
      <c r="S67" s="233">
        <f t="shared" si="5"/>
        <v>0</v>
      </c>
      <c r="T67" s="233">
        <f t="shared" si="5"/>
        <v>0</v>
      </c>
      <c r="U67" s="233">
        <f t="shared" si="5"/>
        <v>0</v>
      </c>
      <c r="V67" s="233">
        <f t="shared" si="5"/>
        <v>0</v>
      </c>
      <c r="W67" s="233">
        <f t="shared" si="5"/>
        <v>0</v>
      </c>
      <c r="X67" s="233">
        <f t="shared" si="5"/>
        <v>0</v>
      </c>
      <c r="Y67" s="233">
        <f t="shared" si="5"/>
        <v>0</v>
      </c>
      <c r="DA67" s="177"/>
    </row>
    <row r="68" spans="1:105" ht="12" customHeight="1" x14ac:dyDescent="0.25">
      <c r="A68" s="56" t="s">
        <v>95</v>
      </c>
      <c r="B68" s="300">
        <f t="shared" ref="B68:Y68" si="6">IF(B$10=0,0,B$10/B$5)</f>
        <v>0.12221101325157999</v>
      </c>
      <c r="C68" s="300">
        <f t="shared" si="6"/>
        <v>0.11796063370213097</v>
      </c>
      <c r="D68" s="300">
        <f t="shared" si="6"/>
        <v>0.11671556128850887</v>
      </c>
      <c r="E68" s="300">
        <f t="shared" si="6"/>
        <v>0.13559320524509771</v>
      </c>
      <c r="F68" s="300">
        <f t="shared" si="6"/>
        <v>0.13230924976220529</v>
      </c>
      <c r="G68" s="300">
        <f t="shared" si="6"/>
        <v>0.13091143634228222</v>
      </c>
      <c r="H68" s="300">
        <f t="shared" si="6"/>
        <v>0.13294298834227489</v>
      </c>
      <c r="I68" s="300">
        <f t="shared" si="6"/>
        <v>0.12835132156300177</v>
      </c>
      <c r="J68" s="300">
        <f t="shared" si="6"/>
        <v>0.13061527417805929</v>
      </c>
      <c r="K68" s="300">
        <f t="shared" si="6"/>
        <v>0.12744236949158186</v>
      </c>
      <c r="L68" s="300">
        <f t="shared" si="6"/>
        <v>0.14636903746102217</v>
      </c>
      <c r="M68" s="300">
        <f t="shared" si="6"/>
        <v>0.14570969078449911</v>
      </c>
      <c r="N68" s="300">
        <f t="shared" si="6"/>
        <v>0.1576427014164897</v>
      </c>
      <c r="O68" s="300">
        <f t="shared" si="6"/>
        <v>0.13211363541312712</v>
      </c>
      <c r="P68" s="300">
        <f t="shared" si="6"/>
        <v>0.13119224370582275</v>
      </c>
      <c r="Q68" s="300">
        <f t="shared" si="6"/>
        <v>0.14770894496219597</v>
      </c>
      <c r="R68" s="300">
        <f t="shared" si="6"/>
        <v>0.13311297322238164</v>
      </c>
      <c r="S68" s="300">
        <f t="shared" si="6"/>
        <v>0.13398554516010547</v>
      </c>
      <c r="T68" s="300">
        <f t="shared" si="6"/>
        <v>0.13242420821475503</v>
      </c>
      <c r="U68" s="300">
        <f t="shared" si="6"/>
        <v>0.13202390587081664</v>
      </c>
      <c r="V68" s="300">
        <f t="shared" si="6"/>
        <v>0.13087615301857206</v>
      </c>
      <c r="W68" s="300">
        <f t="shared" si="6"/>
        <v>0.13113851316532191</v>
      </c>
      <c r="X68" s="300">
        <f t="shared" si="6"/>
        <v>0.12984687472376968</v>
      </c>
      <c r="Y68" s="300">
        <f t="shared" si="6"/>
        <v>0.12884309013650791</v>
      </c>
      <c r="DA68" s="68"/>
    </row>
    <row r="69" spans="1:105" ht="12" customHeight="1" x14ac:dyDescent="0.25">
      <c r="A69" s="174" t="s">
        <v>2707</v>
      </c>
      <c r="B69" s="301">
        <f t="shared" ref="B69:Y69" si="7">IF(B$16=0,0,B$16/B$5)</f>
        <v>7.2120946196214966E-2</v>
      </c>
      <c r="C69" s="301">
        <f t="shared" si="7"/>
        <v>7.2471363802971506E-2</v>
      </c>
      <c r="D69" s="301">
        <f t="shared" si="7"/>
        <v>7.2574009804541872E-2</v>
      </c>
      <c r="E69" s="301">
        <f t="shared" si="7"/>
        <v>7.0427815109972911E-2</v>
      </c>
      <c r="F69" s="301">
        <f t="shared" si="7"/>
        <v>7.0692621286198826E-2</v>
      </c>
      <c r="G69" s="301">
        <f t="shared" si="7"/>
        <v>7.0868574512259946E-2</v>
      </c>
      <c r="H69" s="301">
        <f t="shared" si="7"/>
        <v>7.0586325467852748E-2</v>
      </c>
      <c r="I69" s="301">
        <f t="shared" si="7"/>
        <v>7.1082776549617907E-2</v>
      </c>
      <c r="J69" s="301">
        <f t="shared" si="7"/>
        <v>7.0803639696595769E-2</v>
      </c>
      <c r="K69" s="301">
        <f t="shared" si="7"/>
        <v>7.1189611141681611E-2</v>
      </c>
      <c r="L69" s="301">
        <f t="shared" si="7"/>
        <v>6.803993043355723E-2</v>
      </c>
      <c r="M69" s="301">
        <f t="shared" si="7"/>
        <v>6.7965576437151884E-2</v>
      </c>
      <c r="N69" s="301">
        <f t="shared" si="7"/>
        <v>6.6019375651534248E-2</v>
      </c>
      <c r="O69" s="301">
        <f t="shared" si="7"/>
        <v>7.0546621511877503E-2</v>
      </c>
      <c r="P69" s="301">
        <f t="shared" si="7"/>
        <v>7.065113644265042E-2</v>
      </c>
      <c r="Q69" s="301">
        <f t="shared" si="7"/>
        <v>6.7739105496923413E-2</v>
      </c>
      <c r="R69" s="301">
        <f t="shared" si="7"/>
        <v>7.0520157680025633E-2</v>
      </c>
      <c r="S69" s="301">
        <f t="shared" si="7"/>
        <v>7.0453908518319203E-2</v>
      </c>
      <c r="T69" s="301">
        <f t="shared" si="7"/>
        <v>7.0590135337331925E-2</v>
      </c>
      <c r="U69" s="301">
        <f t="shared" si="7"/>
        <v>7.059263181130522E-2</v>
      </c>
      <c r="V69" s="301">
        <f t="shared" si="7"/>
        <v>7.0674296294320246E-2</v>
      </c>
      <c r="W69" s="301">
        <f t="shared" si="7"/>
        <v>7.0762126410488055E-2</v>
      </c>
      <c r="X69" s="301">
        <f t="shared" si="7"/>
        <v>7.0959830299729423E-2</v>
      </c>
      <c r="Y69" s="301">
        <f t="shared" si="7"/>
        <v>7.099771372358768E-2</v>
      </c>
      <c r="DA69" s="178"/>
    </row>
    <row r="70" spans="1:105" ht="12" customHeight="1" x14ac:dyDescent="0.25">
      <c r="A70" s="174" t="s">
        <v>2719</v>
      </c>
      <c r="B70" s="301">
        <f t="shared" ref="B70:Y70" si="8">IF(B$27=0,0,B$27/B$5)</f>
        <v>0.61302804266782762</v>
      </c>
      <c r="C70" s="301">
        <f t="shared" si="8"/>
        <v>0.61600659232525801</v>
      </c>
      <c r="D70" s="301">
        <f t="shared" si="8"/>
        <v>0.61687908333860608</v>
      </c>
      <c r="E70" s="301">
        <f t="shared" si="8"/>
        <v>0.59863642843476961</v>
      </c>
      <c r="F70" s="301">
        <f t="shared" si="8"/>
        <v>0.60088728093268973</v>
      </c>
      <c r="G70" s="301">
        <f t="shared" si="8"/>
        <v>0.60238288335420931</v>
      </c>
      <c r="H70" s="301">
        <f t="shared" si="8"/>
        <v>0.59998376647674834</v>
      </c>
      <c r="I70" s="301">
        <f t="shared" si="8"/>
        <v>0.60420360067175238</v>
      </c>
      <c r="J70" s="301">
        <f t="shared" si="8"/>
        <v>0.60183093742106408</v>
      </c>
      <c r="K70" s="301">
        <f t="shared" si="8"/>
        <v>0.6051116947042936</v>
      </c>
      <c r="L70" s="301">
        <f t="shared" si="8"/>
        <v>0.57833940868523659</v>
      </c>
      <c r="M70" s="301">
        <f t="shared" si="8"/>
        <v>0.57770739971579099</v>
      </c>
      <c r="N70" s="301">
        <f t="shared" si="8"/>
        <v>0.56116469303804128</v>
      </c>
      <c r="O70" s="301">
        <f t="shared" si="8"/>
        <v>0.59964628285095878</v>
      </c>
      <c r="P70" s="301">
        <f t="shared" si="8"/>
        <v>0.60053465976252873</v>
      </c>
      <c r="Q70" s="301">
        <f t="shared" si="8"/>
        <v>0.57578239672384879</v>
      </c>
      <c r="R70" s="301">
        <f t="shared" si="8"/>
        <v>0.59942134028021787</v>
      </c>
      <c r="S70" s="301">
        <f t="shared" si="8"/>
        <v>0.5988582224057134</v>
      </c>
      <c r="T70" s="301">
        <f t="shared" si="8"/>
        <v>0.60001615036732159</v>
      </c>
      <c r="U70" s="301">
        <f t="shared" si="8"/>
        <v>0.60003737039609417</v>
      </c>
      <c r="V70" s="301">
        <f t="shared" si="8"/>
        <v>0.60073151850172202</v>
      </c>
      <c r="W70" s="301">
        <f t="shared" si="8"/>
        <v>0.60147807448914858</v>
      </c>
      <c r="X70" s="301">
        <f t="shared" si="8"/>
        <v>0.60315855754770054</v>
      </c>
      <c r="Y70" s="301">
        <f t="shared" si="8"/>
        <v>0.60348056665049554</v>
      </c>
      <c r="DA70" s="178"/>
    </row>
    <row r="71" spans="1:105" ht="12" customHeight="1" x14ac:dyDescent="0.25">
      <c r="A71" s="174" t="s">
        <v>2731</v>
      </c>
      <c r="B71" s="301">
        <f t="shared" ref="B71:Y71" si="9">IF(B$38=0,0,B$38/B$5)</f>
        <v>0</v>
      </c>
      <c r="C71" s="301">
        <f t="shared" si="9"/>
        <v>0</v>
      </c>
      <c r="D71" s="301">
        <f t="shared" si="9"/>
        <v>0</v>
      </c>
      <c r="E71" s="301">
        <f t="shared" si="9"/>
        <v>0</v>
      </c>
      <c r="F71" s="301">
        <f t="shared" si="9"/>
        <v>0</v>
      </c>
      <c r="G71" s="301">
        <f t="shared" si="9"/>
        <v>0</v>
      </c>
      <c r="H71" s="301">
        <f t="shared" si="9"/>
        <v>0</v>
      </c>
      <c r="I71" s="301">
        <f t="shared" si="9"/>
        <v>0</v>
      </c>
      <c r="J71" s="301">
        <f t="shared" si="9"/>
        <v>0</v>
      </c>
      <c r="K71" s="301">
        <f t="shared" si="9"/>
        <v>0</v>
      </c>
      <c r="L71" s="301">
        <f t="shared" si="9"/>
        <v>0</v>
      </c>
      <c r="M71" s="301">
        <f t="shared" si="9"/>
        <v>0</v>
      </c>
      <c r="N71" s="301">
        <f t="shared" si="9"/>
        <v>0</v>
      </c>
      <c r="O71" s="301">
        <f t="shared" si="9"/>
        <v>0</v>
      </c>
      <c r="P71" s="301">
        <f t="shared" si="9"/>
        <v>0</v>
      </c>
      <c r="Q71" s="301">
        <f t="shared" si="9"/>
        <v>0</v>
      </c>
      <c r="R71" s="301">
        <f t="shared" si="9"/>
        <v>0</v>
      </c>
      <c r="S71" s="301">
        <f t="shared" si="9"/>
        <v>0</v>
      </c>
      <c r="T71" s="301">
        <f t="shared" si="9"/>
        <v>0</v>
      </c>
      <c r="U71" s="301">
        <f t="shared" si="9"/>
        <v>0</v>
      </c>
      <c r="V71" s="301">
        <f t="shared" si="9"/>
        <v>0</v>
      </c>
      <c r="W71" s="301">
        <f t="shared" si="9"/>
        <v>0</v>
      </c>
      <c r="X71" s="301">
        <f t="shared" si="9"/>
        <v>0</v>
      </c>
      <c r="Y71" s="301">
        <f t="shared" si="9"/>
        <v>0</v>
      </c>
      <c r="DA71" s="178"/>
    </row>
    <row r="72" spans="1:105" ht="12" customHeight="1" x14ac:dyDescent="0.25">
      <c r="A72" s="174" t="s">
        <v>2733</v>
      </c>
      <c r="B72" s="301">
        <f t="shared" ref="B72:Y72" si="10">IF(B$39=0,0,B$39/B$5)</f>
        <v>0.19263999788437736</v>
      </c>
      <c r="C72" s="301">
        <f t="shared" si="10"/>
        <v>0.19356141016963949</v>
      </c>
      <c r="D72" s="301">
        <f t="shared" si="10"/>
        <v>0.19383134556834308</v>
      </c>
      <c r="E72" s="301">
        <f t="shared" si="10"/>
        <v>0.19534255121016</v>
      </c>
      <c r="F72" s="301">
        <f t="shared" si="10"/>
        <v>0.19611084801890621</v>
      </c>
      <c r="G72" s="301">
        <f t="shared" si="10"/>
        <v>0.19583710579124866</v>
      </c>
      <c r="H72" s="301">
        <f t="shared" si="10"/>
        <v>0.19648691971312457</v>
      </c>
      <c r="I72" s="301">
        <f t="shared" si="10"/>
        <v>0.19636230121562753</v>
      </c>
      <c r="J72" s="301">
        <f t="shared" si="10"/>
        <v>0.1967501487042809</v>
      </c>
      <c r="K72" s="301">
        <f t="shared" si="10"/>
        <v>0.1962563246624428</v>
      </c>
      <c r="L72" s="301">
        <f t="shared" si="10"/>
        <v>0.20725162342018419</v>
      </c>
      <c r="M72" s="301">
        <f t="shared" si="10"/>
        <v>0.2086173330625582</v>
      </c>
      <c r="N72" s="301">
        <f t="shared" si="10"/>
        <v>0.21517322989393486</v>
      </c>
      <c r="O72" s="301">
        <f t="shared" si="10"/>
        <v>0.19769346022403683</v>
      </c>
      <c r="P72" s="301">
        <f t="shared" si="10"/>
        <v>0.19762196008899802</v>
      </c>
      <c r="Q72" s="301">
        <f t="shared" si="10"/>
        <v>0.20876955281703172</v>
      </c>
      <c r="R72" s="301">
        <f t="shared" si="10"/>
        <v>0.19694552881737487</v>
      </c>
      <c r="S72" s="301">
        <f t="shared" si="10"/>
        <v>0.19670232391586195</v>
      </c>
      <c r="T72" s="301">
        <f t="shared" si="10"/>
        <v>0.19696950608059155</v>
      </c>
      <c r="U72" s="301">
        <f t="shared" si="10"/>
        <v>0.1973460919217839</v>
      </c>
      <c r="V72" s="301">
        <f t="shared" si="10"/>
        <v>0.19771803218538578</v>
      </c>
      <c r="W72" s="301">
        <f t="shared" si="10"/>
        <v>0.19662128593504125</v>
      </c>
      <c r="X72" s="301">
        <f t="shared" si="10"/>
        <v>0.19603473742880051</v>
      </c>
      <c r="Y72" s="301">
        <f t="shared" si="10"/>
        <v>0.19667862948940909</v>
      </c>
      <c r="DA72" s="178"/>
    </row>
    <row r="73" spans="1:105" ht="12" customHeight="1" x14ac:dyDescent="0.25">
      <c r="A73" s="62" t="s">
        <v>2734</v>
      </c>
      <c r="B73" s="302">
        <f t="shared" ref="B73:Y73" si="11">IF(B$40=0,0,B$40/B$5)</f>
        <v>0.11571098860841468</v>
      </c>
      <c r="C73" s="302">
        <f t="shared" si="11"/>
        <v>0.11625862211313652</v>
      </c>
      <c r="D73" s="302">
        <f t="shared" si="11"/>
        <v>0.11641906844349841</v>
      </c>
      <c r="E73" s="302">
        <f t="shared" si="11"/>
        <v>0.12021954842618893</v>
      </c>
      <c r="F73" s="302">
        <f t="shared" si="11"/>
        <v>0.12070538531362744</v>
      </c>
      <c r="G73" s="302">
        <f t="shared" si="11"/>
        <v>0.12024395964483803</v>
      </c>
      <c r="H73" s="302">
        <f t="shared" si="11"/>
        <v>0.12119483921408164</v>
      </c>
      <c r="I73" s="302">
        <f t="shared" si="11"/>
        <v>0.12054067289603508</v>
      </c>
      <c r="J73" s="302">
        <f t="shared" si="11"/>
        <v>0.12122626636124538</v>
      </c>
      <c r="K73" s="302">
        <f t="shared" si="11"/>
        <v>0.12032073944464905</v>
      </c>
      <c r="L73" s="302">
        <f t="shared" si="11"/>
        <v>0.1346756976243898</v>
      </c>
      <c r="M73" s="302">
        <f t="shared" si="11"/>
        <v>0.13612071819626284</v>
      </c>
      <c r="N73" s="302">
        <f t="shared" si="11"/>
        <v>0.14475256253229835</v>
      </c>
      <c r="O73" s="302">
        <f t="shared" si="11"/>
        <v>0.12244373061136747</v>
      </c>
      <c r="P73" s="302">
        <f t="shared" si="11"/>
        <v>0.12226074788350416</v>
      </c>
      <c r="Q73" s="302">
        <f t="shared" si="11"/>
        <v>0.1365145069536467</v>
      </c>
      <c r="R73" s="302">
        <f t="shared" si="11"/>
        <v>0.12172402729201413</v>
      </c>
      <c r="S73" s="302">
        <f t="shared" si="11"/>
        <v>0.12155148816298812</v>
      </c>
      <c r="T73" s="302">
        <f t="shared" si="11"/>
        <v>0.12167336172077081</v>
      </c>
      <c r="U73" s="302">
        <f t="shared" si="11"/>
        <v>0.12204728465639164</v>
      </c>
      <c r="V73" s="302">
        <f t="shared" si="11"/>
        <v>0.12233211613811085</v>
      </c>
      <c r="W73" s="302">
        <f t="shared" si="11"/>
        <v>0.12114168443052062</v>
      </c>
      <c r="X73" s="302">
        <f t="shared" si="11"/>
        <v>0.12034425177575572</v>
      </c>
      <c r="Y73" s="302">
        <f t="shared" si="11"/>
        <v>0.12094773485091555</v>
      </c>
      <c r="DA73" s="72"/>
    </row>
    <row r="74" spans="1:105" ht="12" customHeight="1" x14ac:dyDescent="0.25">
      <c r="A74" s="62" t="s">
        <v>2741</v>
      </c>
      <c r="B74" s="302">
        <f t="shared" ref="B74:Y74" si="12">IF(B$46=0,0,B$46/B$5)</f>
        <v>7.692900927596269E-2</v>
      </c>
      <c r="C74" s="302">
        <f t="shared" si="12"/>
        <v>7.7302788056502966E-2</v>
      </c>
      <c r="D74" s="302">
        <f t="shared" si="12"/>
        <v>7.7412277124844678E-2</v>
      </c>
      <c r="E74" s="302">
        <f t="shared" si="12"/>
        <v>7.5123002783971077E-2</v>
      </c>
      <c r="F74" s="302">
        <f t="shared" si="12"/>
        <v>7.5405462705278758E-2</v>
      </c>
      <c r="G74" s="302">
        <f t="shared" si="12"/>
        <v>7.5593146146410634E-2</v>
      </c>
      <c r="H74" s="302">
        <f t="shared" si="12"/>
        <v>7.5292080499042929E-2</v>
      </c>
      <c r="I74" s="302">
        <f t="shared" si="12"/>
        <v>7.5821628319592438E-2</v>
      </c>
      <c r="J74" s="302">
        <f t="shared" si="12"/>
        <v>7.5523882343035531E-2</v>
      </c>
      <c r="K74" s="302">
        <f t="shared" si="12"/>
        <v>7.5935585217793755E-2</v>
      </c>
      <c r="L74" s="302">
        <f t="shared" si="12"/>
        <v>7.2575925795794416E-2</v>
      </c>
      <c r="M74" s="302">
        <f t="shared" si="12"/>
        <v>7.2496614866295342E-2</v>
      </c>
      <c r="N74" s="302">
        <f t="shared" si="12"/>
        <v>7.042066736163656E-2</v>
      </c>
      <c r="O74" s="302">
        <f t="shared" si="12"/>
        <v>7.5249729612669347E-2</v>
      </c>
      <c r="P74" s="302">
        <f t="shared" si="12"/>
        <v>7.5361212205493827E-2</v>
      </c>
      <c r="Q74" s="302">
        <f t="shared" si="12"/>
        <v>7.2255045863385006E-2</v>
      </c>
      <c r="R74" s="302">
        <f t="shared" si="12"/>
        <v>7.5221501525360737E-2</v>
      </c>
      <c r="S74" s="302">
        <f t="shared" si="12"/>
        <v>7.5150835752873832E-2</v>
      </c>
      <c r="T74" s="302">
        <f t="shared" si="12"/>
        <v>7.5296144359820724E-2</v>
      </c>
      <c r="U74" s="302">
        <f t="shared" si="12"/>
        <v>7.5298807265392245E-2</v>
      </c>
      <c r="V74" s="302">
        <f t="shared" si="12"/>
        <v>7.5385916047274931E-2</v>
      </c>
      <c r="W74" s="302">
        <f t="shared" si="12"/>
        <v>7.5479601504520613E-2</v>
      </c>
      <c r="X74" s="302">
        <f t="shared" si="12"/>
        <v>7.5690485653044773E-2</v>
      </c>
      <c r="Y74" s="302">
        <f t="shared" si="12"/>
        <v>7.5730894638493543E-2</v>
      </c>
      <c r="DA74" s="72"/>
    </row>
    <row r="75" spans="1:105" ht="12" customHeight="1" x14ac:dyDescent="0.25">
      <c r="A75" s="62" t="s">
        <v>2753</v>
      </c>
      <c r="B75" s="302">
        <f t="shared" ref="B75:Y75" si="13">IF(B$57=0,0,B$57/B$5)</f>
        <v>0</v>
      </c>
      <c r="C75" s="302">
        <f t="shared" si="13"/>
        <v>0</v>
      </c>
      <c r="D75" s="302">
        <f t="shared" si="13"/>
        <v>0</v>
      </c>
      <c r="E75" s="302">
        <f t="shared" si="13"/>
        <v>0</v>
      </c>
      <c r="F75" s="302">
        <f t="shared" si="13"/>
        <v>0</v>
      </c>
      <c r="G75" s="302">
        <f t="shared" si="13"/>
        <v>0</v>
      </c>
      <c r="H75" s="302">
        <f t="shared" si="13"/>
        <v>0</v>
      </c>
      <c r="I75" s="302">
        <f t="shared" si="13"/>
        <v>0</v>
      </c>
      <c r="J75" s="302">
        <f t="shared" si="13"/>
        <v>0</v>
      </c>
      <c r="K75" s="302">
        <f t="shared" si="13"/>
        <v>0</v>
      </c>
      <c r="L75" s="302">
        <f t="shared" si="13"/>
        <v>0</v>
      </c>
      <c r="M75" s="302">
        <f t="shared" si="13"/>
        <v>0</v>
      </c>
      <c r="N75" s="302">
        <f t="shared" si="13"/>
        <v>0</v>
      </c>
      <c r="O75" s="302">
        <f t="shared" si="13"/>
        <v>0</v>
      </c>
      <c r="P75" s="302">
        <f t="shared" si="13"/>
        <v>0</v>
      </c>
      <c r="Q75" s="302">
        <f t="shared" si="13"/>
        <v>0</v>
      </c>
      <c r="R75" s="302">
        <f t="shared" si="13"/>
        <v>0</v>
      </c>
      <c r="S75" s="302">
        <f t="shared" si="13"/>
        <v>0</v>
      </c>
      <c r="T75" s="302">
        <f t="shared" si="13"/>
        <v>0</v>
      </c>
      <c r="U75" s="302">
        <f t="shared" si="13"/>
        <v>0</v>
      </c>
      <c r="V75" s="302">
        <f t="shared" si="13"/>
        <v>0</v>
      </c>
      <c r="W75" s="302">
        <f t="shared" si="13"/>
        <v>0</v>
      </c>
      <c r="X75" s="302">
        <f t="shared" si="13"/>
        <v>0</v>
      </c>
      <c r="Y75" s="302">
        <f t="shared" si="13"/>
        <v>0</v>
      </c>
      <c r="DA75" s="72"/>
    </row>
    <row r="76" spans="1:105" ht="12" customHeight="1" x14ac:dyDescent="0.25">
      <c r="A76" s="62" t="s">
        <v>2755</v>
      </c>
      <c r="B76" s="302">
        <f t="shared" ref="B76:Y76" si="14">IF(B$58=0,0,B$58/B$5)</f>
        <v>0</v>
      </c>
      <c r="C76" s="302">
        <f t="shared" si="14"/>
        <v>0</v>
      </c>
      <c r="D76" s="302">
        <f t="shared" si="14"/>
        <v>0</v>
      </c>
      <c r="E76" s="302">
        <f t="shared" si="14"/>
        <v>0</v>
      </c>
      <c r="F76" s="302">
        <f t="shared" si="14"/>
        <v>0</v>
      </c>
      <c r="G76" s="302">
        <f t="shared" si="14"/>
        <v>0</v>
      </c>
      <c r="H76" s="302">
        <f t="shared" si="14"/>
        <v>0</v>
      </c>
      <c r="I76" s="302">
        <f t="shared" si="14"/>
        <v>0</v>
      </c>
      <c r="J76" s="302">
        <f t="shared" si="14"/>
        <v>0</v>
      </c>
      <c r="K76" s="302">
        <f t="shared" si="14"/>
        <v>0</v>
      </c>
      <c r="L76" s="302">
        <f t="shared" si="14"/>
        <v>0</v>
      </c>
      <c r="M76" s="302">
        <f t="shared" si="14"/>
        <v>0</v>
      </c>
      <c r="N76" s="302">
        <f t="shared" si="14"/>
        <v>0</v>
      </c>
      <c r="O76" s="302">
        <f t="shared" si="14"/>
        <v>0</v>
      </c>
      <c r="P76" s="302">
        <f t="shared" si="14"/>
        <v>0</v>
      </c>
      <c r="Q76" s="302">
        <f t="shared" si="14"/>
        <v>0</v>
      </c>
      <c r="R76" s="302">
        <f t="shared" si="14"/>
        <v>0</v>
      </c>
      <c r="S76" s="302">
        <f t="shared" si="14"/>
        <v>0</v>
      </c>
      <c r="T76" s="302">
        <f t="shared" si="14"/>
        <v>0</v>
      </c>
      <c r="U76" s="302">
        <f t="shared" si="14"/>
        <v>0</v>
      </c>
      <c r="V76" s="302">
        <f t="shared" si="14"/>
        <v>0</v>
      </c>
      <c r="W76" s="302">
        <f t="shared" si="14"/>
        <v>0</v>
      </c>
      <c r="X76" s="302">
        <f t="shared" si="14"/>
        <v>0</v>
      </c>
      <c r="Y76" s="302">
        <f t="shared" si="14"/>
        <v>0</v>
      </c>
      <c r="DA76" s="72"/>
    </row>
    <row r="77" spans="1:105" ht="12" customHeight="1" x14ac:dyDescent="0.25">
      <c r="A77" s="41" t="s">
        <v>2757</v>
      </c>
      <c r="B77" s="235">
        <f t="shared" ref="B77:Y77" si="15">IF(B$59=0,0,B$59/B$5)</f>
        <v>0</v>
      </c>
      <c r="C77" s="235">
        <f t="shared" si="15"/>
        <v>0</v>
      </c>
      <c r="D77" s="235">
        <f t="shared" si="15"/>
        <v>0</v>
      </c>
      <c r="E77" s="235">
        <f t="shared" si="15"/>
        <v>0</v>
      </c>
      <c r="F77" s="235">
        <f t="shared" si="15"/>
        <v>0</v>
      </c>
      <c r="G77" s="235">
        <f t="shared" si="15"/>
        <v>0</v>
      </c>
      <c r="H77" s="235">
        <f t="shared" si="15"/>
        <v>0</v>
      </c>
      <c r="I77" s="235">
        <f t="shared" si="15"/>
        <v>0</v>
      </c>
      <c r="J77" s="235">
        <f t="shared" si="15"/>
        <v>0</v>
      </c>
      <c r="K77" s="235">
        <f t="shared" si="15"/>
        <v>0</v>
      </c>
      <c r="L77" s="235">
        <f t="shared" si="15"/>
        <v>0</v>
      </c>
      <c r="M77" s="235">
        <f t="shared" si="15"/>
        <v>0</v>
      </c>
      <c r="N77" s="235">
        <f t="shared" si="15"/>
        <v>0</v>
      </c>
      <c r="O77" s="235">
        <f t="shared" si="15"/>
        <v>0</v>
      </c>
      <c r="P77" s="235">
        <f t="shared" si="15"/>
        <v>0</v>
      </c>
      <c r="Q77" s="235">
        <f t="shared" si="15"/>
        <v>0</v>
      </c>
      <c r="R77" s="235">
        <f t="shared" si="15"/>
        <v>0</v>
      </c>
      <c r="S77" s="235">
        <f t="shared" si="15"/>
        <v>0</v>
      </c>
      <c r="T77" s="235">
        <f t="shared" si="15"/>
        <v>0</v>
      </c>
      <c r="U77" s="235">
        <f t="shared" si="15"/>
        <v>0</v>
      </c>
      <c r="V77" s="235">
        <f t="shared" si="15"/>
        <v>0</v>
      </c>
      <c r="W77" s="235">
        <f t="shared" si="15"/>
        <v>0</v>
      </c>
      <c r="X77" s="235">
        <f t="shared" si="15"/>
        <v>0</v>
      </c>
      <c r="Y77" s="235">
        <f t="shared" si="15"/>
        <v>0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X78" s="171"/>
      <c r="Y78" s="171"/>
      <c r="DA78" s="175"/>
    </row>
    <row r="79" spans="1:105" ht="15" customHeight="1" x14ac:dyDescent="0.25">
      <c r="A79" s="32" t="s">
        <v>430</v>
      </c>
      <c r="B79" s="257"/>
      <c r="C79" s="257"/>
      <c r="D79" s="257"/>
      <c r="E79" s="257"/>
      <c r="F79" s="257"/>
      <c r="G79" s="257"/>
      <c r="H79" s="257"/>
      <c r="I79" s="257"/>
      <c r="J79" s="257"/>
      <c r="K79" s="257"/>
      <c r="L79" s="257"/>
      <c r="M79" s="257"/>
      <c r="N79" s="257"/>
      <c r="O79" s="257"/>
      <c r="P79" s="257"/>
      <c r="Q79" s="257"/>
      <c r="R79" s="257"/>
      <c r="S79" s="257"/>
      <c r="T79" s="257"/>
      <c r="U79" s="257"/>
      <c r="V79" s="257"/>
      <c r="W79" s="257"/>
      <c r="X79" s="257"/>
      <c r="Y79" s="257"/>
      <c r="DA79" s="88"/>
    </row>
    <row r="80" spans="1:105" ht="12" customHeight="1" x14ac:dyDescent="0.25">
      <c r="A80" s="172"/>
      <c r="B80" s="172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  <c r="Y80" s="172"/>
      <c r="DA80" s="176"/>
    </row>
    <row r="81" spans="1:105" ht="12" customHeight="1" x14ac:dyDescent="0.25">
      <c r="A81" s="35" t="s">
        <v>25</v>
      </c>
      <c r="B81" s="322">
        <f>IF(B$5=0,0,B$5/TEL_fec!B$5)</f>
        <v>1.5546476843846897</v>
      </c>
      <c r="C81" s="322">
        <f>IF(C$5=0,0,C$5/TEL_fec!C$5)</f>
        <v>1.5112083407682393</v>
      </c>
      <c r="D81" s="322">
        <f>IF(D$5=0,0,D$5/TEL_fec!D$5)</f>
        <v>1.4473555652866092</v>
      </c>
      <c r="E81" s="322">
        <f>IF(E$5=0,0,E$5/TEL_fec!E$5)</f>
        <v>1.611617879710542</v>
      </c>
      <c r="F81" s="322">
        <f>IF(F$5=0,0,F$5/TEL_fec!F$5)</f>
        <v>1.5677653286995348</v>
      </c>
      <c r="G81" s="322">
        <f>IF(G$5=0,0,G$5/TEL_fec!G$5)</f>
        <v>1.4965715667512312</v>
      </c>
      <c r="H81" s="322">
        <f>IF(H$5=0,0,H$5/TEL_fec!H$5)</f>
        <v>1.5333182527020115</v>
      </c>
      <c r="I81" s="322">
        <f>IF(I$5=0,0,I$5/TEL_fec!I$5)</f>
        <v>1.4806629928658968</v>
      </c>
      <c r="J81" s="322">
        <f>IF(J$5=0,0,J$5/TEL_fec!J$5)</f>
        <v>1.4747052012136119</v>
      </c>
      <c r="K81" s="322">
        <f>IF(K$5=0,0,K$5/TEL_fec!K$5)</f>
        <v>1.4629412930262058</v>
      </c>
      <c r="L81" s="322">
        <f>IF(L$5=0,0,L$5/TEL_fec!L$5)</f>
        <v>1.3347537402200536</v>
      </c>
      <c r="M81" s="322">
        <f>IF(M$5=0,0,M$5/TEL_fec!M$5)</f>
        <v>1.2736686953437153</v>
      </c>
      <c r="N81" s="322">
        <f>IF(N$5=0,0,N$5/TEL_fec!N$5)</f>
        <v>1.2186233706438137</v>
      </c>
      <c r="O81" s="322">
        <f>IF(O$5=0,0,O$5/TEL_fec!O$5)</f>
        <v>1.4118996467252347</v>
      </c>
      <c r="P81" s="322">
        <f>IF(P$5=0,0,P$5/TEL_fec!P$5)</f>
        <v>1.3777465826796291</v>
      </c>
      <c r="Q81" s="322">
        <f>IF(Q$5=0,0,Q$5/TEL_fec!Q$5)</f>
        <v>1.2551786347272498</v>
      </c>
      <c r="R81" s="322">
        <f>IF(R$5=0,0,R$5/TEL_fec!R$5)</f>
        <v>1.3780344126329185</v>
      </c>
      <c r="S81" s="322">
        <f>IF(S$5=0,0,S$5/TEL_fec!S$5)</f>
        <v>1.3738085606409265</v>
      </c>
      <c r="T81" s="322">
        <f>IF(T$5=0,0,T$5/TEL_fec!T$5)</f>
        <v>1.3639523239220297</v>
      </c>
      <c r="U81" s="322">
        <f>IF(U$5=0,0,U$5/TEL_fec!U$5)</f>
        <v>1.3517685656087997</v>
      </c>
      <c r="V81" s="322">
        <f>IF(V$5=0,0,V$5/TEL_fec!V$5)</f>
        <v>1.3284944709371302</v>
      </c>
      <c r="W81" s="322">
        <f>IF(W$5=0,0,W$5/TEL_fec!W$5)</f>
        <v>1.3405880495199654</v>
      </c>
      <c r="X81" s="322">
        <f>IF(X$5=0,0,X$5/TEL_fec!X$5)</f>
        <v>1.3080195504020629</v>
      </c>
      <c r="Y81" s="322">
        <f>IF(Y$5=0,0,Y$5/TEL_fec!Y$5)</f>
        <v>1.2862019852521727</v>
      </c>
      <c r="DA81" s="95"/>
    </row>
    <row r="82" spans="1:105" ht="12" customHeight="1" x14ac:dyDescent="0.25">
      <c r="A82" s="55" t="s">
        <v>91</v>
      </c>
      <c r="B82" s="334">
        <f>IF(B$6=0,0,B$6/TEL_fec!B$6)</f>
        <v>0</v>
      </c>
      <c r="C82" s="334">
        <f>IF(C$6=0,0,C$6/TEL_fec!C$6)</f>
        <v>0</v>
      </c>
      <c r="D82" s="334">
        <f>IF(D$6=0,0,D$6/TEL_fec!D$6)</f>
        <v>0</v>
      </c>
      <c r="E82" s="334">
        <f>IF(E$6=0,0,E$6/TEL_fec!E$6)</f>
        <v>0</v>
      </c>
      <c r="F82" s="334">
        <f>IF(F$6=0,0,F$6/TEL_fec!F$6)</f>
        <v>0</v>
      </c>
      <c r="G82" s="334">
        <f>IF(G$6=0,0,G$6/TEL_fec!G$6)</f>
        <v>0</v>
      </c>
      <c r="H82" s="334">
        <f>IF(H$6=0,0,H$6/TEL_fec!H$6)</f>
        <v>0</v>
      </c>
      <c r="I82" s="334">
        <f>IF(I$6=0,0,I$6/TEL_fec!I$6)</f>
        <v>0</v>
      </c>
      <c r="J82" s="334">
        <f>IF(J$6=0,0,J$6/TEL_fec!J$6)</f>
        <v>0</v>
      </c>
      <c r="K82" s="334">
        <f>IF(K$6=0,0,K$6/TEL_fec!K$6)</f>
        <v>0</v>
      </c>
      <c r="L82" s="334">
        <f>IF(L$6=0,0,L$6/TEL_fec!L$6)</f>
        <v>0</v>
      </c>
      <c r="M82" s="334">
        <f>IF(M$6=0,0,M$6/TEL_fec!M$6)</f>
        <v>0</v>
      </c>
      <c r="N82" s="334">
        <f>IF(N$6=0,0,N$6/TEL_fec!N$6)</f>
        <v>0</v>
      </c>
      <c r="O82" s="334">
        <f>IF(O$6=0,0,O$6/TEL_fec!O$6)</f>
        <v>0</v>
      </c>
      <c r="P82" s="334">
        <f>IF(P$6=0,0,P$6/TEL_fec!P$6)</f>
        <v>0</v>
      </c>
      <c r="Q82" s="334">
        <f>IF(Q$6=0,0,Q$6/TEL_fec!Q$6)</f>
        <v>0</v>
      </c>
      <c r="R82" s="334">
        <f>IF(R$6=0,0,R$6/TEL_fec!R$6)</f>
        <v>0</v>
      </c>
      <c r="S82" s="334">
        <f>IF(S$6=0,0,S$6/TEL_fec!S$6)</f>
        <v>0</v>
      </c>
      <c r="T82" s="334">
        <f>IF(T$6=0,0,T$6/TEL_fec!T$6)</f>
        <v>0</v>
      </c>
      <c r="U82" s="334">
        <f>IF(U$6=0,0,U$6/TEL_fec!U$6)</f>
        <v>0</v>
      </c>
      <c r="V82" s="334">
        <f>IF(V$6=0,0,V$6/TEL_fec!V$6)</f>
        <v>0</v>
      </c>
      <c r="W82" s="334">
        <f>IF(W$6=0,0,W$6/TEL_fec!W$6)</f>
        <v>0</v>
      </c>
      <c r="X82" s="334">
        <f>IF(X$6=0,0,X$6/TEL_fec!X$6)</f>
        <v>0</v>
      </c>
      <c r="Y82" s="334">
        <f>IF(Y$6=0,0,Y$6/TEL_fec!Y$6)</f>
        <v>0</v>
      </c>
      <c r="DA82" s="67"/>
    </row>
    <row r="83" spans="1:105" ht="12" customHeight="1" x14ac:dyDescent="0.25">
      <c r="A83" s="173" t="s">
        <v>92</v>
      </c>
      <c r="B83" s="335">
        <f>IF(B$7=0,0,B$7/TEL_fec!B$7)</f>
        <v>0</v>
      </c>
      <c r="C83" s="335">
        <f>IF(C$7=0,0,C$7/TEL_fec!C$7)</f>
        <v>0</v>
      </c>
      <c r="D83" s="335">
        <f>IF(D$7=0,0,D$7/TEL_fec!D$7)</f>
        <v>0</v>
      </c>
      <c r="E83" s="335">
        <f>IF(E$7=0,0,E$7/TEL_fec!E$7)</f>
        <v>0</v>
      </c>
      <c r="F83" s="335">
        <f>IF(F$7=0,0,F$7/TEL_fec!F$7)</f>
        <v>0</v>
      </c>
      <c r="G83" s="335">
        <f>IF(G$7=0,0,G$7/TEL_fec!G$7)</f>
        <v>0</v>
      </c>
      <c r="H83" s="335">
        <f>IF(H$7=0,0,H$7/TEL_fec!H$7)</f>
        <v>0</v>
      </c>
      <c r="I83" s="335">
        <f>IF(I$7=0,0,I$7/TEL_fec!I$7)</f>
        <v>0</v>
      </c>
      <c r="J83" s="335">
        <f>IF(J$7=0,0,J$7/TEL_fec!J$7)</f>
        <v>0</v>
      </c>
      <c r="K83" s="335">
        <f>IF(K$7=0,0,K$7/TEL_fec!K$7)</f>
        <v>0</v>
      </c>
      <c r="L83" s="335">
        <f>IF(L$7=0,0,L$7/TEL_fec!L$7)</f>
        <v>0</v>
      </c>
      <c r="M83" s="335">
        <f>IF(M$7=0,0,M$7/TEL_fec!M$7)</f>
        <v>0</v>
      </c>
      <c r="N83" s="335">
        <f>IF(N$7=0,0,N$7/TEL_fec!N$7)</f>
        <v>0</v>
      </c>
      <c r="O83" s="335">
        <f>IF(O$7=0,0,O$7/TEL_fec!O$7)</f>
        <v>0</v>
      </c>
      <c r="P83" s="335">
        <f>IF(P$7=0,0,P$7/TEL_fec!P$7)</f>
        <v>0</v>
      </c>
      <c r="Q83" s="335">
        <f>IF(Q$7=0,0,Q$7/TEL_fec!Q$7)</f>
        <v>0</v>
      </c>
      <c r="R83" s="335">
        <f>IF(R$7=0,0,R$7/TEL_fec!R$7)</f>
        <v>0</v>
      </c>
      <c r="S83" s="335">
        <f>IF(S$7=0,0,S$7/TEL_fec!S$7)</f>
        <v>0</v>
      </c>
      <c r="T83" s="335">
        <f>IF(T$7=0,0,T$7/TEL_fec!T$7)</f>
        <v>0</v>
      </c>
      <c r="U83" s="335">
        <f>IF(U$7=0,0,U$7/TEL_fec!U$7)</f>
        <v>0</v>
      </c>
      <c r="V83" s="335">
        <f>IF(V$7=0,0,V$7/TEL_fec!V$7)</f>
        <v>0</v>
      </c>
      <c r="W83" s="335">
        <f>IF(W$7=0,0,W$7/TEL_fec!W$7)</f>
        <v>0</v>
      </c>
      <c r="X83" s="335">
        <f>IF(X$7=0,0,X$7/TEL_fec!X$7)</f>
        <v>0</v>
      </c>
      <c r="Y83" s="335">
        <f>IF(Y$7=0,0,Y$7/TEL_fec!Y$7)</f>
        <v>0</v>
      </c>
      <c r="DA83" s="177"/>
    </row>
    <row r="84" spans="1:105" ht="12" customHeight="1" x14ac:dyDescent="0.25">
      <c r="A84" s="173" t="s">
        <v>93</v>
      </c>
      <c r="B84" s="335">
        <f>IF(B$8=0,0,B$8/TEL_fec!B$8)</f>
        <v>0</v>
      </c>
      <c r="C84" s="335">
        <f>IF(C$8=0,0,C$8/TEL_fec!C$8)</f>
        <v>0</v>
      </c>
      <c r="D84" s="335">
        <f>IF(D$8=0,0,D$8/TEL_fec!D$8)</f>
        <v>0</v>
      </c>
      <c r="E84" s="335">
        <f>IF(E$8=0,0,E$8/TEL_fec!E$8)</f>
        <v>0</v>
      </c>
      <c r="F84" s="335">
        <f>IF(F$8=0,0,F$8/TEL_fec!F$8)</f>
        <v>0</v>
      </c>
      <c r="G84" s="335">
        <f>IF(G$8=0,0,G$8/TEL_fec!G$8)</f>
        <v>0</v>
      </c>
      <c r="H84" s="335">
        <f>IF(H$8=0,0,H$8/TEL_fec!H$8)</f>
        <v>0</v>
      </c>
      <c r="I84" s="335">
        <f>IF(I$8=0,0,I$8/TEL_fec!I$8)</f>
        <v>0</v>
      </c>
      <c r="J84" s="335">
        <f>IF(J$8=0,0,J$8/TEL_fec!J$8)</f>
        <v>0</v>
      </c>
      <c r="K84" s="335">
        <f>IF(K$8=0,0,K$8/TEL_fec!K$8)</f>
        <v>0</v>
      </c>
      <c r="L84" s="335">
        <f>IF(L$8=0,0,L$8/TEL_fec!L$8)</f>
        <v>0</v>
      </c>
      <c r="M84" s="335">
        <f>IF(M$8=0,0,M$8/TEL_fec!M$8)</f>
        <v>0</v>
      </c>
      <c r="N84" s="335">
        <f>IF(N$8=0,0,N$8/TEL_fec!N$8)</f>
        <v>0</v>
      </c>
      <c r="O84" s="335">
        <f>IF(O$8=0,0,O$8/TEL_fec!O$8)</f>
        <v>0</v>
      </c>
      <c r="P84" s="335">
        <f>IF(P$8=0,0,P$8/TEL_fec!P$8)</f>
        <v>0</v>
      </c>
      <c r="Q84" s="335">
        <f>IF(Q$8=0,0,Q$8/TEL_fec!Q$8)</f>
        <v>0</v>
      </c>
      <c r="R84" s="335">
        <f>IF(R$8=0,0,R$8/TEL_fec!R$8)</f>
        <v>0</v>
      </c>
      <c r="S84" s="335">
        <f>IF(S$8=0,0,S$8/TEL_fec!S$8)</f>
        <v>0</v>
      </c>
      <c r="T84" s="335">
        <f>IF(T$8=0,0,T$8/TEL_fec!T$8)</f>
        <v>0</v>
      </c>
      <c r="U84" s="335">
        <f>IF(U$8=0,0,U$8/TEL_fec!U$8)</f>
        <v>0</v>
      </c>
      <c r="V84" s="335">
        <f>IF(V$8=0,0,V$8/TEL_fec!V$8)</f>
        <v>0</v>
      </c>
      <c r="W84" s="335">
        <f>IF(W$8=0,0,W$8/TEL_fec!W$8)</f>
        <v>0</v>
      </c>
      <c r="X84" s="335">
        <f>IF(X$8=0,0,X$8/TEL_fec!X$8)</f>
        <v>0</v>
      </c>
      <c r="Y84" s="335">
        <f>IF(Y$8=0,0,Y$8/TEL_fec!Y$8)</f>
        <v>0</v>
      </c>
      <c r="DA84" s="177"/>
    </row>
    <row r="85" spans="1:105" ht="12" customHeight="1" x14ac:dyDescent="0.25">
      <c r="A85" s="173" t="s">
        <v>94</v>
      </c>
      <c r="B85" s="335">
        <f>IF(B$9=0,0,B$9/TEL_fec!B$9)</f>
        <v>0</v>
      </c>
      <c r="C85" s="335">
        <f>IF(C$9=0,0,C$9/TEL_fec!C$9)</f>
        <v>0</v>
      </c>
      <c r="D85" s="335">
        <f>IF(D$9=0,0,D$9/TEL_fec!D$9)</f>
        <v>0</v>
      </c>
      <c r="E85" s="335">
        <f>IF(E$9=0,0,E$9/TEL_fec!E$9)</f>
        <v>0</v>
      </c>
      <c r="F85" s="335">
        <f>IF(F$9=0,0,F$9/TEL_fec!F$9)</f>
        <v>0</v>
      </c>
      <c r="G85" s="335">
        <f>IF(G$9=0,0,G$9/TEL_fec!G$9)</f>
        <v>0</v>
      </c>
      <c r="H85" s="335">
        <f>IF(H$9=0,0,H$9/TEL_fec!H$9)</f>
        <v>0</v>
      </c>
      <c r="I85" s="335">
        <f>IF(I$9=0,0,I$9/TEL_fec!I$9)</f>
        <v>0</v>
      </c>
      <c r="J85" s="335">
        <f>IF(J$9=0,0,J$9/TEL_fec!J$9)</f>
        <v>0</v>
      </c>
      <c r="K85" s="335">
        <f>IF(K$9=0,0,K$9/TEL_fec!K$9)</f>
        <v>0</v>
      </c>
      <c r="L85" s="335">
        <f>IF(L$9=0,0,L$9/TEL_fec!L$9)</f>
        <v>0</v>
      </c>
      <c r="M85" s="335">
        <f>IF(M$9=0,0,M$9/TEL_fec!M$9)</f>
        <v>0</v>
      </c>
      <c r="N85" s="335">
        <f>IF(N$9=0,0,N$9/TEL_fec!N$9)</f>
        <v>0</v>
      </c>
      <c r="O85" s="335">
        <f>IF(O$9=0,0,O$9/TEL_fec!O$9)</f>
        <v>0</v>
      </c>
      <c r="P85" s="335">
        <f>IF(P$9=0,0,P$9/TEL_fec!P$9)</f>
        <v>0</v>
      </c>
      <c r="Q85" s="335">
        <f>IF(Q$9=0,0,Q$9/TEL_fec!Q$9)</f>
        <v>0</v>
      </c>
      <c r="R85" s="335">
        <f>IF(R$9=0,0,R$9/TEL_fec!R$9)</f>
        <v>0</v>
      </c>
      <c r="S85" s="335">
        <f>IF(S$9=0,0,S$9/TEL_fec!S$9)</f>
        <v>0</v>
      </c>
      <c r="T85" s="335">
        <f>IF(T$9=0,0,T$9/TEL_fec!T$9)</f>
        <v>0</v>
      </c>
      <c r="U85" s="335">
        <f>IF(U$9=0,0,U$9/TEL_fec!U$9)</f>
        <v>0</v>
      </c>
      <c r="V85" s="335">
        <f>IF(V$9=0,0,V$9/TEL_fec!V$9)</f>
        <v>0</v>
      </c>
      <c r="W85" s="335">
        <f>IF(W$9=0,0,W$9/TEL_fec!W$9)</f>
        <v>0</v>
      </c>
      <c r="X85" s="335">
        <f>IF(X$9=0,0,X$9/TEL_fec!X$9)</f>
        <v>0</v>
      </c>
      <c r="Y85" s="335">
        <f>IF(Y$9=0,0,Y$9/TEL_fec!Y$9)</f>
        <v>0</v>
      </c>
      <c r="DA85" s="177"/>
    </row>
    <row r="86" spans="1:105" ht="12" customHeight="1" x14ac:dyDescent="0.25">
      <c r="A86" s="56" t="s">
        <v>95</v>
      </c>
      <c r="B86" s="336">
        <f>IF(B$10=0,0,B$10/TEL_fec!B$10)</f>
        <v>2.1291840751404223</v>
      </c>
      <c r="C86" s="336">
        <f>IF(C$10=0,0,C$10/TEL_fec!C$10)</f>
        <v>2.0542732073189667</v>
      </c>
      <c r="D86" s="336">
        <f>IF(D$10=0,0,D$10/TEL_fec!D$10)</f>
        <v>1.9858863168467604</v>
      </c>
      <c r="E86" s="336">
        <f>IF(E$10=0,0,E$10/TEL_fec!E$10)</f>
        <v>2.2712579082312723</v>
      </c>
      <c r="F86" s="336">
        <f>IF(F$10=0,0,F$10/TEL_fec!F$10)</f>
        <v>2.2142704314395938</v>
      </c>
      <c r="G86" s="336">
        <f>IF(G$10=0,0,G$10/TEL_fec!G$10)</f>
        <v>2.1528709876605667</v>
      </c>
      <c r="H86" s="336">
        <f>IF(H$10=0,0,H$10/TEL_fec!H$10)</f>
        <v>2.1946757989703984</v>
      </c>
      <c r="I86" s="336">
        <f>IF(I$10=0,0,I$10/TEL_fec!I$10)</f>
        <v>2.1273585662775241</v>
      </c>
      <c r="J86" s="336">
        <f>IF(J$10=0,0,J$10/TEL_fec!J$10)</f>
        <v>2.1255998679138068</v>
      </c>
      <c r="K86" s="336">
        <f>IF(K$10=0,0,K$10/TEL_fec!K$10)</f>
        <v>2.0924843460830957</v>
      </c>
      <c r="L86" s="336">
        <f>IF(L$10=0,0,L$10/TEL_fec!L$10)</f>
        <v>2.1483981889357096</v>
      </c>
      <c r="M86" s="336">
        <f>IF(M$10=0,0,M$10/TEL_fec!M$10)</f>
        <v>2.0899182493902391</v>
      </c>
      <c r="N86" s="336">
        <f>IF(N$10=0,0,N$10/TEL_fec!N$10)</f>
        <v>2.1360824500054507</v>
      </c>
      <c r="O86" s="336">
        <f>IF(O$10=0,0,O$10/TEL_fec!O$10)</f>
        <v>2.0830739820551969</v>
      </c>
      <c r="P86" s="336">
        <f>IF(P$10=0,0,P$10/TEL_fec!P$10)</f>
        <v>2.0417148433282364</v>
      </c>
      <c r="Q86" s="336">
        <f>IF(Q$10=0,0,Q$10/TEL_fec!Q$10)</f>
        <v>2.0826637498585336</v>
      </c>
      <c r="R86" s="336">
        <f>IF(R$10=0,0,R$10/TEL_fec!R$10)</f>
        <v>2.0579915590439155</v>
      </c>
      <c r="S86" s="336">
        <f>IF(S$10=0,0,S$10/TEL_fec!S$10)</f>
        <v>2.0595626623243102</v>
      </c>
      <c r="T86" s="336">
        <f>IF(T$10=0,0,T$10/TEL_fec!T$10)</f>
        <v>2.0330816734072159</v>
      </c>
      <c r="U86" s="336">
        <f>IF(U$10=0,0,U$10/TEL_fec!U$10)</f>
        <v>2.0188903621802545</v>
      </c>
      <c r="V86" s="336">
        <f>IF(V$10=0,0,V$10/TEL_fec!V$10)</f>
        <v>1.9901991197083775</v>
      </c>
      <c r="W86" s="336">
        <f>IF(W$10=0,0,W$10/TEL_fec!W$10)</f>
        <v>1.9934393821400829</v>
      </c>
      <c r="X86" s="336">
        <f>IF(X$10=0,0,X$10/TEL_fec!X$10)</f>
        <v>1.9528571882555894</v>
      </c>
      <c r="Y86" s="336">
        <f>IF(Y$10=0,0,Y$10/TEL_fec!Y$10)</f>
        <v>1.9213007864687726</v>
      </c>
      <c r="DA86" s="68"/>
    </row>
    <row r="87" spans="1:105" ht="12" customHeight="1" x14ac:dyDescent="0.25">
      <c r="A87" s="174" t="s">
        <v>2707</v>
      </c>
      <c r="B87" s="349">
        <f>IF(B$16=0,0,B$16/TEL_fec!B$16)</f>
        <v>2.5896561483536575</v>
      </c>
      <c r="C87" s="349">
        <f>IF(C$16=0,0,C$16/TEL_fec!C$16)</f>
        <v>2.5989027691678701</v>
      </c>
      <c r="D87" s="349">
        <f>IF(D$16=0,0,D$16/TEL_fec!D$16)</f>
        <v>2.5626606773998954</v>
      </c>
      <c r="E87" s="349">
        <f>IF(E$16=0,0,E$16/TEL_fec!E$16)</f>
        <v>2.3979766813817922</v>
      </c>
      <c r="F87" s="349">
        <f>IF(F$16=0,0,F$16/TEL_fec!F$16)</f>
        <v>2.4140393176338848</v>
      </c>
      <c r="G87" s="349">
        <f>IF(G$16=0,0,G$16/TEL_fec!G$16)</f>
        <v>2.3886162438324874</v>
      </c>
      <c r="H87" s="349">
        <f>IF(H$16=0,0,H$16/TEL_fec!H$16)</f>
        <v>2.3604112162241124</v>
      </c>
      <c r="I87" s="349">
        <f>IF(I$16=0,0,I$16/TEL_fec!I$16)</f>
        <v>2.4132960247681075</v>
      </c>
      <c r="J87" s="349">
        <f>IF(J$16=0,0,J$16/TEL_fec!J$16)</f>
        <v>2.354442595480668</v>
      </c>
      <c r="K87" s="349">
        <f>IF(K$16=0,0,K$16/TEL_fec!K$16)</f>
        <v>2.394043558124149</v>
      </c>
      <c r="L87" s="349">
        <f>IF(L$16=0,0,L$16/TEL_fec!L$16)</f>
        <v>1.972277933706077</v>
      </c>
      <c r="M87" s="349">
        <f>IF(M$16=0,0,M$16/TEL_fec!M$16)</f>
        <v>1.9209456087237418</v>
      </c>
      <c r="N87" s="349">
        <f>IF(N$16=0,0,N$16/TEL_fec!N$16)</f>
        <v>1.7237416715212637</v>
      </c>
      <c r="O87" s="349">
        <f>IF(O$16=0,0,O$16/TEL_fec!O$16)</f>
        <v>2.2726523153674649</v>
      </c>
      <c r="P87" s="349">
        <f>IF(P$16=0,0,P$16/TEL_fec!P$16)</f>
        <v>2.2546314935094967</v>
      </c>
      <c r="Q87" s="349">
        <f>IF(Q$16=0,0,Q$16/TEL_fec!Q$16)</f>
        <v>1.8864185246882423</v>
      </c>
      <c r="R87" s="349">
        <f>IF(R$16=0,0,R$16/TEL_fec!R$16)</f>
        <v>2.2418993890361869</v>
      </c>
      <c r="S87" s="349">
        <f>IF(S$16=0,0,S$16/TEL_fec!S$16)</f>
        <v>2.2337967809621455</v>
      </c>
      <c r="T87" s="349">
        <f>IF(T$16=0,0,T$16/TEL_fec!T$16)</f>
        <v>2.2360483864677745</v>
      </c>
      <c r="U87" s="349">
        <f>IF(U$16=0,0,U$16/TEL_fec!U$16)</f>
        <v>2.2260408641379685</v>
      </c>
      <c r="V87" s="349">
        <f>IF(V$16=0,0,V$16/TEL_fec!V$16)</f>
        <v>2.2181319816539053</v>
      </c>
      <c r="W87" s="349">
        <f>IF(W$16=0,0,W$16/TEL_fec!W$16)</f>
        <v>2.2213204669529039</v>
      </c>
      <c r="X87" s="349">
        <f>IF(X$16=0,0,X$16/TEL_fec!X$16)</f>
        <v>2.2173613069131992</v>
      </c>
      <c r="Y87" s="349">
        <f>IF(Y$16=0,0,Y$16/TEL_fec!Y$16)</f>
        <v>2.1985428815933763</v>
      </c>
      <c r="DA87" s="178"/>
    </row>
    <row r="88" spans="1:105" ht="12" customHeight="1" x14ac:dyDescent="0.25">
      <c r="A88" s="174" t="s">
        <v>2719</v>
      </c>
      <c r="B88" s="349">
        <f>IF(B$27=0,0,B$27/TEL_fec!B$27)</f>
        <v>2.5896561483536584</v>
      </c>
      <c r="C88" s="349">
        <f>IF(C$27=0,0,C$27/TEL_fec!C$27)</f>
        <v>2.5989027691678706</v>
      </c>
      <c r="D88" s="349">
        <f>IF(D$27=0,0,D$27/TEL_fec!D$27)</f>
        <v>2.5626606773998959</v>
      </c>
      <c r="E88" s="349">
        <f>IF(E$27=0,0,E$27/TEL_fec!E$27)</f>
        <v>2.3979766813817922</v>
      </c>
      <c r="F88" s="349">
        <f>IF(F$27=0,0,F$27/TEL_fec!F$27)</f>
        <v>2.4140393176338857</v>
      </c>
      <c r="G88" s="349">
        <f>IF(G$27=0,0,G$27/TEL_fec!G$27)</f>
        <v>2.3886162438324861</v>
      </c>
      <c r="H88" s="349">
        <f>IF(H$27=0,0,H$27/TEL_fec!H$27)</f>
        <v>2.3604112162241111</v>
      </c>
      <c r="I88" s="349">
        <f>IF(I$27=0,0,I$27/TEL_fec!I$27)</f>
        <v>2.4132960247681079</v>
      </c>
      <c r="J88" s="349">
        <f>IF(J$27=0,0,J$27/TEL_fec!J$27)</f>
        <v>2.3544425954806671</v>
      </c>
      <c r="K88" s="349">
        <f>IF(K$27=0,0,K$27/TEL_fec!K$27)</f>
        <v>2.3940435581241499</v>
      </c>
      <c r="L88" s="349">
        <f>IF(L$27=0,0,L$27/TEL_fec!L$27)</f>
        <v>1.9722779337060765</v>
      </c>
      <c r="M88" s="349">
        <f>IF(M$27=0,0,M$27/TEL_fec!M$27)</f>
        <v>1.9209456087237422</v>
      </c>
      <c r="N88" s="349">
        <f>IF(N$27=0,0,N$27/TEL_fec!N$27)</f>
        <v>1.7237416715212637</v>
      </c>
      <c r="O88" s="349">
        <f>IF(O$27=0,0,O$27/TEL_fec!O$27)</f>
        <v>2.2726523153674649</v>
      </c>
      <c r="P88" s="349">
        <f>IF(P$27=0,0,P$27/TEL_fec!P$27)</f>
        <v>2.2546314935094958</v>
      </c>
      <c r="Q88" s="349">
        <f>IF(Q$27=0,0,Q$27/TEL_fec!Q$27)</f>
        <v>1.8864185246882417</v>
      </c>
      <c r="R88" s="349">
        <f>IF(R$27=0,0,R$27/TEL_fec!R$27)</f>
        <v>2.2418993890361865</v>
      </c>
      <c r="S88" s="349">
        <f>IF(S$27=0,0,S$27/TEL_fec!S$27)</f>
        <v>2.233796780962146</v>
      </c>
      <c r="T88" s="349">
        <f>IF(T$27=0,0,T$27/TEL_fec!T$27)</f>
        <v>2.2360483864677745</v>
      </c>
      <c r="U88" s="349">
        <f>IF(U$27=0,0,U$27/TEL_fec!U$27)</f>
        <v>2.2260408641379672</v>
      </c>
      <c r="V88" s="349">
        <f>IF(V$27=0,0,V$27/TEL_fec!V$27)</f>
        <v>2.2181319816539049</v>
      </c>
      <c r="W88" s="349">
        <f>IF(W$27=0,0,W$27/TEL_fec!W$27)</f>
        <v>2.2213204669529039</v>
      </c>
      <c r="X88" s="349">
        <f>IF(X$27=0,0,X$27/TEL_fec!X$27)</f>
        <v>2.2173613069131997</v>
      </c>
      <c r="Y88" s="349">
        <f>IF(Y$27=0,0,Y$27/TEL_fec!Y$27)</f>
        <v>2.1985428815933767</v>
      </c>
      <c r="DA88" s="178"/>
    </row>
    <row r="89" spans="1:105" ht="12" customHeight="1" x14ac:dyDescent="0.25">
      <c r="A89" s="174" t="s">
        <v>2731</v>
      </c>
      <c r="B89" s="349">
        <f>IF(B$38=0,0,B$38/TEL_fec!B$38)</f>
        <v>0</v>
      </c>
      <c r="C89" s="349">
        <f>IF(C$38=0,0,C$38/TEL_fec!C$38)</f>
        <v>0</v>
      </c>
      <c r="D89" s="349">
        <f>IF(D$38=0,0,D$38/TEL_fec!D$38)</f>
        <v>0</v>
      </c>
      <c r="E89" s="349">
        <f>IF(E$38=0,0,E$38/TEL_fec!E$38)</f>
        <v>0</v>
      </c>
      <c r="F89" s="349">
        <f>IF(F$38=0,0,F$38/TEL_fec!F$38)</f>
        <v>0</v>
      </c>
      <c r="G89" s="349">
        <f>IF(G$38=0,0,G$38/TEL_fec!G$38)</f>
        <v>0</v>
      </c>
      <c r="H89" s="349">
        <f>IF(H$38=0,0,H$38/TEL_fec!H$38)</f>
        <v>0</v>
      </c>
      <c r="I89" s="349">
        <f>IF(I$38=0,0,I$38/TEL_fec!I$38)</f>
        <v>0</v>
      </c>
      <c r="J89" s="349">
        <f>IF(J$38=0,0,J$38/TEL_fec!J$38)</f>
        <v>0</v>
      </c>
      <c r="K89" s="349">
        <f>IF(K$38=0,0,K$38/TEL_fec!K$38)</f>
        <v>0</v>
      </c>
      <c r="L89" s="349">
        <f>IF(L$38=0,0,L$38/TEL_fec!L$38)</f>
        <v>0</v>
      </c>
      <c r="M89" s="349">
        <f>IF(M$38=0,0,M$38/TEL_fec!M$38)</f>
        <v>0</v>
      </c>
      <c r="N89" s="349">
        <f>IF(N$38=0,0,N$38/TEL_fec!N$38)</f>
        <v>0</v>
      </c>
      <c r="O89" s="349">
        <f>IF(O$38=0,0,O$38/TEL_fec!O$38)</f>
        <v>0</v>
      </c>
      <c r="P89" s="349">
        <f>IF(P$38=0,0,P$38/TEL_fec!P$38)</f>
        <v>0</v>
      </c>
      <c r="Q89" s="349">
        <f>IF(Q$38=0,0,Q$38/TEL_fec!Q$38)</f>
        <v>0</v>
      </c>
      <c r="R89" s="349">
        <f>IF(R$38=0,0,R$38/TEL_fec!R$38)</f>
        <v>0</v>
      </c>
      <c r="S89" s="349">
        <f>IF(S$38=0,0,S$38/TEL_fec!S$38)</f>
        <v>0</v>
      </c>
      <c r="T89" s="349">
        <f>IF(T$38=0,0,T$38/TEL_fec!T$38)</f>
        <v>0</v>
      </c>
      <c r="U89" s="349">
        <f>IF(U$38=0,0,U$38/TEL_fec!U$38)</f>
        <v>0</v>
      </c>
      <c r="V89" s="349">
        <f>IF(V$38=0,0,V$38/TEL_fec!V$38)</f>
        <v>0</v>
      </c>
      <c r="W89" s="349">
        <f>IF(W$38=0,0,W$38/TEL_fec!W$38)</f>
        <v>0</v>
      </c>
      <c r="X89" s="349">
        <f>IF(X$38=0,0,X$38/TEL_fec!X$38)</f>
        <v>0</v>
      </c>
      <c r="Y89" s="349">
        <f>IF(Y$38=0,0,Y$38/TEL_fec!Y$38)</f>
        <v>0</v>
      </c>
      <c r="DA89" s="178"/>
    </row>
    <row r="90" spans="1:105" ht="12" customHeight="1" x14ac:dyDescent="0.25">
      <c r="A90" s="174" t="s">
        <v>2733</v>
      </c>
      <c r="B90" s="349">
        <f>IF(B$39=0,0,B$39/TEL_fec!B$39)</f>
        <v>1.1069806250928658</v>
      </c>
      <c r="C90" s="349">
        <f>IF(C$39=0,0,C$39/TEL_fec!C$39)</f>
        <v>1.0669895940346681</v>
      </c>
      <c r="D90" s="349">
        <f>IF(D$39=0,0,D$39/TEL_fec!D$39)</f>
        <v>1.0112218934729973</v>
      </c>
      <c r="E90" s="349">
        <f>IF(E$39=0,0,E$39/TEL_fec!E$39)</f>
        <v>1.2187772247633601</v>
      </c>
      <c r="F90" s="349">
        <f>IF(F$39=0,0,F$39/TEL_fec!F$39)</f>
        <v>1.171070540187279</v>
      </c>
      <c r="G90" s="349">
        <f>IF(G$39=0,0,G$39/TEL_fec!G$39)</f>
        <v>1.0973872433452123</v>
      </c>
      <c r="H90" s="349">
        <f>IF(H$39=0,0,H$39/TEL_fec!H$39)</f>
        <v>1.1466208474125448</v>
      </c>
      <c r="I90" s="349">
        <f>IF(I$39=0,0,I$39/TEL_fec!I$39)</f>
        <v>1.0786806151908448</v>
      </c>
      <c r="J90" s="349">
        <f>IF(J$39=0,0,J$39/TEL_fec!J$39)</f>
        <v>1.08548474590342</v>
      </c>
      <c r="K90" s="349">
        <f>IF(K$39=0,0,K$39/TEL_fec!K$39)</f>
        <v>1.0637610759046474</v>
      </c>
      <c r="L90" s="349">
        <f>IF(L$39=0,0,L$39/TEL_fec!L$39)</f>
        <v>1.0543321392125538</v>
      </c>
      <c r="M90" s="349">
        <f>IF(M$39=0,0,M$39/TEL_fec!M$39)</f>
        <v>1.0011175441320719</v>
      </c>
      <c r="N90" s="349">
        <f>IF(N$39=0,0,N$39/TEL_fec!N$39)</f>
        <v>1.0060932240221221</v>
      </c>
      <c r="O90" s="349">
        <f>IF(O$39=0,0,O$39/TEL_fec!O$39)</f>
        <v>1.0383002841100608</v>
      </c>
      <c r="P90" s="349">
        <f>IF(P$39=0,0,P$39/TEL_fec!P$39)</f>
        <v>1.0056694479435169</v>
      </c>
      <c r="Q90" s="349">
        <f>IF(Q$39=0,0,Q$39/TEL_fec!Q$39)</f>
        <v>0.98787196634680385</v>
      </c>
      <c r="R90" s="349">
        <f>IF(R$39=0,0,R$39/TEL_fec!R$39)</f>
        <v>1.0048846308273971</v>
      </c>
      <c r="S90" s="349">
        <f>IF(S$39=0,0,S$39/TEL_fec!S$39)</f>
        <v>1.0006457492962177</v>
      </c>
      <c r="T90" s="349">
        <f>IF(T$39=0,0,T$39/TEL_fec!T$39)</f>
        <v>0.99174814792484167</v>
      </c>
      <c r="U90" s="349">
        <f>IF(U$39=0,0,U$39/TEL_fec!U$39)</f>
        <v>0.98261180856513675</v>
      </c>
      <c r="V90" s="349">
        <f>IF(V$39=0,0,V$39/TEL_fec!V$39)</f>
        <v>0.96172983204198081</v>
      </c>
      <c r="W90" s="349">
        <f>IF(W$39=0,0,W$39/TEL_fec!W$39)</f>
        <v>0.96925352722268254</v>
      </c>
      <c r="X90" s="349">
        <f>IF(X$39=0,0,X$39/TEL_fec!X$39)</f>
        <v>0.93443980076663702</v>
      </c>
      <c r="Y90" s="349">
        <f>IF(Y$39=0,0,Y$39/TEL_fec!Y$39)</f>
        <v>0.91855119421883435</v>
      </c>
      <c r="DA90" s="178"/>
    </row>
    <row r="91" spans="1:105" ht="12" customHeight="1" x14ac:dyDescent="0.25">
      <c r="A91" s="41" t="s">
        <v>2757</v>
      </c>
      <c r="B91" s="337">
        <f>IF(B$59=0,0,B$59/TEL_fec!B$59)</f>
        <v>0</v>
      </c>
      <c r="C91" s="337">
        <f>IF(C$59=0,0,C$59/TEL_fec!C$59)</f>
        <v>0</v>
      </c>
      <c r="D91" s="337">
        <f>IF(D$59=0,0,D$59/TEL_fec!D$59)</f>
        <v>0</v>
      </c>
      <c r="E91" s="337">
        <f>IF(E$59=0,0,E$59/TEL_fec!E$59)</f>
        <v>0</v>
      </c>
      <c r="F91" s="337">
        <f>IF(F$59=0,0,F$59/TEL_fec!F$59)</f>
        <v>0</v>
      </c>
      <c r="G91" s="337">
        <f>IF(G$59=0,0,G$59/TEL_fec!G$59)</f>
        <v>0</v>
      </c>
      <c r="H91" s="337">
        <f>IF(H$59=0,0,H$59/TEL_fec!H$59)</f>
        <v>0</v>
      </c>
      <c r="I91" s="337">
        <f>IF(I$59=0,0,I$59/TEL_fec!I$59)</f>
        <v>0</v>
      </c>
      <c r="J91" s="337">
        <f>IF(J$59=0,0,J$59/TEL_fec!J$59)</f>
        <v>0</v>
      </c>
      <c r="K91" s="337">
        <f>IF(K$59=0,0,K$59/TEL_fec!K$59)</f>
        <v>0</v>
      </c>
      <c r="L91" s="337">
        <f>IF(L$59=0,0,L$59/TEL_fec!L$59)</f>
        <v>0</v>
      </c>
      <c r="M91" s="337">
        <f>IF(M$59=0,0,M$59/TEL_fec!M$59)</f>
        <v>0</v>
      </c>
      <c r="N91" s="337">
        <f>IF(N$59=0,0,N$59/TEL_fec!N$59)</f>
        <v>0</v>
      </c>
      <c r="O91" s="337">
        <f>IF(O$59=0,0,O$59/TEL_fec!O$59)</f>
        <v>0</v>
      </c>
      <c r="P91" s="337">
        <f>IF(P$59=0,0,P$59/TEL_fec!P$59)</f>
        <v>0</v>
      </c>
      <c r="Q91" s="337">
        <f>IF(Q$59=0,0,Q$59/TEL_fec!Q$59)</f>
        <v>0</v>
      </c>
      <c r="R91" s="337">
        <f>IF(R$59=0,0,R$59/TEL_fec!R$59)</f>
        <v>0</v>
      </c>
      <c r="S91" s="337">
        <f>IF(S$59=0,0,S$59/TEL_fec!S$59)</f>
        <v>0</v>
      </c>
      <c r="T91" s="337">
        <f>IF(T$59=0,0,T$59/TEL_fec!T$59)</f>
        <v>0</v>
      </c>
      <c r="U91" s="337">
        <f>IF(U$59=0,0,U$59/TEL_fec!U$59)</f>
        <v>0</v>
      </c>
      <c r="V91" s="337">
        <f>IF(V$59=0,0,V$59/TEL_fec!V$59)</f>
        <v>0</v>
      </c>
      <c r="W91" s="337">
        <f>IF(W$59=0,0,W$59/TEL_fec!W$59)</f>
        <v>0</v>
      </c>
      <c r="X91" s="337">
        <f>IF(X$59=0,0,X$59/TEL_fec!X$59)</f>
        <v>0</v>
      </c>
      <c r="Y91" s="337">
        <f>IF(Y$59=0,0,Y$59/TEL_fec!Y$59)</f>
        <v>0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products"</f>
        <v>DE: Wood and wood products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11315.07054855147</v>
      </c>
      <c r="C3" s="203">
        <v>10132.085520565101</v>
      </c>
      <c r="D3" s="203">
        <v>9585.3552963135789</v>
      </c>
      <c r="E3" s="203">
        <v>9111.9030453984615</v>
      </c>
      <c r="F3" s="203">
        <v>9649.6506088723036</v>
      </c>
      <c r="G3" s="203">
        <v>9178.1066515065377</v>
      </c>
      <c r="H3" s="203">
        <v>9558.5773798730752</v>
      </c>
      <c r="I3" s="203">
        <v>9828.8355543560156</v>
      </c>
      <c r="J3" s="203">
        <v>8639.9559777881859</v>
      </c>
      <c r="K3" s="203">
        <v>7334.0149707449427</v>
      </c>
      <c r="L3" s="203">
        <v>8534.1856678934837</v>
      </c>
      <c r="M3" s="203">
        <v>8789.9604041097355</v>
      </c>
      <c r="N3" s="203">
        <v>8279.1128029437896</v>
      </c>
      <c r="O3" s="203">
        <v>8299.6547154133787</v>
      </c>
      <c r="P3" s="203">
        <v>8273.8872303111893</v>
      </c>
      <c r="Q3" s="203">
        <v>9121.7815200000005</v>
      </c>
      <c r="R3" s="203">
        <v>8842.2431778451573</v>
      </c>
      <c r="S3" s="203">
        <v>8686.0003504809392</v>
      </c>
      <c r="T3" s="203">
        <v>8566.540171103572</v>
      </c>
      <c r="U3" s="203">
        <v>9503.245078528651</v>
      </c>
      <c r="V3" s="203">
        <v>10730.58021697511</v>
      </c>
      <c r="W3" s="203">
        <v>10802.270271235469</v>
      </c>
      <c r="X3" s="203">
        <v>11449.722861732031</v>
      </c>
      <c r="Y3" s="203">
        <v>11919.10590160529</v>
      </c>
      <c r="DA3" s="112" t="s">
        <v>2867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5044.2384061712719</v>
      </c>
      <c r="C5" s="203">
        <v>5294.8131213101833</v>
      </c>
      <c r="D5" s="203">
        <v>4881.5520204776412</v>
      </c>
      <c r="E5" s="203">
        <v>7669.5851988986442</v>
      </c>
      <c r="F5" s="203">
        <v>8805.506103126756</v>
      </c>
      <c r="G5" s="203">
        <v>9614.9410391361253</v>
      </c>
      <c r="H5" s="203">
        <v>9298.0016574855836</v>
      </c>
      <c r="I5" s="203">
        <v>10292.03507124405</v>
      </c>
      <c r="J5" s="203">
        <v>8954.5365074613164</v>
      </c>
      <c r="K5" s="203">
        <v>8728.9926573096982</v>
      </c>
      <c r="L5" s="203">
        <v>10439.6096804423</v>
      </c>
      <c r="M5" s="203">
        <v>11339.202357240931</v>
      </c>
      <c r="N5" s="203">
        <v>10487.459861565439</v>
      </c>
      <c r="O5" s="203">
        <v>9556.6738637398084</v>
      </c>
      <c r="P5" s="203">
        <v>9621.3877403029383</v>
      </c>
      <c r="Q5" s="203">
        <v>9461.1063613763417</v>
      </c>
      <c r="R5" s="203">
        <v>9661.6826153289257</v>
      </c>
      <c r="S5" s="203">
        <v>9529.0746985901533</v>
      </c>
      <c r="T5" s="203">
        <v>9257.9139380755951</v>
      </c>
      <c r="U5" s="203">
        <v>9247.248787900955</v>
      </c>
      <c r="V5" s="203">
        <v>9027.0438961092932</v>
      </c>
      <c r="W5" s="203">
        <v>11541.812301275269</v>
      </c>
      <c r="X5" s="203">
        <v>11846.26034139367</v>
      </c>
      <c r="Y5" s="203">
        <v>10885.664245348729</v>
      </c>
      <c r="DA5" s="112" t="s">
        <v>2868</v>
      </c>
    </row>
    <row r="6" spans="1:105" ht="12" customHeight="1" x14ac:dyDescent="0.25">
      <c r="A6" s="154" t="s">
        <v>2112</v>
      </c>
      <c r="B6" s="338">
        <v>6305.2980077140892</v>
      </c>
      <c r="C6" s="338">
        <v>5990.0331073283851</v>
      </c>
      <c r="D6" s="338">
        <v>5990.0331073283851</v>
      </c>
      <c r="E6" s="338">
        <v>8196.8874100283174</v>
      </c>
      <c r="F6" s="338">
        <v>9457.9470115711356</v>
      </c>
      <c r="G6" s="338">
        <v>10403.74171272825</v>
      </c>
      <c r="H6" s="338">
        <v>10088.476812342549</v>
      </c>
      <c r="I6" s="338">
        <v>11034.27151349966</v>
      </c>
      <c r="J6" s="338">
        <v>11034.27151349966</v>
      </c>
      <c r="K6" s="338">
        <v>10719.006613113959</v>
      </c>
      <c r="L6" s="338">
        <v>11034.27151349966</v>
      </c>
      <c r="M6" s="338">
        <v>11980.06621465677</v>
      </c>
      <c r="N6" s="338">
        <v>11664.80131427107</v>
      </c>
      <c r="O6" s="338">
        <v>11349.536413885369</v>
      </c>
      <c r="P6" s="338">
        <v>11349.536413885369</v>
      </c>
      <c r="Q6" s="338">
        <v>11034.27151349966</v>
      </c>
      <c r="R6" s="338">
        <v>10719.006613113959</v>
      </c>
      <c r="S6" s="338">
        <v>10719.006613113959</v>
      </c>
      <c r="T6" s="338">
        <v>10403.74171272825</v>
      </c>
      <c r="U6" s="338">
        <v>10088.476812342549</v>
      </c>
      <c r="V6" s="338">
        <v>10088.476812342549</v>
      </c>
      <c r="W6" s="338">
        <v>12295.33111504248</v>
      </c>
      <c r="X6" s="338">
        <v>12610.596015428189</v>
      </c>
      <c r="Y6" s="338">
        <v>12295.33111504248</v>
      </c>
      <c r="DA6" s="160" t="s">
        <v>2869</v>
      </c>
    </row>
    <row r="7" spans="1:105" ht="12" customHeight="1" x14ac:dyDescent="0.25">
      <c r="A7" s="156" t="s">
        <v>2114</v>
      </c>
      <c r="B7" s="339">
        <v>0</v>
      </c>
      <c r="C7" s="340">
        <v>0</v>
      </c>
      <c r="D7" s="340">
        <v>0</v>
      </c>
      <c r="E7" s="340">
        <v>2522.1192030856359</v>
      </c>
      <c r="F7" s="340">
        <v>1576.324501928523</v>
      </c>
      <c r="G7" s="340">
        <v>945.79470115711342</v>
      </c>
      <c r="H7" s="340">
        <v>0</v>
      </c>
      <c r="I7" s="340">
        <v>1261.059601542818</v>
      </c>
      <c r="J7" s="340">
        <v>0</v>
      </c>
      <c r="K7" s="340">
        <v>0</v>
      </c>
      <c r="L7" s="340">
        <v>630.52980077140899</v>
      </c>
      <c r="M7" s="340">
        <v>945.79470115711342</v>
      </c>
      <c r="N7" s="340">
        <v>0</v>
      </c>
      <c r="O7" s="340">
        <v>0</v>
      </c>
      <c r="P7" s="340">
        <v>0</v>
      </c>
      <c r="Q7" s="340">
        <v>0</v>
      </c>
      <c r="R7" s="340">
        <v>0</v>
      </c>
      <c r="S7" s="340">
        <v>0</v>
      </c>
      <c r="T7" s="340">
        <v>0</v>
      </c>
      <c r="U7" s="340">
        <v>0</v>
      </c>
      <c r="V7" s="340">
        <v>0</v>
      </c>
      <c r="W7" s="340">
        <v>2522.1192030856359</v>
      </c>
      <c r="X7" s="340">
        <v>630.52980077140899</v>
      </c>
      <c r="Y7" s="340">
        <v>0</v>
      </c>
      <c r="DA7" s="161" t="s">
        <v>2870</v>
      </c>
    </row>
    <row r="8" spans="1:105" ht="12" customHeight="1" x14ac:dyDescent="0.25">
      <c r="A8" s="157" t="s">
        <v>2116</v>
      </c>
      <c r="B8" s="341"/>
      <c r="C8" s="342">
        <f t="shared" ref="C8:Y8" si="0">B6+C7-C6</f>
        <v>315.2649003857041</v>
      </c>
      <c r="D8" s="342">
        <f t="shared" si="0"/>
        <v>0</v>
      </c>
      <c r="E8" s="342">
        <f t="shared" si="0"/>
        <v>315.2649003857041</v>
      </c>
      <c r="F8" s="342">
        <f t="shared" si="0"/>
        <v>315.2649003857041</v>
      </c>
      <c r="G8" s="342">
        <f t="shared" si="0"/>
        <v>0</v>
      </c>
      <c r="H8" s="342">
        <f t="shared" si="0"/>
        <v>315.26490038570046</v>
      </c>
      <c r="I8" s="342">
        <f t="shared" si="0"/>
        <v>315.26490038570773</v>
      </c>
      <c r="J8" s="342">
        <f t="shared" si="0"/>
        <v>0</v>
      </c>
      <c r="K8" s="342">
        <f t="shared" si="0"/>
        <v>315.26490038570046</v>
      </c>
      <c r="L8" s="342">
        <f t="shared" si="0"/>
        <v>315.26490038570773</v>
      </c>
      <c r="M8" s="342">
        <f t="shared" si="0"/>
        <v>0</v>
      </c>
      <c r="N8" s="342">
        <f t="shared" si="0"/>
        <v>315.26490038570046</v>
      </c>
      <c r="O8" s="342">
        <f t="shared" si="0"/>
        <v>315.26490038570046</v>
      </c>
      <c r="P8" s="342">
        <f t="shared" si="0"/>
        <v>0</v>
      </c>
      <c r="Q8" s="342">
        <f t="shared" si="0"/>
        <v>315.26490038570955</v>
      </c>
      <c r="R8" s="342">
        <f t="shared" si="0"/>
        <v>315.26490038570046</v>
      </c>
      <c r="S8" s="342">
        <f t="shared" si="0"/>
        <v>0</v>
      </c>
      <c r="T8" s="342">
        <f t="shared" si="0"/>
        <v>315.26490038570955</v>
      </c>
      <c r="U8" s="342">
        <f t="shared" si="0"/>
        <v>315.26490038570046</v>
      </c>
      <c r="V8" s="342">
        <f t="shared" si="0"/>
        <v>0</v>
      </c>
      <c r="W8" s="342">
        <f t="shared" si="0"/>
        <v>315.26490038570591</v>
      </c>
      <c r="X8" s="342">
        <f t="shared" si="0"/>
        <v>315.26490038569864</v>
      </c>
      <c r="Y8" s="342">
        <f t="shared" si="0"/>
        <v>315.26490038570955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1261.0596015428173</v>
      </c>
      <c r="C9" s="343">
        <f t="shared" si="1"/>
        <v>695.21998601820178</v>
      </c>
      <c r="D9" s="343">
        <f t="shared" si="1"/>
        <v>1108.4810868507438</v>
      </c>
      <c r="E9" s="343">
        <f t="shared" si="1"/>
        <v>527.3022111296732</v>
      </c>
      <c r="F9" s="343">
        <f t="shared" si="1"/>
        <v>652.4409084443796</v>
      </c>
      <c r="G9" s="343">
        <f t="shared" si="1"/>
        <v>788.80067359212444</v>
      </c>
      <c r="H9" s="343">
        <f t="shared" si="1"/>
        <v>790.47515485696567</v>
      </c>
      <c r="I9" s="343">
        <f t="shared" si="1"/>
        <v>742.23644225560929</v>
      </c>
      <c r="J9" s="343">
        <f t="shared" si="1"/>
        <v>2079.7350060383433</v>
      </c>
      <c r="K9" s="343">
        <f t="shared" si="1"/>
        <v>1990.0139558042611</v>
      </c>
      <c r="L9" s="343">
        <f t="shared" si="1"/>
        <v>594.66183305736013</v>
      </c>
      <c r="M9" s="343">
        <f t="shared" si="1"/>
        <v>640.86385741583945</v>
      </c>
      <c r="N9" s="343">
        <f t="shared" si="1"/>
        <v>1177.3414527056302</v>
      </c>
      <c r="O9" s="343">
        <f t="shared" si="1"/>
        <v>1792.8625501455608</v>
      </c>
      <c r="P9" s="343">
        <f t="shared" si="1"/>
        <v>1728.148673582431</v>
      </c>
      <c r="Q9" s="343">
        <f t="shared" si="1"/>
        <v>1573.165152123318</v>
      </c>
      <c r="R9" s="343">
        <f t="shared" si="1"/>
        <v>1057.3239977850335</v>
      </c>
      <c r="S9" s="343">
        <f t="shared" si="1"/>
        <v>1189.931914523806</v>
      </c>
      <c r="T9" s="343">
        <f t="shared" si="1"/>
        <v>1145.8277746526546</v>
      </c>
      <c r="U9" s="343">
        <f t="shared" si="1"/>
        <v>841.22802444159424</v>
      </c>
      <c r="V9" s="343">
        <f t="shared" si="1"/>
        <v>1061.432916233256</v>
      </c>
      <c r="W9" s="343">
        <f t="shared" si="1"/>
        <v>753.5188137672103</v>
      </c>
      <c r="X9" s="343">
        <f t="shared" si="1"/>
        <v>764.33567403451889</v>
      </c>
      <c r="Y9" s="343">
        <f t="shared" si="1"/>
        <v>1409.6668696937504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69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626.32467755803953</v>
      </c>
      <c r="C12" s="210">
        <v>629.12484952708508</v>
      </c>
      <c r="D12" s="210">
        <v>609.05941530524501</v>
      </c>
      <c r="E12" s="210">
        <v>1054.683404987102</v>
      </c>
      <c r="F12" s="210">
        <v>1317.3825451418741</v>
      </c>
      <c r="G12" s="210">
        <v>1399.354256233878</v>
      </c>
      <c r="H12" s="210">
        <v>1256.7061049011179</v>
      </c>
      <c r="I12" s="210">
        <v>1429.210232158212</v>
      </c>
      <c r="J12" s="210">
        <v>1356.6178847807389</v>
      </c>
      <c r="K12" s="210">
        <v>1481.6691315563201</v>
      </c>
      <c r="L12" s="210">
        <v>1802.424333619949</v>
      </c>
      <c r="M12" s="210">
        <v>2007.483233018057</v>
      </c>
      <c r="N12" s="210">
        <v>2015.178159931213</v>
      </c>
      <c r="O12" s="210">
        <v>1915.2407566638001</v>
      </c>
      <c r="P12" s="210">
        <v>1852.0972484952699</v>
      </c>
      <c r="Q12" s="210">
        <v>1791.2548581255371</v>
      </c>
      <c r="R12" s="210">
        <v>1922.5115219260531</v>
      </c>
      <c r="S12" s="210">
        <v>1865.9500429922609</v>
      </c>
      <c r="T12" s="210">
        <v>1811.4362475997841</v>
      </c>
      <c r="U12" s="210">
        <v>1727.322473788636</v>
      </c>
      <c r="V12" s="210">
        <v>1725.322519375587</v>
      </c>
      <c r="W12" s="210">
        <v>1937.6207321661441</v>
      </c>
      <c r="X12" s="210">
        <v>1847.700909476373</v>
      </c>
      <c r="Y12" s="210">
        <v>1767.893398425269</v>
      </c>
      <c r="DA12" s="109" t="s">
        <v>2871</v>
      </c>
    </row>
    <row r="13" spans="1:105" ht="12" customHeight="1" x14ac:dyDescent="0.25">
      <c r="A13" s="24" t="s">
        <v>28</v>
      </c>
      <c r="B13" s="213">
        <v>4.3795356835769557</v>
      </c>
      <c r="C13" s="213">
        <v>1.1942390369733451</v>
      </c>
      <c r="D13" s="213">
        <v>1.241960447119518</v>
      </c>
      <c r="E13" s="213">
        <v>0.70412725709372304</v>
      </c>
      <c r="F13" s="213">
        <v>7.4544282029234727</v>
      </c>
      <c r="G13" s="213">
        <v>8.1015477214101459</v>
      </c>
      <c r="H13" s="213">
        <v>3.8899398108340488</v>
      </c>
      <c r="I13" s="213">
        <v>2.6177128116938948</v>
      </c>
      <c r="J13" s="213">
        <v>1.5686156491831471</v>
      </c>
      <c r="K13" s="213">
        <v>1.5182287188306101</v>
      </c>
      <c r="L13" s="213">
        <v>1.003267411865864</v>
      </c>
      <c r="M13" s="213">
        <v>1.015563198624247</v>
      </c>
      <c r="N13" s="213">
        <v>1.0149613069647461</v>
      </c>
      <c r="O13" s="213">
        <v>1.0314703353396391</v>
      </c>
      <c r="P13" s="213">
        <v>0.51599312123817709</v>
      </c>
      <c r="Q13" s="213">
        <v>0</v>
      </c>
      <c r="R13" s="213">
        <v>0</v>
      </c>
      <c r="S13" s="213">
        <v>0</v>
      </c>
      <c r="T13" s="213">
        <v>0</v>
      </c>
      <c r="U13" s="213">
        <v>0</v>
      </c>
      <c r="V13" s="213">
        <v>0</v>
      </c>
      <c r="W13" s="213">
        <v>0</v>
      </c>
      <c r="X13" s="213">
        <v>2.8374892519346519E-3</v>
      </c>
      <c r="Y13" s="213">
        <v>5.7609630266552024E-3</v>
      </c>
      <c r="DA13" s="85" t="s">
        <v>2872</v>
      </c>
    </row>
    <row r="14" spans="1:105" ht="12" customHeight="1" x14ac:dyDescent="0.25">
      <c r="A14" s="14" t="s">
        <v>29</v>
      </c>
      <c r="B14" s="204">
        <f t="shared" ref="B14:Y14" si="2">B15+B16+B17+B18+B19</f>
        <v>107.67171109200342</v>
      </c>
      <c r="C14" s="204">
        <f t="shared" si="2"/>
        <v>90.032932072226998</v>
      </c>
      <c r="D14" s="204">
        <f t="shared" si="2"/>
        <v>81.527687016337069</v>
      </c>
      <c r="E14" s="204">
        <f t="shared" si="2"/>
        <v>53.267411865864133</v>
      </c>
      <c r="F14" s="204">
        <f t="shared" si="2"/>
        <v>60.324677558039539</v>
      </c>
      <c r="G14" s="204">
        <f t="shared" si="2"/>
        <v>62.23215821152192</v>
      </c>
      <c r="H14" s="204">
        <f t="shared" si="2"/>
        <v>61.887532244196038</v>
      </c>
      <c r="I14" s="204">
        <f t="shared" si="2"/>
        <v>64.088822012037824</v>
      </c>
      <c r="J14" s="204">
        <f t="shared" si="2"/>
        <v>56.04178847807394</v>
      </c>
      <c r="K14" s="204">
        <f t="shared" si="2"/>
        <v>42.987446259673256</v>
      </c>
      <c r="L14" s="204">
        <f t="shared" si="2"/>
        <v>65.270077386070511</v>
      </c>
      <c r="M14" s="204">
        <f t="shared" si="2"/>
        <v>39.720120378331899</v>
      </c>
      <c r="N14" s="204">
        <f t="shared" si="2"/>
        <v>31.873688736027511</v>
      </c>
      <c r="O14" s="204">
        <f t="shared" si="2"/>
        <v>22.311521926053306</v>
      </c>
      <c r="P14" s="204">
        <f t="shared" si="2"/>
        <v>16.528632846087703</v>
      </c>
      <c r="Q14" s="204">
        <f t="shared" si="2"/>
        <v>13.305073086844363</v>
      </c>
      <c r="R14" s="204">
        <f t="shared" si="2"/>
        <v>14.360361134995705</v>
      </c>
      <c r="S14" s="204">
        <f t="shared" si="2"/>
        <v>15.327085124677554</v>
      </c>
      <c r="T14" s="204">
        <f t="shared" si="2"/>
        <v>17.373516766981947</v>
      </c>
      <c r="U14" s="204">
        <f t="shared" si="2"/>
        <v>15.321152192605334</v>
      </c>
      <c r="V14" s="204">
        <f t="shared" si="2"/>
        <v>14.358211521926055</v>
      </c>
      <c r="W14" s="204">
        <f t="shared" si="2"/>
        <v>15.332932072226994</v>
      </c>
      <c r="X14" s="204">
        <f t="shared" si="2"/>
        <v>18.424935511607917</v>
      </c>
      <c r="Y14" s="204">
        <f t="shared" si="2"/>
        <v>15.289595872742906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  <c r="Y15" s="204">
        <v>0</v>
      </c>
      <c r="DA15" s="71" t="s">
        <v>2873</v>
      </c>
    </row>
    <row r="16" spans="1:105" ht="12" customHeight="1" x14ac:dyDescent="0.25">
      <c r="A16" s="18" t="s">
        <v>31</v>
      </c>
      <c r="B16" s="204">
        <v>9.0379191745485805</v>
      </c>
      <c r="C16" s="204">
        <v>10.167669819432501</v>
      </c>
      <c r="D16" s="204">
        <v>9.0379191745485805</v>
      </c>
      <c r="E16" s="204">
        <v>1.1043852106620811</v>
      </c>
      <c r="F16" s="204">
        <v>2.1981943250214959</v>
      </c>
      <c r="G16" s="204">
        <v>2.1975064488392091</v>
      </c>
      <c r="H16" s="204">
        <v>2.195872742906277</v>
      </c>
      <c r="I16" s="204">
        <v>2.156577815993121</v>
      </c>
      <c r="J16" s="204">
        <v>2.1991401547721412</v>
      </c>
      <c r="K16" s="204">
        <v>2.1988822012037832</v>
      </c>
      <c r="L16" s="204">
        <v>1.0993981083404989</v>
      </c>
      <c r="M16" s="204">
        <v>1.0993981083404989</v>
      </c>
      <c r="N16" s="204">
        <v>0</v>
      </c>
      <c r="O16" s="204">
        <v>1.0993981083404989</v>
      </c>
      <c r="P16" s="204">
        <v>1.0981943250214961</v>
      </c>
      <c r="Q16" s="204">
        <v>1.083576956147893</v>
      </c>
      <c r="R16" s="204">
        <v>1.028804815133276</v>
      </c>
      <c r="S16" s="204">
        <v>1.028804815133276</v>
      </c>
      <c r="T16" s="204">
        <v>1.028804815133276</v>
      </c>
      <c r="U16" s="204">
        <v>1.028804815133276</v>
      </c>
      <c r="V16" s="204">
        <v>1.028804815133276</v>
      </c>
      <c r="W16" s="204">
        <v>1.028804815133276</v>
      </c>
      <c r="X16" s="204">
        <v>1.028804815133276</v>
      </c>
      <c r="Y16" s="204">
        <v>1.028804815133276</v>
      </c>
      <c r="DA16" s="71" t="s">
        <v>2874</v>
      </c>
    </row>
    <row r="17" spans="1:105" ht="12" customHeight="1" x14ac:dyDescent="0.25">
      <c r="A17" s="18" t="s">
        <v>71</v>
      </c>
      <c r="B17" s="204">
        <v>51.351848667239892</v>
      </c>
      <c r="C17" s="204">
        <v>44.162596732588128</v>
      </c>
      <c r="D17" s="204">
        <v>33.892261392949273</v>
      </c>
      <c r="E17" s="204">
        <v>33.796044711951843</v>
      </c>
      <c r="F17" s="204">
        <v>36.868443680137567</v>
      </c>
      <c r="G17" s="204">
        <v>36.867583834909709</v>
      </c>
      <c r="H17" s="204">
        <v>31.750042992261388</v>
      </c>
      <c r="I17" s="204">
        <v>35.860189165950118</v>
      </c>
      <c r="J17" s="204">
        <v>29.703697334479791</v>
      </c>
      <c r="K17" s="204">
        <v>21.514617368873601</v>
      </c>
      <c r="L17" s="204">
        <v>42.005674978503869</v>
      </c>
      <c r="M17" s="204">
        <v>17.419432502149611</v>
      </c>
      <c r="N17" s="204">
        <v>17.418228718830608</v>
      </c>
      <c r="O17" s="204">
        <v>16.393637145313839</v>
      </c>
      <c r="P17" s="204">
        <v>13.503353396388651</v>
      </c>
      <c r="Q17" s="204">
        <v>11.248581255374029</v>
      </c>
      <c r="R17" s="204">
        <v>12.36801375752365</v>
      </c>
      <c r="S17" s="204">
        <v>13.3347377472055</v>
      </c>
      <c r="T17" s="204">
        <v>15.381169389509891</v>
      </c>
      <c r="U17" s="204">
        <v>13.32880481513328</v>
      </c>
      <c r="V17" s="204">
        <v>13.32940670679278</v>
      </c>
      <c r="W17" s="204">
        <v>13.34058469475494</v>
      </c>
      <c r="X17" s="204">
        <v>16.432588134135859</v>
      </c>
      <c r="Y17" s="204">
        <v>14.26079105760963</v>
      </c>
      <c r="DA17" s="71" t="s">
        <v>2875</v>
      </c>
    </row>
    <row r="18" spans="1:105" ht="12" customHeight="1" x14ac:dyDescent="0.25">
      <c r="A18" s="18" t="s">
        <v>32</v>
      </c>
      <c r="B18" s="204">
        <v>47.281943250214958</v>
      </c>
      <c r="C18" s="204">
        <v>35.702665520206359</v>
      </c>
      <c r="D18" s="204">
        <v>38.597506448839212</v>
      </c>
      <c r="E18" s="204">
        <v>18.366981943250209</v>
      </c>
      <c r="F18" s="204">
        <v>21.258039552880479</v>
      </c>
      <c r="G18" s="204">
        <v>23.167067927773001</v>
      </c>
      <c r="H18" s="204">
        <v>27.941616509028371</v>
      </c>
      <c r="I18" s="204">
        <v>26.072055030094582</v>
      </c>
      <c r="J18" s="204">
        <v>24.13895098882201</v>
      </c>
      <c r="K18" s="204">
        <v>19.273946689595871</v>
      </c>
      <c r="L18" s="204">
        <v>22.16500429922614</v>
      </c>
      <c r="M18" s="204">
        <v>21.201289767841789</v>
      </c>
      <c r="N18" s="204">
        <v>14.4554600171969</v>
      </c>
      <c r="O18" s="204">
        <v>4.8184866723989677</v>
      </c>
      <c r="P18" s="204">
        <v>1.927085124677558</v>
      </c>
      <c r="Q18" s="204">
        <v>0.97291487532244181</v>
      </c>
      <c r="R18" s="204">
        <v>0.96354256233877889</v>
      </c>
      <c r="S18" s="204">
        <v>0.96354256233877889</v>
      </c>
      <c r="T18" s="204">
        <v>0.96354256233877889</v>
      </c>
      <c r="U18" s="204">
        <v>0.96354256233877889</v>
      </c>
      <c r="V18" s="204">
        <v>0</v>
      </c>
      <c r="W18" s="204">
        <v>0.96354256233877889</v>
      </c>
      <c r="X18" s="204">
        <v>0.96354256233877889</v>
      </c>
      <c r="Y18" s="204">
        <v>0</v>
      </c>
      <c r="DA18" s="71" t="s">
        <v>2876</v>
      </c>
    </row>
    <row r="19" spans="1:105" ht="12" customHeight="1" x14ac:dyDescent="0.25">
      <c r="A19" s="18" t="s">
        <v>33</v>
      </c>
      <c r="B19" s="204">
        <v>0</v>
      </c>
      <c r="C19" s="204">
        <v>0</v>
      </c>
      <c r="D19" s="204">
        <v>0</v>
      </c>
      <c r="E19" s="204">
        <v>0</v>
      </c>
      <c r="F19" s="204">
        <v>0</v>
      </c>
      <c r="G19" s="204">
        <v>0</v>
      </c>
      <c r="H19" s="204">
        <v>0</v>
      </c>
      <c r="I19" s="204">
        <v>0</v>
      </c>
      <c r="J19" s="204">
        <v>0</v>
      </c>
      <c r="K19" s="204">
        <v>0</v>
      </c>
      <c r="L19" s="204">
        <v>0</v>
      </c>
      <c r="M19" s="204">
        <v>0</v>
      </c>
      <c r="N19" s="204">
        <v>0</v>
      </c>
      <c r="O19" s="204">
        <v>0</v>
      </c>
      <c r="P19" s="204">
        <v>0</v>
      </c>
      <c r="Q19" s="204">
        <v>0</v>
      </c>
      <c r="R19" s="204">
        <v>0</v>
      </c>
      <c r="S19" s="204">
        <v>0</v>
      </c>
      <c r="T19" s="204">
        <v>0</v>
      </c>
      <c r="U19" s="204">
        <v>0</v>
      </c>
      <c r="V19" s="204">
        <v>0</v>
      </c>
      <c r="W19" s="204">
        <v>0</v>
      </c>
      <c r="X19" s="204">
        <v>0</v>
      </c>
      <c r="Y19" s="204">
        <v>0</v>
      </c>
      <c r="DA19" s="71" t="s">
        <v>2877</v>
      </c>
    </row>
    <row r="20" spans="1:105" ht="12" customHeight="1" x14ac:dyDescent="0.25">
      <c r="A20" s="14" t="s">
        <v>34</v>
      </c>
      <c r="B20" s="204">
        <f t="shared" ref="B20:Y20" si="3">B21+B22</f>
        <v>169.90541702493553</v>
      </c>
      <c r="C20" s="204">
        <f t="shared" si="3"/>
        <v>182.95356835769564</v>
      </c>
      <c r="D20" s="204">
        <f t="shared" si="3"/>
        <v>175.90283748925191</v>
      </c>
      <c r="E20" s="204">
        <f t="shared" si="3"/>
        <v>213.43757523645741</v>
      </c>
      <c r="F20" s="204">
        <f t="shared" si="3"/>
        <v>215.58220120378331</v>
      </c>
      <c r="G20" s="204">
        <f t="shared" si="3"/>
        <v>223.43147033533961</v>
      </c>
      <c r="H20" s="204">
        <f t="shared" si="3"/>
        <v>204.57626827171109</v>
      </c>
      <c r="I20" s="204">
        <f t="shared" si="3"/>
        <v>162.98366294067071</v>
      </c>
      <c r="J20" s="204">
        <f t="shared" si="3"/>
        <v>143.786328460877</v>
      </c>
      <c r="K20" s="204">
        <f t="shared" si="3"/>
        <v>122.67987962166811</v>
      </c>
      <c r="L20" s="204">
        <f t="shared" si="3"/>
        <v>150.88306104901119</v>
      </c>
      <c r="M20" s="204">
        <f t="shared" si="3"/>
        <v>129.92226999140149</v>
      </c>
      <c r="N20" s="204">
        <f t="shared" si="3"/>
        <v>129.98675838349101</v>
      </c>
      <c r="O20" s="204">
        <f t="shared" si="3"/>
        <v>152.6888220120378</v>
      </c>
      <c r="P20" s="204">
        <f t="shared" si="3"/>
        <v>132.1578675838349</v>
      </c>
      <c r="Q20" s="204">
        <f t="shared" si="3"/>
        <v>122.52794496990541</v>
      </c>
      <c r="R20" s="204">
        <f t="shared" si="3"/>
        <v>129.92184006878759</v>
      </c>
      <c r="S20" s="204">
        <f t="shared" si="3"/>
        <v>137.32794496990539</v>
      </c>
      <c r="T20" s="204">
        <f t="shared" si="3"/>
        <v>124.9190885640585</v>
      </c>
      <c r="U20" s="204">
        <f t="shared" si="3"/>
        <v>108.84075666380051</v>
      </c>
      <c r="V20" s="204">
        <f t="shared" si="3"/>
        <v>113.46216680997421</v>
      </c>
      <c r="W20" s="204">
        <f t="shared" si="3"/>
        <v>118.8910032492482</v>
      </c>
      <c r="X20" s="204">
        <f t="shared" si="3"/>
        <v>75.249291457923434</v>
      </c>
      <c r="Y20" s="204">
        <f t="shared" si="3"/>
        <v>65.92415614608808</v>
      </c>
      <c r="DA20" s="71"/>
    </row>
    <row r="21" spans="1:105" ht="12" customHeight="1" x14ac:dyDescent="0.25">
      <c r="A21" s="18" t="s">
        <v>73</v>
      </c>
      <c r="B21" s="204">
        <v>149.09716251074809</v>
      </c>
      <c r="C21" s="204">
        <v>164.3379191745486</v>
      </c>
      <c r="D21" s="204">
        <v>158.03955288048149</v>
      </c>
      <c r="E21" s="204">
        <v>213.43757523645741</v>
      </c>
      <c r="F21" s="204">
        <v>215.58220120378331</v>
      </c>
      <c r="G21" s="204">
        <v>223.43147033533961</v>
      </c>
      <c r="H21" s="204">
        <v>204.57626827171109</v>
      </c>
      <c r="I21" s="204">
        <v>162.98366294067071</v>
      </c>
      <c r="J21" s="204">
        <v>143.786328460877</v>
      </c>
      <c r="K21" s="204">
        <v>122.67987962166811</v>
      </c>
      <c r="L21" s="204">
        <v>150.88306104901119</v>
      </c>
      <c r="M21" s="204">
        <v>129.92226999140149</v>
      </c>
      <c r="N21" s="204">
        <v>129.98675838349101</v>
      </c>
      <c r="O21" s="204">
        <v>152.6888220120378</v>
      </c>
      <c r="P21" s="204">
        <v>132.1578675838349</v>
      </c>
      <c r="Q21" s="204">
        <v>122.52794496990541</v>
      </c>
      <c r="R21" s="204">
        <v>129.92184006878759</v>
      </c>
      <c r="S21" s="204">
        <v>137.32794496990539</v>
      </c>
      <c r="T21" s="204">
        <v>124.9190885640585</v>
      </c>
      <c r="U21" s="204">
        <v>108.84075666380051</v>
      </c>
      <c r="V21" s="204">
        <v>113.46216680997421</v>
      </c>
      <c r="W21" s="204">
        <v>118.8910032492482</v>
      </c>
      <c r="X21" s="204">
        <v>75.249291457923434</v>
      </c>
      <c r="Y21" s="204">
        <v>65.92415614608808</v>
      </c>
      <c r="DA21" s="71" t="s">
        <v>2878</v>
      </c>
    </row>
    <row r="22" spans="1:105" ht="12" customHeight="1" x14ac:dyDescent="0.25">
      <c r="A22" s="18" t="s">
        <v>36</v>
      </c>
      <c r="B22" s="204">
        <v>20.808254514187439</v>
      </c>
      <c r="C22" s="204">
        <v>18.615649183147031</v>
      </c>
      <c r="D22" s="204">
        <v>17.863284608770421</v>
      </c>
      <c r="E22" s="204">
        <v>0</v>
      </c>
      <c r="F22" s="204">
        <v>0</v>
      </c>
      <c r="G22" s="204">
        <v>0</v>
      </c>
      <c r="H22" s="204">
        <v>0</v>
      </c>
      <c r="I22" s="204">
        <v>0</v>
      </c>
      <c r="J22" s="204">
        <v>0</v>
      </c>
      <c r="K22" s="204">
        <v>0</v>
      </c>
      <c r="L22" s="204">
        <v>0</v>
      </c>
      <c r="M22" s="204">
        <v>0</v>
      </c>
      <c r="N22" s="204">
        <v>0</v>
      </c>
      <c r="O22" s="204">
        <v>0</v>
      </c>
      <c r="P22" s="204">
        <v>0</v>
      </c>
      <c r="Q22" s="204">
        <v>0</v>
      </c>
      <c r="R22" s="204">
        <v>0</v>
      </c>
      <c r="S22" s="204">
        <v>0</v>
      </c>
      <c r="T22" s="204">
        <v>0</v>
      </c>
      <c r="U22" s="204">
        <v>0</v>
      </c>
      <c r="V22" s="204">
        <v>0</v>
      </c>
      <c r="W22" s="204">
        <v>0</v>
      </c>
      <c r="X22" s="204">
        <v>0</v>
      </c>
      <c r="Y22" s="204">
        <v>0</v>
      </c>
      <c r="DA22" s="71" t="s">
        <v>2879</v>
      </c>
    </row>
    <row r="23" spans="1:105" ht="12" customHeight="1" x14ac:dyDescent="0.25">
      <c r="A23" s="14" t="s">
        <v>37</v>
      </c>
      <c r="B23" s="204">
        <f t="shared" ref="B23:Y23" si="4">B24+B25+B26+B27+B28+B29</f>
        <v>0</v>
      </c>
      <c r="C23" s="204">
        <f t="shared" si="4"/>
        <v>0</v>
      </c>
      <c r="D23" s="204">
        <f t="shared" si="4"/>
        <v>0</v>
      </c>
      <c r="E23" s="204">
        <f t="shared" si="4"/>
        <v>401.02226999140152</v>
      </c>
      <c r="F23" s="204">
        <f t="shared" si="4"/>
        <v>614.26388650042986</v>
      </c>
      <c r="G23" s="204">
        <f t="shared" si="4"/>
        <v>681.61848667239906</v>
      </c>
      <c r="H23" s="204">
        <f t="shared" si="4"/>
        <v>551.638521066208</v>
      </c>
      <c r="I23" s="204">
        <f t="shared" si="4"/>
        <v>720.05124677558024</v>
      </c>
      <c r="J23" s="204">
        <f t="shared" si="4"/>
        <v>681.30791057609622</v>
      </c>
      <c r="K23" s="204">
        <f t="shared" si="4"/>
        <v>836.78220120378319</v>
      </c>
      <c r="L23" s="204">
        <f t="shared" si="4"/>
        <v>1097.5446259673261</v>
      </c>
      <c r="M23" s="204">
        <f t="shared" si="4"/>
        <v>1341.9795356835771</v>
      </c>
      <c r="N23" s="204">
        <f t="shared" si="4"/>
        <v>1366.2943250214962</v>
      </c>
      <c r="O23" s="204">
        <f t="shared" si="4"/>
        <v>1223.3926053310404</v>
      </c>
      <c r="P23" s="204">
        <f t="shared" si="4"/>
        <v>1251.8868443680133</v>
      </c>
      <c r="Q23" s="204">
        <f t="shared" si="4"/>
        <v>1201.3949269131556</v>
      </c>
      <c r="R23" s="204">
        <f t="shared" si="4"/>
        <v>1329.9108340498708</v>
      </c>
      <c r="S23" s="204">
        <f t="shared" si="4"/>
        <v>1235.2162510748065</v>
      </c>
      <c r="T23" s="204">
        <f t="shared" si="4"/>
        <v>1204.8081306608321</v>
      </c>
      <c r="U23" s="204">
        <f t="shared" si="4"/>
        <v>1157.4502467894958</v>
      </c>
      <c r="V23" s="204">
        <f t="shared" si="4"/>
        <v>1141.4927687307024</v>
      </c>
      <c r="W23" s="204">
        <f t="shared" si="4"/>
        <v>1314.5652405248068</v>
      </c>
      <c r="X23" s="204">
        <f t="shared" si="4"/>
        <v>1309.2163643641072</v>
      </c>
      <c r="Y23" s="204">
        <f t="shared" si="4"/>
        <v>1269.1664907744523</v>
      </c>
      <c r="DA23" s="71"/>
    </row>
    <row r="24" spans="1:105" ht="12" customHeight="1" x14ac:dyDescent="0.25">
      <c r="A24" s="18" t="s">
        <v>38</v>
      </c>
      <c r="B24" s="204">
        <v>0</v>
      </c>
      <c r="C24" s="204">
        <v>0</v>
      </c>
      <c r="D24" s="204">
        <v>0</v>
      </c>
      <c r="E24" s="204">
        <v>401.02226999140152</v>
      </c>
      <c r="F24" s="204">
        <v>614.26388650042986</v>
      </c>
      <c r="G24" s="204">
        <v>681.61848667239906</v>
      </c>
      <c r="H24" s="204">
        <v>551.638521066208</v>
      </c>
      <c r="I24" s="204">
        <v>719.18890799656049</v>
      </c>
      <c r="J24" s="204">
        <v>681.30791057609622</v>
      </c>
      <c r="K24" s="204">
        <v>836.00842648323294</v>
      </c>
      <c r="L24" s="204">
        <v>1097.5446259673261</v>
      </c>
      <c r="M24" s="204">
        <v>1341.9795356835771</v>
      </c>
      <c r="N24" s="204">
        <v>1365.577558039553</v>
      </c>
      <c r="O24" s="204">
        <v>1222.914875322442</v>
      </c>
      <c r="P24" s="204">
        <v>1251.6957867583831</v>
      </c>
      <c r="Q24" s="204">
        <v>1201.132158211522</v>
      </c>
      <c r="R24" s="204">
        <v>1328.5564918314701</v>
      </c>
      <c r="S24" s="204">
        <v>1234.3795356835769</v>
      </c>
      <c r="T24" s="204">
        <v>1202.851848667239</v>
      </c>
      <c r="U24" s="204">
        <v>1155.7036113499571</v>
      </c>
      <c r="V24" s="204">
        <v>1139.50988822012</v>
      </c>
      <c r="W24" s="204">
        <v>1312.2432502149611</v>
      </c>
      <c r="X24" s="204">
        <v>1307.299140154772</v>
      </c>
      <c r="Y24" s="204">
        <v>1267.7462596732589</v>
      </c>
      <c r="DA24" s="71" t="s">
        <v>2880</v>
      </c>
    </row>
    <row r="25" spans="1:105" ht="12" customHeight="1" x14ac:dyDescent="0.25">
      <c r="A25" s="18" t="s">
        <v>74</v>
      </c>
      <c r="B25" s="204">
        <v>0</v>
      </c>
      <c r="C25" s="204">
        <v>0</v>
      </c>
      <c r="D25" s="204">
        <v>0</v>
      </c>
      <c r="E25" s="204">
        <v>0</v>
      </c>
      <c r="F25" s="204">
        <v>0</v>
      </c>
      <c r="G25" s="204">
        <v>0</v>
      </c>
      <c r="H25" s="204">
        <v>0</v>
      </c>
      <c r="I25" s="204">
        <v>0</v>
      </c>
      <c r="J25" s="204">
        <v>0</v>
      </c>
      <c r="K25" s="204">
        <v>0</v>
      </c>
      <c r="L25" s="204">
        <v>0</v>
      </c>
      <c r="M25" s="204">
        <v>0</v>
      </c>
      <c r="N25" s="204">
        <v>0.2149613069647463</v>
      </c>
      <c r="O25" s="204">
        <v>0.47773000859845233</v>
      </c>
      <c r="P25" s="204">
        <v>0.19105760963026661</v>
      </c>
      <c r="Q25" s="204">
        <v>0.26276870163370591</v>
      </c>
      <c r="R25" s="204">
        <v>0.28658641444539978</v>
      </c>
      <c r="S25" s="204">
        <v>0.28658641444539978</v>
      </c>
      <c r="T25" s="204">
        <v>0.28658641444539978</v>
      </c>
      <c r="U25" s="204">
        <v>0.1194325021496131</v>
      </c>
      <c r="V25" s="204">
        <v>0.2149613069647463</v>
      </c>
      <c r="W25" s="204">
        <v>1.2295470516976279</v>
      </c>
      <c r="X25" s="204">
        <v>0.88209289289341752</v>
      </c>
      <c r="Y25" s="204">
        <v>0.94299776620770337</v>
      </c>
      <c r="DA25" s="71" t="s">
        <v>2881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0</v>
      </c>
      <c r="G26" s="204">
        <v>0</v>
      </c>
      <c r="H26" s="204">
        <v>0</v>
      </c>
      <c r="I26" s="204">
        <v>0.8623387790197764</v>
      </c>
      <c r="J26" s="204">
        <v>0</v>
      </c>
      <c r="K26" s="204">
        <v>0.77377472055030094</v>
      </c>
      <c r="L26" s="204">
        <v>0</v>
      </c>
      <c r="M26" s="204">
        <v>0</v>
      </c>
      <c r="N26" s="204">
        <v>0.50180567497850381</v>
      </c>
      <c r="O26" s="204">
        <v>0</v>
      </c>
      <c r="P26" s="204">
        <v>0</v>
      </c>
      <c r="Q26" s="204">
        <v>0</v>
      </c>
      <c r="R26" s="204">
        <v>1.0677558039552879</v>
      </c>
      <c r="S26" s="204">
        <v>0.55012897678417882</v>
      </c>
      <c r="T26" s="204">
        <v>1.3332760103181429</v>
      </c>
      <c r="U26" s="204">
        <v>1.2862424763542559</v>
      </c>
      <c r="V26" s="204">
        <v>1.4308684436801371</v>
      </c>
      <c r="W26" s="204">
        <v>0.68254514187446258</v>
      </c>
      <c r="X26" s="204">
        <v>0.635597592433362</v>
      </c>
      <c r="Y26" s="204">
        <v>0</v>
      </c>
      <c r="DA26" s="71" t="s">
        <v>2882</v>
      </c>
    </row>
    <row r="27" spans="1:105" ht="12" customHeight="1" x14ac:dyDescent="0.25">
      <c r="A27" s="18" t="s">
        <v>76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0</v>
      </c>
      <c r="R27" s="204">
        <v>0</v>
      </c>
      <c r="S27" s="204">
        <v>0</v>
      </c>
      <c r="T27" s="204">
        <v>0</v>
      </c>
      <c r="U27" s="204">
        <v>0</v>
      </c>
      <c r="V27" s="204">
        <v>0</v>
      </c>
      <c r="W27" s="204">
        <v>0</v>
      </c>
      <c r="X27" s="204">
        <v>0</v>
      </c>
      <c r="Y27" s="204">
        <v>0</v>
      </c>
      <c r="DA27" s="71" t="s">
        <v>2883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2884</v>
      </c>
    </row>
    <row r="29" spans="1:105" ht="12" customHeight="1" x14ac:dyDescent="0.25">
      <c r="A29" s="18" t="s">
        <v>78</v>
      </c>
      <c r="B29" s="204">
        <v>0</v>
      </c>
      <c r="C29" s="204">
        <v>0</v>
      </c>
      <c r="D29" s="204">
        <v>0</v>
      </c>
      <c r="E29" s="204">
        <v>0</v>
      </c>
      <c r="F29" s="204">
        <v>0</v>
      </c>
      <c r="G29" s="204">
        <v>0</v>
      </c>
      <c r="H29" s="204">
        <v>0</v>
      </c>
      <c r="I29" s="204">
        <v>0</v>
      </c>
      <c r="J29" s="204">
        <v>0</v>
      </c>
      <c r="K29" s="204">
        <v>0</v>
      </c>
      <c r="L29" s="204">
        <v>0</v>
      </c>
      <c r="M29" s="204">
        <v>0</v>
      </c>
      <c r="N29" s="204">
        <v>0</v>
      </c>
      <c r="O29" s="204">
        <v>0</v>
      </c>
      <c r="P29" s="204">
        <v>0</v>
      </c>
      <c r="Q29" s="204">
        <v>0</v>
      </c>
      <c r="R29" s="204">
        <v>0</v>
      </c>
      <c r="S29" s="204">
        <v>0</v>
      </c>
      <c r="T29" s="204">
        <v>0.33641956882970048</v>
      </c>
      <c r="U29" s="204">
        <v>0.34096046103466182</v>
      </c>
      <c r="V29" s="204">
        <v>0.33705075993740219</v>
      </c>
      <c r="W29" s="204">
        <v>0.409898116273619</v>
      </c>
      <c r="X29" s="204">
        <v>0.39953372400830472</v>
      </c>
      <c r="Y29" s="204">
        <v>0.47723333498569948</v>
      </c>
      <c r="DA29" s="71" t="s">
        <v>2885</v>
      </c>
    </row>
    <row r="30" spans="1:105" ht="12" customHeight="1" x14ac:dyDescent="0.25">
      <c r="A30" s="14" t="s">
        <v>39</v>
      </c>
      <c r="B30" s="204">
        <v>0</v>
      </c>
      <c r="C30" s="204">
        <v>0</v>
      </c>
      <c r="D30" s="204">
        <v>0</v>
      </c>
      <c r="E30" s="204">
        <v>30.62003439380911</v>
      </c>
      <c r="F30" s="204">
        <v>38.931900257953558</v>
      </c>
      <c r="G30" s="204">
        <v>44.52089423903697</v>
      </c>
      <c r="H30" s="204">
        <v>42.538435081685293</v>
      </c>
      <c r="I30" s="204">
        <v>61.24006878761822</v>
      </c>
      <c r="J30" s="204">
        <v>71.677644024075661</v>
      </c>
      <c r="K30" s="204">
        <v>93.006620808254496</v>
      </c>
      <c r="L30" s="204">
        <v>99.933104041272557</v>
      </c>
      <c r="M30" s="204">
        <v>103.4441960447119</v>
      </c>
      <c r="N30" s="204">
        <v>113.5234737747205</v>
      </c>
      <c r="O30" s="204">
        <v>144.62115219260531</v>
      </c>
      <c r="P30" s="204">
        <v>83.166122098022342</v>
      </c>
      <c r="Q30" s="204">
        <v>67.784436801375747</v>
      </c>
      <c r="R30" s="204">
        <v>49.608254514187443</v>
      </c>
      <c r="S30" s="204">
        <v>63.891315563198617</v>
      </c>
      <c r="T30" s="204">
        <v>62.959759243336187</v>
      </c>
      <c r="U30" s="204">
        <v>53.190971625107473</v>
      </c>
      <c r="V30" s="204">
        <v>51.280223559759243</v>
      </c>
      <c r="W30" s="204">
        <v>55.125623387790192</v>
      </c>
      <c r="X30" s="204">
        <v>48.676784178847797</v>
      </c>
      <c r="Y30" s="204">
        <v>41.153138435081679</v>
      </c>
      <c r="DA30" s="71" t="s">
        <v>2886</v>
      </c>
    </row>
    <row r="31" spans="1:105" ht="12" customHeight="1" x14ac:dyDescent="0.25">
      <c r="A31" s="21" t="s">
        <v>40</v>
      </c>
      <c r="B31" s="207">
        <v>344.36801375752361</v>
      </c>
      <c r="C31" s="207">
        <v>354.94411006018908</v>
      </c>
      <c r="D31" s="207">
        <v>350.38693035253652</v>
      </c>
      <c r="E31" s="207">
        <v>355.63198624247627</v>
      </c>
      <c r="F31" s="207">
        <v>380.82545141874459</v>
      </c>
      <c r="G31" s="207">
        <v>379.4496990541702</v>
      </c>
      <c r="H31" s="207">
        <v>392.17540842648322</v>
      </c>
      <c r="I31" s="207">
        <v>418.22871883061049</v>
      </c>
      <c r="J31" s="207">
        <v>402.23559759243341</v>
      </c>
      <c r="K31" s="207">
        <v>384.69475494411012</v>
      </c>
      <c r="L31" s="207">
        <v>387.79019776440242</v>
      </c>
      <c r="M31" s="207">
        <v>391.40154772141011</v>
      </c>
      <c r="N31" s="207">
        <v>372.48495270851242</v>
      </c>
      <c r="O31" s="207">
        <v>371.19518486672399</v>
      </c>
      <c r="P31" s="207">
        <v>367.84178847807391</v>
      </c>
      <c r="Q31" s="207">
        <v>386.24247635425621</v>
      </c>
      <c r="R31" s="207">
        <v>398.71023215821151</v>
      </c>
      <c r="S31" s="207">
        <v>414.18744625967321</v>
      </c>
      <c r="T31" s="207">
        <v>401.37575236457428</v>
      </c>
      <c r="U31" s="207">
        <v>392.51934651762679</v>
      </c>
      <c r="V31" s="207">
        <v>404.72914875322442</v>
      </c>
      <c r="W31" s="207">
        <v>433.70593293207219</v>
      </c>
      <c r="X31" s="207">
        <v>396.13069647463448</v>
      </c>
      <c r="Y31" s="207">
        <v>376.35425623387789</v>
      </c>
      <c r="DA31" s="86" t="s">
        <v>2887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WWP_emi!B5</f>
        <v>743.03830743596575</v>
      </c>
      <c r="C33" s="203">
        <f>WWP_emi!C5</f>
        <v>704.90819230420573</v>
      </c>
      <c r="D33" s="203">
        <f>WWP_emi!D5</f>
        <v>663.4700080031655</v>
      </c>
      <c r="E33" s="203">
        <f>WWP_emi!E5</f>
        <v>671.40640180128344</v>
      </c>
      <c r="F33" s="203">
        <f>WWP_emi!F5</f>
        <v>725.74653133866173</v>
      </c>
      <c r="G33" s="203">
        <f>WWP_emi!G5</f>
        <v>753.34525080320384</v>
      </c>
      <c r="H33" s="203">
        <f>WWP_emi!H5</f>
        <v>691.28563798598236</v>
      </c>
      <c r="I33" s="203">
        <f>WWP_emi!I5</f>
        <v>595.12168827393111</v>
      </c>
      <c r="J33" s="203">
        <f>WWP_emi!J5</f>
        <v>520.45427371716585</v>
      </c>
      <c r="K33" s="203">
        <f>WWP_emi!K5</f>
        <v>429.46701879097282</v>
      </c>
      <c r="L33" s="203">
        <f>WWP_emi!L5</f>
        <v>563.57006871343526</v>
      </c>
      <c r="M33" s="203">
        <f>WWP_emi!M5</f>
        <v>435.00037553265128</v>
      </c>
      <c r="N33" s="203">
        <f>WWP_emi!N5</f>
        <v>410.39663124466858</v>
      </c>
      <c r="O33" s="203">
        <f>WWP_emi!O5</f>
        <v>432.27509545906258</v>
      </c>
      <c r="P33" s="203">
        <f>WWP_emi!P5</f>
        <v>363.59230723548501</v>
      </c>
      <c r="Q33" s="203">
        <f>WWP_emi!Q5</f>
        <v>329.58877127989592</v>
      </c>
      <c r="R33" s="203">
        <f>WWP_emi!R5</f>
        <v>350.41431466548812</v>
      </c>
      <c r="S33" s="203">
        <f>WWP_emi!S5</f>
        <v>371.0962455934889</v>
      </c>
      <c r="T33" s="203">
        <f>WWP_emi!T5</f>
        <v>366.52069001508528</v>
      </c>
      <c r="U33" s="203">
        <f>WWP_emi!U5</f>
        <v>322.10290445029909</v>
      </c>
      <c r="V33" s="203">
        <f>WWP_emi!V5</f>
        <v>331.10422322390508</v>
      </c>
      <c r="W33" s="203">
        <f>WWP_emi!W5</f>
        <v>347.80935866490398</v>
      </c>
      <c r="X33" s="203">
        <f>WWP_emi!X5</f>
        <v>252.372638230761</v>
      </c>
      <c r="Y33" s="203">
        <f>WWP_emi!Y5</f>
        <v>235.26803638462499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55.353139414426387</v>
      </c>
      <c r="C35" s="284">
        <f t="shared" si="5"/>
        <v>62.092335112070458</v>
      </c>
      <c r="D35" s="284">
        <f t="shared" si="5"/>
        <v>63.540619672124457</v>
      </c>
      <c r="E35" s="284">
        <f t="shared" si="5"/>
        <v>115.74787393284657</v>
      </c>
      <c r="F35" s="284">
        <f t="shared" si="5"/>
        <v>136.52126885616107</v>
      </c>
      <c r="G35" s="284">
        <f t="shared" si="5"/>
        <v>152.46654995060243</v>
      </c>
      <c r="H35" s="284">
        <f t="shared" si="5"/>
        <v>131.47417810806121</v>
      </c>
      <c r="I35" s="284">
        <f t="shared" si="5"/>
        <v>145.40992412115432</v>
      </c>
      <c r="J35" s="284">
        <f t="shared" si="5"/>
        <v>157.01675891270347</v>
      </c>
      <c r="K35" s="284">
        <f t="shared" si="5"/>
        <v>202.02701214363915</v>
      </c>
      <c r="L35" s="284">
        <f t="shared" si="5"/>
        <v>211.2005062651568</v>
      </c>
      <c r="M35" s="284">
        <f t="shared" si="5"/>
        <v>228.38364915494509</v>
      </c>
      <c r="N35" s="284">
        <f t="shared" si="5"/>
        <v>243.40508553219371</v>
      </c>
      <c r="O35" s="284">
        <f t="shared" si="5"/>
        <v>230.76149819907397</v>
      </c>
      <c r="P35" s="284">
        <f t="shared" si="5"/>
        <v>223.84850034094683</v>
      </c>
      <c r="Q35" s="284">
        <f t="shared" si="5"/>
        <v>196.37116436061461</v>
      </c>
      <c r="R35" s="284">
        <f t="shared" si="5"/>
        <v>217.42350705113344</v>
      </c>
      <c r="S35" s="284">
        <f t="shared" si="5"/>
        <v>214.82269948204001</v>
      </c>
      <c r="T35" s="284">
        <f t="shared" si="5"/>
        <v>211.45482440041232</v>
      </c>
      <c r="U35" s="284">
        <f t="shared" si="5"/>
        <v>181.76133094697272</v>
      </c>
      <c r="V35" s="284">
        <f t="shared" si="5"/>
        <v>160.78557584856728</v>
      </c>
      <c r="W35" s="284">
        <f t="shared" si="5"/>
        <v>179.3716212901731</v>
      </c>
      <c r="X35" s="284">
        <f t="shared" si="5"/>
        <v>161.3751644288154</v>
      </c>
      <c r="Y35" s="284">
        <f t="shared" si="5"/>
        <v>148.32433011499342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124.166351216028</v>
      </c>
      <c r="C36" s="344">
        <f t="shared" si="6"/>
        <v>118.81908485023364</v>
      </c>
      <c r="D36" s="344">
        <f t="shared" si="6"/>
        <v>124.76757653104983</v>
      </c>
      <c r="E36" s="344">
        <f t="shared" si="6"/>
        <v>137.51505167952953</v>
      </c>
      <c r="F36" s="344">
        <f t="shared" si="6"/>
        <v>149.60895259320566</v>
      </c>
      <c r="G36" s="344">
        <f t="shared" si="6"/>
        <v>145.53955666894095</v>
      </c>
      <c r="H36" s="344">
        <f t="shared" si="6"/>
        <v>135.15873100424497</v>
      </c>
      <c r="I36" s="344">
        <f t="shared" si="6"/>
        <v>138.86565895518817</v>
      </c>
      <c r="J36" s="344">
        <f t="shared" si="6"/>
        <v>151.50062581690798</v>
      </c>
      <c r="K36" s="344">
        <f t="shared" si="6"/>
        <v>169.74113620264802</v>
      </c>
      <c r="L36" s="344">
        <f t="shared" si="6"/>
        <v>172.65246391315128</v>
      </c>
      <c r="M36" s="344">
        <f t="shared" si="6"/>
        <v>177.03919286140336</v>
      </c>
      <c r="N36" s="344">
        <f t="shared" si="6"/>
        <v>192.15121550228386</v>
      </c>
      <c r="O36" s="344">
        <f t="shared" si="6"/>
        <v>200.40871792545505</v>
      </c>
      <c r="P36" s="344">
        <f t="shared" si="6"/>
        <v>192.49793257338933</v>
      </c>
      <c r="Q36" s="344">
        <f t="shared" si="6"/>
        <v>189.32826560729592</v>
      </c>
      <c r="R36" s="344">
        <f t="shared" si="6"/>
        <v>198.98309626481168</v>
      </c>
      <c r="S36" s="344">
        <f t="shared" si="6"/>
        <v>195.81649866469533</v>
      </c>
      <c r="T36" s="344">
        <f t="shared" si="6"/>
        <v>195.66354361426693</v>
      </c>
      <c r="U36" s="344">
        <f t="shared" si="6"/>
        <v>186.79312230126808</v>
      </c>
      <c r="V36" s="344">
        <f t="shared" si="6"/>
        <v>191.12818539845705</v>
      </c>
      <c r="W36" s="344">
        <f t="shared" si="6"/>
        <v>167.87837833336224</v>
      </c>
      <c r="X36" s="344">
        <f t="shared" si="6"/>
        <v>155.97334992040177</v>
      </c>
      <c r="Y36" s="344">
        <f t="shared" si="6"/>
        <v>162.40565192708948</v>
      </c>
      <c r="DA36" s="119"/>
    </row>
    <row r="37" spans="1:105" ht="12" customHeight="1" x14ac:dyDescent="0.25">
      <c r="A37" s="158" t="s">
        <v>2136</v>
      </c>
      <c r="B37" s="344">
        <f>IF(WWP_ued!B$5=0,"",WWP_ued!B$5/B$5*1000)</f>
        <v>60.545417227049022</v>
      </c>
      <c r="C37" s="344">
        <f>IF(WWP_ued!C$5=0,"",WWP_ued!C$5/C$5*1000)</f>
        <v>58.262316991844443</v>
      </c>
      <c r="D37" s="344">
        <f>IF(WWP_ued!D$5=0,"",WWP_ued!D$5/D$5*1000)</f>
        <v>61.257048698434566</v>
      </c>
      <c r="E37" s="344">
        <f>IF(WWP_ued!E$5=0,"",WWP_ued!E$5/E$5*1000)</f>
        <v>62.664717674446273</v>
      </c>
      <c r="F37" s="344">
        <f>IF(WWP_ued!F$5=0,"",WWP_ued!F$5/F$5*1000)</f>
        <v>66.888383872492938</v>
      </c>
      <c r="G37" s="344">
        <f>IF(WWP_ued!G$5=0,"",WWP_ued!G$5/G$5*1000)</f>
        <v>64.731274860932444</v>
      </c>
      <c r="H37" s="344">
        <f>IF(WWP_ued!H$5=0,"",WWP_ued!H$5/H$5*1000)</f>
        <v>60.835477718384489</v>
      </c>
      <c r="I37" s="344">
        <f>IF(WWP_ued!I$5=0,"",WWP_ued!I$5/I$5*1000)</f>
        <v>61.829843477000374</v>
      </c>
      <c r="J37" s="344">
        <f>IF(WWP_ued!J$5=0,"",WWP_ued!J$5/J$5*1000)</f>
        <v>67.549272525539777</v>
      </c>
      <c r="K37" s="344">
        <f>IF(WWP_ued!K$5=0,"",WWP_ued!K$5/K$5*1000)</f>
        <v>74.784823079630428</v>
      </c>
      <c r="L37" s="344">
        <f>IF(WWP_ued!L$5=0,"",WWP_ued!L$5/L$5*1000)</f>
        <v>75.095457389626688</v>
      </c>
      <c r="M37" s="344">
        <f>IF(WWP_ued!M$5=0,"",WWP_ued!M$5/M$5*1000)</f>
        <v>76.294754449852633</v>
      </c>
      <c r="N37" s="344">
        <f>IF(WWP_ued!N$5=0,"",WWP_ued!N$5/N$5*1000)</f>
        <v>82.653490500678814</v>
      </c>
      <c r="O37" s="344">
        <f>IF(WWP_ued!O$5=0,"",WWP_ued!O$5/O$5*1000)</f>
        <v>86.865270548105926</v>
      </c>
      <c r="P37" s="344">
        <f>IF(WWP_ued!P$5=0,"",WWP_ued!P$5/P$5*1000)</f>
        <v>83.015427403539462</v>
      </c>
      <c r="Q37" s="344">
        <f>IF(WWP_ued!Q$5=0,"",WWP_ued!Q$5/Q$5*1000)</f>
        <v>81.901489908283182</v>
      </c>
      <c r="R37" s="344">
        <f>IF(WWP_ued!R$5=0,"",WWP_ued!R$5/R$5*1000)</f>
        <v>85.696317935460726</v>
      </c>
      <c r="S37" s="344">
        <f>IF(WWP_ued!S$5=0,"",WWP_ued!S$5/S$5*1000)</f>
        <v>84.84844627191984</v>
      </c>
      <c r="T37" s="344">
        <f>IF(WWP_ued!T$5=0,"",WWP_ued!T$5/T$5*1000)</f>
        <v>84.760821199312304</v>
      </c>
      <c r="U37" s="344">
        <f>IF(WWP_ued!U$5=0,"",WWP_ued!U$5/U$5*1000)</f>
        <v>80.939530937585104</v>
      </c>
      <c r="V37" s="344">
        <f>IF(WWP_ued!V$5=0,"",WWP_ued!V$5/V$5*1000)</f>
        <v>82.992060900167303</v>
      </c>
      <c r="W37" s="344">
        <f>IF(WWP_ued!W$5=0,"",WWP_ued!W$5/W$5*1000)</f>
        <v>72.637301956509333</v>
      </c>
      <c r="X37" s="344">
        <f>IF(WWP_ued!X$5=0,"",WWP_ued!X$5/X$5*1000)</f>
        <v>67.192644485896182</v>
      </c>
      <c r="Y37" s="344">
        <f>IF(WWP_ued!Y$5=0,"",WWP_ued!Y$5/Y$5*1000)</f>
        <v>69.896427737382766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1.1863468486232698</v>
      </c>
      <c r="C38" s="345">
        <f t="shared" si="7"/>
        <v>1.1204583523192371</v>
      </c>
      <c r="D38" s="345">
        <f t="shared" si="7"/>
        <v>1.0893354430300553</v>
      </c>
      <c r="E38" s="345">
        <f t="shared" si="7"/>
        <v>0.6365952082174785</v>
      </c>
      <c r="F38" s="345">
        <f t="shared" si="7"/>
        <v>0.55090036983942525</v>
      </c>
      <c r="G38" s="345">
        <f t="shared" si="7"/>
        <v>0.53835206306564809</v>
      </c>
      <c r="H38" s="345">
        <f t="shared" si="7"/>
        <v>0.55007740894230417</v>
      </c>
      <c r="I38" s="345">
        <f t="shared" si="7"/>
        <v>0.4163989837766931</v>
      </c>
      <c r="J38" s="345">
        <f t="shared" si="7"/>
        <v>0.38364102342737683</v>
      </c>
      <c r="K38" s="345">
        <f t="shared" si="7"/>
        <v>0.2898535237349974</v>
      </c>
      <c r="L38" s="345">
        <f t="shared" si="7"/>
        <v>0.31267335787770556</v>
      </c>
      <c r="M38" s="345">
        <f t="shared" si="7"/>
        <v>0.21668941905864403</v>
      </c>
      <c r="N38" s="345">
        <f t="shared" si="7"/>
        <v>0.20365277840182489</v>
      </c>
      <c r="O38" s="345">
        <f t="shared" si="7"/>
        <v>0.22570274465757093</v>
      </c>
      <c r="P38" s="345">
        <f t="shared" si="7"/>
        <v>0.19631383153929111</v>
      </c>
      <c r="Q38" s="345">
        <f t="shared" si="7"/>
        <v>0.18399881501217247</v>
      </c>
      <c r="R38" s="345">
        <f t="shared" si="7"/>
        <v>0.18226903228877833</v>
      </c>
      <c r="S38" s="345">
        <f t="shared" si="7"/>
        <v>0.19887791047095468</v>
      </c>
      <c r="T38" s="345">
        <f t="shared" si="7"/>
        <v>0.20233706292492376</v>
      </c>
      <c r="U38" s="345">
        <f t="shared" si="7"/>
        <v>0.18647525829025557</v>
      </c>
      <c r="V38" s="345">
        <f t="shared" si="7"/>
        <v>0.19190859651199318</v>
      </c>
      <c r="W38" s="345">
        <f t="shared" si="7"/>
        <v>0.17950332223998963</v>
      </c>
      <c r="X38" s="345">
        <f t="shared" si="7"/>
        <v>0.13658738648468915</v>
      </c>
      <c r="Y38" s="345">
        <f t="shared" si="7"/>
        <v>0.13307818027613391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final energy consumption"</f>
        <v>DE: Wood and wood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3">
        <v>626.32467755803964</v>
      </c>
      <c r="C5" s="223">
        <v>629.12484952708542</v>
      </c>
      <c r="D5" s="223">
        <v>609.05941530524501</v>
      </c>
      <c r="E5" s="223">
        <v>1054.683404987102</v>
      </c>
      <c r="F5" s="223">
        <v>1317.3825451418741</v>
      </c>
      <c r="G5" s="223">
        <v>1399.3542562338771</v>
      </c>
      <c r="H5" s="223">
        <v>1256.7061049011179</v>
      </c>
      <c r="I5" s="223">
        <v>1429.210232158212</v>
      </c>
      <c r="J5" s="223">
        <v>1356.6178847807389</v>
      </c>
      <c r="K5" s="223">
        <v>1481.6691315563201</v>
      </c>
      <c r="L5" s="223">
        <v>1802.424333619949</v>
      </c>
      <c r="M5" s="223">
        <v>2007.483233018057</v>
      </c>
      <c r="N5" s="223">
        <v>2015.178159931213</v>
      </c>
      <c r="O5" s="223">
        <v>1915.2407566638001</v>
      </c>
      <c r="P5" s="223">
        <v>1852.0972484952699</v>
      </c>
      <c r="Q5" s="223">
        <v>1791.2548581255371</v>
      </c>
      <c r="R5" s="223">
        <v>1922.5115219260531</v>
      </c>
      <c r="S5" s="223">
        <v>1865.9500429922621</v>
      </c>
      <c r="T5" s="223">
        <v>1811.4362475997841</v>
      </c>
      <c r="U5" s="223">
        <v>1727.322473788636</v>
      </c>
      <c r="V5" s="223">
        <v>1725.3225193755859</v>
      </c>
      <c r="W5" s="223">
        <v>1937.620732166145</v>
      </c>
      <c r="X5" s="223">
        <v>1847.700909476373</v>
      </c>
      <c r="Y5" s="223">
        <v>1767.8933984252701</v>
      </c>
      <c r="DA5" s="89" t="s">
        <v>2871</v>
      </c>
    </row>
    <row r="6" spans="1:105" ht="12" customHeight="1" x14ac:dyDescent="0.25">
      <c r="A6" s="55" t="s">
        <v>91</v>
      </c>
      <c r="B6" s="259">
        <v>14.34799803538084</v>
      </c>
      <c r="C6" s="259">
        <v>14.78776964116574</v>
      </c>
      <c r="D6" s="259">
        <v>14.583881926546781</v>
      </c>
      <c r="E6" s="259">
        <v>14.939355460425659</v>
      </c>
      <c r="F6" s="259">
        <v>16.026923929433138</v>
      </c>
      <c r="G6" s="259">
        <v>15.99888159430088</v>
      </c>
      <c r="H6" s="259">
        <v>16.45433570193682</v>
      </c>
      <c r="I6" s="259">
        <v>17.492823019618928</v>
      </c>
      <c r="J6" s="259">
        <v>16.79250230306652</v>
      </c>
      <c r="K6" s="259">
        <v>16.049671909545321</v>
      </c>
      <c r="L6" s="259">
        <v>16.306320769239711</v>
      </c>
      <c r="M6" s="259">
        <v>16.38394114497703</v>
      </c>
      <c r="N6" s="259">
        <v>15.61597925263778</v>
      </c>
      <c r="O6" s="259">
        <v>15.59601250955785</v>
      </c>
      <c r="P6" s="259">
        <v>15.40037967200942</v>
      </c>
      <c r="Q6" s="259">
        <v>16.112986014875649</v>
      </c>
      <c r="R6" s="259">
        <v>16.651183691486271</v>
      </c>
      <c r="S6" s="259">
        <v>17.29100477479157</v>
      </c>
      <c r="T6" s="259">
        <v>16.751461731399331</v>
      </c>
      <c r="U6" s="259">
        <v>16.344906872651791</v>
      </c>
      <c r="V6" s="259">
        <v>16.850537801658781</v>
      </c>
      <c r="W6" s="259">
        <v>18.057116225236829</v>
      </c>
      <c r="X6" s="259">
        <v>16.42772677586364</v>
      </c>
      <c r="Y6" s="259">
        <v>15.59091853823808</v>
      </c>
      <c r="DA6" s="67" t="s">
        <v>2888</v>
      </c>
    </row>
    <row r="7" spans="1:105" ht="12" customHeight="1" x14ac:dyDescent="0.25">
      <c r="A7" s="173" t="s">
        <v>92</v>
      </c>
      <c r="B7" s="224">
        <v>15.595650038457441</v>
      </c>
      <c r="C7" s="224">
        <v>16.073662653441019</v>
      </c>
      <c r="D7" s="224">
        <v>15.852045572333459</v>
      </c>
      <c r="E7" s="224">
        <v>16.23842984828876</v>
      </c>
      <c r="F7" s="224">
        <v>17.420569488514278</v>
      </c>
      <c r="G7" s="224">
        <v>17.390088689457482</v>
      </c>
      <c r="H7" s="224">
        <v>17.885147502105252</v>
      </c>
      <c r="I7" s="224">
        <v>19.013938064803181</v>
      </c>
      <c r="J7" s="224">
        <v>18.252719894637519</v>
      </c>
      <c r="K7" s="224">
        <v>17.445295553853612</v>
      </c>
      <c r="L7" s="224">
        <v>17.724261705695341</v>
      </c>
      <c r="M7" s="224">
        <v>17.808631679322861</v>
      </c>
      <c r="N7" s="224">
        <v>16.97389049199759</v>
      </c>
      <c r="O7" s="224">
        <v>16.952187510388971</v>
      </c>
      <c r="P7" s="224">
        <v>16.739543121749371</v>
      </c>
      <c r="Q7" s="224">
        <v>17.514115233560489</v>
      </c>
      <c r="R7" s="224">
        <v>18.099112708137248</v>
      </c>
      <c r="S7" s="224">
        <v>18.794570407382139</v>
      </c>
      <c r="T7" s="224">
        <v>18.208110577607979</v>
      </c>
      <c r="U7" s="224">
        <v>17.7662031224476</v>
      </c>
      <c r="V7" s="224">
        <v>18.315801958324769</v>
      </c>
      <c r="W7" s="224">
        <v>19.627300244822649</v>
      </c>
      <c r="X7" s="224">
        <v>17.856224756373521</v>
      </c>
      <c r="Y7" s="224">
        <v>16.94665058504139</v>
      </c>
      <c r="DA7" s="177" t="s">
        <v>2889</v>
      </c>
    </row>
    <row r="8" spans="1:105" ht="12" customHeight="1" x14ac:dyDescent="0.25">
      <c r="A8" s="173" t="s">
        <v>93</v>
      </c>
      <c r="B8" s="224">
        <v>38.67721209537445</v>
      </c>
      <c r="C8" s="224">
        <v>39.862683380533731</v>
      </c>
      <c r="D8" s="224">
        <v>39.313073019386977</v>
      </c>
      <c r="E8" s="224">
        <v>40.271306023756111</v>
      </c>
      <c r="F8" s="224">
        <v>43.203012331515417</v>
      </c>
      <c r="G8" s="224">
        <v>43.127419949854541</v>
      </c>
      <c r="H8" s="224">
        <v>44.355165805220999</v>
      </c>
      <c r="I8" s="224">
        <v>47.154566400711893</v>
      </c>
      <c r="J8" s="224">
        <v>45.26674533870105</v>
      </c>
      <c r="K8" s="224">
        <v>43.264332973556968</v>
      </c>
      <c r="L8" s="224">
        <v>43.95616903012445</v>
      </c>
      <c r="M8" s="224">
        <v>44.165406564720691</v>
      </c>
      <c r="N8" s="224">
        <v>42.095248420154007</v>
      </c>
      <c r="O8" s="224">
        <v>42.041425025764632</v>
      </c>
      <c r="P8" s="224">
        <v>41.514066941938417</v>
      </c>
      <c r="Q8" s="224">
        <v>43.435005779230003</v>
      </c>
      <c r="R8" s="224">
        <v>44.885799516180377</v>
      </c>
      <c r="S8" s="224">
        <v>46.610534610307717</v>
      </c>
      <c r="T8" s="224">
        <v>45.156114232467779</v>
      </c>
      <c r="U8" s="224">
        <v>44.060183743670038</v>
      </c>
      <c r="V8" s="224">
        <v>45.423188856645417</v>
      </c>
      <c r="W8" s="224">
        <v>48.675704607160149</v>
      </c>
      <c r="X8" s="224">
        <v>44.283437395806338</v>
      </c>
      <c r="Y8" s="224">
        <v>42.027693450902653</v>
      </c>
      <c r="DA8" s="177" t="s">
        <v>2890</v>
      </c>
    </row>
    <row r="9" spans="1:105" ht="12" customHeight="1" x14ac:dyDescent="0.25">
      <c r="A9" s="173" t="s">
        <v>94</v>
      </c>
      <c r="B9" s="224">
        <v>118.52694029227651</v>
      </c>
      <c r="C9" s="224">
        <v>122.15983616615181</v>
      </c>
      <c r="D9" s="224">
        <v>120.4755463497343</v>
      </c>
      <c r="E9" s="224">
        <v>123.41206684699451</v>
      </c>
      <c r="F9" s="224">
        <v>132.3963281127086</v>
      </c>
      <c r="G9" s="224">
        <v>132.16467403987679</v>
      </c>
      <c r="H9" s="224">
        <v>135.92712101599989</v>
      </c>
      <c r="I9" s="224">
        <v>144.50592929250419</v>
      </c>
      <c r="J9" s="224">
        <v>138.72067119924509</v>
      </c>
      <c r="K9" s="224">
        <v>132.5842462092875</v>
      </c>
      <c r="L9" s="224">
        <v>134.7043889632846</v>
      </c>
      <c r="M9" s="224">
        <v>135.34560076285371</v>
      </c>
      <c r="N9" s="224">
        <v>129.00156773918161</v>
      </c>
      <c r="O9" s="224">
        <v>128.8366250789561</v>
      </c>
      <c r="P9" s="224">
        <v>127.2205277252952</v>
      </c>
      <c r="Q9" s="224">
        <v>133.10727577505969</v>
      </c>
      <c r="R9" s="224">
        <v>137.5532565818431</v>
      </c>
      <c r="S9" s="224">
        <v>142.8387350961043</v>
      </c>
      <c r="T9" s="224">
        <v>138.3816403898206</v>
      </c>
      <c r="U9" s="224">
        <v>135.0231437306017</v>
      </c>
      <c r="V9" s="224">
        <v>139.20009488326821</v>
      </c>
      <c r="W9" s="224">
        <v>149.167481860652</v>
      </c>
      <c r="X9" s="224">
        <v>135.70730814843881</v>
      </c>
      <c r="Y9" s="224">
        <v>128.79454444631449</v>
      </c>
      <c r="DA9" s="177" t="s">
        <v>2891</v>
      </c>
    </row>
    <row r="10" spans="1:105" ht="12" customHeight="1" x14ac:dyDescent="0.25">
      <c r="A10" s="56" t="s">
        <v>95</v>
      </c>
      <c r="B10" s="260">
        <v>21.41121669556572</v>
      </c>
      <c r="C10" s="260">
        <v>21.9710647288878</v>
      </c>
      <c r="D10" s="260">
        <v>21.866175809144941</v>
      </c>
      <c r="E10" s="260">
        <v>24.160046873333119</v>
      </c>
      <c r="F10" s="260">
        <v>27.400667683836879</v>
      </c>
      <c r="G10" s="260">
        <v>28.03815407208694</v>
      </c>
      <c r="H10" s="260">
        <v>27.489251325744739</v>
      </c>
      <c r="I10" s="260">
        <v>29.91128278709115</v>
      </c>
      <c r="J10" s="260">
        <v>28.66957239603213</v>
      </c>
      <c r="K10" s="260">
        <v>28.16096331659454</v>
      </c>
      <c r="L10" s="260">
        <v>30.440970603711239</v>
      </c>
      <c r="M10" s="260">
        <v>30.517101383049781</v>
      </c>
      <c r="N10" s="260">
        <v>29.473077093057999</v>
      </c>
      <c r="O10" s="260">
        <v>29.455938699231289</v>
      </c>
      <c r="P10" s="260">
        <v>28.362398564381699</v>
      </c>
      <c r="Q10" s="260">
        <v>28.858513649393569</v>
      </c>
      <c r="R10" s="260">
        <v>30.0988892193377</v>
      </c>
      <c r="S10" s="260">
        <v>30.922749760725239</v>
      </c>
      <c r="T10" s="260">
        <v>30.061098875781571</v>
      </c>
      <c r="U10" s="260">
        <v>29.048587309131921</v>
      </c>
      <c r="V10" s="260">
        <v>29.807528099999121</v>
      </c>
      <c r="W10" s="260">
        <v>32.139939600574557</v>
      </c>
      <c r="X10" s="260">
        <v>29.058685766329091</v>
      </c>
      <c r="Y10" s="260">
        <v>27.553470917276041</v>
      </c>
      <c r="DA10" s="68" t="s">
        <v>2892</v>
      </c>
    </row>
    <row r="11" spans="1:105" ht="12" customHeight="1" x14ac:dyDescent="0.25">
      <c r="A11" s="37" t="s">
        <v>159</v>
      </c>
      <c r="B11" s="226">
        <v>0.29352645738060629</v>
      </c>
      <c r="C11" s="226">
        <v>0.2252355631528202</v>
      </c>
      <c r="D11" s="226">
        <v>0.16071269952477379</v>
      </c>
      <c r="E11" s="226">
        <v>0.81862442068913222</v>
      </c>
      <c r="F11" s="226">
        <v>1.2563312735990819</v>
      </c>
      <c r="G11" s="226">
        <v>1.4138510761277181</v>
      </c>
      <c r="H11" s="226">
        <v>0.93987723528258627</v>
      </c>
      <c r="I11" s="226">
        <v>1.254562138293509</v>
      </c>
      <c r="J11" s="226">
        <v>0.98527753220207481</v>
      </c>
      <c r="K11" s="226">
        <v>0.92361209947840217</v>
      </c>
      <c r="L11" s="226">
        <v>2.3931544649465599</v>
      </c>
      <c r="M11" s="226">
        <v>1.088543975893784</v>
      </c>
      <c r="N11" s="226">
        <v>1.177482701573328</v>
      </c>
      <c r="O11" s="226">
        <v>1.0204277279951131</v>
      </c>
      <c r="P11" s="226">
        <v>0.77723841836714169</v>
      </c>
      <c r="Q11" s="226">
        <v>0.55281264050712409</v>
      </c>
      <c r="R11" s="226">
        <v>0.70311972444810178</v>
      </c>
      <c r="S11" s="226">
        <v>0.67055904802758148</v>
      </c>
      <c r="T11" s="226">
        <v>0.79410009776117563</v>
      </c>
      <c r="U11" s="226">
        <v>0.63846105337739512</v>
      </c>
      <c r="V11" s="226">
        <v>0.61747540172800808</v>
      </c>
      <c r="W11" s="226">
        <v>0.61790517813097046</v>
      </c>
      <c r="X11" s="226">
        <v>0.66100626060606715</v>
      </c>
      <c r="Y11" s="226">
        <v>0.50985335878168536</v>
      </c>
      <c r="DA11" s="69" t="s">
        <v>2893</v>
      </c>
    </row>
    <row r="12" spans="1:105" ht="12" customHeight="1" x14ac:dyDescent="0.25">
      <c r="A12" s="37" t="s">
        <v>35</v>
      </c>
      <c r="B12" s="226">
        <v>0.85223732062444346</v>
      </c>
      <c r="C12" s="226">
        <v>0.83814690510099643</v>
      </c>
      <c r="D12" s="226">
        <v>0.74940302391254021</v>
      </c>
      <c r="E12" s="226">
        <v>5.1699899461740024</v>
      </c>
      <c r="F12" s="226">
        <v>7.3461918749110664</v>
      </c>
      <c r="G12" s="226">
        <v>8.5684710500419481</v>
      </c>
      <c r="H12" s="226">
        <v>6.0559469942925448</v>
      </c>
      <c r="I12" s="226">
        <v>5.5680571063126978</v>
      </c>
      <c r="J12" s="226">
        <v>4.7694210345282926</v>
      </c>
      <c r="K12" s="226">
        <v>5.0837503542883544</v>
      </c>
      <c r="L12" s="226">
        <v>8.5961354369148761</v>
      </c>
      <c r="M12" s="226">
        <v>8.1188697918909494</v>
      </c>
      <c r="N12" s="226">
        <v>8.5552443305340748</v>
      </c>
      <c r="O12" s="226">
        <v>9.5339060696448712</v>
      </c>
      <c r="P12" s="226">
        <v>7.6178610061016956</v>
      </c>
      <c r="Q12" s="226">
        <v>6.0345617917004262</v>
      </c>
      <c r="R12" s="226">
        <v>6.8140579913037858</v>
      </c>
      <c r="S12" s="226">
        <v>6.6459888304449386</v>
      </c>
      <c r="T12" s="226">
        <v>5.9484976236008933</v>
      </c>
      <c r="U12" s="226">
        <v>4.7599460859501734</v>
      </c>
      <c r="V12" s="226">
        <v>4.7555231617104488</v>
      </c>
      <c r="W12" s="226">
        <v>5.292906141182554</v>
      </c>
      <c r="X12" s="226">
        <v>2.948369703181799</v>
      </c>
      <c r="Y12" s="226">
        <v>2.3906417867446419</v>
      </c>
      <c r="DA12" s="69" t="s">
        <v>2894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2895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0.33641956883009372</v>
      </c>
      <c r="U14" s="226">
        <v>0.34096046103507083</v>
      </c>
      <c r="V14" s="226">
        <v>0.33705075993774403</v>
      </c>
      <c r="W14" s="226">
        <v>0.40989811627415662</v>
      </c>
      <c r="X14" s="226">
        <v>0.39953372400913217</v>
      </c>
      <c r="Y14" s="226">
        <v>0.47723333498680159</v>
      </c>
      <c r="DA14" s="69" t="s">
        <v>2896</v>
      </c>
    </row>
    <row r="15" spans="1:105" ht="12" customHeight="1" x14ac:dyDescent="0.25">
      <c r="A15" s="37" t="s">
        <v>40</v>
      </c>
      <c r="B15" s="226">
        <v>20.265452917560669</v>
      </c>
      <c r="C15" s="226">
        <v>20.90768226063399</v>
      </c>
      <c r="D15" s="226">
        <v>20.95606008570763</v>
      </c>
      <c r="E15" s="226">
        <v>18.171432506469991</v>
      </c>
      <c r="F15" s="226">
        <v>18.798144535326731</v>
      </c>
      <c r="G15" s="226">
        <v>18.055831945917269</v>
      </c>
      <c r="H15" s="226">
        <v>20.493427096169611</v>
      </c>
      <c r="I15" s="226">
        <v>23.088663542484941</v>
      </c>
      <c r="J15" s="226">
        <v>22.914873829301762</v>
      </c>
      <c r="K15" s="226">
        <v>22.15360086282778</v>
      </c>
      <c r="L15" s="226">
        <v>19.451680701849799</v>
      </c>
      <c r="M15" s="226">
        <v>21.309687615265052</v>
      </c>
      <c r="N15" s="226">
        <v>19.74035006095059</v>
      </c>
      <c r="O15" s="226">
        <v>18.901604901591309</v>
      </c>
      <c r="P15" s="226">
        <v>19.967299139912861</v>
      </c>
      <c r="Q15" s="226">
        <v>22.271139217186018</v>
      </c>
      <c r="R15" s="226">
        <v>22.581711503585812</v>
      </c>
      <c r="S15" s="226">
        <v>23.606201882252719</v>
      </c>
      <c r="T15" s="226">
        <v>22.982081585589409</v>
      </c>
      <c r="U15" s="226">
        <v>23.30921970876928</v>
      </c>
      <c r="V15" s="226">
        <v>24.097478776622921</v>
      </c>
      <c r="W15" s="226">
        <v>25.81923016498687</v>
      </c>
      <c r="X15" s="226">
        <v>25.049776078532091</v>
      </c>
      <c r="Y15" s="226">
        <v>24.175742436762921</v>
      </c>
      <c r="DA15" s="69" t="s">
        <v>2897</v>
      </c>
    </row>
    <row r="16" spans="1:105" ht="12" customHeight="1" x14ac:dyDescent="0.25">
      <c r="A16" s="57" t="s">
        <v>2898</v>
      </c>
      <c r="B16" s="261">
        <v>238.62672324201051</v>
      </c>
      <c r="C16" s="261">
        <v>232.08275286299559</v>
      </c>
      <c r="D16" s="261">
        <v>219.03563051182559</v>
      </c>
      <c r="E16" s="261">
        <v>592.48351860517448</v>
      </c>
      <c r="F16" s="261">
        <v>795.38100440849803</v>
      </c>
      <c r="G16" s="261">
        <v>866.22861257535919</v>
      </c>
      <c r="H16" s="261">
        <v>734.6493186079789</v>
      </c>
      <c r="I16" s="261">
        <v>863.740697913183</v>
      </c>
      <c r="J16" s="261">
        <v>816.85636144255216</v>
      </c>
      <c r="K16" s="261">
        <v>944.69757513585887</v>
      </c>
      <c r="L16" s="261">
        <v>1216.075519882829</v>
      </c>
      <c r="M16" s="261">
        <v>1403.1496976486339</v>
      </c>
      <c r="N16" s="261">
        <v>1428.162793771831</v>
      </c>
      <c r="O16" s="261">
        <v>1336.9991468400101</v>
      </c>
      <c r="P16" s="261">
        <v>1290.281899775079</v>
      </c>
      <c r="Q16" s="261">
        <v>1223.3193408808891</v>
      </c>
      <c r="R16" s="261">
        <v>1327.005102212541</v>
      </c>
      <c r="S16" s="261">
        <v>1260.9757302883929</v>
      </c>
      <c r="T16" s="261">
        <v>1225.725830537137</v>
      </c>
      <c r="U16" s="261">
        <v>1163.2066580020421</v>
      </c>
      <c r="V16" s="261">
        <v>1149.602880470195</v>
      </c>
      <c r="W16" s="261">
        <v>1311.9437052339811</v>
      </c>
      <c r="X16" s="261">
        <v>1278.3163960125139</v>
      </c>
      <c r="Y16" s="261">
        <v>1229.1660677099139</v>
      </c>
      <c r="DA16" s="70" t="s">
        <v>2899</v>
      </c>
    </row>
    <row r="17" spans="1:105" ht="12" customHeight="1" x14ac:dyDescent="0.25">
      <c r="A17" s="46" t="s">
        <v>28</v>
      </c>
      <c r="B17" s="229">
        <v>3.6952445906639162</v>
      </c>
      <c r="C17" s="229">
        <v>1.0082323354481251</v>
      </c>
      <c r="D17" s="229">
        <v>1.048402287357554</v>
      </c>
      <c r="E17" s="229">
        <v>0.52035039580545883</v>
      </c>
      <c r="F17" s="229">
        <v>5.1857236703668796</v>
      </c>
      <c r="G17" s="229">
        <v>5.5529061609067982</v>
      </c>
      <c r="H17" s="229">
        <v>2.73257878586847</v>
      </c>
      <c r="I17" s="229">
        <v>1.659101276548721</v>
      </c>
      <c r="J17" s="229">
        <v>0.96455527933606844</v>
      </c>
      <c r="K17" s="229">
        <v>0.79970553668127198</v>
      </c>
      <c r="L17" s="229">
        <v>0.52721611588511286</v>
      </c>
      <c r="M17" s="229">
        <v>0.41547486668277278</v>
      </c>
      <c r="N17" s="229">
        <v>0.39520940121845838</v>
      </c>
      <c r="O17" s="229">
        <v>0.44719892245124632</v>
      </c>
      <c r="P17" s="229">
        <v>0.20295530375134299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7.4237843308908502E-4</v>
      </c>
      <c r="Y17" s="229">
        <v>1.3344373629136841E-3</v>
      </c>
      <c r="DA17" s="73" t="s">
        <v>2900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2901</v>
      </c>
    </row>
    <row r="19" spans="1:105" ht="12" customHeight="1" x14ac:dyDescent="0.25">
      <c r="A19" s="46" t="s">
        <v>31</v>
      </c>
      <c r="B19" s="229">
        <v>7.6257677419655794</v>
      </c>
      <c r="C19" s="229">
        <v>8.5840214318338788</v>
      </c>
      <c r="D19" s="229">
        <v>7.6293694839684276</v>
      </c>
      <c r="E19" s="229">
        <v>0.8161412240475413</v>
      </c>
      <c r="F19" s="229">
        <v>1.529188830185469</v>
      </c>
      <c r="G19" s="229">
        <v>1.506199496442354</v>
      </c>
      <c r="H19" s="229">
        <v>1.5425419326593499</v>
      </c>
      <c r="I19" s="229">
        <v>1.366834815304115</v>
      </c>
      <c r="J19" s="229">
        <v>1.352270231009115</v>
      </c>
      <c r="K19" s="229">
        <v>1.1582301460922111</v>
      </c>
      <c r="L19" s="229">
        <v>0.5777327097794871</v>
      </c>
      <c r="M19" s="229">
        <v>0.44977238552247373</v>
      </c>
      <c r="N19" s="229">
        <v>0</v>
      </c>
      <c r="O19" s="229">
        <v>0.47664933498346412</v>
      </c>
      <c r="P19" s="229">
        <v>0.43195219788571132</v>
      </c>
      <c r="Q19" s="229">
        <v>0.41415426018772938</v>
      </c>
      <c r="R19" s="229">
        <v>0.38825766138482998</v>
      </c>
      <c r="S19" s="229">
        <v>0.42230019854681861</v>
      </c>
      <c r="T19" s="229">
        <v>0.41084899494131222</v>
      </c>
      <c r="U19" s="229">
        <v>0.38449271636768462</v>
      </c>
      <c r="V19" s="229">
        <v>0.39839906334946101</v>
      </c>
      <c r="W19" s="229">
        <v>0.37170318173292122</v>
      </c>
      <c r="X19" s="229">
        <v>0.26916842278517888</v>
      </c>
      <c r="Y19" s="229">
        <v>0.23830661264570491</v>
      </c>
      <c r="DA19" s="73" t="s">
        <v>2902</v>
      </c>
    </row>
    <row r="20" spans="1:105" ht="12" customHeight="1" x14ac:dyDescent="0.25">
      <c r="A20" s="46" t="s">
        <v>159</v>
      </c>
      <c r="B20" s="229">
        <v>43.080591776399977</v>
      </c>
      <c r="C20" s="229">
        <v>37.09397105085236</v>
      </c>
      <c r="D20" s="229">
        <v>28.474524199477511</v>
      </c>
      <c r="E20" s="229">
        <v>24.37033011905806</v>
      </c>
      <c r="F20" s="229">
        <v>24.773808162230079</v>
      </c>
      <c r="G20" s="229">
        <v>24.30044947376091</v>
      </c>
      <c r="H20" s="229">
        <v>21.643318259610151</v>
      </c>
      <c r="I20" s="229">
        <v>22.47952757978943</v>
      </c>
      <c r="J20" s="229">
        <v>17.659203801071449</v>
      </c>
      <c r="K20" s="229">
        <v>11.25359613872768</v>
      </c>
      <c r="L20" s="229">
        <v>20.816343637373361</v>
      </c>
      <c r="M20" s="229">
        <v>6.681094532028701</v>
      </c>
      <c r="N20" s="229">
        <v>6.5192769258820338</v>
      </c>
      <c r="O20" s="229">
        <v>6.6651288461719203</v>
      </c>
      <c r="P20" s="229">
        <v>5.0055561297819899</v>
      </c>
      <c r="Q20" s="229">
        <v>4.0880327997904136</v>
      </c>
      <c r="R20" s="229">
        <v>4.805137744536621</v>
      </c>
      <c r="S20" s="229">
        <v>5.4241627499526688</v>
      </c>
      <c r="T20" s="229">
        <v>6.3577247795305638</v>
      </c>
      <c r="U20" s="229">
        <v>5.2234355138999824</v>
      </c>
      <c r="V20" s="229">
        <v>5.4767222024610147</v>
      </c>
      <c r="W20" s="229">
        <v>4.8432555759017246</v>
      </c>
      <c r="X20" s="229">
        <v>4.292645751891178</v>
      </c>
      <c r="Y20" s="229">
        <v>3.1851905585080109</v>
      </c>
      <c r="DA20" s="73" t="s">
        <v>2903</v>
      </c>
    </row>
    <row r="21" spans="1:105" ht="12" customHeight="1" x14ac:dyDescent="0.25">
      <c r="A21" s="46" t="s">
        <v>32</v>
      </c>
      <c r="B21" s="229">
        <v>39.894262235748023</v>
      </c>
      <c r="C21" s="229">
        <v>30.141856633986698</v>
      </c>
      <c r="D21" s="229">
        <v>32.582127829524048</v>
      </c>
      <c r="E21" s="229">
        <v>13.57320885910519</v>
      </c>
      <c r="F21" s="229">
        <v>14.788299772172261</v>
      </c>
      <c r="G21" s="229">
        <v>15.879009622606439</v>
      </c>
      <c r="H21" s="229">
        <v>19.628239054699471</v>
      </c>
      <c r="I21" s="229">
        <v>16.524417647896129</v>
      </c>
      <c r="J21" s="229">
        <v>14.84324896671</v>
      </c>
      <c r="K21" s="229">
        <v>10.152279225254979</v>
      </c>
      <c r="L21" s="229">
        <v>11.647689675758359</v>
      </c>
      <c r="M21" s="229">
        <v>8.6736138644346816</v>
      </c>
      <c r="N21" s="229">
        <v>5.6287206798240907</v>
      </c>
      <c r="O21" s="229">
        <v>2.08907806062399</v>
      </c>
      <c r="P21" s="229">
        <v>0.7579793813822866</v>
      </c>
      <c r="Q21" s="229">
        <v>0.37185807443454688</v>
      </c>
      <c r="R21" s="229">
        <v>0.36362852933375711</v>
      </c>
      <c r="S21" s="229">
        <v>0.39551157751071031</v>
      </c>
      <c r="T21" s="229">
        <v>0.3847867812212572</v>
      </c>
      <c r="U21" s="229">
        <v>0.36010241367457357</v>
      </c>
      <c r="V21" s="229">
        <v>0</v>
      </c>
      <c r="W21" s="229">
        <v>0.34812418340987189</v>
      </c>
      <c r="X21" s="229">
        <v>0.25209371882412979</v>
      </c>
      <c r="Y21" s="229">
        <v>0</v>
      </c>
      <c r="DA21" s="73" t="s">
        <v>2904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2905</v>
      </c>
    </row>
    <row r="23" spans="1:105" ht="12" customHeight="1" x14ac:dyDescent="0.25">
      <c r="A23" s="46" t="s">
        <v>35</v>
      </c>
      <c r="B23" s="229">
        <v>125.0820400793634</v>
      </c>
      <c r="C23" s="229">
        <v>138.03413900975951</v>
      </c>
      <c r="D23" s="229">
        <v>132.77665425730629</v>
      </c>
      <c r="E23" s="229">
        <v>153.90984988501489</v>
      </c>
      <c r="F23" s="229">
        <v>144.86079591938679</v>
      </c>
      <c r="G23" s="229">
        <v>147.26989379192469</v>
      </c>
      <c r="H23" s="229">
        <v>139.45522164008469</v>
      </c>
      <c r="I23" s="229">
        <v>99.769704079747697</v>
      </c>
      <c r="J23" s="229">
        <v>85.482694275604601</v>
      </c>
      <c r="K23" s="229">
        <v>61.94210035748101</v>
      </c>
      <c r="L23" s="229">
        <v>74.771650484423887</v>
      </c>
      <c r="M23" s="229">
        <v>49.830725973489237</v>
      </c>
      <c r="N23" s="229">
        <v>47.367156124510217</v>
      </c>
      <c r="O23" s="229">
        <v>62.272624134129629</v>
      </c>
      <c r="P23" s="229">
        <v>49.060404058549032</v>
      </c>
      <c r="Q23" s="229">
        <v>44.625402404334913</v>
      </c>
      <c r="R23" s="229">
        <v>46.567442370039728</v>
      </c>
      <c r="S23" s="229">
        <v>53.759508810949889</v>
      </c>
      <c r="T23" s="229">
        <v>47.624865995067587</v>
      </c>
      <c r="U23" s="229">
        <v>38.942502910830861</v>
      </c>
      <c r="V23" s="229">
        <v>42.179298497026849</v>
      </c>
      <c r="W23" s="229">
        <v>41.486781610322339</v>
      </c>
      <c r="X23" s="229">
        <v>19.147029968768539</v>
      </c>
      <c r="Y23" s="229">
        <v>14.93497986579762</v>
      </c>
      <c r="DA23" s="73" t="s">
        <v>2906</v>
      </c>
    </row>
    <row r="24" spans="1:105" ht="12" customHeight="1" x14ac:dyDescent="0.25">
      <c r="A24" s="46" t="s">
        <v>36</v>
      </c>
      <c r="B24" s="229">
        <v>19.248816817869582</v>
      </c>
      <c r="C24" s="229">
        <v>17.22053240111503</v>
      </c>
      <c r="D24" s="229">
        <v>16.524552454191809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2907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370.96836785016842</v>
      </c>
      <c r="F25" s="229">
        <v>568.22896995024541</v>
      </c>
      <c r="G25" s="229">
        <v>630.53579917727939</v>
      </c>
      <c r="H25" s="229">
        <v>510.29695135757453</v>
      </c>
      <c r="I25" s="229">
        <v>665.29057196997871</v>
      </c>
      <c r="J25" s="229">
        <v>630.24849865605086</v>
      </c>
      <c r="K25" s="229">
        <v>773.35525901730352</v>
      </c>
      <c r="L25" s="229">
        <v>1015.291092302464</v>
      </c>
      <c r="M25" s="229">
        <v>1241.407261623322</v>
      </c>
      <c r="N25" s="229">
        <v>1263.2367720842831</v>
      </c>
      <c r="O25" s="229">
        <v>1131.265690873011</v>
      </c>
      <c r="P25" s="229">
        <v>1157.889667992353</v>
      </c>
      <c r="Q25" s="229">
        <v>1111.115440827956</v>
      </c>
      <c r="R25" s="229">
        <v>1228.990183964549</v>
      </c>
      <c r="S25" s="229">
        <v>1141.8711526151781</v>
      </c>
      <c r="T25" s="229">
        <v>1112.706252135262</v>
      </c>
      <c r="U25" s="229">
        <v>1069.091455767594</v>
      </c>
      <c r="V25" s="229">
        <v>1054.111342471173</v>
      </c>
      <c r="W25" s="229">
        <v>1213.8995092822761</v>
      </c>
      <c r="X25" s="229">
        <v>1209.3259267736951</v>
      </c>
      <c r="Y25" s="229">
        <v>1172.737266706732</v>
      </c>
      <c r="DA25" s="73" t="s">
        <v>2908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28.325270271975018</v>
      </c>
      <c r="F26" s="229">
        <v>36.014218103911197</v>
      </c>
      <c r="G26" s="229">
        <v>41.184354852438652</v>
      </c>
      <c r="H26" s="229">
        <v>39.350467577482313</v>
      </c>
      <c r="I26" s="229">
        <v>56.650540543918133</v>
      </c>
      <c r="J26" s="229">
        <v>66.305890232770054</v>
      </c>
      <c r="K26" s="229">
        <v>86.036404714318223</v>
      </c>
      <c r="L26" s="229">
        <v>92.443794957144561</v>
      </c>
      <c r="M26" s="229">
        <v>95.691754403154306</v>
      </c>
      <c r="N26" s="229">
        <v>105.01565855611329</v>
      </c>
      <c r="O26" s="229">
        <v>133.7827766686388</v>
      </c>
      <c r="P26" s="229">
        <v>76.933384711375552</v>
      </c>
      <c r="Q26" s="229">
        <v>62.704452514185391</v>
      </c>
      <c r="R26" s="229">
        <v>45.890451942697908</v>
      </c>
      <c r="S26" s="229">
        <v>59.103094336255459</v>
      </c>
      <c r="T26" s="229">
        <v>58.241351851113528</v>
      </c>
      <c r="U26" s="229">
        <v>49.204668679675351</v>
      </c>
      <c r="V26" s="229">
        <v>47.437118236184901</v>
      </c>
      <c r="W26" s="229">
        <v>50.994331400337757</v>
      </c>
      <c r="X26" s="229">
        <v>45.028788998116411</v>
      </c>
      <c r="Y26" s="229">
        <v>38.068989528866901</v>
      </c>
      <c r="DA26" s="73" t="s">
        <v>2909</v>
      </c>
    </row>
    <row r="27" spans="1:105" ht="12" customHeight="1" x14ac:dyDescent="0.25">
      <c r="A27" s="57" t="s">
        <v>2910</v>
      </c>
      <c r="B27" s="261">
        <v>72.987642179980838</v>
      </c>
      <c r="C27" s="261">
        <v>75.224741218103986</v>
      </c>
      <c r="D27" s="261">
        <v>74.187573278520631</v>
      </c>
      <c r="E27" s="261">
        <v>75.995851689991412</v>
      </c>
      <c r="F27" s="261">
        <v>81.528265206246843</v>
      </c>
      <c r="G27" s="261">
        <v>81.385615066661032</v>
      </c>
      <c r="H27" s="261">
        <v>83.702490309852564</v>
      </c>
      <c r="I27" s="261">
        <v>88.985230143278912</v>
      </c>
      <c r="J27" s="261">
        <v>85.422729106903617</v>
      </c>
      <c r="K27" s="261">
        <v>81.643983192034938</v>
      </c>
      <c r="L27" s="261">
        <v>82.949544782654229</v>
      </c>
      <c r="M27" s="261">
        <v>83.344396259231004</v>
      </c>
      <c r="N27" s="261">
        <v>79.437807502548736</v>
      </c>
      <c r="O27" s="261">
        <v>79.336237548620389</v>
      </c>
      <c r="P27" s="261">
        <v>78.34106180978705</v>
      </c>
      <c r="Q27" s="261">
        <v>81.966059293063097</v>
      </c>
      <c r="R27" s="261">
        <v>84.703847474082337</v>
      </c>
      <c r="S27" s="261">
        <v>87.958589506548435</v>
      </c>
      <c r="T27" s="261">
        <v>85.21395750320535</v>
      </c>
      <c r="U27" s="261">
        <v>83.145830613054784</v>
      </c>
      <c r="V27" s="261">
        <v>85.717953164959951</v>
      </c>
      <c r="W27" s="261">
        <v>91.855765145769965</v>
      </c>
      <c r="X27" s="261">
        <v>83.567131859828123</v>
      </c>
      <c r="Y27" s="261">
        <v>79.310324737993739</v>
      </c>
      <c r="DA27" s="70" t="s">
        <v>2911</v>
      </c>
    </row>
    <row r="28" spans="1:105" ht="12" customHeight="1" x14ac:dyDescent="0.25">
      <c r="A28" s="57" t="s">
        <v>2912</v>
      </c>
      <c r="B28" s="261">
        <f t="shared" ref="B28:Y28" si="0">B29+B35+B46+B47</f>
        <v>48.422436796639346</v>
      </c>
      <c r="C28" s="261">
        <f t="shared" si="0"/>
        <v>47.464069197828493</v>
      </c>
      <c r="D28" s="261">
        <f t="shared" si="0"/>
        <v>45.067556947202696</v>
      </c>
      <c r="E28" s="261">
        <f t="shared" si="0"/>
        <v>107.07465771271249</v>
      </c>
      <c r="F28" s="261">
        <f t="shared" si="0"/>
        <v>139.54179396243634</v>
      </c>
      <c r="G28" s="261">
        <f t="shared" si="0"/>
        <v>150.64965795338466</v>
      </c>
      <c r="H28" s="261">
        <f t="shared" si="0"/>
        <v>130.03961263848572</v>
      </c>
      <c r="I28" s="261">
        <f t="shared" si="0"/>
        <v>148.02377139634481</v>
      </c>
      <c r="J28" s="261">
        <f t="shared" si="0"/>
        <v>139.07231513761073</v>
      </c>
      <c r="K28" s="261">
        <f t="shared" si="0"/>
        <v>153.24755724344357</v>
      </c>
      <c r="L28" s="261">
        <f t="shared" si="0"/>
        <v>194.65903075260897</v>
      </c>
      <c r="M28" s="261">
        <f t="shared" si="0"/>
        <v>210.84802655108595</v>
      </c>
      <c r="N28" s="261">
        <f t="shared" si="0"/>
        <v>211.58724261462601</v>
      </c>
      <c r="O28" s="261">
        <f t="shared" si="0"/>
        <v>203.27296616281552</v>
      </c>
      <c r="P28" s="261">
        <f t="shared" si="0"/>
        <v>192.27427806556318</v>
      </c>
      <c r="Q28" s="261">
        <f t="shared" si="0"/>
        <v>182.11131255091769</v>
      </c>
      <c r="R28" s="261">
        <f t="shared" si="0"/>
        <v>196.51865492200309</v>
      </c>
      <c r="S28" s="261">
        <f t="shared" si="0"/>
        <v>190.98814672804301</v>
      </c>
      <c r="T28" s="261">
        <f t="shared" si="0"/>
        <v>184.53889163829044</v>
      </c>
      <c r="U28" s="261">
        <f t="shared" si="0"/>
        <v>172.96358291698368</v>
      </c>
      <c r="V28" s="261">
        <f t="shared" si="0"/>
        <v>172.60676161159958</v>
      </c>
      <c r="W28" s="261">
        <f t="shared" si="0"/>
        <v>193.50130466171206</v>
      </c>
      <c r="X28" s="261">
        <f t="shared" si="0"/>
        <v>176.38739720302783</v>
      </c>
      <c r="Y28" s="261">
        <f t="shared" si="0"/>
        <v>165.77400623400018</v>
      </c>
      <c r="DA28" s="70"/>
    </row>
    <row r="29" spans="1:105" ht="12" customHeight="1" x14ac:dyDescent="0.25">
      <c r="A29" s="60" t="s">
        <v>2913</v>
      </c>
      <c r="B29" s="329">
        <v>22.851897238736701</v>
      </c>
      <c r="C29" s="329">
        <v>22.23248258699499</v>
      </c>
      <c r="D29" s="329">
        <v>20.9816262627286</v>
      </c>
      <c r="E29" s="329">
        <v>52.579393513239623</v>
      </c>
      <c r="F29" s="329">
        <v>68.135988886800448</v>
      </c>
      <c r="G29" s="329">
        <v>73.516345354066004</v>
      </c>
      <c r="H29" s="329">
        <v>63.368137482005402</v>
      </c>
      <c r="I29" s="329">
        <v>70.442476781384954</v>
      </c>
      <c r="J29" s="329">
        <v>65.593829648812459</v>
      </c>
      <c r="K29" s="329">
        <v>69.735020087000294</v>
      </c>
      <c r="L29" s="329">
        <v>89.049296227122952</v>
      </c>
      <c r="M29" s="329">
        <v>90.048780043665516</v>
      </c>
      <c r="N29" s="329">
        <v>89.095463354478994</v>
      </c>
      <c r="O29" s="329">
        <v>88.175466332832627</v>
      </c>
      <c r="P29" s="329">
        <v>81.046621146050938</v>
      </c>
      <c r="Q29" s="329">
        <v>75.998780412315014</v>
      </c>
      <c r="R29" s="329">
        <v>81.772049839532485</v>
      </c>
      <c r="S29" s="329">
        <v>81.312710301136832</v>
      </c>
      <c r="T29" s="329">
        <v>77.953800252438256</v>
      </c>
      <c r="U29" s="329">
        <v>71.620228392880151</v>
      </c>
      <c r="V29" s="329">
        <v>72.145673916199797</v>
      </c>
      <c r="W29" s="329">
        <v>79.363619573468711</v>
      </c>
      <c r="X29" s="329">
        <v>65.682449685716705</v>
      </c>
      <c r="Y29" s="329">
        <v>59.41478895965512</v>
      </c>
      <c r="DA29" s="72" t="s">
        <v>2914</v>
      </c>
    </row>
    <row r="30" spans="1:105" ht="12" customHeight="1" x14ac:dyDescent="0.25">
      <c r="A30" s="59" t="s">
        <v>28</v>
      </c>
      <c r="B30" s="230">
        <v>0.38492185030970433</v>
      </c>
      <c r="C30" s="230">
        <v>0.1043250311446564</v>
      </c>
      <c r="D30" s="230">
        <v>0.1086221315757635</v>
      </c>
      <c r="E30" s="230">
        <v>0.1416208144930674</v>
      </c>
      <c r="F30" s="230">
        <v>1.848584529809137</v>
      </c>
      <c r="G30" s="230">
        <v>2.0987743674301682</v>
      </c>
      <c r="H30" s="230">
        <v>0.93598189256144693</v>
      </c>
      <c r="I30" s="230">
        <v>0.82419989326596299</v>
      </c>
      <c r="J30" s="230">
        <v>0.52591718437014501</v>
      </c>
      <c r="K30" s="230">
        <v>0.65373525405396327</v>
      </c>
      <c r="L30" s="230">
        <v>0.43333902472620761</v>
      </c>
      <c r="M30" s="230">
        <v>0.56642874781533536</v>
      </c>
      <c r="N30" s="230">
        <v>0.58773412283207227</v>
      </c>
      <c r="O30" s="230">
        <v>0.54804171295124293</v>
      </c>
      <c r="P30" s="230">
        <v>0.29659544836109919</v>
      </c>
      <c r="Q30" s="230">
        <v>0</v>
      </c>
      <c r="R30" s="230">
        <v>0</v>
      </c>
      <c r="S30" s="230">
        <v>0</v>
      </c>
      <c r="T30" s="230">
        <v>0</v>
      </c>
      <c r="U30" s="230">
        <v>0</v>
      </c>
      <c r="V30" s="230">
        <v>0</v>
      </c>
      <c r="W30" s="230">
        <v>0</v>
      </c>
      <c r="X30" s="230">
        <v>2.0349672305662262E-3</v>
      </c>
      <c r="Y30" s="230">
        <v>4.3184165811461072E-3</v>
      </c>
      <c r="DA30" s="71" t="s">
        <v>2915</v>
      </c>
    </row>
    <row r="31" spans="1:105" ht="12" customHeight="1" x14ac:dyDescent="0.25">
      <c r="A31" s="59" t="s">
        <v>31</v>
      </c>
      <c r="B31" s="295">
        <v>0.79435191832377838</v>
      </c>
      <c r="C31" s="295">
        <v>0.88821620943592883</v>
      </c>
      <c r="D31" s="295">
        <v>0.79045838216976472</v>
      </c>
      <c r="E31" s="295">
        <v>0.22212452574782721</v>
      </c>
      <c r="F31" s="295">
        <v>0.54511867471677267</v>
      </c>
      <c r="G31" s="295">
        <v>0.56928260693914101</v>
      </c>
      <c r="H31" s="295">
        <v>0.52836219213603519</v>
      </c>
      <c r="I31" s="295">
        <v>0.67900924724095446</v>
      </c>
      <c r="J31" s="295">
        <v>0.73731611617885373</v>
      </c>
      <c r="K31" s="295">
        <v>0.94681835260361358</v>
      </c>
      <c r="L31" s="295">
        <v>0.47486053909404291</v>
      </c>
      <c r="M31" s="295">
        <v>0.61318753446506491</v>
      </c>
      <c r="N31" s="295">
        <v>0</v>
      </c>
      <c r="O31" s="295">
        <v>0.58413315620161654</v>
      </c>
      <c r="P31" s="295">
        <v>0.63124763647191462</v>
      </c>
      <c r="Q31" s="295">
        <v>0.6358701004126075</v>
      </c>
      <c r="R31" s="295">
        <v>0.60909256415955937</v>
      </c>
      <c r="S31" s="295">
        <v>0.57229208004259557</v>
      </c>
      <c r="T31" s="295">
        <v>0.58467099981580695</v>
      </c>
      <c r="U31" s="295">
        <v>0.61316252518059366</v>
      </c>
      <c r="V31" s="295">
        <v>0.59812955925352229</v>
      </c>
      <c r="W31" s="295">
        <v>0.62698820050997273</v>
      </c>
      <c r="X31" s="295">
        <v>0.7378297852643908</v>
      </c>
      <c r="Y31" s="295">
        <v>0.77119185661810719</v>
      </c>
      <c r="DA31" s="122" t="s">
        <v>2916</v>
      </c>
    </row>
    <row r="32" spans="1:105" ht="12" customHeight="1" x14ac:dyDescent="0.25">
      <c r="A32" s="59" t="s">
        <v>159</v>
      </c>
      <c r="B32" s="295">
        <v>4.4875679247065872</v>
      </c>
      <c r="C32" s="295">
        <v>3.8382320712211122</v>
      </c>
      <c r="D32" s="295">
        <v>2.950168605553662</v>
      </c>
      <c r="E32" s="295">
        <v>6.6327344588323767</v>
      </c>
      <c r="F32" s="295">
        <v>8.831260866223106</v>
      </c>
      <c r="G32" s="295">
        <v>9.1845889331997554</v>
      </c>
      <c r="H32" s="295">
        <v>7.413419913344347</v>
      </c>
      <c r="I32" s="295">
        <v>11.167265370606589</v>
      </c>
      <c r="J32" s="295">
        <v>9.6285603741350787</v>
      </c>
      <c r="K32" s="295">
        <v>9.1994767990508137</v>
      </c>
      <c r="L32" s="295">
        <v>17.10974641782509</v>
      </c>
      <c r="M32" s="295">
        <v>9.1085269249327983</v>
      </c>
      <c r="N32" s="295">
        <v>9.6951173067228353</v>
      </c>
      <c r="O32" s="295">
        <v>8.1681069575811129</v>
      </c>
      <c r="P32" s="295">
        <v>7.3150350701269273</v>
      </c>
      <c r="Q32" s="295">
        <v>6.2765449417675194</v>
      </c>
      <c r="R32" s="295">
        <v>7.5382251557394424</v>
      </c>
      <c r="S32" s="295">
        <v>7.3507078456081478</v>
      </c>
      <c r="T32" s="295">
        <v>9.047551166415408</v>
      </c>
      <c r="U32" s="295">
        <v>8.3299755066311896</v>
      </c>
      <c r="V32" s="295">
        <v>8.2223823760313071</v>
      </c>
      <c r="W32" s="295">
        <v>8.1695940400274516</v>
      </c>
      <c r="X32" s="295">
        <v>11.76676617770174</v>
      </c>
      <c r="Y32" s="295">
        <v>10.3076997873753</v>
      </c>
      <c r="DA32" s="122" t="s">
        <v>2917</v>
      </c>
    </row>
    <row r="33" spans="1:105" ht="12" customHeight="1" x14ac:dyDescent="0.25">
      <c r="A33" s="59" t="s">
        <v>32</v>
      </c>
      <c r="B33" s="295">
        <v>4.1556581329750841</v>
      </c>
      <c r="C33" s="295">
        <v>3.1188745109040639</v>
      </c>
      <c r="D33" s="295">
        <v>3.3757463321041872</v>
      </c>
      <c r="E33" s="295">
        <v>3.6941432338789988</v>
      </c>
      <c r="F33" s="295">
        <v>5.2716696682535664</v>
      </c>
      <c r="G33" s="295">
        <v>6.0016246286901271</v>
      </c>
      <c r="H33" s="295">
        <v>6.7232009679191069</v>
      </c>
      <c r="I33" s="295">
        <v>8.2089161488739606</v>
      </c>
      <c r="J33" s="295">
        <v>8.0931802154983821</v>
      </c>
      <c r="K33" s="295">
        <v>8.2991833045092722</v>
      </c>
      <c r="L33" s="295">
        <v>9.5736801898266286</v>
      </c>
      <c r="M33" s="295">
        <v>11.824985418472201</v>
      </c>
      <c r="N33" s="295">
        <v>8.3707300515214715</v>
      </c>
      <c r="O33" s="295">
        <v>2.5601625168451738</v>
      </c>
      <c r="P33" s="295">
        <v>1.107698248403425</v>
      </c>
      <c r="Q33" s="295">
        <v>0.57093081940713031</v>
      </c>
      <c r="R33" s="295">
        <v>0.57045476589820487</v>
      </c>
      <c r="S33" s="295">
        <v>0.53598872118322827</v>
      </c>
      <c r="T33" s="295">
        <v>0.5475823839478422</v>
      </c>
      <c r="U33" s="295">
        <v>0.5742665488653349</v>
      </c>
      <c r="V33" s="295">
        <v>0</v>
      </c>
      <c r="W33" s="295">
        <v>0.58721519222020535</v>
      </c>
      <c r="X33" s="295">
        <v>0.6910255389613672</v>
      </c>
      <c r="Y33" s="295">
        <v>0</v>
      </c>
      <c r="DA33" s="122" t="s">
        <v>2918</v>
      </c>
    </row>
    <row r="34" spans="1:105" ht="12" customHeight="1" x14ac:dyDescent="0.25">
      <c r="A34" s="59" t="s">
        <v>35</v>
      </c>
      <c r="B34" s="295">
        <v>13.029397412421551</v>
      </c>
      <c r="C34" s="295">
        <v>14.28283476428923</v>
      </c>
      <c r="D34" s="295">
        <v>13.75663081132522</v>
      </c>
      <c r="E34" s="295">
        <v>41.888770480287349</v>
      </c>
      <c r="F34" s="295">
        <v>51.639355147797858</v>
      </c>
      <c r="G34" s="295">
        <v>55.662074817806797</v>
      </c>
      <c r="H34" s="295">
        <v>47.767172516044468</v>
      </c>
      <c r="I34" s="295">
        <v>49.563086121397482</v>
      </c>
      <c r="J34" s="295">
        <v>46.60885575863</v>
      </c>
      <c r="K34" s="295">
        <v>50.635806376782632</v>
      </c>
      <c r="L34" s="295">
        <v>61.457670055650979</v>
      </c>
      <c r="M34" s="295">
        <v>67.935651417980111</v>
      </c>
      <c r="N34" s="295">
        <v>70.441881873402622</v>
      </c>
      <c r="O34" s="295">
        <v>76.315021989253481</v>
      </c>
      <c r="P34" s="295">
        <v>71.696044742687576</v>
      </c>
      <c r="Q34" s="295">
        <v>68.515434550727761</v>
      </c>
      <c r="R34" s="295">
        <v>73.054277353735287</v>
      </c>
      <c r="S34" s="295">
        <v>72.853721654302859</v>
      </c>
      <c r="T34" s="295">
        <v>67.773995702259199</v>
      </c>
      <c r="U34" s="295">
        <v>62.102823812203027</v>
      </c>
      <c r="V34" s="295">
        <v>63.325161980914963</v>
      </c>
      <c r="W34" s="295">
        <v>69.979822140711079</v>
      </c>
      <c r="X34" s="295">
        <v>52.484793216558643</v>
      </c>
      <c r="Y34" s="295">
        <v>48.331578899080569</v>
      </c>
      <c r="DA34" s="122" t="s">
        <v>2919</v>
      </c>
    </row>
    <row r="35" spans="1:105" ht="12" customHeight="1" x14ac:dyDescent="0.25">
      <c r="A35" s="60" t="s">
        <v>2920</v>
      </c>
      <c r="B35" s="329">
        <v>19.332279542519672</v>
      </c>
      <c r="C35" s="329">
        <v>18.802121549457091</v>
      </c>
      <c r="D35" s="329">
        <v>17.74511245554071</v>
      </c>
      <c r="E35" s="329">
        <v>47.999892260157367</v>
      </c>
      <c r="F35" s="329">
        <v>64.437577280230187</v>
      </c>
      <c r="G35" s="329">
        <v>70.177277123535674</v>
      </c>
      <c r="H35" s="329">
        <v>59.51741615563823</v>
      </c>
      <c r="I35" s="329">
        <v>69.975719389038559</v>
      </c>
      <c r="J35" s="329">
        <v>66.177397530943253</v>
      </c>
      <c r="K35" s="329">
        <v>76.534418934901822</v>
      </c>
      <c r="L35" s="329">
        <v>98.520029843207894</v>
      </c>
      <c r="M35" s="329">
        <v>113.67579383569129</v>
      </c>
      <c r="N35" s="329">
        <v>115.702223063348</v>
      </c>
      <c r="O35" s="329">
        <v>108.3166248258273</v>
      </c>
      <c r="P35" s="329">
        <v>104.5318396708125</v>
      </c>
      <c r="Q35" s="329">
        <v>99.106886045178484</v>
      </c>
      <c r="R35" s="329">
        <v>107.5069599992157</v>
      </c>
      <c r="S35" s="329">
        <v>102.15760826395331</v>
      </c>
      <c r="T35" s="329">
        <v>99.301847154808968</v>
      </c>
      <c r="U35" s="329">
        <v>94.236873275124495</v>
      </c>
      <c r="V35" s="329">
        <v>93.13476691206985</v>
      </c>
      <c r="W35" s="329">
        <v>106.2867649903143</v>
      </c>
      <c r="X35" s="329">
        <v>103.5624576147617</v>
      </c>
      <c r="Y35" s="329">
        <v>99.580557040328515</v>
      </c>
      <c r="DA35" s="72" t="s">
        <v>2921</v>
      </c>
    </row>
    <row r="36" spans="1:105" ht="12" customHeight="1" x14ac:dyDescent="0.25">
      <c r="A36" s="64" t="s">
        <v>28</v>
      </c>
      <c r="B36" s="229">
        <v>0.29936924261516179</v>
      </c>
      <c r="C36" s="229">
        <v>8.168167038409524E-2</v>
      </c>
      <c r="D36" s="229">
        <v>8.4936028190178328E-2</v>
      </c>
      <c r="E36" s="229">
        <v>4.2156046796023278E-2</v>
      </c>
      <c r="F36" s="229">
        <v>0.42012000275476352</v>
      </c>
      <c r="G36" s="229">
        <v>0.44986719306855399</v>
      </c>
      <c r="H36" s="229">
        <v>0.2213791324066928</v>
      </c>
      <c r="I36" s="229">
        <v>0.1344116418807883</v>
      </c>
      <c r="J36" s="229">
        <v>7.8143185478126653E-2</v>
      </c>
      <c r="K36" s="229">
        <v>6.478792809447291E-2</v>
      </c>
      <c r="L36" s="229">
        <v>4.2712271254194897E-2</v>
      </c>
      <c r="M36" s="229">
        <v>3.3659584125691103E-2</v>
      </c>
      <c r="N36" s="229">
        <v>3.201778291377036E-2</v>
      </c>
      <c r="O36" s="229">
        <v>3.622969993672126E-2</v>
      </c>
      <c r="P36" s="229">
        <v>1.6442369125517969E-2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6.0143588278084608E-5</v>
      </c>
      <c r="Y36" s="229">
        <v>1.081090825928435E-4</v>
      </c>
      <c r="DA36" s="73" t="s">
        <v>2922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2923</v>
      </c>
    </row>
    <row r="38" spans="1:105" ht="12" customHeight="1" x14ac:dyDescent="0.25">
      <c r="A38" s="64" t="s">
        <v>31</v>
      </c>
      <c r="B38" s="229">
        <v>0.61779951428362712</v>
      </c>
      <c r="C38" s="229">
        <v>0.69543217819276104</v>
      </c>
      <c r="D38" s="229">
        <v>0.61809130843934079</v>
      </c>
      <c r="E38" s="229">
        <v>6.6119460868008684E-2</v>
      </c>
      <c r="F38" s="229">
        <v>0.1238868201214087</v>
      </c>
      <c r="G38" s="229">
        <v>0.1220243454564592</v>
      </c>
      <c r="H38" s="229">
        <v>0.12496861811233689</v>
      </c>
      <c r="I38" s="229">
        <v>0.11073375344935139</v>
      </c>
      <c r="J38" s="229">
        <v>0.10955380758584481</v>
      </c>
      <c r="K38" s="229">
        <v>9.3833702506652142E-2</v>
      </c>
      <c r="L38" s="229">
        <v>4.6804859466586933E-2</v>
      </c>
      <c r="M38" s="229">
        <v>3.6438188352475358E-2</v>
      </c>
      <c r="N38" s="229">
        <v>0</v>
      </c>
      <c r="O38" s="229">
        <v>3.8615617154961493E-2</v>
      </c>
      <c r="P38" s="229">
        <v>3.4994490663408699E-2</v>
      </c>
      <c r="Q38" s="229">
        <v>3.3552595547123761E-2</v>
      </c>
      <c r="R38" s="229">
        <v>3.1454589588460043E-2</v>
      </c>
      <c r="S38" s="229">
        <v>3.4212536543482018E-2</v>
      </c>
      <c r="T38" s="229">
        <v>3.3284820375769159E-2</v>
      </c>
      <c r="U38" s="229">
        <v>3.1149573584616001E-2</v>
      </c>
      <c r="V38" s="229">
        <v>3.2276192529948157E-2</v>
      </c>
      <c r="W38" s="229">
        <v>3.0113432889982968E-2</v>
      </c>
      <c r="X38" s="229">
        <v>2.1806607083250992E-2</v>
      </c>
      <c r="Y38" s="229">
        <v>1.9306345869005551E-2</v>
      </c>
      <c r="DA38" s="73" t="s">
        <v>2924</v>
      </c>
    </row>
    <row r="39" spans="1:105" ht="12" customHeight="1" x14ac:dyDescent="0.25">
      <c r="A39" s="64" t="s">
        <v>159</v>
      </c>
      <c r="B39" s="229">
        <v>3.4901625088900148</v>
      </c>
      <c r="C39" s="229">
        <v>3.005158047491312</v>
      </c>
      <c r="D39" s="229">
        <v>2.3068558885010431</v>
      </c>
      <c r="E39" s="229">
        <v>1.974355713409778</v>
      </c>
      <c r="F39" s="229">
        <v>2.007043378118476</v>
      </c>
      <c r="G39" s="229">
        <v>1.968694351802234</v>
      </c>
      <c r="H39" s="229">
        <v>1.7534275840437039</v>
      </c>
      <c r="I39" s="229">
        <v>1.821172856300453</v>
      </c>
      <c r="J39" s="229">
        <v>1.430655627091713</v>
      </c>
      <c r="K39" s="229">
        <v>0.91170705215551584</v>
      </c>
      <c r="L39" s="229">
        <v>1.6864304583469421</v>
      </c>
      <c r="M39" s="229">
        <v>0.54126706928874091</v>
      </c>
      <c r="N39" s="229">
        <v>0.52815745962546745</v>
      </c>
      <c r="O39" s="229">
        <v>0.53997361356057283</v>
      </c>
      <c r="P39" s="229">
        <v>0.40552377810836099</v>
      </c>
      <c r="Q39" s="229">
        <v>0.33119087330544272</v>
      </c>
      <c r="R39" s="229">
        <v>0.38928693675051168</v>
      </c>
      <c r="S39" s="229">
        <v>0.43943708039714752</v>
      </c>
      <c r="T39" s="229">
        <v>0.51506935611581495</v>
      </c>
      <c r="U39" s="229">
        <v>0.42317521757454829</v>
      </c>
      <c r="V39" s="229">
        <v>0.44369517024847838</v>
      </c>
      <c r="W39" s="229">
        <v>0.39237504256486949</v>
      </c>
      <c r="X39" s="229">
        <v>0.34776753636434249</v>
      </c>
      <c r="Y39" s="229">
        <v>0.25804735293968339</v>
      </c>
      <c r="DA39" s="73" t="s">
        <v>2925</v>
      </c>
    </row>
    <row r="40" spans="1:105" ht="12" customHeight="1" x14ac:dyDescent="0.25">
      <c r="A40" s="64" t="s">
        <v>32</v>
      </c>
      <c r="B40" s="229">
        <v>3.2320228816195211</v>
      </c>
      <c r="C40" s="229">
        <v>2.441934375421182</v>
      </c>
      <c r="D40" s="229">
        <v>2.6396322873346012</v>
      </c>
      <c r="E40" s="229">
        <v>1.099629850287573</v>
      </c>
      <c r="F40" s="229">
        <v>1.198070112475494</v>
      </c>
      <c r="G40" s="229">
        <v>1.2864336764632061</v>
      </c>
      <c r="H40" s="229">
        <v>1.5901764864281891</v>
      </c>
      <c r="I40" s="229">
        <v>1.3387212333401941</v>
      </c>
      <c r="J40" s="229">
        <v>1.202521806631988</v>
      </c>
      <c r="K40" s="229">
        <v>0.82248415982016609</v>
      </c>
      <c r="L40" s="229">
        <v>0.94363443363345134</v>
      </c>
      <c r="M40" s="229">
        <v>0.70269048492555941</v>
      </c>
      <c r="N40" s="229">
        <v>0.45600928584499578</v>
      </c>
      <c r="O40" s="229">
        <v>0.16924609492780279</v>
      </c>
      <c r="P40" s="229">
        <v>6.1407494891036328E-2</v>
      </c>
      <c r="Q40" s="229">
        <v>3.0125981480376551E-2</v>
      </c>
      <c r="R40" s="229">
        <v>2.945926710641731E-2</v>
      </c>
      <c r="S40" s="229">
        <v>3.204226364448471E-2</v>
      </c>
      <c r="T40" s="229">
        <v>3.1173397169316261E-2</v>
      </c>
      <c r="U40" s="229">
        <v>2.91735997985129E-2</v>
      </c>
      <c r="V40" s="229">
        <v>0</v>
      </c>
      <c r="W40" s="229">
        <v>2.8203186708328391E-2</v>
      </c>
      <c r="X40" s="229">
        <v>2.0423304552855029E-2</v>
      </c>
      <c r="Y40" s="229">
        <v>0</v>
      </c>
      <c r="DA40" s="73" t="s">
        <v>2926</v>
      </c>
    </row>
    <row r="41" spans="1:105" ht="12" customHeight="1" x14ac:dyDescent="0.25">
      <c r="A41" s="64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2927</v>
      </c>
    </row>
    <row r="42" spans="1:105" ht="12" customHeight="1" x14ac:dyDescent="0.25">
      <c r="A42" s="64" t="s">
        <v>35</v>
      </c>
      <c r="B42" s="229">
        <v>10.1334876987373</v>
      </c>
      <c r="C42" s="229">
        <v>11.182798495880681</v>
      </c>
      <c r="D42" s="229">
        <v>10.75686478843971</v>
      </c>
      <c r="E42" s="229">
        <v>12.468964925218071</v>
      </c>
      <c r="F42" s="229">
        <v>11.73585826188158</v>
      </c>
      <c r="G42" s="229">
        <v>11.93103067545052</v>
      </c>
      <c r="H42" s="229">
        <v>11.297927121414389</v>
      </c>
      <c r="I42" s="229">
        <v>8.0828156333019834</v>
      </c>
      <c r="J42" s="229">
        <v>6.9253573922134626</v>
      </c>
      <c r="K42" s="229">
        <v>5.0182225330528798</v>
      </c>
      <c r="L42" s="229">
        <v>6.0576050719786947</v>
      </c>
      <c r="M42" s="229">
        <v>4.0370228079995369</v>
      </c>
      <c r="N42" s="229">
        <v>3.8374373619693212</v>
      </c>
      <c r="O42" s="229">
        <v>5.0449998275604209</v>
      </c>
      <c r="P42" s="229">
        <v>3.974615386085397</v>
      </c>
      <c r="Q42" s="229">
        <v>3.615314924737445</v>
      </c>
      <c r="R42" s="229">
        <v>3.7726487681128749</v>
      </c>
      <c r="S42" s="229">
        <v>4.3553120886121421</v>
      </c>
      <c r="T42" s="229">
        <v>3.8583156575382098</v>
      </c>
      <c r="U42" s="229">
        <v>3.154916356933104</v>
      </c>
      <c r="V42" s="229">
        <v>3.4171444772550399</v>
      </c>
      <c r="W42" s="229">
        <v>3.3610404086922339</v>
      </c>
      <c r="X42" s="229">
        <v>1.551191462281575</v>
      </c>
      <c r="Y42" s="229">
        <v>1.209953360649725</v>
      </c>
      <c r="DA42" s="73" t="s">
        <v>2928</v>
      </c>
    </row>
    <row r="43" spans="1:105" ht="12" customHeight="1" x14ac:dyDescent="0.25">
      <c r="A43" s="64" t="s">
        <v>36</v>
      </c>
      <c r="B43" s="229">
        <v>1.5594376963740499</v>
      </c>
      <c r="C43" s="229">
        <v>1.39511678208706</v>
      </c>
      <c r="D43" s="229">
        <v>1.3387321546358339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2929</v>
      </c>
    </row>
    <row r="44" spans="1:105" ht="12" customHeight="1" x14ac:dyDescent="0.25">
      <c r="A44" s="64" t="s">
        <v>38</v>
      </c>
      <c r="B44" s="229">
        <v>0</v>
      </c>
      <c r="C44" s="229">
        <v>0</v>
      </c>
      <c r="D44" s="229">
        <v>0</v>
      </c>
      <c r="E44" s="229">
        <v>30.053902141707599</v>
      </c>
      <c r="F44" s="229">
        <v>46.034916550797277</v>
      </c>
      <c r="G44" s="229">
        <v>51.082687494722329</v>
      </c>
      <c r="H44" s="229">
        <v>41.34156970900154</v>
      </c>
      <c r="I44" s="229">
        <v>53.898336027027739</v>
      </c>
      <c r="J44" s="229">
        <v>51.059411920580217</v>
      </c>
      <c r="K44" s="229">
        <v>62.653167465395292</v>
      </c>
      <c r="L44" s="229">
        <v>82.253533664438564</v>
      </c>
      <c r="M44" s="229">
        <v>100.5722740594999</v>
      </c>
      <c r="N44" s="229">
        <v>102.340785954455</v>
      </c>
      <c r="O44" s="229">
        <v>91.649184448795481</v>
      </c>
      <c r="P44" s="229">
        <v>93.806118765337942</v>
      </c>
      <c r="Q44" s="229">
        <v>90.016717382952336</v>
      </c>
      <c r="R44" s="229">
        <v>99.566307866195018</v>
      </c>
      <c r="S44" s="229">
        <v>92.508383067841734</v>
      </c>
      <c r="T44" s="229">
        <v>90.14559653141653</v>
      </c>
      <c r="U44" s="229">
        <v>86.6121555818263</v>
      </c>
      <c r="V44" s="229">
        <v>85.398545748482945</v>
      </c>
      <c r="W44" s="229">
        <v>98.343740932033782</v>
      </c>
      <c r="X44" s="229">
        <v>97.973213380192959</v>
      </c>
      <c r="Y44" s="229">
        <v>95.008992965602715</v>
      </c>
      <c r="DA44" s="73" t="s">
        <v>2930</v>
      </c>
    </row>
    <row r="45" spans="1:105" ht="12" customHeight="1" x14ac:dyDescent="0.25">
      <c r="A45" s="64" t="s">
        <v>39</v>
      </c>
      <c r="B45" s="229">
        <v>0</v>
      </c>
      <c r="C45" s="229">
        <v>0</v>
      </c>
      <c r="D45" s="229">
        <v>0</v>
      </c>
      <c r="E45" s="229">
        <v>2.2947641218703181</v>
      </c>
      <c r="F45" s="229">
        <v>2.9176821540811861</v>
      </c>
      <c r="G45" s="229">
        <v>3.3365393865723632</v>
      </c>
      <c r="H45" s="229">
        <v>3.187967504231382</v>
      </c>
      <c r="I45" s="229">
        <v>4.5895282437380489</v>
      </c>
      <c r="J45" s="229">
        <v>5.3717537913618933</v>
      </c>
      <c r="K45" s="229">
        <v>6.9702160938768447</v>
      </c>
      <c r="L45" s="229">
        <v>7.4893090840894549</v>
      </c>
      <c r="M45" s="229">
        <v>7.7524416414994066</v>
      </c>
      <c r="N45" s="229">
        <v>8.5078152185394558</v>
      </c>
      <c r="O45" s="229">
        <v>10.83837552389136</v>
      </c>
      <c r="P45" s="229">
        <v>6.2327373866008013</v>
      </c>
      <c r="Q45" s="229">
        <v>5.0799842871557734</v>
      </c>
      <c r="R45" s="229">
        <v>3.7178025714624319</v>
      </c>
      <c r="S45" s="229">
        <v>4.7882212269143123</v>
      </c>
      <c r="T45" s="229">
        <v>4.7184073921933232</v>
      </c>
      <c r="U45" s="229">
        <v>3.9863029454074121</v>
      </c>
      <c r="V45" s="229">
        <v>3.8431053235534418</v>
      </c>
      <c r="W45" s="229">
        <v>4.1312919874250706</v>
      </c>
      <c r="X45" s="229">
        <v>3.647995180698465</v>
      </c>
      <c r="Y45" s="229">
        <v>3.0841489061847982</v>
      </c>
      <c r="DA45" s="73" t="s">
        <v>2931</v>
      </c>
    </row>
    <row r="46" spans="1:105" ht="12" customHeight="1" x14ac:dyDescent="0.25">
      <c r="A46" s="60" t="s">
        <v>2932</v>
      </c>
      <c r="B46" s="329">
        <v>6.2382600153829744</v>
      </c>
      <c r="C46" s="329">
        <v>6.4294650613764084</v>
      </c>
      <c r="D46" s="329">
        <v>6.3408182289333874</v>
      </c>
      <c r="E46" s="329">
        <v>6.4953719393155032</v>
      </c>
      <c r="F46" s="329">
        <v>6.9682277954057144</v>
      </c>
      <c r="G46" s="329">
        <v>6.9560354757829899</v>
      </c>
      <c r="H46" s="329">
        <v>7.1540590008420972</v>
      </c>
      <c r="I46" s="329">
        <v>7.6055752259212754</v>
      </c>
      <c r="J46" s="329">
        <v>7.3010879578550094</v>
      </c>
      <c r="K46" s="329">
        <v>6.9781182215414468</v>
      </c>
      <c r="L46" s="329">
        <v>7.0897046822781373</v>
      </c>
      <c r="M46" s="329">
        <v>7.1234526717291429</v>
      </c>
      <c r="N46" s="329">
        <v>6.789556196799035</v>
      </c>
      <c r="O46" s="329">
        <v>6.7808750041555861</v>
      </c>
      <c r="P46" s="329">
        <v>6.695817248699746</v>
      </c>
      <c r="Q46" s="329">
        <v>7.0056460934241951</v>
      </c>
      <c r="R46" s="329">
        <v>7.2396450832549011</v>
      </c>
      <c r="S46" s="329">
        <v>7.5178281629528572</v>
      </c>
      <c r="T46" s="329">
        <v>7.2832442310431889</v>
      </c>
      <c r="U46" s="329">
        <v>7.1064812489790388</v>
      </c>
      <c r="V46" s="329">
        <v>7.3263207833299084</v>
      </c>
      <c r="W46" s="329">
        <v>7.8509200979290581</v>
      </c>
      <c r="X46" s="329">
        <v>7.142489902549408</v>
      </c>
      <c r="Y46" s="329">
        <v>6.7786602340165558</v>
      </c>
      <c r="DA46" s="72" t="s">
        <v>2933</v>
      </c>
    </row>
    <row r="47" spans="1:105" ht="12" customHeight="1" x14ac:dyDescent="0.25">
      <c r="A47" s="60" t="s">
        <v>2934</v>
      </c>
      <c r="B47" s="329">
        <v>0</v>
      </c>
      <c r="C47" s="329">
        <v>0</v>
      </c>
      <c r="D47" s="329">
        <v>0</v>
      </c>
      <c r="E47" s="329">
        <v>0</v>
      </c>
      <c r="F47" s="329">
        <v>0</v>
      </c>
      <c r="G47" s="329">
        <v>0</v>
      </c>
      <c r="H47" s="329">
        <v>0</v>
      </c>
      <c r="I47" s="329">
        <v>0</v>
      </c>
      <c r="J47" s="329">
        <v>0</v>
      </c>
      <c r="K47" s="329">
        <v>0</v>
      </c>
      <c r="L47" s="329">
        <v>0</v>
      </c>
      <c r="M47" s="329">
        <v>0</v>
      </c>
      <c r="N47" s="329">
        <v>0</v>
      </c>
      <c r="O47" s="329">
        <v>0</v>
      </c>
      <c r="P47" s="329">
        <v>0</v>
      </c>
      <c r="Q47" s="329">
        <v>0</v>
      </c>
      <c r="R47" s="329">
        <v>0</v>
      </c>
      <c r="S47" s="329">
        <v>0</v>
      </c>
      <c r="T47" s="329">
        <v>0</v>
      </c>
      <c r="U47" s="329">
        <v>0</v>
      </c>
      <c r="V47" s="329">
        <v>0</v>
      </c>
      <c r="W47" s="329">
        <v>0</v>
      </c>
      <c r="X47" s="329">
        <v>0</v>
      </c>
      <c r="Y47" s="329">
        <v>0</v>
      </c>
      <c r="DA47" s="72" t="s">
        <v>2935</v>
      </c>
    </row>
    <row r="48" spans="1:105" ht="12" customHeight="1" x14ac:dyDescent="0.25">
      <c r="A48" s="132" t="s">
        <v>2936</v>
      </c>
      <c r="B48" s="316">
        <v>57.728858182354088</v>
      </c>
      <c r="C48" s="316">
        <v>59.498269677977333</v>
      </c>
      <c r="D48" s="316">
        <v>58.677931890549587</v>
      </c>
      <c r="E48" s="316">
        <v>60.108171926425698</v>
      </c>
      <c r="F48" s="316">
        <v>64.48398001868452</v>
      </c>
      <c r="G48" s="316">
        <v>64.371152292895843</v>
      </c>
      <c r="H48" s="316">
        <v>66.203661993792807</v>
      </c>
      <c r="I48" s="316">
        <v>70.381993140675533</v>
      </c>
      <c r="J48" s="316">
        <v>67.564267961990296</v>
      </c>
      <c r="K48" s="316">
        <v>64.57550602214458</v>
      </c>
      <c r="L48" s="316">
        <v>65.608127129801915</v>
      </c>
      <c r="M48" s="316">
        <v>65.920431024181525</v>
      </c>
      <c r="N48" s="316">
        <v>62.83055304517832</v>
      </c>
      <c r="O48" s="316">
        <v>62.750217288455843</v>
      </c>
      <c r="P48" s="316">
        <v>61.963092819467512</v>
      </c>
      <c r="Q48" s="316">
        <v>64.830248948547535</v>
      </c>
      <c r="R48" s="316">
        <v>66.995675600440876</v>
      </c>
      <c r="S48" s="316">
        <v>69.56998181996579</v>
      </c>
      <c r="T48" s="316">
        <v>67.39914211407374</v>
      </c>
      <c r="U48" s="316">
        <v>65.763377478052078</v>
      </c>
      <c r="V48" s="316">
        <v>67.797772528934999</v>
      </c>
      <c r="W48" s="316">
        <v>72.652414586235551</v>
      </c>
      <c r="X48" s="316">
        <v>66.096601558192262</v>
      </c>
      <c r="Y48" s="316">
        <v>62.72972180558925</v>
      </c>
      <c r="DA48" s="139" t="s">
        <v>2937</v>
      </c>
    </row>
    <row r="49" spans="1:105" ht="12" customHeight="1" x14ac:dyDescent="0.25">
      <c r="A49" s="172"/>
      <c r="B49" s="172"/>
      <c r="C49" s="172"/>
      <c r="D49" s="172"/>
      <c r="E49" s="172"/>
      <c r="F49" s="172"/>
      <c r="G49" s="172"/>
      <c r="H49" s="172"/>
      <c r="I49" s="172"/>
      <c r="J49" s="172"/>
      <c r="K49" s="172"/>
      <c r="L49" s="172"/>
      <c r="M49" s="172"/>
      <c r="N49" s="172"/>
      <c r="O49" s="172"/>
      <c r="P49" s="172"/>
      <c r="Q49" s="172"/>
      <c r="R49" s="172"/>
      <c r="S49" s="172"/>
      <c r="T49" s="172"/>
      <c r="U49" s="172"/>
      <c r="V49" s="172"/>
      <c r="W49" s="172"/>
      <c r="X49" s="172"/>
      <c r="Y49" s="172"/>
      <c r="DA49" s="176"/>
    </row>
    <row r="50" spans="1:105" ht="15" customHeight="1" x14ac:dyDescent="0.25">
      <c r="A50" s="32" t="s">
        <v>99</v>
      </c>
      <c r="B50" s="257"/>
      <c r="C50" s="257"/>
      <c r="D50" s="257"/>
      <c r="E50" s="257"/>
      <c r="F50" s="257"/>
      <c r="G50" s="257"/>
      <c r="H50" s="257"/>
      <c r="I50" s="257"/>
      <c r="J50" s="257"/>
      <c r="K50" s="257"/>
      <c r="L50" s="257"/>
      <c r="M50" s="257"/>
      <c r="N50" s="257"/>
      <c r="O50" s="257"/>
      <c r="P50" s="257"/>
      <c r="Q50" s="257"/>
      <c r="R50" s="257"/>
      <c r="S50" s="257"/>
      <c r="T50" s="257"/>
      <c r="U50" s="257"/>
      <c r="V50" s="257"/>
      <c r="W50" s="257"/>
      <c r="X50" s="257"/>
      <c r="Y50" s="257"/>
      <c r="DA50" s="88"/>
    </row>
    <row r="51" spans="1:105" ht="12" customHeight="1" x14ac:dyDescent="0.25">
      <c r="A51" s="172"/>
      <c r="B51" s="172"/>
      <c r="C51" s="172"/>
      <c r="D51" s="172"/>
      <c r="E51" s="172"/>
      <c r="F51" s="172"/>
      <c r="G51" s="172"/>
      <c r="H51" s="172"/>
      <c r="I51" s="172"/>
      <c r="J51" s="172"/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V51" s="172"/>
      <c r="W51" s="172"/>
      <c r="X51" s="172"/>
      <c r="Y51" s="172"/>
      <c r="DA51" s="176"/>
    </row>
    <row r="52" spans="1:105" ht="12" customHeight="1" x14ac:dyDescent="0.25">
      <c r="A52" s="35" t="s">
        <v>26</v>
      </c>
      <c r="B52" s="232">
        <f t="shared" ref="B52:Y52" si="1">SUM(B$53:B$57,B$58,B$59,B$61:B$64,B$65)</f>
        <v>1</v>
      </c>
      <c r="C52" s="232">
        <f t="shared" si="1"/>
        <v>1.0000000000000002</v>
      </c>
      <c r="D52" s="232">
        <f t="shared" si="1"/>
        <v>1</v>
      </c>
      <c r="E52" s="232">
        <f t="shared" si="1"/>
        <v>1.0000000000000002</v>
      </c>
      <c r="F52" s="232">
        <f t="shared" si="1"/>
        <v>1</v>
      </c>
      <c r="G52" s="232">
        <f t="shared" si="1"/>
        <v>1.0000000000000002</v>
      </c>
      <c r="H52" s="232">
        <f t="shared" si="1"/>
        <v>0.99999999999999989</v>
      </c>
      <c r="I52" s="232">
        <f t="shared" si="1"/>
        <v>0.99999999999999967</v>
      </c>
      <c r="J52" s="232">
        <f t="shared" si="1"/>
        <v>1</v>
      </c>
      <c r="K52" s="232">
        <f t="shared" si="1"/>
        <v>0.99999999999999989</v>
      </c>
      <c r="L52" s="232">
        <f t="shared" si="1"/>
        <v>1.0000000000000002</v>
      </c>
      <c r="M52" s="232">
        <f t="shared" si="1"/>
        <v>0.99999999999999967</v>
      </c>
      <c r="N52" s="232">
        <f t="shared" si="1"/>
        <v>1</v>
      </c>
      <c r="O52" s="232">
        <f t="shared" si="1"/>
        <v>1.0000000000000002</v>
      </c>
      <c r="P52" s="232">
        <f t="shared" si="1"/>
        <v>1.0000000000000004</v>
      </c>
      <c r="Q52" s="232">
        <f t="shared" si="1"/>
        <v>0.99999999999999989</v>
      </c>
      <c r="R52" s="232">
        <f t="shared" si="1"/>
        <v>0.99999999999999956</v>
      </c>
      <c r="S52" s="232">
        <f t="shared" si="1"/>
        <v>0.99999999999999956</v>
      </c>
      <c r="T52" s="232">
        <f t="shared" si="1"/>
        <v>0.99999999999999978</v>
      </c>
      <c r="U52" s="232">
        <f t="shared" si="1"/>
        <v>0.99999999999999978</v>
      </c>
      <c r="V52" s="232">
        <f t="shared" si="1"/>
        <v>1</v>
      </c>
      <c r="W52" s="232">
        <f t="shared" si="1"/>
        <v>0.99999999999999989</v>
      </c>
      <c r="X52" s="232">
        <f t="shared" si="1"/>
        <v>1.0000000000000004</v>
      </c>
      <c r="Y52" s="232">
        <f t="shared" si="1"/>
        <v>0.99999999999999967</v>
      </c>
      <c r="DA52" s="95"/>
    </row>
    <row r="53" spans="1:105" ht="12" customHeight="1" x14ac:dyDescent="0.25">
      <c r="A53" s="55" t="s">
        <v>91</v>
      </c>
      <c r="B53" s="299">
        <f t="shared" ref="B53:Y53" si="2">IF(B$6=0,0,B$6/B$5)</f>
        <v>2.2908243199552446E-2</v>
      </c>
      <c r="C53" s="299">
        <f t="shared" si="2"/>
        <v>2.3505302091121883E-2</v>
      </c>
      <c r="D53" s="299">
        <f t="shared" si="2"/>
        <v>2.3944924846515527E-2</v>
      </c>
      <c r="E53" s="299">
        <f t="shared" si="2"/>
        <v>1.4164777211611058E-2</v>
      </c>
      <c r="F53" s="299">
        <f t="shared" si="2"/>
        <v>1.2165732716389632E-2</v>
      </c>
      <c r="G53" s="299">
        <f t="shared" si="2"/>
        <v>1.1433046008920669E-2</v>
      </c>
      <c r="H53" s="299">
        <f t="shared" si="2"/>
        <v>1.3093224929651716E-2</v>
      </c>
      <c r="I53" s="299">
        <f t="shared" si="2"/>
        <v>1.2239503066811581E-2</v>
      </c>
      <c r="J53" s="299">
        <f t="shared" si="2"/>
        <v>1.2378210910716824E-2</v>
      </c>
      <c r="K53" s="299">
        <f t="shared" si="2"/>
        <v>1.0832156496833419E-2</v>
      </c>
      <c r="L53" s="299">
        <f t="shared" si="2"/>
        <v>9.0468822824259464E-3</v>
      </c>
      <c r="M53" s="299">
        <f t="shared" si="2"/>
        <v>8.1614336177270874E-3</v>
      </c>
      <c r="N53" s="299">
        <f t="shared" si="2"/>
        <v>7.749180476018469E-3</v>
      </c>
      <c r="O53" s="299">
        <f t="shared" si="2"/>
        <v>8.1431080950495685E-3</v>
      </c>
      <c r="P53" s="299">
        <f t="shared" si="2"/>
        <v>8.3151031537471408E-3</v>
      </c>
      <c r="Q53" s="299">
        <f t="shared" si="2"/>
        <v>8.99536207356731E-3</v>
      </c>
      <c r="R53" s="299">
        <f t="shared" si="2"/>
        <v>8.6611619756662948E-3</v>
      </c>
      <c r="S53" s="299">
        <f t="shared" si="2"/>
        <v>9.2665957696613822E-3</v>
      </c>
      <c r="T53" s="299">
        <f t="shared" si="2"/>
        <v>9.2476131873785779E-3</v>
      </c>
      <c r="U53" s="299">
        <f t="shared" si="2"/>
        <v>9.4625682932275891E-3</v>
      </c>
      <c r="V53" s="299">
        <f t="shared" si="2"/>
        <v>9.7666016715281644E-3</v>
      </c>
      <c r="W53" s="299">
        <f t="shared" si="2"/>
        <v>9.3192212105668616E-3</v>
      </c>
      <c r="X53" s="299">
        <f t="shared" si="2"/>
        <v>8.890901493640092E-3</v>
      </c>
      <c r="Y53" s="299">
        <f t="shared" si="2"/>
        <v>8.8189245755007084E-3</v>
      </c>
      <c r="DA53" s="67"/>
    </row>
    <row r="54" spans="1:105" ht="12" customHeight="1" x14ac:dyDescent="0.25">
      <c r="A54" s="173" t="s">
        <v>92</v>
      </c>
      <c r="B54" s="233">
        <f t="shared" ref="B54:Y54" si="3">IF(B$7=0,0,B$7/B$5)</f>
        <v>2.4900264347339624E-2</v>
      </c>
      <c r="C54" s="233">
        <f t="shared" si="3"/>
        <v>2.5549241403393347E-2</v>
      </c>
      <c r="D54" s="233">
        <f t="shared" si="3"/>
        <v>2.6027092224473403E-2</v>
      </c>
      <c r="E54" s="233">
        <f t="shared" si="3"/>
        <v>1.5396496969142455E-2</v>
      </c>
      <c r="F54" s="233">
        <f t="shared" si="3"/>
        <v>1.3223622517814816E-2</v>
      </c>
      <c r="G54" s="233">
        <f t="shared" si="3"/>
        <v>1.242722392273986E-2</v>
      </c>
      <c r="H54" s="233">
        <f t="shared" si="3"/>
        <v>1.4231766227882308E-2</v>
      </c>
      <c r="I54" s="233">
        <f t="shared" si="3"/>
        <v>1.3303807681316936E-2</v>
      </c>
      <c r="J54" s="233">
        <f t="shared" si="3"/>
        <v>1.345457707686611E-2</v>
      </c>
      <c r="K54" s="233">
        <f t="shared" si="3"/>
        <v>1.1774083148731978E-2</v>
      </c>
      <c r="L54" s="233">
        <f t="shared" si="3"/>
        <v>9.8335676982890738E-3</v>
      </c>
      <c r="M54" s="233">
        <f t="shared" si="3"/>
        <v>8.8711234975294428E-3</v>
      </c>
      <c r="N54" s="233">
        <f t="shared" si="3"/>
        <v>8.4230222565418161E-3</v>
      </c>
      <c r="O54" s="233">
        <f t="shared" si="3"/>
        <v>8.8512044511408362E-3</v>
      </c>
      <c r="P54" s="233">
        <f t="shared" si="3"/>
        <v>9.0381556018990662E-3</v>
      </c>
      <c r="Q54" s="233">
        <f t="shared" si="3"/>
        <v>9.7775674712688148E-3</v>
      </c>
      <c r="R54" s="233">
        <f t="shared" si="3"/>
        <v>9.4143064952894508E-3</v>
      </c>
      <c r="S54" s="233">
        <f t="shared" si="3"/>
        <v>1.0072386706153675E-2</v>
      </c>
      <c r="T54" s="233">
        <f t="shared" si="3"/>
        <v>1.0051753464541938E-2</v>
      </c>
      <c r="U54" s="233">
        <f t="shared" si="3"/>
        <v>1.0285400318725641E-2</v>
      </c>
      <c r="V54" s="233">
        <f t="shared" si="3"/>
        <v>1.0615871382095835E-2</v>
      </c>
      <c r="W54" s="233">
        <f t="shared" si="3"/>
        <v>1.0129588272355288E-2</v>
      </c>
      <c r="X54" s="233">
        <f t="shared" si="3"/>
        <v>9.6640233626522735E-3</v>
      </c>
      <c r="Y54" s="233">
        <f t="shared" si="3"/>
        <v>9.5857875820659858E-3</v>
      </c>
      <c r="DA54" s="177"/>
    </row>
    <row r="55" spans="1:105" ht="12" customHeight="1" x14ac:dyDescent="0.25">
      <c r="A55" s="173" t="s">
        <v>93</v>
      </c>
      <c r="B55" s="233">
        <f t="shared" ref="B55:Y55" si="4">IF(B$8=0,0,B$8/B$5)</f>
        <v>6.1752655581402263E-2</v>
      </c>
      <c r="C55" s="233">
        <f t="shared" si="4"/>
        <v>6.3362118680415497E-2</v>
      </c>
      <c r="D55" s="233">
        <f t="shared" si="4"/>
        <v>6.4547188716694029E-2</v>
      </c>
      <c r="E55" s="233">
        <f t="shared" si="4"/>
        <v>3.8183312483473272E-2</v>
      </c>
      <c r="F55" s="233">
        <f t="shared" si="4"/>
        <v>3.2794583844180748E-2</v>
      </c>
      <c r="G55" s="233">
        <f t="shared" si="4"/>
        <v>3.0819515328394845E-2</v>
      </c>
      <c r="H55" s="233">
        <f t="shared" si="4"/>
        <v>3.5294780245148108E-2</v>
      </c>
      <c r="I55" s="233">
        <f t="shared" si="4"/>
        <v>3.2993443049666005E-2</v>
      </c>
      <c r="J55" s="233">
        <f t="shared" si="4"/>
        <v>3.3367351150627951E-2</v>
      </c>
      <c r="K55" s="233">
        <f t="shared" si="4"/>
        <v>2.9199726208855314E-2</v>
      </c>
      <c r="L55" s="233">
        <f t="shared" si="4"/>
        <v>2.4387247891756905E-2</v>
      </c>
      <c r="M55" s="233">
        <f t="shared" si="4"/>
        <v>2.2000386273873018E-2</v>
      </c>
      <c r="N55" s="233">
        <f t="shared" si="4"/>
        <v>2.0889095196223693E-2</v>
      </c>
      <c r="O55" s="233">
        <f t="shared" si="4"/>
        <v>2.1950987038829264E-2</v>
      </c>
      <c r="P55" s="233">
        <f t="shared" si="4"/>
        <v>2.2414625892709671E-2</v>
      </c>
      <c r="Q55" s="233">
        <f t="shared" si="4"/>
        <v>2.4248367328746658E-2</v>
      </c>
      <c r="R55" s="233">
        <f t="shared" si="4"/>
        <v>2.3347480108317838E-2</v>
      </c>
      <c r="S55" s="233">
        <f t="shared" si="4"/>
        <v>2.4979519031261121E-2</v>
      </c>
      <c r="T55" s="233">
        <f t="shared" si="4"/>
        <v>2.4928348592064001E-2</v>
      </c>
      <c r="U55" s="233">
        <f t="shared" si="4"/>
        <v>2.5507792790439583E-2</v>
      </c>
      <c r="V55" s="233">
        <f t="shared" si="4"/>
        <v>2.6327361027597664E-2</v>
      </c>
      <c r="W55" s="233">
        <f t="shared" si="4"/>
        <v>2.5121378915441105E-2</v>
      </c>
      <c r="X55" s="233">
        <f t="shared" si="4"/>
        <v>2.396677793937764E-2</v>
      </c>
      <c r="Y55" s="233">
        <f t="shared" si="4"/>
        <v>2.377275320352365E-2</v>
      </c>
      <c r="DA55" s="177"/>
    </row>
    <row r="56" spans="1:105" ht="12" customHeight="1" x14ac:dyDescent="0.25">
      <c r="A56" s="173" t="s">
        <v>94</v>
      </c>
      <c r="B56" s="233">
        <f t="shared" ref="B56:Y56" si="5">IF(B$9=0,0,B$9/B$5)</f>
        <v>0.18924200903978108</v>
      </c>
      <c r="C56" s="233">
        <f t="shared" si="5"/>
        <v>0.19417423466578951</v>
      </c>
      <c r="D56" s="233">
        <f t="shared" si="5"/>
        <v>0.19780590090599787</v>
      </c>
      <c r="E56" s="233">
        <f t="shared" si="5"/>
        <v>0.11701337696548259</v>
      </c>
      <c r="F56" s="233">
        <f t="shared" si="5"/>
        <v>0.10049953113539266</v>
      </c>
      <c r="G56" s="233">
        <f t="shared" si="5"/>
        <v>9.4446901812822878E-2</v>
      </c>
      <c r="H56" s="233">
        <f t="shared" si="5"/>
        <v>0.10816142333190552</v>
      </c>
      <c r="I56" s="233">
        <f t="shared" si="5"/>
        <v>0.10110893837800872</v>
      </c>
      <c r="J56" s="233">
        <f t="shared" si="5"/>
        <v>0.1022547857841824</v>
      </c>
      <c r="K56" s="233">
        <f t="shared" si="5"/>
        <v>8.9483031930363069E-2</v>
      </c>
      <c r="L56" s="233">
        <f t="shared" si="5"/>
        <v>7.4735114506996964E-2</v>
      </c>
      <c r="M56" s="233">
        <f t="shared" si="5"/>
        <v>6.7420538581223752E-2</v>
      </c>
      <c r="N56" s="233">
        <f t="shared" si="5"/>
        <v>6.4014969149717757E-2</v>
      </c>
      <c r="O56" s="233">
        <f t="shared" si="5"/>
        <v>6.7269153828670311E-2</v>
      </c>
      <c r="P56" s="233">
        <f t="shared" si="5"/>
        <v>6.8689982574432887E-2</v>
      </c>
      <c r="Q56" s="233">
        <f t="shared" si="5"/>
        <v>7.4309512781642981E-2</v>
      </c>
      <c r="R56" s="233">
        <f t="shared" si="5"/>
        <v>7.1548729364199828E-2</v>
      </c>
      <c r="S56" s="233">
        <f t="shared" si="5"/>
        <v>7.6550138966767961E-2</v>
      </c>
      <c r="T56" s="233">
        <f t="shared" si="5"/>
        <v>7.6393326330518707E-2</v>
      </c>
      <c r="U56" s="233">
        <f t="shared" si="5"/>
        <v>7.8169042422314844E-2</v>
      </c>
      <c r="V56" s="233">
        <f t="shared" si="5"/>
        <v>8.0680622503928323E-2</v>
      </c>
      <c r="W56" s="233">
        <f t="shared" si="5"/>
        <v>7.6984870869900121E-2</v>
      </c>
      <c r="X56" s="233">
        <f t="shared" si="5"/>
        <v>7.34465775561573E-2</v>
      </c>
      <c r="Y56" s="233">
        <f t="shared" si="5"/>
        <v>7.285198562370146E-2</v>
      </c>
      <c r="DA56" s="177"/>
    </row>
    <row r="57" spans="1:105" ht="12" customHeight="1" x14ac:dyDescent="0.25">
      <c r="A57" s="56" t="s">
        <v>95</v>
      </c>
      <c r="B57" s="300">
        <f t="shared" ref="B57:Y57" si="6">IF(B$10=0,0,B$10/B$5)</f>
        <v>3.41854911082944E-2</v>
      </c>
      <c r="C57" s="300">
        <f t="shared" si="6"/>
        <v>3.4923218730596159E-2</v>
      </c>
      <c r="D57" s="300">
        <f t="shared" si="6"/>
        <v>3.590154796012171E-2</v>
      </c>
      <c r="E57" s="300">
        <f t="shared" si="6"/>
        <v>2.2907392644173234E-2</v>
      </c>
      <c r="F57" s="300">
        <f t="shared" si="6"/>
        <v>2.0799324983379063E-2</v>
      </c>
      <c r="G57" s="300">
        <f t="shared" si="6"/>
        <v>2.0036494652574139E-2</v>
      </c>
      <c r="H57" s="300">
        <f t="shared" si="6"/>
        <v>2.1874049325086783E-2</v>
      </c>
      <c r="I57" s="300">
        <f t="shared" si="6"/>
        <v>2.0928539492697955E-2</v>
      </c>
      <c r="J57" s="300">
        <f t="shared" si="6"/>
        <v>2.113312283264333E-2</v>
      </c>
      <c r="K57" s="300">
        <f t="shared" si="6"/>
        <v>1.9006242835750208E-2</v>
      </c>
      <c r="L57" s="300">
        <f t="shared" si="6"/>
        <v>1.688890348177572E-2</v>
      </c>
      <c r="M57" s="300">
        <f t="shared" si="6"/>
        <v>1.5201671865109562E-2</v>
      </c>
      <c r="N57" s="300">
        <f t="shared" si="6"/>
        <v>1.4625544122641764E-2</v>
      </c>
      <c r="O57" s="300">
        <f t="shared" si="6"/>
        <v>1.5379757660619773E-2</v>
      </c>
      <c r="P57" s="300">
        <f t="shared" si="6"/>
        <v>1.5313665946766366E-2</v>
      </c>
      <c r="Q57" s="300">
        <f t="shared" si="6"/>
        <v>1.6110780394249777E-2</v>
      </c>
      <c r="R57" s="300">
        <f t="shared" si="6"/>
        <v>1.5656025400140834E-2</v>
      </c>
      <c r="S57" s="300">
        <f t="shared" si="6"/>
        <v>1.657212092942055E-2</v>
      </c>
      <c r="T57" s="300">
        <f t="shared" si="6"/>
        <v>1.6595173534599172E-2</v>
      </c>
      <c r="U57" s="300">
        <f t="shared" si="6"/>
        <v>1.6817118835614972E-2</v>
      </c>
      <c r="V57" s="300">
        <f t="shared" si="6"/>
        <v>1.7276496287074956E-2</v>
      </c>
      <c r="W57" s="300">
        <f t="shared" si="6"/>
        <v>1.6587322310823962E-2</v>
      </c>
      <c r="X57" s="300">
        <f t="shared" si="6"/>
        <v>1.5726942394894496E-2</v>
      </c>
      <c r="Y57" s="300">
        <f t="shared" si="6"/>
        <v>1.5585482100798026E-2</v>
      </c>
      <c r="DA57" s="68"/>
    </row>
    <row r="58" spans="1:105" ht="12" customHeight="1" x14ac:dyDescent="0.25">
      <c r="A58" s="174" t="s">
        <v>2898</v>
      </c>
      <c r="B58" s="301">
        <f t="shared" ref="B58:Y58" si="7">IF(B$16=0,0,B$16/B$5)</f>
        <v>0.38099524382846578</v>
      </c>
      <c r="C58" s="301">
        <f t="shared" si="7"/>
        <v>0.3688977681257587</v>
      </c>
      <c r="D58" s="301">
        <f t="shared" si="7"/>
        <v>0.35962933173284994</v>
      </c>
      <c r="E58" s="301">
        <f t="shared" si="7"/>
        <v>0.56176433212431187</v>
      </c>
      <c r="F58" s="301">
        <f t="shared" si="7"/>
        <v>0.60375857213353346</v>
      </c>
      <c r="G58" s="301">
        <f t="shared" si="7"/>
        <v>0.61902024359911945</v>
      </c>
      <c r="H58" s="301">
        <f t="shared" si="7"/>
        <v>0.58458323369550569</v>
      </c>
      <c r="I58" s="301">
        <f t="shared" si="7"/>
        <v>0.60434824665988529</v>
      </c>
      <c r="J58" s="301">
        <f t="shared" si="7"/>
        <v>0.60212707690682932</v>
      </c>
      <c r="K58" s="301">
        <f t="shared" si="7"/>
        <v>0.63759010363100743</v>
      </c>
      <c r="L58" s="301">
        <f t="shared" si="7"/>
        <v>0.67468880507204976</v>
      </c>
      <c r="M58" s="301">
        <f t="shared" si="7"/>
        <v>0.69895961000836548</v>
      </c>
      <c r="N58" s="301">
        <f t="shared" si="7"/>
        <v>0.70870299319866614</v>
      </c>
      <c r="O58" s="301">
        <f t="shared" si="7"/>
        <v>0.69808411406666082</v>
      </c>
      <c r="P58" s="301">
        <f t="shared" si="7"/>
        <v>0.69665990855683424</v>
      </c>
      <c r="Q58" s="301">
        <f t="shared" si="7"/>
        <v>0.68293985935705126</v>
      </c>
      <c r="R58" s="301">
        <f t="shared" si="7"/>
        <v>0.69024559128940433</v>
      </c>
      <c r="S58" s="301">
        <f t="shared" si="7"/>
        <v>0.675782149165299</v>
      </c>
      <c r="T58" s="301">
        <f t="shared" si="7"/>
        <v>0.67665965730853972</v>
      </c>
      <c r="U58" s="301">
        <f t="shared" si="7"/>
        <v>0.67341603878441636</v>
      </c>
      <c r="V58" s="301">
        <f t="shared" si="7"/>
        <v>0.66631187361204181</v>
      </c>
      <c r="W58" s="301">
        <f t="shared" si="7"/>
        <v>0.67709004319297605</v>
      </c>
      <c r="X58" s="301">
        <f t="shared" si="7"/>
        <v>0.69184162299015206</v>
      </c>
      <c r="Y58" s="301">
        <f t="shared" si="7"/>
        <v>0.69527159771328906</v>
      </c>
      <c r="DA58" s="178"/>
    </row>
    <row r="59" spans="1:105" ht="12" customHeight="1" x14ac:dyDescent="0.25">
      <c r="A59" s="174" t="s">
        <v>2910</v>
      </c>
      <c r="B59" s="301">
        <f t="shared" ref="B59:Y59" si="8">IF(B$27=0,0,B$27/B$5)</f>
        <v>0.11653323714554947</v>
      </c>
      <c r="C59" s="301">
        <f t="shared" si="8"/>
        <v>0.11957044976788088</v>
      </c>
      <c r="D59" s="301">
        <f t="shared" si="8"/>
        <v>0.12180679161053559</v>
      </c>
      <c r="E59" s="301">
        <f t="shared" si="8"/>
        <v>7.2055605815586704E-2</v>
      </c>
      <c r="F59" s="301">
        <f t="shared" si="8"/>
        <v>6.1886553383373351E-2</v>
      </c>
      <c r="G59" s="301">
        <f t="shared" si="8"/>
        <v>5.815940795842256E-2</v>
      </c>
      <c r="H59" s="301">
        <f t="shared" si="8"/>
        <v>6.66046659464892E-2</v>
      </c>
      <c r="I59" s="301">
        <f t="shared" si="8"/>
        <v>6.2261819948563273E-2</v>
      </c>
      <c r="J59" s="301">
        <f t="shared" si="8"/>
        <v>6.2967420719733408E-2</v>
      </c>
      <c r="K59" s="301">
        <f t="shared" si="8"/>
        <v>5.5102709136065679E-2</v>
      </c>
      <c r="L59" s="301">
        <f t="shared" si="8"/>
        <v>4.6021096827992887E-2</v>
      </c>
      <c r="M59" s="301">
        <f t="shared" si="8"/>
        <v>4.1516857968437806E-2</v>
      </c>
      <c r="N59" s="301">
        <f t="shared" si="8"/>
        <v>3.9419744160615708E-2</v>
      </c>
      <c r="O59" s="301">
        <f t="shared" si="8"/>
        <v>4.1423636831339115E-2</v>
      </c>
      <c r="P59" s="301">
        <f t="shared" si="8"/>
        <v>4.2298568216887628E-2</v>
      </c>
      <c r="Q59" s="301">
        <f t="shared" si="8"/>
        <v>4.5759015765538064E-2</v>
      </c>
      <c r="R59" s="301">
        <f t="shared" si="8"/>
        <v>4.4058954397954639E-2</v>
      </c>
      <c r="S59" s="301">
        <f t="shared" si="8"/>
        <v>4.7138769784799216E-2</v>
      </c>
      <c r="T59" s="301">
        <f t="shared" si="8"/>
        <v>4.7042206214056276E-2</v>
      </c>
      <c r="U59" s="301">
        <f t="shared" si="8"/>
        <v>4.8135673491636013E-2</v>
      </c>
      <c r="V59" s="301">
        <f t="shared" si="8"/>
        <v>4.9682278068208525E-2</v>
      </c>
      <c r="W59" s="301">
        <f t="shared" si="8"/>
        <v>4.7406473114622733E-2</v>
      </c>
      <c r="X59" s="301">
        <f t="shared" si="8"/>
        <v>4.5227629337212659E-2</v>
      </c>
      <c r="Y59" s="301">
        <f t="shared" si="8"/>
        <v>4.4861485884068839E-2</v>
      </c>
      <c r="DA59" s="178"/>
    </row>
    <row r="60" spans="1:105" ht="12" customHeight="1" x14ac:dyDescent="0.25">
      <c r="A60" s="174" t="s">
        <v>2912</v>
      </c>
      <c r="B60" s="301">
        <f t="shared" ref="B60:Y60" si="9">IF(B$28=0,0,B$28/B$5)</f>
        <v>7.7312037241502721E-2</v>
      </c>
      <c r="C60" s="301">
        <f t="shared" si="9"/>
        <v>7.5444594556243236E-2</v>
      </c>
      <c r="D60" s="301">
        <f t="shared" si="9"/>
        <v>7.3995337424700991E-2</v>
      </c>
      <c r="E60" s="301">
        <f t="shared" si="9"/>
        <v>0.10152303260524133</v>
      </c>
      <c r="F60" s="301">
        <f t="shared" si="9"/>
        <v>0.10592351817399293</v>
      </c>
      <c r="G60" s="301">
        <f t="shared" si="9"/>
        <v>0.10765655464459191</v>
      </c>
      <c r="H60" s="301">
        <f t="shared" si="9"/>
        <v>0.10347655042920134</v>
      </c>
      <c r="I60" s="301">
        <f t="shared" si="9"/>
        <v>0.10357032720988717</v>
      </c>
      <c r="J60" s="301">
        <f t="shared" si="9"/>
        <v>0.10251399211067312</v>
      </c>
      <c r="K60" s="301">
        <f t="shared" si="9"/>
        <v>0.10342900042904649</v>
      </c>
      <c r="L60" s="301">
        <f t="shared" si="9"/>
        <v>0.10799844804672609</v>
      </c>
      <c r="M60" s="301">
        <f t="shared" si="9"/>
        <v>0.10503102744927853</v>
      </c>
      <c r="N60" s="301">
        <f t="shared" si="9"/>
        <v>0.10499679225475946</v>
      </c>
      <c r="O60" s="301">
        <f t="shared" si="9"/>
        <v>0.10613441963134763</v>
      </c>
      <c r="P60" s="301">
        <f t="shared" si="9"/>
        <v>0.10381435328073392</v>
      </c>
      <c r="Q60" s="301">
        <f t="shared" si="9"/>
        <v>0.10166689107628632</v>
      </c>
      <c r="R60" s="301">
        <f t="shared" si="9"/>
        <v>0.10221975404606284</v>
      </c>
      <c r="S60" s="301">
        <f t="shared" si="9"/>
        <v>0.10235437301513813</v>
      </c>
      <c r="T60" s="301">
        <f t="shared" si="9"/>
        <v>0.10187435074395297</v>
      </c>
      <c r="U60" s="301">
        <f t="shared" si="9"/>
        <v>0.10013392724382997</v>
      </c>
      <c r="V60" s="301">
        <f t="shared" si="9"/>
        <v>0.10004318593955869</v>
      </c>
      <c r="W60" s="301">
        <f t="shared" si="9"/>
        <v>9.9865418164363409E-2</v>
      </c>
      <c r="X60" s="301">
        <f t="shared" si="9"/>
        <v>9.5463176046720097E-2</v>
      </c>
      <c r="Y60" s="301">
        <f t="shared" si="9"/>
        <v>9.3769232003276554E-2</v>
      </c>
      <c r="DA60" s="178"/>
    </row>
    <row r="61" spans="1:105" ht="12" customHeight="1" x14ac:dyDescent="0.25">
      <c r="A61" s="62" t="s">
        <v>2913</v>
      </c>
      <c r="B61" s="302">
        <f t="shared" ref="B61:Y61" si="10">IF(B$29=0,0,B$29/B$5)</f>
        <v>3.6485704711226363E-2</v>
      </c>
      <c r="C61" s="302">
        <f t="shared" si="10"/>
        <v>3.5338744930687761E-2</v>
      </c>
      <c r="D61" s="302">
        <f t="shared" si="10"/>
        <v>3.4449227342152069E-2</v>
      </c>
      <c r="E61" s="302">
        <f t="shared" si="10"/>
        <v>4.9853248154485399E-2</v>
      </c>
      <c r="F61" s="302">
        <f t="shared" si="10"/>
        <v>5.1720731489927715E-2</v>
      </c>
      <c r="G61" s="302">
        <f t="shared" si="10"/>
        <v>5.2535907206172856E-2</v>
      </c>
      <c r="H61" s="302">
        <f t="shared" si="10"/>
        <v>5.0423991126383072E-2</v>
      </c>
      <c r="I61" s="302">
        <f t="shared" si="10"/>
        <v>4.928769413790976E-2</v>
      </c>
      <c r="J61" s="302">
        <f t="shared" si="10"/>
        <v>4.8350998748195005E-2</v>
      </c>
      <c r="K61" s="302">
        <f t="shared" si="10"/>
        <v>4.7065177104521176E-2</v>
      </c>
      <c r="L61" s="302">
        <f t="shared" si="10"/>
        <v>4.9405289623602848E-2</v>
      </c>
      <c r="M61" s="302">
        <f t="shared" si="10"/>
        <v>4.4856553998852522E-2</v>
      </c>
      <c r="N61" s="302">
        <f t="shared" si="10"/>
        <v>4.4212201742758181E-2</v>
      </c>
      <c r="O61" s="302">
        <f t="shared" si="10"/>
        <v>4.6038841866767398E-2</v>
      </c>
      <c r="P61" s="302">
        <f t="shared" si="10"/>
        <v>4.3759376680623539E-2</v>
      </c>
      <c r="Q61" s="302">
        <f t="shared" si="10"/>
        <v>4.242767580926151E-2</v>
      </c>
      <c r="R61" s="302">
        <f t="shared" si="10"/>
        <v>4.2533971269836553E-2</v>
      </c>
      <c r="S61" s="302">
        <f t="shared" si="10"/>
        <v>4.3577110012410998E-2</v>
      </c>
      <c r="T61" s="302">
        <f t="shared" si="10"/>
        <v>4.3034249952616191E-2</v>
      </c>
      <c r="U61" s="302">
        <f t="shared" si="10"/>
        <v>4.1463148589615334E-2</v>
      </c>
      <c r="V61" s="302">
        <f t="shared" si="10"/>
        <v>4.1815760882962419E-2</v>
      </c>
      <c r="W61" s="302">
        <f t="shared" si="10"/>
        <v>4.0959315853699031E-2</v>
      </c>
      <c r="X61" s="302">
        <f t="shared" si="10"/>
        <v>3.5548204446319565E-2</v>
      </c>
      <c r="Y61" s="302">
        <f t="shared" si="10"/>
        <v>3.3607676239177167E-2</v>
      </c>
      <c r="DA61" s="72"/>
    </row>
    <row r="62" spans="1:105" ht="12" customHeight="1" x14ac:dyDescent="0.25">
      <c r="A62" s="62" t="s">
        <v>2920</v>
      </c>
      <c r="B62" s="302">
        <f t="shared" ref="B62:Y62" si="11">IF(B$35=0,0,B$35/B$5)</f>
        <v>3.0866226791340514E-2</v>
      </c>
      <c r="C62" s="302">
        <f t="shared" si="11"/>
        <v>2.9886153064198128E-2</v>
      </c>
      <c r="D62" s="302">
        <f t="shared" si="11"/>
        <v>2.9135273192759548E-2</v>
      </c>
      <c r="E62" s="302">
        <f t="shared" si="11"/>
        <v>4.5511185663098939E-2</v>
      </c>
      <c r="F62" s="302">
        <f t="shared" si="11"/>
        <v>4.8913337676939277E-2</v>
      </c>
      <c r="G62" s="302">
        <f t="shared" si="11"/>
        <v>5.0149757869323117E-2</v>
      </c>
      <c r="H62" s="302">
        <f t="shared" si="11"/>
        <v>4.7359852811665361E-2</v>
      </c>
      <c r="I62" s="302">
        <f t="shared" si="11"/>
        <v>4.8961109999450608E-2</v>
      </c>
      <c r="J62" s="302">
        <f t="shared" si="11"/>
        <v>4.8781162531731669E-2</v>
      </c>
      <c r="K62" s="302">
        <f t="shared" si="11"/>
        <v>5.1654190065032517E-2</v>
      </c>
      <c r="L62" s="302">
        <f t="shared" si="11"/>
        <v>5.4659731343807624E-2</v>
      </c>
      <c r="M62" s="302">
        <f t="shared" si="11"/>
        <v>5.6626024051414231E-2</v>
      </c>
      <c r="N62" s="302">
        <f t="shared" si="11"/>
        <v>5.7415381609384565E-2</v>
      </c>
      <c r="O62" s="302">
        <f t="shared" si="11"/>
        <v>5.65550959841239E-2</v>
      </c>
      <c r="P62" s="302">
        <f t="shared" si="11"/>
        <v>5.6439714359350752E-2</v>
      </c>
      <c r="Q62" s="302">
        <f t="shared" si="11"/>
        <v>5.5328188278517286E-2</v>
      </c>
      <c r="R62" s="302">
        <f t="shared" si="11"/>
        <v>5.5920060178110499E-2</v>
      </c>
      <c r="S62" s="302">
        <f t="shared" si="11"/>
        <v>5.474830832026565E-2</v>
      </c>
      <c r="T62" s="302">
        <f t="shared" si="11"/>
        <v>5.481939940551999E-2</v>
      </c>
      <c r="U62" s="302">
        <f t="shared" si="11"/>
        <v>5.4556618526724387E-2</v>
      </c>
      <c r="V62" s="302">
        <f t="shared" si="11"/>
        <v>5.3981076503757913E-2</v>
      </c>
      <c r="W62" s="302">
        <f t="shared" si="11"/>
        <v>5.4854267001722259E-2</v>
      </c>
      <c r="X62" s="302">
        <f t="shared" si="11"/>
        <v>5.6049362255339616E-2</v>
      </c>
      <c r="Y62" s="302">
        <f t="shared" si="11"/>
        <v>5.6327240731272994E-2</v>
      </c>
      <c r="DA62" s="72"/>
    </row>
    <row r="63" spans="1:105" ht="12" customHeight="1" x14ac:dyDescent="0.25">
      <c r="A63" s="62" t="s">
        <v>2932</v>
      </c>
      <c r="B63" s="302">
        <f t="shared" ref="B63:Y63" si="12">IF(B$46=0,0,B$46/B$5)</f>
        <v>9.9601057389358469E-3</v>
      </c>
      <c r="C63" s="302">
        <f t="shared" si="12"/>
        <v>1.0219696561357339E-2</v>
      </c>
      <c r="D63" s="302">
        <f t="shared" si="12"/>
        <v>1.0410836889789367E-2</v>
      </c>
      <c r="E63" s="302">
        <f t="shared" si="12"/>
        <v>6.1585987876569808E-3</v>
      </c>
      <c r="F63" s="302">
        <f t="shared" si="12"/>
        <v>5.2894490071259282E-3</v>
      </c>
      <c r="G63" s="302">
        <f t="shared" si="12"/>
        <v>4.9708895690959423E-3</v>
      </c>
      <c r="H63" s="302">
        <f t="shared" si="12"/>
        <v>5.6927064911529209E-3</v>
      </c>
      <c r="I63" s="302">
        <f t="shared" si="12"/>
        <v>5.3215230725267761E-3</v>
      </c>
      <c r="J63" s="302">
        <f t="shared" si="12"/>
        <v>5.3818308307464454E-3</v>
      </c>
      <c r="K63" s="302">
        <f t="shared" si="12"/>
        <v>4.7096332594927922E-3</v>
      </c>
      <c r="L63" s="302">
        <f t="shared" si="12"/>
        <v>3.9334270793156302E-3</v>
      </c>
      <c r="M63" s="302">
        <f t="shared" si="12"/>
        <v>3.5484493990117767E-3</v>
      </c>
      <c r="N63" s="302">
        <f t="shared" si="12"/>
        <v>3.369208902616726E-3</v>
      </c>
      <c r="O63" s="302">
        <f t="shared" si="12"/>
        <v>3.5404817804563335E-3</v>
      </c>
      <c r="P63" s="302">
        <f t="shared" si="12"/>
        <v>3.6152622407596251E-3</v>
      </c>
      <c r="Q63" s="302">
        <f t="shared" si="12"/>
        <v>3.9110269885075256E-3</v>
      </c>
      <c r="R63" s="302">
        <f t="shared" si="12"/>
        <v>3.7657225981157813E-3</v>
      </c>
      <c r="S63" s="302">
        <f t="shared" si="12"/>
        <v>4.0289546824614705E-3</v>
      </c>
      <c r="T63" s="302">
        <f t="shared" si="12"/>
        <v>4.0207013858167742E-3</v>
      </c>
      <c r="U63" s="302">
        <f t="shared" si="12"/>
        <v>4.1141601274902557E-3</v>
      </c>
      <c r="V63" s="302">
        <f t="shared" si="12"/>
        <v>4.2463485528383346E-3</v>
      </c>
      <c r="W63" s="302">
        <f t="shared" si="12"/>
        <v>4.0518353089421142E-3</v>
      </c>
      <c r="X63" s="302">
        <f t="shared" si="12"/>
        <v>3.865609345060909E-3</v>
      </c>
      <c r="Y63" s="302">
        <f t="shared" si="12"/>
        <v>3.8343150328263944E-3</v>
      </c>
      <c r="DA63" s="72"/>
    </row>
    <row r="64" spans="1:105" ht="12" customHeight="1" x14ac:dyDescent="0.25">
      <c r="A64" s="62" t="s">
        <v>2934</v>
      </c>
      <c r="B64" s="302">
        <f t="shared" ref="B64:Y64" si="13">IF(B$47=0,0,B$47/B$5)</f>
        <v>0</v>
      </c>
      <c r="C64" s="302">
        <f t="shared" si="13"/>
        <v>0</v>
      </c>
      <c r="D64" s="302">
        <f t="shared" si="13"/>
        <v>0</v>
      </c>
      <c r="E64" s="302">
        <f t="shared" si="13"/>
        <v>0</v>
      </c>
      <c r="F64" s="302">
        <f t="shared" si="13"/>
        <v>0</v>
      </c>
      <c r="G64" s="302">
        <f t="shared" si="13"/>
        <v>0</v>
      </c>
      <c r="H64" s="302">
        <f t="shared" si="13"/>
        <v>0</v>
      </c>
      <c r="I64" s="302">
        <f t="shared" si="13"/>
        <v>0</v>
      </c>
      <c r="J64" s="302">
        <f t="shared" si="13"/>
        <v>0</v>
      </c>
      <c r="K64" s="302">
        <f t="shared" si="13"/>
        <v>0</v>
      </c>
      <c r="L64" s="302">
        <f t="shared" si="13"/>
        <v>0</v>
      </c>
      <c r="M64" s="302">
        <f t="shared" si="13"/>
        <v>0</v>
      </c>
      <c r="N64" s="302">
        <f t="shared" si="13"/>
        <v>0</v>
      </c>
      <c r="O64" s="302">
        <f t="shared" si="13"/>
        <v>0</v>
      </c>
      <c r="P64" s="302">
        <f t="shared" si="13"/>
        <v>0</v>
      </c>
      <c r="Q64" s="302">
        <f t="shared" si="13"/>
        <v>0</v>
      </c>
      <c r="R64" s="302">
        <f t="shared" si="13"/>
        <v>0</v>
      </c>
      <c r="S64" s="302">
        <f t="shared" si="13"/>
        <v>0</v>
      </c>
      <c r="T64" s="302">
        <f t="shared" si="13"/>
        <v>0</v>
      </c>
      <c r="U64" s="302">
        <f t="shared" si="13"/>
        <v>0</v>
      </c>
      <c r="V64" s="302">
        <f t="shared" si="13"/>
        <v>0</v>
      </c>
      <c r="W64" s="302">
        <f t="shared" si="13"/>
        <v>0</v>
      </c>
      <c r="X64" s="302">
        <f t="shared" si="13"/>
        <v>0</v>
      </c>
      <c r="Y64" s="302">
        <f t="shared" si="13"/>
        <v>0</v>
      </c>
      <c r="DA64" s="72"/>
    </row>
    <row r="65" spans="1:105" ht="12" customHeight="1" x14ac:dyDescent="0.25">
      <c r="A65" s="41" t="s">
        <v>2936</v>
      </c>
      <c r="B65" s="235">
        <f t="shared" ref="B65:Y65" si="14">IF(B$48=0,0,B$48/B$5)</f>
        <v>9.2170818508112401E-2</v>
      </c>
      <c r="C65" s="235">
        <f t="shared" si="14"/>
        <v>9.4573071978800896E-2</v>
      </c>
      <c r="D65" s="235">
        <f t="shared" si="14"/>
        <v>9.634188457811084E-2</v>
      </c>
      <c r="E65" s="235">
        <f t="shared" si="14"/>
        <v>5.6991673180977732E-2</v>
      </c>
      <c r="F65" s="235">
        <f t="shared" si="14"/>
        <v>4.8948561111943373E-2</v>
      </c>
      <c r="G65" s="235">
        <f t="shared" si="14"/>
        <v>4.6000612072413891E-2</v>
      </c>
      <c r="H65" s="235">
        <f t="shared" si="14"/>
        <v>5.2680305869129161E-2</v>
      </c>
      <c r="I65" s="235">
        <f t="shared" si="14"/>
        <v>4.9245374513162826E-2</v>
      </c>
      <c r="J65" s="235">
        <f t="shared" si="14"/>
        <v>4.9803462507727631E-2</v>
      </c>
      <c r="K65" s="235">
        <f t="shared" si="14"/>
        <v>4.3582946183346322E-2</v>
      </c>
      <c r="L65" s="235">
        <f t="shared" si="14"/>
        <v>3.6399934191986859E-2</v>
      </c>
      <c r="M65" s="235">
        <f t="shared" si="14"/>
        <v>3.2837350738455E-2</v>
      </c>
      <c r="N65" s="235">
        <f t="shared" si="14"/>
        <v>3.1178659184815206E-2</v>
      </c>
      <c r="O65" s="235">
        <f t="shared" si="14"/>
        <v>3.2763618396342932E-2</v>
      </c>
      <c r="P65" s="235">
        <f t="shared" si="14"/>
        <v>3.3455636775989603E-2</v>
      </c>
      <c r="Q65" s="235">
        <f t="shared" si="14"/>
        <v>3.6192643751648663E-2</v>
      </c>
      <c r="R65" s="235">
        <f t="shared" si="14"/>
        <v>3.4847996922963448E-2</v>
      </c>
      <c r="S65" s="235">
        <f t="shared" si="14"/>
        <v>3.7283946631498477E-2</v>
      </c>
      <c r="T65" s="235">
        <f t="shared" si="14"/>
        <v>3.7207570624348464E-2</v>
      </c>
      <c r="U65" s="235">
        <f t="shared" si="14"/>
        <v>3.8072437819794858E-2</v>
      </c>
      <c r="V65" s="235">
        <f t="shared" si="14"/>
        <v>3.9295709507965959E-2</v>
      </c>
      <c r="W65" s="235">
        <f t="shared" si="14"/>
        <v>3.7495683948950351E-2</v>
      </c>
      <c r="X65" s="235">
        <f t="shared" si="14"/>
        <v>3.5772348879193672E-2</v>
      </c>
      <c r="Y65" s="235">
        <f t="shared" si="14"/>
        <v>3.5482751313775478E-2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X66" s="171"/>
      <c r="Y66" s="171"/>
      <c r="DA66" s="175"/>
    </row>
    <row r="67" spans="1:105" ht="15" customHeight="1" x14ac:dyDescent="0.25">
      <c r="A67" s="32" t="s">
        <v>56</v>
      </c>
      <c r="B67" s="257"/>
      <c r="C67" s="257"/>
      <c r="D67" s="257"/>
      <c r="E67" s="257"/>
      <c r="F67" s="257"/>
      <c r="G67" s="257"/>
      <c r="H67" s="257"/>
      <c r="I67" s="257"/>
      <c r="J67" s="257"/>
      <c r="K67" s="257"/>
      <c r="L67" s="257"/>
      <c r="M67" s="257"/>
      <c r="N67" s="257"/>
      <c r="O67" s="257"/>
      <c r="P67" s="257"/>
      <c r="Q67" s="257"/>
      <c r="R67" s="257"/>
      <c r="S67" s="257"/>
      <c r="T67" s="257"/>
      <c r="U67" s="257"/>
      <c r="V67" s="257"/>
      <c r="W67" s="257"/>
      <c r="X67" s="257"/>
      <c r="Y67" s="257"/>
      <c r="DA67" s="88"/>
    </row>
    <row r="68" spans="1:105" ht="12" customHeight="1" x14ac:dyDescent="0.25">
      <c r="A68" s="172"/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2"/>
      <c r="Q68" s="172"/>
      <c r="R68" s="172"/>
      <c r="S68" s="172"/>
      <c r="T68" s="172"/>
      <c r="U68" s="172"/>
      <c r="V68" s="172"/>
      <c r="W68" s="172"/>
      <c r="X68" s="172"/>
      <c r="Y68" s="172"/>
      <c r="DA68" s="176"/>
    </row>
    <row r="69" spans="1:105" ht="12" customHeight="1" x14ac:dyDescent="0.25">
      <c r="A69" s="35" t="s">
        <v>26</v>
      </c>
      <c r="B69" s="322">
        <f t="shared" ref="B69:Y69" si="15">SUM(B$70:B$78)</f>
        <v>124.16635121602806</v>
      </c>
      <c r="C69" s="322">
        <f t="shared" si="15"/>
        <v>118.81908485023372</v>
      </c>
      <c r="D69" s="322">
        <f t="shared" si="15"/>
        <v>124.76757653104983</v>
      </c>
      <c r="E69" s="322">
        <f t="shared" si="15"/>
        <v>137.51505167952959</v>
      </c>
      <c r="F69" s="322">
        <f t="shared" si="15"/>
        <v>149.60895259320569</v>
      </c>
      <c r="G69" s="322">
        <f t="shared" si="15"/>
        <v>145.53955666894086</v>
      </c>
      <c r="H69" s="322">
        <f t="shared" si="15"/>
        <v>135.15873100424494</v>
      </c>
      <c r="I69" s="322">
        <f t="shared" si="15"/>
        <v>138.86565895518811</v>
      </c>
      <c r="J69" s="322">
        <f t="shared" si="15"/>
        <v>151.50062581690798</v>
      </c>
      <c r="K69" s="322">
        <f t="shared" si="15"/>
        <v>169.74113620264799</v>
      </c>
      <c r="L69" s="322">
        <f t="shared" si="15"/>
        <v>172.65246391315131</v>
      </c>
      <c r="M69" s="322">
        <f t="shared" si="15"/>
        <v>177.03919286140334</v>
      </c>
      <c r="N69" s="322">
        <f t="shared" si="15"/>
        <v>192.15121550228392</v>
      </c>
      <c r="O69" s="322">
        <f t="shared" si="15"/>
        <v>200.40871792545514</v>
      </c>
      <c r="P69" s="322">
        <f t="shared" si="15"/>
        <v>192.49793257338945</v>
      </c>
      <c r="Q69" s="322">
        <f t="shared" si="15"/>
        <v>189.32826560729589</v>
      </c>
      <c r="R69" s="322">
        <f t="shared" si="15"/>
        <v>198.98309626481159</v>
      </c>
      <c r="S69" s="322">
        <f t="shared" si="15"/>
        <v>195.81649866469536</v>
      </c>
      <c r="T69" s="322">
        <f t="shared" si="15"/>
        <v>195.6635436142669</v>
      </c>
      <c r="U69" s="322">
        <f t="shared" si="15"/>
        <v>186.79312230126803</v>
      </c>
      <c r="V69" s="322">
        <f t="shared" si="15"/>
        <v>191.12818539845691</v>
      </c>
      <c r="W69" s="322">
        <f t="shared" si="15"/>
        <v>167.87837833336232</v>
      </c>
      <c r="X69" s="322">
        <f t="shared" si="15"/>
        <v>155.97334992040183</v>
      </c>
      <c r="Y69" s="322">
        <f t="shared" si="15"/>
        <v>162.40565192708956</v>
      </c>
      <c r="DA69" s="95"/>
    </row>
    <row r="70" spans="1:105" ht="12" customHeight="1" x14ac:dyDescent="0.25">
      <c r="A70" s="55" t="s">
        <v>91</v>
      </c>
      <c r="B70" s="334">
        <f>IF(B$6=0,0,B$6/WWP!B$5*1000)</f>
        <v>2.8444329708578149</v>
      </c>
      <c r="C70" s="334">
        <f>IF(C$6=0,0,C$6/WWP!C$5*1000)</f>
        <v>2.7928784835953864</v>
      </c>
      <c r="D70" s="334">
        <f>IF(D$6=0,0,D$6/WWP!D$5*1000)</f>
        <v>2.9875502433178625</v>
      </c>
      <c r="E70" s="334">
        <f>IF(E$6=0,0,E$6/WWP!E$5*1000)</f>
        <v>1.9478700702837173</v>
      </c>
      <c r="F70" s="334">
        <f>IF(F$6=0,0,F$6/WWP!F$5*1000)</f>
        <v>1.8201025292279478</v>
      </c>
      <c r="G70" s="334">
        <f>IF(G$6=0,0,G$6/WWP!G$5*1000)</f>
        <v>1.6639604475139178</v>
      </c>
      <c r="H70" s="334">
        <f>IF(H$6=0,0,H$6/WWP!H$5*1000)</f>
        <v>1.7696636662448706</v>
      </c>
      <c r="I70" s="334">
        <f>IF(I$6=0,0,I$6/WWP!I$5*1000)</f>
        <v>1.6996466586568366</v>
      </c>
      <c r="J70" s="334">
        <f>IF(J$6=0,0,J$6/WWP!J$5*1000)</f>
        <v>1.8753066994672771</v>
      </c>
      <c r="K70" s="334">
        <f>IF(K$6=0,0,K$6/WWP!K$5*1000)</f>
        <v>1.8386625512974</v>
      </c>
      <c r="L70" s="334">
        <f>IF(L$6=0,0,L$6/WWP!L$5*1000)</f>
        <v>1.5619665167930739</v>
      </c>
      <c r="M70" s="334">
        <f>IF(M$6=0,0,M$6/WWP!M$5*1000)</f>
        <v>1.444893620274327</v>
      </c>
      <c r="N70" s="334">
        <f>IF(N$6=0,0,N$6/WWP!N$5*1000)</f>
        <v>1.4890144476135156</v>
      </c>
      <c r="O70" s="334">
        <f>IF(O$6=0,0,O$6/WWP!O$5*1000)</f>
        <v>1.6319498532572785</v>
      </c>
      <c r="P70" s="334">
        <f>IF(P$6=0,0,P$6/WWP!P$5*1000)</f>
        <v>1.6006401662307941</v>
      </c>
      <c r="Q70" s="334">
        <f>IF(Q$6=0,0,Q$6/WWP!Q$5*1000)</f>
        <v>1.7030762998981477</v>
      </c>
      <c r="R70" s="334">
        <f>IF(R$6=0,0,R$6/WWP!R$5*1000)</f>
        <v>1.723424827169133</v>
      </c>
      <c r="S70" s="334">
        <f>IF(S$6=0,0,S$6/WWP!S$5*1000)</f>
        <v>1.8145523381561708</v>
      </c>
      <c r="T70" s="334">
        <f>IF(T$6=0,0,T$6/WWP!T$5*1000)</f>
        <v>1.8094207662165187</v>
      </c>
      <c r="U70" s="334">
        <f>IF(U$6=0,0,U$6/WWP!U$5*1000)</f>
        <v>1.7675426764809625</v>
      </c>
      <c r="V70" s="334">
        <f>IF(V$6=0,0,V$6/WWP!V$5*1000)</f>
        <v>1.8666728549887144</v>
      </c>
      <c r="W70" s="334">
        <f>IF(W$6=0,0,W$6/WWP!W$5*1000)</f>
        <v>1.5644957441598384</v>
      </c>
      <c r="X70" s="334">
        <f>IF(X$6=0,0,X$6/WWP!X$5*1000)</f>
        <v>1.3867436897753485</v>
      </c>
      <c r="Y70" s="334">
        <f>IF(Y$6=0,0,Y$6/WWP!Y$5*1000)</f>
        <v>1.4322431949800245</v>
      </c>
      <c r="DA70" s="67"/>
    </row>
    <row r="71" spans="1:105" ht="12" customHeight="1" x14ac:dyDescent="0.25">
      <c r="A71" s="173" t="s">
        <v>92</v>
      </c>
      <c r="B71" s="335">
        <f>IF(B$7=0,0,B$7/WWP!B$5*1000)</f>
        <v>3.0917749683237132</v>
      </c>
      <c r="C71" s="335">
        <f>IF(C$7=0,0,C$7/WWP!C$5*1000)</f>
        <v>3.0357374821688978</v>
      </c>
      <c r="D71" s="335">
        <f>IF(D$7=0,0,D$7/WWP!D$5*1000)</f>
        <v>3.247337220997677</v>
      </c>
      <c r="E71" s="335">
        <f>IF(E$7=0,0,E$7/WWP!E$5*1000)</f>
        <v>2.1172500763953446</v>
      </c>
      <c r="F71" s="335">
        <f>IF(F$7=0,0,F$7/WWP!F$5*1000)</f>
        <v>1.9783723143782039</v>
      </c>
      <c r="G71" s="335">
        <f>IF(G$7=0,0,G$7/WWP!G$5*1000)</f>
        <v>1.8086526603412154</v>
      </c>
      <c r="H71" s="335">
        <f>IF(H$7=0,0,H$7/WWP!H$5*1000)</f>
        <v>1.923547463309643</v>
      </c>
      <c r="I71" s="335">
        <f>IF(I$7=0,0,I$7/WWP!I$5*1000)</f>
        <v>1.8474420202791701</v>
      </c>
      <c r="J71" s="335">
        <f>IF(J$7=0,0,J$7/WWP!J$5*1000)</f>
        <v>2.03837684724704</v>
      </c>
      <c r="K71" s="335">
        <f>IF(K$7=0,0,K$7/WWP!K$5*1000)</f>
        <v>1.9985462514102177</v>
      </c>
      <c r="L71" s="335">
        <f>IF(L$7=0,0,L$7/WWP!L$5*1000)</f>
        <v>1.6977896921663846</v>
      </c>
      <c r="M71" s="335">
        <f>IF(M$7=0,0,M$7/WWP!M$5*1000)</f>
        <v>1.5705365437764425</v>
      </c>
      <c r="N71" s="335">
        <f>IF(N$7=0,0,N$7/WWP!N$5*1000)</f>
        <v>1.6184939647973</v>
      </c>
      <c r="O71" s="335">
        <f>IF(O$7=0,0,O$7/WWP!O$5*1000)</f>
        <v>1.7738585361492163</v>
      </c>
      <c r="P71" s="335">
        <f>IF(P$7=0,0,P$7/WWP!P$5*1000)</f>
        <v>1.7398262676421676</v>
      </c>
      <c r="Q71" s="335">
        <f>IF(Q$7=0,0,Q$7/WWP!Q$5*1000)</f>
        <v>1.8511698911936389</v>
      </c>
      <c r="R71" s="335">
        <f>IF(R$7=0,0,R$7/WWP!R$5*1000)</f>
        <v>1.8732878556186225</v>
      </c>
      <c r="S71" s="335">
        <f>IF(S$7=0,0,S$7/WWP!S$5*1000)</f>
        <v>1.9723394979958373</v>
      </c>
      <c r="T71" s="335">
        <f>IF(T$7=0,0,T$7/WWP!T$5*1000)</f>
        <v>1.9667617024092605</v>
      </c>
      <c r="U71" s="335">
        <f>IF(U$7=0,0,U$7/WWP!U$5*1000)</f>
        <v>1.9212420396532202</v>
      </c>
      <c r="V71" s="335">
        <f>IF(V$7=0,0,V$7/WWP!V$5*1000)</f>
        <v>2.0289922336833857</v>
      </c>
      <c r="W71" s="335">
        <f>IF(W$7=0,0,W$7/WWP!W$5*1000)</f>
        <v>1.7005388523476512</v>
      </c>
      <c r="X71" s="335">
        <f>IF(X$7=0,0,X$7/WWP!X$5*1000)</f>
        <v>1.5073300975819008</v>
      </c>
      <c r="Y71" s="335">
        <f>IF(Y$7=0,0,Y$7/WWP!Y$5*1000)</f>
        <v>1.5567860815000263</v>
      </c>
      <c r="DA71" s="177"/>
    </row>
    <row r="72" spans="1:105" ht="12" customHeight="1" x14ac:dyDescent="0.25">
      <c r="A72" s="173" t="s">
        <v>93</v>
      </c>
      <c r="B72" s="335">
        <f>IF(B$8=0,0,B$8/WWP!B$5*1000)</f>
        <v>7.6676019214428077</v>
      </c>
      <c r="C72" s="335">
        <f>IF(C$8=0,0,C$8/WWP!C$5*1000)</f>
        <v>7.528628955778867</v>
      </c>
      <c r="D72" s="335">
        <f>IF(D$8=0,0,D$8/WWP!D$5*1000)</f>
        <v>8.0533963080742392</v>
      </c>
      <c r="E72" s="335">
        <f>IF(E$8=0,0,E$8/WWP!E$5*1000)</f>
        <v>5.2507801894604533</v>
      </c>
      <c r="F72" s="335">
        <f>IF(F$8=0,0,F$8/WWP!F$5*1000)</f>
        <v>4.906363339657946</v>
      </c>
      <c r="G72" s="335">
        <f>IF(G$8=0,0,G$8/WWP!G$5*1000)</f>
        <v>4.485458597646212</v>
      </c>
      <c r="H72" s="335">
        <f>IF(H$8=0,0,H$8/WWP!H$5*1000)</f>
        <v>4.7703977090079119</v>
      </c>
      <c r="I72" s="335">
        <f>IF(I$8=0,0,I$8/WWP!I$5*1000)</f>
        <v>4.5816562102923424</v>
      </c>
      <c r="J72" s="335">
        <f>IF(J$8=0,0,J$8/WWP!J$5*1000)</f>
        <v>5.0551745811726594</v>
      </c>
      <c r="K72" s="335">
        <f>IF(K$8=0,0,K$8/WWP!K$5*1000)</f>
        <v>4.9563947034973417</v>
      </c>
      <c r="L72" s="335">
        <f>IF(L$8=0,0,L$8/WWP!L$5*1000)</f>
        <v>4.2105184365726345</v>
      </c>
      <c r="M72" s="335">
        <f>IF(M$8=0,0,M$8/WWP!M$5*1000)</f>
        <v>3.8949306285655774</v>
      </c>
      <c r="N72" s="335">
        <f>IF(N$8=0,0,N$8/WWP!N$5*1000)</f>
        <v>4.0138650326973027</v>
      </c>
      <c r="O72" s="335">
        <f>IF(O$8=0,0,O$8/WWP!O$5*1000)</f>
        <v>4.3991691696500546</v>
      </c>
      <c r="P72" s="335">
        <f>IF(P$8=0,0,P$8/WWP!P$5*1000)</f>
        <v>4.3147691437525735</v>
      </c>
      <c r="Q72" s="335">
        <f>IF(Q$8=0,0,Q$8/WWP!Q$5*1000)</f>
        <v>4.5909013301602242</v>
      </c>
      <c r="R72" s="335">
        <f>IF(R$8=0,0,R$8/WWP!R$5*1000)</f>
        <v>4.6457538819341844</v>
      </c>
      <c r="S72" s="335">
        <f>IF(S$8=0,0,S$8/WWP!S$5*1000)</f>
        <v>4.8914019550296777</v>
      </c>
      <c r="T72" s="335">
        <f>IF(T$8=0,0,T$8/WWP!T$5*1000)</f>
        <v>4.8775690219749652</v>
      </c>
      <c r="U72" s="335">
        <f>IF(U$8=0,0,U$8/WWP!U$5*1000)</f>
        <v>4.7646802583399852</v>
      </c>
      <c r="V72" s="335">
        <f>IF(V$8=0,0,V$8/WWP!V$5*1000)</f>
        <v>5.0319007395347963</v>
      </c>
      <c r="W72" s="335">
        <f>IF(W$8=0,0,W$8/WWP!W$5*1000)</f>
        <v>4.2173363538221729</v>
      </c>
      <c r="X72" s="335">
        <f>IF(X$8=0,0,X$8/WWP!X$5*1000)</f>
        <v>3.7381786420031142</v>
      </c>
      <c r="Y72" s="335">
        <f>IF(Y$8=0,0,Y$8/WWP!Y$5*1000)</f>
        <v>3.8608294821200659</v>
      </c>
      <c r="DA72" s="177"/>
    </row>
    <row r="73" spans="1:105" ht="12" customHeight="1" x14ac:dyDescent="0.25">
      <c r="A73" s="173" t="s">
        <v>94</v>
      </c>
      <c r="B73" s="335">
        <f>IF(B$9=0,0,B$9/WWP!B$5*1000)</f>
        <v>23.497489759260212</v>
      </c>
      <c r="C73" s="335">
        <f>IF(C$9=0,0,C$9/WWP!C$5*1000)</f>
        <v>23.071604864483636</v>
      </c>
      <c r="D73" s="335">
        <f>IF(D$9=0,0,D$9/WWP!D$5*1000)</f>
        <v>24.679762879582348</v>
      </c>
      <c r="E73" s="335">
        <f>IF(E$9=0,0,E$9/WWP!E$5*1000)</f>
        <v>16.091100580604611</v>
      </c>
      <c r="F73" s="335">
        <f>IF(F$9=0,0,F$9/WWP!F$5*1000)</f>
        <v>15.035629589274359</v>
      </c>
      <c r="G73" s="335">
        <f>IF(G$9=0,0,G$9/WWP!G$5*1000)</f>
        <v>13.745760218593228</v>
      </c>
      <c r="H73" s="335">
        <f>IF(H$9=0,0,H$9/WWP!H$5*1000)</f>
        <v>14.618960721153284</v>
      </c>
      <c r="I73" s="335">
        <f>IF(I$9=0,0,I$9/WWP!I$5*1000)</f>
        <v>14.040559354121696</v>
      </c>
      <c r="J73" s="335">
        <f>IF(J$9=0,0,J$9/WWP!J$5*1000)</f>
        <v>15.491664039077499</v>
      </c>
      <c r="K73" s="335">
        <f>IF(K$9=0,0,K$9/WWP!K$5*1000)</f>
        <v>15.18895151071766</v>
      </c>
      <c r="L73" s="335">
        <f>IF(L$9=0,0,L$9/WWP!L$5*1000)</f>
        <v>12.903201660464525</v>
      </c>
      <c r="M73" s="335">
        <f>IF(M$9=0,0,M$9/WWP!M$5*1000)</f>
        <v>11.93607773270096</v>
      </c>
      <c r="N73" s="335">
        <f>IF(N$9=0,0,N$9/WWP!N$5*1000)</f>
        <v>12.300554132459473</v>
      </c>
      <c r="O73" s="335">
        <f>IF(O$9=0,0,O$9/WWP!O$5*1000)</f>
        <v>13.481324874734035</v>
      </c>
      <c r="P73" s="335">
        <f>IF(P$9=0,0,P$9/WWP!P$5*1000)</f>
        <v>13.222679634080473</v>
      </c>
      <c r="Q73" s="335">
        <f>IF(Q$9=0,0,Q$9/WWP!Q$5*1000)</f>
        <v>14.068891173071654</v>
      </c>
      <c r="R73" s="335">
        <f>IF(R$9=0,0,R$9/WWP!R$5*1000)</f>
        <v>14.236987702701533</v>
      </c>
      <c r="S73" s="335">
        <f>IF(S$9=0,0,S$9/WWP!S$5*1000)</f>
        <v>14.989780184768371</v>
      </c>
      <c r="T73" s="335">
        <f>IF(T$9=0,0,T$9/WWP!T$5*1000)</f>
        <v>14.947388938310377</v>
      </c>
      <c r="U73" s="335">
        <f>IF(U$9=0,0,U$9/WWP!U$5*1000)</f>
        <v>14.601439501364467</v>
      </c>
      <c r="V73" s="335">
        <f>IF(V$9=0,0,V$9/WWP!V$5*1000)</f>
        <v>15.420340975993728</v>
      </c>
      <c r="W73" s="335">
        <f>IF(W$9=0,0,W$9/WWP!W$5*1000)</f>
        <v>12.924095277842138</v>
      </c>
      <c r="X73" s="335">
        <f>IF(X$9=0,0,X$9/WWP!X$5*1000)</f>
        <v>11.45570874162245</v>
      </c>
      <c r="Y73" s="335">
        <f>IF(Y$9=0,0,Y$9/WWP!Y$5*1000)</f>
        <v>11.831574219400194</v>
      </c>
      <c r="DA73" s="177"/>
    </row>
    <row r="74" spans="1:105" ht="12" customHeight="1" x14ac:dyDescent="0.25">
      <c r="A74" s="56" t="s">
        <v>95</v>
      </c>
      <c r="B74" s="336">
        <f>IF(B$10=0,0,B$10/WWP!B$5*1000)</f>
        <v>4.2446876954448864</v>
      </c>
      <c r="C74" s="336">
        <f>IF(C$10=0,0,C$10/WWP!C$5*1000)</f>
        <v>4.1495448895939768</v>
      </c>
      <c r="D74" s="336">
        <f>IF(D$10=0,0,D$10/WWP!D$5*1000)</f>
        <v>4.4793491326976413</v>
      </c>
      <c r="E74" s="336">
        <f>IF(E$10=0,0,E$10/WWP!E$5*1000)</f>
        <v>3.150111283306757</v>
      </c>
      <c r="F74" s="336">
        <f>IF(F$10=0,0,F$10/WWP!F$5*1000)</f>
        <v>3.1117652254090369</v>
      </c>
      <c r="G74" s="336">
        <f>IF(G$10=0,0,G$10/WWP!G$5*1000)</f>
        <v>2.9161025489352443</v>
      </c>
      <c r="H74" s="336">
        <f>IF(H$10=0,0,H$10/WWP!H$5*1000)</f>
        <v>2.9564687487029908</v>
      </c>
      <c r="I74" s="336">
        <f>IF(I$10=0,0,I$10/WWP!I$5*1000)</f>
        <v>2.9062554276231807</v>
      </c>
      <c r="J74" s="336">
        <f>IF(J$10=0,0,J$10/WWP!J$5*1000)</f>
        <v>3.2016813346110511</v>
      </c>
      <c r="K74" s="336">
        <f>IF(K$10=0,0,K$10/WWP!K$5*1000)</f>
        <v>3.2261412538836796</v>
      </c>
      <c r="L74" s="336">
        <f>IF(L$10=0,0,L$10/WWP!L$5*1000)</f>
        <v>2.915910798919978</v>
      </c>
      <c r="M74" s="336">
        <f>IF(M$10=0,0,M$10/WWP!M$5*1000)</f>
        <v>2.6912917171429016</v>
      </c>
      <c r="N74" s="336">
        <f>IF(N$10=0,0,N$10/WWP!N$5*1000)</f>
        <v>2.8103160805478993</v>
      </c>
      <c r="O74" s="336">
        <f>IF(O$10=0,0,O$10/WWP!O$5*1000)</f>
        <v>3.0822375147690044</v>
      </c>
      <c r="P74" s="336">
        <f>IF(P$10=0,0,P$10/WWP!P$5*1000)</f>
        <v>2.9478490348720405</v>
      </c>
      <c r="Q74" s="336">
        <f>IF(Q$10=0,0,Q$10/WWP!Q$5*1000)</f>
        <v>3.0502261096233374</v>
      </c>
      <c r="R74" s="336">
        <f>IF(R$10=0,0,R$10/WWP!R$5*1000)</f>
        <v>3.1152844093205605</v>
      </c>
      <c r="S74" s="336">
        <f>IF(S$10=0,0,S$10/WWP!S$5*1000)</f>
        <v>3.2450946958470506</v>
      </c>
      <c r="T74" s="336">
        <f>IF(T$10=0,0,T$10/WWP!T$5*1000)</f>
        <v>3.247070460673374</v>
      </c>
      <c r="U74" s="336">
        <f>IF(U$10=0,0,U$10/WWP!U$5*1000)</f>
        <v>3.1413221354159861</v>
      </c>
      <c r="V74" s="336">
        <f>IF(V$10=0,0,V$10/WWP!V$5*1000)</f>
        <v>3.3020253853918153</v>
      </c>
      <c r="W74" s="336">
        <f>IF(W$10=0,0,W$10/WWP!W$5*1000)</f>
        <v>2.7846527704339272</v>
      </c>
      <c r="X74" s="336">
        <f>IF(X$10=0,0,X$10/WWP!X$5*1000)</f>
        <v>2.4529838893368807</v>
      </c>
      <c r="Y74" s="336">
        <f>IF(Y$10=0,0,Y$10/WWP!Y$5*1000)</f>
        <v>2.531170381178089</v>
      </c>
      <c r="DA74" s="68"/>
    </row>
    <row r="75" spans="1:105" ht="12" customHeight="1" x14ac:dyDescent="0.25">
      <c r="A75" s="174" t="s">
        <v>2898</v>
      </c>
      <c r="B75" s="349">
        <f>IF(B$16=0,0,B$16/WWP!B$5*1000)</f>
        <v>47.306789256841519</v>
      </c>
      <c r="C75" s="349">
        <f>IF(C$16=0,0,C$16/WWP!C$5*1000)</f>
        <v>43.832095211996361</v>
      </c>
      <c r="D75" s="349">
        <f>IF(D$16=0,0,D$16/WWP!D$5*1000)</f>
        <v>44.870080169788665</v>
      </c>
      <c r="E75" s="349">
        <f>IF(E$16=0,0,E$16/WWP!E$5*1000)</f>
        <v>77.251051163791146</v>
      </c>
      <c r="F75" s="349">
        <f>IF(F$16=0,0,F$16/WWP!F$5*1000)</f>
        <v>90.327687596067349</v>
      </c>
      <c r="G75" s="349">
        <f>IF(G$16=0,0,G$16/WWP!G$5*1000)</f>
        <v>90.091931822515605</v>
      </c>
      <c r="H75" s="349">
        <f>IF(H$16=0,0,H$16/WWP!H$5*1000)</f>
        <v>79.011528032642531</v>
      </c>
      <c r="I75" s="349">
        <f>IF(I$16=0,0,I$16/WWP!I$5*1000)</f>
        <v>83.92321751083756</v>
      </c>
      <c r="J75" s="349">
        <f>IF(J$16=0,0,J$16/WWP!J$5*1000)</f>
        <v>91.222628972690117</v>
      </c>
      <c r="K75" s="349">
        <f>IF(K$16=0,0,K$16/WWP!K$5*1000)</f>
        <v>108.2252686218913</v>
      </c>
      <c r="L75" s="349">
        <f>IF(L$16=0,0,L$16/WWP!L$5*1000)</f>
        <v>116.48668457030924</v>
      </c>
      <c r="M75" s="349">
        <f>IF(M$16=0,0,M$16/WWP!M$5*1000)</f>
        <v>123.74324519860232</v>
      </c>
      <c r="N75" s="349">
        <f>IF(N$16=0,0,N$16/WWP!N$5*1000)</f>
        <v>136.17814157323053</v>
      </c>
      <c r="O75" s="349">
        <f>IF(O$16=0,0,O$16/WWP!O$5*1000)</f>
        <v>139.90214230422666</v>
      </c>
      <c r="P75" s="349">
        <f>IF(P$16=0,0,P$16/WWP!P$5*1000)</f>
        <v>134.10559210395706</v>
      </c>
      <c r="Q75" s="349">
        <f>IF(Q$16=0,0,Q$16/WWP!Q$5*1000)</f>
        <v>129.29981908616111</v>
      </c>
      <c r="R75" s="349">
        <f>IF(R$16=0,0,R$16/WWP!R$5*1000)</f>
        <v>137.34720493790141</v>
      </c>
      <c r="S75" s="349">
        <f>IF(S$16=0,0,S$16/WWP!S$5*1000)</f>
        <v>132.3292943096518</v>
      </c>
      <c r="T75" s="349">
        <f>IF(T$16=0,0,T$16/WWP!T$5*1000)</f>
        <v>132.39762636980439</v>
      </c>
      <c r="U75" s="349">
        <f>IF(U$16=0,0,U$16/WWP!U$5*1000)</f>
        <v>125.78948449229296</v>
      </c>
      <c r="V75" s="349">
        <f>IF(V$16=0,0,V$16/WWP!V$5*1000)</f>
        <v>127.35097931291553</v>
      </c>
      <c r="W75" s="349">
        <f>IF(W$16=0,0,W$16/WWP!W$5*1000)</f>
        <v>113.66877843690308</v>
      </c>
      <c r="X75" s="349">
        <f>IF(X$16=0,0,X$16/WWP!X$5*1000)</f>
        <v>107.90885555214166</v>
      </c>
      <c r="Y75" s="349">
        <f>IF(Y$16=0,0,Y$16/WWP!Y$5*1000)</f>
        <v>112.91603709301589</v>
      </c>
      <c r="DA75" s="178"/>
    </row>
    <row r="76" spans="1:105" ht="12" customHeight="1" x14ac:dyDescent="0.25">
      <c r="A76" s="174" t="s">
        <v>2910</v>
      </c>
      <c r="B76" s="349">
        <f>IF(B$27=0,0,B$27/WWP!B$5*1000)</f>
        <v>14.46950685175498</v>
      </c>
      <c r="C76" s="349">
        <f>IF(C$27=0,0,C$27/WWP!C$5*1000)</f>
        <v>14.207251416550445</v>
      </c>
      <c r="D76" s="349">
        <f>IF(D$27=0,0,D$27/WWP!D$5*1000)</f>
        <v>15.197538194269137</v>
      </c>
      <c r="E76" s="349">
        <f>IF(E$27=0,0,E$27/WWP!E$5*1000)</f>
        <v>9.9087303575302155</v>
      </c>
      <c r="F76" s="349">
        <f>IF(F$27=0,0,F$27/WWP!F$5*1000)</f>
        <v>9.2587824312899958</v>
      </c>
      <c r="G76" s="349">
        <f>IF(G$27=0,0,G$27/WWP!G$5*1000)</f>
        <v>8.4644944503968897</v>
      </c>
      <c r="H76" s="349">
        <f>IF(H$27=0,0,H$27/WWP!H$5*1000)</f>
        <v>9.0022021282891291</v>
      </c>
      <c r="I76" s="349">
        <f>IF(I$27=0,0,I$27/WWP!I$5*1000)</f>
        <v>8.6460286549065177</v>
      </c>
      <c r="J76" s="349">
        <f>IF(J$27=0,0,J$27/WWP!J$5*1000)</f>
        <v>9.5396036451161503</v>
      </c>
      <c r="K76" s="349">
        <f>IF(K$27=0,0,K$27/WWP!K$5*1000)</f>
        <v>9.3531964565998233</v>
      </c>
      <c r="L76" s="349">
        <f>IF(L$27=0,0,L$27/WWP!L$5*1000)</f>
        <v>7.945655759338683</v>
      </c>
      <c r="M76" s="349">
        <f>IF(M$27=0,0,M$27/WWP!M$5*1000)</f>
        <v>7.350111024873752</v>
      </c>
      <c r="N76" s="349">
        <f>IF(N$27=0,0,N$27/WWP!N$5*1000)</f>
        <v>7.574551755251365</v>
      </c>
      <c r="O76" s="349">
        <f>IF(O$27=0,0,O$27/WWP!O$5*1000)</f>
        <v>8.3016579491783311</v>
      </c>
      <c r="P76" s="349">
        <f>IF(P$27=0,0,P$27/WWP!P$5*1000)</f>
        <v>8.1423869325653442</v>
      </c>
      <c r="Q76" s="349">
        <f>IF(Q$27=0,0,Q$27/WWP!Q$5*1000)</f>
        <v>8.6634750907862319</v>
      </c>
      <c r="R76" s="349">
        <f>IF(R$27=0,0,R$27/WWP!R$5*1000)</f>
        <v>8.7669871642951556</v>
      </c>
      <c r="S76" s="349">
        <f>IF(S$27=0,0,S$27/WWP!S$5*1000)</f>
        <v>9.2305488506205222</v>
      </c>
      <c r="T76" s="349">
        <f>IF(T$27=0,0,T$27/WWP!T$5*1000)</f>
        <v>9.2044447672753389</v>
      </c>
      <c r="U76" s="349">
        <f>IF(U$27=0,0,U$27/WWP!U$5*1000)</f>
        <v>8.9914127455770725</v>
      </c>
      <c r="V76" s="349">
        <f>IF(V$27=0,0,V$27/WWP!V$5*1000)</f>
        <v>9.495683653638249</v>
      </c>
      <c r="W76" s="349">
        <f>IF(W$27=0,0,W$27/WWP!W$5*1000)</f>
        <v>7.9585218289870037</v>
      </c>
      <c r="X76" s="349">
        <f>IF(X$27=0,0,X$27/WWP!X$5*1000)</f>
        <v>7.0543048566832987</v>
      </c>
      <c r="Y76" s="349">
        <f>IF(Y$27=0,0,Y$27/WWP!Y$5*1000)</f>
        <v>7.2857588614201267</v>
      </c>
      <c r="DA76" s="178"/>
    </row>
    <row r="77" spans="1:105" ht="12" customHeight="1" x14ac:dyDescent="0.25">
      <c r="A77" s="174" t="s">
        <v>2912</v>
      </c>
      <c r="B77" s="349">
        <f>IF(B$28=0,0,B$28/WWP!B$5*1000)</f>
        <v>9.5995535693550664</v>
      </c>
      <c r="C77" s="349">
        <f>IF(C$28=0,0,C$28/WWP!C$5*1000)</f>
        <v>8.9642576820697446</v>
      </c>
      <c r="D77" s="349">
        <f>IF(D$28=0,0,D$28/WWP!D$5*1000)</f>
        <v>9.2322189250772357</v>
      </c>
      <c r="E77" s="349">
        <f>IF(E$28=0,0,E$28/WWP!E$5*1000)</f>
        <v>13.960945075372324</v>
      </c>
      <c r="F77" s="349">
        <f>IF(F$28=0,0,F$28/WWP!F$5*1000)</f>
        <v>15.847106608998466</v>
      </c>
      <c r="G77" s="349">
        <f>IF(G$28=0,0,G$28/WWP!G$5*1000)</f>
        <v>15.668287235479511</v>
      </c>
      <c r="H77" s="349">
        <f>IF(H$28=0,0,H$28/WWP!H$5*1000)</f>
        <v>13.985759244707614</v>
      </c>
      <c r="I77" s="349">
        <f>IF(I$28=0,0,I$28/WWP!I$5*1000)</f>
        <v>14.382361736205436</v>
      </c>
      <c r="J77" s="349">
        <f>IF(J$28=0,0,J$28/WWP!J$5*1000)</f>
        <v>15.530933959756545</v>
      </c>
      <c r="K77" s="349">
        <f>IF(K$28=0,0,K$28/WWP!K$5*1000)</f>
        <v>17.556156049130522</v>
      </c>
      <c r="L77" s="349">
        <f>IF(L$28=0,0,L$28/WWP!L$5*1000)</f>
        <v>18.646198154063722</v>
      </c>
      <c r="M77" s="349">
        <f>IF(M$28=0,0,M$28/WWP!M$5*1000)</f>
        <v>18.594608325024172</v>
      </c>
      <c r="N77" s="349">
        <f>IF(N$28=0,0,N$28/WWP!N$5*1000)</f>
        <v>20.175261255592815</v>
      </c>
      <c r="O77" s="349">
        <f>IF(O$28=0,0,O$28/WWP!O$5*1000)</f>
        <v>21.270262966080629</v>
      </c>
      <c r="P77" s="349">
        <f>IF(P$28=0,0,P$28/WWP!P$5*1000)</f>
        <v>19.984048377984738</v>
      </c>
      <c r="Q77" s="349">
        <f>IF(Q$28=0,0,Q$28/WWP!Q$5*1000)</f>
        <v>19.248416157159163</v>
      </c>
      <c r="R77" s="349">
        <f>IF(R$28=0,0,R$28/WWP!R$5*1000)</f>
        <v>20.340003159513095</v>
      </c>
      <c r="S77" s="349">
        <f>IF(S$28=0,0,S$28/WWP!S$5*1000)</f>
        <v>20.042674946844535</v>
      </c>
      <c r="T77" s="349">
        <f>IF(T$28=0,0,T$28/WWP!T$5*1000)</f>
        <v>19.933096469964571</v>
      </c>
      <c r="U77" s="349">
        <f>IF(U$28=0,0,U$28/WWP!U$5*1000)</f>
        <v>18.704328918163011</v>
      </c>
      <c r="V77" s="349">
        <f>IF(V$28=0,0,V$28/WWP!V$5*1000)</f>
        <v>19.12107259010827</v>
      </c>
      <c r="W77" s="349">
        <f>IF(W$28=0,0,W$28/WWP!W$5*1000)</f>
        <v>16.765244453016436</v>
      </c>
      <c r="X77" s="349">
        <f>IF(X$28=0,0,X$28/WWP!X$5*1000)</f>
        <v>14.88971136204799</v>
      </c>
      <c r="Y77" s="349">
        <f>IF(Y$28=0,0,Y$28/WWP!Y$5*1000)</f>
        <v>15.228653254194642</v>
      </c>
      <c r="DA77" s="178"/>
    </row>
    <row r="78" spans="1:105" ht="12" customHeight="1" x14ac:dyDescent="0.25">
      <c r="A78" s="41" t="s">
        <v>2936</v>
      </c>
      <c r="B78" s="337">
        <f>IF(B$48=0,0,B$48/WWP!B$5*1000)</f>
        <v>11.444514222747062</v>
      </c>
      <c r="C78" s="337">
        <f>IF(C$48=0,0,C$48/WWP!C$5*1000)</f>
        <v>11.237085863996404</v>
      </c>
      <c r="D78" s="337">
        <f>IF(D$48=0,0,D$48/WWP!D$5*1000)</f>
        <v>12.020343457245012</v>
      </c>
      <c r="E78" s="337">
        <f>IF(E$48=0,0,E$48/WWP!E$5*1000)</f>
        <v>7.8372128827850114</v>
      </c>
      <c r="F78" s="337">
        <f>IF(F$48=0,0,F$48/WWP!F$5*1000)</f>
        <v>7.3231429589023671</v>
      </c>
      <c r="G78" s="337">
        <f>IF(G$48=0,0,G$48/WWP!G$5*1000)</f>
        <v>6.6949086875190451</v>
      </c>
      <c r="H78" s="337">
        <f>IF(H$48=0,0,H$48/WWP!H$5*1000)</f>
        <v>7.1202032901869758</v>
      </c>
      <c r="I78" s="337">
        <f>IF(I$48=0,0,I$48/WWP!I$5*1000)</f>
        <v>6.8384913822653841</v>
      </c>
      <c r="J78" s="337">
        <f>IF(J$48=0,0,J$48/WWP!J$5*1000)</f>
        <v>7.5452557377696499</v>
      </c>
      <c r="K78" s="337">
        <f>IF(K$48=0,0,K$48/WWP!K$5*1000)</f>
        <v>7.3978188042200674</v>
      </c>
      <c r="L78" s="337">
        <f>IF(L$48=0,0,L$48/WWP!L$5*1000)</f>
        <v>6.2845383245230932</v>
      </c>
      <c r="M78" s="337">
        <f>IF(M$48=0,0,M$48/WWP!M$5*1000)</f>
        <v>5.8134980704428818</v>
      </c>
      <c r="N78" s="337">
        <f>IF(N$48=0,0,N$48/WWP!N$5*1000)</f>
        <v>5.9910172600936891</v>
      </c>
      <c r="O78" s="337">
        <f>IF(O$48=0,0,O$48/WWP!O$5*1000)</f>
        <v>6.5661147574099417</v>
      </c>
      <c r="P78" s="337">
        <f>IF(P$48=0,0,P$48/WWP!P$5*1000)</f>
        <v>6.4401409123042521</v>
      </c>
      <c r="Q78" s="337">
        <f>IF(Q$48=0,0,Q$48/WWP!Q$5*1000)</f>
        <v>6.8522904692423774</v>
      </c>
      <c r="R78" s="337">
        <f>IF(R$48=0,0,R$48/WWP!R$5*1000)</f>
        <v>6.9341623263578969</v>
      </c>
      <c r="S78" s="337">
        <f>IF(S$48=0,0,S$48/WWP!S$5*1000)</f>
        <v>7.3008118857813988</v>
      </c>
      <c r="T78" s="337">
        <f>IF(T$48=0,0,T$48/WWP!T$5*1000)</f>
        <v>7.2801651176381244</v>
      </c>
      <c r="U78" s="337">
        <f>IF(U$48=0,0,U$48/WWP!U$5*1000)</f>
        <v>7.1116695339803648</v>
      </c>
      <c r="V78" s="337">
        <f>IF(V$48=0,0,V$48/WWP!V$5*1000)</f>
        <v>7.5105176522024255</v>
      </c>
      <c r="W78" s="337">
        <f>IF(W$48=0,0,W$48/WWP!W$5*1000)</f>
        <v>6.2947146158500686</v>
      </c>
      <c r="X78" s="337">
        <f>IF(X$48=0,0,X$48/WWP!X$5*1000)</f>
        <v>5.5795330892091659</v>
      </c>
      <c r="Y78" s="337">
        <f>IF(Y$48=0,0,Y$48/WWP!Y$5*1000)</f>
        <v>5.7625993592805012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final energy consumption"</f>
        <v>DE: Wood and wood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3">
        <v>305.40551889434443</v>
      </c>
      <c r="C5" s="223">
        <v>308.48808048635118</v>
      </c>
      <c r="D5" s="223">
        <v>299.02946984234052</v>
      </c>
      <c r="E5" s="223">
        <v>480.61239116909542</v>
      </c>
      <c r="F5" s="223">
        <v>588.98607241752177</v>
      </c>
      <c r="G5" s="223">
        <v>622.38739117597993</v>
      </c>
      <c r="H5" s="223">
        <v>565.6483726594663</v>
      </c>
      <c r="I5" s="223">
        <v>636.354917514818</v>
      </c>
      <c r="J5" s="223">
        <v>604.87242688239951</v>
      </c>
      <c r="K5" s="223">
        <v>652.79617154029881</v>
      </c>
      <c r="L5" s="223">
        <v>783.96726392198889</v>
      </c>
      <c r="M5" s="223">
        <v>865.12165950288693</v>
      </c>
      <c r="N5" s="223">
        <v>866.82516404414946</v>
      </c>
      <c r="O5" s="223">
        <v>830.14306071377132</v>
      </c>
      <c r="P5" s="223">
        <v>798.72361547642322</v>
      </c>
      <c r="Q5" s="223">
        <v>774.8787071774583</v>
      </c>
      <c r="R5" s="223">
        <v>827.97062519474139</v>
      </c>
      <c r="S5" s="223">
        <v>808.52718258443736</v>
      </c>
      <c r="T5" s="223">
        <v>784.70838798384671</v>
      </c>
      <c r="U5" s="223">
        <v>748.46797935585573</v>
      </c>
      <c r="V5" s="223">
        <v>749.17297677438603</v>
      </c>
      <c r="W5" s="223">
        <v>838.36610525308561</v>
      </c>
      <c r="X5" s="223">
        <v>795.98155960663598</v>
      </c>
      <c r="Y5" s="223">
        <v>760.86904429842878</v>
      </c>
      <c r="DA5" s="89" t="s">
        <v>2938</v>
      </c>
    </row>
    <row r="6" spans="1:105" ht="12" customHeight="1" x14ac:dyDescent="0.25">
      <c r="A6" s="55" t="s">
        <v>91</v>
      </c>
      <c r="B6" s="259">
        <v>6.9143797781071656</v>
      </c>
      <c r="C6" s="259">
        <v>7.1263081524020739</v>
      </c>
      <c r="D6" s="259">
        <v>7.0280535326642219</v>
      </c>
      <c r="E6" s="259">
        <v>7.1993581988792208</v>
      </c>
      <c r="F6" s="259">
        <v>7.7234634720238793</v>
      </c>
      <c r="G6" s="259">
        <v>7.7099497152968954</v>
      </c>
      <c r="H6" s="259">
        <v>7.9294355741552689</v>
      </c>
      <c r="I6" s="259">
        <v>8.4298883684402597</v>
      </c>
      <c r="J6" s="259">
        <v>8.0923999335534624</v>
      </c>
      <c r="K6" s="259">
        <v>7.7344258497223306</v>
      </c>
      <c r="L6" s="259">
        <v>7.8581063577046457</v>
      </c>
      <c r="M6" s="259">
        <v>7.8955120469892224</v>
      </c>
      <c r="N6" s="259">
        <v>7.5254269545844492</v>
      </c>
      <c r="O6" s="259">
        <v>7.5158048704270577</v>
      </c>
      <c r="P6" s="259">
        <v>7.421528321702767</v>
      </c>
      <c r="Q6" s="259">
        <v>7.7649372680042008</v>
      </c>
      <c r="R6" s="259">
        <v>8.024297711363916</v>
      </c>
      <c r="S6" s="259">
        <v>8.3326310376651698</v>
      </c>
      <c r="T6" s="259">
        <v>8.0726222545965953</v>
      </c>
      <c r="U6" s="259">
        <v>7.8767012148053022</v>
      </c>
      <c r="V6" s="259">
        <v>8.1203675619911859</v>
      </c>
      <c r="W6" s="259">
        <v>8.7018243918650171</v>
      </c>
      <c r="X6" s="259">
        <v>7.9166125851986306</v>
      </c>
      <c r="Y6" s="259">
        <v>7.5133500574143417</v>
      </c>
      <c r="DA6" s="67" t="s">
        <v>2939</v>
      </c>
    </row>
    <row r="7" spans="1:105" ht="12" customHeight="1" x14ac:dyDescent="0.25">
      <c r="A7" s="173" t="s">
        <v>92</v>
      </c>
      <c r="B7" s="224">
        <v>1.9497999121715761</v>
      </c>
      <c r="C7" s="224">
        <v>2.0095620222736632</v>
      </c>
      <c r="D7" s="224">
        <v>1.981855003700298</v>
      </c>
      <c r="E7" s="224">
        <v>2.0301615523510028</v>
      </c>
      <c r="F7" s="224">
        <v>2.177955056373118</v>
      </c>
      <c r="G7" s="224">
        <v>2.174144284832507</v>
      </c>
      <c r="H7" s="224">
        <v>2.23603754526347</v>
      </c>
      <c r="I7" s="224">
        <v>2.377161239023029</v>
      </c>
      <c r="J7" s="224">
        <v>2.2819921939577421</v>
      </c>
      <c r="K7" s="224">
        <v>2.181046359390824</v>
      </c>
      <c r="L7" s="224">
        <v>2.2159232755192679</v>
      </c>
      <c r="M7" s="224">
        <v>2.2264713813541128</v>
      </c>
      <c r="N7" s="224">
        <v>2.1221103390301739</v>
      </c>
      <c r="O7" s="224">
        <v>2.1193969880938539</v>
      </c>
      <c r="P7" s="224">
        <v>2.0928117537964148</v>
      </c>
      <c r="Q7" s="224">
        <v>2.1896503358276682</v>
      </c>
      <c r="R7" s="224">
        <v>2.2627879108397821</v>
      </c>
      <c r="S7" s="224">
        <v>2.3497354479775709</v>
      </c>
      <c r="T7" s="224">
        <v>2.276415046342108</v>
      </c>
      <c r="U7" s="224">
        <v>2.2211668768118238</v>
      </c>
      <c r="V7" s="224">
        <v>2.2898788419611069</v>
      </c>
      <c r="W7" s="224">
        <v>2.4538450272448888</v>
      </c>
      <c r="X7" s="224">
        <v>2.2324215647209198</v>
      </c>
      <c r="Y7" s="224">
        <v>2.118704750416696</v>
      </c>
      <c r="DA7" s="177" t="s">
        <v>2940</v>
      </c>
    </row>
    <row r="8" spans="1:105" ht="12" customHeight="1" x14ac:dyDescent="0.25">
      <c r="A8" s="173" t="s">
        <v>93</v>
      </c>
      <c r="B8" s="224">
        <v>26.450974228379199</v>
      </c>
      <c r="C8" s="224">
        <v>27.261706665218451</v>
      </c>
      <c r="D8" s="224">
        <v>26.88583341296609</v>
      </c>
      <c r="E8" s="224">
        <v>27.541159770017082</v>
      </c>
      <c r="F8" s="224">
        <v>29.54612558297422</v>
      </c>
      <c r="G8" s="224">
        <v>29.494428678496121</v>
      </c>
      <c r="H8" s="224">
        <v>30.334072288258302</v>
      </c>
      <c r="I8" s="224">
        <v>32.248555494122407</v>
      </c>
      <c r="J8" s="224">
        <v>30.957492784227359</v>
      </c>
      <c r="K8" s="224">
        <v>29.58806218166983</v>
      </c>
      <c r="L8" s="224">
        <v>30.06120222230679</v>
      </c>
      <c r="M8" s="224">
        <v>30.20429776449755</v>
      </c>
      <c r="N8" s="224">
        <v>28.78853647344134</v>
      </c>
      <c r="O8" s="224">
        <v>28.751727170475899</v>
      </c>
      <c r="P8" s="224">
        <v>28.391072037163351</v>
      </c>
      <c r="Q8" s="224">
        <v>29.704783675794339</v>
      </c>
      <c r="R8" s="224">
        <v>30.696967591536229</v>
      </c>
      <c r="S8" s="224">
        <v>31.87649737287224</v>
      </c>
      <c r="T8" s="224">
        <v>30.88183323222507</v>
      </c>
      <c r="U8" s="224">
        <v>30.13233688683696</v>
      </c>
      <c r="V8" s="224">
        <v>31.064483005010061</v>
      </c>
      <c r="W8" s="224">
        <v>33.288847317570003</v>
      </c>
      <c r="X8" s="224">
        <v>30.285017917323</v>
      </c>
      <c r="Y8" s="224">
        <v>28.74233627818785</v>
      </c>
      <c r="DA8" s="177" t="s">
        <v>2941</v>
      </c>
    </row>
    <row r="9" spans="1:105" ht="12" customHeight="1" x14ac:dyDescent="0.25">
      <c r="A9" s="173" t="s">
        <v>94</v>
      </c>
      <c r="B9" s="224">
        <v>60.343448066135117</v>
      </c>
      <c r="C9" s="224">
        <v>62.192997737748072</v>
      </c>
      <c r="D9" s="224">
        <v>61.335506142886331</v>
      </c>
      <c r="E9" s="224">
        <v>62.830522986184619</v>
      </c>
      <c r="F9" s="224">
        <v>67.404515209077857</v>
      </c>
      <c r="G9" s="224">
        <v>67.286577418067992</v>
      </c>
      <c r="H9" s="224">
        <v>69.202083067209088</v>
      </c>
      <c r="I9" s="224">
        <v>73.569654443185158</v>
      </c>
      <c r="J9" s="224">
        <v>70.624312055716857</v>
      </c>
      <c r="K9" s="224">
        <v>67.500186504343148</v>
      </c>
      <c r="L9" s="224">
        <v>68.579575914490235</v>
      </c>
      <c r="M9" s="224">
        <v>68.906024322179491</v>
      </c>
      <c r="N9" s="224">
        <v>65.676203098837334</v>
      </c>
      <c r="O9" s="224">
        <v>65.592228866256406</v>
      </c>
      <c r="P9" s="224">
        <v>64.769454849733421</v>
      </c>
      <c r="Q9" s="224">
        <v>67.766466958064527</v>
      </c>
      <c r="R9" s="224">
        <v>70.029967654662244</v>
      </c>
      <c r="S9" s="224">
        <v>72.72086642791588</v>
      </c>
      <c r="T9" s="224">
        <v>70.451707515425142</v>
      </c>
      <c r="U9" s="224">
        <v>68.741857685199946</v>
      </c>
      <c r="V9" s="224">
        <v>70.868392246323168</v>
      </c>
      <c r="W9" s="224">
        <v>75.94290523840472</v>
      </c>
      <c r="X9" s="224">
        <v>69.090173771944791</v>
      </c>
      <c r="Y9" s="224">
        <v>65.570805125255973</v>
      </c>
      <c r="DA9" s="177" t="s">
        <v>2942</v>
      </c>
    </row>
    <row r="10" spans="1:105" ht="12" customHeight="1" x14ac:dyDescent="0.25">
      <c r="A10" s="56" t="s">
        <v>95</v>
      </c>
      <c r="B10" s="260">
        <v>17.948098832396539</v>
      </c>
      <c r="C10" s="260">
        <v>18.441307126922631</v>
      </c>
      <c r="D10" s="260">
        <v>18.382343898769321</v>
      </c>
      <c r="E10" s="260">
        <v>19.433270583946989</v>
      </c>
      <c r="F10" s="260">
        <v>21.714665259637041</v>
      </c>
      <c r="G10" s="260">
        <v>22.013711335693561</v>
      </c>
      <c r="H10" s="260">
        <v>22.080092382430269</v>
      </c>
      <c r="I10" s="260">
        <v>24.142188017837849</v>
      </c>
      <c r="J10" s="260">
        <v>23.285953763140551</v>
      </c>
      <c r="K10" s="260">
        <v>22.816412724048138</v>
      </c>
      <c r="L10" s="260">
        <v>23.817265068080459</v>
      </c>
      <c r="M10" s="260">
        <v>24.267803033853209</v>
      </c>
      <c r="N10" s="260">
        <v>23.28838862457641</v>
      </c>
      <c r="O10" s="260">
        <v>23.14681351645002</v>
      </c>
      <c r="P10" s="260">
        <v>22.597243276853241</v>
      </c>
      <c r="Q10" s="260">
        <v>23.335798225448649</v>
      </c>
      <c r="R10" s="260">
        <v>24.222016297538829</v>
      </c>
      <c r="S10" s="260">
        <v>24.956546408160431</v>
      </c>
      <c r="T10" s="260">
        <v>24.352935027964921</v>
      </c>
      <c r="U10" s="260">
        <v>23.730258101606118</v>
      </c>
      <c r="V10" s="260">
        <v>24.37915083812554</v>
      </c>
      <c r="W10" s="260">
        <v>26.275794179272271</v>
      </c>
      <c r="X10" s="260">
        <v>24.043748075653369</v>
      </c>
      <c r="Y10" s="260">
        <v>22.905064590164901</v>
      </c>
      <c r="DA10" s="68" t="s">
        <v>2943</v>
      </c>
    </row>
    <row r="11" spans="1:105" ht="12" customHeight="1" x14ac:dyDescent="0.25">
      <c r="A11" s="37" t="s">
        <v>159</v>
      </c>
      <c r="B11" s="226">
        <v>0.18009283864895451</v>
      </c>
      <c r="C11" s="226">
        <v>0.13819303477740719</v>
      </c>
      <c r="D11" s="226">
        <v>9.8605101981738122E-2</v>
      </c>
      <c r="E11" s="226">
        <v>0.50226612287319672</v>
      </c>
      <c r="F11" s="226">
        <v>0.77082068637014145</v>
      </c>
      <c r="G11" s="226">
        <v>0.86746678987290238</v>
      </c>
      <c r="H11" s="226">
        <v>0.57666065537694133</v>
      </c>
      <c r="I11" s="226">
        <v>0.76973523532774479</v>
      </c>
      <c r="J11" s="226">
        <v>0.60451595816872394</v>
      </c>
      <c r="K11" s="226">
        <v>0.56668119899632619</v>
      </c>
      <c r="L11" s="226">
        <v>1.4683173188670859</v>
      </c>
      <c r="M11" s="226">
        <v>0.66787497236998061</v>
      </c>
      <c r="N11" s="226">
        <v>0.72244323076953143</v>
      </c>
      <c r="O11" s="226">
        <v>0.62608232256369423</v>
      </c>
      <c r="P11" s="226">
        <v>0.47687378616524873</v>
      </c>
      <c r="Q11" s="226">
        <v>0.33917759427341448</v>
      </c>
      <c r="R11" s="226">
        <v>0.43139834213219291</v>
      </c>
      <c r="S11" s="226">
        <v>0.4114207745315388</v>
      </c>
      <c r="T11" s="226">
        <v>0.48721925121653908</v>
      </c>
      <c r="U11" s="226">
        <v>0.39172708482780122</v>
      </c>
      <c r="V11" s="226">
        <v>0.37885136108499862</v>
      </c>
      <c r="W11" s="226">
        <v>0.37911504992955641</v>
      </c>
      <c r="X11" s="226">
        <v>0.40555967219990208</v>
      </c>
      <c r="Y11" s="226">
        <v>0.31281997369878078</v>
      </c>
      <c r="DA11" s="69" t="s">
        <v>2944</v>
      </c>
    </row>
    <row r="12" spans="1:105" ht="12" customHeight="1" x14ac:dyDescent="0.25">
      <c r="A12" s="37" t="s">
        <v>35</v>
      </c>
      <c r="B12" s="226">
        <v>0.58010270743164205</v>
      </c>
      <c r="C12" s="226">
        <v>0.57051161350020119</v>
      </c>
      <c r="D12" s="226">
        <v>0.51010524018191583</v>
      </c>
      <c r="E12" s="226">
        <v>3.5191197247410111</v>
      </c>
      <c r="F12" s="226">
        <v>5.0004214704253496</v>
      </c>
      <c r="G12" s="226">
        <v>5.8324050524294941</v>
      </c>
      <c r="H12" s="226">
        <v>4.1221748478200348</v>
      </c>
      <c r="I12" s="226">
        <v>3.7900769238072112</v>
      </c>
      <c r="J12" s="226">
        <v>3.2464596281515279</v>
      </c>
      <c r="K12" s="226">
        <v>3.460417976378233</v>
      </c>
      <c r="L12" s="226">
        <v>5.8512357059763991</v>
      </c>
      <c r="M12" s="226">
        <v>5.526369514198235</v>
      </c>
      <c r="N12" s="226">
        <v>5.8234018609342719</v>
      </c>
      <c r="O12" s="226">
        <v>6.4895594097517248</v>
      </c>
      <c r="P12" s="226">
        <v>5.1853417909926467</v>
      </c>
      <c r="Q12" s="226">
        <v>4.1076183227507359</v>
      </c>
      <c r="R12" s="226">
        <v>4.638207449604816</v>
      </c>
      <c r="S12" s="226">
        <v>4.5238057766312094</v>
      </c>
      <c r="T12" s="226">
        <v>4.0490359822228541</v>
      </c>
      <c r="U12" s="226">
        <v>3.2400102000521871</v>
      </c>
      <c r="V12" s="226">
        <v>3.2369995945974188</v>
      </c>
      <c r="W12" s="226">
        <v>3.6027865811272228</v>
      </c>
      <c r="X12" s="226">
        <v>2.0069025445541291</v>
      </c>
      <c r="Y12" s="226">
        <v>1.627267123168989</v>
      </c>
      <c r="DA12" s="69" t="s">
        <v>2945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2946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0.32470015714761002</v>
      </c>
      <c r="U14" s="226">
        <v>0.32908286418713739</v>
      </c>
      <c r="V14" s="226">
        <v>0.32530936027023738</v>
      </c>
      <c r="W14" s="226">
        <v>0.3956190278453931</v>
      </c>
      <c r="X14" s="226">
        <v>0.38561568645566402</v>
      </c>
      <c r="Y14" s="226">
        <v>0.46060857697773477</v>
      </c>
      <c r="DA14" s="69" t="s">
        <v>2947</v>
      </c>
    </row>
    <row r="15" spans="1:105" ht="12" customHeight="1" x14ac:dyDescent="0.25">
      <c r="A15" s="37" t="s">
        <v>40</v>
      </c>
      <c r="B15" s="226">
        <v>17.187903286315951</v>
      </c>
      <c r="C15" s="226">
        <v>17.732602478645031</v>
      </c>
      <c r="D15" s="226">
        <v>17.77363355660567</v>
      </c>
      <c r="E15" s="226">
        <v>15.41188473633278</v>
      </c>
      <c r="F15" s="226">
        <v>15.94342310284155</v>
      </c>
      <c r="G15" s="226">
        <v>15.313839493391169</v>
      </c>
      <c r="H15" s="226">
        <v>17.381256879233291</v>
      </c>
      <c r="I15" s="226">
        <v>19.582375858702889</v>
      </c>
      <c r="J15" s="226">
        <v>19.434978176820302</v>
      </c>
      <c r="K15" s="226">
        <v>18.789313548673579</v>
      </c>
      <c r="L15" s="226">
        <v>16.49771204323698</v>
      </c>
      <c r="M15" s="226">
        <v>18.073558547284989</v>
      </c>
      <c r="N15" s="226">
        <v>16.74254353287261</v>
      </c>
      <c r="O15" s="226">
        <v>16.0311717841346</v>
      </c>
      <c r="P15" s="226">
        <v>16.93502769969535</v>
      </c>
      <c r="Q15" s="226">
        <v>18.889002308424502</v>
      </c>
      <c r="R15" s="226">
        <v>19.152410505801821</v>
      </c>
      <c r="S15" s="226">
        <v>20.021319856997678</v>
      </c>
      <c r="T15" s="226">
        <v>19.491979637377909</v>
      </c>
      <c r="U15" s="226">
        <v>19.76943795253899</v>
      </c>
      <c r="V15" s="226">
        <v>20.437990522172878</v>
      </c>
      <c r="W15" s="226">
        <v>21.89827352037009</v>
      </c>
      <c r="X15" s="226">
        <v>21.245670172443671</v>
      </c>
      <c r="Y15" s="226">
        <v>20.50436891631939</v>
      </c>
      <c r="DA15" s="69" t="s">
        <v>2948</v>
      </c>
    </row>
    <row r="16" spans="1:105" ht="12" customHeight="1" x14ac:dyDescent="0.25">
      <c r="A16" s="57" t="s">
        <v>2898</v>
      </c>
      <c r="B16" s="261">
        <v>113.128755516694</v>
      </c>
      <c r="C16" s="261">
        <v>111.0235380865989</v>
      </c>
      <c r="D16" s="261">
        <v>104.6578388843446</v>
      </c>
      <c r="E16" s="261">
        <v>262.31956771630922</v>
      </c>
      <c r="F16" s="261">
        <v>346.74076308929222</v>
      </c>
      <c r="G16" s="261">
        <v>376.81506116716901</v>
      </c>
      <c r="H16" s="261">
        <v>321.17878239934629</v>
      </c>
      <c r="I16" s="261">
        <v>373.21364132935042</v>
      </c>
      <c r="J16" s="261">
        <v>353.08546305393492</v>
      </c>
      <c r="K16" s="261">
        <v>405.67323723865752</v>
      </c>
      <c r="L16" s="261">
        <v>520.6393525385663</v>
      </c>
      <c r="M16" s="261">
        <v>596.11367795959393</v>
      </c>
      <c r="N16" s="261">
        <v>607.017258029804</v>
      </c>
      <c r="O16" s="261">
        <v>572.4983200842405</v>
      </c>
      <c r="P16" s="261">
        <v>547.4549909833205</v>
      </c>
      <c r="Q16" s="261">
        <v>518.05865596900151</v>
      </c>
      <c r="R16" s="261">
        <v>560.10066826706873</v>
      </c>
      <c r="S16" s="261">
        <v>534.23838166158407</v>
      </c>
      <c r="T16" s="261">
        <v>519.05841338916014</v>
      </c>
      <c r="U16" s="261">
        <v>491.577019666833</v>
      </c>
      <c r="V16" s="261">
        <v>486.03810380057888</v>
      </c>
      <c r="W16" s="261">
        <v>553.833277967968</v>
      </c>
      <c r="X16" s="261">
        <v>537.58045721554493</v>
      </c>
      <c r="Y16" s="261">
        <v>516.17860999781703</v>
      </c>
      <c r="DA16" s="70" t="s">
        <v>2949</v>
      </c>
    </row>
    <row r="17" spans="1:105" ht="12" customHeight="1" x14ac:dyDescent="0.25">
      <c r="A17" s="46" t="s">
        <v>28</v>
      </c>
      <c r="B17" s="229">
        <v>1.509898138565992</v>
      </c>
      <c r="C17" s="229">
        <v>0.41196951627541772</v>
      </c>
      <c r="D17" s="229">
        <v>0.42838318907195511</v>
      </c>
      <c r="E17" s="229">
        <v>0.21261815686403021</v>
      </c>
      <c r="F17" s="229">
        <v>2.1189164410894308</v>
      </c>
      <c r="G17" s="229">
        <v>2.268949313170745</v>
      </c>
      <c r="H17" s="229">
        <v>1.1165473681206119</v>
      </c>
      <c r="I17" s="229">
        <v>0.67791829950376692</v>
      </c>
      <c r="J17" s="229">
        <v>0.39412282058218678</v>
      </c>
      <c r="K17" s="229">
        <v>0.32676427002604091</v>
      </c>
      <c r="L17" s="229">
        <v>0.21542352947573121</v>
      </c>
      <c r="M17" s="229">
        <v>0.16976541401622419</v>
      </c>
      <c r="N17" s="229">
        <v>0.16148482856890359</v>
      </c>
      <c r="O17" s="229">
        <v>0.18272804519728381</v>
      </c>
      <c r="P17" s="229">
        <v>8.2928701423574988E-2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3.0334008662505211E-4</v>
      </c>
      <c r="Y17" s="229">
        <v>5.4525876186568682E-4</v>
      </c>
      <c r="DA17" s="73" t="s">
        <v>2950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2951</v>
      </c>
    </row>
    <row r="19" spans="1:105" ht="12" customHeight="1" x14ac:dyDescent="0.25">
      <c r="A19" s="46" t="s">
        <v>31</v>
      </c>
      <c r="B19" s="229">
        <v>3.6525593710213209</v>
      </c>
      <c r="C19" s="229">
        <v>4.1115398452734846</v>
      </c>
      <c r="D19" s="229">
        <v>3.6542845188293391</v>
      </c>
      <c r="E19" s="229">
        <v>0.39091202051261131</v>
      </c>
      <c r="F19" s="229">
        <v>0.73244467714609274</v>
      </c>
      <c r="G19" s="229">
        <v>0.72143333910928709</v>
      </c>
      <c r="H19" s="229">
        <v>0.73884049212807512</v>
      </c>
      <c r="I19" s="229">
        <v>0.65468100815648667</v>
      </c>
      <c r="J19" s="229">
        <v>0.64770492251477829</v>
      </c>
      <c r="K19" s="229">
        <v>0.55476438793532756</v>
      </c>
      <c r="L19" s="229">
        <v>0.27672007520474151</v>
      </c>
      <c r="M19" s="229">
        <v>0.21543015695666609</v>
      </c>
      <c r="N19" s="229">
        <v>0</v>
      </c>
      <c r="O19" s="229">
        <v>0.22830356943656191</v>
      </c>
      <c r="P19" s="229">
        <v>0.20689471560197861</v>
      </c>
      <c r="Q19" s="229">
        <v>0.19836993143292109</v>
      </c>
      <c r="R19" s="229">
        <v>0.18596608334368869</v>
      </c>
      <c r="S19" s="229">
        <v>0.2022716400209647</v>
      </c>
      <c r="T19" s="229">
        <v>0.19678678886183609</v>
      </c>
      <c r="U19" s="229">
        <v>0.18416276521637709</v>
      </c>
      <c r="V19" s="229">
        <v>0.1908235710137314</v>
      </c>
      <c r="W19" s="229">
        <v>0.17803688567717599</v>
      </c>
      <c r="X19" s="229">
        <v>0.12892520180186101</v>
      </c>
      <c r="Y19" s="229">
        <v>0.11414313688120011</v>
      </c>
      <c r="DA19" s="73" t="s">
        <v>2952</v>
      </c>
    </row>
    <row r="20" spans="1:105" ht="12" customHeight="1" x14ac:dyDescent="0.25">
      <c r="A20" s="46" t="s">
        <v>159</v>
      </c>
      <c r="B20" s="229">
        <v>20.10007384324599</v>
      </c>
      <c r="C20" s="229">
        <v>17.306901472737071</v>
      </c>
      <c r="D20" s="229">
        <v>13.28533373059018</v>
      </c>
      <c r="E20" s="229">
        <v>11.370443505506611</v>
      </c>
      <c r="F20" s="229">
        <v>11.558693901508111</v>
      </c>
      <c r="G20" s="229">
        <v>11.33783935424572</v>
      </c>
      <c r="H20" s="229">
        <v>10.09810397890945</v>
      </c>
      <c r="I20" s="229">
        <v>10.48825342651341</v>
      </c>
      <c r="J20" s="229">
        <v>8.2392391974734345</v>
      </c>
      <c r="K20" s="229">
        <v>5.2505804600949837</v>
      </c>
      <c r="L20" s="229">
        <v>9.7122631562085004</v>
      </c>
      <c r="M20" s="229">
        <v>3.117192404052576</v>
      </c>
      <c r="N20" s="229">
        <v>3.0416933057679731</v>
      </c>
      <c r="O20" s="229">
        <v>3.109743308034004</v>
      </c>
      <c r="P20" s="229">
        <v>2.3354379242823442</v>
      </c>
      <c r="Q20" s="229">
        <v>1.907349870584008</v>
      </c>
      <c r="R20" s="229">
        <v>2.241928894418395</v>
      </c>
      <c r="S20" s="229">
        <v>2.5307468471581811</v>
      </c>
      <c r="T20" s="229">
        <v>2.9663180628267121</v>
      </c>
      <c r="U20" s="229">
        <v>2.4370937170444971</v>
      </c>
      <c r="V20" s="229">
        <v>2.5552694647225249</v>
      </c>
      <c r="W20" s="229">
        <v>2.259713497498121</v>
      </c>
      <c r="X20" s="229">
        <v>2.0028159558192371</v>
      </c>
      <c r="Y20" s="229">
        <v>1.486111559542068</v>
      </c>
      <c r="DA20" s="73" t="s">
        <v>2953</v>
      </c>
    </row>
    <row r="21" spans="1:105" ht="12" customHeight="1" x14ac:dyDescent="0.25">
      <c r="A21" s="46" t="s">
        <v>32</v>
      </c>
      <c r="B21" s="229">
        <v>16.821620714235621</v>
      </c>
      <c r="C21" s="229">
        <v>12.70946876830455</v>
      </c>
      <c r="D21" s="229">
        <v>13.73842166004196</v>
      </c>
      <c r="E21" s="229">
        <v>5.7232132769803874</v>
      </c>
      <c r="F21" s="229">
        <v>6.2355626056167486</v>
      </c>
      <c r="G21" s="229">
        <v>6.6954660199188636</v>
      </c>
      <c r="H21" s="229">
        <v>8.2763478796867727</v>
      </c>
      <c r="I21" s="229">
        <v>6.9676056309534191</v>
      </c>
      <c r="J21" s="229">
        <v>6.2587322159131986</v>
      </c>
      <c r="K21" s="229">
        <v>4.2807607144875188</v>
      </c>
      <c r="L21" s="229">
        <v>4.9113082168281226</v>
      </c>
      <c r="M21" s="229">
        <v>3.6572738652756791</v>
      </c>
      <c r="N21" s="229">
        <v>2.373379004300316</v>
      </c>
      <c r="O21" s="229">
        <v>0.88087050139150846</v>
      </c>
      <c r="P21" s="229">
        <v>0.31960590190833238</v>
      </c>
      <c r="Q21" s="229">
        <v>0.15679586830556311</v>
      </c>
      <c r="R21" s="229">
        <v>0.15332583831683619</v>
      </c>
      <c r="S21" s="229">
        <v>0.1667694894483471</v>
      </c>
      <c r="T21" s="229">
        <v>0.16224732397120331</v>
      </c>
      <c r="U21" s="229">
        <v>0.1518390335261422</v>
      </c>
      <c r="V21" s="229">
        <v>0</v>
      </c>
      <c r="W21" s="229">
        <v>0.14678835117112321</v>
      </c>
      <c r="X21" s="229">
        <v>0.10629661221559771</v>
      </c>
      <c r="Y21" s="229">
        <v>0</v>
      </c>
      <c r="DA21" s="73" t="s">
        <v>2954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2955</v>
      </c>
    </row>
    <row r="23" spans="1:105" ht="12" customHeight="1" x14ac:dyDescent="0.25">
      <c r="A23" s="46" t="s">
        <v>35</v>
      </c>
      <c r="B23" s="229">
        <v>61.866335041327723</v>
      </c>
      <c r="C23" s="229">
        <v>68.272521664186542</v>
      </c>
      <c r="D23" s="229">
        <v>65.672137844386597</v>
      </c>
      <c r="E23" s="229">
        <v>76.124744472549921</v>
      </c>
      <c r="F23" s="229">
        <v>71.649027542370362</v>
      </c>
      <c r="G23" s="229">
        <v>72.840581949663473</v>
      </c>
      <c r="H23" s="229">
        <v>68.975397745143681</v>
      </c>
      <c r="I23" s="229">
        <v>49.346700258929822</v>
      </c>
      <c r="J23" s="229">
        <v>42.280258628132678</v>
      </c>
      <c r="K23" s="229">
        <v>30.636938216293998</v>
      </c>
      <c r="L23" s="229">
        <v>36.982511458298603</v>
      </c>
      <c r="M23" s="229">
        <v>24.646579049018079</v>
      </c>
      <c r="N23" s="229">
        <v>23.428082472067899</v>
      </c>
      <c r="O23" s="229">
        <v>30.80041727925375</v>
      </c>
      <c r="P23" s="229">
        <v>24.265573161609058</v>
      </c>
      <c r="Q23" s="229">
        <v>22.07199446658327</v>
      </c>
      <c r="R23" s="229">
        <v>23.032539202707738</v>
      </c>
      <c r="S23" s="229">
        <v>26.589778849506931</v>
      </c>
      <c r="T23" s="229">
        <v>23.55554733581047</v>
      </c>
      <c r="U23" s="229">
        <v>19.26119793777514</v>
      </c>
      <c r="V23" s="229">
        <v>20.86213665023007</v>
      </c>
      <c r="W23" s="229">
        <v>20.519613601297909</v>
      </c>
      <c r="X23" s="229">
        <v>9.4702370567556073</v>
      </c>
      <c r="Y23" s="229">
        <v>7.3869315500983781</v>
      </c>
      <c r="DA23" s="73" t="s">
        <v>2956</v>
      </c>
    </row>
    <row r="24" spans="1:105" ht="12" customHeight="1" x14ac:dyDescent="0.25">
      <c r="A24" s="46" t="s">
        <v>36</v>
      </c>
      <c r="B24" s="229">
        <v>9.1782684082974004</v>
      </c>
      <c r="C24" s="229">
        <v>8.2111368198218955</v>
      </c>
      <c r="D24" s="229">
        <v>7.8792779414245659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2957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154.47765244918699</v>
      </c>
      <c r="F25" s="229">
        <v>236.6203831346254</v>
      </c>
      <c r="G25" s="229">
        <v>262.56602579500469</v>
      </c>
      <c r="H25" s="229">
        <v>212.49648738119299</v>
      </c>
      <c r="I25" s="229">
        <v>277.03851503589198</v>
      </c>
      <c r="J25" s="229">
        <v>262.4463888827687</v>
      </c>
      <c r="K25" s="229">
        <v>322.03852208357972</v>
      </c>
      <c r="L25" s="229">
        <v>422.78479267753067</v>
      </c>
      <c r="M25" s="229">
        <v>516.94348124689418</v>
      </c>
      <c r="N25" s="229">
        <v>526.03366742548019</v>
      </c>
      <c r="O25" s="229">
        <v>471.07862385979178</v>
      </c>
      <c r="P25" s="229">
        <v>482.1653089809285</v>
      </c>
      <c r="Q25" s="229">
        <v>462.68771079821948</v>
      </c>
      <c r="R25" s="229">
        <v>511.7727950826731</v>
      </c>
      <c r="S25" s="229">
        <v>475.49492178450129</v>
      </c>
      <c r="T25" s="229">
        <v>463.3501521747346</v>
      </c>
      <c r="U25" s="229">
        <v>445.1881956877923</v>
      </c>
      <c r="V25" s="229">
        <v>438.9502170998482</v>
      </c>
      <c r="W25" s="229">
        <v>505.48877681906367</v>
      </c>
      <c r="X25" s="229">
        <v>503.58425786155078</v>
      </c>
      <c r="Y25" s="229">
        <v>488.34810620214949</v>
      </c>
      <c r="DA25" s="73" t="s">
        <v>2958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14.019983834708681</v>
      </c>
      <c r="F26" s="229">
        <v>17.82573478693595</v>
      </c>
      <c r="G26" s="229">
        <v>20.38476539605621</v>
      </c>
      <c r="H26" s="229">
        <v>19.47705755416478</v>
      </c>
      <c r="I26" s="229">
        <v>28.03996766940158</v>
      </c>
      <c r="J26" s="229">
        <v>32.819016386549947</v>
      </c>
      <c r="K26" s="229">
        <v>42.584907106239918</v>
      </c>
      <c r="L26" s="229">
        <v>45.756333425019818</v>
      </c>
      <c r="M26" s="229">
        <v>47.363955823380472</v>
      </c>
      <c r="N26" s="229">
        <v>51.978950993618739</v>
      </c>
      <c r="O26" s="229">
        <v>66.217633521135582</v>
      </c>
      <c r="P26" s="229">
        <v>38.079241597566657</v>
      </c>
      <c r="Q26" s="229">
        <v>31.036435033876199</v>
      </c>
      <c r="R26" s="229">
        <v>22.714113165608978</v>
      </c>
      <c r="S26" s="229">
        <v>29.253893050948349</v>
      </c>
      <c r="T26" s="229">
        <v>28.827361702955351</v>
      </c>
      <c r="U26" s="229">
        <v>24.35453052547853</v>
      </c>
      <c r="V26" s="229">
        <v>23.479657014764442</v>
      </c>
      <c r="W26" s="229">
        <v>25.240348813259981</v>
      </c>
      <c r="X26" s="229">
        <v>22.287621187315221</v>
      </c>
      <c r="Y26" s="229">
        <v>18.84277229038398</v>
      </c>
      <c r="DA26" s="73" t="s">
        <v>2959</v>
      </c>
    </row>
    <row r="27" spans="1:105" ht="12" customHeight="1" x14ac:dyDescent="0.25">
      <c r="A27" s="57" t="s">
        <v>2910</v>
      </c>
      <c r="B27" s="261">
        <v>32.539790801559079</v>
      </c>
      <c r="C27" s="261">
        <v>33.537147785956392</v>
      </c>
      <c r="D27" s="261">
        <v>33.074751320306717</v>
      </c>
      <c r="E27" s="261">
        <v>33.880928906851267</v>
      </c>
      <c r="F27" s="261">
        <v>36.347422864866083</v>
      </c>
      <c r="G27" s="261">
        <v>36.283825719359051</v>
      </c>
      <c r="H27" s="261">
        <v>37.316749012604461</v>
      </c>
      <c r="I27" s="261">
        <v>39.67193194363913</v>
      </c>
      <c r="J27" s="261">
        <v>38.08367624730996</v>
      </c>
      <c r="K27" s="261">
        <v>36.399012955147903</v>
      </c>
      <c r="L27" s="261">
        <v>36.981066296897787</v>
      </c>
      <c r="M27" s="261">
        <v>37.157101363406881</v>
      </c>
      <c r="N27" s="261">
        <v>35.415442404528633</v>
      </c>
      <c r="O27" s="261">
        <v>35.370159875132728</v>
      </c>
      <c r="P27" s="261">
        <v>34.926484625662823</v>
      </c>
      <c r="Q27" s="261">
        <v>36.542602864845144</v>
      </c>
      <c r="R27" s="261">
        <v>37.763180102422787</v>
      </c>
      <c r="S27" s="261">
        <v>39.214228823634087</v>
      </c>
      <c r="T27" s="261">
        <v>37.990600431915126</v>
      </c>
      <c r="U27" s="261">
        <v>37.068575629543361</v>
      </c>
      <c r="V27" s="261">
        <v>38.215294817273517</v>
      </c>
      <c r="W27" s="261">
        <v>40.951691169718522</v>
      </c>
      <c r="X27" s="261">
        <v>37.2564026921115</v>
      </c>
      <c r="Y27" s="261">
        <v>35.35860726962737</v>
      </c>
      <c r="DA27" s="70" t="s">
        <v>2960</v>
      </c>
    </row>
    <row r="28" spans="1:105" ht="12" customHeight="1" x14ac:dyDescent="0.25">
      <c r="A28" s="57" t="s">
        <v>2912</v>
      </c>
      <c r="B28" s="261">
        <f t="shared" ref="B28:Y28" si="0">B29+B35+B46+B47</f>
        <v>16.103739443468751</v>
      </c>
      <c r="C28" s="261">
        <f t="shared" si="0"/>
        <v>15.948655939449111</v>
      </c>
      <c r="D28" s="261">
        <f t="shared" si="0"/>
        <v>15.163113273101345</v>
      </c>
      <c r="E28" s="261">
        <f t="shared" si="0"/>
        <v>34.113335803159835</v>
      </c>
      <c r="F28" s="261">
        <f t="shared" si="0"/>
        <v>43.791085553643427</v>
      </c>
      <c r="G28" s="261">
        <f t="shared" si="0"/>
        <v>47.128301654092674</v>
      </c>
      <c r="H28" s="261">
        <f t="shared" si="0"/>
        <v>40.936585240078116</v>
      </c>
      <c r="I28" s="261">
        <f t="shared" si="0"/>
        <v>46.094084607352826</v>
      </c>
      <c r="J28" s="261">
        <f t="shared" si="0"/>
        <v>43.318909215968127</v>
      </c>
      <c r="K28" s="261">
        <f t="shared" si="0"/>
        <v>47.316105943721269</v>
      </c>
      <c r="L28" s="261">
        <f t="shared" si="0"/>
        <v>59.689992866935718</v>
      </c>
      <c r="M28" s="261">
        <f t="shared" si="0"/>
        <v>64.06355350966237</v>
      </c>
      <c r="N28" s="261">
        <f t="shared" si="0"/>
        <v>64.311719371760631</v>
      </c>
      <c r="O28" s="261">
        <f t="shared" si="0"/>
        <v>62.510315661906347</v>
      </c>
      <c r="P28" s="261">
        <f t="shared" si="0"/>
        <v>58.841143288003003</v>
      </c>
      <c r="Q28" s="261">
        <f t="shared" si="0"/>
        <v>55.795630564532999</v>
      </c>
      <c r="R28" s="261">
        <f t="shared" si="0"/>
        <v>60.024254179611702</v>
      </c>
      <c r="S28" s="261">
        <f t="shared" si="0"/>
        <v>58.652835080733574</v>
      </c>
      <c r="T28" s="261">
        <f t="shared" si="0"/>
        <v>56.567520419855789</v>
      </c>
      <c r="U28" s="261">
        <f t="shared" si="0"/>
        <v>52.914533491789733</v>
      </c>
      <c r="V28" s="261">
        <f t="shared" si="0"/>
        <v>52.933625211935279</v>
      </c>
      <c r="W28" s="261">
        <f t="shared" si="0"/>
        <v>59.129192744631652</v>
      </c>
      <c r="X28" s="261">
        <f t="shared" si="0"/>
        <v>53.197876017905386</v>
      </c>
      <c r="Y28" s="261">
        <f t="shared" si="0"/>
        <v>49.853932871824924</v>
      </c>
      <c r="DA28" s="70"/>
    </row>
    <row r="29" spans="1:105" ht="12" customHeight="1" x14ac:dyDescent="0.25">
      <c r="A29" s="60" t="s">
        <v>2913</v>
      </c>
      <c r="B29" s="329">
        <v>7.4578857584565226</v>
      </c>
      <c r="C29" s="329">
        <v>7.3275634621456316</v>
      </c>
      <c r="D29" s="329">
        <v>6.9122865730515466</v>
      </c>
      <c r="E29" s="329">
        <v>17.59614849525946</v>
      </c>
      <c r="F29" s="329">
        <v>22.674798832396569</v>
      </c>
      <c r="G29" s="329">
        <v>24.453651033232841</v>
      </c>
      <c r="H29" s="329">
        <v>21.0671152282262</v>
      </c>
      <c r="I29" s="329">
        <v>23.31895205274256</v>
      </c>
      <c r="J29" s="329">
        <v>21.725262905707179</v>
      </c>
      <c r="K29" s="329">
        <v>23.131142045391069</v>
      </c>
      <c r="L29" s="329">
        <v>29.477734858433362</v>
      </c>
      <c r="M29" s="329">
        <v>29.911927382544651</v>
      </c>
      <c r="N29" s="329">
        <v>29.74105781405294</v>
      </c>
      <c r="O29" s="329">
        <v>29.73837162559289</v>
      </c>
      <c r="P29" s="329">
        <v>27.409050696447611</v>
      </c>
      <c r="Q29" s="329">
        <v>25.754798009072829</v>
      </c>
      <c r="R29" s="329">
        <v>27.693713817496199</v>
      </c>
      <c r="S29" s="329">
        <v>27.543814775539531</v>
      </c>
      <c r="T29" s="329">
        <v>26.35172868753514</v>
      </c>
      <c r="U29" s="329">
        <v>24.205989698264879</v>
      </c>
      <c r="V29" s="329">
        <v>24.41569872086923</v>
      </c>
      <c r="W29" s="329">
        <v>26.853743338349339</v>
      </c>
      <c r="X29" s="329">
        <v>22.081352340624949</v>
      </c>
      <c r="Y29" s="329">
        <v>20.01141054333559</v>
      </c>
      <c r="DA29" s="72" t="s">
        <v>2961</v>
      </c>
    </row>
    <row r="30" spans="1:105" ht="12" customHeight="1" x14ac:dyDescent="0.25">
      <c r="A30" s="59" t="s">
        <v>28</v>
      </c>
      <c r="B30" s="230">
        <v>0.1094123353189895</v>
      </c>
      <c r="C30" s="230">
        <v>2.96539291821943E-2</v>
      </c>
      <c r="D30" s="230">
        <v>3.087536099462421E-2</v>
      </c>
      <c r="E30" s="230">
        <v>4.0255090821673847E-2</v>
      </c>
      <c r="F30" s="230">
        <v>0.52545198532699311</v>
      </c>
      <c r="G30" s="230">
        <v>0.59656734130164346</v>
      </c>
      <c r="H30" s="230">
        <v>0.26604871767876759</v>
      </c>
      <c r="I30" s="230">
        <v>0.23427517824549279</v>
      </c>
      <c r="J30" s="230">
        <v>0.1494896360911378</v>
      </c>
      <c r="K30" s="230">
        <v>0.1858213576829876</v>
      </c>
      <c r="L30" s="230">
        <v>0.12317470323391599</v>
      </c>
      <c r="M30" s="230">
        <v>0.1610048690154193</v>
      </c>
      <c r="N30" s="230">
        <v>0.16706082773418909</v>
      </c>
      <c r="O30" s="230">
        <v>0.1557784355914571</v>
      </c>
      <c r="P30" s="230">
        <v>8.4305945801883414E-2</v>
      </c>
      <c r="Q30" s="230">
        <v>0</v>
      </c>
      <c r="R30" s="230">
        <v>0</v>
      </c>
      <c r="S30" s="230">
        <v>0</v>
      </c>
      <c r="T30" s="230">
        <v>0</v>
      </c>
      <c r="U30" s="230">
        <v>0</v>
      </c>
      <c r="V30" s="230">
        <v>0</v>
      </c>
      <c r="W30" s="230">
        <v>0</v>
      </c>
      <c r="X30" s="230">
        <v>5.784304445557582E-4</v>
      </c>
      <c r="Y30" s="230">
        <v>1.2274908339011739E-3</v>
      </c>
      <c r="DA30" s="71" t="s">
        <v>2962</v>
      </c>
    </row>
    <row r="31" spans="1:105" ht="12" customHeight="1" x14ac:dyDescent="0.25">
      <c r="A31" s="59" t="s">
        <v>31</v>
      </c>
      <c r="B31" s="295">
        <v>0.26206466963228198</v>
      </c>
      <c r="C31" s="295">
        <v>0.29303144125219738</v>
      </c>
      <c r="D31" s="295">
        <v>0.26078015298120372</v>
      </c>
      <c r="E31" s="295">
        <v>7.3281110191270177E-2</v>
      </c>
      <c r="F31" s="295">
        <v>0.17984012136773131</v>
      </c>
      <c r="G31" s="295">
        <v>0.18781204510681471</v>
      </c>
      <c r="H31" s="295">
        <v>0.17431198960342911</v>
      </c>
      <c r="I31" s="295">
        <v>0.22401196491217509</v>
      </c>
      <c r="J31" s="295">
        <v>0.24324798611767209</v>
      </c>
      <c r="K31" s="295">
        <v>0.31236487638934679</v>
      </c>
      <c r="L31" s="295">
        <v>0.15666125734509051</v>
      </c>
      <c r="M31" s="295">
        <v>0.20229672130875559</v>
      </c>
      <c r="N31" s="295">
        <v>0</v>
      </c>
      <c r="O31" s="295">
        <v>0.1927113903422879</v>
      </c>
      <c r="P31" s="295">
        <v>0.20825493020430119</v>
      </c>
      <c r="Q31" s="295">
        <v>0.20977992744741361</v>
      </c>
      <c r="R31" s="295">
        <v>0.20094574950959279</v>
      </c>
      <c r="S31" s="295">
        <v>0.18880490048543369</v>
      </c>
      <c r="T31" s="295">
        <v>0.19288883034817861</v>
      </c>
      <c r="U31" s="295">
        <v>0.20228847049482601</v>
      </c>
      <c r="V31" s="295">
        <v>0.19732894417104679</v>
      </c>
      <c r="W31" s="295">
        <v>0.20684969953457269</v>
      </c>
      <c r="X31" s="295">
        <v>0.24341745070395471</v>
      </c>
      <c r="Y31" s="295">
        <v>0.25442393285107362</v>
      </c>
      <c r="DA31" s="122" t="s">
        <v>2963</v>
      </c>
    </row>
    <row r="32" spans="1:105" ht="12" customHeight="1" x14ac:dyDescent="0.25">
      <c r="A32" s="59" t="s">
        <v>159</v>
      </c>
      <c r="B32" s="295">
        <v>1.4152314827374759</v>
      </c>
      <c r="C32" s="295">
        <v>1.2104522887193849</v>
      </c>
      <c r="D32" s="295">
        <v>0.93038624930368019</v>
      </c>
      <c r="E32" s="295">
        <v>2.091746527355582</v>
      </c>
      <c r="F32" s="295">
        <v>2.7850895228429451</v>
      </c>
      <c r="G32" s="295">
        <v>2.8965175864421888</v>
      </c>
      <c r="H32" s="295">
        <v>2.3379490699973831</v>
      </c>
      <c r="I32" s="295">
        <v>3.5217885932277628</v>
      </c>
      <c r="J32" s="295">
        <v>3.0365315920661979</v>
      </c>
      <c r="K32" s="295">
        <v>2.9012127301852368</v>
      </c>
      <c r="L32" s="295">
        <v>5.3958518730931617</v>
      </c>
      <c r="M32" s="295">
        <v>2.872530128080391</v>
      </c>
      <c r="N32" s="295">
        <v>3.057521461851576</v>
      </c>
      <c r="O32" s="295">
        <v>2.5759525682258348</v>
      </c>
      <c r="P32" s="295">
        <v>2.3069217229172638</v>
      </c>
      <c r="Q32" s="295">
        <v>1.9794160564125249</v>
      </c>
      <c r="R32" s="295">
        <v>2.3773085429260901</v>
      </c>
      <c r="S32" s="295">
        <v>2.3181717442617211</v>
      </c>
      <c r="T32" s="295">
        <v>2.853300377225255</v>
      </c>
      <c r="U32" s="295">
        <v>2.6270005903447839</v>
      </c>
      <c r="V32" s="295">
        <v>2.5930692519659448</v>
      </c>
      <c r="W32" s="295">
        <v>2.576421545170763</v>
      </c>
      <c r="X32" s="295">
        <v>3.7108514509633479</v>
      </c>
      <c r="Y32" s="295">
        <v>3.2507098496238829</v>
      </c>
      <c r="DA32" s="122" t="s">
        <v>2964</v>
      </c>
    </row>
    <row r="33" spans="1:105" ht="12" customHeight="1" x14ac:dyDescent="0.25">
      <c r="A33" s="59" t="s">
        <v>32</v>
      </c>
      <c r="B33" s="295">
        <v>1.221687906892114</v>
      </c>
      <c r="C33" s="295">
        <v>0.91689237929630185</v>
      </c>
      <c r="D33" s="295">
        <v>0.99240802267692785</v>
      </c>
      <c r="E33" s="295">
        <v>1.0860109207121731</v>
      </c>
      <c r="F33" s="295">
        <v>1.5497749999528081</v>
      </c>
      <c r="G33" s="295">
        <v>1.764368481708446</v>
      </c>
      <c r="H33" s="295">
        <v>1.97649880122162</v>
      </c>
      <c r="I33" s="295">
        <v>2.4132720418440718</v>
      </c>
      <c r="J33" s="295">
        <v>2.3792477824672331</v>
      </c>
      <c r="K33" s="295">
        <v>2.4398089437980981</v>
      </c>
      <c r="L33" s="295">
        <v>2.814487847197011</v>
      </c>
      <c r="M33" s="295">
        <v>3.4763306370874871</v>
      </c>
      <c r="N33" s="295">
        <v>2.460842386108641</v>
      </c>
      <c r="O33" s="295">
        <v>0.75264121504361026</v>
      </c>
      <c r="P33" s="295">
        <v>0.32564313792367378</v>
      </c>
      <c r="Q33" s="295">
        <v>0.16784327666586679</v>
      </c>
      <c r="R33" s="295">
        <v>0.16770332559282919</v>
      </c>
      <c r="S33" s="295">
        <v>0.15757093532410771</v>
      </c>
      <c r="T33" s="295">
        <v>0.16097926130831811</v>
      </c>
      <c r="U33" s="295">
        <v>0.16882392045545469</v>
      </c>
      <c r="V33" s="295">
        <v>0</v>
      </c>
      <c r="W33" s="295">
        <v>0.17263058608845741</v>
      </c>
      <c r="X33" s="295">
        <v>0.2031489399004828</v>
      </c>
      <c r="Y33" s="295">
        <v>0</v>
      </c>
      <c r="DA33" s="122" t="s">
        <v>2965</v>
      </c>
    </row>
    <row r="34" spans="1:105" ht="12" customHeight="1" x14ac:dyDescent="0.25">
      <c r="A34" s="59" t="s">
        <v>35</v>
      </c>
      <c r="B34" s="295">
        <v>4.449489363875661</v>
      </c>
      <c r="C34" s="295">
        <v>4.877533423695553</v>
      </c>
      <c r="D34" s="295">
        <v>4.6978367870951114</v>
      </c>
      <c r="E34" s="295">
        <v>14.30485484617876</v>
      </c>
      <c r="F34" s="295">
        <v>17.63464220290609</v>
      </c>
      <c r="G34" s="295">
        <v>19.008385578673739</v>
      </c>
      <c r="H34" s="295">
        <v>16.312306649724999</v>
      </c>
      <c r="I34" s="295">
        <v>16.925604274513059</v>
      </c>
      <c r="J34" s="295">
        <v>15.916745908964939</v>
      </c>
      <c r="K34" s="295">
        <v>17.291934137335399</v>
      </c>
      <c r="L34" s="295">
        <v>20.987559177564179</v>
      </c>
      <c r="M34" s="295">
        <v>23.199765027052599</v>
      </c>
      <c r="N34" s="295">
        <v>24.055633138358541</v>
      </c>
      <c r="O34" s="295">
        <v>26.0612880163897</v>
      </c>
      <c r="P34" s="295">
        <v>24.48392495960049</v>
      </c>
      <c r="Q34" s="295">
        <v>23.39775874854702</v>
      </c>
      <c r="R34" s="295">
        <v>24.94775619946768</v>
      </c>
      <c r="S34" s="295">
        <v>24.87926719546827</v>
      </c>
      <c r="T34" s="295">
        <v>23.144560218653389</v>
      </c>
      <c r="U34" s="295">
        <v>21.20787671696981</v>
      </c>
      <c r="V34" s="295">
        <v>21.625300524732239</v>
      </c>
      <c r="W34" s="295">
        <v>23.897841507555551</v>
      </c>
      <c r="X34" s="295">
        <v>17.923356068612609</v>
      </c>
      <c r="Y34" s="295">
        <v>16.505049270026731</v>
      </c>
      <c r="DA34" s="122" t="s">
        <v>2966</v>
      </c>
    </row>
    <row r="35" spans="1:105" ht="12" customHeight="1" x14ac:dyDescent="0.25">
      <c r="A35" s="60" t="s">
        <v>2920</v>
      </c>
      <c r="B35" s="329">
        <v>5.8823249799760564</v>
      </c>
      <c r="C35" s="329">
        <v>5.7728605646665283</v>
      </c>
      <c r="D35" s="329">
        <v>5.441865043135234</v>
      </c>
      <c r="E35" s="329">
        <v>13.63975886472528</v>
      </c>
      <c r="F35" s="329">
        <v>18.029384686328651</v>
      </c>
      <c r="G35" s="329">
        <v>19.593149743504028</v>
      </c>
      <c r="H35" s="329">
        <v>16.70024536305603</v>
      </c>
      <c r="I35" s="329">
        <v>19.405887700545762</v>
      </c>
      <c r="J35" s="329">
        <v>18.359288316241429</v>
      </c>
      <c r="K35" s="329">
        <v>21.09368043710662</v>
      </c>
      <c r="L35" s="329">
        <v>27.071542111538871</v>
      </c>
      <c r="M35" s="329">
        <v>30.995959981630591</v>
      </c>
      <c r="N35" s="329">
        <v>31.56291045434839</v>
      </c>
      <c r="O35" s="329">
        <v>29.76803867279266</v>
      </c>
      <c r="P35" s="329">
        <v>28.4658675344355</v>
      </c>
      <c r="Q35" s="329">
        <v>26.93735433737346</v>
      </c>
      <c r="R35" s="329">
        <v>29.1234013598114</v>
      </c>
      <c r="S35" s="329">
        <v>27.778647111928851</v>
      </c>
      <c r="T35" s="329">
        <v>26.989338450693321</v>
      </c>
      <c r="U35" s="329">
        <v>25.56039593259456</v>
      </c>
      <c r="V35" s="329">
        <v>25.27239043820687</v>
      </c>
      <c r="W35" s="329">
        <v>28.797517579447359</v>
      </c>
      <c r="X35" s="329">
        <v>27.952424101043949</v>
      </c>
      <c r="Y35" s="329">
        <v>26.839598100868479</v>
      </c>
      <c r="DA35" s="72" t="s">
        <v>2967</v>
      </c>
    </row>
    <row r="36" spans="1:105" ht="12" customHeight="1" x14ac:dyDescent="0.25">
      <c r="A36" s="64" t="s">
        <v>28</v>
      </c>
      <c r="B36" s="229">
        <v>7.85097608219993E-2</v>
      </c>
      <c r="C36" s="229">
        <v>2.14210663372668E-2</v>
      </c>
      <c r="D36" s="229">
        <v>2.227452359544357E-2</v>
      </c>
      <c r="E36" s="229">
        <v>1.1055448189149331E-2</v>
      </c>
      <c r="F36" s="229">
        <v>0.11017671903995289</v>
      </c>
      <c r="G36" s="229">
        <v>0.117977937282217</v>
      </c>
      <c r="H36" s="229">
        <v>5.8056808322736221E-2</v>
      </c>
      <c r="I36" s="229">
        <v>3.5249532529025643E-2</v>
      </c>
      <c r="J36" s="229">
        <v>2.0493096579207969E-2</v>
      </c>
      <c r="K36" s="229">
        <v>1.6990672436542249E-2</v>
      </c>
      <c r="L36" s="229">
        <v>1.12013183820687E-2</v>
      </c>
      <c r="M36" s="229">
        <v>8.8272458319074345E-3</v>
      </c>
      <c r="N36" s="229">
        <v>8.3966824936727771E-3</v>
      </c>
      <c r="O36" s="229">
        <v>9.5012602224512337E-3</v>
      </c>
      <c r="P36" s="229">
        <v>4.3120210216480801E-3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1.5772691574595589E-5</v>
      </c>
      <c r="Y36" s="229">
        <v>2.8351670809284561E-5</v>
      </c>
      <c r="DA36" s="73" t="s">
        <v>2968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2969</v>
      </c>
    </row>
    <row r="38" spans="1:105" ht="12" customHeight="1" x14ac:dyDescent="0.25">
      <c r="A38" s="64" t="s">
        <v>31</v>
      </c>
      <c r="B38" s="229">
        <v>0.18992113128862079</v>
      </c>
      <c r="C38" s="229">
        <v>0.21378661355865561</v>
      </c>
      <c r="D38" s="229">
        <v>0.1900108333276728</v>
      </c>
      <c r="E38" s="229">
        <v>2.0326145485573922E-2</v>
      </c>
      <c r="F38" s="229">
        <v>3.8084725684012041E-2</v>
      </c>
      <c r="G38" s="229">
        <v>3.7512172149757862E-2</v>
      </c>
      <c r="H38" s="229">
        <v>3.8417287127510552E-2</v>
      </c>
      <c r="I38" s="229">
        <v>3.4041269442113893E-2</v>
      </c>
      <c r="J38" s="229">
        <v>3.3678535823722579E-2</v>
      </c>
      <c r="K38" s="229">
        <v>2.8845932249926931E-2</v>
      </c>
      <c r="L38" s="229">
        <v>1.4388538116619699E-2</v>
      </c>
      <c r="M38" s="229">
        <v>1.120166298938343E-2</v>
      </c>
      <c r="N38" s="229">
        <v>0</v>
      </c>
      <c r="O38" s="229">
        <v>1.187103829950829E-2</v>
      </c>
      <c r="P38" s="229">
        <v>1.075784797819126E-2</v>
      </c>
      <c r="Q38" s="229">
        <v>1.031458710576744E-2</v>
      </c>
      <c r="R38" s="229">
        <v>9.6696276069214195E-3</v>
      </c>
      <c r="S38" s="229">
        <v>1.0517463180795489E-2</v>
      </c>
      <c r="T38" s="229">
        <v>1.023226887420709E-2</v>
      </c>
      <c r="U38" s="229">
        <v>9.5758609671428747E-3</v>
      </c>
      <c r="V38" s="229">
        <v>9.9222010656403355E-3</v>
      </c>
      <c r="W38" s="229">
        <v>9.2573352830832706E-3</v>
      </c>
      <c r="X38" s="229">
        <v>6.7036884799429163E-3</v>
      </c>
      <c r="Y38" s="229">
        <v>5.935069490533104E-3</v>
      </c>
      <c r="DA38" s="73" t="s">
        <v>2970</v>
      </c>
    </row>
    <row r="39" spans="1:105" ht="12" customHeight="1" x14ac:dyDescent="0.25">
      <c r="A39" s="64" t="s">
        <v>159</v>
      </c>
      <c r="B39" s="229">
        <v>1.045138045826391</v>
      </c>
      <c r="C39" s="229">
        <v>0.89990222551367693</v>
      </c>
      <c r="D39" s="229">
        <v>0.69079386680990218</v>
      </c>
      <c r="E39" s="229">
        <v>0.59122584315866633</v>
      </c>
      <c r="F39" s="229">
        <v>0.60101424754650157</v>
      </c>
      <c r="G39" s="229">
        <v>0.5895305340169994</v>
      </c>
      <c r="H39" s="229">
        <v>0.52506835255311501</v>
      </c>
      <c r="I39" s="229">
        <v>0.5453548467435857</v>
      </c>
      <c r="J39" s="229">
        <v>0.42841346858221102</v>
      </c>
      <c r="K39" s="229">
        <v>0.27301299708218912</v>
      </c>
      <c r="L39" s="229">
        <v>0.50500589275408192</v>
      </c>
      <c r="M39" s="229">
        <v>0.16208380143494319</v>
      </c>
      <c r="N39" s="229">
        <v>0.1581580954570351</v>
      </c>
      <c r="O39" s="229">
        <v>0.16169647282527039</v>
      </c>
      <c r="P39" s="229">
        <v>0.12143512742135849</v>
      </c>
      <c r="Q39" s="229">
        <v>9.9175949899269908E-2</v>
      </c>
      <c r="R39" s="229">
        <v>0.1165729639536372</v>
      </c>
      <c r="S39" s="229">
        <v>0.13159055210182549</v>
      </c>
      <c r="T39" s="229">
        <v>0.1542388295515624</v>
      </c>
      <c r="U39" s="229">
        <v>0.12672089589280461</v>
      </c>
      <c r="V39" s="229">
        <v>0.13286564794473751</v>
      </c>
      <c r="W39" s="229">
        <v>0.11749770509904291</v>
      </c>
      <c r="X39" s="229">
        <v>0.1041398738402244</v>
      </c>
      <c r="Y39" s="229">
        <v>7.7272936573897694E-2</v>
      </c>
      <c r="DA39" s="73" t="s">
        <v>2971</v>
      </c>
    </row>
    <row r="40" spans="1:105" ht="12" customHeight="1" x14ac:dyDescent="0.25">
      <c r="A40" s="64" t="s">
        <v>32</v>
      </c>
      <c r="B40" s="229">
        <v>0.87466921455198954</v>
      </c>
      <c r="C40" s="229">
        <v>0.66085077376274215</v>
      </c>
      <c r="D40" s="229">
        <v>0.71435295603851579</v>
      </c>
      <c r="E40" s="229">
        <v>0.29758835648063342</v>
      </c>
      <c r="F40" s="229">
        <v>0.32422884448517852</v>
      </c>
      <c r="G40" s="229">
        <v>0.34814231661673051</v>
      </c>
      <c r="H40" s="229">
        <v>0.43034299858862302</v>
      </c>
      <c r="I40" s="229">
        <v>0.36229268558983652</v>
      </c>
      <c r="J40" s="229">
        <v>0.32543358837898878</v>
      </c>
      <c r="K40" s="229">
        <v>0.22258554484331991</v>
      </c>
      <c r="L40" s="229">
        <v>0.25537195097975363</v>
      </c>
      <c r="M40" s="229">
        <v>0.1901662695577877</v>
      </c>
      <c r="N40" s="229">
        <v>0.1234079393889051</v>
      </c>
      <c r="O40" s="229">
        <v>4.5802382699195121E-2</v>
      </c>
      <c r="P40" s="229">
        <v>1.661846072606829E-2</v>
      </c>
      <c r="Q40" s="229">
        <v>8.1528719084578375E-3</v>
      </c>
      <c r="R40" s="229">
        <v>7.9724417075710055E-3</v>
      </c>
      <c r="S40" s="229">
        <v>8.6714675610048871E-3</v>
      </c>
      <c r="T40" s="229">
        <v>8.4363297586990647E-3</v>
      </c>
      <c r="U40" s="229">
        <v>7.8951327252463725E-3</v>
      </c>
      <c r="V40" s="229">
        <v>0</v>
      </c>
      <c r="W40" s="229">
        <v>7.6325137752971881E-3</v>
      </c>
      <c r="X40" s="229">
        <v>5.5270758921269047E-3</v>
      </c>
      <c r="Y40" s="229">
        <v>0</v>
      </c>
      <c r="DA40" s="73" t="s">
        <v>2972</v>
      </c>
    </row>
    <row r="41" spans="1:105" ht="12" customHeight="1" x14ac:dyDescent="0.25">
      <c r="A41" s="64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2973</v>
      </c>
    </row>
    <row r="42" spans="1:105" ht="12" customHeight="1" x14ac:dyDescent="0.25">
      <c r="A42" s="64" t="s">
        <v>35</v>
      </c>
      <c r="B42" s="229">
        <v>3.216846913687367</v>
      </c>
      <c r="C42" s="229">
        <v>3.5499476485617132</v>
      </c>
      <c r="D42" s="229">
        <v>3.4147362018267788</v>
      </c>
      <c r="E42" s="229">
        <v>3.9582375317396248</v>
      </c>
      <c r="F42" s="229">
        <v>3.7255149018348699</v>
      </c>
      <c r="G42" s="229">
        <v>3.7874718306723532</v>
      </c>
      <c r="H42" s="229">
        <v>3.586494904031448</v>
      </c>
      <c r="I42" s="229">
        <v>2.5658668858039291</v>
      </c>
      <c r="J42" s="229">
        <v>2.198435051744311</v>
      </c>
      <c r="K42" s="229">
        <v>1.5930205026704749</v>
      </c>
      <c r="L42" s="229">
        <v>1.9229695401475391</v>
      </c>
      <c r="M42" s="229">
        <v>1.2815414343491061</v>
      </c>
      <c r="N42" s="229">
        <v>1.218183600879863</v>
      </c>
      <c r="O42" s="229">
        <v>1.6015208788247</v>
      </c>
      <c r="P42" s="229">
        <v>1.2617303753589519</v>
      </c>
      <c r="Q42" s="229">
        <v>1.147671463507939</v>
      </c>
      <c r="R42" s="229">
        <v>1.1976166456137891</v>
      </c>
      <c r="S42" s="229">
        <v>1.382581463255049</v>
      </c>
      <c r="T42" s="229">
        <v>1.224811356560882</v>
      </c>
      <c r="U42" s="229">
        <v>1.0015192446532171</v>
      </c>
      <c r="V42" s="229">
        <v>1.0847628173122901</v>
      </c>
      <c r="W42" s="229">
        <v>1.0669527399561931</v>
      </c>
      <c r="X42" s="229">
        <v>0.49242132781198927</v>
      </c>
      <c r="Y42" s="229">
        <v>0.38409626079644099</v>
      </c>
      <c r="DA42" s="73" t="s">
        <v>2974</v>
      </c>
    </row>
    <row r="43" spans="1:105" ht="12" customHeight="1" x14ac:dyDescent="0.25">
      <c r="A43" s="64" t="s">
        <v>36</v>
      </c>
      <c r="B43" s="229">
        <v>0.47723991379968661</v>
      </c>
      <c r="C43" s="229">
        <v>0.42695223693247403</v>
      </c>
      <c r="D43" s="229">
        <v>0.40969666153692058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2975</v>
      </c>
    </row>
    <row r="44" spans="1:105" ht="12" customHeight="1" x14ac:dyDescent="0.25">
      <c r="A44" s="64" t="s">
        <v>38</v>
      </c>
      <c r="B44" s="229">
        <v>0</v>
      </c>
      <c r="C44" s="229">
        <v>0</v>
      </c>
      <c r="D44" s="229">
        <v>0</v>
      </c>
      <c r="E44" s="229">
        <v>8.032332272194223</v>
      </c>
      <c r="F44" s="229">
        <v>12.30348538819484</v>
      </c>
      <c r="G44" s="229">
        <v>13.652573878080689</v>
      </c>
      <c r="H44" s="229">
        <v>11.04912177430524</v>
      </c>
      <c r="I44" s="229">
        <v>14.40509594548328</v>
      </c>
      <c r="J44" s="229">
        <v>13.646353150254599</v>
      </c>
      <c r="K44" s="229">
        <v>16.744949012430979</v>
      </c>
      <c r="L44" s="229">
        <v>21.983425308289942</v>
      </c>
      <c r="M44" s="229">
        <v>26.879368902150279</v>
      </c>
      <c r="N44" s="229">
        <v>27.35202882832651</v>
      </c>
      <c r="O44" s="229">
        <v>24.494546448487039</v>
      </c>
      <c r="P44" s="229">
        <v>25.071017784491161</v>
      </c>
      <c r="Q44" s="229">
        <v>24.05824643544916</v>
      </c>
      <c r="R44" s="229">
        <v>26.610510146933741</v>
      </c>
      <c r="S44" s="229">
        <v>24.724179484604921</v>
      </c>
      <c r="T44" s="229">
        <v>24.092691218643729</v>
      </c>
      <c r="U44" s="229">
        <v>23.148328931262121</v>
      </c>
      <c r="V44" s="229">
        <v>22.82397446360422</v>
      </c>
      <c r="W44" s="229">
        <v>26.283761766843931</v>
      </c>
      <c r="X44" s="229">
        <v>26.184733015157871</v>
      </c>
      <c r="Y44" s="229">
        <v>25.392503001705869</v>
      </c>
      <c r="DA44" s="73" t="s">
        <v>2976</v>
      </c>
    </row>
    <row r="45" spans="1:105" ht="12" customHeight="1" x14ac:dyDescent="0.25">
      <c r="A45" s="64" t="s">
        <v>39</v>
      </c>
      <c r="B45" s="229">
        <v>0</v>
      </c>
      <c r="C45" s="229">
        <v>0</v>
      </c>
      <c r="D45" s="229">
        <v>0</v>
      </c>
      <c r="E45" s="229">
        <v>0.72899326747740611</v>
      </c>
      <c r="F45" s="229">
        <v>0.92687985954329821</v>
      </c>
      <c r="G45" s="229">
        <v>1.05994107468528</v>
      </c>
      <c r="H45" s="229">
        <v>1.0127432381273569</v>
      </c>
      <c r="I45" s="229">
        <v>1.45798653495399</v>
      </c>
      <c r="J45" s="229">
        <v>1.7064814248783831</v>
      </c>
      <c r="K45" s="229">
        <v>2.2142757753931952</v>
      </c>
      <c r="L45" s="229">
        <v>2.3791795628688708</v>
      </c>
      <c r="M45" s="229">
        <v>2.4627706653171799</v>
      </c>
      <c r="N45" s="229">
        <v>2.702735307802401</v>
      </c>
      <c r="O45" s="229">
        <v>3.443100191434497</v>
      </c>
      <c r="P45" s="229">
        <v>1.9799959174381221</v>
      </c>
      <c r="Q45" s="229">
        <v>1.6137930295028591</v>
      </c>
      <c r="R45" s="229">
        <v>1.1810595339957399</v>
      </c>
      <c r="S45" s="229">
        <v>1.5211066812252521</v>
      </c>
      <c r="T45" s="229">
        <v>1.498928447304241</v>
      </c>
      <c r="U45" s="229">
        <v>1.26635586709403</v>
      </c>
      <c r="V45" s="229">
        <v>1.2208653082799781</v>
      </c>
      <c r="W45" s="229">
        <v>1.3124155184898021</v>
      </c>
      <c r="X45" s="229">
        <v>1.15888334717022</v>
      </c>
      <c r="Y45" s="229">
        <v>0.9797624806309313</v>
      </c>
      <c r="DA45" s="73" t="s">
        <v>2977</v>
      </c>
    </row>
    <row r="46" spans="1:105" ht="12" customHeight="1" x14ac:dyDescent="0.25">
      <c r="A46" s="60" t="s">
        <v>2932</v>
      </c>
      <c r="B46" s="329">
        <v>2.7635287050361739</v>
      </c>
      <c r="C46" s="329">
        <v>2.848231912636952</v>
      </c>
      <c r="D46" s="329">
        <v>2.8089616569145659</v>
      </c>
      <c r="E46" s="329">
        <v>2.8774284431750949</v>
      </c>
      <c r="F46" s="329">
        <v>3.086902034918213</v>
      </c>
      <c r="G46" s="329">
        <v>3.0815008773558019</v>
      </c>
      <c r="H46" s="329">
        <v>3.1692246487958888</v>
      </c>
      <c r="I46" s="329">
        <v>3.3692448540645019</v>
      </c>
      <c r="J46" s="329">
        <v>3.2343579940195202</v>
      </c>
      <c r="K46" s="329">
        <v>3.0912834612235831</v>
      </c>
      <c r="L46" s="329">
        <v>3.1407158969634881</v>
      </c>
      <c r="M46" s="329">
        <v>3.1556661454871362</v>
      </c>
      <c r="N46" s="329">
        <v>3.0077511033593041</v>
      </c>
      <c r="O46" s="329">
        <v>3.003905363520798</v>
      </c>
      <c r="P46" s="329">
        <v>2.9662250571198898</v>
      </c>
      <c r="Q46" s="329">
        <v>3.103478218086706</v>
      </c>
      <c r="R46" s="329">
        <v>3.207139002304102</v>
      </c>
      <c r="S46" s="329">
        <v>3.330373193265197</v>
      </c>
      <c r="T46" s="329">
        <v>3.2264532816273319</v>
      </c>
      <c r="U46" s="329">
        <v>3.148147860930294</v>
      </c>
      <c r="V46" s="329">
        <v>3.245536052859181</v>
      </c>
      <c r="W46" s="329">
        <v>3.4779318268349551</v>
      </c>
      <c r="X46" s="329">
        <v>3.1640995762364912</v>
      </c>
      <c r="Y46" s="329">
        <v>3.0029242276208552</v>
      </c>
      <c r="DA46" s="72" t="s">
        <v>2978</v>
      </c>
    </row>
    <row r="47" spans="1:105" ht="12" customHeight="1" x14ac:dyDescent="0.25">
      <c r="A47" s="60" t="s">
        <v>2934</v>
      </c>
      <c r="B47" s="329">
        <v>0</v>
      </c>
      <c r="C47" s="329">
        <v>0</v>
      </c>
      <c r="D47" s="329">
        <v>0</v>
      </c>
      <c r="E47" s="329">
        <v>0</v>
      </c>
      <c r="F47" s="329">
        <v>0</v>
      </c>
      <c r="G47" s="329">
        <v>0</v>
      </c>
      <c r="H47" s="329">
        <v>0</v>
      </c>
      <c r="I47" s="329">
        <v>0</v>
      </c>
      <c r="J47" s="329">
        <v>0</v>
      </c>
      <c r="K47" s="329">
        <v>0</v>
      </c>
      <c r="L47" s="329">
        <v>0</v>
      </c>
      <c r="M47" s="329">
        <v>0</v>
      </c>
      <c r="N47" s="329">
        <v>0</v>
      </c>
      <c r="O47" s="329">
        <v>0</v>
      </c>
      <c r="P47" s="329">
        <v>0</v>
      </c>
      <c r="Q47" s="329">
        <v>0</v>
      </c>
      <c r="R47" s="329">
        <v>0</v>
      </c>
      <c r="S47" s="329">
        <v>0</v>
      </c>
      <c r="T47" s="329">
        <v>0</v>
      </c>
      <c r="U47" s="329">
        <v>0</v>
      </c>
      <c r="V47" s="329">
        <v>0</v>
      </c>
      <c r="W47" s="329">
        <v>0</v>
      </c>
      <c r="X47" s="329">
        <v>0</v>
      </c>
      <c r="Y47" s="329">
        <v>0</v>
      </c>
      <c r="DA47" s="72" t="s">
        <v>2979</v>
      </c>
    </row>
    <row r="48" spans="1:105" ht="12" customHeight="1" x14ac:dyDescent="0.25">
      <c r="A48" s="132" t="s">
        <v>2936</v>
      </c>
      <c r="B48" s="316">
        <v>30.02653231543297</v>
      </c>
      <c r="C48" s="316">
        <v>30.94685696978183</v>
      </c>
      <c r="D48" s="316">
        <v>30.520174373601559</v>
      </c>
      <c r="E48" s="316">
        <v>31.26408565139619</v>
      </c>
      <c r="F48" s="316">
        <v>33.540076329633862</v>
      </c>
      <c r="G48" s="316">
        <v>33.481391202972091</v>
      </c>
      <c r="H48" s="316">
        <v>34.434535150120979</v>
      </c>
      <c r="I48" s="316">
        <v>36.607812071866917</v>
      </c>
      <c r="J48" s="316">
        <v>35.142227634590398</v>
      </c>
      <c r="K48" s="316">
        <v>33.587681783597887</v>
      </c>
      <c r="L48" s="316">
        <v>34.124779381487819</v>
      </c>
      <c r="M48" s="316">
        <v>34.287218121350023</v>
      </c>
      <c r="N48" s="316">
        <v>32.680078747586272</v>
      </c>
      <c r="O48" s="316">
        <v>32.638293680788443</v>
      </c>
      <c r="P48" s="316">
        <v>32.228886340187849</v>
      </c>
      <c r="Q48" s="316">
        <v>33.720181315939307</v>
      </c>
      <c r="R48" s="316">
        <v>34.846485479697222</v>
      </c>
      <c r="S48" s="316">
        <v>36.185460323894162</v>
      </c>
      <c r="T48" s="316">
        <v>35.056340666361827</v>
      </c>
      <c r="U48" s="316">
        <v>34.205529802429638</v>
      </c>
      <c r="V48" s="316">
        <v>35.263680451187227</v>
      </c>
      <c r="W48" s="316">
        <v>37.788727216410663</v>
      </c>
      <c r="X48" s="316">
        <v>34.3788497662336</v>
      </c>
      <c r="Y48" s="316">
        <v>32.627633357719688</v>
      </c>
      <c r="DA48" s="139" t="s">
        <v>2980</v>
      </c>
    </row>
    <row r="49" spans="1:105" ht="12" customHeight="1" x14ac:dyDescent="0.25">
      <c r="A49" s="172"/>
      <c r="B49" s="172"/>
      <c r="C49" s="172"/>
      <c r="D49" s="172"/>
      <c r="E49" s="172"/>
      <c r="F49" s="172"/>
      <c r="G49" s="172"/>
      <c r="H49" s="172"/>
      <c r="I49" s="172"/>
      <c r="J49" s="172"/>
      <c r="K49" s="172"/>
      <c r="L49" s="172"/>
      <c r="M49" s="172"/>
      <c r="N49" s="172"/>
      <c r="O49" s="172"/>
      <c r="P49" s="172"/>
      <c r="Q49" s="172"/>
      <c r="R49" s="172"/>
      <c r="S49" s="172"/>
      <c r="T49" s="172"/>
      <c r="U49" s="172"/>
      <c r="V49" s="172"/>
      <c r="W49" s="172"/>
      <c r="X49" s="172"/>
      <c r="Y49" s="172"/>
      <c r="DA49" s="176"/>
    </row>
    <row r="50" spans="1:105" ht="15" customHeight="1" x14ac:dyDescent="0.25">
      <c r="A50" s="32" t="s">
        <v>101</v>
      </c>
      <c r="B50" s="257"/>
      <c r="C50" s="257"/>
      <c r="D50" s="257"/>
      <c r="E50" s="257"/>
      <c r="F50" s="257"/>
      <c r="G50" s="257"/>
      <c r="H50" s="257"/>
      <c r="I50" s="257"/>
      <c r="J50" s="257"/>
      <c r="K50" s="257"/>
      <c r="L50" s="257"/>
      <c r="M50" s="257"/>
      <c r="N50" s="257"/>
      <c r="O50" s="257"/>
      <c r="P50" s="257"/>
      <c r="Q50" s="257"/>
      <c r="R50" s="257"/>
      <c r="S50" s="257"/>
      <c r="T50" s="257"/>
      <c r="U50" s="257"/>
      <c r="V50" s="257"/>
      <c r="W50" s="257"/>
      <c r="X50" s="257"/>
      <c r="Y50" s="257"/>
      <c r="DA50" s="88"/>
    </row>
    <row r="51" spans="1:105" ht="12" customHeight="1" x14ac:dyDescent="0.25">
      <c r="A51" s="172"/>
      <c r="B51" s="172"/>
      <c r="C51" s="172"/>
      <c r="D51" s="172"/>
      <c r="E51" s="172"/>
      <c r="F51" s="172"/>
      <c r="G51" s="172"/>
      <c r="H51" s="172"/>
      <c r="I51" s="172"/>
      <c r="J51" s="172"/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V51" s="172"/>
      <c r="W51" s="172"/>
      <c r="X51" s="172"/>
      <c r="Y51" s="172"/>
      <c r="DA51" s="176"/>
    </row>
    <row r="52" spans="1:105" ht="12" customHeight="1" x14ac:dyDescent="0.25">
      <c r="A52" s="35" t="s">
        <v>26</v>
      </c>
      <c r="B52" s="232">
        <f t="shared" ref="B52:Y52" si="1">SUM(B$53:B$57,B$58,B$59,B$61:B$64,B$65)</f>
        <v>1</v>
      </c>
      <c r="C52" s="232">
        <f t="shared" si="1"/>
        <v>0.99999999999999978</v>
      </c>
      <c r="D52" s="232">
        <f t="shared" si="1"/>
        <v>1</v>
      </c>
      <c r="E52" s="232">
        <f t="shared" si="1"/>
        <v>0.99999999999999989</v>
      </c>
      <c r="F52" s="232">
        <f t="shared" si="1"/>
        <v>1</v>
      </c>
      <c r="G52" s="232">
        <f t="shared" si="1"/>
        <v>1</v>
      </c>
      <c r="H52" s="232">
        <f t="shared" si="1"/>
        <v>0.99999999999999989</v>
      </c>
      <c r="I52" s="232">
        <f t="shared" si="1"/>
        <v>1</v>
      </c>
      <c r="J52" s="232">
        <f t="shared" si="1"/>
        <v>0.99999999999999978</v>
      </c>
      <c r="K52" s="232">
        <f t="shared" si="1"/>
        <v>1</v>
      </c>
      <c r="L52" s="232">
        <f t="shared" si="1"/>
        <v>1.0000000000000002</v>
      </c>
      <c r="M52" s="232">
        <f t="shared" si="1"/>
        <v>0.99999999999999989</v>
      </c>
      <c r="N52" s="232">
        <f t="shared" si="1"/>
        <v>0.99999999999999967</v>
      </c>
      <c r="O52" s="232">
        <f t="shared" si="1"/>
        <v>1</v>
      </c>
      <c r="P52" s="232">
        <f t="shared" si="1"/>
        <v>1.0000000000000002</v>
      </c>
      <c r="Q52" s="232">
        <f t="shared" si="1"/>
        <v>1.0000000000000002</v>
      </c>
      <c r="R52" s="232">
        <f t="shared" si="1"/>
        <v>1</v>
      </c>
      <c r="S52" s="232">
        <f t="shared" si="1"/>
        <v>0.99999999999999978</v>
      </c>
      <c r="T52" s="232">
        <f t="shared" si="1"/>
        <v>1</v>
      </c>
      <c r="U52" s="232">
        <f t="shared" si="1"/>
        <v>1</v>
      </c>
      <c r="V52" s="232">
        <f t="shared" si="1"/>
        <v>0.99999999999999978</v>
      </c>
      <c r="W52" s="232">
        <f t="shared" si="1"/>
        <v>1</v>
      </c>
      <c r="X52" s="232">
        <f t="shared" si="1"/>
        <v>1.0000000000000002</v>
      </c>
      <c r="Y52" s="232">
        <f t="shared" si="1"/>
        <v>1</v>
      </c>
      <c r="DA52" s="95"/>
    </row>
    <row r="53" spans="1:105" ht="12" customHeight="1" x14ac:dyDescent="0.25">
      <c r="A53" s="55" t="s">
        <v>91</v>
      </c>
      <c r="B53" s="299">
        <f t="shared" ref="B53:Y53" si="2">IF(B$6=0,0,B$6/B$5)</f>
        <v>2.2639996170138652E-2</v>
      </c>
      <c r="C53" s="299">
        <f t="shared" si="2"/>
        <v>2.3100756895264783E-2</v>
      </c>
      <c r="D53" s="299">
        <f t="shared" si="2"/>
        <v>2.3502879286010418E-2</v>
      </c>
      <c r="E53" s="299">
        <f t="shared" si="2"/>
        <v>1.4979551778443945E-2</v>
      </c>
      <c r="F53" s="299">
        <f t="shared" si="2"/>
        <v>1.3113151284414164E-2</v>
      </c>
      <c r="G53" s="299">
        <f t="shared" si="2"/>
        <v>1.2387702297003811E-2</v>
      </c>
      <c r="H53" s="299">
        <f t="shared" si="2"/>
        <v>1.4018312360511247E-2</v>
      </c>
      <c r="I53" s="299">
        <f t="shared" si="2"/>
        <v>1.324714893594574E-2</v>
      </c>
      <c r="J53" s="299">
        <f t="shared" si="2"/>
        <v>1.3378688751383278E-2</v>
      </c>
      <c r="K53" s="299">
        <f t="shared" si="2"/>
        <v>1.1848148299449492E-2</v>
      </c>
      <c r="L53" s="299">
        <f t="shared" si="2"/>
        <v>1.0023513377832307E-2</v>
      </c>
      <c r="M53" s="299">
        <f t="shared" si="2"/>
        <v>9.1264759820325302E-3</v>
      </c>
      <c r="N53" s="299">
        <f t="shared" si="2"/>
        <v>8.6815972432950292E-3</v>
      </c>
      <c r="O53" s="299">
        <f t="shared" si="2"/>
        <v>9.0536260870082309E-3</v>
      </c>
      <c r="P53" s="299">
        <f t="shared" si="2"/>
        <v>9.2917351858639724E-3</v>
      </c>
      <c r="Q53" s="299">
        <f t="shared" si="2"/>
        <v>1.0020842224828252E-2</v>
      </c>
      <c r="R53" s="299">
        <f t="shared" si="2"/>
        <v>9.6915246352810829E-3</v>
      </c>
      <c r="S53" s="299">
        <f t="shared" si="2"/>
        <v>1.0305938027995693E-2</v>
      </c>
      <c r="T53" s="299">
        <f t="shared" si="2"/>
        <v>1.0287416801211473E-2</v>
      </c>
      <c r="U53" s="299">
        <f t="shared" si="2"/>
        <v>1.05237651202983E-2</v>
      </c>
      <c r="V53" s="299">
        <f t="shared" si="2"/>
        <v>1.0839109009182321E-2</v>
      </c>
      <c r="W53" s="299">
        <f t="shared" si="2"/>
        <v>1.0379504058358984E-2</v>
      </c>
      <c r="X53" s="299">
        <f t="shared" si="2"/>
        <v>9.945723603334379E-3</v>
      </c>
      <c r="Y53" s="299">
        <f t="shared" si="2"/>
        <v>9.8746954074628492E-3</v>
      </c>
      <c r="DA53" s="67"/>
    </row>
    <row r="54" spans="1:105" ht="12" customHeight="1" x14ac:dyDescent="0.25">
      <c r="A54" s="173" t="s">
        <v>92</v>
      </c>
      <c r="B54" s="233">
        <f t="shared" ref="B54:Y54" si="3">IF(B$7=0,0,B$7/B$5)</f>
        <v>6.3842982249646667E-3</v>
      </c>
      <c r="C54" s="233">
        <f t="shared" si="3"/>
        <v>6.5142290720129614E-3</v>
      </c>
      <c r="D54" s="233">
        <f t="shared" si="3"/>
        <v>6.6276243767719812E-3</v>
      </c>
      <c r="E54" s="233">
        <f t="shared" si="3"/>
        <v>4.2241140462746093E-3</v>
      </c>
      <c r="F54" s="233">
        <f t="shared" si="3"/>
        <v>3.6978040031296435E-3</v>
      </c>
      <c r="G54" s="233">
        <f t="shared" si="3"/>
        <v>3.4932331786550735E-3</v>
      </c>
      <c r="H54" s="233">
        <f t="shared" si="3"/>
        <v>3.9530522022903749E-3</v>
      </c>
      <c r="I54" s="233">
        <f t="shared" si="3"/>
        <v>3.7355902713954829E-3</v>
      </c>
      <c r="J54" s="233">
        <f t="shared" si="3"/>
        <v>3.7726834494993628E-3</v>
      </c>
      <c r="K54" s="233">
        <f t="shared" si="3"/>
        <v>3.341083257649256E-3</v>
      </c>
      <c r="L54" s="233">
        <f t="shared" si="3"/>
        <v>2.8265507725840073E-3</v>
      </c>
      <c r="M54" s="233">
        <f t="shared" si="3"/>
        <v>2.5735933864301582E-3</v>
      </c>
      <c r="N54" s="233">
        <f t="shared" si="3"/>
        <v>2.4481411327856766E-3</v>
      </c>
      <c r="O54" s="233">
        <f t="shared" si="3"/>
        <v>2.5530502974650655E-3</v>
      </c>
      <c r="P54" s="233">
        <f t="shared" si="3"/>
        <v>2.6201951629389259E-3</v>
      </c>
      <c r="Q54" s="233">
        <f t="shared" si="3"/>
        <v>2.8257975287559515E-3</v>
      </c>
      <c r="R54" s="233">
        <f t="shared" si="3"/>
        <v>2.7329325968630433E-3</v>
      </c>
      <c r="S54" s="233">
        <f t="shared" si="3"/>
        <v>2.9061922698340199E-3</v>
      </c>
      <c r="T54" s="233">
        <f t="shared" si="3"/>
        <v>2.9009694317030394E-3</v>
      </c>
      <c r="U54" s="233">
        <f t="shared" si="3"/>
        <v>2.9676177713352518E-3</v>
      </c>
      <c r="V54" s="233">
        <f t="shared" si="3"/>
        <v>3.0565422311684709E-3</v>
      </c>
      <c r="W54" s="233">
        <f t="shared" si="3"/>
        <v>2.9269373032490657E-3</v>
      </c>
      <c r="X54" s="233">
        <f t="shared" si="3"/>
        <v>2.804614677033667E-3</v>
      </c>
      <c r="Y54" s="233">
        <f t="shared" si="3"/>
        <v>2.7845852926902566E-3</v>
      </c>
      <c r="DA54" s="177"/>
    </row>
    <row r="55" spans="1:105" ht="12" customHeight="1" x14ac:dyDescent="0.25">
      <c r="A55" s="173" t="s">
        <v>93</v>
      </c>
      <c r="B55" s="233">
        <f t="shared" ref="B55:Y55" si="4">IF(B$8=0,0,B$8/B$5)</f>
        <v>8.6609352457477889E-2</v>
      </c>
      <c r="C55" s="233">
        <f t="shared" si="4"/>
        <v>8.8371993570184715E-2</v>
      </c>
      <c r="D55" s="233">
        <f t="shared" si="4"/>
        <v>8.9910313612706141E-2</v>
      </c>
      <c r="E55" s="233">
        <f t="shared" si="4"/>
        <v>5.7304306497431082E-2</v>
      </c>
      <c r="F55" s="233">
        <f t="shared" si="4"/>
        <v>5.0164387523971017E-2</v>
      </c>
      <c r="G55" s="233">
        <f t="shared" si="4"/>
        <v>4.7389180913140601E-2</v>
      </c>
      <c r="H55" s="233">
        <f t="shared" si="4"/>
        <v>5.3627083104011916E-2</v>
      </c>
      <c r="I55" s="233">
        <f t="shared" si="4"/>
        <v>5.0676995818723244E-2</v>
      </c>
      <c r="J55" s="233">
        <f t="shared" si="4"/>
        <v>5.1180201656383616E-2</v>
      </c>
      <c r="K55" s="233">
        <f t="shared" si="4"/>
        <v>4.5325115972809103E-2</v>
      </c>
      <c r="L55" s="233">
        <f t="shared" si="4"/>
        <v>3.8344971283517937E-2</v>
      </c>
      <c r="M55" s="233">
        <f t="shared" si="4"/>
        <v>3.4913352859357878E-2</v>
      </c>
      <c r="N55" s="233">
        <f t="shared" si="4"/>
        <v>3.321146831862748E-2</v>
      </c>
      <c r="O55" s="233">
        <f t="shared" si="4"/>
        <v>3.4634665434358586E-2</v>
      </c>
      <c r="P55" s="233">
        <f t="shared" si="4"/>
        <v>3.5545552287481352E-2</v>
      </c>
      <c r="Q55" s="233">
        <f t="shared" si="4"/>
        <v>3.8334752782142871E-2</v>
      </c>
      <c r="R55" s="233">
        <f t="shared" si="4"/>
        <v>3.7074947658096206E-2</v>
      </c>
      <c r="S55" s="233">
        <f t="shared" si="4"/>
        <v>3.9425387370378567E-2</v>
      </c>
      <c r="T55" s="233">
        <f t="shared" si="4"/>
        <v>3.9354534378777117E-2</v>
      </c>
      <c r="U55" s="233">
        <f t="shared" si="4"/>
        <v>4.0258685365230133E-2</v>
      </c>
      <c r="V55" s="233">
        <f t="shared" si="4"/>
        <v>4.1465034068313908E-2</v>
      </c>
      <c r="W55" s="233">
        <f t="shared" si="4"/>
        <v>3.9706814372607271E-2</v>
      </c>
      <c r="X55" s="233">
        <f t="shared" si="4"/>
        <v>3.8047386339313531E-2</v>
      </c>
      <c r="Y55" s="233">
        <f t="shared" si="4"/>
        <v>3.7775667828213684E-2</v>
      </c>
      <c r="DA55" s="177"/>
    </row>
    <row r="56" spans="1:105" ht="12" customHeight="1" x14ac:dyDescent="0.25">
      <c r="A56" s="173" t="s">
        <v>94</v>
      </c>
      <c r="B56" s="233">
        <f t="shared" ref="B56:Y56" si="5">IF(B$9=0,0,B$9/B$5)</f>
        <v>0.19758466803283617</v>
      </c>
      <c r="C56" s="233">
        <f t="shared" si="5"/>
        <v>0.20160583721645528</v>
      </c>
      <c r="D56" s="233">
        <f t="shared" si="5"/>
        <v>0.20511525561418645</v>
      </c>
      <c r="E56" s="233">
        <f t="shared" si="5"/>
        <v>0.13073013542856982</v>
      </c>
      <c r="F56" s="233">
        <f t="shared" si="5"/>
        <v>0.11444161138210411</v>
      </c>
      <c r="G56" s="233">
        <f t="shared" si="5"/>
        <v>0.10811044435031417</v>
      </c>
      <c r="H56" s="233">
        <f t="shared" si="5"/>
        <v>0.12234116884637512</v>
      </c>
      <c r="I56" s="233">
        <f t="shared" si="5"/>
        <v>0.11561104097458638</v>
      </c>
      <c r="J56" s="233">
        <f t="shared" si="5"/>
        <v>0.11675902044291361</v>
      </c>
      <c r="K56" s="233">
        <f t="shared" si="5"/>
        <v>0.10340162741008996</v>
      </c>
      <c r="L56" s="233">
        <f t="shared" si="5"/>
        <v>8.7477601515405193E-2</v>
      </c>
      <c r="M56" s="233">
        <f t="shared" si="5"/>
        <v>7.9648941354414846E-2</v>
      </c>
      <c r="N56" s="233">
        <f t="shared" si="5"/>
        <v>7.5766378069167695E-2</v>
      </c>
      <c r="O56" s="233">
        <f t="shared" si="5"/>
        <v>7.9013162875636256E-2</v>
      </c>
      <c r="P56" s="233">
        <f t="shared" si="5"/>
        <v>8.1091197999823367E-2</v>
      </c>
      <c r="Q56" s="233">
        <f t="shared" si="5"/>
        <v>8.7454289723494796E-2</v>
      </c>
      <c r="R56" s="233">
        <f t="shared" si="5"/>
        <v>8.4580256259925851E-2</v>
      </c>
      <c r="S56" s="233">
        <f t="shared" si="5"/>
        <v>8.9942389067817624E-2</v>
      </c>
      <c r="T56" s="233">
        <f t="shared" si="5"/>
        <v>8.9780749886511219E-2</v>
      </c>
      <c r="U56" s="233">
        <f t="shared" si="5"/>
        <v>9.1843418264012253E-2</v>
      </c>
      <c r="V56" s="233">
        <f t="shared" si="5"/>
        <v>9.4595499895700638E-2</v>
      </c>
      <c r="W56" s="233">
        <f t="shared" si="5"/>
        <v>9.0584417431187905E-2</v>
      </c>
      <c r="X56" s="233">
        <f t="shared" si="5"/>
        <v>8.679871152553871E-2</v>
      </c>
      <c r="Y56" s="233">
        <f t="shared" si="5"/>
        <v>8.6178831451497101E-2</v>
      </c>
      <c r="DA56" s="177"/>
    </row>
    <row r="57" spans="1:105" ht="12" customHeight="1" x14ac:dyDescent="0.25">
      <c r="A57" s="56" t="s">
        <v>95</v>
      </c>
      <c r="B57" s="300">
        <f t="shared" ref="B57:Y57" si="6">IF(B$10=0,0,B$10/B$5)</f>
        <v>5.8768089382843523E-2</v>
      </c>
      <c r="C57" s="300">
        <f t="shared" si="6"/>
        <v>5.9779642370132197E-2</v>
      </c>
      <c r="D57" s="300">
        <f t="shared" si="6"/>
        <v>6.1473352136366954E-2</v>
      </c>
      <c r="E57" s="300">
        <f t="shared" si="6"/>
        <v>4.0434393579981E-2</v>
      </c>
      <c r="F57" s="300">
        <f t="shared" si="6"/>
        <v>3.6867875619720769E-2</v>
      </c>
      <c r="G57" s="300">
        <f t="shared" si="6"/>
        <v>3.5369790017916972E-2</v>
      </c>
      <c r="H57" s="300">
        <f t="shared" si="6"/>
        <v>3.903501441826477E-2</v>
      </c>
      <c r="I57" s="300">
        <f t="shared" si="6"/>
        <v>3.7938243821735974E-2</v>
      </c>
      <c r="J57" s="300">
        <f t="shared" si="6"/>
        <v>3.8497297493224718E-2</v>
      </c>
      <c r="K57" s="300">
        <f t="shared" si="6"/>
        <v>3.4951817609793719E-2</v>
      </c>
      <c r="L57" s="300">
        <f t="shared" si="6"/>
        <v>3.0380433168763626E-2</v>
      </c>
      <c r="M57" s="300">
        <f t="shared" si="6"/>
        <v>2.8051318294120491E-2</v>
      </c>
      <c r="N57" s="300">
        <f t="shared" si="6"/>
        <v>2.6866304291311826E-2</v>
      </c>
      <c r="O57" s="300">
        <f t="shared" si="6"/>
        <v>2.7882921163670259E-2</v>
      </c>
      <c r="P57" s="300">
        <f t="shared" si="6"/>
        <v>2.8291692944842281E-2</v>
      </c>
      <c r="Q57" s="300">
        <f t="shared" si="6"/>
        <v>3.0115420657835186E-2</v>
      </c>
      <c r="R57" s="300">
        <f t="shared" si="6"/>
        <v>2.9254680734406166E-2</v>
      </c>
      <c r="S57" s="300">
        <f t="shared" si="6"/>
        <v>3.0866675784959316E-2</v>
      </c>
      <c r="T57" s="300">
        <f t="shared" si="6"/>
        <v>3.1034375827860054E-2</v>
      </c>
      <c r="U57" s="300">
        <f t="shared" si="6"/>
        <v>3.1705107975399001E-2</v>
      </c>
      <c r="V57" s="300">
        <f t="shared" si="6"/>
        <v>3.2541417795248821E-2</v>
      </c>
      <c r="W57" s="300">
        <f t="shared" si="6"/>
        <v>3.134167044043383E-2</v>
      </c>
      <c r="X57" s="300">
        <f t="shared" si="6"/>
        <v>3.0206413434421125E-2</v>
      </c>
      <c r="Y57" s="300">
        <f t="shared" si="6"/>
        <v>3.0103819785814622E-2</v>
      </c>
      <c r="DA57" s="68"/>
    </row>
    <row r="58" spans="1:105" ht="12" customHeight="1" x14ac:dyDescent="0.25">
      <c r="A58" s="174" t="s">
        <v>2898</v>
      </c>
      <c r="B58" s="301">
        <f t="shared" ref="B58:Y58" si="7">IF(B$16=0,0,B$16/B$5)</f>
        <v>0.37042145121100806</v>
      </c>
      <c r="C58" s="301">
        <f t="shared" si="7"/>
        <v>0.35989571432245682</v>
      </c>
      <c r="D58" s="301">
        <f t="shared" si="7"/>
        <v>0.34999172134948475</v>
      </c>
      <c r="E58" s="301">
        <f t="shared" si="7"/>
        <v>0.54580275610084406</v>
      </c>
      <c r="F58" s="301">
        <f t="shared" si="7"/>
        <v>0.58870791573403092</v>
      </c>
      <c r="G58" s="301">
        <f t="shared" si="7"/>
        <v>0.60543492125569842</v>
      </c>
      <c r="H58" s="301">
        <f t="shared" si="7"/>
        <v>0.56780642873466469</v>
      </c>
      <c r="I58" s="301">
        <f t="shared" si="7"/>
        <v>0.58648661471317987</v>
      </c>
      <c r="J58" s="301">
        <f t="shared" si="7"/>
        <v>0.58373542479657858</v>
      </c>
      <c r="K58" s="301">
        <f t="shared" si="7"/>
        <v>0.62143936334898409</v>
      </c>
      <c r="L58" s="301">
        <f t="shared" si="7"/>
        <v>0.66410853679519732</v>
      </c>
      <c r="M58" s="301">
        <f t="shared" si="7"/>
        <v>0.68905184769287897</v>
      </c>
      <c r="N58" s="301">
        <f t="shared" si="7"/>
        <v>0.70027646082375061</v>
      </c>
      <c r="O58" s="301">
        <f t="shared" si="7"/>
        <v>0.68963814452896421</v>
      </c>
      <c r="P58" s="301">
        <f t="shared" si="7"/>
        <v>0.68541230079540616</v>
      </c>
      <c r="Q58" s="301">
        <f t="shared" si="7"/>
        <v>0.66856741728787583</v>
      </c>
      <c r="R58" s="301">
        <f t="shared" si="7"/>
        <v>0.6764740815959881</v>
      </c>
      <c r="S58" s="301">
        <f t="shared" si="7"/>
        <v>0.66075500387495223</v>
      </c>
      <c r="T58" s="301">
        <f t="shared" si="7"/>
        <v>0.66146663058206667</v>
      </c>
      <c r="U58" s="301">
        <f t="shared" si="7"/>
        <v>0.65677762205658086</v>
      </c>
      <c r="V58" s="301">
        <f t="shared" si="7"/>
        <v>0.64876619801911195</v>
      </c>
      <c r="W58" s="301">
        <f t="shared" si="7"/>
        <v>0.66061029244589631</v>
      </c>
      <c r="X58" s="301">
        <f t="shared" si="7"/>
        <v>0.67536797897832002</v>
      </c>
      <c r="Y58" s="301">
        <f t="shared" si="7"/>
        <v>0.67840663760183284</v>
      </c>
      <c r="DA58" s="178"/>
    </row>
    <row r="59" spans="1:105" ht="12" customHeight="1" x14ac:dyDescent="0.25">
      <c r="A59" s="174" t="s">
        <v>2910</v>
      </c>
      <c r="B59" s="301">
        <f t="shared" ref="B59:Y59" si="8">IF(B$27=0,0,B$27/B$5)</f>
        <v>0.10654617807616069</v>
      </c>
      <c r="C59" s="301">
        <f t="shared" si="8"/>
        <v>0.10871456599905881</v>
      </c>
      <c r="D59" s="301">
        <f t="shared" si="8"/>
        <v>0.1106069958179873</v>
      </c>
      <c r="E59" s="301">
        <f t="shared" si="8"/>
        <v>7.0495329561594322E-2</v>
      </c>
      <c r="F59" s="301">
        <f t="shared" si="8"/>
        <v>6.1711854604093321E-2</v>
      </c>
      <c r="G59" s="301">
        <f t="shared" si="8"/>
        <v>5.8297816173303235E-2</v>
      </c>
      <c r="H59" s="301">
        <f t="shared" si="8"/>
        <v>6.5971636826523725E-2</v>
      </c>
      <c r="I59" s="301">
        <f t="shared" si="8"/>
        <v>6.2342461497070678E-2</v>
      </c>
      <c r="J59" s="301">
        <f t="shared" si="8"/>
        <v>6.2961501557607394E-2</v>
      </c>
      <c r="K59" s="301">
        <f t="shared" si="8"/>
        <v>5.5758618910498464E-2</v>
      </c>
      <c r="L59" s="301">
        <f t="shared" si="8"/>
        <v>4.7171697083231399E-2</v>
      </c>
      <c r="M59" s="301">
        <f t="shared" si="8"/>
        <v>4.2950145745695417E-2</v>
      </c>
      <c r="N59" s="301">
        <f t="shared" si="8"/>
        <v>4.0856500103548958E-2</v>
      </c>
      <c r="O59" s="301">
        <f t="shared" si="8"/>
        <v>4.2607306558367003E-2</v>
      </c>
      <c r="P59" s="301">
        <f t="shared" si="8"/>
        <v>4.3727872757123691E-2</v>
      </c>
      <c r="Q59" s="301">
        <f t="shared" si="8"/>
        <v>4.7159126359212711E-2</v>
      </c>
      <c r="R59" s="301">
        <f t="shared" si="8"/>
        <v>4.5609323511375498E-2</v>
      </c>
      <c r="S59" s="301">
        <f t="shared" si="8"/>
        <v>4.8500816878273359E-2</v>
      </c>
      <c r="T59" s="301">
        <f t="shared" si="8"/>
        <v>4.8413654057559492E-2</v>
      </c>
      <c r="U59" s="301">
        <f t="shared" si="8"/>
        <v>4.9525933843482799E-2</v>
      </c>
      <c r="V59" s="301">
        <f t="shared" si="8"/>
        <v>5.1009975001783975E-2</v>
      </c>
      <c r="W59" s="301">
        <f t="shared" si="8"/>
        <v>4.8847026273033833E-2</v>
      </c>
      <c r="X59" s="301">
        <f t="shared" si="8"/>
        <v>4.6805610309016636E-2</v>
      </c>
      <c r="Y59" s="301">
        <f t="shared" si="8"/>
        <v>4.6471344227481781E-2</v>
      </c>
      <c r="DA59" s="178"/>
    </row>
    <row r="60" spans="1:105" ht="12" customHeight="1" x14ac:dyDescent="0.25">
      <c r="A60" s="174" t="s">
        <v>2912</v>
      </c>
      <c r="B60" s="301">
        <f t="shared" ref="B60:Y60" si="9">IF(B$28=0,0,B$28/B$5)</f>
        <v>5.2729038760559753E-2</v>
      </c>
      <c r="C60" s="301">
        <f t="shared" si="9"/>
        <v>5.1699423570288471E-2</v>
      </c>
      <c r="D60" s="301">
        <f t="shared" si="9"/>
        <v>5.0707755597118584E-2</v>
      </c>
      <c r="E60" s="301">
        <f t="shared" si="9"/>
        <v>7.0978893657274916E-2</v>
      </c>
      <c r="F60" s="301">
        <f t="shared" si="9"/>
        <v>7.4349950880673296E-2</v>
      </c>
      <c r="G60" s="301">
        <f t="shared" si="9"/>
        <v>7.5721813009491309E-2</v>
      </c>
      <c r="H60" s="301">
        <f t="shared" si="9"/>
        <v>7.2371082847122251E-2</v>
      </c>
      <c r="I60" s="301">
        <f t="shared" si="9"/>
        <v>7.2434553955151124E-2</v>
      </c>
      <c r="J60" s="301">
        <f t="shared" si="9"/>
        <v>7.1616604247014673E-2</v>
      </c>
      <c r="K60" s="301">
        <f t="shared" si="9"/>
        <v>7.2482205022858848E-2</v>
      </c>
      <c r="L60" s="301">
        <f t="shared" si="9"/>
        <v>7.6138374156494576E-2</v>
      </c>
      <c r="M60" s="301">
        <f t="shared" si="9"/>
        <v>7.4051496464063032E-2</v>
      </c>
      <c r="N60" s="301">
        <f t="shared" si="9"/>
        <v>7.4192261645608021E-2</v>
      </c>
      <c r="O60" s="301">
        <f t="shared" si="9"/>
        <v>7.530065433319276E-2</v>
      </c>
      <c r="P60" s="301">
        <f t="shared" si="9"/>
        <v>7.3668966520922752E-2</v>
      </c>
      <c r="Q60" s="301">
        <f t="shared" si="9"/>
        <v>7.2005631394585476E-2</v>
      </c>
      <c r="R60" s="301">
        <f t="shared" si="9"/>
        <v>7.2495632517752429E-2</v>
      </c>
      <c r="S60" s="301">
        <f t="shared" si="9"/>
        <v>7.2542811601276319E-2</v>
      </c>
      <c r="T60" s="301">
        <f t="shared" si="9"/>
        <v>7.2087314582165829E-2</v>
      </c>
      <c r="U60" s="301">
        <f t="shared" si="9"/>
        <v>7.0697123926836358E-2</v>
      </c>
      <c r="V60" s="301">
        <f t="shared" si="9"/>
        <v>7.065607924066418E-2</v>
      </c>
      <c r="W60" s="301">
        <f t="shared" si="9"/>
        <v>7.0529083146535082E-2</v>
      </c>
      <c r="X60" s="301">
        <f t="shared" si="9"/>
        <v>6.6833050811120676E-2</v>
      </c>
      <c r="Y60" s="301">
        <f t="shared" si="9"/>
        <v>6.5522356633385612E-2</v>
      </c>
      <c r="DA60" s="178"/>
    </row>
    <row r="61" spans="1:105" ht="12" customHeight="1" x14ac:dyDescent="0.25">
      <c r="A61" s="62" t="s">
        <v>2913</v>
      </c>
      <c r="B61" s="302">
        <f t="shared" ref="B61:Y61" si="10">IF(B$29=0,0,B$29/B$5)</f>
        <v>2.4419616860416302E-2</v>
      </c>
      <c r="C61" s="302">
        <f t="shared" si="10"/>
        <v>2.3753149394275655E-2</v>
      </c>
      <c r="D61" s="302">
        <f t="shared" si="10"/>
        <v>2.3115736976345381E-2</v>
      </c>
      <c r="E61" s="302">
        <f t="shared" si="10"/>
        <v>3.661193264796319E-2</v>
      </c>
      <c r="F61" s="302">
        <f t="shared" si="10"/>
        <v>3.8498022099787116E-2</v>
      </c>
      <c r="G61" s="302">
        <f t="shared" si="10"/>
        <v>3.9290081033017871E-2</v>
      </c>
      <c r="H61" s="302">
        <f t="shared" si="10"/>
        <v>3.724418958226032E-2</v>
      </c>
      <c r="I61" s="302">
        <f t="shared" si="10"/>
        <v>3.6644569580464602E-2</v>
      </c>
      <c r="J61" s="302">
        <f t="shared" si="10"/>
        <v>3.5917099110770095E-2</v>
      </c>
      <c r="K61" s="302">
        <f t="shared" si="10"/>
        <v>3.5433942559454985E-2</v>
      </c>
      <c r="L61" s="302">
        <f t="shared" si="10"/>
        <v>3.7600721630854518E-2</v>
      </c>
      <c r="M61" s="302">
        <f t="shared" si="10"/>
        <v>3.4575399949797275E-2</v>
      </c>
      <c r="N61" s="302">
        <f t="shared" si="10"/>
        <v>3.4310330442296845E-2</v>
      </c>
      <c r="O61" s="302">
        <f t="shared" si="10"/>
        <v>3.5823188836901589E-2</v>
      </c>
      <c r="P61" s="302">
        <f t="shared" si="10"/>
        <v>3.431606398678802E-2</v>
      </c>
      <c r="Q61" s="302">
        <f t="shared" si="10"/>
        <v>3.3237199281015491E-2</v>
      </c>
      <c r="R61" s="302">
        <f t="shared" si="10"/>
        <v>3.3447700890333575E-2</v>
      </c>
      <c r="S61" s="302">
        <f t="shared" si="10"/>
        <v>3.4066652759275701E-2</v>
      </c>
      <c r="T61" s="302">
        <f t="shared" si="10"/>
        <v>3.3581556016293777E-2</v>
      </c>
      <c r="U61" s="302">
        <f t="shared" si="10"/>
        <v>3.2340715121970835E-2</v>
      </c>
      <c r="V61" s="302">
        <f t="shared" si="10"/>
        <v>3.2590202099911078E-2</v>
      </c>
      <c r="W61" s="302">
        <f t="shared" si="10"/>
        <v>3.2031046066971831E-2</v>
      </c>
      <c r="X61" s="302">
        <f t="shared" si="10"/>
        <v>2.7741035045506925E-2</v>
      </c>
      <c r="Y61" s="302">
        <f t="shared" si="10"/>
        <v>2.6300729006247619E-2</v>
      </c>
      <c r="DA61" s="72"/>
    </row>
    <row r="62" spans="1:105" ht="12" customHeight="1" x14ac:dyDescent="0.25">
      <c r="A62" s="62" t="s">
        <v>2920</v>
      </c>
      <c r="B62" s="302">
        <f t="shared" ref="B62:Y62" si="11">IF(B$35=0,0,B$35/B$5)</f>
        <v>1.9260702954130494E-2</v>
      </c>
      <c r="C62" s="302">
        <f t="shared" si="11"/>
        <v>1.8713399090056395E-2</v>
      </c>
      <c r="D62" s="302">
        <f t="shared" si="11"/>
        <v>1.8198423874424111E-2</v>
      </c>
      <c r="E62" s="302">
        <f t="shared" si="11"/>
        <v>2.8379956728844222E-2</v>
      </c>
      <c r="F62" s="302">
        <f t="shared" si="11"/>
        <v>3.0610884587348852E-2</v>
      </c>
      <c r="G62" s="302">
        <f t="shared" si="11"/>
        <v>3.1480634121593361E-2</v>
      </c>
      <c r="H62" s="302">
        <f t="shared" si="11"/>
        <v>2.9524075680687892E-2</v>
      </c>
      <c r="I62" s="302">
        <f t="shared" si="11"/>
        <v>3.0495384205299052E-2</v>
      </c>
      <c r="J62" s="302">
        <f t="shared" si="11"/>
        <v>3.0352331335167435E-2</v>
      </c>
      <c r="K62" s="302">
        <f t="shared" si="11"/>
        <v>3.2312812722745041E-2</v>
      </c>
      <c r="L62" s="302">
        <f t="shared" si="11"/>
        <v>3.4531470071985954E-2</v>
      </c>
      <c r="M62" s="302">
        <f t="shared" si="11"/>
        <v>3.5828440591166535E-2</v>
      </c>
      <c r="N62" s="302">
        <f t="shared" si="11"/>
        <v>3.6412083732194025E-2</v>
      </c>
      <c r="O62" s="302">
        <f t="shared" si="11"/>
        <v>3.5858926107504394E-2</v>
      </c>
      <c r="P62" s="302">
        <f t="shared" si="11"/>
        <v>3.5639196065908429E-2</v>
      </c>
      <c r="Q62" s="302">
        <f t="shared" si="11"/>
        <v>3.4763317262251757E-2</v>
      </c>
      <c r="R62" s="302">
        <f t="shared" si="11"/>
        <v>3.5174437925212E-2</v>
      </c>
      <c r="S62" s="302">
        <f t="shared" si="11"/>
        <v>3.4357097337327717E-2</v>
      </c>
      <c r="T62" s="302">
        <f t="shared" si="11"/>
        <v>3.4394099596714009E-2</v>
      </c>
      <c r="U62" s="302">
        <f t="shared" si="11"/>
        <v>3.4150286502025472E-2</v>
      </c>
      <c r="V62" s="302">
        <f t="shared" si="11"/>
        <v>3.3733718676051058E-2</v>
      </c>
      <c r="W62" s="302">
        <f t="shared" si="11"/>
        <v>3.4349572816703956E-2</v>
      </c>
      <c r="X62" s="302">
        <f t="shared" si="11"/>
        <v>3.511692420972376E-2</v>
      </c>
      <c r="Y62" s="302">
        <f t="shared" si="11"/>
        <v>3.5274924511637017E-2</v>
      </c>
      <c r="DA62" s="72"/>
    </row>
    <row r="63" spans="1:105" ht="12" customHeight="1" x14ac:dyDescent="0.25">
      <c r="A63" s="62" t="s">
        <v>2932</v>
      </c>
      <c r="B63" s="302">
        <f t="shared" ref="B63:Y63" si="12">IF(B$46=0,0,B$46/B$5)</f>
        <v>9.0487189460129614E-3</v>
      </c>
      <c r="C63" s="302">
        <f t="shared" si="12"/>
        <v>9.232875085956424E-3</v>
      </c>
      <c r="D63" s="302">
        <f t="shared" si="12"/>
        <v>9.3935947463490987E-3</v>
      </c>
      <c r="E63" s="302">
        <f t="shared" si="12"/>
        <v>5.9870042804675005E-3</v>
      </c>
      <c r="F63" s="302">
        <f t="shared" si="12"/>
        <v>5.2410441935373357E-3</v>
      </c>
      <c r="G63" s="302">
        <f t="shared" si="12"/>
        <v>4.9510978548800771E-3</v>
      </c>
      <c r="H63" s="302">
        <f t="shared" si="12"/>
        <v>5.6028175841740411E-3</v>
      </c>
      <c r="I63" s="302">
        <f t="shared" si="12"/>
        <v>5.294600169387465E-3</v>
      </c>
      <c r="J63" s="302">
        <f t="shared" si="12"/>
        <v>5.3471738010771493E-3</v>
      </c>
      <c r="K63" s="302">
        <f t="shared" si="12"/>
        <v>4.7354497406588269E-3</v>
      </c>
      <c r="L63" s="302">
        <f t="shared" si="12"/>
        <v>4.0061824536541044E-3</v>
      </c>
      <c r="M63" s="302">
        <f t="shared" si="12"/>
        <v>3.6476559230992247E-3</v>
      </c>
      <c r="N63" s="302">
        <f t="shared" si="12"/>
        <v>3.4698474711171538E-3</v>
      </c>
      <c r="O63" s="302">
        <f t="shared" si="12"/>
        <v>3.6185393887867815E-3</v>
      </c>
      <c r="P63" s="302">
        <f t="shared" si="12"/>
        <v>3.7137064682263013E-3</v>
      </c>
      <c r="Q63" s="302">
        <f t="shared" si="12"/>
        <v>4.0051148513182274E-3</v>
      </c>
      <c r="R63" s="302">
        <f t="shared" si="12"/>
        <v>3.8734937022068534E-3</v>
      </c>
      <c r="S63" s="302">
        <f t="shared" si="12"/>
        <v>4.1190615046729044E-3</v>
      </c>
      <c r="T63" s="302">
        <f t="shared" si="12"/>
        <v>4.1116589691580418E-3</v>
      </c>
      <c r="U63" s="302">
        <f t="shared" si="12"/>
        <v>4.2061223028400539E-3</v>
      </c>
      <c r="V63" s="302">
        <f t="shared" si="12"/>
        <v>4.3321584647020399E-3</v>
      </c>
      <c r="W63" s="302">
        <f t="shared" si="12"/>
        <v>4.1484642628592892E-3</v>
      </c>
      <c r="X63" s="302">
        <f t="shared" si="12"/>
        <v>3.9750915558899999E-3</v>
      </c>
      <c r="Y63" s="302">
        <f t="shared" si="12"/>
        <v>3.946703115500971E-3</v>
      </c>
      <c r="DA63" s="72"/>
    </row>
    <row r="64" spans="1:105" ht="12" customHeight="1" x14ac:dyDescent="0.25">
      <c r="A64" s="62" t="s">
        <v>2934</v>
      </c>
      <c r="B64" s="302">
        <f t="shared" ref="B64:Y64" si="13">IF(B$47=0,0,B$47/B$5)</f>
        <v>0</v>
      </c>
      <c r="C64" s="302">
        <f t="shared" si="13"/>
        <v>0</v>
      </c>
      <c r="D64" s="302">
        <f t="shared" si="13"/>
        <v>0</v>
      </c>
      <c r="E64" s="302">
        <f t="shared" si="13"/>
        <v>0</v>
      </c>
      <c r="F64" s="302">
        <f t="shared" si="13"/>
        <v>0</v>
      </c>
      <c r="G64" s="302">
        <f t="shared" si="13"/>
        <v>0</v>
      </c>
      <c r="H64" s="302">
        <f t="shared" si="13"/>
        <v>0</v>
      </c>
      <c r="I64" s="302">
        <f t="shared" si="13"/>
        <v>0</v>
      </c>
      <c r="J64" s="302">
        <f t="shared" si="13"/>
        <v>0</v>
      </c>
      <c r="K64" s="302">
        <f t="shared" si="13"/>
        <v>0</v>
      </c>
      <c r="L64" s="302">
        <f t="shared" si="13"/>
        <v>0</v>
      </c>
      <c r="M64" s="302">
        <f t="shared" si="13"/>
        <v>0</v>
      </c>
      <c r="N64" s="302">
        <f t="shared" si="13"/>
        <v>0</v>
      </c>
      <c r="O64" s="302">
        <f t="shared" si="13"/>
        <v>0</v>
      </c>
      <c r="P64" s="302">
        <f t="shared" si="13"/>
        <v>0</v>
      </c>
      <c r="Q64" s="302">
        <f t="shared" si="13"/>
        <v>0</v>
      </c>
      <c r="R64" s="302">
        <f t="shared" si="13"/>
        <v>0</v>
      </c>
      <c r="S64" s="302">
        <f t="shared" si="13"/>
        <v>0</v>
      </c>
      <c r="T64" s="302">
        <f t="shared" si="13"/>
        <v>0</v>
      </c>
      <c r="U64" s="302">
        <f t="shared" si="13"/>
        <v>0</v>
      </c>
      <c r="V64" s="302">
        <f t="shared" si="13"/>
        <v>0</v>
      </c>
      <c r="W64" s="302">
        <f t="shared" si="13"/>
        <v>0</v>
      </c>
      <c r="X64" s="302">
        <f t="shared" si="13"/>
        <v>0</v>
      </c>
      <c r="Y64" s="302">
        <f t="shared" si="13"/>
        <v>0</v>
      </c>
      <c r="DA64" s="72"/>
    </row>
    <row r="65" spans="1:105" ht="12" customHeight="1" x14ac:dyDescent="0.25">
      <c r="A65" s="41" t="s">
        <v>2936</v>
      </c>
      <c r="B65" s="235">
        <f t="shared" ref="B65:Y65" si="14">IF(B$48=0,0,B$48/B$5)</f>
        <v>9.8316927684010527E-2</v>
      </c>
      <c r="C65" s="235">
        <f t="shared" si="14"/>
        <v>0.10031783698414581</v>
      </c>
      <c r="D65" s="235">
        <f t="shared" si="14"/>
        <v>0.10206410220936731</v>
      </c>
      <c r="E65" s="235">
        <f t="shared" si="14"/>
        <v>6.5050519349586319E-2</v>
      </c>
      <c r="F65" s="235">
        <f t="shared" si="14"/>
        <v>5.6945448967862689E-2</v>
      </c>
      <c r="G65" s="235">
        <f t="shared" si="14"/>
        <v>5.3795098804476318E-2</v>
      </c>
      <c r="H65" s="235">
        <f t="shared" si="14"/>
        <v>6.0876220660235833E-2</v>
      </c>
      <c r="I65" s="235">
        <f t="shared" si="14"/>
        <v>5.7527350012211508E-2</v>
      </c>
      <c r="J65" s="235">
        <f t="shared" si="14"/>
        <v>5.8098577605394497E-2</v>
      </c>
      <c r="K65" s="235">
        <f t="shared" si="14"/>
        <v>5.1452020167867103E-2</v>
      </c>
      <c r="L65" s="235">
        <f t="shared" si="14"/>
        <v>4.3528321846973847E-2</v>
      </c>
      <c r="M65" s="235">
        <f t="shared" si="14"/>
        <v>3.9632828221006534E-2</v>
      </c>
      <c r="N65" s="235">
        <f t="shared" si="14"/>
        <v>3.7700888371904488E-2</v>
      </c>
      <c r="O65" s="235">
        <f t="shared" si="14"/>
        <v>3.9316468721337594E-2</v>
      </c>
      <c r="P65" s="235">
        <f t="shared" si="14"/>
        <v>4.0350486345597708E-2</v>
      </c>
      <c r="Q65" s="235">
        <f t="shared" si="14"/>
        <v>4.3516722041268975E-2</v>
      </c>
      <c r="R65" s="235">
        <f t="shared" si="14"/>
        <v>4.2086620490311734E-2</v>
      </c>
      <c r="S65" s="235">
        <f t="shared" si="14"/>
        <v>4.4754785124512725E-2</v>
      </c>
      <c r="T65" s="235">
        <f t="shared" si="14"/>
        <v>4.4674354452145175E-2</v>
      </c>
      <c r="U65" s="235">
        <f t="shared" si="14"/>
        <v>4.5700725676825212E-2</v>
      </c>
      <c r="V65" s="235">
        <f t="shared" si="14"/>
        <v>4.7070144738825662E-2</v>
      </c>
      <c r="W65" s="235">
        <f t="shared" si="14"/>
        <v>4.5074254528697837E-2</v>
      </c>
      <c r="X65" s="235">
        <f t="shared" si="14"/>
        <v>4.3190510321901417E-2</v>
      </c>
      <c r="Y65" s="235">
        <f t="shared" si="14"/>
        <v>4.2882061771621301E-2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X66" s="171"/>
      <c r="Y66" s="171"/>
      <c r="DA66" s="175"/>
    </row>
    <row r="67" spans="1:105" ht="15" customHeight="1" x14ac:dyDescent="0.25">
      <c r="A67" s="32" t="s">
        <v>341</v>
      </c>
      <c r="B67" s="257"/>
      <c r="C67" s="257"/>
      <c r="D67" s="257"/>
      <c r="E67" s="257"/>
      <c r="F67" s="257"/>
      <c r="G67" s="257"/>
      <c r="H67" s="257"/>
      <c r="I67" s="257"/>
      <c r="J67" s="257"/>
      <c r="K67" s="257"/>
      <c r="L67" s="257"/>
      <c r="M67" s="257"/>
      <c r="N67" s="257"/>
      <c r="O67" s="257"/>
      <c r="P67" s="257"/>
      <c r="Q67" s="257"/>
      <c r="R67" s="257"/>
      <c r="S67" s="257"/>
      <c r="T67" s="257"/>
      <c r="U67" s="257"/>
      <c r="V67" s="257"/>
      <c r="W67" s="257"/>
      <c r="X67" s="257"/>
      <c r="Y67" s="257"/>
      <c r="DA67" s="88"/>
    </row>
    <row r="68" spans="1:105" ht="12" customHeight="1" x14ac:dyDescent="0.25">
      <c r="A68" s="172"/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2"/>
      <c r="Q68" s="172"/>
      <c r="R68" s="172"/>
      <c r="S68" s="172"/>
      <c r="T68" s="172"/>
      <c r="U68" s="172"/>
      <c r="V68" s="172"/>
      <c r="W68" s="172"/>
      <c r="X68" s="172"/>
      <c r="Y68" s="172"/>
      <c r="DA68" s="176"/>
    </row>
    <row r="69" spans="1:105" ht="12" customHeight="1" x14ac:dyDescent="0.25">
      <c r="A69" s="35" t="s">
        <v>26</v>
      </c>
      <c r="B69" s="322">
        <f>IF(B$5=0,0,B$5/WWP_fec!B$5)</f>
        <v>0.48761533728014955</v>
      </c>
      <c r="C69" s="322">
        <f>IF(C$5=0,0,C$5/WWP_fec!C$5)</f>
        <v>0.49034477134108179</v>
      </c>
      <c r="D69" s="322">
        <f>IF(D$5=0,0,D$5/WWP_fec!D$5)</f>
        <v>0.49096929187520166</v>
      </c>
      <c r="E69" s="322">
        <f>IF(E$5=0,0,E$5/WWP_fec!E$5)</f>
        <v>0.45569351797563645</v>
      </c>
      <c r="F69" s="322">
        <f>IF(F$5=0,0,F$5/WWP_fec!F$5)</f>
        <v>0.44708811012376937</v>
      </c>
      <c r="G69" s="322">
        <f>IF(G$5=0,0,G$5/WWP_fec!G$5)</f>
        <v>0.44476756932946293</v>
      </c>
      <c r="H69" s="322">
        <f>IF(H$5=0,0,H$5/WWP_fec!H$5)</f>
        <v>0.45010394272252979</v>
      </c>
      <c r="I69" s="322">
        <f>IF(I$5=0,0,I$5/WWP_fec!I$5)</f>
        <v>0.44524934344604822</v>
      </c>
      <c r="J69" s="322">
        <f>IF(J$5=0,0,J$5/WWP_fec!J$5)</f>
        <v>0.44586794385374112</v>
      </c>
      <c r="K69" s="322">
        <f>IF(K$5=0,0,K$5/WWP_fec!K$5)</f>
        <v>0.44058161004853547</v>
      </c>
      <c r="L69" s="322">
        <f>IF(L$5=0,0,L$5/WWP_fec!L$5)</f>
        <v>0.43495155347103331</v>
      </c>
      <c r="M69" s="322">
        <f>IF(M$5=0,0,M$5/WWP_fec!M$5)</f>
        <v>0.43094838615526571</v>
      </c>
      <c r="N69" s="322">
        <f>IF(N$5=0,0,N$5/WWP_fec!N$5)</f>
        <v>0.43014815328970124</v>
      </c>
      <c r="O69" s="322">
        <f>IF(O$5=0,0,O$5/WWP_fec!O$5)</f>
        <v>0.43344057807114328</v>
      </c>
      <c r="P69" s="322">
        <f>IF(P$5=0,0,P$5/WWP_fec!P$5)</f>
        <v>0.43125360513620087</v>
      </c>
      <c r="Q69" s="322">
        <f>IF(Q$5=0,0,Q$5/WWP_fec!Q$5)</f>
        <v>0.4325898705382058</v>
      </c>
      <c r="R69" s="322">
        <f>IF(R$5=0,0,R$5/WWP_fec!R$5)</f>
        <v>0.43067134618014957</v>
      </c>
      <c r="S69" s="322">
        <f>IF(S$5=0,0,S$5/WWP_fec!S$5)</f>
        <v>0.43330591063835372</v>
      </c>
      <c r="T69" s="322">
        <f>IF(T$5=0,0,T$5/WWP_fec!T$5)</f>
        <v>0.43319680117012815</v>
      </c>
      <c r="U69" s="322">
        <f>IF(U$5=0,0,U$5/WWP_fec!U$5)</f>
        <v>0.43331108736992102</v>
      </c>
      <c r="V69" s="322">
        <f>IF(V$5=0,0,V$5/WWP_fec!V$5)</f>
        <v>0.43422198943158774</v>
      </c>
      <c r="W69" s="322">
        <f>IF(W$5=0,0,W$5/WWP_fec!W$5)</f>
        <v>0.43267812494751851</v>
      </c>
      <c r="X69" s="322">
        <f>IF(X$5=0,0,X$5/WWP_fec!X$5)</f>
        <v>0.43079567451867101</v>
      </c>
      <c r="Y69" s="322">
        <f>IF(Y$5=0,0,Y$5/WWP_fec!Y$5)</f>
        <v>0.43038174415729125</v>
      </c>
      <c r="DA69" s="95"/>
    </row>
    <row r="70" spans="1:105" ht="12" customHeight="1" x14ac:dyDescent="0.25">
      <c r="A70" s="55" t="s">
        <v>91</v>
      </c>
      <c r="B70" s="334">
        <f>IF(B$6=0,0,B$6/WWP_fec!B$6)</f>
        <v>0.48190554257513435</v>
      </c>
      <c r="C70" s="334">
        <f>IF(C$6=0,0,C$6/WWP_fec!C$6)</f>
        <v>0.48190554257513424</v>
      </c>
      <c r="D70" s="334">
        <f>IF(D$6=0,0,D$6/WWP_fec!D$6)</f>
        <v>0.48190554257513435</v>
      </c>
      <c r="E70" s="334">
        <f>IF(E$6=0,0,E$6/WWP_fec!E$6)</f>
        <v>0.48190554257513418</v>
      </c>
      <c r="F70" s="334">
        <f>IF(F$6=0,0,F$6/WWP_fec!F$6)</f>
        <v>0.48190554257513424</v>
      </c>
      <c r="G70" s="334">
        <f>IF(G$6=0,0,G$6/WWP_fec!G$6)</f>
        <v>0.48190554257513435</v>
      </c>
      <c r="H70" s="334">
        <f>IF(H$6=0,0,H$6/WWP_fec!H$6)</f>
        <v>0.48190554257513446</v>
      </c>
      <c r="I70" s="334">
        <f>IF(I$6=0,0,I$6/WWP_fec!I$6)</f>
        <v>0.48190554257513435</v>
      </c>
      <c r="J70" s="334">
        <f>IF(J$6=0,0,J$6/WWP_fec!J$6)</f>
        <v>0.48190554257513424</v>
      </c>
      <c r="K70" s="334">
        <f>IF(K$6=0,0,K$6/WWP_fec!K$6)</f>
        <v>0.48190554257513435</v>
      </c>
      <c r="L70" s="334">
        <f>IF(L$6=0,0,L$6/WWP_fec!L$6)</f>
        <v>0.4819055425751344</v>
      </c>
      <c r="M70" s="334">
        <f>IF(M$6=0,0,M$6/WWP_fec!M$6)</f>
        <v>0.48190554257513429</v>
      </c>
      <c r="N70" s="334">
        <f>IF(N$6=0,0,N$6/WWP_fec!N$6)</f>
        <v>0.48190554257513429</v>
      </c>
      <c r="O70" s="334">
        <f>IF(O$6=0,0,O$6/WWP_fec!O$6)</f>
        <v>0.48190554257513429</v>
      </c>
      <c r="P70" s="334">
        <f>IF(P$6=0,0,P$6/WWP_fec!P$6)</f>
        <v>0.48190554257513424</v>
      </c>
      <c r="Q70" s="334">
        <f>IF(Q$6=0,0,Q$6/WWP_fec!Q$6)</f>
        <v>0.48190554257513435</v>
      </c>
      <c r="R70" s="334">
        <f>IF(R$6=0,0,R$6/WWP_fec!R$6)</f>
        <v>0.48190554257513413</v>
      </c>
      <c r="S70" s="334">
        <f>IF(S$6=0,0,S$6/WWP_fec!S$6)</f>
        <v>0.48190554257513429</v>
      </c>
      <c r="T70" s="334">
        <f>IF(T$6=0,0,T$6/WWP_fec!T$6)</f>
        <v>0.4819055425751344</v>
      </c>
      <c r="U70" s="334">
        <f>IF(U$6=0,0,U$6/WWP_fec!U$6)</f>
        <v>0.48190554257513424</v>
      </c>
      <c r="V70" s="334">
        <f>IF(V$6=0,0,V$6/WWP_fec!V$6)</f>
        <v>0.48190554257513429</v>
      </c>
      <c r="W70" s="334">
        <f>IF(W$6=0,0,W$6/WWP_fec!W$6)</f>
        <v>0.4819055425751344</v>
      </c>
      <c r="X70" s="334">
        <f>IF(X$6=0,0,X$6/WWP_fec!X$6)</f>
        <v>0.4819055425751344</v>
      </c>
      <c r="Y70" s="334">
        <f>IF(Y$6=0,0,Y$6/WWP_fec!Y$6)</f>
        <v>0.48190554257513429</v>
      </c>
      <c r="DA70" s="67"/>
    </row>
    <row r="71" spans="1:105" ht="12" customHeight="1" x14ac:dyDescent="0.25">
      <c r="A71" s="173" t="s">
        <v>92</v>
      </c>
      <c r="B71" s="335">
        <f>IF(B$7=0,0,B$7/WWP_fec!B$7)</f>
        <v>0.1250220354626802</v>
      </c>
      <c r="C71" s="335">
        <f>IF(C$7=0,0,C$7/WWP_fec!C$7)</f>
        <v>0.12502203546268031</v>
      </c>
      <c r="D71" s="335">
        <f>IF(D$7=0,0,D$7/WWP_fec!D$7)</f>
        <v>0.12502203546268031</v>
      </c>
      <c r="E71" s="335">
        <f>IF(E$7=0,0,E$7/WWP_fec!E$7)</f>
        <v>0.12502203546268026</v>
      </c>
      <c r="F71" s="335">
        <f>IF(F$7=0,0,F$7/WWP_fec!F$7)</f>
        <v>0.12502203546268026</v>
      </c>
      <c r="G71" s="335">
        <f>IF(G$7=0,0,G$7/WWP_fec!G$7)</f>
        <v>0.1250220354626802</v>
      </c>
      <c r="H71" s="335">
        <f>IF(H$7=0,0,H$7/WWP_fec!H$7)</f>
        <v>0.12502203546268026</v>
      </c>
      <c r="I71" s="335">
        <f>IF(I$7=0,0,I$7/WWP_fec!I$7)</f>
        <v>0.12502203546268023</v>
      </c>
      <c r="J71" s="335">
        <f>IF(J$7=0,0,J$7/WWP_fec!J$7)</f>
        <v>0.12502203546268031</v>
      </c>
      <c r="K71" s="335">
        <f>IF(K$7=0,0,K$7/WWP_fec!K$7)</f>
        <v>0.12502203546268023</v>
      </c>
      <c r="L71" s="335">
        <f>IF(L$7=0,0,L$7/WWP_fec!L$7)</f>
        <v>0.12502203546268023</v>
      </c>
      <c r="M71" s="335">
        <f>IF(M$7=0,0,M$7/WWP_fec!M$7)</f>
        <v>0.1250220354626802</v>
      </c>
      <c r="N71" s="335">
        <f>IF(N$7=0,0,N$7/WWP_fec!N$7)</f>
        <v>0.12502203546268026</v>
      </c>
      <c r="O71" s="335">
        <f>IF(O$7=0,0,O$7/WWP_fec!O$7)</f>
        <v>0.12502203546268018</v>
      </c>
      <c r="P71" s="335">
        <f>IF(P$7=0,0,P$7/WWP_fec!P$7)</f>
        <v>0.12502203546268023</v>
      </c>
      <c r="Q71" s="335">
        <f>IF(Q$7=0,0,Q$7/WWP_fec!Q$7)</f>
        <v>0.12502203546268029</v>
      </c>
      <c r="R71" s="335">
        <f>IF(R$7=0,0,R$7/WWP_fec!R$7)</f>
        <v>0.12502203546268026</v>
      </c>
      <c r="S71" s="335">
        <f>IF(S$7=0,0,S$7/WWP_fec!S$7)</f>
        <v>0.12502203546268026</v>
      </c>
      <c r="T71" s="335">
        <f>IF(T$7=0,0,T$7/WWP_fec!T$7)</f>
        <v>0.12502203546268026</v>
      </c>
      <c r="U71" s="335">
        <f>IF(U$7=0,0,U$7/WWP_fec!U$7)</f>
        <v>0.1250220354626802</v>
      </c>
      <c r="V71" s="335">
        <f>IF(V$7=0,0,V$7/WWP_fec!V$7)</f>
        <v>0.1250220354626802</v>
      </c>
      <c r="W71" s="335">
        <f>IF(W$7=0,0,W$7/WWP_fec!W$7)</f>
        <v>0.1250220354626802</v>
      </c>
      <c r="X71" s="335">
        <f>IF(X$7=0,0,X$7/WWP_fec!X$7)</f>
        <v>0.12502203546268029</v>
      </c>
      <c r="Y71" s="335">
        <f>IF(Y$7=0,0,Y$7/WWP_fec!Y$7)</f>
        <v>0.12502203546268029</v>
      </c>
      <c r="DA71" s="177"/>
    </row>
    <row r="72" spans="1:105" ht="12" customHeight="1" x14ac:dyDescent="0.25">
      <c r="A72" s="173" t="s">
        <v>93</v>
      </c>
      <c r="B72" s="335">
        <f>IF(B$8=0,0,B$8/WWP_fec!B$8)</f>
        <v>0.6838904045915597</v>
      </c>
      <c r="C72" s="335">
        <f>IF(C$8=0,0,C$8/WWP_fec!C$8)</f>
        <v>0.68389040459155959</v>
      </c>
      <c r="D72" s="335">
        <f>IF(D$8=0,0,D$8/WWP_fec!D$8)</f>
        <v>0.6838904045915597</v>
      </c>
      <c r="E72" s="335">
        <f>IF(E$8=0,0,E$8/WWP_fec!E$8)</f>
        <v>0.6838904045915597</v>
      </c>
      <c r="F72" s="335">
        <f>IF(F$8=0,0,F$8/WWP_fec!F$8)</f>
        <v>0.6838904045915597</v>
      </c>
      <c r="G72" s="335">
        <f>IF(G$8=0,0,G$8/WWP_fec!G$8)</f>
        <v>0.68389040459155959</v>
      </c>
      <c r="H72" s="335">
        <f>IF(H$8=0,0,H$8/WWP_fec!H$8)</f>
        <v>0.6838904045915597</v>
      </c>
      <c r="I72" s="335">
        <f>IF(I$8=0,0,I$8/WWP_fec!I$8)</f>
        <v>0.68389040459155936</v>
      </c>
      <c r="J72" s="335">
        <f>IF(J$8=0,0,J$8/WWP_fec!J$8)</f>
        <v>0.6838904045915597</v>
      </c>
      <c r="K72" s="335">
        <f>IF(K$8=0,0,K$8/WWP_fec!K$8)</f>
        <v>0.6838904045915597</v>
      </c>
      <c r="L72" s="335">
        <f>IF(L$8=0,0,L$8/WWP_fec!L$8)</f>
        <v>0.68389040459155959</v>
      </c>
      <c r="M72" s="335">
        <f>IF(M$8=0,0,M$8/WWP_fec!M$8)</f>
        <v>0.68389040459155948</v>
      </c>
      <c r="N72" s="335">
        <f>IF(N$8=0,0,N$8/WWP_fec!N$8)</f>
        <v>0.6838904045915597</v>
      </c>
      <c r="O72" s="335">
        <f>IF(O$8=0,0,O$8/WWP_fec!O$8)</f>
        <v>0.6838904045915597</v>
      </c>
      <c r="P72" s="335">
        <f>IF(P$8=0,0,P$8/WWP_fec!P$8)</f>
        <v>0.68389040459155959</v>
      </c>
      <c r="Q72" s="335">
        <f>IF(Q$8=0,0,Q$8/WWP_fec!Q$8)</f>
        <v>0.6838904045915597</v>
      </c>
      <c r="R72" s="335">
        <f>IF(R$8=0,0,R$8/WWP_fec!R$8)</f>
        <v>0.68389040459155959</v>
      </c>
      <c r="S72" s="335">
        <f>IF(S$8=0,0,S$8/WWP_fec!S$8)</f>
        <v>0.6838904045915597</v>
      </c>
      <c r="T72" s="335">
        <f>IF(T$8=0,0,T$8/WWP_fec!T$8)</f>
        <v>0.68389040459155959</v>
      </c>
      <c r="U72" s="335">
        <f>IF(U$8=0,0,U$8/WWP_fec!U$8)</f>
        <v>0.68389040459155959</v>
      </c>
      <c r="V72" s="335">
        <f>IF(V$8=0,0,V$8/WWP_fec!V$8)</f>
        <v>0.6838904045915597</v>
      </c>
      <c r="W72" s="335">
        <f>IF(W$8=0,0,W$8/WWP_fec!W$8)</f>
        <v>0.6838904045915597</v>
      </c>
      <c r="X72" s="335">
        <f>IF(X$8=0,0,X$8/WWP_fec!X$8)</f>
        <v>0.6838904045915597</v>
      </c>
      <c r="Y72" s="335">
        <f>IF(Y$8=0,0,Y$8/WWP_fec!Y$8)</f>
        <v>0.68389040459155948</v>
      </c>
      <c r="DA72" s="177"/>
    </row>
    <row r="73" spans="1:105" ht="12" customHeight="1" x14ac:dyDescent="0.25">
      <c r="A73" s="173" t="s">
        <v>94</v>
      </c>
      <c r="B73" s="335">
        <f>IF(B$9=0,0,B$9/WWP_fec!B$9)</f>
        <v>0.50911166623666937</v>
      </c>
      <c r="C73" s="335">
        <f>IF(C$9=0,0,C$9/WWP_fec!C$9)</f>
        <v>0.50911166623666926</v>
      </c>
      <c r="D73" s="335">
        <f>IF(D$9=0,0,D$9/WWP_fec!D$9)</f>
        <v>0.50911166623666948</v>
      </c>
      <c r="E73" s="335">
        <f>IF(E$9=0,0,E$9/WWP_fec!E$9)</f>
        <v>0.50911166623666959</v>
      </c>
      <c r="F73" s="335">
        <f>IF(F$9=0,0,F$9/WWP_fec!F$9)</f>
        <v>0.50911166623666926</v>
      </c>
      <c r="G73" s="335">
        <f>IF(G$9=0,0,G$9/WWP_fec!G$9)</f>
        <v>0.5091116662366697</v>
      </c>
      <c r="H73" s="335">
        <f>IF(H$9=0,0,H$9/WWP_fec!H$9)</f>
        <v>0.50911166623666926</v>
      </c>
      <c r="I73" s="335">
        <f>IF(I$9=0,0,I$9/WWP_fec!I$9)</f>
        <v>0.50911166623666948</v>
      </c>
      <c r="J73" s="335">
        <f>IF(J$9=0,0,J$9/WWP_fec!J$9)</f>
        <v>0.50911166623666959</v>
      </c>
      <c r="K73" s="335">
        <f>IF(K$9=0,0,K$9/WWP_fec!K$9)</f>
        <v>0.50911166623666915</v>
      </c>
      <c r="L73" s="335">
        <f>IF(L$9=0,0,L$9/WWP_fec!L$9)</f>
        <v>0.50911166623666937</v>
      </c>
      <c r="M73" s="335">
        <f>IF(M$9=0,0,M$9/WWP_fec!M$9)</f>
        <v>0.50911166623666948</v>
      </c>
      <c r="N73" s="335">
        <f>IF(N$9=0,0,N$9/WWP_fec!N$9)</f>
        <v>0.50911166623666948</v>
      </c>
      <c r="O73" s="335">
        <f>IF(O$9=0,0,O$9/WWP_fec!O$9)</f>
        <v>0.50911166623666937</v>
      </c>
      <c r="P73" s="335">
        <f>IF(P$9=0,0,P$9/WWP_fec!P$9)</f>
        <v>0.50911166623666926</v>
      </c>
      <c r="Q73" s="335">
        <f>IF(Q$9=0,0,Q$9/WWP_fec!Q$9)</f>
        <v>0.50911166623666959</v>
      </c>
      <c r="R73" s="335">
        <f>IF(R$9=0,0,R$9/WWP_fec!R$9)</f>
        <v>0.50911166623666937</v>
      </c>
      <c r="S73" s="335">
        <f>IF(S$9=0,0,S$9/WWP_fec!S$9)</f>
        <v>0.50911166623666937</v>
      </c>
      <c r="T73" s="335">
        <f>IF(T$9=0,0,T$9/WWP_fec!T$9)</f>
        <v>0.50911166623666926</v>
      </c>
      <c r="U73" s="335">
        <f>IF(U$9=0,0,U$9/WWP_fec!U$9)</f>
        <v>0.50911166623666948</v>
      </c>
      <c r="V73" s="335">
        <f>IF(V$9=0,0,V$9/WWP_fec!V$9)</f>
        <v>0.50911166623666948</v>
      </c>
      <c r="W73" s="335">
        <f>IF(W$9=0,0,W$9/WWP_fec!W$9)</f>
        <v>0.50911166623666948</v>
      </c>
      <c r="X73" s="335">
        <f>IF(X$9=0,0,X$9/WWP_fec!X$9)</f>
        <v>0.50911166623666915</v>
      </c>
      <c r="Y73" s="335">
        <f>IF(Y$9=0,0,Y$9/WWP_fec!Y$9)</f>
        <v>0.50911166623666959</v>
      </c>
      <c r="DA73" s="177"/>
    </row>
    <row r="74" spans="1:105" ht="12" customHeight="1" x14ac:dyDescent="0.25">
      <c r="A74" s="56" t="s">
        <v>95</v>
      </c>
      <c r="B74" s="336">
        <f>IF(B$10=0,0,B$10/WWP_fec!B$10)</f>
        <v>0.83825683928151573</v>
      </c>
      <c r="C74" s="336">
        <f>IF(C$10=0,0,C$10/WWP_fec!C$10)</f>
        <v>0.83934517304824996</v>
      </c>
      <c r="D74" s="336">
        <f>IF(D$10=0,0,D$10/WWP_fec!D$10)</f>
        <v>0.840674842241111</v>
      </c>
      <c r="E74" s="336">
        <f>IF(E$10=0,0,E$10/WWP_fec!E$10)</f>
        <v>0.80435566560910299</v>
      </c>
      <c r="F74" s="336">
        <f>IF(F$10=0,0,F$10/WWP_fec!F$10)</f>
        <v>0.79248672003880039</v>
      </c>
      <c r="G74" s="336">
        <f>IF(G$10=0,0,G$10/WWP_fec!G$10)</f>
        <v>0.78513411685718126</v>
      </c>
      <c r="H74" s="336">
        <f>IF(H$10=0,0,H$10/WWP_fec!H$10)</f>
        <v>0.80322640004936818</v>
      </c>
      <c r="I74" s="336">
        <f>IF(I$10=0,0,I$10/WWP_fec!I$10)</f>
        <v>0.80712646761699314</v>
      </c>
      <c r="J74" s="336">
        <f>IF(J$10=0,0,J$10/WWP_fec!J$10)</f>
        <v>0.81221838405805202</v>
      </c>
      <c r="K74" s="336">
        <f>IF(K$10=0,0,K$10/WWP_fec!K$10)</f>
        <v>0.81021421275752337</v>
      </c>
      <c r="L74" s="336">
        <f>IF(L$10=0,0,L$10/WWP_fec!L$10)</f>
        <v>0.78240820170092595</v>
      </c>
      <c r="M74" s="336">
        <f>IF(M$10=0,0,M$10/WWP_fec!M$10)</f>
        <v>0.79521979264165499</v>
      </c>
      <c r="N74" s="336">
        <f>IF(N$10=0,0,N$10/WWP_fec!N$10)</f>
        <v>0.7901580330769632</v>
      </c>
      <c r="O74" s="336">
        <f>IF(O$10=0,0,O$10/WWP_fec!O$10)</f>
        <v>0.78581143696683764</v>
      </c>
      <c r="P74" s="336">
        <f>IF(P$10=0,0,P$10/WWP_fec!P$10)</f>
        <v>0.79673244932223386</v>
      </c>
      <c r="Q74" s="336">
        <f>IF(Q$10=0,0,Q$10/WWP_fec!Q$10)</f>
        <v>0.80862786313109458</v>
      </c>
      <c r="R74" s="336">
        <f>IF(R$10=0,0,R$10/WWP_fec!R$10)</f>
        <v>0.80474784703938029</v>
      </c>
      <c r="S74" s="336">
        <f>IF(S$10=0,0,S$10/WWP_fec!S$10)</f>
        <v>0.80706103439279386</v>
      </c>
      <c r="T74" s="336">
        <f>IF(T$10=0,0,T$10/WWP_fec!T$10)</f>
        <v>0.81011459789264806</v>
      </c>
      <c r="U74" s="336">
        <f>IF(U$10=0,0,U$10/WWP_fec!U$10)</f>
        <v>0.81691608094642543</v>
      </c>
      <c r="V74" s="336">
        <f>IF(V$10=0,0,V$10/WWP_fec!V$10)</f>
        <v>0.81788569506125064</v>
      </c>
      <c r="W74" s="336">
        <f>IF(W$10=0,0,W$10/WWP_fec!W$10)</f>
        <v>0.81754335900502273</v>
      </c>
      <c r="X74" s="336">
        <f>IF(X$10=0,0,X$10/WWP_fec!X$10)</f>
        <v>0.82742035441648787</v>
      </c>
      <c r="Y74" s="336">
        <f>IF(Y$10=0,0,Y$10/WWP_fec!Y$10)</f>
        <v>0.83129507200500874</v>
      </c>
      <c r="DA74" s="68"/>
    </row>
    <row r="75" spans="1:105" ht="12" customHeight="1" x14ac:dyDescent="0.25">
      <c r="A75" s="174" t="s">
        <v>2898</v>
      </c>
      <c r="B75" s="349">
        <f>IF(B$16=0,0,B$16/WWP_fec!B$16)</f>
        <v>0.47408250836165172</v>
      </c>
      <c r="C75" s="349">
        <f>IF(C$16=0,0,C$16/WWP_fec!C$16)</f>
        <v>0.47837909847673582</v>
      </c>
      <c r="D75" s="349">
        <f>IF(D$16=0,0,D$16/WWP_fec!D$16)</f>
        <v>0.47781193698846269</v>
      </c>
      <c r="E75" s="349">
        <f>IF(E$16=0,0,E$16/WWP_fec!E$16)</f>
        <v>0.44274576334859461</v>
      </c>
      <c r="F75" s="349">
        <f>IF(F$16=0,0,F$16/WWP_fec!F$16)</f>
        <v>0.4359429772240454</v>
      </c>
      <c r="G75" s="349">
        <f>IF(G$16=0,0,G$16/WWP_fec!G$16)</f>
        <v>0.43500648177260165</v>
      </c>
      <c r="H75" s="349">
        <f>IF(H$16=0,0,H$16/WWP_fec!H$16)</f>
        <v>0.43718652459641444</v>
      </c>
      <c r="I75" s="349">
        <f>IF(I$16=0,0,I$16/WWP_fec!I$16)</f>
        <v>0.43208991104742778</v>
      </c>
      <c r="J75" s="349">
        <f>IF(J$16=0,0,J$16/WWP_fec!J$16)</f>
        <v>0.43224914406052123</v>
      </c>
      <c r="K75" s="349">
        <f>IF(K$16=0,0,K$16/WWP_fec!K$16)</f>
        <v>0.42942127503642297</v>
      </c>
      <c r="L75" s="349">
        <f>IF(L$16=0,0,L$16/WWP_fec!L$16)</f>
        <v>0.42813077315192632</v>
      </c>
      <c r="M75" s="349">
        <f>IF(M$16=0,0,M$16/WWP_fec!M$16)</f>
        <v>0.424839686712364</v>
      </c>
      <c r="N75" s="349">
        <f>IF(N$16=0,0,N$16/WWP_fec!N$16)</f>
        <v>0.42503365910173929</v>
      </c>
      <c r="O75" s="349">
        <f>IF(O$16=0,0,O$16/WWP_fec!O$16)</f>
        <v>0.42819647375044106</v>
      </c>
      <c r="P75" s="349">
        <f>IF(P$16=0,0,P$16/WWP_fec!P$16)</f>
        <v>0.42429099492037553</v>
      </c>
      <c r="Q75" s="349">
        <f>IF(Q$16=0,0,Q$16/WWP_fec!Q$16)</f>
        <v>0.42348603398680618</v>
      </c>
      <c r="R75" s="349">
        <f>IF(R$16=0,0,R$16/WWP_fec!R$16)</f>
        <v>0.42207876015940116</v>
      </c>
      <c r="S75" s="349">
        <f>IF(S$16=0,0,S$16/WWP_fec!S$16)</f>
        <v>0.42367062967928848</v>
      </c>
      <c r="T75" s="349">
        <f>IF(T$16=0,0,T$16/WWP_fec!T$16)</f>
        <v>0.42347024143376222</v>
      </c>
      <c r="U75" s="349">
        <f>IF(U$16=0,0,U$16/WWP_fec!U$16)</f>
        <v>0.42260506014570109</v>
      </c>
      <c r="V75" s="349">
        <f>IF(V$16=0,0,V$16/WWP_fec!V$16)</f>
        <v>0.4227878270466634</v>
      </c>
      <c r="W75" s="349">
        <f>IF(W$16=0,0,W$16/WWP_fec!W$16)</f>
        <v>0.42214713616023147</v>
      </c>
      <c r="X75" s="349">
        <f>IF(X$16=0,0,X$16/WWP_fec!X$16)</f>
        <v>0.42053787222978117</v>
      </c>
      <c r="Y75" s="349">
        <f>IF(Y$16=0,0,Y$16/WWP_fec!Y$16)</f>
        <v>0.41994212463049901</v>
      </c>
      <c r="DA75" s="178"/>
    </row>
    <row r="76" spans="1:105" ht="12" customHeight="1" x14ac:dyDescent="0.25">
      <c r="A76" s="174" t="s">
        <v>2910</v>
      </c>
      <c r="B76" s="349">
        <f>IF(B$27=0,0,B$27/WWP_fec!B$27)</f>
        <v>0.44582603067679505</v>
      </c>
      <c r="C76" s="349">
        <f>IF(C$27=0,0,C$27/WWP_fec!C$27)</f>
        <v>0.44582603067679499</v>
      </c>
      <c r="D76" s="349">
        <f>IF(D$27=0,0,D$27/WWP_fec!D$27)</f>
        <v>0.44582603067679499</v>
      </c>
      <c r="E76" s="349">
        <f>IF(E$27=0,0,E$27/WWP_fec!E$27)</f>
        <v>0.44582603067679488</v>
      </c>
      <c r="F76" s="349">
        <f>IF(F$27=0,0,F$27/WWP_fec!F$27)</f>
        <v>0.44582603067679499</v>
      </c>
      <c r="G76" s="349">
        <f>IF(G$27=0,0,G$27/WWP_fec!G$27)</f>
        <v>0.44582603067679499</v>
      </c>
      <c r="H76" s="349">
        <f>IF(H$27=0,0,H$27/WWP_fec!H$27)</f>
        <v>0.44582603067679494</v>
      </c>
      <c r="I76" s="349">
        <f>IF(I$27=0,0,I$27/WWP_fec!I$27)</f>
        <v>0.44582603067679505</v>
      </c>
      <c r="J76" s="349">
        <f>IF(J$27=0,0,J$27/WWP_fec!J$27)</f>
        <v>0.44582603067679499</v>
      </c>
      <c r="K76" s="349">
        <f>IF(K$27=0,0,K$27/WWP_fec!K$27)</f>
        <v>0.44582603067679499</v>
      </c>
      <c r="L76" s="349">
        <f>IF(L$27=0,0,L$27/WWP_fec!L$27)</f>
        <v>0.44582603067679499</v>
      </c>
      <c r="M76" s="349">
        <f>IF(M$27=0,0,M$27/WWP_fec!M$27)</f>
        <v>0.44582603067679499</v>
      </c>
      <c r="N76" s="349">
        <f>IF(N$27=0,0,N$27/WWP_fec!N$27)</f>
        <v>0.44582603067679505</v>
      </c>
      <c r="O76" s="349">
        <f>IF(O$27=0,0,O$27/WWP_fec!O$27)</f>
        <v>0.44582603067679499</v>
      </c>
      <c r="P76" s="349">
        <f>IF(P$27=0,0,P$27/WWP_fec!P$27)</f>
        <v>0.4458260306767951</v>
      </c>
      <c r="Q76" s="349">
        <f>IF(Q$27=0,0,Q$27/WWP_fec!Q$27)</f>
        <v>0.44582603067679499</v>
      </c>
      <c r="R76" s="349">
        <f>IF(R$27=0,0,R$27/WWP_fec!R$27)</f>
        <v>0.44582603067679488</v>
      </c>
      <c r="S76" s="349">
        <f>IF(S$27=0,0,S$27/WWP_fec!S$27)</f>
        <v>0.44582603067679505</v>
      </c>
      <c r="T76" s="349">
        <f>IF(T$27=0,0,T$27/WWP_fec!T$27)</f>
        <v>0.44582603067679494</v>
      </c>
      <c r="U76" s="349">
        <f>IF(U$27=0,0,U$27/WWP_fec!U$27)</f>
        <v>0.44582603067679499</v>
      </c>
      <c r="V76" s="349">
        <f>IF(V$27=0,0,V$27/WWP_fec!V$27)</f>
        <v>0.44582603067679505</v>
      </c>
      <c r="W76" s="349">
        <f>IF(W$27=0,0,W$27/WWP_fec!W$27)</f>
        <v>0.44582603067679505</v>
      </c>
      <c r="X76" s="349">
        <f>IF(X$27=0,0,X$27/WWP_fec!X$27)</f>
        <v>0.44582603067679494</v>
      </c>
      <c r="Y76" s="349">
        <f>IF(Y$27=0,0,Y$27/WWP_fec!Y$27)</f>
        <v>0.44582603067679499</v>
      </c>
      <c r="DA76" s="178"/>
    </row>
    <row r="77" spans="1:105" ht="12" customHeight="1" x14ac:dyDescent="0.25">
      <c r="A77" s="174" t="s">
        <v>2912</v>
      </c>
      <c r="B77" s="349">
        <f>IF(B$28=0,0,B$28/WWP_fec!B$28)</f>
        <v>0.3325677208501493</v>
      </c>
      <c r="C77" s="349">
        <f>IF(C$28=0,0,C$28/WWP_fec!C$28)</f>
        <v>0.3360153524337684</v>
      </c>
      <c r="D77" s="349">
        <f>IF(D$28=0,0,D$28/WWP_fec!D$28)</f>
        <v>0.33645296750531994</v>
      </c>
      <c r="E77" s="349">
        <f>IF(E$28=0,0,E$28/WWP_fec!E$28)</f>
        <v>0.31859392812338366</v>
      </c>
      <c r="F77" s="349">
        <f>IF(F$28=0,0,F$28/WWP_fec!F$28)</f>
        <v>0.31382057167354233</v>
      </c>
      <c r="G77" s="349">
        <f>IF(G$28=0,0,G$28/WWP_fec!G$28)</f>
        <v>0.31283377801412282</v>
      </c>
      <c r="H77" s="349">
        <f>IF(H$28=0,0,H$28/WWP_fec!H$28)</f>
        <v>0.31480088574150966</v>
      </c>
      <c r="I77" s="349">
        <f>IF(I$28=0,0,I$28/WWP_fec!I$28)</f>
        <v>0.31139650187625906</v>
      </c>
      <c r="J77" s="349">
        <f>IF(J$28=0,0,J$28/WWP_fec!J$28)</f>
        <v>0.31148477806747144</v>
      </c>
      <c r="K77" s="349">
        <f>IF(K$28=0,0,K$28/WWP_fec!K$28)</f>
        <v>0.30875602061673713</v>
      </c>
      <c r="L77" s="349">
        <f>IF(L$28=0,0,L$28/WWP_fec!L$28)</f>
        <v>0.30663870376913249</v>
      </c>
      <c r="M77" s="349">
        <f>IF(M$28=0,0,M$28/WWP_fec!M$28)</f>
        <v>0.30383757703390474</v>
      </c>
      <c r="N77" s="349">
        <f>IF(N$28=0,0,N$28/WWP_fec!N$28)</f>
        <v>0.30394894596218475</v>
      </c>
      <c r="O77" s="349">
        <f>IF(O$28=0,0,O$28/WWP_fec!O$28)</f>
        <v>0.30751908058367911</v>
      </c>
      <c r="P77" s="349">
        <f>IF(P$28=0,0,P$28/WWP_fec!P$28)</f>
        <v>0.30602711855164993</v>
      </c>
      <c r="Q77" s="349">
        <f>IF(Q$28=0,0,Q$28/WWP_fec!Q$28)</f>
        <v>0.30638201319279784</v>
      </c>
      <c r="R77" s="349">
        <f>IF(R$28=0,0,R$28/WWP_fec!R$28)</f>
        <v>0.305437945336207</v>
      </c>
      <c r="S77" s="349">
        <f>IF(S$28=0,0,S$28/WWP_fec!S$28)</f>
        <v>0.30710196462742845</v>
      </c>
      <c r="T77" s="349">
        <f>IF(T$28=0,0,T$28/WWP_fec!T$28)</f>
        <v>0.3065344108099024</v>
      </c>
      <c r="U77" s="349">
        <f>IF(U$28=0,0,U$28/WWP_fec!U$28)</f>
        <v>0.30592875447767992</v>
      </c>
      <c r="V77" s="349">
        <f>IF(V$28=0,0,V$28/WWP_fec!V$28)</f>
        <v>0.30667179383764082</v>
      </c>
      <c r="W77" s="349">
        <f>IF(W$28=0,0,W$28/WWP_fec!W$28)</f>
        <v>0.30557516316494115</v>
      </c>
      <c r="X77" s="349">
        <f>IF(X$28=0,0,X$28/WWP_fec!X$28)</f>
        <v>0.30159680828371677</v>
      </c>
      <c r="Y77" s="349">
        <f>IF(Y$28=0,0,Y$28/WWP_fec!Y$28)</f>
        <v>0.30073431899481901</v>
      </c>
      <c r="DA77" s="178"/>
    </row>
    <row r="78" spans="1:105" ht="12" customHeight="1" x14ac:dyDescent="0.25">
      <c r="A78" s="41" t="s">
        <v>2936</v>
      </c>
      <c r="B78" s="337">
        <f>IF(B$48=0,0,B$48/WWP_fec!B$48)</f>
        <v>0.52013036912292754</v>
      </c>
      <c r="C78" s="337">
        <f>IF(C$48=0,0,C$48/WWP_fec!C$48)</f>
        <v>0.52013036912292743</v>
      </c>
      <c r="D78" s="337">
        <f>IF(D$48=0,0,D$48/WWP_fec!D$48)</f>
        <v>0.52013036912292754</v>
      </c>
      <c r="E78" s="337">
        <f>IF(E$48=0,0,E$48/WWP_fec!E$48)</f>
        <v>0.52013036912292754</v>
      </c>
      <c r="F78" s="337">
        <f>IF(F$48=0,0,F$48/WWP_fec!F$48)</f>
        <v>0.52013036912292754</v>
      </c>
      <c r="G78" s="337">
        <f>IF(G$48=0,0,G$48/WWP_fec!G$48)</f>
        <v>0.52013036912292743</v>
      </c>
      <c r="H78" s="337">
        <f>IF(H$48=0,0,H$48/WWP_fec!H$48)</f>
        <v>0.52013036912292754</v>
      </c>
      <c r="I78" s="337">
        <f>IF(I$48=0,0,I$48/WWP_fec!I$48)</f>
        <v>0.52013036912292754</v>
      </c>
      <c r="J78" s="337">
        <f>IF(J$48=0,0,J$48/WWP_fec!J$48)</f>
        <v>0.52013036912292754</v>
      </c>
      <c r="K78" s="337">
        <f>IF(K$48=0,0,K$48/WWP_fec!K$48)</f>
        <v>0.52013036912292743</v>
      </c>
      <c r="L78" s="337">
        <f>IF(L$48=0,0,L$48/WWP_fec!L$48)</f>
        <v>0.52013036912292743</v>
      </c>
      <c r="M78" s="337">
        <f>IF(M$48=0,0,M$48/WWP_fec!M$48)</f>
        <v>0.52013036912292754</v>
      </c>
      <c r="N78" s="337">
        <f>IF(N$48=0,0,N$48/WWP_fec!N$48)</f>
        <v>0.52013036912292743</v>
      </c>
      <c r="O78" s="337">
        <f>IF(O$48=0,0,O$48/WWP_fec!O$48)</f>
        <v>0.52013036912292743</v>
      </c>
      <c r="P78" s="337">
        <f>IF(P$48=0,0,P$48/WWP_fec!P$48)</f>
        <v>0.52013036912292743</v>
      </c>
      <c r="Q78" s="337">
        <f>IF(Q$48=0,0,Q$48/WWP_fec!Q$48)</f>
        <v>0.52013036912292743</v>
      </c>
      <c r="R78" s="337">
        <f>IF(R$48=0,0,R$48/WWP_fec!R$48)</f>
        <v>0.52013036912292754</v>
      </c>
      <c r="S78" s="337">
        <f>IF(S$48=0,0,S$48/WWP_fec!S$48)</f>
        <v>0.52013036912292754</v>
      </c>
      <c r="T78" s="337">
        <f>IF(T$48=0,0,T$48/WWP_fec!T$48)</f>
        <v>0.52013036912292754</v>
      </c>
      <c r="U78" s="337">
        <f>IF(U$48=0,0,U$48/WWP_fec!U$48)</f>
        <v>0.52013036912292743</v>
      </c>
      <c r="V78" s="337">
        <f>IF(V$48=0,0,V$48/WWP_fec!V$48)</f>
        <v>0.52013036912292743</v>
      </c>
      <c r="W78" s="337">
        <f>IF(W$48=0,0,W$48/WWP_fec!W$48)</f>
        <v>0.52013036912292754</v>
      </c>
      <c r="X78" s="337">
        <f>IF(X$48=0,0,X$48/WWP_fec!X$48)</f>
        <v>0.52013036912292743</v>
      </c>
      <c r="Y78" s="337">
        <f>IF(Y$48=0,0,Y$48/WWP_fec!Y$48)</f>
        <v>0.52013036912292743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CO2 emissions"</f>
        <v>DE: Wood and wood products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3">
        <v>743.03830743596575</v>
      </c>
      <c r="C5" s="223">
        <v>704.90819230420573</v>
      </c>
      <c r="D5" s="223">
        <v>663.4700080031655</v>
      </c>
      <c r="E5" s="223">
        <v>671.40640180128344</v>
      </c>
      <c r="F5" s="223">
        <v>725.74653133866173</v>
      </c>
      <c r="G5" s="223">
        <v>753.34525080320384</v>
      </c>
      <c r="H5" s="223">
        <v>691.28563798598236</v>
      </c>
      <c r="I5" s="223">
        <v>595.12168827393111</v>
      </c>
      <c r="J5" s="223">
        <v>520.45427371716585</v>
      </c>
      <c r="K5" s="223">
        <v>429.46701879097282</v>
      </c>
      <c r="L5" s="223">
        <v>563.57006871343526</v>
      </c>
      <c r="M5" s="223">
        <v>435.00037553265128</v>
      </c>
      <c r="N5" s="223">
        <v>410.39663124466858</v>
      </c>
      <c r="O5" s="223">
        <v>432.27509545906258</v>
      </c>
      <c r="P5" s="223">
        <v>363.59230723548501</v>
      </c>
      <c r="Q5" s="223">
        <v>329.58877127989592</v>
      </c>
      <c r="R5" s="223">
        <v>350.41431466548812</v>
      </c>
      <c r="S5" s="223">
        <v>371.0962455934889</v>
      </c>
      <c r="T5" s="223">
        <v>366.52069001508528</v>
      </c>
      <c r="U5" s="223">
        <v>322.10290445029909</v>
      </c>
      <c r="V5" s="223">
        <v>331.10422322390508</v>
      </c>
      <c r="W5" s="223">
        <v>347.80935866490398</v>
      </c>
      <c r="X5" s="223">
        <v>252.372638230761</v>
      </c>
      <c r="Y5" s="223">
        <v>235.26803638462499</v>
      </c>
      <c r="DA5" s="89" t="s">
        <v>2981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2982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2983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2984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2985</v>
      </c>
    </row>
    <row r="10" spans="1:105" ht="12" customHeight="1" x14ac:dyDescent="0.25">
      <c r="A10" s="56" t="s">
        <v>95</v>
      </c>
      <c r="B10" s="260">
        <v>2.9123725867236181</v>
      </c>
      <c r="C10" s="260">
        <v>2.6674101378912112</v>
      </c>
      <c r="D10" s="260">
        <v>2.2587920260744601</v>
      </c>
      <c r="E10" s="260">
        <v>14.68296129451085</v>
      </c>
      <c r="F10" s="260">
        <v>21.152363037835102</v>
      </c>
      <c r="G10" s="260">
        <v>24.51193840526793</v>
      </c>
      <c r="H10" s="260">
        <v>17.140069613702678</v>
      </c>
      <c r="I10" s="260">
        <v>16.879002477043869</v>
      </c>
      <c r="J10" s="260">
        <v>14.259134864031999</v>
      </c>
      <c r="K10" s="260">
        <v>14.706640215170101</v>
      </c>
      <c r="L10" s="260">
        <v>27.615125617675542</v>
      </c>
      <c r="M10" s="260">
        <v>22.446678444510169</v>
      </c>
      <c r="N10" s="260">
        <v>23.61208773224438</v>
      </c>
      <c r="O10" s="260">
        <v>25.48913829444481</v>
      </c>
      <c r="P10" s="260">
        <v>20.27828154007554</v>
      </c>
      <c r="Q10" s="260">
        <v>15.85867183349413</v>
      </c>
      <c r="R10" s="260">
        <v>17.97761340938791</v>
      </c>
      <c r="S10" s="260">
        <v>17.575485326799392</v>
      </c>
      <c r="T10" s="260">
        <v>16.206932306173119</v>
      </c>
      <c r="U10" s="260">
        <v>12.97433140540468</v>
      </c>
      <c r="V10" s="260">
        <v>12.878587841097749</v>
      </c>
      <c r="W10" s="260">
        <v>14.128392523239979</v>
      </c>
      <c r="X10" s="260">
        <v>8.8192299886449224</v>
      </c>
      <c r="Y10" s="260">
        <v>7.1177180013457404</v>
      </c>
      <c r="DA10" s="68" t="s">
        <v>2986</v>
      </c>
    </row>
    <row r="11" spans="1:105" ht="12" customHeight="1" x14ac:dyDescent="0.25">
      <c r="A11" s="37" t="s">
        <v>159</v>
      </c>
      <c r="B11" s="226">
        <v>0.9106419996749916</v>
      </c>
      <c r="C11" s="226">
        <v>0.69877504555389658</v>
      </c>
      <c r="D11" s="226">
        <v>0.49859810040440927</v>
      </c>
      <c r="E11" s="226">
        <v>2.5397157928850729</v>
      </c>
      <c r="F11" s="226">
        <v>3.8976657622417372</v>
      </c>
      <c r="G11" s="226">
        <v>4.3863581589788652</v>
      </c>
      <c r="H11" s="226">
        <v>2.915892804432719</v>
      </c>
      <c r="I11" s="226">
        <v>3.8007788996335541</v>
      </c>
      <c r="J11" s="226">
        <v>3.0567435391213218</v>
      </c>
      <c r="K11" s="226">
        <v>2.765953818519455</v>
      </c>
      <c r="L11" s="226">
        <v>7.4245674033541507</v>
      </c>
      <c r="M11" s="226">
        <v>3.3771192954396239</v>
      </c>
      <c r="N11" s="226">
        <v>3.5507501102300711</v>
      </c>
      <c r="O11" s="226">
        <v>3.1657941673733272</v>
      </c>
      <c r="P11" s="226">
        <v>2.411319081224486</v>
      </c>
      <c r="Q11" s="226">
        <v>1.7150563287869429</v>
      </c>
      <c r="R11" s="226">
        <v>2.0080157634158589</v>
      </c>
      <c r="S11" s="226">
        <v>1.997929750354192</v>
      </c>
      <c r="T11" s="226">
        <v>2.2671124246734928</v>
      </c>
      <c r="U11" s="226">
        <v>1.8064494652989309</v>
      </c>
      <c r="V11" s="226">
        <v>1.7299615506999999</v>
      </c>
      <c r="W11" s="226">
        <v>1.823694832212559</v>
      </c>
      <c r="X11" s="226">
        <v>1.974352102697315</v>
      </c>
      <c r="Y11" s="226">
        <v>1.5817786455274461</v>
      </c>
      <c r="DA11" s="69" t="s">
        <v>2987</v>
      </c>
    </row>
    <row r="12" spans="1:105" ht="12" customHeight="1" x14ac:dyDescent="0.25">
      <c r="A12" s="37" t="s">
        <v>35</v>
      </c>
      <c r="B12" s="226">
        <v>2.0017305870486259</v>
      </c>
      <c r="C12" s="226">
        <v>1.9686350923373139</v>
      </c>
      <c r="D12" s="226">
        <v>1.7601939256700501</v>
      </c>
      <c r="E12" s="226">
        <v>12.143245501625779</v>
      </c>
      <c r="F12" s="226">
        <v>17.254697275593362</v>
      </c>
      <c r="G12" s="226">
        <v>20.125580246289068</v>
      </c>
      <c r="H12" s="226">
        <v>14.224176809269959</v>
      </c>
      <c r="I12" s="226">
        <v>13.078223577410309</v>
      </c>
      <c r="J12" s="226">
        <v>11.202391324910669</v>
      </c>
      <c r="K12" s="226">
        <v>11.94068639665065</v>
      </c>
      <c r="L12" s="226">
        <v>20.190558214321388</v>
      </c>
      <c r="M12" s="226">
        <v>19.06955914907055</v>
      </c>
      <c r="N12" s="226">
        <v>20.06133762201431</v>
      </c>
      <c r="O12" s="226">
        <v>22.323344127071479</v>
      </c>
      <c r="P12" s="226">
        <v>17.866962458851049</v>
      </c>
      <c r="Q12" s="226">
        <v>14.14361550470718</v>
      </c>
      <c r="R12" s="226">
        <v>15.969597645972049</v>
      </c>
      <c r="S12" s="226">
        <v>15.577555576445199</v>
      </c>
      <c r="T12" s="226">
        <v>13.939819881499631</v>
      </c>
      <c r="U12" s="226">
        <v>11.167881940105749</v>
      </c>
      <c r="V12" s="226">
        <v>11.14862629039775</v>
      </c>
      <c r="W12" s="226">
        <v>12.304697691027419</v>
      </c>
      <c r="X12" s="226">
        <v>6.8448778859476072</v>
      </c>
      <c r="Y12" s="226">
        <v>5.535939355818293</v>
      </c>
      <c r="DA12" s="69" t="s">
        <v>2988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2989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2990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2991</v>
      </c>
    </row>
    <row r="16" spans="1:105" ht="12" customHeight="1" x14ac:dyDescent="0.25">
      <c r="A16" s="57" t="s">
        <v>2898</v>
      </c>
      <c r="B16" s="261">
        <v>627.62812675152963</v>
      </c>
      <c r="C16" s="261">
        <v>595.66090762410124</v>
      </c>
      <c r="D16" s="261">
        <v>560.84879557351849</v>
      </c>
      <c r="E16" s="261">
        <v>485.31895159476142</v>
      </c>
      <c r="F16" s="261">
        <v>490.15572450258782</v>
      </c>
      <c r="G16" s="261">
        <v>499.57173434431257</v>
      </c>
      <c r="H16" s="261">
        <v>473.56924998927968</v>
      </c>
      <c r="I16" s="261">
        <v>366.48908691370337</v>
      </c>
      <c r="J16" s="261">
        <v>311.26375272931261</v>
      </c>
      <c r="K16" s="261">
        <v>218.46917202222511</v>
      </c>
      <c r="L16" s="261">
        <v>281.64383697359631</v>
      </c>
      <c r="M16" s="261">
        <v>168.77895194455081</v>
      </c>
      <c r="N16" s="261">
        <v>150.60760128807209</v>
      </c>
      <c r="O16" s="261">
        <v>176.36400726201339</v>
      </c>
      <c r="P16" s="261">
        <v>135.03552566735689</v>
      </c>
      <c r="Q16" s="261">
        <v>120.3899224217908</v>
      </c>
      <c r="R16" s="261">
        <v>126.0287623413265</v>
      </c>
      <c r="S16" s="261">
        <v>145.79673251616279</v>
      </c>
      <c r="T16" s="261">
        <v>150.17514192164029</v>
      </c>
      <c r="U16" s="261">
        <v>126.1519738455613</v>
      </c>
      <c r="V16" s="261">
        <v>134.27431434084349</v>
      </c>
      <c r="W16" s="261">
        <v>132.58281953725731</v>
      </c>
      <c r="X16" s="261">
        <v>76.190274064447379</v>
      </c>
      <c r="Y16" s="261">
        <v>76.036211642717092</v>
      </c>
      <c r="DA16" s="70" t="s">
        <v>2992</v>
      </c>
    </row>
    <row r="17" spans="1:105" ht="12" customHeight="1" x14ac:dyDescent="0.25">
      <c r="A17" s="46" t="s">
        <v>28</v>
      </c>
      <c r="B17" s="229">
        <v>14.97269435850334</v>
      </c>
      <c r="C17" s="229">
        <v>3.9990140231359428</v>
      </c>
      <c r="D17" s="229">
        <v>4.1847384487768862</v>
      </c>
      <c r="E17" s="229">
        <v>2.0680739250909141</v>
      </c>
      <c r="F17" s="229">
        <v>21.08607701675637</v>
      </c>
      <c r="G17" s="229">
        <v>22.76153291662261</v>
      </c>
      <c r="H17" s="229">
        <v>11.18877488929216</v>
      </c>
      <c r="I17" s="229">
        <v>6.8875593132536084</v>
      </c>
      <c r="J17" s="229">
        <v>4.0228925873571191</v>
      </c>
      <c r="K17" s="229">
        <v>3.3193902381838059</v>
      </c>
      <c r="L17" s="229">
        <v>2.1679546222692219</v>
      </c>
      <c r="M17" s="229">
        <v>1.7134407127189799</v>
      </c>
      <c r="N17" s="229">
        <v>1.636053280952354</v>
      </c>
      <c r="O17" s="229">
        <v>1.8474990791433561</v>
      </c>
      <c r="P17" s="229">
        <v>0.84226411034021442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3.0371057178163381E-3</v>
      </c>
      <c r="Y17" s="229">
        <v>5.5118955238332669E-3</v>
      </c>
      <c r="DA17" s="73" t="s">
        <v>2993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2994</v>
      </c>
    </row>
    <row r="19" spans="1:105" ht="12" customHeight="1" x14ac:dyDescent="0.25">
      <c r="A19" s="46" t="s">
        <v>31</v>
      </c>
      <c r="B19" s="229">
        <v>20.146293125080799</v>
      </c>
      <c r="C19" s="229">
        <v>22.67787556733612</v>
      </c>
      <c r="D19" s="229">
        <v>20.15580846210726</v>
      </c>
      <c r="E19" s="229">
        <v>2.156139668487457</v>
      </c>
      <c r="F19" s="229">
        <v>4.0399193181531512</v>
      </c>
      <c r="G19" s="229">
        <v>3.97918446862576</v>
      </c>
      <c r="H19" s="229">
        <v>4.0751964896683042</v>
      </c>
      <c r="I19" s="229">
        <v>3.611000986975335</v>
      </c>
      <c r="J19" s="229">
        <v>3.5725232370122368</v>
      </c>
      <c r="K19" s="229">
        <v>3.0598944026407482</v>
      </c>
      <c r="L19" s="229">
        <v>1.5262951761713019</v>
      </c>
      <c r="M19" s="229">
        <v>1.1882405319581659</v>
      </c>
      <c r="N19" s="229">
        <v>0</v>
      </c>
      <c r="O19" s="229">
        <v>1.259245959932233</v>
      </c>
      <c r="P19" s="229">
        <v>1.1411618985900831</v>
      </c>
      <c r="Q19" s="229">
        <v>1.0941420466855649</v>
      </c>
      <c r="R19" s="229">
        <v>1.0257265784888701</v>
      </c>
      <c r="S19" s="229">
        <v>1.115662563375043</v>
      </c>
      <c r="T19" s="229">
        <v>1.0854099629448011</v>
      </c>
      <c r="U19" s="229">
        <v>1.0157800801844681</v>
      </c>
      <c r="V19" s="229">
        <v>1.052518852210292</v>
      </c>
      <c r="W19" s="229">
        <v>0.98199178208729809</v>
      </c>
      <c r="X19" s="229">
        <v>0.71110819643821899</v>
      </c>
      <c r="Y19" s="229">
        <v>0.62957528139559871</v>
      </c>
      <c r="DA19" s="73" t="s">
        <v>2995</v>
      </c>
    </row>
    <row r="20" spans="1:105" ht="12" customHeight="1" x14ac:dyDescent="0.25">
      <c r="A20" s="46" t="s">
        <v>159</v>
      </c>
      <c r="B20" s="229">
        <v>133.65403784222869</v>
      </c>
      <c r="C20" s="229">
        <v>115.0810331548201</v>
      </c>
      <c r="D20" s="229">
        <v>88.339899197513972</v>
      </c>
      <c r="E20" s="229">
        <v>75.606970323571971</v>
      </c>
      <c r="F20" s="229">
        <v>76.858728190096045</v>
      </c>
      <c r="G20" s="229">
        <v>75.390171295845946</v>
      </c>
      <c r="H20" s="229">
        <v>67.14663746299783</v>
      </c>
      <c r="I20" s="229">
        <v>68.103214253868458</v>
      </c>
      <c r="J20" s="229">
        <v>54.786245865475543</v>
      </c>
      <c r="K20" s="229">
        <v>33.701298661600639</v>
      </c>
      <c r="L20" s="229">
        <v>64.58101584784751</v>
      </c>
      <c r="M20" s="229">
        <v>20.727553280743049</v>
      </c>
      <c r="N20" s="229">
        <v>19.659162068594021</v>
      </c>
      <c r="O20" s="229">
        <v>20.67802103678607</v>
      </c>
      <c r="P20" s="229">
        <v>15.529331441490889</v>
      </c>
      <c r="Q20" s="229">
        <v>12.682789813086419</v>
      </c>
      <c r="R20" s="229">
        <v>13.72282984094589</v>
      </c>
      <c r="S20" s="229">
        <v>16.1612853644586</v>
      </c>
      <c r="T20" s="229">
        <v>18.15095714125346</v>
      </c>
      <c r="U20" s="229">
        <v>14.779088311171449</v>
      </c>
      <c r="V20" s="229">
        <v>15.343961569332301</v>
      </c>
      <c r="W20" s="229">
        <v>14.294458886998489</v>
      </c>
      <c r="X20" s="229">
        <v>12.821654909304881</v>
      </c>
      <c r="Y20" s="229">
        <v>9.8817950702977555</v>
      </c>
      <c r="DA20" s="73" t="s">
        <v>2996</v>
      </c>
    </row>
    <row r="21" spans="1:105" ht="12" customHeight="1" x14ac:dyDescent="0.25">
      <c r="A21" s="46" t="s">
        <v>32</v>
      </c>
      <c r="B21" s="229">
        <v>129.2806759775595</v>
      </c>
      <c r="C21" s="229">
        <v>97.677194224905875</v>
      </c>
      <c r="D21" s="229">
        <v>105.58509606460809</v>
      </c>
      <c r="E21" s="229">
        <v>43.985112598907463</v>
      </c>
      <c r="F21" s="229">
        <v>47.922715798265273</v>
      </c>
      <c r="G21" s="229">
        <v>51.457251815656782</v>
      </c>
      <c r="H21" s="229">
        <v>63.606941726242987</v>
      </c>
      <c r="I21" s="229">
        <v>53.548750219555743</v>
      </c>
      <c r="J21" s="229">
        <v>48.100783234937808</v>
      </c>
      <c r="K21" s="229">
        <v>32.899305499070323</v>
      </c>
      <c r="L21" s="229">
        <v>37.74530748207598</v>
      </c>
      <c r="M21" s="229">
        <v>28.10756737237411</v>
      </c>
      <c r="N21" s="229">
        <v>18.240337672530529</v>
      </c>
      <c r="O21" s="229">
        <v>6.7698312667466833</v>
      </c>
      <c r="P21" s="229">
        <v>2.4562952492538308</v>
      </c>
      <c r="Q21" s="229">
        <v>1.2050370287969421</v>
      </c>
      <c r="R21" s="229">
        <v>1.1783685031996809</v>
      </c>
      <c r="S21" s="229">
        <v>1.2816881734867061</v>
      </c>
      <c r="T21" s="229">
        <v>1.2469335788076821</v>
      </c>
      <c r="U21" s="229">
        <v>1.1669418320332741</v>
      </c>
      <c r="V21" s="229">
        <v>0</v>
      </c>
      <c r="W21" s="229">
        <v>1.1281253802717499</v>
      </c>
      <c r="X21" s="229">
        <v>0.81693067004699904</v>
      </c>
      <c r="Y21" s="229">
        <v>0</v>
      </c>
      <c r="DA21" s="73" t="s">
        <v>2997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2998</v>
      </c>
    </row>
    <row r="23" spans="1:105" ht="12" customHeight="1" x14ac:dyDescent="0.25">
      <c r="A23" s="46" t="s">
        <v>35</v>
      </c>
      <c r="B23" s="229">
        <v>293.79204531180039</v>
      </c>
      <c r="C23" s="229">
        <v>324.21386792860028</v>
      </c>
      <c r="D23" s="229">
        <v>311.86511508095879</v>
      </c>
      <c r="E23" s="229">
        <v>361.50265507870358</v>
      </c>
      <c r="F23" s="229">
        <v>340.24828417931701</v>
      </c>
      <c r="G23" s="229">
        <v>345.90676073502499</v>
      </c>
      <c r="H23" s="229">
        <v>327.55169942107841</v>
      </c>
      <c r="I23" s="229">
        <v>234.33856214005019</v>
      </c>
      <c r="J23" s="229">
        <v>200.78130780452989</v>
      </c>
      <c r="K23" s="229">
        <v>145.48928322072959</v>
      </c>
      <c r="L23" s="229">
        <v>175.62326384523229</v>
      </c>
      <c r="M23" s="229">
        <v>117.0421500467565</v>
      </c>
      <c r="N23" s="229">
        <v>111.07204826599521</v>
      </c>
      <c r="O23" s="229">
        <v>145.809409919405</v>
      </c>
      <c r="P23" s="229">
        <v>115.0664729676819</v>
      </c>
      <c r="Q23" s="229">
        <v>104.591609985304</v>
      </c>
      <c r="R23" s="229">
        <v>109.1366288635349</v>
      </c>
      <c r="S23" s="229">
        <v>126.0070935462138</v>
      </c>
      <c r="T23" s="229">
        <v>111.60499606116019</v>
      </c>
      <c r="U23" s="229">
        <v>91.367689277843695</v>
      </c>
      <c r="V23" s="229">
        <v>98.883176496895331</v>
      </c>
      <c r="W23" s="229">
        <v>96.44650637516105</v>
      </c>
      <c r="X23" s="229">
        <v>44.451373202405563</v>
      </c>
      <c r="Y23" s="229">
        <v>34.584496630090193</v>
      </c>
      <c r="DA23" s="73" t="s">
        <v>2999</v>
      </c>
    </row>
    <row r="24" spans="1:105" ht="12" customHeight="1" x14ac:dyDescent="0.25">
      <c r="A24" s="46" t="s">
        <v>36</v>
      </c>
      <c r="B24" s="229">
        <v>35.78238013635702</v>
      </c>
      <c r="C24" s="229">
        <v>32.011922725302853</v>
      </c>
      <c r="D24" s="229">
        <v>30.718138319553361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3000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7.6833112536518408E-2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0.81634354791782693</v>
      </c>
      <c r="R25" s="229">
        <v>0.96520855515708026</v>
      </c>
      <c r="S25" s="229">
        <v>1.231002868628664</v>
      </c>
      <c r="T25" s="229">
        <v>18.086845177474089</v>
      </c>
      <c r="U25" s="229">
        <v>17.822474344328441</v>
      </c>
      <c r="V25" s="229">
        <v>18.994657422405581</v>
      </c>
      <c r="W25" s="229">
        <v>19.731737112738742</v>
      </c>
      <c r="X25" s="229">
        <v>17.3861699805339</v>
      </c>
      <c r="Y25" s="229">
        <v>30.93483276540972</v>
      </c>
      <c r="DA25" s="73" t="s">
        <v>3001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3002</v>
      </c>
    </row>
    <row r="27" spans="1:105" ht="12" customHeight="1" x14ac:dyDescent="0.25">
      <c r="A27" s="57" t="s">
        <v>2910</v>
      </c>
      <c r="B27" s="261">
        <v>0</v>
      </c>
      <c r="C27" s="261">
        <v>0</v>
      </c>
      <c r="D27" s="261">
        <v>0</v>
      </c>
      <c r="E27" s="261">
        <v>0</v>
      </c>
      <c r="F27" s="261">
        <v>0</v>
      </c>
      <c r="G27" s="261">
        <v>0</v>
      </c>
      <c r="H27" s="261">
        <v>0</v>
      </c>
      <c r="I27" s="261">
        <v>0</v>
      </c>
      <c r="J27" s="261">
        <v>0</v>
      </c>
      <c r="K27" s="261">
        <v>0</v>
      </c>
      <c r="L27" s="261">
        <v>0</v>
      </c>
      <c r="M27" s="261">
        <v>0</v>
      </c>
      <c r="N27" s="261">
        <v>0</v>
      </c>
      <c r="O27" s="261">
        <v>0</v>
      </c>
      <c r="P27" s="261">
        <v>0</v>
      </c>
      <c r="Q27" s="261">
        <v>0</v>
      </c>
      <c r="R27" s="261">
        <v>0</v>
      </c>
      <c r="S27" s="261">
        <v>0</v>
      </c>
      <c r="T27" s="261">
        <v>0</v>
      </c>
      <c r="U27" s="261">
        <v>0</v>
      </c>
      <c r="V27" s="261">
        <v>0</v>
      </c>
      <c r="W27" s="261">
        <v>0</v>
      </c>
      <c r="X27" s="261">
        <v>0</v>
      </c>
      <c r="Y27" s="261">
        <v>0</v>
      </c>
      <c r="DA27" s="70" t="s">
        <v>3003</v>
      </c>
    </row>
    <row r="28" spans="1:105" ht="12" customHeight="1" x14ac:dyDescent="0.25">
      <c r="A28" s="57" t="s">
        <v>2912</v>
      </c>
      <c r="B28" s="261">
        <f t="shared" ref="B28:Y28" si="0">B29+B35+B46+B47</f>
        <v>112.49780809771235</v>
      </c>
      <c r="C28" s="261">
        <f t="shared" si="0"/>
        <v>106.57987454221339</v>
      </c>
      <c r="D28" s="261">
        <f t="shared" si="0"/>
        <v>100.36242040357266</v>
      </c>
      <c r="E28" s="261">
        <f t="shared" si="0"/>
        <v>171.40448891201112</v>
      </c>
      <c r="F28" s="261">
        <f t="shared" si="0"/>
        <v>214.43844379823867</v>
      </c>
      <c r="G28" s="261">
        <f t="shared" si="0"/>
        <v>229.26157805362331</v>
      </c>
      <c r="H28" s="261">
        <f t="shared" si="0"/>
        <v>200.576318383</v>
      </c>
      <c r="I28" s="261">
        <f t="shared" si="0"/>
        <v>211.75359888318394</v>
      </c>
      <c r="J28" s="261">
        <f t="shared" si="0"/>
        <v>194.93138612382131</v>
      </c>
      <c r="K28" s="261">
        <f t="shared" si="0"/>
        <v>196.29120655357769</v>
      </c>
      <c r="L28" s="261">
        <f t="shared" si="0"/>
        <v>254.31110612216344</v>
      </c>
      <c r="M28" s="261">
        <f t="shared" si="0"/>
        <v>243.77474514359037</v>
      </c>
      <c r="N28" s="261">
        <f t="shared" si="0"/>
        <v>236.17694222435219</v>
      </c>
      <c r="O28" s="261">
        <f t="shared" si="0"/>
        <v>230.42194990260441</v>
      </c>
      <c r="P28" s="261">
        <f t="shared" si="0"/>
        <v>208.27850002805249</v>
      </c>
      <c r="Q28" s="261">
        <f t="shared" si="0"/>
        <v>193.34017702461091</v>
      </c>
      <c r="R28" s="261">
        <f t="shared" si="0"/>
        <v>206.40793891477364</v>
      </c>
      <c r="S28" s="261">
        <f t="shared" si="0"/>
        <v>207.72402775052674</v>
      </c>
      <c r="T28" s="261">
        <f t="shared" si="0"/>
        <v>200.1386157872719</v>
      </c>
      <c r="U28" s="261">
        <f t="shared" si="0"/>
        <v>182.97659919933318</v>
      </c>
      <c r="V28" s="261">
        <f t="shared" si="0"/>
        <v>183.95132104196381</v>
      </c>
      <c r="W28" s="261">
        <f t="shared" si="0"/>
        <v>201.09814660440674</v>
      </c>
      <c r="X28" s="261">
        <f t="shared" si="0"/>
        <v>167.36313417766877</v>
      </c>
      <c r="Y28" s="261">
        <f t="shared" si="0"/>
        <v>152.11410674056219</v>
      </c>
      <c r="DA28" s="70"/>
    </row>
    <row r="29" spans="1:105" ht="12" customHeight="1" x14ac:dyDescent="0.25">
      <c r="A29" s="60" t="s">
        <v>2913</v>
      </c>
      <c r="B29" s="329">
        <v>61.650684899347837</v>
      </c>
      <c r="C29" s="329">
        <v>58.322566968738727</v>
      </c>
      <c r="D29" s="329">
        <v>54.925406686896437</v>
      </c>
      <c r="E29" s="329">
        <v>132.08650510850751</v>
      </c>
      <c r="F29" s="329">
        <v>174.72861014377369</v>
      </c>
      <c r="G29" s="329">
        <v>188.78890890461599</v>
      </c>
      <c r="H29" s="329">
        <v>162.21023348206819</v>
      </c>
      <c r="I29" s="329">
        <v>182.06258447691829</v>
      </c>
      <c r="J29" s="329">
        <v>169.71443725295231</v>
      </c>
      <c r="K29" s="329">
        <v>178.59198557960039</v>
      </c>
      <c r="L29" s="329">
        <v>231.49380672741219</v>
      </c>
      <c r="M29" s="329">
        <v>230.10116393040661</v>
      </c>
      <c r="N29" s="329">
        <v>223.97550807744619</v>
      </c>
      <c r="O29" s="329">
        <v>216.1338674812138</v>
      </c>
      <c r="P29" s="329">
        <v>197.33863338233371</v>
      </c>
      <c r="Q29" s="329">
        <v>183.5868199707997</v>
      </c>
      <c r="R29" s="329">
        <v>196.19775276764489</v>
      </c>
      <c r="S29" s="329">
        <v>195.91234483800619</v>
      </c>
      <c r="T29" s="329">
        <v>187.9722172191521</v>
      </c>
      <c r="U29" s="329">
        <v>172.75643110546201</v>
      </c>
      <c r="V29" s="329">
        <v>173.07312372629809</v>
      </c>
      <c r="W29" s="329">
        <v>190.35698528346691</v>
      </c>
      <c r="X29" s="329">
        <v>161.19059969945249</v>
      </c>
      <c r="Y29" s="329">
        <v>145.95405358783799</v>
      </c>
      <c r="DA29" s="72" t="s">
        <v>3004</v>
      </c>
    </row>
    <row r="30" spans="1:105" ht="12" customHeight="1" x14ac:dyDescent="0.25">
      <c r="A30" s="59" t="s">
        <v>28</v>
      </c>
      <c r="B30" s="230">
        <v>1.5596578454259491</v>
      </c>
      <c r="C30" s="230">
        <v>0.41379079785825851</v>
      </c>
      <c r="D30" s="230">
        <v>0.43356945694851828</v>
      </c>
      <c r="E30" s="230">
        <v>0.56285594488670043</v>
      </c>
      <c r="F30" s="230">
        <v>7.51667428603694</v>
      </c>
      <c r="G30" s="230">
        <v>8.6029405980497291</v>
      </c>
      <c r="H30" s="230">
        <v>3.832457000135606</v>
      </c>
      <c r="I30" s="230">
        <v>3.421566682568888</v>
      </c>
      <c r="J30" s="230">
        <v>2.1934547328616429</v>
      </c>
      <c r="K30" s="230">
        <v>2.7135018092643342</v>
      </c>
      <c r="L30" s="230">
        <v>1.7819245530603971</v>
      </c>
      <c r="M30" s="230">
        <v>2.335982643451366</v>
      </c>
      <c r="N30" s="230">
        <v>2.433050269104164</v>
      </c>
      <c r="O30" s="230">
        <v>2.2641077810735388</v>
      </c>
      <c r="P30" s="230">
        <v>1.230870525812338</v>
      </c>
      <c r="Q30" s="230">
        <v>0</v>
      </c>
      <c r="R30" s="230">
        <v>0</v>
      </c>
      <c r="S30" s="230">
        <v>0</v>
      </c>
      <c r="T30" s="230">
        <v>0</v>
      </c>
      <c r="U30" s="230">
        <v>0</v>
      </c>
      <c r="V30" s="230">
        <v>0</v>
      </c>
      <c r="W30" s="230">
        <v>0</v>
      </c>
      <c r="X30" s="230">
        <v>8.3251483826173017E-3</v>
      </c>
      <c r="Y30" s="230">
        <v>1.7837226148775202E-2</v>
      </c>
      <c r="DA30" s="71" t="s">
        <v>3005</v>
      </c>
    </row>
    <row r="31" spans="1:105" ht="12" customHeight="1" x14ac:dyDescent="0.25">
      <c r="A31" s="59" t="s">
        <v>31</v>
      </c>
      <c r="B31" s="295">
        <v>2.098575137943576</v>
      </c>
      <c r="C31" s="295">
        <v>2.346552467795465</v>
      </c>
      <c r="D31" s="295">
        <v>2.088288918469543</v>
      </c>
      <c r="E31" s="295">
        <v>0.58682429853703288</v>
      </c>
      <c r="F31" s="295">
        <v>1.44013310926894</v>
      </c>
      <c r="G31" s="295">
        <v>1.503971096220394</v>
      </c>
      <c r="H31" s="295">
        <v>1.395864647228181</v>
      </c>
      <c r="I31" s="295">
        <v>1.793854703215858</v>
      </c>
      <c r="J31" s="295">
        <v>1.947893917702322</v>
      </c>
      <c r="K31" s="295">
        <v>2.5013717586475912</v>
      </c>
      <c r="L31" s="295">
        <v>1.254520192304811</v>
      </c>
      <c r="M31" s="295">
        <v>1.619962242227249</v>
      </c>
      <c r="N31" s="295">
        <v>0</v>
      </c>
      <c r="O31" s="295">
        <v>1.5432043286808901</v>
      </c>
      <c r="P31" s="295">
        <v>1.667674698364167</v>
      </c>
      <c r="Q31" s="295">
        <v>1.679886650873136</v>
      </c>
      <c r="R31" s="295">
        <v>1.609143859750267</v>
      </c>
      <c r="S31" s="295">
        <v>1.5119217353357961</v>
      </c>
      <c r="T31" s="295">
        <v>1.544625242020186</v>
      </c>
      <c r="U31" s="295">
        <v>1.6198961709288751</v>
      </c>
      <c r="V31" s="295">
        <v>1.58018101720875</v>
      </c>
      <c r="W31" s="295">
        <v>1.656421818871842</v>
      </c>
      <c r="X31" s="295">
        <v>1.949250965060265</v>
      </c>
      <c r="Y31" s="295">
        <v>2.0373892471971651</v>
      </c>
      <c r="DA31" s="122" t="s">
        <v>3006</v>
      </c>
    </row>
    <row r="32" spans="1:105" ht="12" customHeight="1" x14ac:dyDescent="0.25">
      <c r="A32" s="59" t="s">
        <v>159</v>
      </c>
      <c r="B32" s="295">
        <v>13.922315095886701</v>
      </c>
      <c r="C32" s="295">
        <v>11.90780333651932</v>
      </c>
      <c r="D32" s="295">
        <v>9.1526585450394649</v>
      </c>
      <c r="E32" s="295">
        <v>20.577520080489389</v>
      </c>
      <c r="F32" s="295">
        <v>27.398269739074848</v>
      </c>
      <c r="G32" s="295">
        <v>28.494441376630871</v>
      </c>
      <c r="H32" s="295">
        <v>22.99953331145387</v>
      </c>
      <c r="I32" s="295">
        <v>33.831968374993352</v>
      </c>
      <c r="J32" s="295">
        <v>29.871826721651701</v>
      </c>
      <c r="K32" s="295">
        <v>27.549799309781289</v>
      </c>
      <c r="L32" s="295">
        <v>53.081598949893227</v>
      </c>
      <c r="M32" s="295">
        <v>28.258465172217701</v>
      </c>
      <c r="N32" s="295">
        <v>29.236046355111359</v>
      </c>
      <c r="O32" s="295">
        <v>25.34088858561045</v>
      </c>
      <c r="P32" s="295">
        <v>22.694302324221098</v>
      </c>
      <c r="Q32" s="295">
        <v>19.472471026384461</v>
      </c>
      <c r="R32" s="295">
        <v>21.528161441899709</v>
      </c>
      <c r="S32" s="295">
        <v>21.901423795713839</v>
      </c>
      <c r="T32" s="295">
        <v>25.830264622909571</v>
      </c>
      <c r="U32" s="295">
        <v>23.568673015067059</v>
      </c>
      <c r="V32" s="295">
        <v>23.03639193703976</v>
      </c>
      <c r="W32" s="295">
        <v>24.11186531425157</v>
      </c>
      <c r="X32" s="295">
        <v>35.146020437979239</v>
      </c>
      <c r="Y32" s="295">
        <v>31.97880160510913</v>
      </c>
      <c r="DA32" s="122" t="s">
        <v>3007</v>
      </c>
    </row>
    <row r="33" spans="1:105" ht="12" customHeight="1" x14ac:dyDescent="0.25">
      <c r="A33" s="59" t="s">
        <v>32</v>
      </c>
      <c r="B33" s="295">
        <v>13.46675593066243</v>
      </c>
      <c r="C33" s="295">
        <v>10.10697234294393</v>
      </c>
      <c r="D33" s="295">
        <v>10.939386851278449</v>
      </c>
      <c r="E33" s="295">
        <v>11.97117850210196</v>
      </c>
      <c r="F33" s="295">
        <v>17.083284162892081</v>
      </c>
      <c r="G33" s="295">
        <v>19.44876394443946</v>
      </c>
      <c r="H33" s="295">
        <v>21.787092106862399</v>
      </c>
      <c r="I33" s="295">
        <v>26.601675762249659</v>
      </c>
      <c r="J33" s="295">
        <v>26.226623840916439</v>
      </c>
      <c r="K33" s="295">
        <v>26.894193990313241</v>
      </c>
      <c r="L33" s="295">
        <v>31.024307185324989</v>
      </c>
      <c r="M33" s="295">
        <v>38.319849087345979</v>
      </c>
      <c r="N33" s="295">
        <v>27.126047176695621</v>
      </c>
      <c r="O33" s="295">
        <v>8.2964196413581881</v>
      </c>
      <c r="P33" s="295">
        <v>3.5895883344455668</v>
      </c>
      <c r="Q33" s="295">
        <v>1.8501488217329809</v>
      </c>
      <c r="R33" s="295">
        <v>1.848606130729656</v>
      </c>
      <c r="S33" s="295">
        <v>1.7369160452558541</v>
      </c>
      <c r="T33" s="295">
        <v>1.7744862740373279</v>
      </c>
      <c r="U33" s="295">
        <v>1.8609585305749841</v>
      </c>
      <c r="V33" s="295">
        <v>0</v>
      </c>
      <c r="W33" s="295">
        <v>1.902919686693568</v>
      </c>
      <c r="X33" s="295">
        <v>2.2393257523291519</v>
      </c>
      <c r="Y33" s="295">
        <v>0</v>
      </c>
      <c r="DA33" s="122" t="s">
        <v>3008</v>
      </c>
    </row>
    <row r="34" spans="1:105" ht="12" customHeight="1" x14ac:dyDescent="0.25">
      <c r="A34" s="59" t="s">
        <v>35</v>
      </c>
      <c r="B34" s="295">
        <v>30.603380889429189</v>
      </c>
      <c r="C34" s="295">
        <v>33.547448023621762</v>
      </c>
      <c r="D34" s="295">
        <v>32.311502915160467</v>
      </c>
      <c r="E34" s="295">
        <v>98.388126282492436</v>
      </c>
      <c r="F34" s="295">
        <v>121.2902488465009</v>
      </c>
      <c r="G34" s="295">
        <v>130.7387918892756</v>
      </c>
      <c r="H34" s="295">
        <v>112.1952864163882</v>
      </c>
      <c r="I34" s="295">
        <v>116.4135189538906</v>
      </c>
      <c r="J34" s="295">
        <v>109.47463803982021</v>
      </c>
      <c r="K34" s="295">
        <v>118.93311871159391</v>
      </c>
      <c r="L34" s="295">
        <v>144.35145584682871</v>
      </c>
      <c r="M34" s="295">
        <v>159.5669047851643</v>
      </c>
      <c r="N34" s="295">
        <v>165.18036427653499</v>
      </c>
      <c r="O34" s="295">
        <v>178.68924714449071</v>
      </c>
      <c r="P34" s="295">
        <v>168.1561974994905</v>
      </c>
      <c r="Q34" s="295">
        <v>160.58431347180911</v>
      </c>
      <c r="R34" s="295">
        <v>171.21184133526529</v>
      </c>
      <c r="S34" s="295">
        <v>170.7620832617007</v>
      </c>
      <c r="T34" s="295">
        <v>158.82284108018499</v>
      </c>
      <c r="U34" s="295">
        <v>145.70690338889099</v>
      </c>
      <c r="V34" s="295">
        <v>148.45655077204961</v>
      </c>
      <c r="W34" s="295">
        <v>162.68577846365</v>
      </c>
      <c r="X34" s="295">
        <v>121.8476773957012</v>
      </c>
      <c r="Y34" s="295">
        <v>111.9200255093829</v>
      </c>
      <c r="DA34" s="122" t="s">
        <v>3009</v>
      </c>
    </row>
    <row r="35" spans="1:105" ht="12" customHeight="1" x14ac:dyDescent="0.25">
      <c r="A35" s="60" t="s">
        <v>2920</v>
      </c>
      <c r="B35" s="329">
        <v>50.847123198364507</v>
      </c>
      <c r="C35" s="329">
        <v>48.257307573474662</v>
      </c>
      <c r="D35" s="329">
        <v>45.437013716676219</v>
      </c>
      <c r="E35" s="329">
        <v>39.317983803503601</v>
      </c>
      <c r="F35" s="329">
        <v>39.709833654464958</v>
      </c>
      <c r="G35" s="329">
        <v>40.472669149007316</v>
      </c>
      <c r="H35" s="329">
        <v>38.366084900931817</v>
      </c>
      <c r="I35" s="329">
        <v>29.691014406265658</v>
      </c>
      <c r="J35" s="329">
        <v>25.216948870869011</v>
      </c>
      <c r="K35" s="329">
        <v>17.699220973977312</v>
      </c>
      <c r="L35" s="329">
        <v>22.817299394751259</v>
      </c>
      <c r="M35" s="329">
        <v>13.67358121318374</v>
      </c>
      <c r="N35" s="329">
        <v>12.201434146905999</v>
      </c>
      <c r="O35" s="329">
        <v>14.288082421390611</v>
      </c>
      <c r="P35" s="329">
        <v>10.939866645718769</v>
      </c>
      <c r="Q35" s="329">
        <v>9.7533570538112038</v>
      </c>
      <c r="R35" s="329">
        <v>10.21018614712874</v>
      </c>
      <c r="S35" s="329">
        <v>11.811682912520549</v>
      </c>
      <c r="T35" s="329">
        <v>12.166398568119799</v>
      </c>
      <c r="U35" s="329">
        <v>10.22016809387117</v>
      </c>
      <c r="V35" s="329">
        <v>10.878197315665719</v>
      </c>
      <c r="W35" s="329">
        <v>10.741161320939829</v>
      </c>
      <c r="X35" s="329">
        <v>6.1725344782162743</v>
      </c>
      <c r="Y35" s="329">
        <v>6.1600531527242159</v>
      </c>
      <c r="DA35" s="72" t="s">
        <v>3010</v>
      </c>
    </row>
    <row r="36" spans="1:105" ht="12" customHeight="1" x14ac:dyDescent="0.25">
      <c r="A36" s="64" t="s">
        <v>28</v>
      </c>
      <c r="B36" s="229">
        <v>1.2130087900915141</v>
      </c>
      <c r="C36" s="229">
        <v>0.32397904115422121</v>
      </c>
      <c r="D36" s="229">
        <v>0.33902545534280848</v>
      </c>
      <c r="E36" s="229">
        <v>0.1675444505597386</v>
      </c>
      <c r="F36" s="229">
        <v>1.7082828352363999</v>
      </c>
      <c r="G36" s="229">
        <v>1.844019442508706</v>
      </c>
      <c r="H36" s="229">
        <v>0.90645557613741756</v>
      </c>
      <c r="I36" s="229">
        <v>0.55799375778404836</v>
      </c>
      <c r="J36" s="229">
        <v>0.32591355658621501</v>
      </c>
      <c r="K36" s="229">
        <v>0.26891950374811507</v>
      </c>
      <c r="L36" s="229">
        <v>0.17563625826894669</v>
      </c>
      <c r="M36" s="229">
        <v>0.13881393662780611</v>
      </c>
      <c r="N36" s="229">
        <v>0.13254441474163919</v>
      </c>
      <c r="O36" s="229">
        <v>0.14967463898133571</v>
      </c>
      <c r="P36" s="229">
        <v>6.8235799446547674E-2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2.4605029956122532E-4</v>
      </c>
      <c r="Y36" s="229">
        <v>4.4654472738092762E-4</v>
      </c>
      <c r="DA36" s="73" t="s">
        <v>3011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3012</v>
      </c>
    </row>
    <row r="38" spans="1:105" ht="12" customHeight="1" x14ac:dyDescent="0.25">
      <c r="A38" s="64" t="s">
        <v>31</v>
      </c>
      <c r="B38" s="229">
        <v>1.6321464970400981</v>
      </c>
      <c r="C38" s="229">
        <v>1.837241964947852</v>
      </c>
      <c r="D38" s="229">
        <v>1.6329173794996881</v>
      </c>
      <c r="E38" s="229">
        <v>0.17467907297893481</v>
      </c>
      <c r="F38" s="229">
        <v>0.32729297258360218</v>
      </c>
      <c r="G38" s="229">
        <v>0.3223725551505322</v>
      </c>
      <c r="H38" s="229">
        <v>0.33015094310733412</v>
      </c>
      <c r="I38" s="229">
        <v>0.2925442698122408</v>
      </c>
      <c r="J38" s="229">
        <v>0.28942700528986198</v>
      </c>
      <c r="K38" s="229">
        <v>0.24789651870821111</v>
      </c>
      <c r="L38" s="229">
        <v>0.1236523915228796</v>
      </c>
      <c r="M38" s="229">
        <v>9.6264985813304782E-2</v>
      </c>
      <c r="N38" s="229">
        <v>0</v>
      </c>
      <c r="O38" s="229">
        <v>0.1020174713856718</v>
      </c>
      <c r="P38" s="229">
        <v>9.2450923044532091E-2</v>
      </c>
      <c r="Q38" s="229">
        <v>8.8641622440156304E-2</v>
      </c>
      <c r="R38" s="229">
        <v>8.3098961759736592E-2</v>
      </c>
      <c r="S38" s="229">
        <v>9.0385101288158104E-2</v>
      </c>
      <c r="T38" s="229">
        <v>8.7934195033989582E-2</v>
      </c>
      <c r="U38" s="229">
        <v>8.2293148885648371E-2</v>
      </c>
      <c r="V38" s="229">
        <v>8.5269530580048172E-2</v>
      </c>
      <c r="W38" s="229">
        <v>7.9555799039805628E-2</v>
      </c>
      <c r="X38" s="229">
        <v>5.7610238500313958E-2</v>
      </c>
      <c r="Y38" s="229">
        <v>5.10048714060264E-2</v>
      </c>
      <c r="DA38" s="73" t="s">
        <v>3013</v>
      </c>
    </row>
    <row r="39" spans="1:105" ht="12" customHeight="1" x14ac:dyDescent="0.25">
      <c r="A39" s="64" t="s">
        <v>159</v>
      </c>
      <c r="B39" s="229">
        <v>10.827945782635551</v>
      </c>
      <c r="C39" s="229">
        <v>9.3232588235083398</v>
      </c>
      <c r="D39" s="229">
        <v>7.1568330773763389</v>
      </c>
      <c r="E39" s="229">
        <v>6.1252782831699069</v>
      </c>
      <c r="F39" s="229">
        <v>6.2266891086902678</v>
      </c>
      <c r="G39" s="229">
        <v>6.1077143684850661</v>
      </c>
      <c r="H39" s="229">
        <v>5.4398667011757667</v>
      </c>
      <c r="I39" s="229">
        <v>5.5173635115654491</v>
      </c>
      <c r="J39" s="229">
        <v>4.4384929138151197</v>
      </c>
      <c r="K39" s="229">
        <v>2.7303016100642079</v>
      </c>
      <c r="L39" s="229">
        <v>5.2320135588681707</v>
      </c>
      <c r="M39" s="229">
        <v>1.679237131582292</v>
      </c>
      <c r="N39" s="229">
        <v>1.592681706048124</v>
      </c>
      <c r="O39" s="229">
        <v>1.675224290214256</v>
      </c>
      <c r="P39" s="229">
        <v>1.258104593050408</v>
      </c>
      <c r="Q39" s="229">
        <v>1.027492791731224</v>
      </c>
      <c r="R39" s="229">
        <v>1.111751353726385</v>
      </c>
      <c r="S39" s="229">
        <v>1.3093021694610489</v>
      </c>
      <c r="T39" s="229">
        <v>1.4704948911490121</v>
      </c>
      <c r="U39" s="229">
        <v>1.1973238484500599</v>
      </c>
      <c r="V39" s="229">
        <v>1.2430869029164471</v>
      </c>
      <c r="W39" s="229">
        <v>1.1580617265244271</v>
      </c>
      <c r="X39" s="229">
        <v>1.038742910000968</v>
      </c>
      <c r="Y39" s="229">
        <v>0.80057095905030917</v>
      </c>
      <c r="DA39" s="73" t="s">
        <v>3014</v>
      </c>
    </row>
    <row r="40" spans="1:105" ht="12" customHeight="1" x14ac:dyDescent="0.25">
      <c r="A40" s="64" t="s">
        <v>32</v>
      </c>
      <c r="B40" s="229">
        <v>10.47363905219181</v>
      </c>
      <c r="C40" s="229">
        <v>7.9132915124923748</v>
      </c>
      <c r="D40" s="229">
        <v>8.5539480445140814</v>
      </c>
      <c r="E40" s="229">
        <v>3.5634420190604259</v>
      </c>
      <c r="F40" s="229">
        <v>3.8824458789101972</v>
      </c>
      <c r="G40" s="229">
        <v>4.1687953598609022</v>
      </c>
      <c r="H40" s="229">
        <v>5.1530992069542192</v>
      </c>
      <c r="I40" s="229">
        <v>4.3382375382455152</v>
      </c>
      <c r="J40" s="229">
        <v>3.8968719642052712</v>
      </c>
      <c r="K40" s="229">
        <v>2.6653283505793461</v>
      </c>
      <c r="L40" s="229">
        <v>3.0579258925740782</v>
      </c>
      <c r="M40" s="229">
        <v>2.277126980249621</v>
      </c>
      <c r="N40" s="229">
        <v>1.4777360307532921</v>
      </c>
      <c r="O40" s="229">
        <v>0.54845605188864299</v>
      </c>
      <c r="P40" s="229">
        <v>0.19899609629797821</v>
      </c>
      <c r="Q40" s="229">
        <v>9.7625749468819412E-2</v>
      </c>
      <c r="R40" s="229">
        <v>9.5465206069368577E-2</v>
      </c>
      <c r="S40" s="229">
        <v>0.1038356212562879</v>
      </c>
      <c r="T40" s="229">
        <v>0.1010199871538138</v>
      </c>
      <c r="U40" s="229">
        <v>9.4539477390584312E-2</v>
      </c>
      <c r="V40" s="229">
        <v>0</v>
      </c>
      <c r="W40" s="229">
        <v>9.1394773033472293E-2</v>
      </c>
      <c r="X40" s="229">
        <v>6.6183417622465546E-2</v>
      </c>
      <c r="Y40" s="229">
        <v>0</v>
      </c>
      <c r="DA40" s="73" t="s">
        <v>3015</v>
      </c>
    </row>
    <row r="41" spans="1:105" ht="12" customHeight="1" x14ac:dyDescent="0.25">
      <c r="A41" s="64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3016</v>
      </c>
    </row>
    <row r="42" spans="1:105" ht="12" customHeight="1" x14ac:dyDescent="0.25">
      <c r="A42" s="64" t="s">
        <v>35</v>
      </c>
      <c r="B42" s="229">
        <v>23.80148321265813</v>
      </c>
      <c r="C42" s="229">
        <v>26.266098956572371</v>
      </c>
      <c r="D42" s="229">
        <v>25.265668079390291</v>
      </c>
      <c r="E42" s="229">
        <v>29.28703997773459</v>
      </c>
      <c r="F42" s="229">
        <v>27.565122859044489</v>
      </c>
      <c r="G42" s="229">
        <v>28.023542809138679</v>
      </c>
      <c r="H42" s="229">
        <v>26.536512473557089</v>
      </c>
      <c r="I42" s="229">
        <v>18.984875328858411</v>
      </c>
      <c r="J42" s="229">
        <v>16.266243430972541</v>
      </c>
      <c r="K42" s="229">
        <v>11.786774990877429</v>
      </c>
      <c r="L42" s="229">
        <v>14.228071293517189</v>
      </c>
      <c r="M42" s="229">
        <v>9.4821381789107111</v>
      </c>
      <c r="N42" s="229">
        <v>8.9984719953629444</v>
      </c>
      <c r="O42" s="229">
        <v>11.8127099689207</v>
      </c>
      <c r="P42" s="229">
        <v>9.3220792338793093</v>
      </c>
      <c r="Q42" s="229">
        <v>8.4734610380892814</v>
      </c>
      <c r="R42" s="229">
        <v>8.8416745151308991</v>
      </c>
      <c r="S42" s="229">
        <v>10.208430655544319</v>
      </c>
      <c r="T42" s="229">
        <v>9.0416486170661745</v>
      </c>
      <c r="U42" s="229">
        <v>7.4021286730822577</v>
      </c>
      <c r="V42" s="229">
        <v>8.0109938405831738</v>
      </c>
      <c r="W42" s="229">
        <v>7.8135876686914401</v>
      </c>
      <c r="X42" s="229">
        <v>3.6012159959395662</v>
      </c>
      <c r="Y42" s="229">
        <v>2.8018536549745732</v>
      </c>
      <c r="DA42" s="73" t="s">
        <v>3017</v>
      </c>
    </row>
    <row r="43" spans="1:105" ht="12" customHeight="1" x14ac:dyDescent="0.25">
      <c r="A43" s="64" t="s">
        <v>36</v>
      </c>
      <c r="B43" s="229">
        <v>2.898899863747419</v>
      </c>
      <c r="C43" s="229">
        <v>2.593437274799494</v>
      </c>
      <c r="D43" s="229">
        <v>2.4886216805530141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3018</v>
      </c>
    </row>
    <row r="44" spans="1:105" ht="12" customHeight="1" x14ac:dyDescent="0.25">
      <c r="A44" s="64" t="s">
        <v>38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6.224613863433163E-3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6.6135852081722513E-2</v>
      </c>
      <c r="R44" s="229">
        <v>7.8196110442349365E-2</v>
      </c>
      <c r="S44" s="229">
        <v>9.9729364970734688E-2</v>
      </c>
      <c r="T44" s="229">
        <v>1.465300877716804</v>
      </c>
      <c r="U44" s="229">
        <v>1.443882946062615</v>
      </c>
      <c r="V44" s="229">
        <v>1.53884704158605</v>
      </c>
      <c r="W44" s="229">
        <v>1.5985613536506831</v>
      </c>
      <c r="X44" s="229">
        <v>1.4085358658534</v>
      </c>
      <c r="Y44" s="229">
        <v>2.506177122565926</v>
      </c>
      <c r="DA44" s="73" t="s">
        <v>3019</v>
      </c>
    </row>
    <row r="45" spans="1:105" ht="12" customHeight="1" x14ac:dyDescent="0.25">
      <c r="A45" s="64" t="s">
        <v>39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3020</v>
      </c>
    </row>
    <row r="46" spans="1:105" ht="12" customHeight="1" x14ac:dyDescent="0.25">
      <c r="A46" s="60" t="s">
        <v>2932</v>
      </c>
      <c r="B46" s="329">
        <v>0</v>
      </c>
      <c r="C46" s="329">
        <v>0</v>
      </c>
      <c r="D46" s="329">
        <v>0</v>
      </c>
      <c r="E46" s="329">
        <v>0</v>
      </c>
      <c r="F46" s="329">
        <v>0</v>
      </c>
      <c r="G46" s="329">
        <v>0</v>
      </c>
      <c r="H46" s="329">
        <v>0</v>
      </c>
      <c r="I46" s="329">
        <v>0</v>
      </c>
      <c r="J46" s="329">
        <v>0</v>
      </c>
      <c r="K46" s="329">
        <v>0</v>
      </c>
      <c r="L46" s="329">
        <v>0</v>
      </c>
      <c r="M46" s="329">
        <v>0</v>
      </c>
      <c r="N46" s="329">
        <v>0</v>
      </c>
      <c r="O46" s="329">
        <v>0</v>
      </c>
      <c r="P46" s="329">
        <v>0</v>
      </c>
      <c r="Q46" s="329">
        <v>0</v>
      </c>
      <c r="R46" s="329">
        <v>0</v>
      </c>
      <c r="S46" s="329">
        <v>0</v>
      </c>
      <c r="T46" s="329">
        <v>0</v>
      </c>
      <c r="U46" s="329">
        <v>0</v>
      </c>
      <c r="V46" s="329">
        <v>0</v>
      </c>
      <c r="W46" s="329">
        <v>0</v>
      </c>
      <c r="X46" s="329">
        <v>0</v>
      </c>
      <c r="Y46" s="329">
        <v>0</v>
      </c>
      <c r="DA46" s="72" t="s">
        <v>3021</v>
      </c>
    </row>
    <row r="47" spans="1:105" ht="12" customHeight="1" x14ac:dyDescent="0.25">
      <c r="A47" s="60" t="s">
        <v>2934</v>
      </c>
      <c r="B47" s="329">
        <v>0</v>
      </c>
      <c r="C47" s="329">
        <v>0</v>
      </c>
      <c r="D47" s="329">
        <v>0</v>
      </c>
      <c r="E47" s="329">
        <v>0</v>
      </c>
      <c r="F47" s="329">
        <v>0</v>
      </c>
      <c r="G47" s="329">
        <v>0</v>
      </c>
      <c r="H47" s="329">
        <v>0</v>
      </c>
      <c r="I47" s="329">
        <v>0</v>
      </c>
      <c r="J47" s="329">
        <v>0</v>
      </c>
      <c r="K47" s="329">
        <v>0</v>
      </c>
      <c r="L47" s="329">
        <v>0</v>
      </c>
      <c r="M47" s="329">
        <v>0</v>
      </c>
      <c r="N47" s="329">
        <v>0</v>
      </c>
      <c r="O47" s="329">
        <v>0</v>
      </c>
      <c r="P47" s="329">
        <v>0</v>
      </c>
      <c r="Q47" s="329">
        <v>0</v>
      </c>
      <c r="R47" s="329">
        <v>0</v>
      </c>
      <c r="S47" s="329">
        <v>0</v>
      </c>
      <c r="T47" s="329">
        <v>0</v>
      </c>
      <c r="U47" s="329">
        <v>0</v>
      </c>
      <c r="V47" s="329">
        <v>0</v>
      </c>
      <c r="W47" s="329">
        <v>0</v>
      </c>
      <c r="X47" s="329">
        <v>0</v>
      </c>
      <c r="Y47" s="329">
        <v>0</v>
      </c>
      <c r="DA47" s="72" t="s">
        <v>3022</v>
      </c>
    </row>
    <row r="48" spans="1:105" ht="12" customHeight="1" x14ac:dyDescent="0.25">
      <c r="A48" s="132" t="s">
        <v>2936</v>
      </c>
      <c r="B48" s="316">
        <v>0</v>
      </c>
      <c r="C48" s="316">
        <v>0</v>
      </c>
      <c r="D48" s="316">
        <v>0</v>
      </c>
      <c r="E48" s="316">
        <v>0</v>
      </c>
      <c r="F48" s="316">
        <v>0</v>
      </c>
      <c r="G48" s="316">
        <v>0</v>
      </c>
      <c r="H48" s="316">
        <v>0</v>
      </c>
      <c r="I48" s="316">
        <v>0</v>
      </c>
      <c r="J48" s="316">
        <v>0</v>
      </c>
      <c r="K48" s="316">
        <v>0</v>
      </c>
      <c r="L48" s="316">
        <v>0</v>
      </c>
      <c r="M48" s="316">
        <v>0</v>
      </c>
      <c r="N48" s="316">
        <v>0</v>
      </c>
      <c r="O48" s="316">
        <v>0</v>
      </c>
      <c r="P48" s="316">
        <v>0</v>
      </c>
      <c r="Q48" s="316">
        <v>0</v>
      </c>
      <c r="R48" s="316">
        <v>0</v>
      </c>
      <c r="S48" s="316">
        <v>0</v>
      </c>
      <c r="T48" s="316">
        <v>0</v>
      </c>
      <c r="U48" s="316">
        <v>0</v>
      </c>
      <c r="V48" s="316">
        <v>0</v>
      </c>
      <c r="W48" s="316">
        <v>0</v>
      </c>
      <c r="X48" s="316">
        <v>0</v>
      </c>
      <c r="Y48" s="316">
        <v>0</v>
      </c>
      <c r="DA48" s="139" t="s">
        <v>3023</v>
      </c>
    </row>
    <row r="49" spans="1:105" ht="12" customHeight="1" x14ac:dyDescent="0.25">
      <c r="A49" s="172"/>
      <c r="B49" s="172"/>
      <c r="C49" s="172"/>
      <c r="D49" s="172"/>
      <c r="E49" s="172"/>
      <c r="F49" s="172"/>
      <c r="G49" s="172"/>
      <c r="H49" s="172"/>
      <c r="I49" s="172"/>
      <c r="J49" s="172"/>
      <c r="K49" s="172"/>
      <c r="L49" s="172"/>
      <c r="M49" s="172"/>
      <c r="N49" s="172"/>
      <c r="O49" s="172"/>
      <c r="P49" s="172"/>
      <c r="Q49" s="172"/>
      <c r="R49" s="172"/>
      <c r="S49" s="172"/>
      <c r="T49" s="172"/>
      <c r="U49" s="172"/>
      <c r="V49" s="172"/>
      <c r="W49" s="172"/>
      <c r="X49" s="172"/>
      <c r="Y49" s="172"/>
      <c r="DA49" s="176"/>
    </row>
    <row r="50" spans="1:105" ht="15" customHeight="1" x14ac:dyDescent="0.25">
      <c r="A50" s="32" t="s">
        <v>429</v>
      </c>
      <c r="B50" s="257"/>
      <c r="C50" s="257"/>
      <c r="D50" s="257"/>
      <c r="E50" s="257"/>
      <c r="F50" s="257"/>
      <c r="G50" s="257"/>
      <c r="H50" s="257"/>
      <c r="I50" s="257"/>
      <c r="J50" s="257"/>
      <c r="K50" s="257"/>
      <c r="L50" s="257"/>
      <c r="M50" s="257"/>
      <c r="N50" s="257"/>
      <c r="O50" s="257"/>
      <c r="P50" s="257"/>
      <c r="Q50" s="257"/>
      <c r="R50" s="257"/>
      <c r="S50" s="257"/>
      <c r="T50" s="257"/>
      <c r="U50" s="257"/>
      <c r="V50" s="257"/>
      <c r="W50" s="257"/>
      <c r="X50" s="257"/>
      <c r="Y50" s="257"/>
      <c r="DA50" s="88"/>
    </row>
    <row r="51" spans="1:105" ht="12" customHeight="1" x14ac:dyDescent="0.25">
      <c r="A51" s="172"/>
      <c r="B51" s="172"/>
      <c r="C51" s="172"/>
      <c r="D51" s="172"/>
      <c r="E51" s="172"/>
      <c r="F51" s="172"/>
      <c r="G51" s="172"/>
      <c r="H51" s="172"/>
      <c r="I51" s="172"/>
      <c r="J51" s="172"/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V51" s="172"/>
      <c r="W51" s="172"/>
      <c r="X51" s="172"/>
      <c r="Y51" s="172"/>
      <c r="DA51" s="176"/>
    </row>
    <row r="52" spans="1:105" ht="12" customHeight="1" x14ac:dyDescent="0.25">
      <c r="A52" s="35" t="s">
        <v>26</v>
      </c>
      <c r="B52" s="232">
        <f t="shared" ref="B52:Y52" si="1">SUM(B$53:B$57,B$58,B$59,B$61:B$64,B$65)</f>
        <v>0.99999999999999978</v>
      </c>
      <c r="C52" s="232">
        <f t="shared" si="1"/>
        <v>1.0000000000000002</v>
      </c>
      <c r="D52" s="232">
        <f t="shared" si="1"/>
        <v>1</v>
      </c>
      <c r="E52" s="232">
        <f t="shared" si="1"/>
        <v>1</v>
      </c>
      <c r="F52" s="232">
        <f t="shared" si="1"/>
        <v>0.99999999999999978</v>
      </c>
      <c r="G52" s="232">
        <f t="shared" si="1"/>
        <v>0.99999999999999989</v>
      </c>
      <c r="H52" s="232">
        <f t="shared" si="1"/>
        <v>1</v>
      </c>
      <c r="I52" s="232">
        <f t="shared" si="1"/>
        <v>1.0000000000000002</v>
      </c>
      <c r="J52" s="232">
        <f t="shared" si="1"/>
        <v>1.0000000000000002</v>
      </c>
      <c r="K52" s="232">
        <f t="shared" si="1"/>
        <v>1.0000000000000002</v>
      </c>
      <c r="L52" s="232">
        <f t="shared" si="1"/>
        <v>1</v>
      </c>
      <c r="M52" s="232">
        <f t="shared" si="1"/>
        <v>1.0000000000000002</v>
      </c>
      <c r="N52" s="232">
        <f t="shared" si="1"/>
        <v>1.0000000000000002</v>
      </c>
      <c r="O52" s="232">
        <f t="shared" si="1"/>
        <v>1</v>
      </c>
      <c r="P52" s="232">
        <f t="shared" si="1"/>
        <v>0.99999999999999967</v>
      </c>
      <c r="Q52" s="232">
        <f t="shared" si="1"/>
        <v>0.99999999999999967</v>
      </c>
      <c r="R52" s="232">
        <f t="shared" si="1"/>
        <v>0.99999999999999978</v>
      </c>
      <c r="S52" s="232">
        <f t="shared" si="1"/>
        <v>1</v>
      </c>
      <c r="T52" s="232">
        <f t="shared" si="1"/>
        <v>1</v>
      </c>
      <c r="U52" s="232">
        <f t="shared" si="1"/>
        <v>1.0000000000000002</v>
      </c>
      <c r="V52" s="232">
        <f t="shared" si="1"/>
        <v>0.99999999999999989</v>
      </c>
      <c r="W52" s="232">
        <f t="shared" si="1"/>
        <v>1.0000000000000002</v>
      </c>
      <c r="X52" s="232">
        <f t="shared" si="1"/>
        <v>1.0000000000000002</v>
      </c>
      <c r="Y52" s="232">
        <f t="shared" si="1"/>
        <v>1.0000000000000002</v>
      </c>
      <c r="DA52" s="95"/>
    </row>
    <row r="53" spans="1:105" ht="12" customHeight="1" x14ac:dyDescent="0.25">
      <c r="A53" s="55" t="s">
        <v>91</v>
      </c>
      <c r="B53" s="299">
        <f t="shared" ref="B53:Y53" si="2">IF(B$6=0,0,B$6/B$5)</f>
        <v>0</v>
      </c>
      <c r="C53" s="299">
        <f t="shared" si="2"/>
        <v>0</v>
      </c>
      <c r="D53" s="299">
        <f t="shared" si="2"/>
        <v>0</v>
      </c>
      <c r="E53" s="299">
        <f t="shared" si="2"/>
        <v>0</v>
      </c>
      <c r="F53" s="299">
        <f t="shared" si="2"/>
        <v>0</v>
      </c>
      <c r="G53" s="299">
        <f t="shared" si="2"/>
        <v>0</v>
      </c>
      <c r="H53" s="299">
        <f t="shared" si="2"/>
        <v>0</v>
      </c>
      <c r="I53" s="299">
        <f t="shared" si="2"/>
        <v>0</v>
      </c>
      <c r="J53" s="299">
        <f t="shared" si="2"/>
        <v>0</v>
      </c>
      <c r="K53" s="299">
        <f t="shared" si="2"/>
        <v>0</v>
      </c>
      <c r="L53" s="299">
        <f t="shared" si="2"/>
        <v>0</v>
      </c>
      <c r="M53" s="299">
        <f t="shared" si="2"/>
        <v>0</v>
      </c>
      <c r="N53" s="299">
        <f t="shared" si="2"/>
        <v>0</v>
      </c>
      <c r="O53" s="299">
        <f t="shared" si="2"/>
        <v>0</v>
      </c>
      <c r="P53" s="299">
        <f t="shared" si="2"/>
        <v>0</v>
      </c>
      <c r="Q53" s="299">
        <f t="shared" si="2"/>
        <v>0</v>
      </c>
      <c r="R53" s="299">
        <f t="shared" si="2"/>
        <v>0</v>
      </c>
      <c r="S53" s="299">
        <f t="shared" si="2"/>
        <v>0</v>
      </c>
      <c r="T53" s="299">
        <f t="shared" si="2"/>
        <v>0</v>
      </c>
      <c r="U53" s="299">
        <f t="shared" si="2"/>
        <v>0</v>
      </c>
      <c r="V53" s="299">
        <f t="shared" si="2"/>
        <v>0</v>
      </c>
      <c r="W53" s="299">
        <f t="shared" si="2"/>
        <v>0</v>
      </c>
      <c r="X53" s="299">
        <f t="shared" si="2"/>
        <v>0</v>
      </c>
      <c r="Y53" s="299">
        <f t="shared" si="2"/>
        <v>0</v>
      </c>
      <c r="DA53" s="67"/>
    </row>
    <row r="54" spans="1:105" ht="12" customHeight="1" x14ac:dyDescent="0.25">
      <c r="A54" s="173" t="s">
        <v>92</v>
      </c>
      <c r="B54" s="233">
        <f t="shared" ref="B54:Y54" si="3">IF(B$7=0,0,B$7/B$5)</f>
        <v>0</v>
      </c>
      <c r="C54" s="233">
        <f t="shared" si="3"/>
        <v>0</v>
      </c>
      <c r="D54" s="233">
        <f t="shared" si="3"/>
        <v>0</v>
      </c>
      <c r="E54" s="233">
        <f t="shared" si="3"/>
        <v>0</v>
      </c>
      <c r="F54" s="233">
        <f t="shared" si="3"/>
        <v>0</v>
      </c>
      <c r="G54" s="233">
        <f t="shared" si="3"/>
        <v>0</v>
      </c>
      <c r="H54" s="233">
        <f t="shared" si="3"/>
        <v>0</v>
      </c>
      <c r="I54" s="233">
        <f t="shared" si="3"/>
        <v>0</v>
      </c>
      <c r="J54" s="233">
        <f t="shared" si="3"/>
        <v>0</v>
      </c>
      <c r="K54" s="233">
        <f t="shared" si="3"/>
        <v>0</v>
      </c>
      <c r="L54" s="233">
        <f t="shared" si="3"/>
        <v>0</v>
      </c>
      <c r="M54" s="233">
        <f t="shared" si="3"/>
        <v>0</v>
      </c>
      <c r="N54" s="233">
        <f t="shared" si="3"/>
        <v>0</v>
      </c>
      <c r="O54" s="233">
        <f t="shared" si="3"/>
        <v>0</v>
      </c>
      <c r="P54" s="233">
        <f t="shared" si="3"/>
        <v>0</v>
      </c>
      <c r="Q54" s="233">
        <f t="shared" si="3"/>
        <v>0</v>
      </c>
      <c r="R54" s="233">
        <f t="shared" si="3"/>
        <v>0</v>
      </c>
      <c r="S54" s="233">
        <f t="shared" si="3"/>
        <v>0</v>
      </c>
      <c r="T54" s="233">
        <f t="shared" si="3"/>
        <v>0</v>
      </c>
      <c r="U54" s="233">
        <f t="shared" si="3"/>
        <v>0</v>
      </c>
      <c r="V54" s="233">
        <f t="shared" si="3"/>
        <v>0</v>
      </c>
      <c r="W54" s="233">
        <f t="shared" si="3"/>
        <v>0</v>
      </c>
      <c r="X54" s="233">
        <f t="shared" si="3"/>
        <v>0</v>
      </c>
      <c r="Y54" s="233">
        <f t="shared" si="3"/>
        <v>0</v>
      </c>
      <c r="DA54" s="177"/>
    </row>
    <row r="55" spans="1:105" ht="12" customHeight="1" x14ac:dyDescent="0.25">
      <c r="A55" s="173" t="s">
        <v>93</v>
      </c>
      <c r="B55" s="233">
        <f t="shared" ref="B55:Y55" si="4">IF(B$8=0,0,B$8/B$5)</f>
        <v>0</v>
      </c>
      <c r="C55" s="233">
        <f t="shared" si="4"/>
        <v>0</v>
      </c>
      <c r="D55" s="233">
        <f t="shared" si="4"/>
        <v>0</v>
      </c>
      <c r="E55" s="233">
        <f t="shared" si="4"/>
        <v>0</v>
      </c>
      <c r="F55" s="233">
        <f t="shared" si="4"/>
        <v>0</v>
      </c>
      <c r="G55" s="233">
        <f t="shared" si="4"/>
        <v>0</v>
      </c>
      <c r="H55" s="233">
        <f t="shared" si="4"/>
        <v>0</v>
      </c>
      <c r="I55" s="233">
        <f t="shared" si="4"/>
        <v>0</v>
      </c>
      <c r="J55" s="233">
        <f t="shared" si="4"/>
        <v>0</v>
      </c>
      <c r="K55" s="233">
        <f t="shared" si="4"/>
        <v>0</v>
      </c>
      <c r="L55" s="233">
        <f t="shared" si="4"/>
        <v>0</v>
      </c>
      <c r="M55" s="233">
        <f t="shared" si="4"/>
        <v>0</v>
      </c>
      <c r="N55" s="233">
        <f t="shared" si="4"/>
        <v>0</v>
      </c>
      <c r="O55" s="233">
        <f t="shared" si="4"/>
        <v>0</v>
      </c>
      <c r="P55" s="233">
        <f t="shared" si="4"/>
        <v>0</v>
      </c>
      <c r="Q55" s="233">
        <f t="shared" si="4"/>
        <v>0</v>
      </c>
      <c r="R55" s="233">
        <f t="shared" si="4"/>
        <v>0</v>
      </c>
      <c r="S55" s="233">
        <f t="shared" si="4"/>
        <v>0</v>
      </c>
      <c r="T55" s="233">
        <f t="shared" si="4"/>
        <v>0</v>
      </c>
      <c r="U55" s="233">
        <f t="shared" si="4"/>
        <v>0</v>
      </c>
      <c r="V55" s="233">
        <f t="shared" si="4"/>
        <v>0</v>
      </c>
      <c r="W55" s="233">
        <f t="shared" si="4"/>
        <v>0</v>
      </c>
      <c r="X55" s="233">
        <f t="shared" si="4"/>
        <v>0</v>
      </c>
      <c r="Y55" s="233">
        <f t="shared" si="4"/>
        <v>0</v>
      </c>
      <c r="DA55" s="177"/>
    </row>
    <row r="56" spans="1:105" ht="12" customHeight="1" x14ac:dyDescent="0.25">
      <c r="A56" s="173" t="s">
        <v>94</v>
      </c>
      <c r="B56" s="233">
        <f t="shared" ref="B56:Y56" si="5">IF(B$9=0,0,B$9/B$5)</f>
        <v>0</v>
      </c>
      <c r="C56" s="233">
        <f t="shared" si="5"/>
        <v>0</v>
      </c>
      <c r="D56" s="233">
        <f t="shared" si="5"/>
        <v>0</v>
      </c>
      <c r="E56" s="233">
        <f t="shared" si="5"/>
        <v>0</v>
      </c>
      <c r="F56" s="233">
        <f t="shared" si="5"/>
        <v>0</v>
      </c>
      <c r="G56" s="233">
        <f t="shared" si="5"/>
        <v>0</v>
      </c>
      <c r="H56" s="233">
        <f t="shared" si="5"/>
        <v>0</v>
      </c>
      <c r="I56" s="233">
        <f t="shared" si="5"/>
        <v>0</v>
      </c>
      <c r="J56" s="233">
        <f t="shared" si="5"/>
        <v>0</v>
      </c>
      <c r="K56" s="233">
        <f t="shared" si="5"/>
        <v>0</v>
      </c>
      <c r="L56" s="233">
        <f t="shared" si="5"/>
        <v>0</v>
      </c>
      <c r="M56" s="233">
        <f t="shared" si="5"/>
        <v>0</v>
      </c>
      <c r="N56" s="233">
        <f t="shared" si="5"/>
        <v>0</v>
      </c>
      <c r="O56" s="233">
        <f t="shared" si="5"/>
        <v>0</v>
      </c>
      <c r="P56" s="233">
        <f t="shared" si="5"/>
        <v>0</v>
      </c>
      <c r="Q56" s="233">
        <f t="shared" si="5"/>
        <v>0</v>
      </c>
      <c r="R56" s="233">
        <f t="shared" si="5"/>
        <v>0</v>
      </c>
      <c r="S56" s="233">
        <f t="shared" si="5"/>
        <v>0</v>
      </c>
      <c r="T56" s="233">
        <f t="shared" si="5"/>
        <v>0</v>
      </c>
      <c r="U56" s="233">
        <f t="shared" si="5"/>
        <v>0</v>
      </c>
      <c r="V56" s="233">
        <f t="shared" si="5"/>
        <v>0</v>
      </c>
      <c r="W56" s="233">
        <f t="shared" si="5"/>
        <v>0</v>
      </c>
      <c r="X56" s="233">
        <f t="shared" si="5"/>
        <v>0</v>
      </c>
      <c r="Y56" s="233">
        <f t="shared" si="5"/>
        <v>0</v>
      </c>
      <c r="DA56" s="177"/>
    </row>
    <row r="57" spans="1:105" ht="12" customHeight="1" x14ac:dyDescent="0.25">
      <c r="A57" s="56" t="s">
        <v>95</v>
      </c>
      <c r="B57" s="300">
        <f t="shared" ref="B57:Y57" si="6">IF(B$10=0,0,B$10/B$5)</f>
        <v>3.9195456783021965E-3</v>
      </c>
      <c r="C57" s="300">
        <f t="shared" si="6"/>
        <v>3.7840532526256703E-3</v>
      </c>
      <c r="D57" s="300">
        <f t="shared" si="6"/>
        <v>3.4045126363325879E-3</v>
      </c>
      <c r="E57" s="300">
        <f t="shared" si="6"/>
        <v>2.1868962308251232E-2</v>
      </c>
      <c r="F57" s="300">
        <f t="shared" si="6"/>
        <v>2.9145661914248382E-2</v>
      </c>
      <c r="G57" s="300">
        <f t="shared" si="6"/>
        <v>3.2537456603242296E-2</v>
      </c>
      <c r="H57" s="300">
        <f t="shared" si="6"/>
        <v>2.479448244236522E-2</v>
      </c>
      <c r="I57" s="300">
        <f t="shared" si="6"/>
        <v>2.8362270792044401E-2</v>
      </c>
      <c r="J57" s="300">
        <f t="shared" si="6"/>
        <v>2.7397478672220379E-2</v>
      </c>
      <c r="K57" s="300">
        <f t="shared" si="6"/>
        <v>3.4243933926688827E-2</v>
      </c>
      <c r="L57" s="300">
        <f t="shared" si="6"/>
        <v>4.9000341130105887E-2</v>
      </c>
      <c r="M57" s="300">
        <f t="shared" si="6"/>
        <v>5.1601515095302058E-2</v>
      </c>
      <c r="N57" s="300">
        <f t="shared" si="6"/>
        <v>5.7534799105520486E-2</v>
      </c>
      <c r="O57" s="300">
        <f t="shared" si="6"/>
        <v>5.8965086266133712E-2</v>
      </c>
      <c r="P57" s="300">
        <f t="shared" si="6"/>
        <v>5.577203130137201E-2</v>
      </c>
      <c r="Q57" s="300">
        <f t="shared" si="6"/>
        <v>4.8116541628253795E-2</v>
      </c>
      <c r="R57" s="300">
        <f t="shared" si="6"/>
        <v>5.1303878457561493E-2</v>
      </c>
      <c r="S57" s="300">
        <f t="shared" si="6"/>
        <v>4.7360989326882492E-2</v>
      </c>
      <c r="T57" s="300">
        <f t="shared" si="6"/>
        <v>4.4218328590143366E-2</v>
      </c>
      <c r="U57" s="300">
        <f t="shared" si="6"/>
        <v>4.0280082005304106E-2</v>
      </c>
      <c r="V57" s="300">
        <f t="shared" si="6"/>
        <v>3.8895873074952493E-2</v>
      </c>
      <c r="W57" s="300">
        <f t="shared" si="6"/>
        <v>4.0621082128074484E-2</v>
      </c>
      <c r="X57" s="300">
        <f t="shared" si="6"/>
        <v>3.4945270020044397E-2</v>
      </c>
      <c r="Y57" s="300">
        <f t="shared" si="6"/>
        <v>3.025365498315899E-2</v>
      </c>
      <c r="DA57" s="68"/>
    </row>
    <row r="58" spans="1:105" ht="12" customHeight="1" x14ac:dyDescent="0.25">
      <c r="A58" s="174" t="s">
        <v>2898</v>
      </c>
      <c r="B58" s="301">
        <f t="shared" ref="B58:Y58" si="7">IF(B$16=0,0,B$16/B$5)</f>
        <v>0.84467802059534858</v>
      </c>
      <c r="C58" s="301">
        <f t="shared" si="7"/>
        <v>0.84501913033100573</v>
      </c>
      <c r="D58" s="301">
        <f t="shared" si="7"/>
        <v>0.84532652389441931</v>
      </c>
      <c r="E58" s="301">
        <f t="shared" si="7"/>
        <v>0.72283932696012865</v>
      </c>
      <c r="F58" s="301">
        <f t="shared" si="7"/>
        <v>0.67538142221428266</v>
      </c>
      <c r="G58" s="301">
        <f t="shared" si="7"/>
        <v>0.66313782931753762</v>
      </c>
      <c r="H58" s="301">
        <f t="shared" si="7"/>
        <v>0.68505582058524195</v>
      </c>
      <c r="I58" s="301">
        <f t="shared" si="7"/>
        <v>0.61582209846301306</v>
      </c>
      <c r="J58" s="301">
        <f t="shared" si="7"/>
        <v>0.59806167121314657</v>
      </c>
      <c r="K58" s="301">
        <f t="shared" si="7"/>
        <v>0.50869836905580146</v>
      </c>
      <c r="L58" s="301">
        <f t="shared" si="7"/>
        <v>0.49974945904518375</v>
      </c>
      <c r="M58" s="301">
        <f t="shared" si="7"/>
        <v>0.38799725572163835</v>
      </c>
      <c r="N58" s="301">
        <f t="shared" si="7"/>
        <v>0.36698059833313657</v>
      </c>
      <c r="O58" s="301">
        <f t="shared" si="7"/>
        <v>0.40799021066601199</v>
      </c>
      <c r="P58" s="301">
        <f t="shared" si="7"/>
        <v>0.37139269170483158</v>
      </c>
      <c r="Q58" s="301">
        <f t="shared" si="7"/>
        <v>0.36527313098161446</v>
      </c>
      <c r="R58" s="301">
        <f t="shared" si="7"/>
        <v>0.35965643259076285</v>
      </c>
      <c r="S58" s="301">
        <f t="shared" si="7"/>
        <v>0.39288118445658798</v>
      </c>
      <c r="T58" s="301">
        <f t="shared" si="7"/>
        <v>0.40973169049599728</v>
      </c>
      <c r="U58" s="301">
        <f t="shared" si="7"/>
        <v>0.39165115279184548</v>
      </c>
      <c r="V58" s="301">
        <f t="shared" si="7"/>
        <v>0.40553488878346977</v>
      </c>
      <c r="W58" s="301">
        <f t="shared" si="7"/>
        <v>0.38119393924932848</v>
      </c>
      <c r="X58" s="301">
        <f t="shared" si="7"/>
        <v>0.3018959368914691</v>
      </c>
      <c r="Y58" s="301">
        <f t="shared" si="7"/>
        <v>0.32318972356453152</v>
      </c>
      <c r="DA58" s="178"/>
    </row>
    <row r="59" spans="1:105" ht="12" customHeight="1" x14ac:dyDescent="0.25">
      <c r="A59" s="174" t="s">
        <v>2910</v>
      </c>
      <c r="B59" s="301">
        <f t="shared" ref="B59:Y59" si="8">IF(B$27=0,0,B$27/B$5)</f>
        <v>0</v>
      </c>
      <c r="C59" s="301">
        <f t="shared" si="8"/>
        <v>0</v>
      </c>
      <c r="D59" s="301">
        <f t="shared" si="8"/>
        <v>0</v>
      </c>
      <c r="E59" s="301">
        <f t="shared" si="8"/>
        <v>0</v>
      </c>
      <c r="F59" s="301">
        <f t="shared" si="8"/>
        <v>0</v>
      </c>
      <c r="G59" s="301">
        <f t="shared" si="8"/>
        <v>0</v>
      </c>
      <c r="H59" s="301">
        <f t="shared" si="8"/>
        <v>0</v>
      </c>
      <c r="I59" s="301">
        <f t="shared" si="8"/>
        <v>0</v>
      </c>
      <c r="J59" s="301">
        <f t="shared" si="8"/>
        <v>0</v>
      </c>
      <c r="K59" s="301">
        <f t="shared" si="8"/>
        <v>0</v>
      </c>
      <c r="L59" s="301">
        <f t="shared" si="8"/>
        <v>0</v>
      </c>
      <c r="M59" s="301">
        <f t="shared" si="8"/>
        <v>0</v>
      </c>
      <c r="N59" s="301">
        <f t="shared" si="8"/>
        <v>0</v>
      </c>
      <c r="O59" s="301">
        <f t="shared" si="8"/>
        <v>0</v>
      </c>
      <c r="P59" s="301">
        <f t="shared" si="8"/>
        <v>0</v>
      </c>
      <c r="Q59" s="301">
        <f t="shared" si="8"/>
        <v>0</v>
      </c>
      <c r="R59" s="301">
        <f t="shared" si="8"/>
        <v>0</v>
      </c>
      <c r="S59" s="301">
        <f t="shared" si="8"/>
        <v>0</v>
      </c>
      <c r="T59" s="301">
        <f t="shared" si="8"/>
        <v>0</v>
      </c>
      <c r="U59" s="301">
        <f t="shared" si="8"/>
        <v>0</v>
      </c>
      <c r="V59" s="301">
        <f t="shared" si="8"/>
        <v>0</v>
      </c>
      <c r="W59" s="301">
        <f t="shared" si="8"/>
        <v>0</v>
      </c>
      <c r="X59" s="301">
        <f t="shared" si="8"/>
        <v>0</v>
      </c>
      <c r="Y59" s="301">
        <f t="shared" si="8"/>
        <v>0</v>
      </c>
      <c r="DA59" s="178"/>
    </row>
    <row r="60" spans="1:105" ht="12" customHeight="1" x14ac:dyDescent="0.25">
      <c r="A60" s="174" t="s">
        <v>2912</v>
      </c>
      <c r="B60" s="301">
        <f t="shared" ref="B60:Y60" si="9">IF(B$28=0,0,B$28/B$5)</f>
        <v>0.15140243372634901</v>
      </c>
      <c r="C60" s="301">
        <f t="shared" si="9"/>
        <v>0.15119681641636881</v>
      </c>
      <c r="D60" s="301">
        <f t="shared" si="9"/>
        <v>0.1512689634692482</v>
      </c>
      <c r="E60" s="301">
        <f t="shared" si="9"/>
        <v>0.25529171073162005</v>
      </c>
      <c r="F60" s="301">
        <f t="shared" si="9"/>
        <v>0.29547291587146879</v>
      </c>
      <c r="G60" s="301">
        <f t="shared" si="9"/>
        <v>0.30432471407922002</v>
      </c>
      <c r="H60" s="301">
        <f t="shared" si="9"/>
        <v>0.29014969697239279</v>
      </c>
      <c r="I60" s="301">
        <f t="shared" si="9"/>
        <v>0.35581563074494266</v>
      </c>
      <c r="J60" s="301">
        <f t="shared" si="9"/>
        <v>0.37454085011463323</v>
      </c>
      <c r="K60" s="301">
        <f t="shared" si="9"/>
        <v>0.45705769701750992</v>
      </c>
      <c r="L60" s="301">
        <f t="shared" si="9"/>
        <v>0.45125019982471043</v>
      </c>
      <c r="M60" s="301">
        <f t="shared" si="9"/>
        <v>0.56040122918305979</v>
      </c>
      <c r="N60" s="301">
        <f t="shared" si="9"/>
        <v>0.57548460256134315</v>
      </c>
      <c r="O60" s="301">
        <f t="shared" si="9"/>
        <v>0.53304470306785434</v>
      </c>
      <c r="P60" s="301">
        <f t="shared" si="9"/>
        <v>0.57283527699379611</v>
      </c>
      <c r="Q60" s="301">
        <f t="shared" si="9"/>
        <v>0.58661032739013153</v>
      </c>
      <c r="R60" s="301">
        <f t="shared" si="9"/>
        <v>0.58903968895167547</v>
      </c>
      <c r="S60" s="301">
        <f t="shared" si="9"/>
        <v>0.55975782621652959</v>
      </c>
      <c r="T60" s="301">
        <f t="shared" si="9"/>
        <v>0.54604998091385937</v>
      </c>
      <c r="U60" s="301">
        <f t="shared" si="9"/>
        <v>0.56806876520285066</v>
      </c>
      <c r="V60" s="301">
        <f t="shared" si="9"/>
        <v>0.55556923814157766</v>
      </c>
      <c r="W60" s="301">
        <f t="shared" si="9"/>
        <v>0.57818497862259721</v>
      </c>
      <c r="X60" s="301">
        <f t="shared" si="9"/>
        <v>0.6631587930884868</v>
      </c>
      <c r="Y60" s="301">
        <f t="shared" si="9"/>
        <v>0.64655662145230963</v>
      </c>
      <c r="DA60" s="178"/>
    </row>
    <row r="61" spans="1:105" ht="12" customHeight="1" x14ac:dyDescent="0.25">
      <c r="A61" s="62" t="s">
        <v>2913</v>
      </c>
      <c r="B61" s="302">
        <f t="shared" ref="B61:Y61" si="10">IF(B$29=0,0,B$29/B$5)</f>
        <v>8.2971071992355969E-2</v>
      </c>
      <c r="C61" s="302">
        <f t="shared" si="10"/>
        <v>8.2737819769257856E-2</v>
      </c>
      <c r="D61" s="302">
        <f t="shared" si="10"/>
        <v>8.2785063415608651E-2</v>
      </c>
      <c r="E61" s="302">
        <f t="shared" si="10"/>
        <v>0.19673107786005478</v>
      </c>
      <c r="F61" s="302">
        <f t="shared" si="10"/>
        <v>0.24075707233692376</v>
      </c>
      <c r="G61" s="302">
        <f t="shared" si="10"/>
        <v>0.2506007819168336</v>
      </c>
      <c r="H61" s="302">
        <f t="shared" si="10"/>
        <v>0.23465008466638712</v>
      </c>
      <c r="I61" s="302">
        <f t="shared" si="10"/>
        <v>0.30592496974016503</v>
      </c>
      <c r="J61" s="302">
        <f t="shared" si="10"/>
        <v>0.32608904532731614</v>
      </c>
      <c r="K61" s="302">
        <f t="shared" si="10"/>
        <v>0.41584563602199087</v>
      </c>
      <c r="L61" s="302">
        <f t="shared" si="10"/>
        <v>0.41076313235705642</v>
      </c>
      <c r="M61" s="302">
        <f t="shared" si="10"/>
        <v>0.52896773628908089</v>
      </c>
      <c r="N61" s="302">
        <f t="shared" si="10"/>
        <v>0.54575376849016433</v>
      </c>
      <c r="O61" s="302">
        <f t="shared" si="10"/>
        <v>0.4999914863281365</v>
      </c>
      <c r="P61" s="302">
        <f t="shared" si="10"/>
        <v>0.54274699836959128</v>
      </c>
      <c r="Q61" s="302">
        <f t="shared" si="10"/>
        <v>0.55701782332533611</v>
      </c>
      <c r="R61" s="302">
        <f t="shared" si="10"/>
        <v>0.55990222019023062</v>
      </c>
      <c r="S61" s="302">
        <f t="shared" si="10"/>
        <v>0.52792866315498932</v>
      </c>
      <c r="T61" s="302">
        <f t="shared" si="10"/>
        <v>0.51285567865600035</v>
      </c>
      <c r="U61" s="302">
        <f t="shared" si="10"/>
        <v>0.53633925282446049</v>
      </c>
      <c r="V61" s="302">
        <f t="shared" si="10"/>
        <v>0.52271493864111651</v>
      </c>
      <c r="W61" s="302">
        <f t="shared" si="10"/>
        <v>0.54730265457539296</v>
      </c>
      <c r="X61" s="302">
        <f t="shared" si="10"/>
        <v>0.63870077528795044</v>
      </c>
      <c r="Y61" s="302">
        <f t="shared" si="10"/>
        <v>0.62037349327482305</v>
      </c>
      <c r="DA61" s="72"/>
    </row>
    <row r="62" spans="1:105" ht="12" customHeight="1" x14ac:dyDescent="0.25">
      <c r="A62" s="62" t="s">
        <v>2920</v>
      </c>
      <c r="B62" s="302">
        <f t="shared" ref="B62:Y62" si="11">IF(B$35=0,0,B$35/B$5)</f>
        <v>6.8431361733993043E-2</v>
      </c>
      <c r="C62" s="302">
        <f t="shared" si="11"/>
        <v>6.8458996647110956E-2</v>
      </c>
      <c r="D62" s="302">
        <f t="shared" si="11"/>
        <v>6.8483900053639551E-2</v>
      </c>
      <c r="E62" s="302">
        <f t="shared" si="11"/>
        <v>5.8560632871565273E-2</v>
      </c>
      <c r="F62" s="302">
        <f t="shared" si="11"/>
        <v>5.4715843534544978E-2</v>
      </c>
      <c r="G62" s="302">
        <f t="shared" si="11"/>
        <v>5.3723932162386433E-2</v>
      </c>
      <c r="H62" s="302">
        <f t="shared" si="11"/>
        <v>5.5499612306005683E-2</v>
      </c>
      <c r="I62" s="302">
        <f t="shared" si="11"/>
        <v>4.9890661004777653E-2</v>
      </c>
      <c r="J62" s="302">
        <f t="shared" si="11"/>
        <v>4.8451804787317081E-2</v>
      </c>
      <c r="K62" s="302">
        <f t="shared" si="11"/>
        <v>4.1212060995519086E-2</v>
      </c>
      <c r="L62" s="302">
        <f t="shared" si="11"/>
        <v>4.0487067467654007E-2</v>
      </c>
      <c r="M62" s="302">
        <f t="shared" si="11"/>
        <v>3.1433492893978884E-2</v>
      </c>
      <c r="N62" s="302">
        <f t="shared" si="11"/>
        <v>2.973083407117881E-2</v>
      </c>
      <c r="O62" s="302">
        <f t="shared" si="11"/>
        <v>3.3053216739717832E-2</v>
      </c>
      <c r="P62" s="302">
        <f t="shared" si="11"/>
        <v>3.0088278624204861E-2</v>
      </c>
      <c r="Q62" s="302">
        <f t="shared" si="11"/>
        <v>2.9592504064795286E-2</v>
      </c>
      <c r="R62" s="302">
        <f t="shared" si="11"/>
        <v>2.9137468761444775E-2</v>
      </c>
      <c r="S62" s="302">
        <f t="shared" si="11"/>
        <v>3.182916306154026E-2</v>
      </c>
      <c r="T62" s="302">
        <f t="shared" si="11"/>
        <v>3.3194302257859042E-2</v>
      </c>
      <c r="U62" s="302">
        <f t="shared" si="11"/>
        <v>3.1729512378390105E-2</v>
      </c>
      <c r="V62" s="302">
        <f t="shared" si="11"/>
        <v>3.2854299500461141E-2</v>
      </c>
      <c r="W62" s="302">
        <f t="shared" si="11"/>
        <v>3.0882324047204184E-2</v>
      </c>
      <c r="X62" s="302">
        <f t="shared" si="11"/>
        <v>2.4458017800536355E-2</v>
      </c>
      <c r="Y62" s="302">
        <f t="shared" si="11"/>
        <v>2.6183128177486595E-2</v>
      </c>
      <c r="DA62" s="72"/>
    </row>
    <row r="63" spans="1:105" ht="12" customHeight="1" x14ac:dyDescent="0.25">
      <c r="A63" s="62" t="s">
        <v>2932</v>
      </c>
      <c r="B63" s="302">
        <f t="shared" ref="B63:Y63" si="12">IF(B$46=0,0,B$46/B$5)</f>
        <v>0</v>
      </c>
      <c r="C63" s="302">
        <f t="shared" si="12"/>
        <v>0</v>
      </c>
      <c r="D63" s="302">
        <f t="shared" si="12"/>
        <v>0</v>
      </c>
      <c r="E63" s="302">
        <f t="shared" si="12"/>
        <v>0</v>
      </c>
      <c r="F63" s="302">
        <f t="shared" si="12"/>
        <v>0</v>
      </c>
      <c r="G63" s="302">
        <f t="shared" si="12"/>
        <v>0</v>
      </c>
      <c r="H63" s="302">
        <f t="shared" si="12"/>
        <v>0</v>
      </c>
      <c r="I63" s="302">
        <f t="shared" si="12"/>
        <v>0</v>
      </c>
      <c r="J63" s="302">
        <f t="shared" si="12"/>
        <v>0</v>
      </c>
      <c r="K63" s="302">
        <f t="shared" si="12"/>
        <v>0</v>
      </c>
      <c r="L63" s="302">
        <f t="shared" si="12"/>
        <v>0</v>
      </c>
      <c r="M63" s="302">
        <f t="shared" si="12"/>
        <v>0</v>
      </c>
      <c r="N63" s="302">
        <f t="shared" si="12"/>
        <v>0</v>
      </c>
      <c r="O63" s="302">
        <f t="shared" si="12"/>
        <v>0</v>
      </c>
      <c r="P63" s="302">
        <f t="shared" si="12"/>
        <v>0</v>
      </c>
      <c r="Q63" s="302">
        <f t="shared" si="12"/>
        <v>0</v>
      </c>
      <c r="R63" s="302">
        <f t="shared" si="12"/>
        <v>0</v>
      </c>
      <c r="S63" s="302">
        <f t="shared" si="12"/>
        <v>0</v>
      </c>
      <c r="T63" s="302">
        <f t="shared" si="12"/>
        <v>0</v>
      </c>
      <c r="U63" s="302">
        <f t="shared" si="12"/>
        <v>0</v>
      </c>
      <c r="V63" s="302">
        <f t="shared" si="12"/>
        <v>0</v>
      </c>
      <c r="W63" s="302">
        <f t="shared" si="12"/>
        <v>0</v>
      </c>
      <c r="X63" s="302">
        <f t="shared" si="12"/>
        <v>0</v>
      </c>
      <c r="Y63" s="302">
        <f t="shared" si="12"/>
        <v>0</v>
      </c>
      <c r="DA63" s="72"/>
    </row>
    <row r="64" spans="1:105" ht="12" customHeight="1" x14ac:dyDescent="0.25">
      <c r="A64" s="62" t="s">
        <v>2934</v>
      </c>
      <c r="B64" s="302">
        <f t="shared" ref="B64:Y64" si="13">IF(B$47=0,0,B$47/B$5)</f>
        <v>0</v>
      </c>
      <c r="C64" s="302">
        <f t="shared" si="13"/>
        <v>0</v>
      </c>
      <c r="D64" s="302">
        <f t="shared" si="13"/>
        <v>0</v>
      </c>
      <c r="E64" s="302">
        <f t="shared" si="13"/>
        <v>0</v>
      </c>
      <c r="F64" s="302">
        <f t="shared" si="13"/>
        <v>0</v>
      </c>
      <c r="G64" s="302">
        <f t="shared" si="13"/>
        <v>0</v>
      </c>
      <c r="H64" s="302">
        <f t="shared" si="13"/>
        <v>0</v>
      </c>
      <c r="I64" s="302">
        <f t="shared" si="13"/>
        <v>0</v>
      </c>
      <c r="J64" s="302">
        <f t="shared" si="13"/>
        <v>0</v>
      </c>
      <c r="K64" s="302">
        <f t="shared" si="13"/>
        <v>0</v>
      </c>
      <c r="L64" s="302">
        <f t="shared" si="13"/>
        <v>0</v>
      </c>
      <c r="M64" s="302">
        <f t="shared" si="13"/>
        <v>0</v>
      </c>
      <c r="N64" s="302">
        <f t="shared" si="13"/>
        <v>0</v>
      </c>
      <c r="O64" s="302">
        <f t="shared" si="13"/>
        <v>0</v>
      </c>
      <c r="P64" s="302">
        <f t="shared" si="13"/>
        <v>0</v>
      </c>
      <c r="Q64" s="302">
        <f t="shared" si="13"/>
        <v>0</v>
      </c>
      <c r="R64" s="302">
        <f t="shared" si="13"/>
        <v>0</v>
      </c>
      <c r="S64" s="302">
        <f t="shared" si="13"/>
        <v>0</v>
      </c>
      <c r="T64" s="302">
        <f t="shared" si="13"/>
        <v>0</v>
      </c>
      <c r="U64" s="302">
        <f t="shared" si="13"/>
        <v>0</v>
      </c>
      <c r="V64" s="302">
        <f t="shared" si="13"/>
        <v>0</v>
      </c>
      <c r="W64" s="302">
        <f t="shared" si="13"/>
        <v>0</v>
      </c>
      <c r="X64" s="302">
        <f t="shared" si="13"/>
        <v>0</v>
      </c>
      <c r="Y64" s="302">
        <f t="shared" si="13"/>
        <v>0</v>
      </c>
      <c r="DA64" s="72"/>
    </row>
    <row r="65" spans="1:105" ht="12" customHeight="1" x14ac:dyDescent="0.25">
      <c r="A65" s="41" t="s">
        <v>2936</v>
      </c>
      <c r="B65" s="235">
        <f t="shared" ref="B65:Y65" si="14">IF(B$48=0,0,B$48/B$5)</f>
        <v>0</v>
      </c>
      <c r="C65" s="235">
        <f t="shared" si="14"/>
        <v>0</v>
      </c>
      <c r="D65" s="235">
        <f t="shared" si="14"/>
        <v>0</v>
      </c>
      <c r="E65" s="235">
        <f t="shared" si="14"/>
        <v>0</v>
      </c>
      <c r="F65" s="235">
        <f t="shared" si="14"/>
        <v>0</v>
      </c>
      <c r="G65" s="235">
        <f t="shared" si="14"/>
        <v>0</v>
      </c>
      <c r="H65" s="235">
        <f t="shared" si="14"/>
        <v>0</v>
      </c>
      <c r="I65" s="235">
        <f t="shared" si="14"/>
        <v>0</v>
      </c>
      <c r="J65" s="235">
        <f t="shared" si="14"/>
        <v>0</v>
      </c>
      <c r="K65" s="235">
        <f t="shared" si="14"/>
        <v>0</v>
      </c>
      <c r="L65" s="235">
        <f t="shared" si="14"/>
        <v>0</v>
      </c>
      <c r="M65" s="235">
        <f t="shared" si="14"/>
        <v>0</v>
      </c>
      <c r="N65" s="235">
        <f t="shared" si="14"/>
        <v>0</v>
      </c>
      <c r="O65" s="235">
        <f t="shared" si="14"/>
        <v>0</v>
      </c>
      <c r="P65" s="235">
        <f t="shared" si="14"/>
        <v>0</v>
      </c>
      <c r="Q65" s="235">
        <f t="shared" si="14"/>
        <v>0</v>
      </c>
      <c r="R65" s="235">
        <f t="shared" si="14"/>
        <v>0</v>
      </c>
      <c r="S65" s="235">
        <f t="shared" si="14"/>
        <v>0</v>
      </c>
      <c r="T65" s="235">
        <f t="shared" si="14"/>
        <v>0</v>
      </c>
      <c r="U65" s="235">
        <f t="shared" si="14"/>
        <v>0</v>
      </c>
      <c r="V65" s="235">
        <f t="shared" si="14"/>
        <v>0</v>
      </c>
      <c r="W65" s="235">
        <f t="shared" si="14"/>
        <v>0</v>
      </c>
      <c r="X65" s="235">
        <f t="shared" si="14"/>
        <v>0</v>
      </c>
      <c r="Y65" s="235">
        <f t="shared" si="14"/>
        <v>0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X66" s="171"/>
      <c r="Y66" s="171"/>
      <c r="DA66" s="175"/>
    </row>
    <row r="67" spans="1:105" ht="15" customHeight="1" x14ac:dyDescent="0.25">
      <c r="A67" s="32" t="s">
        <v>430</v>
      </c>
      <c r="B67" s="257"/>
      <c r="C67" s="257"/>
      <c r="D67" s="257"/>
      <c r="E67" s="257"/>
      <c r="F67" s="257"/>
      <c r="G67" s="257"/>
      <c r="H67" s="257"/>
      <c r="I67" s="257"/>
      <c r="J67" s="257"/>
      <c r="K67" s="257"/>
      <c r="L67" s="257"/>
      <c r="M67" s="257"/>
      <c r="N67" s="257"/>
      <c r="O67" s="257"/>
      <c r="P67" s="257"/>
      <c r="Q67" s="257"/>
      <c r="R67" s="257"/>
      <c r="S67" s="257"/>
      <c r="T67" s="257"/>
      <c r="U67" s="257"/>
      <c r="V67" s="257"/>
      <c r="W67" s="257"/>
      <c r="X67" s="257"/>
      <c r="Y67" s="257"/>
      <c r="DA67" s="88"/>
    </row>
    <row r="68" spans="1:105" ht="12" customHeight="1" x14ac:dyDescent="0.25">
      <c r="A68" s="172"/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2"/>
      <c r="Q68" s="172"/>
      <c r="R68" s="172"/>
      <c r="S68" s="172"/>
      <c r="T68" s="172"/>
      <c r="U68" s="172"/>
      <c r="V68" s="172"/>
      <c r="W68" s="172"/>
      <c r="X68" s="172"/>
      <c r="Y68" s="172"/>
      <c r="DA68" s="176"/>
    </row>
    <row r="69" spans="1:105" ht="12" customHeight="1" x14ac:dyDescent="0.25">
      <c r="A69" s="35" t="s">
        <v>26</v>
      </c>
      <c r="B69" s="322">
        <f>IF(B$5=0,0,B$5/WWP_fec!B$5)</f>
        <v>1.1863468486232696</v>
      </c>
      <c r="C69" s="322">
        <f>IF(C$5=0,0,C$5/WWP_fec!C$5)</f>
        <v>1.1204583523192364</v>
      </c>
      <c r="D69" s="322">
        <f>IF(D$5=0,0,D$5/WWP_fec!D$5)</f>
        <v>1.0893354430300553</v>
      </c>
      <c r="E69" s="322">
        <f>IF(E$5=0,0,E$5/WWP_fec!E$5)</f>
        <v>0.6365952082174785</v>
      </c>
      <c r="F69" s="322">
        <f>IF(F$5=0,0,F$5/WWP_fec!F$5)</f>
        <v>0.55090036983942525</v>
      </c>
      <c r="G69" s="322">
        <f>IF(G$5=0,0,G$5/WWP_fec!G$5)</f>
        <v>0.53835206306564853</v>
      </c>
      <c r="H69" s="322">
        <f>IF(H$5=0,0,H$5/WWP_fec!H$5)</f>
        <v>0.55007740894230417</v>
      </c>
      <c r="I69" s="322">
        <f>IF(I$5=0,0,I$5/WWP_fec!I$5)</f>
        <v>0.4163989837766931</v>
      </c>
      <c r="J69" s="322">
        <f>IF(J$5=0,0,J$5/WWP_fec!J$5)</f>
        <v>0.38364102342737683</v>
      </c>
      <c r="K69" s="322">
        <f>IF(K$5=0,0,K$5/WWP_fec!K$5)</f>
        <v>0.2898535237349974</v>
      </c>
      <c r="L69" s="322">
        <f>IF(L$5=0,0,L$5/WWP_fec!L$5)</f>
        <v>0.31267335787770556</v>
      </c>
      <c r="M69" s="322">
        <f>IF(M$5=0,0,M$5/WWP_fec!M$5)</f>
        <v>0.21668941905864403</v>
      </c>
      <c r="N69" s="322">
        <f>IF(N$5=0,0,N$5/WWP_fec!N$5)</f>
        <v>0.20365277840182489</v>
      </c>
      <c r="O69" s="322">
        <f>IF(O$5=0,0,O$5/WWP_fec!O$5)</f>
        <v>0.22570274465757093</v>
      </c>
      <c r="P69" s="322">
        <f>IF(P$5=0,0,P$5/WWP_fec!P$5)</f>
        <v>0.19631383153929111</v>
      </c>
      <c r="Q69" s="322">
        <f>IF(Q$5=0,0,Q$5/WWP_fec!Q$5)</f>
        <v>0.18399881501217247</v>
      </c>
      <c r="R69" s="322">
        <f>IF(R$5=0,0,R$5/WWP_fec!R$5)</f>
        <v>0.18226903228877833</v>
      </c>
      <c r="S69" s="322">
        <f>IF(S$5=0,0,S$5/WWP_fec!S$5)</f>
        <v>0.19887791047095454</v>
      </c>
      <c r="T69" s="322">
        <f>IF(T$5=0,0,T$5/WWP_fec!T$5)</f>
        <v>0.20233706292492376</v>
      </c>
      <c r="U69" s="322">
        <f>IF(U$5=0,0,U$5/WWP_fec!U$5)</f>
        <v>0.18647525829025557</v>
      </c>
      <c r="V69" s="322">
        <f>IF(V$5=0,0,V$5/WWP_fec!V$5)</f>
        <v>0.19190859651199332</v>
      </c>
      <c r="W69" s="322">
        <f>IF(W$5=0,0,W$5/WWP_fec!W$5)</f>
        <v>0.17950332223998955</v>
      </c>
      <c r="X69" s="322">
        <f>IF(X$5=0,0,X$5/WWP_fec!X$5)</f>
        <v>0.13658738648468915</v>
      </c>
      <c r="Y69" s="322">
        <f>IF(Y$5=0,0,Y$5/WWP_fec!Y$5)</f>
        <v>0.13307818027613383</v>
      </c>
      <c r="DA69" s="95"/>
    </row>
    <row r="70" spans="1:105" ht="12" customHeight="1" x14ac:dyDescent="0.25">
      <c r="A70" s="55" t="s">
        <v>91</v>
      </c>
      <c r="B70" s="334">
        <f>IF(B$6=0,0,B$6/WWP_fec!B$6)</f>
        <v>0</v>
      </c>
      <c r="C70" s="334">
        <f>IF(C$6=0,0,C$6/WWP_fec!C$6)</f>
        <v>0</v>
      </c>
      <c r="D70" s="334">
        <f>IF(D$6=0,0,D$6/WWP_fec!D$6)</f>
        <v>0</v>
      </c>
      <c r="E70" s="334">
        <f>IF(E$6=0,0,E$6/WWP_fec!E$6)</f>
        <v>0</v>
      </c>
      <c r="F70" s="334">
        <f>IF(F$6=0,0,F$6/WWP_fec!F$6)</f>
        <v>0</v>
      </c>
      <c r="G70" s="334">
        <f>IF(G$6=0,0,G$6/WWP_fec!G$6)</f>
        <v>0</v>
      </c>
      <c r="H70" s="334">
        <f>IF(H$6=0,0,H$6/WWP_fec!H$6)</f>
        <v>0</v>
      </c>
      <c r="I70" s="334">
        <f>IF(I$6=0,0,I$6/WWP_fec!I$6)</f>
        <v>0</v>
      </c>
      <c r="J70" s="334">
        <f>IF(J$6=0,0,J$6/WWP_fec!J$6)</f>
        <v>0</v>
      </c>
      <c r="K70" s="334">
        <f>IF(K$6=0,0,K$6/WWP_fec!K$6)</f>
        <v>0</v>
      </c>
      <c r="L70" s="334">
        <f>IF(L$6=0,0,L$6/WWP_fec!L$6)</f>
        <v>0</v>
      </c>
      <c r="M70" s="334">
        <f>IF(M$6=0,0,M$6/WWP_fec!M$6)</f>
        <v>0</v>
      </c>
      <c r="N70" s="334">
        <f>IF(N$6=0,0,N$6/WWP_fec!N$6)</f>
        <v>0</v>
      </c>
      <c r="O70" s="334">
        <f>IF(O$6=0,0,O$6/WWP_fec!O$6)</f>
        <v>0</v>
      </c>
      <c r="P70" s="334">
        <f>IF(P$6=0,0,P$6/WWP_fec!P$6)</f>
        <v>0</v>
      </c>
      <c r="Q70" s="334">
        <f>IF(Q$6=0,0,Q$6/WWP_fec!Q$6)</f>
        <v>0</v>
      </c>
      <c r="R70" s="334">
        <f>IF(R$6=0,0,R$6/WWP_fec!R$6)</f>
        <v>0</v>
      </c>
      <c r="S70" s="334">
        <f>IF(S$6=0,0,S$6/WWP_fec!S$6)</f>
        <v>0</v>
      </c>
      <c r="T70" s="334">
        <f>IF(T$6=0,0,T$6/WWP_fec!T$6)</f>
        <v>0</v>
      </c>
      <c r="U70" s="334">
        <f>IF(U$6=0,0,U$6/WWP_fec!U$6)</f>
        <v>0</v>
      </c>
      <c r="V70" s="334">
        <f>IF(V$6=0,0,V$6/WWP_fec!V$6)</f>
        <v>0</v>
      </c>
      <c r="W70" s="334">
        <f>IF(W$6=0,0,W$6/WWP_fec!W$6)</f>
        <v>0</v>
      </c>
      <c r="X70" s="334">
        <f>IF(X$6=0,0,X$6/WWP_fec!X$6)</f>
        <v>0</v>
      </c>
      <c r="Y70" s="334">
        <f>IF(Y$6=0,0,Y$6/WWP_fec!Y$6)</f>
        <v>0</v>
      </c>
      <c r="DA70" s="67"/>
    </row>
    <row r="71" spans="1:105" ht="12" customHeight="1" x14ac:dyDescent="0.25">
      <c r="A71" s="173" t="s">
        <v>92</v>
      </c>
      <c r="B71" s="335">
        <f>IF(B$7=0,0,B$7/WWP_fec!B$7)</f>
        <v>0</v>
      </c>
      <c r="C71" s="335">
        <f>IF(C$7=0,0,C$7/WWP_fec!C$7)</f>
        <v>0</v>
      </c>
      <c r="D71" s="335">
        <f>IF(D$7=0,0,D$7/WWP_fec!D$7)</f>
        <v>0</v>
      </c>
      <c r="E71" s="335">
        <f>IF(E$7=0,0,E$7/WWP_fec!E$7)</f>
        <v>0</v>
      </c>
      <c r="F71" s="335">
        <f>IF(F$7=0,0,F$7/WWP_fec!F$7)</f>
        <v>0</v>
      </c>
      <c r="G71" s="335">
        <f>IF(G$7=0,0,G$7/WWP_fec!G$7)</f>
        <v>0</v>
      </c>
      <c r="H71" s="335">
        <f>IF(H$7=0,0,H$7/WWP_fec!H$7)</f>
        <v>0</v>
      </c>
      <c r="I71" s="335">
        <f>IF(I$7=0,0,I$7/WWP_fec!I$7)</f>
        <v>0</v>
      </c>
      <c r="J71" s="335">
        <f>IF(J$7=0,0,J$7/WWP_fec!J$7)</f>
        <v>0</v>
      </c>
      <c r="K71" s="335">
        <f>IF(K$7=0,0,K$7/WWP_fec!K$7)</f>
        <v>0</v>
      </c>
      <c r="L71" s="335">
        <f>IF(L$7=0,0,L$7/WWP_fec!L$7)</f>
        <v>0</v>
      </c>
      <c r="M71" s="335">
        <f>IF(M$7=0,0,M$7/WWP_fec!M$7)</f>
        <v>0</v>
      </c>
      <c r="N71" s="335">
        <f>IF(N$7=0,0,N$7/WWP_fec!N$7)</f>
        <v>0</v>
      </c>
      <c r="O71" s="335">
        <f>IF(O$7=0,0,O$7/WWP_fec!O$7)</f>
        <v>0</v>
      </c>
      <c r="P71" s="335">
        <f>IF(P$7=0,0,P$7/WWP_fec!P$7)</f>
        <v>0</v>
      </c>
      <c r="Q71" s="335">
        <f>IF(Q$7=0,0,Q$7/WWP_fec!Q$7)</f>
        <v>0</v>
      </c>
      <c r="R71" s="335">
        <f>IF(R$7=0,0,R$7/WWP_fec!R$7)</f>
        <v>0</v>
      </c>
      <c r="S71" s="335">
        <f>IF(S$7=0,0,S$7/WWP_fec!S$7)</f>
        <v>0</v>
      </c>
      <c r="T71" s="335">
        <f>IF(T$7=0,0,T$7/WWP_fec!T$7)</f>
        <v>0</v>
      </c>
      <c r="U71" s="335">
        <f>IF(U$7=0,0,U$7/WWP_fec!U$7)</f>
        <v>0</v>
      </c>
      <c r="V71" s="335">
        <f>IF(V$7=0,0,V$7/WWP_fec!V$7)</f>
        <v>0</v>
      </c>
      <c r="W71" s="335">
        <f>IF(W$7=0,0,W$7/WWP_fec!W$7)</f>
        <v>0</v>
      </c>
      <c r="X71" s="335">
        <f>IF(X$7=0,0,X$7/WWP_fec!X$7)</f>
        <v>0</v>
      </c>
      <c r="Y71" s="335">
        <f>IF(Y$7=0,0,Y$7/WWP_fec!Y$7)</f>
        <v>0</v>
      </c>
      <c r="DA71" s="177"/>
    </row>
    <row r="72" spans="1:105" ht="12" customHeight="1" x14ac:dyDescent="0.25">
      <c r="A72" s="173" t="s">
        <v>93</v>
      </c>
      <c r="B72" s="335">
        <f>IF(B$8=0,0,B$8/WWP_fec!B$8)</f>
        <v>0</v>
      </c>
      <c r="C72" s="335">
        <f>IF(C$8=0,0,C$8/WWP_fec!C$8)</f>
        <v>0</v>
      </c>
      <c r="D72" s="335">
        <f>IF(D$8=0,0,D$8/WWP_fec!D$8)</f>
        <v>0</v>
      </c>
      <c r="E72" s="335">
        <f>IF(E$8=0,0,E$8/WWP_fec!E$8)</f>
        <v>0</v>
      </c>
      <c r="F72" s="335">
        <f>IF(F$8=0,0,F$8/WWP_fec!F$8)</f>
        <v>0</v>
      </c>
      <c r="G72" s="335">
        <f>IF(G$8=0,0,G$8/WWP_fec!G$8)</f>
        <v>0</v>
      </c>
      <c r="H72" s="335">
        <f>IF(H$8=0,0,H$8/WWP_fec!H$8)</f>
        <v>0</v>
      </c>
      <c r="I72" s="335">
        <f>IF(I$8=0,0,I$8/WWP_fec!I$8)</f>
        <v>0</v>
      </c>
      <c r="J72" s="335">
        <f>IF(J$8=0,0,J$8/WWP_fec!J$8)</f>
        <v>0</v>
      </c>
      <c r="K72" s="335">
        <f>IF(K$8=0,0,K$8/WWP_fec!K$8)</f>
        <v>0</v>
      </c>
      <c r="L72" s="335">
        <f>IF(L$8=0,0,L$8/WWP_fec!L$8)</f>
        <v>0</v>
      </c>
      <c r="M72" s="335">
        <f>IF(M$8=0,0,M$8/WWP_fec!M$8)</f>
        <v>0</v>
      </c>
      <c r="N72" s="335">
        <f>IF(N$8=0,0,N$8/WWP_fec!N$8)</f>
        <v>0</v>
      </c>
      <c r="O72" s="335">
        <f>IF(O$8=0,0,O$8/WWP_fec!O$8)</f>
        <v>0</v>
      </c>
      <c r="P72" s="335">
        <f>IF(P$8=0,0,P$8/WWP_fec!P$8)</f>
        <v>0</v>
      </c>
      <c r="Q72" s="335">
        <f>IF(Q$8=0,0,Q$8/WWP_fec!Q$8)</f>
        <v>0</v>
      </c>
      <c r="R72" s="335">
        <f>IF(R$8=0,0,R$8/WWP_fec!R$8)</f>
        <v>0</v>
      </c>
      <c r="S72" s="335">
        <f>IF(S$8=0,0,S$8/WWP_fec!S$8)</f>
        <v>0</v>
      </c>
      <c r="T72" s="335">
        <f>IF(T$8=0,0,T$8/WWP_fec!T$8)</f>
        <v>0</v>
      </c>
      <c r="U72" s="335">
        <f>IF(U$8=0,0,U$8/WWP_fec!U$8)</f>
        <v>0</v>
      </c>
      <c r="V72" s="335">
        <f>IF(V$8=0,0,V$8/WWP_fec!V$8)</f>
        <v>0</v>
      </c>
      <c r="W72" s="335">
        <f>IF(W$8=0,0,W$8/WWP_fec!W$8)</f>
        <v>0</v>
      </c>
      <c r="X72" s="335">
        <f>IF(X$8=0,0,X$8/WWP_fec!X$8)</f>
        <v>0</v>
      </c>
      <c r="Y72" s="335">
        <f>IF(Y$8=0,0,Y$8/WWP_fec!Y$8)</f>
        <v>0</v>
      </c>
      <c r="DA72" s="177"/>
    </row>
    <row r="73" spans="1:105" ht="12" customHeight="1" x14ac:dyDescent="0.25">
      <c r="A73" s="173" t="s">
        <v>94</v>
      </c>
      <c r="B73" s="335">
        <f>IF(B$9=0,0,B$9/WWP_fec!B$9)</f>
        <v>0</v>
      </c>
      <c r="C73" s="335">
        <f>IF(C$9=0,0,C$9/WWP_fec!C$9)</f>
        <v>0</v>
      </c>
      <c r="D73" s="335">
        <f>IF(D$9=0,0,D$9/WWP_fec!D$9)</f>
        <v>0</v>
      </c>
      <c r="E73" s="335">
        <f>IF(E$9=0,0,E$9/WWP_fec!E$9)</f>
        <v>0</v>
      </c>
      <c r="F73" s="335">
        <f>IF(F$9=0,0,F$9/WWP_fec!F$9)</f>
        <v>0</v>
      </c>
      <c r="G73" s="335">
        <f>IF(G$9=0,0,G$9/WWP_fec!G$9)</f>
        <v>0</v>
      </c>
      <c r="H73" s="335">
        <f>IF(H$9=0,0,H$9/WWP_fec!H$9)</f>
        <v>0</v>
      </c>
      <c r="I73" s="335">
        <f>IF(I$9=0,0,I$9/WWP_fec!I$9)</f>
        <v>0</v>
      </c>
      <c r="J73" s="335">
        <f>IF(J$9=0,0,J$9/WWP_fec!J$9)</f>
        <v>0</v>
      </c>
      <c r="K73" s="335">
        <f>IF(K$9=0,0,K$9/WWP_fec!K$9)</f>
        <v>0</v>
      </c>
      <c r="L73" s="335">
        <f>IF(L$9=0,0,L$9/WWP_fec!L$9)</f>
        <v>0</v>
      </c>
      <c r="M73" s="335">
        <f>IF(M$9=0,0,M$9/WWP_fec!M$9)</f>
        <v>0</v>
      </c>
      <c r="N73" s="335">
        <f>IF(N$9=0,0,N$9/WWP_fec!N$9)</f>
        <v>0</v>
      </c>
      <c r="O73" s="335">
        <f>IF(O$9=0,0,O$9/WWP_fec!O$9)</f>
        <v>0</v>
      </c>
      <c r="P73" s="335">
        <f>IF(P$9=0,0,P$9/WWP_fec!P$9)</f>
        <v>0</v>
      </c>
      <c r="Q73" s="335">
        <f>IF(Q$9=0,0,Q$9/WWP_fec!Q$9)</f>
        <v>0</v>
      </c>
      <c r="R73" s="335">
        <f>IF(R$9=0,0,R$9/WWP_fec!R$9)</f>
        <v>0</v>
      </c>
      <c r="S73" s="335">
        <f>IF(S$9=0,0,S$9/WWP_fec!S$9)</f>
        <v>0</v>
      </c>
      <c r="T73" s="335">
        <f>IF(T$9=0,0,T$9/WWP_fec!T$9)</f>
        <v>0</v>
      </c>
      <c r="U73" s="335">
        <f>IF(U$9=0,0,U$9/WWP_fec!U$9)</f>
        <v>0</v>
      </c>
      <c r="V73" s="335">
        <f>IF(V$9=0,0,V$9/WWP_fec!V$9)</f>
        <v>0</v>
      </c>
      <c r="W73" s="335">
        <f>IF(W$9=0,0,W$9/WWP_fec!W$9)</f>
        <v>0</v>
      </c>
      <c r="X73" s="335">
        <f>IF(X$9=0,0,X$9/WWP_fec!X$9)</f>
        <v>0</v>
      </c>
      <c r="Y73" s="335">
        <f>IF(Y$9=0,0,Y$9/WWP_fec!Y$9)</f>
        <v>0</v>
      </c>
      <c r="DA73" s="177"/>
    </row>
    <row r="74" spans="1:105" ht="12" customHeight="1" x14ac:dyDescent="0.25">
      <c r="A74" s="56" t="s">
        <v>95</v>
      </c>
      <c r="B74" s="336">
        <f>IF(B$10=0,0,B$10/WWP_fec!B$10)</f>
        <v>0.13602088233158524</v>
      </c>
      <c r="C74" s="336">
        <f>IF(C$10=0,0,C$10/WWP_fec!C$10)</f>
        <v>0.12140559280152094</v>
      </c>
      <c r="D74" s="336">
        <f>IF(D$10=0,0,D$10/WWP_fec!D$10)</f>
        <v>0.10330073469590328</v>
      </c>
      <c r="E74" s="336">
        <f>IF(E$10=0,0,E$10/WWP_fec!E$10)</f>
        <v>0.60773728509265879</v>
      </c>
      <c r="F74" s="336">
        <f>IF(F$10=0,0,F$10/WWP_fec!F$10)</f>
        <v>0.77196524120879251</v>
      </c>
      <c r="G74" s="336">
        <f>IF(G$10=0,0,G$10/WWP_fec!G$10)</f>
        <v>0.8742350991526403</v>
      </c>
      <c r="H74" s="336">
        <f>IF(H$10=0,0,H$10/WWP_fec!H$10)</f>
        <v>0.62351896785382244</v>
      </c>
      <c r="I74" s="336">
        <f>IF(I$10=0,0,I$10/WWP_fec!I$10)</f>
        <v>0.56430219316198504</v>
      </c>
      <c r="J74" s="336">
        <f>IF(J$10=0,0,J$10/WWP_fec!J$10)</f>
        <v>0.49736126744623033</v>
      </c>
      <c r="K74" s="336">
        <f>IF(K$10=0,0,K$10/WWP_fec!K$10)</f>
        <v>0.52223498357756293</v>
      </c>
      <c r="L74" s="336">
        <f>IF(L$10=0,0,L$10/WWP_fec!L$10)</f>
        <v>0.90716968184676794</v>
      </c>
      <c r="M74" s="336">
        <f>IF(M$10=0,0,M$10/WWP_fec!M$10)</f>
        <v>0.73554424985388045</v>
      </c>
      <c r="N74" s="336">
        <f>IF(N$10=0,0,N$10/WWP_fec!N$10)</f>
        <v>0.80114090760499179</v>
      </c>
      <c r="O74" s="336">
        <f>IF(O$10=0,0,O$10/WWP_fec!O$10)</f>
        <v>0.86533104766102731</v>
      </c>
      <c r="P74" s="336">
        <f>IF(P$10=0,0,P$10/WWP_fec!P$10)</f>
        <v>0.71497061484572666</v>
      </c>
      <c r="Q74" s="336">
        <f>IF(Q$10=0,0,Q$10/WWP_fec!Q$10)</f>
        <v>0.54953183057739996</v>
      </c>
      <c r="R74" s="336">
        <f>IF(R$10=0,0,R$10/WWP_fec!R$10)</f>
        <v>0.59728494557991174</v>
      </c>
      <c r="S74" s="336">
        <f>IF(S$10=0,0,S$10/WWP_fec!S$10)</f>
        <v>0.56836747905006457</v>
      </c>
      <c r="T74" s="336">
        <f>IF(T$10=0,0,T$10/WWP_fec!T$10)</f>
        <v>0.5391330627381048</v>
      </c>
      <c r="U74" s="336">
        <f>IF(U$10=0,0,U$10/WWP_fec!U$10)</f>
        <v>0.44664242248110897</v>
      </c>
      <c r="V74" s="336">
        <f>IF(V$10=0,0,V$10/WWP_fec!V$10)</f>
        <v>0.43205823031994822</v>
      </c>
      <c r="W74" s="336">
        <f>IF(W$10=0,0,W$10/WWP_fec!W$10)</f>
        <v>0.43958989029921541</v>
      </c>
      <c r="X74" s="336">
        <f>IF(X$10=0,0,X$10/WWP_fec!X$10)</f>
        <v>0.30349720767014005</v>
      </c>
      <c r="Y74" s="336">
        <f>IF(Y$10=0,0,Y$10/WWP_fec!Y$10)</f>
        <v>0.25832382507145141</v>
      </c>
      <c r="DA74" s="68"/>
    </row>
    <row r="75" spans="1:105" ht="12" customHeight="1" x14ac:dyDescent="0.25">
      <c r="A75" s="174" t="s">
        <v>2898</v>
      </c>
      <c r="B75" s="349">
        <f>IF(B$16=0,0,B$16/WWP_fec!B$16)</f>
        <v>2.6301669746979743</v>
      </c>
      <c r="C75" s="349">
        <f>IF(C$16=0,0,C$16/WWP_fec!C$16)</f>
        <v>2.5665884270846062</v>
      </c>
      <c r="D75" s="349">
        <f>IF(D$16=0,0,D$16/WWP_fec!D$16)</f>
        <v>2.5605368143208946</v>
      </c>
      <c r="E75" s="349">
        <f>IF(E$16=0,0,E$16/WWP_fec!E$16)</f>
        <v>0.81912650116799868</v>
      </c>
      <c r="F75" s="349">
        <f>IF(F$16=0,0,F$16/WWP_fec!F$16)</f>
        <v>0.6162527414985256</v>
      </c>
      <c r="G75" s="349">
        <f>IF(G$16=0,0,G$16/WWP_fec!G$16)</f>
        <v>0.57672042586892891</v>
      </c>
      <c r="H75" s="349">
        <f>IF(H$16=0,0,H$16/WWP_fec!H$16)</f>
        <v>0.64461946400032544</v>
      </c>
      <c r="I75" s="349">
        <f>IF(I$16=0,0,I$16/WWP_fec!I$16)</f>
        <v>0.42430452541966501</v>
      </c>
      <c r="J75" s="349">
        <f>IF(J$16=0,0,J$16/WWP_fec!J$16)</f>
        <v>0.38105077884149302</v>
      </c>
      <c r="K75" s="349">
        <f>IF(K$16=0,0,K$16/WWP_fec!K$16)</f>
        <v>0.23125831776461014</v>
      </c>
      <c r="L75" s="349">
        <f>IF(L$16=0,0,L$16/WWP_fec!L$16)</f>
        <v>0.23160061391642286</v>
      </c>
      <c r="M75" s="349">
        <f>IF(M$16=0,0,M$16/WWP_fec!M$16)</f>
        <v>0.12028577722490102</v>
      </c>
      <c r="N75" s="349">
        <f>IF(N$16=0,0,N$16/WWP_fec!N$16)</f>
        <v>0.10545548584857879</v>
      </c>
      <c r="O75" s="349">
        <f>IF(O$16=0,0,O$16/WWP_fec!O$16)</f>
        <v>0.1319103364268023</v>
      </c>
      <c r="P75" s="349">
        <f>IF(P$16=0,0,P$16/WWP_fec!P$16)</f>
        <v>0.10465583194718626</v>
      </c>
      <c r="Q75" s="349">
        <f>IF(Q$16=0,0,Q$16/WWP_fec!Q$16)</f>
        <v>9.8412506365754257E-2</v>
      </c>
      <c r="R75" s="349">
        <f>IF(R$16=0,0,R$16/WWP_fec!R$16)</f>
        <v>9.4972326881936117E-2</v>
      </c>
      <c r="S75" s="349">
        <f>IF(S$16=0,0,S$16/WWP_fec!S$16)</f>
        <v>0.11562215593381657</v>
      </c>
      <c r="T75" s="349">
        <f>IF(T$16=0,0,T$16/WWP_fec!T$16)</f>
        <v>0.12251935806544161</v>
      </c>
      <c r="U75" s="349">
        <f>IF(U$16=0,0,U$16/WWP_fec!U$16)</f>
        <v>0.10845190145510655</v>
      </c>
      <c r="V75" s="349">
        <f>IF(V$16=0,0,V$16/WWP_fec!V$16)</f>
        <v>0.11680060708087685</v>
      </c>
      <c r="W75" s="349">
        <f>IF(W$16=0,0,W$16/WWP_fec!W$16)</f>
        <v>0.10105831447517145</v>
      </c>
      <c r="X75" s="349">
        <f>IF(X$16=0,0,X$16/WWP_fec!X$16)</f>
        <v>5.9602047116120639E-2</v>
      </c>
      <c r="Y75" s="349">
        <f>IF(Y$16=0,0,Y$16/WWP_fec!Y$16)</f>
        <v>6.1859998937638924E-2</v>
      </c>
      <c r="DA75" s="178"/>
    </row>
    <row r="76" spans="1:105" ht="12" customHeight="1" x14ac:dyDescent="0.25">
      <c r="A76" s="174" t="s">
        <v>2910</v>
      </c>
      <c r="B76" s="349">
        <f>IF(B$27=0,0,B$27/WWP_fec!B$27)</f>
        <v>0</v>
      </c>
      <c r="C76" s="349">
        <f>IF(C$27=0,0,C$27/WWP_fec!C$27)</f>
        <v>0</v>
      </c>
      <c r="D76" s="349">
        <f>IF(D$27=0,0,D$27/WWP_fec!D$27)</f>
        <v>0</v>
      </c>
      <c r="E76" s="349">
        <f>IF(E$27=0,0,E$27/WWP_fec!E$27)</f>
        <v>0</v>
      </c>
      <c r="F76" s="349">
        <f>IF(F$27=0,0,F$27/WWP_fec!F$27)</f>
        <v>0</v>
      </c>
      <c r="G76" s="349">
        <f>IF(G$27=0,0,G$27/WWP_fec!G$27)</f>
        <v>0</v>
      </c>
      <c r="H76" s="349">
        <f>IF(H$27=0,0,H$27/WWP_fec!H$27)</f>
        <v>0</v>
      </c>
      <c r="I76" s="349">
        <f>IF(I$27=0,0,I$27/WWP_fec!I$27)</f>
        <v>0</v>
      </c>
      <c r="J76" s="349">
        <f>IF(J$27=0,0,J$27/WWP_fec!J$27)</f>
        <v>0</v>
      </c>
      <c r="K76" s="349">
        <f>IF(K$27=0,0,K$27/WWP_fec!K$27)</f>
        <v>0</v>
      </c>
      <c r="L76" s="349">
        <f>IF(L$27=0,0,L$27/WWP_fec!L$27)</f>
        <v>0</v>
      </c>
      <c r="M76" s="349">
        <f>IF(M$27=0,0,M$27/WWP_fec!M$27)</f>
        <v>0</v>
      </c>
      <c r="N76" s="349">
        <f>IF(N$27=0,0,N$27/WWP_fec!N$27)</f>
        <v>0</v>
      </c>
      <c r="O76" s="349">
        <f>IF(O$27=0,0,O$27/WWP_fec!O$27)</f>
        <v>0</v>
      </c>
      <c r="P76" s="349">
        <f>IF(P$27=0,0,P$27/WWP_fec!P$27)</f>
        <v>0</v>
      </c>
      <c r="Q76" s="349">
        <f>IF(Q$27=0,0,Q$27/WWP_fec!Q$27)</f>
        <v>0</v>
      </c>
      <c r="R76" s="349">
        <f>IF(R$27=0,0,R$27/WWP_fec!R$27)</f>
        <v>0</v>
      </c>
      <c r="S76" s="349">
        <f>IF(S$27=0,0,S$27/WWP_fec!S$27)</f>
        <v>0</v>
      </c>
      <c r="T76" s="349">
        <f>IF(T$27=0,0,T$27/WWP_fec!T$27)</f>
        <v>0</v>
      </c>
      <c r="U76" s="349">
        <f>IF(U$27=0,0,U$27/WWP_fec!U$27)</f>
        <v>0</v>
      </c>
      <c r="V76" s="349">
        <f>IF(V$27=0,0,V$27/WWP_fec!V$27)</f>
        <v>0</v>
      </c>
      <c r="W76" s="349">
        <f>IF(W$27=0,0,W$27/WWP_fec!W$27)</f>
        <v>0</v>
      </c>
      <c r="X76" s="349">
        <f>IF(X$27=0,0,X$27/WWP_fec!X$27)</f>
        <v>0</v>
      </c>
      <c r="Y76" s="349">
        <f>IF(Y$27=0,0,Y$27/WWP_fec!Y$27)</f>
        <v>0</v>
      </c>
      <c r="DA76" s="178"/>
    </row>
    <row r="77" spans="1:105" ht="12" customHeight="1" x14ac:dyDescent="0.25">
      <c r="A77" s="174" t="s">
        <v>2912</v>
      </c>
      <c r="B77" s="349">
        <f>IF(B$28=0,0,B$28/WWP_fec!B$28)</f>
        <v>2.3232578849794692</v>
      </c>
      <c r="C77" s="349">
        <f>IF(C$28=0,0,C$28/WWP_fec!C$28)</f>
        <v>2.2454854028210769</v>
      </c>
      <c r="D77" s="349">
        <f>IF(D$28=0,0,D$28/WWP_fec!D$28)</f>
        <v>2.226932791612128</v>
      </c>
      <c r="E77" s="349">
        <f>IF(E$28=0,0,E$28/WWP_fec!E$28)</f>
        <v>1.6007941801868681</v>
      </c>
      <c r="F77" s="349">
        <f>IF(F$28=0,0,F$28/WWP_fec!F$28)</f>
        <v>1.5367327429942885</v>
      </c>
      <c r="G77" s="349">
        <f>IF(G$28=0,0,G$28/WWP_fec!G$28)</f>
        <v>1.5218194396734936</v>
      </c>
      <c r="H77" s="349">
        <f>IF(H$28=0,0,H$28/WWP_fec!H$28)</f>
        <v>1.5424247605274599</v>
      </c>
      <c r="I77" s="349">
        <f>IF(I$28=0,0,I$28/WWP_fec!I$28)</f>
        <v>1.4305377905566108</v>
      </c>
      <c r="J77" s="349">
        <f>IF(J$28=0,0,J$28/WWP_fec!J$28)</f>
        <v>1.4016548579847727</v>
      </c>
      <c r="K77" s="349">
        <f>IF(K$28=0,0,K$28/WWP_fec!K$28)</f>
        <v>1.2808765769868458</v>
      </c>
      <c r="L77" s="349">
        <f>IF(L$28=0,0,L$28/WWP_fec!L$28)</f>
        <v>1.3064439144637783</v>
      </c>
      <c r="M77" s="349">
        <f>IF(M$28=0,0,M$28/WWP_fec!M$28)</f>
        <v>1.1561632761335172</v>
      </c>
      <c r="N77" s="349">
        <f>IF(N$28=0,0,N$28/WWP_fec!N$28)</f>
        <v>1.116215416893128</v>
      </c>
      <c r="O77" s="349">
        <f>IF(O$28=0,0,O$28/WWP_fec!O$28)</f>
        <v>1.1335592442629256</v>
      </c>
      <c r="P77" s="349">
        <f>IF(P$28=0,0,P$28/WWP_fec!P$28)</f>
        <v>1.0832364168702382</v>
      </c>
      <c r="Q77" s="349">
        <f>IF(Q$28=0,0,Q$28/WWP_fec!Q$28)</f>
        <v>1.0616593462339341</v>
      </c>
      <c r="R77" s="349">
        <f>IF(R$28=0,0,R$28/WWP_fec!R$28)</f>
        <v>1.0503223675975979</v>
      </c>
      <c r="S77" s="349">
        <f>IF(S$28=0,0,S$28/WWP_fec!S$28)</f>
        <v>1.0876278518284945</v>
      </c>
      <c r="T77" s="349">
        <f>IF(T$28=0,0,T$28/WWP_fec!T$28)</f>
        <v>1.0845335311732447</v>
      </c>
      <c r="U77" s="349">
        <f>IF(U$28=0,0,U$28/WWP_fec!U$28)</f>
        <v>1.0578908930624742</v>
      </c>
      <c r="V77" s="349">
        <f>IF(V$28=0,0,V$28/WWP_fec!V$28)</f>
        <v>1.0657248842654947</v>
      </c>
      <c r="W77" s="349">
        <f>IF(W$28=0,0,W$28/WWP_fec!W$28)</f>
        <v>1.0392599003710896</v>
      </c>
      <c r="X77" s="349">
        <f>IF(X$28=0,0,X$28/WWP_fec!X$28)</f>
        <v>0.94883839112965751</v>
      </c>
      <c r="Y77" s="349">
        <f>IF(Y$28=0,0,Y$28/WWP_fec!Y$28)</f>
        <v>0.91759926779982504</v>
      </c>
      <c r="DA77" s="178"/>
    </row>
    <row r="78" spans="1:105" ht="12" customHeight="1" x14ac:dyDescent="0.25">
      <c r="A78" s="41" t="s">
        <v>2936</v>
      </c>
      <c r="B78" s="337">
        <f>IF(B$48=0,0,B$48/WWP_fec!B$48)</f>
        <v>0</v>
      </c>
      <c r="C78" s="337">
        <f>IF(C$48=0,0,C$48/WWP_fec!C$48)</f>
        <v>0</v>
      </c>
      <c r="D78" s="337">
        <f>IF(D$48=0,0,D$48/WWP_fec!D$48)</f>
        <v>0</v>
      </c>
      <c r="E78" s="337">
        <f>IF(E$48=0,0,E$48/WWP_fec!E$48)</f>
        <v>0</v>
      </c>
      <c r="F78" s="337">
        <f>IF(F$48=0,0,F$48/WWP_fec!F$48)</f>
        <v>0</v>
      </c>
      <c r="G78" s="337">
        <f>IF(G$48=0,0,G$48/WWP_fec!G$48)</f>
        <v>0</v>
      </c>
      <c r="H78" s="337">
        <f>IF(H$48=0,0,H$48/WWP_fec!H$48)</f>
        <v>0</v>
      </c>
      <c r="I78" s="337">
        <f>IF(I$48=0,0,I$48/WWP_fec!I$48)</f>
        <v>0</v>
      </c>
      <c r="J78" s="337">
        <f>IF(J$48=0,0,J$48/WWP_fec!J$48)</f>
        <v>0</v>
      </c>
      <c r="K78" s="337">
        <f>IF(K$48=0,0,K$48/WWP_fec!K$48)</f>
        <v>0</v>
      </c>
      <c r="L78" s="337">
        <f>IF(L$48=0,0,L$48/WWP_fec!L$48)</f>
        <v>0</v>
      </c>
      <c r="M78" s="337">
        <f>IF(M$48=0,0,M$48/WWP_fec!M$48)</f>
        <v>0</v>
      </c>
      <c r="N78" s="337">
        <f>IF(N$48=0,0,N$48/WWP_fec!N$48)</f>
        <v>0</v>
      </c>
      <c r="O78" s="337">
        <f>IF(O$48=0,0,O$48/WWP_fec!O$48)</f>
        <v>0</v>
      </c>
      <c r="P78" s="337">
        <f>IF(P$48=0,0,P$48/WWP_fec!P$48)</f>
        <v>0</v>
      </c>
      <c r="Q78" s="337">
        <f>IF(Q$48=0,0,Q$48/WWP_fec!Q$48)</f>
        <v>0</v>
      </c>
      <c r="R78" s="337">
        <f>IF(R$48=0,0,R$48/WWP_fec!R$48)</f>
        <v>0</v>
      </c>
      <c r="S78" s="337">
        <f>IF(S$48=0,0,S$48/WWP_fec!S$48)</f>
        <v>0</v>
      </c>
      <c r="T78" s="337">
        <f>IF(T$48=0,0,T$48/WWP_fec!T$48)</f>
        <v>0</v>
      </c>
      <c r="U78" s="337">
        <f>IF(U$48=0,0,U$48/WWP_fec!U$48)</f>
        <v>0</v>
      </c>
      <c r="V78" s="337">
        <f>IF(V$48=0,0,V$48/WWP_fec!V$48)</f>
        <v>0</v>
      </c>
      <c r="W78" s="337">
        <f>IF(W$48=0,0,W$48/WWP_fec!W$48)</f>
        <v>0</v>
      </c>
      <c r="X78" s="337">
        <f>IF(X$48=0,0,X$48/WWP_fec!X$48)</f>
        <v>0</v>
      </c>
      <c r="Y78" s="337">
        <f>IF(Y$48=0,0,Y$48/WWP_fec!Y$48)</f>
        <v>0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theme="6" tint="-0.249977111117893"/>
    <pageSetUpPr fitToPage="1"/>
  </sheetPr>
  <dimension ref="A1:DA40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sectors"</f>
        <v>DE: Other industrial sectors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215316.4147269204</v>
      </c>
      <c r="C3" s="203">
        <v>205007.18377471709</v>
      </c>
      <c r="D3" s="203">
        <v>195600.21633224451</v>
      </c>
      <c r="E3" s="203">
        <v>187265.3690340287</v>
      </c>
      <c r="F3" s="203">
        <v>183284.4953150501</v>
      </c>
      <c r="G3" s="203">
        <v>179440.78194428649</v>
      </c>
      <c r="H3" s="203">
        <v>188302.95145058929</v>
      </c>
      <c r="I3" s="203">
        <v>193705.49621582721</v>
      </c>
      <c r="J3" s="203">
        <v>198393.11344223691</v>
      </c>
      <c r="K3" s="203">
        <v>187848.88765990839</v>
      </c>
      <c r="L3" s="203">
        <v>200412.3823858687</v>
      </c>
      <c r="M3" s="203">
        <v>212263.54744833961</v>
      </c>
      <c r="N3" s="203">
        <v>215933.57119128731</v>
      </c>
      <c r="O3" s="203">
        <v>216083.17667080491</v>
      </c>
      <c r="P3" s="203">
        <v>219865.6167435633</v>
      </c>
      <c r="Q3" s="203">
        <v>221123.23283315581</v>
      </c>
      <c r="R3" s="203">
        <v>228752.42424251861</v>
      </c>
      <c r="S3" s="203">
        <v>236646.4700657026</v>
      </c>
      <c r="T3" s="203">
        <v>243624.91969350021</v>
      </c>
      <c r="U3" s="203">
        <v>248741.8008520634</v>
      </c>
      <c r="V3" s="203">
        <v>255070.23293619481</v>
      </c>
      <c r="W3" s="203">
        <v>260689.91264540399</v>
      </c>
      <c r="X3" s="203">
        <v>259477.37022218251</v>
      </c>
      <c r="Y3" s="203">
        <v>256701.38401630911</v>
      </c>
      <c r="DA3" s="112" t="s">
        <v>3024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135657.3670142905</v>
      </c>
      <c r="C5" s="203">
        <v>128427.36319642251</v>
      </c>
      <c r="D5" s="203">
        <v>120523.7388964844</v>
      </c>
      <c r="E5" s="203">
        <v>66465.979729401428</v>
      </c>
      <c r="F5" s="203">
        <v>71927.957325322699</v>
      </c>
      <c r="G5" s="203">
        <v>56368.710667895342</v>
      </c>
      <c r="H5" s="203">
        <v>65903.220591380072</v>
      </c>
      <c r="I5" s="203">
        <v>70322.180460611838</v>
      </c>
      <c r="J5" s="203">
        <v>66273.93833696263</v>
      </c>
      <c r="K5" s="203">
        <v>61388.084533055517</v>
      </c>
      <c r="L5" s="203">
        <v>74537.851605617383</v>
      </c>
      <c r="M5" s="203">
        <v>101426.78433889771</v>
      </c>
      <c r="N5" s="203">
        <v>101223.863157277</v>
      </c>
      <c r="O5" s="203">
        <v>101838.6892693641</v>
      </c>
      <c r="P5" s="203">
        <v>106373.5334397316</v>
      </c>
      <c r="Q5" s="203">
        <v>109758.47711109791</v>
      </c>
      <c r="R5" s="203">
        <v>111219.49986732349</v>
      </c>
      <c r="S5" s="203">
        <v>115254.6393969023</v>
      </c>
      <c r="T5" s="203">
        <v>140482.71317709939</v>
      </c>
      <c r="U5" s="203">
        <v>152748.45539631171</v>
      </c>
      <c r="V5" s="203">
        <v>157269.41586929531</v>
      </c>
      <c r="W5" s="203">
        <v>172745.3965579572</v>
      </c>
      <c r="X5" s="203">
        <v>181275.82755620091</v>
      </c>
      <c r="Y5" s="203">
        <v>180137.78357351711</v>
      </c>
      <c r="DA5" s="112" t="s">
        <v>3025</v>
      </c>
    </row>
    <row r="6" spans="1:105" ht="12" customHeight="1" x14ac:dyDescent="0.25">
      <c r="A6" s="154" t="s">
        <v>2112</v>
      </c>
      <c r="B6" s="338">
        <v>169571.70876786311</v>
      </c>
      <c r="C6" s="338">
        <v>161093.12332946999</v>
      </c>
      <c r="D6" s="338">
        <v>152614.53789107679</v>
      </c>
      <c r="E6" s="338">
        <v>158696.30854949591</v>
      </c>
      <c r="F6" s="338">
        <v>159673.4454789153</v>
      </c>
      <c r="G6" s="338">
        <v>154235.74536973159</v>
      </c>
      <c r="H6" s="338">
        <v>151194.86004052209</v>
      </c>
      <c r="I6" s="338">
        <v>148798.04526054801</v>
      </c>
      <c r="J6" s="338">
        <v>148421.27271545451</v>
      </c>
      <c r="K6" s="338">
        <v>145380.38738624501</v>
      </c>
      <c r="L6" s="338">
        <v>149065.34326468999</v>
      </c>
      <c r="M6" s="338">
        <v>171557.9364032911</v>
      </c>
      <c r="N6" s="338">
        <v>170995.6111183922</v>
      </c>
      <c r="O6" s="338">
        <v>168598.79633841809</v>
      </c>
      <c r="P6" s="338">
        <v>169805.1921725524</v>
      </c>
      <c r="Q6" s="338">
        <v>172283.7522168631</v>
      </c>
      <c r="R6" s="338">
        <v>169886.93743688901</v>
      </c>
      <c r="S6" s="338">
        <v>171093.33327102341</v>
      </c>
      <c r="T6" s="338">
        <v>194858.09061980079</v>
      </c>
      <c r="U6" s="338">
        <v>204624.81715666479</v>
      </c>
      <c r="V6" s="338">
        <v>205831.2129907991</v>
      </c>
      <c r="W6" s="338">
        <v>220473.31435194789</v>
      </c>
      <c r="X6" s="338">
        <v>221117.38490118331</v>
      </c>
      <c r="Y6" s="338">
        <v>215679.68479199969</v>
      </c>
      <c r="DA6" s="160" t="s">
        <v>3026</v>
      </c>
    </row>
    <row r="7" spans="1:105" ht="12" customHeight="1" x14ac:dyDescent="0.25">
      <c r="A7" s="156" t="s">
        <v>2114</v>
      </c>
      <c r="B7" s="339">
        <v>0</v>
      </c>
      <c r="C7" s="340">
        <v>0</v>
      </c>
      <c r="D7" s="340">
        <v>0</v>
      </c>
      <c r="E7" s="340">
        <v>6081.7706584190728</v>
      </c>
      <c r="F7" s="340">
        <v>9455.7223678125138</v>
      </c>
      <c r="G7" s="340">
        <v>0</v>
      </c>
      <c r="H7" s="340">
        <v>0</v>
      </c>
      <c r="I7" s="340">
        <v>6081.7706584190728</v>
      </c>
      <c r="J7" s="340">
        <v>5060.9275640901624</v>
      </c>
      <c r="K7" s="340">
        <v>0</v>
      </c>
      <c r="L7" s="340">
        <v>12163.541316838149</v>
      </c>
      <c r="M7" s="340">
        <v>27367.967962885828</v>
      </c>
      <c r="N7" s="340">
        <v>3040.8853292095359</v>
      </c>
      <c r="O7" s="340">
        <v>6081.7706584190728</v>
      </c>
      <c r="P7" s="340">
        <v>9122.6559876286083</v>
      </c>
      <c r="Q7" s="340">
        <v>3040.8853292095359</v>
      </c>
      <c r="R7" s="340">
        <v>6081.7706584190728</v>
      </c>
      <c r="S7" s="340">
        <v>9122.6559876286083</v>
      </c>
      <c r="T7" s="340">
        <v>24327.082633676291</v>
      </c>
      <c r="U7" s="340">
        <v>18245.31197525722</v>
      </c>
      <c r="V7" s="340">
        <v>9122.6559876286083</v>
      </c>
      <c r="W7" s="340">
        <v>15204.426646047679</v>
      </c>
      <c r="X7" s="340">
        <v>9122.6559876286083</v>
      </c>
      <c r="Y7" s="340">
        <v>0</v>
      </c>
      <c r="DA7" s="161" t="s">
        <v>3027</v>
      </c>
    </row>
    <row r="8" spans="1:105" ht="12" customHeight="1" x14ac:dyDescent="0.25">
      <c r="A8" s="157" t="s">
        <v>2116</v>
      </c>
      <c r="B8" s="341"/>
      <c r="C8" s="342">
        <f t="shared" ref="C8:Y8" si="0">B6+C7-C6</f>
        <v>8478.5854383931146</v>
      </c>
      <c r="D8" s="342">
        <f t="shared" si="0"/>
        <v>8478.5854383932019</v>
      </c>
      <c r="E8" s="342">
        <f t="shared" si="0"/>
        <v>0</v>
      </c>
      <c r="F8" s="342">
        <f t="shared" si="0"/>
        <v>8478.5854383931146</v>
      </c>
      <c r="G8" s="342">
        <f t="shared" si="0"/>
        <v>5437.700109183701</v>
      </c>
      <c r="H8" s="342">
        <f t="shared" si="0"/>
        <v>3040.8853292095009</v>
      </c>
      <c r="I8" s="342">
        <f t="shared" si="0"/>
        <v>8478.5854383931437</v>
      </c>
      <c r="J8" s="342">
        <f t="shared" si="0"/>
        <v>5437.7001091836719</v>
      </c>
      <c r="K8" s="342">
        <f t="shared" si="0"/>
        <v>3040.8853292095009</v>
      </c>
      <c r="L8" s="342">
        <f t="shared" si="0"/>
        <v>8478.5854383931728</v>
      </c>
      <c r="M8" s="342">
        <f t="shared" si="0"/>
        <v>4875.3748242847214</v>
      </c>
      <c r="N8" s="342">
        <f t="shared" si="0"/>
        <v>3603.2106141084223</v>
      </c>
      <c r="O8" s="342">
        <f t="shared" si="0"/>
        <v>8478.5854383931728</v>
      </c>
      <c r="P8" s="342">
        <f t="shared" si="0"/>
        <v>7916.2601534943096</v>
      </c>
      <c r="Q8" s="342">
        <f t="shared" si="0"/>
        <v>562.32528489883407</v>
      </c>
      <c r="R8" s="342">
        <f t="shared" si="0"/>
        <v>8478.5854383931437</v>
      </c>
      <c r="S8" s="342">
        <f t="shared" si="0"/>
        <v>7916.2601534942223</v>
      </c>
      <c r="T8" s="342">
        <f t="shared" si="0"/>
        <v>562.32528489892138</v>
      </c>
      <c r="U8" s="342">
        <f t="shared" si="0"/>
        <v>8478.5854383932019</v>
      </c>
      <c r="V8" s="342">
        <f t="shared" si="0"/>
        <v>7916.2601534943096</v>
      </c>
      <c r="W8" s="342">
        <f t="shared" si="0"/>
        <v>562.32528489889228</v>
      </c>
      <c r="X8" s="342">
        <f t="shared" si="0"/>
        <v>8478.5854383932019</v>
      </c>
      <c r="Y8" s="342">
        <f t="shared" si="0"/>
        <v>5437.7001091836137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33914.341753572604</v>
      </c>
      <c r="C9" s="343">
        <f t="shared" si="1"/>
        <v>32665.760133047486</v>
      </c>
      <c r="D9" s="343">
        <f t="shared" si="1"/>
        <v>32090.798994592391</v>
      </c>
      <c r="E9" s="343">
        <f t="shared" si="1"/>
        <v>92230.328820094481</v>
      </c>
      <c r="F9" s="343">
        <f t="shared" si="1"/>
        <v>87745.488153592596</v>
      </c>
      <c r="G9" s="343">
        <f t="shared" si="1"/>
        <v>97867.034701836252</v>
      </c>
      <c r="H9" s="343">
        <f t="shared" si="1"/>
        <v>85291.639449142021</v>
      </c>
      <c r="I9" s="343">
        <f t="shared" si="1"/>
        <v>78475.864799936171</v>
      </c>
      <c r="J9" s="343">
        <f t="shared" si="1"/>
        <v>82147.334378491883</v>
      </c>
      <c r="K9" s="343">
        <f t="shared" si="1"/>
        <v>83992.302853189496</v>
      </c>
      <c r="L9" s="343">
        <f t="shared" si="1"/>
        <v>74527.491659072606</v>
      </c>
      <c r="M9" s="343">
        <f t="shared" si="1"/>
        <v>70131.152064393391</v>
      </c>
      <c r="N9" s="343">
        <f t="shared" si="1"/>
        <v>69771.747961115208</v>
      </c>
      <c r="O9" s="343">
        <f t="shared" si="1"/>
        <v>66760.107069053993</v>
      </c>
      <c r="P9" s="343">
        <f t="shared" si="1"/>
        <v>63431.658732820797</v>
      </c>
      <c r="Q9" s="343">
        <f t="shared" si="1"/>
        <v>62525.275105765191</v>
      </c>
      <c r="R9" s="343">
        <f t="shared" si="1"/>
        <v>58667.437569565518</v>
      </c>
      <c r="S9" s="343">
        <f t="shared" si="1"/>
        <v>55838.693874121105</v>
      </c>
      <c r="T9" s="343">
        <f t="shared" si="1"/>
        <v>54375.3774427014</v>
      </c>
      <c r="U9" s="343">
        <f t="shared" si="1"/>
        <v>51876.361760353087</v>
      </c>
      <c r="V9" s="343">
        <f t="shared" si="1"/>
        <v>48561.797121503798</v>
      </c>
      <c r="W9" s="343">
        <f t="shared" si="1"/>
        <v>47727.917793990695</v>
      </c>
      <c r="X9" s="343">
        <f t="shared" si="1"/>
        <v>39841.557344982401</v>
      </c>
      <c r="Y9" s="343">
        <f t="shared" si="1"/>
        <v>35541.901218482584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3028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6139.7637145313847</v>
      </c>
      <c r="C12" s="210">
        <v>6033.5042992261506</v>
      </c>
      <c r="D12" s="210">
        <v>6023.9563198624228</v>
      </c>
      <c r="E12" s="210">
        <v>3538.3346517626878</v>
      </c>
      <c r="F12" s="210">
        <v>3766.2778159931199</v>
      </c>
      <c r="G12" s="210">
        <v>3552.225365434213</v>
      </c>
      <c r="H12" s="210">
        <v>3724.9736887360309</v>
      </c>
      <c r="I12" s="210">
        <v>4165.2624247635376</v>
      </c>
      <c r="J12" s="210">
        <v>3599.9980223559692</v>
      </c>
      <c r="K12" s="210">
        <v>2965.8641444539999</v>
      </c>
      <c r="L12" s="210">
        <v>4078.669819432514</v>
      </c>
      <c r="M12" s="210">
        <v>3930.600085984519</v>
      </c>
      <c r="N12" s="210">
        <v>3878.867583834905</v>
      </c>
      <c r="O12" s="210">
        <v>3739.25760963025</v>
      </c>
      <c r="P12" s="210">
        <v>3785.76956147894</v>
      </c>
      <c r="Q12" s="210">
        <v>3831.7925193465148</v>
      </c>
      <c r="R12" s="210">
        <v>3879.3757523645781</v>
      </c>
      <c r="S12" s="210">
        <v>3883.7793637145342</v>
      </c>
      <c r="T12" s="210">
        <v>4767.5581646379942</v>
      </c>
      <c r="U12" s="210">
        <v>5397.196855443698</v>
      </c>
      <c r="V12" s="210">
        <v>5257.8066163215763</v>
      </c>
      <c r="W12" s="210">
        <v>5598.6049417295544</v>
      </c>
      <c r="X12" s="210">
        <v>5650.2844454753576</v>
      </c>
      <c r="Y12" s="210">
        <v>5201.8562715743701</v>
      </c>
      <c r="DA12" s="109" t="s">
        <v>3029</v>
      </c>
    </row>
    <row r="13" spans="1:105" ht="12" customHeight="1" x14ac:dyDescent="0.25">
      <c r="A13" s="24" t="s">
        <v>28</v>
      </c>
      <c r="B13" s="213">
        <v>66.679191745485824</v>
      </c>
      <c r="C13" s="213">
        <v>77.717110920034372</v>
      </c>
      <c r="D13" s="213">
        <v>78.109716251074801</v>
      </c>
      <c r="E13" s="213">
        <v>97.96319862424761</v>
      </c>
      <c r="F13" s="213">
        <v>206.48796216681001</v>
      </c>
      <c r="G13" s="213">
        <v>90.632244196044709</v>
      </c>
      <c r="H13" s="213">
        <v>101.65993121238181</v>
      </c>
      <c r="I13" s="213">
        <v>81.527601031814271</v>
      </c>
      <c r="J13" s="213">
        <v>72.071969045571805</v>
      </c>
      <c r="K13" s="213">
        <v>60.883920894239033</v>
      </c>
      <c r="L13" s="213">
        <v>62.339122957867581</v>
      </c>
      <c r="M13" s="213">
        <v>75.462940670679274</v>
      </c>
      <c r="N13" s="213">
        <v>58.091745485812552</v>
      </c>
      <c r="O13" s="213">
        <v>76.670765262252786</v>
      </c>
      <c r="P13" s="213">
        <v>73.654342218400686</v>
      </c>
      <c r="Q13" s="213">
        <v>63.655374032674118</v>
      </c>
      <c r="R13" s="213">
        <v>69.026655202063623</v>
      </c>
      <c r="S13" s="213">
        <v>60.03860705073086</v>
      </c>
      <c r="T13" s="213">
        <v>100.76371453138439</v>
      </c>
      <c r="U13" s="213">
        <v>97.893035253654318</v>
      </c>
      <c r="V13" s="213">
        <v>54.499226139294933</v>
      </c>
      <c r="W13" s="213">
        <v>62.310834049871019</v>
      </c>
      <c r="X13" s="213">
        <v>65.768529664660349</v>
      </c>
      <c r="Y13" s="213">
        <v>32.001117798796209</v>
      </c>
      <c r="DA13" s="85" t="s">
        <v>3030</v>
      </c>
    </row>
    <row r="14" spans="1:105" ht="12" customHeight="1" x14ac:dyDescent="0.25">
      <c r="A14" s="14" t="s">
        <v>29</v>
      </c>
      <c r="B14" s="204">
        <f t="shared" ref="B14:Y14" si="2">B15+B16+B17+B18+B19</f>
        <v>1499.4268271711092</v>
      </c>
      <c r="C14" s="204">
        <f t="shared" si="2"/>
        <v>1041.9293207222699</v>
      </c>
      <c r="D14" s="204">
        <f t="shared" si="2"/>
        <v>936.02519346517613</v>
      </c>
      <c r="E14" s="204">
        <f t="shared" si="2"/>
        <v>383.53559759243331</v>
      </c>
      <c r="F14" s="204">
        <f t="shared" si="2"/>
        <v>334.30928632846093</v>
      </c>
      <c r="G14" s="204">
        <f t="shared" si="2"/>
        <v>314.84402407566637</v>
      </c>
      <c r="H14" s="204">
        <f t="shared" si="2"/>
        <v>319.01736887360261</v>
      </c>
      <c r="I14" s="204">
        <f t="shared" si="2"/>
        <v>395.29724849527076</v>
      </c>
      <c r="J14" s="204">
        <f t="shared" si="2"/>
        <v>624.78787618228716</v>
      </c>
      <c r="K14" s="204">
        <f t="shared" si="2"/>
        <v>300.04006878761817</v>
      </c>
      <c r="L14" s="204">
        <f t="shared" si="2"/>
        <v>391.38985382631114</v>
      </c>
      <c r="M14" s="204">
        <f t="shared" si="2"/>
        <v>260.38426483233019</v>
      </c>
      <c r="N14" s="204">
        <f t="shared" si="2"/>
        <v>228.63757523645748</v>
      </c>
      <c r="O14" s="204">
        <f t="shared" si="2"/>
        <v>199.24015477214107</v>
      </c>
      <c r="P14" s="204">
        <f t="shared" si="2"/>
        <v>207.6284608770421</v>
      </c>
      <c r="Q14" s="204">
        <f t="shared" si="2"/>
        <v>220.68804815133277</v>
      </c>
      <c r="R14" s="204">
        <f t="shared" si="2"/>
        <v>142.70481513327593</v>
      </c>
      <c r="S14" s="204">
        <f t="shared" si="2"/>
        <v>138.56362854686154</v>
      </c>
      <c r="T14" s="204">
        <f t="shared" si="2"/>
        <v>1458.8642304385207</v>
      </c>
      <c r="U14" s="204">
        <f t="shared" si="2"/>
        <v>1507.9206362854693</v>
      </c>
      <c r="V14" s="204">
        <f t="shared" si="2"/>
        <v>1525.8148753224416</v>
      </c>
      <c r="W14" s="204">
        <f t="shared" si="2"/>
        <v>1753.8064488392088</v>
      </c>
      <c r="X14" s="204">
        <f t="shared" si="2"/>
        <v>1963.2644883920898</v>
      </c>
      <c r="Y14" s="204">
        <f t="shared" si="2"/>
        <v>1779.3877042132417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25.167755803955291</v>
      </c>
      <c r="F15" s="204">
        <v>0</v>
      </c>
      <c r="G15" s="204">
        <v>18.808942390369729</v>
      </c>
      <c r="H15" s="204">
        <v>41.955374032674108</v>
      </c>
      <c r="I15" s="204">
        <v>44.904385210662078</v>
      </c>
      <c r="J15" s="204">
        <v>27.20928632846088</v>
      </c>
      <c r="K15" s="204">
        <v>51.706534823731722</v>
      </c>
      <c r="L15" s="204">
        <v>58.803439380911428</v>
      </c>
      <c r="M15" s="204">
        <v>59.817368873602753</v>
      </c>
      <c r="N15" s="204">
        <v>39.540240756663799</v>
      </c>
      <c r="O15" s="204">
        <v>25.346345657781601</v>
      </c>
      <c r="P15" s="204">
        <v>66.876956147893381</v>
      </c>
      <c r="Q15" s="204">
        <v>87.953826311263967</v>
      </c>
      <c r="R15" s="204">
        <v>7.0937231298366292</v>
      </c>
      <c r="S15" s="204">
        <v>5.3740326741186584</v>
      </c>
      <c r="T15" s="204">
        <v>33.683319002579537</v>
      </c>
      <c r="U15" s="204">
        <v>42.375752364574367</v>
      </c>
      <c r="V15" s="204">
        <v>58.67411865864144</v>
      </c>
      <c r="W15" s="204">
        <v>61.933791917454847</v>
      </c>
      <c r="X15" s="204">
        <v>52.154772141014611</v>
      </c>
      <c r="Y15" s="204">
        <v>39.11607910576096</v>
      </c>
      <c r="DA15" s="71" t="s">
        <v>3031</v>
      </c>
    </row>
    <row r="16" spans="1:105" ht="12" customHeight="1" x14ac:dyDescent="0.25">
      <c r="A16" s="18" t="s">
        <v>31</v>
      </c>
      <c r="B16" s="204">
        <v>257.58099742046431</v>
      </c>
      <c r="C16" s="204">
        <v>260.9701633705933</v>
      </c>
      <c r="D16" s="204">
        <v>186.4073086844368</v>
      </c>
      <c r="E16" s="204">
        <v>30.923215821152191</v>
      </c>
      <c r="F16" s="204">
        <v>30.774720550300941</v>
      </c>
      <c r="G16" s="204">
        <v>18.678503869303519</v>
      </c>
      <c r="H16" s="204">
        <v>18.665176268271711</v>
      </c>
      <c r="I16" s="204">
        <v>75.478933791917456</v>
      </c>
      <c r="J16" s="204">
        <v>48.380223559759237</v>
      </c>
      <c r="K16" s="204">
        <v>37.38073946689596</v>
      </c>
      <c r="L16" s="204">
        <v>47.275580395528799</v>
      </c>
      <c r="M16" s="204">
        <v>14.292605331040409</v>
      </c>
      <c r="N16" s="204">
        <v>23.08804815133276</v>
      </c>
      <c r="O16" s="204">
        <v>15.392003439380909</v>
      </c>
      <c r="P16" s="204">
        <v>17.57102321582115</v>
      </c>
      <c r="Q16" s="204">
        <v>14.086156491831471</v>
      </c>
      <c r="R16" s="204">
        <v>9.2592433361994839</v>
      </c>
      <c r="S16" s="204">
        <v>13.37446259673259</v>
      </c>
      <c r="T16" s="204">
        <v>15.432072226999139</v>
      </c>
      <c r="U16" s="204">
        <v>13.37446259673259</v>
      </c>
      <c r="V16" s="204">
        <v>10.28804815133276</v>
      </c>
      <c r="W16" s="204">
        <v>10.28804815133276</v>
      </c>
      <c r="X16" s="204">
        <v>132.7158211521926</v>
      </c>
      <c r="Y16" s="204">
        <v>12.345657781599311</v>
      </c>
      <c r="DA16" s="71" t="s">
        <v>3032</v>
      </c>
    </row>
    <row r="17" spans="1:105" ht="12" customHeight="1" x14ac:dyDescent="0.25">
      <c r="A17" s="18" t="s">
        <v>71</v>
      </c>
      <c r="B17" s="204">
        <v>802.11616509028386</v>
      </c>
      <c r="C17" s="204">
        <v>739.46689595872726</v>
      </c>
      <c r="D17" s="204">
        <v>715.84505588993977</v>
      </c>
      <c r="E17" s="204">
        <v>296.99578675838342</v>
      </c>
      <c r="F17" s="204">
        <v>271.3926913155633</v>
      </c>
      <c r="G17" s="204">
        <v>243.73576956147889</v>
      </c>
      <c r="H17" s="204">
        <v>229.4196904557179</v>
      </c>
      <c r="I17" s="204">
        <v>245.89853826311261</v>
      </c>
      <c r="J17" s="204">
        <v>523.40034393809117</v>
      </c>
      <c r="K17" s="204">
        <v>188.50902837489249</v>
      </c>
      <c r="L17" s="204">
        <v>271.50034393809108</v>
      </c>
      <c r="M17" s="204">
        <v>172.14505588993981</v>
      </c>
      <c r="N17" s="204">
        <v>155.739380911436</v>
      </c>
      <c r="O17" s="204">
        <v>146.51797076526231</v>
      </c>
      <c r="P17" s="204">
        <v>112.1814273430782</v>
      </c>
      <c r="Q17" s="204">
        <v>108.3950988822012</v>
      </c>
      <c r="R17" s="204">
        <v>113.3734307824591</v>
      </c>
      <c r="S17" s="204">
        <v>106.6778159931212</v>
      </c>
      <c r="T17" s="204">
        <v>1326.884608770421</v>
      </c>
      <c r="U17" s="204">
        <v>1365.6914015477221</v>
      </c>
      <c r="V17" s="204">
        <v>1372.9323301805671</v>
      </c>
      <c r="W17" s="204">
        <v>1376.13611349957</v>
      </c>
      <c r="X17" s="204">
        <v>1336.175666380052</v>
      </c>
      <c r="Y17" s="204">
        <v>1310.9768701633709</v>
      </c>
      <c r="DA17" s="71" t="s">
        <v>3033</v>
      </c>
    </row>
    <row r="18" spans="1:105" ht="12" customHeight="1" x14ac:dyDescent="0.25">
      <c r="A18" s="18" t="s">
        <v>32</v>
      </c>
      <c r="B18" s="204">
        <v>37.632588134135858</v>
      </c>
      <c r="C18" s="204">
        <v>41.492261392949267</v>
      </c>
      <c r="D18" s="204">
        <v>33.772828890799637</v>
      </c>
      <c r="E18" s="204">
        <v>22.233705932932079</v>
      </c>
      <c r="F18" s="204">
        <v>21.258039552880479</v>
      </c>
      <c r="G18" s="204">
        <v>21.23654342218401</v>
      </c>
      <c r="H18" s="204">
        <v>17.343078245915731</v>
      </c>
      <c r="I18" s="204">
        <v>17.38134135855546</v>
      </c>
      <c r="J18" s="204">
        <v>16.41453138435082</v>
      </c>
      <c r="K18" s="204">
        <v>10.60068787618229</v>
      </c>
      <c r="L18" s="204">
        <v>10.60068787618229</v>
      </c>
      <c r="M18" s="204">
        <v>7.7096302665520211</v>
      </c>
      <c r="N18" s="204">
        <v>2.8910576096302658</v>
      </c>
      <c r="O18" s="204">
        <v>3.854772141014617</v>
      </c>
      <c r="P18" s="204">
        <v>3.854170249355116</v>
      </c>
      <c r="Q18" s="204">
        <v>2.9188306104901121</v>
      </c>
      <c r="R18" s="204">
        <v>3.8543422184006881</v>
      </c>
      <c r="S18" s="204">
        <v>2.8907136715391228</v>
      </c>
      <c r="T18" s="204">
        <v>1.927085124677558</v>
      </c>
      <c r="U18" s="204">
        <v>1.927085124677558</v>
      </c>
      <c r="V18" s="204">
        <v>0</v>
      </c>
      <c r="W18" s="204">
        <v>0</v>
      </c>
      <c r="X18" s="204">
        <v>0</v>
      </c>
      <c r="Y18" s="204">
        <v>0.96354256233877889</v>
      </c>
      <c r="DA18" s="71" t="s">
        <v>3034</v>
      </c>
    </row>
    <row r="19" spans="1:105" ht="12" customHeight="1" x14ac:dyDescent="0.25">
      <c r="A19" s="18" t="s">
        <v>33</v>
      </c>
      <c r="B19" s="204">
        <v>402.09707652622518</v>
      </c>
      <c r="C19" s="204">
        <v>0</v>
      </c>
      <c r="D19" s="204">
        <v>0</v>
      </c>
      <c r="E19" s="204">
        <v>8.2151332760103184</v>
      </c>
      <c r="F19" s="204">
        <v>10.883834909716249</v>
      </c>
      <c r="G19" s="204">
        <v>12.38426483233018</v>
      </c>
      <c r="H19" s="204">
        <v>11.634049871023221</v>
      </c>
      <c r="I19" s="204">
        <v>11.634049871023221</v>
      </c>
      <c r="J19" s="204">
        <v>9.3834909716251058</v>
      </c>
      <c r="K19" s="204">
        <v>11.843078245915731</v>
      </c>
      <c r="L19" s="204">
        <v>3.2098022355975919</v>
      </c>
      <c r="M19" s="204">
        <v>6.4196044711951856</v>
      </c>
      <c r="N19" s="204">
        <v>7.3788478073946697</v>
      </c>
      <c r="O19" s="204">
        <v>8.1290627687016332</v>
      </c>
      <c r="P19" s="204">
        <v>7.1448839208942383</v>
      </c>
      <c r="Q19" s="204">
        <v>7.3341358555460019</v>
      </c>
      <c r="R19" s="204">
        <v>9.1240756663800511</v>
      </c>
      <c r="S19" s="204">
        <v>10.246603611349959</v>
      </c>
      <c r="T19" s="204">
        <v>80.937145313843502</v>
      </c>
      <c r="U19" s="204">
        <v>84.551934651762679</v>
      </c>
      <c r="V19" s="204">
        <v>83.920378331900253</v>
      </c>
      <c r="W19" s="204">
        <v>305.4484952708512</v>
      </c>
      <c r="X19" s="204">
        <v>442.21822871883057</v>
      </c>
      <c r="Y19" s="204">
        <v>415.98555460017189</v>
      </c>
      <c r="DA19" s="71" t="s">
        <v>3035</v>
      </c>
    </row>
    <row r="20" spans="1:105" ht="12" customHeight="1" x14ac:dyDescent="0.25">
      <c r="A20" s="14" t="s">
        <v>34</v>
      </c>
      <c r="B20" s="204">
        <f t="shared" ref="B20:Y20" si="3">B21+B22</f>
        <v>994.51848667239915</v>
      </c>
      <c r="C20" s="204">
        <f t="shared" si="3"/>
        <v>963.2846087704213</v>
      </c>
      <c r="D20" s="204">
        <f t="shared" si="3"/>
        <v>881.12639724849521</v>
      </c>
      <c r="E20" s="204">
        <f t="shared" si="3"/>
        <v>744.52725709372316</v>
      </c>
      <c r="F20" s="204">
        <f t="shared" si="3"/>
        <v>768.13370593293212</v>
      </c>
      <c r="G20" s="204">
        <f t="shared" si="3"/>
        <v>770.68151332760101</v>
      </c>
      <c r="H20" s="204">
        <f t="shared" si="3"/>
        <v>780.70885640584697</v>
      </c>
      <c r="I20" s="204">
        <f t="shared" si="3"/>
        <v>877.68701633705928</v>
      </c>
      <c r="J20" s="204">
        <f t="shared" si="3"/>
        <v>840.25485812553734</v>
      </c>
      <c r="K20" s="204">
        <f t="shared" si="3"/>
        <v>719.33336199484097</v>
      </c>
      <c r="L20" s="204">
        <f t="shared" si="3"/>
        <v>1324.8435081685298</v>
      </c>
      <c r="M20" s="204">
        <f t="shared" si="3"/>
        <v>1237.4426483233024</v>
      </c>
      <c r="N20" s="204">
        <f t="shared" si="3"/>
        <v>1261.131298366294</v>
      </c>
      <c r="O20" s="204">
        <f t="shared" si="3"/>
        <v>1227.185382631126</v>
      </c>
      <c r="P20" s="204">
        <f t="shared" si="3"/>
        <v>1258.4658641444544</v>
      </c>
      <c r="Q20" s="204">
        <f t="shared" si="3"/>
        <v>1263.3276010318145</v>
      </c>
      <c r="R20" s="204">
        <f t="shared" si="3"/>
        <v>1352.2924333619949</v>
      </c>
      <c r="S20" s="204">
        <f t="shared" si="3"/>
        <v>1384.8706792777305</v>
      </c>
      <c r="T20" s="204">
        <f t="shared" si="3"/>
        <v>828.67635425623382</v>
      </c>
      <c r="U20" s="204">
        <f t="shared" si="3"/>
        <v>1434.8614789337921</v>
      </c>
      <c r="V20" s="204">
        <f t="shared" si="3"/>
        <v>1386.9515907136715</v>
      </c>
      <c r="W20" s="204">
        <f t="shared" si="3"/>
        <v>1432.4136562321305</v>
      </c>
      <c r="X20" s="204">
        <f t="shared" si="3"/>
        <v>1346.911452592881</v>
      </c>
      <c r="Y20" s="204">
        <f t="shared" si="3"/>
        <v>1246.4886383278986</v>
      </c>
      <c r="DA20" s="71"/>
    </row>
    <row r="21" spans="1:105" ht="12" customHeight="1" x14ac:dyDescent="0.25">
      <c r="A21" s="18" t="s">
        <v>73</v>
      </c>
      <c r="B21" s="204">
        <v>979.57867583834923</v>
      </c>
      <c r="C21" s="204">
        <v>950</v>
      </c>
      <c r="D21" s="204">
        <v>868.40068787618225</v>
      </c>
      <c r="E21" s="204">
        <v>744.52725709372316</v>
      </c>
      <c r="F21" s="204">
        <v>768.13370593293212</v>
      </c>
      <c r="G21" s="204">
        <v>770.6600171969045</v>
      </c>
      <c r="H21" s="204">
        <v>780.70885640584697</v>
      </c>
      <c r="I21" s="204">
        <v>877.68701633705928</v>
      </c>
      <c r="J21" s="204">
        <v>840.25485812553734</v>
      </c>
      <c r="K21" s="204">
        <v>719.33336199484097</v>
      </c>
      <c r="L21" s="204">
        <v>1324.7145313843509</v>
      </c>
      <c r="M21" s="204">
        <v>1237.206190885641</v>
      </c>
      <c r="N21" s="204">
        <v>1260.6798796216681</v>
      </c>
      <c r="O21" s="204">
        <v>1226.454514187446</v>
      </c>
      <c r="P21" s="204">
        <v>1257.9499570077389</v>
      </c>
      <c r="Q21" s="204">
        <v>1262.8116938950991</v>
      </c>
      <c r="R21" s="204">
        <v>1351.7550300945829</v>
      </c>
      <c r="S21" s="204">
        <v>1384.440756663801</v>
      </c>
      <c r="T21" s="204">
        <v>828.26792777300079</v>
      </c>
      <c r="U21" s="204">
        <v>1434.539036973345</v>
      </c>
      <c r="V21" s="204">
        <v>1386.663800515907</v>
      </c>
      <c r="W21" s="204">
        <v>1431.951575406679</v>
      </c>
      <c r="X21" s="204">
        <v>1346.7081851810151</v>
      </c>
      <c r="Y21" s="204">
        <v>1246.294915198062</v>
      </c>
      <c r="DA21" s="71" t="s">
        <v>3036</v>
      </c>
    </row>
    <row r="22" spans="1:105" ht="12" customHeight="1" x14ac:dyDescent="0.25">
      <c r="A22" s="18" t="s">
        <v>36</v>
      </c>
      <c r="B22" s="204">
        <v>14.939810834049871</v>
      </c>
      <c r="C22" s="204">
        <v>13.28460877042132</v>
      </c>
      <c r="D22" s="204">
        <v>12.725709372312981</v>
      </c>
      <c r="E22" s="204">
        <v>0</v>
      </c>
      <c r="F22" s="204">
        <v>0</v>
      </c>
      <c r="G22" s="204">
        <v>2.149613069647463E-2</v>
      </c>
      <c r="H22" s="204">
        <v>0</v>
      </c>
      <c r="I22" s="204">
        <v>0</v>
      </c>
      <c r="J22" s="204">
        <v>0</v>
      </c>
      <c r="K22" s="204">
        <v>0</v>
      </c>
      <c r="L22" s="204">
        <v>0.12897678417884781</v>
      </c>
      <c r="M22" s="204">
        <v>0.23645743766122099</v>
      </c>
      <c r="N22" s="204">
        <v>0.45141874462596732</v>
      </c>
      <c r="O22" s="204">
        <v>0.73086844368013748</v>
      </c>
      <c r="P22" s="204">
        <v>0.51590713671539123</v>
      </c>
      <c r="Q22" s="204">
        <v>0.51590713671539123</v>
      </c>
      <c r="R22" s="204">
        <v>0.53740326741186584</v>
      </c>
      <c r="S22" s="204">
        <v>0.42992261392949271</v>
      </c>
      <c r="T22" s="204">
        <v>0.40842648323301811</v>
      </c>
      <c r="U22" s="204">
        <v>0.32244196044711948</v>
      </c>
      <c r="V22" s="204">
        <v>0.2877901977644024</v>
      </c>
      <c r="W22" s="204">
        <v>0.46208082545141871</v>
      </c>
      <c r="X22" s="204">
        <v>0.20326741186586411</v>
      </c>
      <c r="Y22" s="204">
        <v>0.1937231298366294</v>
      </c>
      <c r="DA22" s="71" t="s">
        <v>3037</v>
      </c>
    </row>
    <row r="23" spans="1:105" ht="12" customHeight="1" x14ac:dyDescent="0.25">
      <c r="A23" s="14" t="s">
        <v>37</v>
      </c>
      <c r="B23" s="204">
        <f t="shared" ref="B23:Y23" si="4">B24+B25+B26+B27+B28+B29</f>
        <v>453.35339638865008</v>
      </c>
      <c r="C23" s="204">
        <f t="shared" si="4"/>
        <v>635.80782459157354</v>
      </c>
      <c r="D23" s="204">
        <f t="shared" si="4"/>
        <v>758.52682717110918</v>
      </c>
      <c r="E23" s="204">
        <f t="shared" si="4"/>
        <v>63.760791057609623</v>
      </c>
      <c r="F23" s="204">
        <f t="shared" si="4"/>
        <v>101.24677558039542</v>
      </c>
      <c r="G23" s="204">
        <f t="shared" si="4"/>
        <v>113.11736887360279</v>
      </c>
      <c r="H23" s="204">
        <f t="shared" si="4"/>
        <v>94.520034393809112</v>
      </c>
      <c r="I23" s="204">
        <f t="shared" si="4"/>
        <v>146.41504729148744</v>
      </c>
      <c r="J23" s="204">
        <f t="shared" si="4"/>
        <v>181.14067067927778</v>
      </c>
      <c r="K23" s="204">
        <f t="shared" si="4"/>
        <v>131.72312983662945</v>
      </c>
      <c r="L23" s="204">
        <f t="shared" si="4"/>
        <v>112.92811693895096</v>
      </c>
      <c r="M23" s="204">
        <f t="shared" si="4"/>
        <v>103.66070507308687</v>
      </c>
      <c r="N23" s="204">
        <f t="shared" si="4"/>
        <v>114.07282889079961</v>
      </c>
      <c r="O23" s="204">
        <f t="shared" si="4"/>
        <v>108.31668099742042</v>
      </c>
      <c r="P23" s="204">
        <f t="shared" si="4"/>
        <v>101.89165950128977</v>
      </c>
      <c r="Q23" s="204">
        <f t="shared" si="4"/>
        <v>151.23723129836625</v>
      </c>
      <c r="R23" s="204">
        <f t="shared" si="4"/>
        <v>133.52321582115218</v>
      </c>
      <c r="S23" s="204">
        <f t="shared" si="4"/>
        <v>116.72476354256233</v>
      </c>
      <c r="T23" s="204">
        <f t="shared" si="4"/>
        <v>171.84965217022787</v>
      </c>
      <c r="U23" s="204">
        <f t="shared" si="4"/>
        <v>170.27441348324172</v>
      </c>
      <c r="V23" s="204">
        <f t="shared" si="4"/>
        <v>180.93929044023105</v>
      </c>
      <c r="W23" s="204">
        <f t="shared" si="4"/>
        <v>181.8213800803986</v>
      </c>
      <c r="X23" s="204">
        <f t="shared" si="4"/>
        <v>169.36241678617566</v>
      </c>
      <c r="Y23" s="204">
        <f t="shared" si="4"/>
        <v>171.6132910280698</v>
      </c>
      <c r="DA23" s="71"/>
    </row>
    <row r="24" spans="1:105" ht="12" customHeight="1" x14ac:dyDescent="0.25">
      <c r="A24" s="18" t="s">
        <v>38</v>
      </c>
      <c r="B24" s="204">
        <v>334.38426483233019</v>
      </c>
      <c r="C24" s="204">
        <v>334.38426483233019</v>
      </c>
      <c r="D24" s="204">
        <v>334.38426483233019</v>
      </c>
      <c r="E24" s="204">
        <v>62.076182287188303</v>
      </c>
      <c r="F24" s="204">
        <v>100.4585554600171</v>
      </c>
      <c r="G24" s="204">
        <v>112.4008598452279</v>
      </c>
      <c r="H24" s="204">
        <v>93.102063628546858</v>
      </c>
      <c r="I24" s="204">
        <v>144.93172828890789</v>
      </c>
      <c r="J24" s="204">
        <v>180.51969045571801</v>
      </c>
      <c r="K24" s="204">
        <v>125.15520206362859</v>
      </c>
      <c r="L24" s="204">
        <v>108.93757523645741</v>
      </c>
      <c r="M24" s="204">
        <v>100.9123817712812</v>
      </c>
      <c r="N24" s="204">
        <v>113.2607050730868</v>
      </c>
      <c r="O24" s="204">
        <v>104.85339638865</v>
      </c>
      <c r="P24" s="204">
        <v>98.523989681857259</v>
      </c>
      <c r="Q24" s="204">
        <v>148.6576956147893</v>
      </c>
      <c r="R24" s="204">
        <v>128.85735167669819</v>
      </c>
      <c r="S24" s="204">
        <v>112.3292347377472</v>
      </c>
      <c r="T24" s="204">
        <v>115.4342218400688</v>
      </c>
      <c r="U24" s="204">
        <v>113.4278589853826</v>
      </c>
      <c r="V24" s="204">
        <v>99.980911435941522</v>
      </c>
      <c r="W24" s="204">
        <v>102.03499570077391</v>
      </c>
      <c r="X24" s="204">
        <v>90.737575236457417</v>
      </c>
      <c r="Y24" s="204">
        <v>87.441530524505581</v>
      </c>
      <c r="DA24" s="71" t="s">
        <v>3038</v>
      </c>
    </row>
    <row r="25" spans="1:105" ht="12" customHeight="1" x14ac:dyDescent="0.25">
      <c r="A25" s="18" t="s">
        <v>74</v>
      </c>
      <c r="B25" s="204">
        <v>118.96913155631989</v>
      </c>
      <c r="C25" s="204">
        <v>301.42355975924329</v>
      </c>
      <c r="D25" s="204">
        <v>424.14256233877899</v>
      </c>
      <c r="E25" s="204">
        <v>1.1942390369733451</v>
      </c>
      <c r="F25" s="204">
        <v>0.78822012037833178</v>
      </c>
      <c r="G25" s="204">
        <v>0.7165090283748925</v>
      </c>
      <c r="H25" s="204">
        <v>0.5493551160791057</v>
      </c>
      <c r="I25" s="204">
        <v>0.62098022355975924</v>
      </c>
      <c r="J25" s="204">
        <v>0.62098022355975924</v>
      </c>
      <c r="K25" s="204">
        <v>2.698968185726569</v>
      </c>
      <c r="L25" s="204">
        <v>1.5763542562338779</v>
      </c>
      <c r="M25" s="204">
        <v>2.0301805674978501</v>
      </c>
      <c r="N25" s="204">
        <v>0.81212381771281161</v>
      </c>
      <c r="O25" s="204">
        <v>3.463284608770421</v>
      </c>
      <c r="P25" s="204">
        <v>3.3676698194325021</v>
      </c>
      <c r="Q25" s="204">
        <v>2.5795356835769558</v>
      </c>
      <c r="R25" s="204">
        <v>4.131986242476354</v>
      </c>
      <c r="S25" s="204">
        <v>3.845399828030954</v>
      </c>
      <c r="T25" s="204">
        <v>4.7768701633705932</v>
      </c>
      <c r="U25" s="204">
        <v>4.9919174548581253</v>
      </c>
      <c r="V25" s="204">
        <v>4.7769561478933777</v>
      </c>
      <c r="W25" s="204">
        <v>16.50474445574558</v>
      </c>
      <c r="X25" s="204">
        <v>17.386741732140639</v>
      </c>
      <c r="Y25" s="204">
        <v>19.164930029796441</v>
      </c>
      <c r="DA25" s="71" t="s">
        <v>3039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0.49036973344797941</v>
      </c>
      <c r="F26" s="204">
        <v>0</v>
      </c>
      <c r="G26" s="204">
        <v>0</v>
      </c>
      <c r="H26" s="204">
        <v>0.86861564918314704</v>
      </c>
      <c r="I26" s="204">
        <v>0.8623387790197764</v>
      </c>
      <c r="J26" s="204">
        <v>0</v>
      </c>
      <c r="K26" s="204">
        <v>3.8689595872742908</v>
      </c>
      <c r="L26" s="204">
        <v>2.4141874462596729</v>
      </c>
      <c r="M26" s="204">
        <v>0.7181427343078246</v>
      </c>
      <c r="N26" s="204">
        <v>0</v>
      </c>
      <c r="O26" s="204">
        <v>0</v>
      </c>
      <c r="P26" s="204">
        <v>0</v>
      </c>
      <c r="Q26" s="204">
        <v>0</v>
      </c>
      <c r="R26" s="204">
        <v>0.53387790197764395</v>
      </c>
      <c r="S26" s="204">
        <v>0.55012897678417882</v>
      </c>
      <c r="T26" s="204">
        <v>50.751160791057607</v>
      </c>
      <c r="U26" s="204">
        <v>50.787102321582118</v>
      </c>
      <c r="V26" s="204">
        <v>75.152192605331024</v>
      </c>
      <c r="W26" s="204">
        <v>62.094754944110051</v>
      </c>
      <c r="X26" s="204">
        <v>60.01384350816852</v>
      </c>
      <c r="Y26" s="204">
        <v>63.598968185726562</v>
      </c>
      <c r="DA26" s="71" t="s">
        <v>3040</v>
      </c>
    </row>
    <row r="27" spans="1:105" ht="12" customHeight="1" x14ac:dyDescent="0.25">
      <c r="A27" s="18" t="s">
        <v>76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0</v>
      </c>
      <c r="R27" s="204">
        <v>0</v>
      </c>
      <c r="S27" s="204">
        <v>0</v>
      </c>
      <c r="T27" s="204">
        <v>0</v>
      </c>
      <c r="U27" s="204">
        <v>0</v>
      </c>
      <c r="V27" s="204">
        <v>0</v>
      </c>
      <c r="W27" s="204">
        <v>0</v>
      </c>
      <c r="X27" s="204">
        <v>0</v>
      </c>
      <c r="Y27" s="204">
        <v>0</v>
      </c>
      <c r="DA27" s="71" t="s">
        <v>3041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3042</v>
      </c>
    </row>
    <row r="29" spans="1:105" ht="12" customHeight="1" x14ac:dyDescent="0.25">
      <c r="A29" s="18" t="s">
        <v>78</v>
      </c>
      <c r="B29" s="204">
        <v>0</v>
      </c>
      <c r="C29" s="204">
        <v>0</v>
      </c>
      <c r="D29" s="204">
        <v>0</v>
      </c>
      <c r="E29" s="204">
        <v>0</v>
      </c>
      <c r="F29" s="204">
        <v>0</v>
      </c>
      <c r="G29" s="204">
        <v>0</v>
      </c>
      <c r="H29" s="204">
        <v>0</v>
      </c>
      <c r="I29" s="204">
        <v>0</v>
      </c>
      <c r="J29" s="204">
        <v>0</v>
      </c>
      <c r="K29" s="204">
        <v>0</v>
      </c>
      <c r="L29" s="204">
        <v>0</v>
      </c>
      <c r="M29" s="204">
        <v>0</v>
      </c>
      <c r="N29" s="204">
        <v>0</v>
      </c>
      <c r="O29" s="204">
        <v>0</v>
      </c>
      <c r="P29" s="204">
        <v>0</v>
      </c>
      <c r="Q29" s="204">
        <v>0</v>
      </c>
      <c r="R29" s="204">
        <v>0</v>
      </c>
      <c r="S29" s="204">
        <v>0</v>
      </c>
      <c r="T29" s="204">
        <v>0.88739937573087335</v>
      </c>
      <c r="U29" s="204">
        <v>1.067534721418856</v>
      </c>
      <c r="V29" s="204">
        <v>1.029230251065137</v>
      </c>
      <c r="W29" s="204">
        <v>1.1868849797690659</v>
      </c>
      <c r="X29" s="204">
        <v>1.2242563094090591</v>
      </c>
      <c r="Y29" s="204">
        <v>1.4078622880411991</v>
      </c>
      <c r="DA29" s="71" t="s">
        <v>3043</v>
      </c>
    </row>
    <row r="30" spans="1:105" ht="12" customHeight="1" x14ac:dyDescent="0.25">
      <c r="A30" s="14" t="s">
        <v>39</v>
      </c>
      <c r="B30" s="204">
        <v>350.29140154772142</v>
      </c>
      <c r="C30" s="204">
        <v>355.95202063628551</v>
      </c>
      <c r="D30" s="204">
        <v>350.64969905417018</v>
      </c>
      <c r="E30" s="204">
        <v>213.98202923473781</v>
      </c>
      <c r="F30" s="204">
        <v>206.31504729148759</v>
      </c>
      <c r="G30" s="204">
        <v>182.38271711092</v>
      </c>
      <c r="H30" s="204">
        <v>201.036543422184</v>
      </c>
      <c r="I30" s="204">
        <v>188.92708512467749</v>
      </c>
      <c r="J30" s="204">
        <v>151.47609630266561</v>
      </c>
      <c r="K30" s="204">
        <v>170.39269131556321</v>
      </c>
      <c r="L30" s="204">
        <v>155.0110060189165</v>
      </c>
      <c r="M30" s="204">
        <v>184.17403267411859</v>
      </c>
      <c r="N30" s="204">
        <v>176.4354256233878</v>
      </c>
      <c r="O30" s="204">
        <v>181.06904557179709</v>
      </c>
      <c r="P30" s="204">
        <v>149.374290627687</v>
      </c>
      <c r="Q30" s="204">
        <v>161.60309544282021</v>
      </c>
      <c r="R30" s="204">
        <v>171.2525365434222</v>
      </c>
      <c r="S30" s="204">
        <v>158.04428202923469</v>
      </c>
      <c r="T30" s="204">
        <v>148.41883061049009</v>
      </c>
      <c r="U30" s="204">
        <v>161.9136715391229</v>
      </c>
      <c r="V30" s="204">
        <v>154.9154772141014</v>
      </c>
      <c r="W30" s="204">
        <v>155.8708512467756</v>
      </c>
      <c r="X30" s="204">
        <v>162.41521926053309</v>
      </c>
      <c r="Y30" s="204">
        <v>132.72665520206371</v>
      </c>
      <c r="DA30" s="71" t="s">
        <v>3044</v>
      </c>
    </row>
    <row r="31" spans="1:105" ht="12" customHeight="1" x14ac:dyDescent="0.25">
      <c r="A31" s="21" t="s">
        <v>40</v>
      </c>
      <c r="B31" s="207">
        <v>2775.4944110060192</v>
      </c>
      <c r="C31" s="207">
        <v>2958.813413585553</v>
      </c>
      <c r="D31" s="207">
        <v>3019.5184866723989</v>
      </c>
      <c r="E31" s="207">
        <v>2034.5657781599309</v>
      </c>
      <c r="F31" s="207">
        <v>2149.7850386930349</v>
      </c>
      <c r="G31" s="207">
        <v>2080.5674978503871</v>
      </c>
      <c r="H31" s="207">
        <v>2228.0309544282031</v>
      </c>
      <c r="I31" s="207">
        <v>2475.4084264832331</v>
      </c>
      <c r="J31" s="207">
        <v>1730.266552020636</v>
      </c>
      <c r="K31" s="207">
        <v>1583.4909716251079</v>
      </c>
      <c r="L31" s="207">
        <v>2032.158211521926</v>
      </c>
      <c r="M31" s="207">
        <v>2069.4754944110059</v>
      </c>
      <c r="N31" s="207">
        <v>2040.498710232157</v>
      </c>
      <c r="O31" s="207">
        <v>1946.7755803955281</v>
      </c>
      <c r="P31" s="207">
        <v>1994.75494411006</v>
      </c>
      <c r="Q31" s="207">
        <v>1971.2811693895101</v>
      </c>
      <c r="R31" s="207">
        <v>2010.576096302666</v>
      </c>
      <c r="S31" s="207">
        <v>2025.5374032674119</v>
      </c>
      <c r="T31" s="207">
        <v>2058.985382631126</v>
      </c>
      <c r="U31" s="207">
        <v>2024.3336199484099</v>
      </c>
      <c r="V31" s="207">
        <v>1954.6861564918311</v>
      </c>
      <c r="W31" s="207">
        <v>2012.381771281169</v>
      </c>
      <c r="X31" s="207">
        <v>1942.5623387790199</v>
      </c>
      <c r="Y31" s="207">
        <v>1839.6388650042991</v>
      </c>
      <c r="DA31" s="86" t="s">
        <v>3045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OIS_emi!B5</f>
        <v>7538.2372097843654</v>
      </c>
      <c r="C33" s="203">
        <f>OIS_emi!C5</f>
        <v>5698.7703185758664</v>
      </c>
      <c r="D33" s="203">
        <f>OIS_emi!D5</f>
        <v>5212.4883819975148</v>
      </c>
      <c r="E33" s="203">
        <f>OIS_emi!E5</f>
        <v>3321.961676004943</v>
      </c>
      <c r="F33" s="203">
        <f>OIS_emi!F5</f>
        <v>3670.0760603965041</v>
      </c>
      <c r="G33" s="203">
        <f>OIS_emi!G5</f>
        <v>3145.7161005762619</v>
      </c>
      <c r="H33" s="203">
        <f>OIS_emi!H5</f>
        <v>3225.135566622107</v>
      </c>
      <c r="I33" s="203">
        <f>OIS_emi!I5</f>
        <v>3571.737616213622</v>
      </c>
      <c r="J33" s="203">
        <f>OIS_emi!J5</f>
        <v>4175.5306873551935</v>
      </c>
      <c r="K33" s="203">
        <f>OIS_emi!K5</f>
        <v>2825.0237723382752</v>
      </c>
      <c r="L33" s="203">
        <f>OIS_emi!L5</f>
        <v>4524.7675733366041</v>
      </c>
      <c r="M33" s="203">
        <f>OIS_emi!M5</f>
        <v>3984.5634360888689</v>
      </c>
      <c r="N33" s="203">
        <f>OIS_emi!N5</f>
        <v>3879.4073433051012</v>
      </c>
      <c r="O33" s="203">
        <f>OIS_emi!O5</f>
        <v>3797.2206861023328</v>
      </c>
      <c r="P33" s="203">
        <f>OIS_emi!P5</f>
        <v>3856.7958100319952</v>
      </c>
      <c r="Q33" s="203">
        <f>OIS_emi!Q5</f>
        <v>3852.4649742466481</v>
      </c>
      <c r="R33" s="203">
        <f>OIS_emi!R5</f>
        <v>3901.3336138659902</v>
      </c>
      <c r="S33" s="203">
        <f>OIS_emi!S5</f>
        <v>3926.0276966811671</v>
      </c>
      <c r="T33" s="203">
        <f>OIS_emi!T5</f>
        <v>6853.3594204999736</v>
      </c>
      <c r="U33" s="203">
        <f>OIS_emi!U5</f>
        <v>8408.5574406879005</v>
      </c>
      <c r="V33" s="203">
        <f>OIS_emi!V5</f>
        <v>8161.3892131153661</v>
      </c>
      <c r="W33" s="203">
        <f>OIS_emi!W5</f>
        <v>8998.3326208463532</v>
      </c>
      <c r="X33" s="203">
        <f>OIS_emi!X5</f>
        <v>9406.6549271003769</v>
      </c>
      <c r="Y33" s="203">
        <f>OIS_emi!Y5</f>
        <v>8527.7260255152705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28.515074999359754</v>
      </c>
      <c r="C35" s="284">
        <f t="shared" si="5"/>
        <v>29.430696954777858</v>
      </c>
      <c r="D35" s="284">
        <f t="shared" si="5"/>
        <v>30.797288637095335</v>
      </c>
      <c r="E35" s="284">
        <f t="shared" si="5"/>
        <v>18.894762389941537</v>
      </c>
      <c r="F35" s="284">
        <f t="shared" si="5"/>
        <v>20.548807521984969</v>
      </c>
      <c r="G35" s="284">
        <f t="shared" si="5"/>
        <v>19.796087193473792</v>
      </c>
      <c r="H35" s="284">
        <f t="shared" si="5"/>
        <v>19.781812552807832</v>
      </c>
      <c r="I35" s="284">
        <f t="shared" si="5"/>
        <v>21.503067833049972</v>
      </c>
      <c r="J35" s="284">
        <f t="shared" si="5"/>
        <v>18.145781170998788</v>
      </c>
      <c r="K35" s="284">
        <f t="shared" si="5"/>
        <v>15.788563783372293</v>
      </c>
      <c r="L35" s="284">
        <f t="shared" si="5"/>
        <v>20.351386330908191</v>
      </c>
      <c r="M35" s="284">
        <f t="shared" si="5"/>
        <v>18.517546386249588</v>
      </c>
      <c r="N35" s="284">
        <f t="shared" si="5"/>
        <v>17.963244725845637</v>
      </c>
      <c r="O35" s="284">
        <f t="shared" si="5"/>
        <v>17.304714171834288</v>
      </c>
      <c r="P35" s="284">
        <f t="shared" si="5"/>
        <v>17.218561126337505</v>
      </c>
      <c r="Q35" s="284">
        <f t="shared" si="5"/>
        <v>17.32876491651928</v>
      </c>
      <c r="R35" s="284">
        <f t="shared" si="5"/>
        <v>16.958839956387717</v>
      </c>
      <c r="S35" s="284">
        <f t="shared" si="5"/>
        <v>16.41173588026156</v>
      </c>
      <c r="T35" s="284">
        <f t="shared" si="5"/>
        <v>19.56925494582396</v>
      </c>
      <c r="U35" s="284">
        <f t="shared" si="5"/>
        <v>21.697988986795284</v>
      </c>
      <c r="V35" s="284">
        <f t="shared" si="5"/>
        <v>20.613172128308694</v>
      </c>
      <c r="W35" s="284">
        <f t="shared" si="5"/>
        <v>21.476108856367208</v>
      </c>
      <c r="X35" s="284">
        <f t="shared" si="5"/>
        <v>21.775634771684299</v>
      </c>
      <c r="Y35" s="284">
        <f t="shared" si="5"/>
        <v>20.264231498042403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45.259346024935056</v>
      </c>
      <c r="C36" s="344">
        <f t="shared" si="6"/>
        <v>46.979897033299991</v>
      </c>
      <c r="D36" s="344">
        <f t="shared" si="6"/>
        <v>49.981492235619129</v>
      </c>
      <c r="E36" s="344">
        <f t="shared" si="6"/>
        <v>53.235274138259555</v>
      </c>
      <c r="F36" s="344">
        <f t="shared" si="6"/>
        <v>52.361806953013215</v>
      </c>
      <c r="G36" s="344">
        <f t="shared" si="6"/>
        <v>63.01767990335415</v>
      </c>
      <c r="H36" s="344">
        <f t="shared" si="6"/>
        <v>56.521876401640462</v>
      </c>
      <c r="I36" s="344">
        <f t="shared" si="6"/>
        <v>59.231133014946018</v>
      </c>
      <c r="J36" s="344">
        <f t="shared" si="6"/>
        <v>54.319965173220446</v>
      </c>
      <c r="K36" s="344">
        <f t="shared" si="6"/>
        <v>48.313352127105013</v>
      </c>
      <c r="L36" s="344">
        <f t="shared" si="6"/>
        <v>54.719444303451503</v>
      </c>
      <c r="M36" s="344">
        <f t="shared" si="6"/>
        <v>38.753078011930164</v>
      </c>
      <c r="N36" s="344">
        <f t="shared" si="6"/>
        <v>38.319695206733009</v>
      </c>
      <c r="O36" s="344">
        <f t="shared" si="6"/>
        <v>36.717456169726276</v>
      </c>
      <c r="P36" s="344">
        <f t="shared" si="6"/>
        <v>35.589393705943365</v>
      </c>
      <c r="Q36" s="344">
        <f t="shared" si="6"/>
        <v>34.911130513117101</v>
      </c>
      <c r="R36" s="344">
        <f t="shared" si="6"/>
        <v>34.880356025628437</v>
      </c>
      <c r="S36" s="344">
        <f t="shared" si="6"/>
        <v>33.697379854185016</v>
      </c>
      <c r="T36" s="344">
        <f t="shared" si="6"/>
        <v>33.936973858326446</v>
      </c>
      <c r="U36" s="344">
        <f t="shared" si="6"/>
        <v>35.333888263815595</v>
      </c>
      <c r="V36" s="344">
        <f t="shared" si="6"/>
        <v>33.431844248034054</v>
      </c>
      <c r="W36" s="344">
        <f t="shared" si="6"/>
        <v>32.409575324637878</v>
      </c>
      <c r="X36" s="344">
        <f t="shared" si="6"/>
        <v>31.169541585590615</v>
      </c>
      <c r="Y36" s="344">
        <f t="shared" si="6"/>
        <v>28.87709712188953</v>
      </c>
      <c r="DA36" s="119"/>
    </row>
    <row r="37" spans="1:105" ht="12" customHeight="1" x14ac:dyDescent="0.25">
      <c r="A37" s="158" t="s">
        <v>2136</v>
      </c>
      <c r="B37" s="344">
        <f>IF(OIS_ued!B$5=0,"",OIS_ued!B$5/B$5*1000)</f>
        <v>19.661045063356518</v>
      </c>
      <c r="C37" s="344">
        <f>IF(OIS_ued!C$5=0,"",OIS_ued!C$5/C$5*1000)</f>
        <v>20.812917449861029</v>
      </c>
      <c r="D37" s="344">
        <f>IF(OIS_ued!D$5=0,"",OIS_ued!D$5/D$5*1000)</f>
        <v>22.269048122200175</v>
      </c>
      <c r="E37" s="344">
        <f>IF(OIS_ued!E$5=0,"",OIS_ued!E$5/E$5*1000)</f>
        <v>24.60149139634337</v>
      </c>
      <c r="F37" s="344">
        <f>IF(OIS_ued!F$5=0,"",OIS_ued!F$5/F$5*1000)</f>
        <v>23.967934849185092</v>
      </c>
      <c r="G37" s="344">
        <f>IF(OIS_ued!G$5=0,"",OIS_ued!G$5/G$5*1000)</f>
        <v>29.221958213997276</v>
      </c>
      <c r="H37" s="344">
        <f>IF(OIS_ued!H$5=0,"",OIS_ued!H$5/H$5*1000)</f>
        <v>26.409338543268589</v>
      </c>
      <c r="I37" s="344">
        <f>IF(OIS_ued!I$5=0,"",OIS_ued!I$5/I$5*1000)</f>
        <v>27.614374427127547</v>
      </c>
      <c r="J37" s="344">
        <f>IF(OIS_ued!J$5=0,"",OIS_ued!J$5/J$5*1000)</f>
        <v>23.935723223522519</v>
      </c>
      <c r="K37" s="344">
        <f>IF(OIS_ued!K$5=0,"",OIS_ued!K$5/K$5*1000)</f>
        <v>21.92830500926841</v>
      </c>
      <c r="L37" s="344">
        <f>IF(OIS_ued!L$5=0,"",OIS_ued!L$5/L$5*1000)</f>
        <v>24.553640770231066</v>
      </c>
      <c r="M37" s="344">
        <f>IF(OIS_ued!M$5=0,"",OIS_ued!M$5/M$5*1000)</f>
        <v>17.638910465015236</v>
      </c>
      <c r="N37" s="344">
        <f>IF(OIS_ued!N$5=0,"",OIS_ued!N$5/N$5*1000)</f>
        <v>17.456949789279545</v>
      </c>
      <c r="O37" s="344">
        <f>IF(OIS_ued!O$5=0,"",OIS_ued!O$5/O$5*1000)</f>
        <v>16.656028260920127</v>
      </c>
      <c r="P37" s="344">
        <f>IF(OIS_ued!P$5=0,"",OIS_ued!P$5/P$5*1000)</f>
        <v>16.198659220497337</v>
      </c>
      <c r="Q37" s="344">
        <f>IF(OIS_ued!Q$5=0,"",OIS_ued!Q$5/Q$5*1000)</f>
        <v>15.803723651951907</v>
      </c>
      <c r="R37" s="344">
        <f>IF(OIS_ued!R$5=0,"",OIS_ued!R$5/R$5*1000)</f>
        <v>15.823431415116968</v>
      </c>
      <c r="S37" s="344">
        <f>IF(OIS_ued!S$5=0,"",OIS_ued!S$5/S$5*1000)</f>
        <v>15.3224156866466</v>
      </c>
      <c r="T37" s="344">
        <f>IF(OIS_ued!T$5=0,"",OIS_ued!T$5/T$5*1000)</f>
        <v>14.666023272958711</v>
      </c>
      <c r="U37" s="344">
        <f>IF(OIS_ued!U$5=0,"",OIS_ued!U$5/U$5*1000)</f>
        <v>14.977642630350978</v>
      </c>
      <c r="V37" s="344">
        <f>IF(OIS_ued!V$5=0,"",OIS_ued!V$5/V$5*1000)</f>
        <v>14.166410532370353</v>
      </c>
      <c r="W37" s="344">
        <f>IF(OIS_ued!W$5=0,"",OIS_ued!W$5/W$5*1000)</f>
        <v>13.625824640701726</v>
      </c>
      <c r="X37" s="344">
        <f>IF(OIS_ued!X$5=0,"",OIS_ued!X$5/X$5*1000)</f>
        <v>12.99847096410863</v>
      </c>
      <c r="Y37" s="344">
        <f>IF(OIS_ued!Y$5=0,"",OIS_ued!Y$5/Y$5*1000)</f>
        <v>12.103810975920466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1.2277731782972561</v>
      </c>
      <c r="C38" s="345">
        <f t="shared" si="7"/>
        <v>0.94452080183431431</v>
      </c>
      <c r="D38" s="345">
        <f t="shared" si="7"/>
        <v>0.86529319025948037</v>
      </c>
      <c r="E38" s="345">
        <f t="shared" si="7"/>
        <v>0.93884892271284892</v>
      </c>
      <c r="F38" s="345">
        <f t="shared" si="7"/>
        <v>0.97445707398745129</v>
      </c>
      <c r="G38" s="345">
        <f t="shared" si="7"/>
        <v>0.88556208487963972</v>
      </c>
      <c r="H38" s="345">
        <f t="shared" si="7"/>
        <v>0.8658143214204741</v>
      </c>
      <c r="I38" s="345">
        <f t="shared" si="7"/>
        <v>0.85750602290476086</v>
      </c>
      <c r="J38" s="345">
        <f t="shared" si="7"/>
        <v>1.1598702725460319</v>
      </c>
      <c r="K38" s="345">
        <f t="shared" si="7"/>
        <v>0.95251287137373153</v>
      </c>
      <c r="L38" s="345">
        <f t="shared" si="7"/>
        <v>1.1093733431862249</v>
      </c>
      <c r="M38" s="345">
        <f t="shared" si="7"/>
        <v>1.0137290360056646</v>
      </c>
      <c r="N38" s="345">
        <f t="shared" si="7"/>
        <v>1.0001391538789428</v>
      </c>
      <c r="O38" s="345">
        <f t="shared" si="7"/>
        <v>1.0155012257841776</v>
      </c>
      <c r="P38" s="345">
        <f t="shared" si="7"/>
        <v>1.0187613766235968</v>
      </c>
      <c r="Q38" s="345">
        <f t="shared" si="7"/>
        <v>1.0053949828430844</v>
      </c>
      <c r="R38" s="345">
        <f t="shared" si="7"/>
        <v>1.0056601533089513</v>
      </c>
      <c r="S38" s="345">
        <f t="shared" si="7"/>
        <v>1.0108781496089483</v>
      </c>
      <c r="T38" s="345">
        <f t="shared" si="7"/>
        <v>1.4374988587098563</v>
      </c>
      <c r="U38" s="345">
        <f t="shared" si="7"/>
        <v>1.5579489994341964</v>
      </c>
      <c r="V38" s="345">
        <f t="shared" si="7"/>
        <v>1.5522421817075445</v>
      </c>
      <c r="W38" s="345">
        <f t="shared" si="7"/>
        <v>1.6072455039248643</v>
      </c>
      <c r="X38" s="345">
        <f t="shared" si="7"/>
        <v>1.6648108635721961</v>
      </c>
      <c r="Y38" s="345">
        <f t="shared" si="7"/>
        <v>1.6393621008168124</v>
      </c>
      <c r="DA38" s="164"/>
    </row>
    <row r="39" spans="1:105" ht="10.15" customHeight="1" x14ac:dyDescent="0.25"/>
    <row r="40" spans="1:105" ht="12" customHeight="1" x14ac:dyDescent="0.25">
      <c r="A40" s="8" t="s">
        <v>3046</v>
      </c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6" tint="-0.249977111117893"/>
    <pageSetUpPr fitToPage="1"/>
  </sheetPr>
  <dimension ref="A1:DA107"/>
  <sheetViews>
    <sheetView zoomScaleNormal="10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final energy consumption"</f>
        <v>DE: Other industrial sectors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3">
        <v>6139.7637145313847</v>
      </c>
      <c r="C5" s="223">
        <v>6033.5042992261506</v>
      </c>
      <c r="D5" s="223">
        <v>6023.9563198624228</v>
      </c>
      <c r="E5" s="223">
        <v>3538.3346517626878</v>
      </c>
      <c r="F5" s="223">
        <v>3766.2778159931199</v>
      </c>
      <c r="G5" s="223">
        <v>3552.225365434213</v>
      </c>
      <c r="H5" s="223">
        <v>3724.9736887360309</v>
      </c>
      <c r="I5" s="223">
        <v>4165.2624247635376</v>
      </c>
      <c r="J5" s="223">
        <v>3599.9980223559692</v>
      </c>
      <c r="K5" s="223">
        <v>2965.8641444539999</v>
      </c>
      <c r="L5" s="223">
        <v>4078.669819432514</v>
      </c>
      <c r="M5" s="223">
        <v>3930.600085984519</v>
      </c>
      <c r="N5" s="223">
        <v>3878.867583834905</v>
      </c>
      <c r="O5" s="223">
        <v>3739.25760963025</v>
      </c>
      <c r="P5" s="223">
        <v>3785.76956147894</v>
      </c>
      <c r="Q5" s="223">
        <v>3831.7925193465148</v>
      </c>
      <c r="R5" s="223">
        <v>3879.3757523645781</v>
      </c>
      <c r="S5" s="223">
        <v>3883.7793637145342</v>
      </c>
      <c r="T5" s="223">
        <v>4767.5581646379942</v>
      </c>
      <c r="U5" s="223">
        <v>5397.196855443698</v>
      </c>
      <c r="V5" s="223">
        <v>5257.8066163215763</v>
      </c>
      <c r="W5" s="223">
        <v>5598.6049417295544</v>
      </c>
      <c r="X5" s="223">
        <v>5650.2844454753576</v>
      </c>
      <c r="Y5" s="223">
        <v>5201.8562715743701</v>
      </c>
      <c r="DA5" s="89" t="s">
        <v>3029</v>
      </c>
    </row>
    <row r="6" spans="1:105" ht="12" customHeight="1" x14ac:dyDescent="0.25">
      <c r="A6" s="55" t="s">
        <v>91</v>
      </c>
      <c r="B6" s="259">
        <v>105.8153333242514</v>
      </c>
      <c r="C6" s="259">
        <v>112.0932868368119</v>
      </c>
      <c r="D6" s="259">
        <v>113.7122821349631</v>
      </c>
      <c r="E6" s="259">
        <v>75.997254084565611</v>
      </c>
      <c r="F6" s="259">
        <v>79.856482127558166</v>
      </c>
      <c r="G6" s="259">
        <v>77.197997664576548</v>
      </c>
      <c r="H6" s="259">
        <v>81.896122501042768</v>
      </c>
      <c r="I6" s="259">
        <v>89.845454159448067</v>
      </c>
      <c r="J6" s="259">
        <v>69.763588933417395</v>
      </c>
      <c r="K6" s="259">
        <v>63.067478668357793</v>
      </c>
      <c r="L6" s="259">
        <v>77.690416559793249</v>
      </c>
      <c r="M6" s="259">
        <v>77.138351840866264</v>
      </c>
      <c r="N6" s="259">
        <v>75.475385862099742</v>
      </c>
      <c r="O6" s="259">
        <v>72.287455803796206</v>
      </c>
      <c r="P6" s="259">
        <v>73.829430750013216</v>
      </c>
      <c r="Q6" s="259">
        <v>72.934883668025961</v>
      </c>
      <c r="R6" s="259">
        <v>74.476825465893072</v>
      </c>
      <c r="S6" s="259">
        <v>74.838051672512506</v>
      </c>
      <c r="T6" s="259">
        <v>76.302931840156731</v>
      </c>
      <c r="U6" s="259">
        <v>75.516525556868302</v>
      </c>
      <c r="V6" s="259">
        <v>72.78099910769626</v>
      </c>
      <c r="W6" s="259">
        <v>75.090913675826698</v>
      </c>
      <c r="X6" s="259">
        <v>72.487557574532531</v>
      </c>
      <c r="Y6" s="259">
        <v>68.419104280684323</v>
      </c>
      <c r="DA6" s="67" t="s">
        <v>3047</v>
      </c>
    </row>
    <row r="7" spans="1:105" ht="12" customHeight="1" x14ac:dyDescent="0.25">
      <c r="A7" s="173" t="s">
        <v>92</v>
      </c>
      <c r="B7" s="224">
        <v>63.856063430012753</v>
      </c>
      <c r="C7" s="224">
        <v>67.845591896245821</v>
      </c>
      <c r="D7" s="224">
        <v>69.020581037414715</v>
      </c>
      <c r="E7" s="224">
        <v>46.261892713690777</v>
      </c>
      <c r="F7" s="224">
        <v>48.734927372769377</v>
      </c>
      <c r="G7" s="224">
        <v>47.133474615127987</v>
      </c>
      <c r="H7" s="224">
        <v>50.21554654814075</v>
      </c>
      <c r="I7" s="224">
        <v>55.432827478262922</v>
      </c>
      <c r="J7" s="224">
        <v>41.075337206069932</v>
      </c>
      <c r="K7" s="224">
        <v>37.269443828253458</v>
      </c>
      <c r="L7" s="224">
        <v>46.890265624980287</v>
      </c>
      <c r="M7" s="224">
        <v>47.078272657360543</v>
      </c>
      <c r="N7" s="224">
        <v>46.240945859779828</v>
      </c>
      <c r="O7" s="224">
        <v>44.213057909611869</v>
      </c>
      <c r="P7" s="224">
        <v>45.215920859584124</v>
      </c>
      <c r="Q7" s="224">
        <v>44.682258900922669</v>
      </c>
      <c r="R7" s="224">
        <v>45.609587890436963</v>
      </c>
      <c r="S7" s="224">
        <v>45.889112502409468</v>
      </c>
      <c r="T7" s="224">
        <v>46.852928485733692</v>
      </c>
      <c r="U7" s="224">
        <v>46.299952170665343</v>
      </c>
      <c r="V7" s="224">
        <v>44.668253235976138</v>
      </c>
      <c r="W7" s="224">
        <v>46.041880760579289</v>
      </c>
      <c r="X7" s="224">
        <v>44.451489481688057</v>
      </c>
      <c r="Y7" s="224">
        <v>42.018293347625381</v>
      </c>
      <c r="DA7" s="177" t="s">
        <v>3048</v>
      </c>
    </row>
    <row r="8" spans="1:105" ht="12" customHeight="1" x14ac:dyDescent="0.25">
      <c r="A8" s="173" t="s">
        <v>93</v>
      </c>
      <c r="B8" s="224">
        <v>121.8305989812347</v>
      </c>
      <c r="C8" s="224">
        <v>129.63747634534161</v>
      </c>
      <c r="D8" s="224">
        <v>132.07158493042019</v>
      </c>
      <c r="E8" s="224">
        <v>88.65147671193921</v>
      </c>
      <c r="F8" s="224">
        <v>93.509787782224834</v>
      </c>
      <c r="G8" s="224">
        <v>90.457159520504632</v>
      </c>
      <c r="H8" s="224">
        <v>96.577319364004495</v>
      </c>
      <c r="I8" s="224">
        <v>106.9395231672772</v>
      </c>
      <c r="J8" s="224">
        <v>77.371814512940958</v>
      </c>
      <c r="K8" s="224">
        <v>70.338885231495738</v>
      </c>
      <c r="L8" s="224">
        <v>89.468127998982823</v>
      </c>
      <c r="M8" s="224">
        <v>90.333178098093668</v>
      </c>
      <c r="N8" s="224">
        <v>88.897143043074919</v>
      </c>
      <c r="O8" s="224">
        <v>84.927027579389872</v>
      </c>
      <c r="P8" s="224">
        <v>86.910660589871469</v>
      </c>
      <c r="Q8" s="224">
        <v>85.898482613671575</v>
      </c>
      <c r="R8" s="224">
        <v>87.664636392240865</v>
      </c>
      <c r="S8" s="224">
        <v>88.257727843705922</v>
      </c>
      <c r="T8" s="224">
        <v>90.174128127968203</v>
      </c>
      <c r="U8" s="224">
        <v>89.042929567435266</v>
      </c>
      <c r="V8" s="224">
        <v>85.948379340038855</v>
      </c>
      <c r="W8" s="224">
        <v>88.549362908862989</v>
      </c>
      <c r="X8" s="224">
        <v>85.496263045661209</v>
      </c>
      <c r="Y8" s="224">
        <v>80.87533949054486</v>
      </c>
      <c r="DA8" s="177" t="s">
        <v>3049</v>
      </c>
    </row>
    <row r="9" spans="1:105" ht="12" customHeight="1" x14ac:dyDescent="0.25">
      <c r="A9" s="173" t="s">
        <v>94</v>
      </c>
      <c r="B9" s="224">
        <v>36.208717591731137</v>
      </c>
      <c r="C9" s="224">
        <v>38.328797331587587</v>
      </c>
      <c r="D9" s="224">
        <v>38.85506029600284</v>
      </c>
      <c r="E9" s="224">
        <v>25.949284987575481</v>
      </c>
      <c r="F9" s="224">
        <v>27.24967440953224</v>
      </c>
      <c r="G9" s="224">
        <v>26.339573437888809</v>
      </c>
      <c r="H9" s="224">
        <v>27.912621797757481</v>
      </c>
      <c r="I9" s="224">
        <v>30.573925808572191</v>
      </c>
      <c r="J9" s="224">
        <v>24.015812122700261</v>
      </c>
      <c r="K9" s="224">
        <v>21.691562149091538</v>
      </c>
      <c r="L9" s="224">
        <v>26.583780468615441</v>
      </c>
      <c r="M9" s="224">
        <v>26.321854422182561</v>
      </c>
      <c r="N9" s="224">
        <v>25.72951999168686</v>
      </c>
      <c r="O9" s="224">
        <v>24.653230750385941</v>
      </c>
      <c r="P9" s="224">
        <v>25.170741843091982</v>
      </c>
      <c r="Q9" s="224">
        <v>24.863774617501981</v>
      </c>
      <c r="R9" s="224">
        <v>25.391854122906789</v>
      </c>
      <c r="S9" s="224">
        <v>25.50683985968173</v>
      </c>
      <c r="T9" s="224">
        <v>25.996922479629731</v>
      </c>
      <c r="U9" s="224">
        <v>25.73880878191606</v>
      </c>
      <c r="V9" s="224">
        <v>24.800068846100299</v>
      </c>
      <c r="W9" s="224">
        <v>25.593341724662729</v>
      </c>
      <c r="X9" s="224">
        <v>24.705216234563061</v>
      </c>
      <c r="Y9" s="224">
        <v>23.309961452030191</v>
      </c>
      <c r="DA9" s="177" t="s">
        <v>3050</v>
      </c>
    </row>
    <row r="10" spans="1:105" ht="12" customHeight="1" x14ac:dyDescent="0.25">
      <c r="A10" s="56" t="s">
        <v>95</v>
      </c>
      <c r="B10" s="260">
        <v>100.9689745136924</v>
      </c>
      <c r="C10" s="260">
        <v>104.4805521447598</v>
      </c>
      <c r="D10" s="260">
        <v>104.85841672416289</v>
      </c>
      <c r="E10" s="260">
        <v>67.214349111979743</v>
      </c>
      <c r="F10" s="260">
        <v>70.906318001796905</v>
      </c>
      <c r="G10" s="260">
        <v>68.251981051239952</v>
      </c>
      <c r="H10" s="260">
        <v>72.596246455220765</v>
      </c>
      <c r="I10" s="260">
        <v>79.969905840419983</v>
      </c>
      <c r="J10" s="260">
        <v>65.683415373855951</v>
      </c>
      <c r="K10" s="260">
        <v>56.86720320541626</v>
      </c>
      <c r="L10" s="260">
        <v>75.112137026882095</v>
      </c>
      <c r="M10" s="260">
        <v>72.410561166970922</v>
      </c>
      <c r="N10" s="260">
        <v>71.234968061403919</v>
      </c>
      <c r="O10" s="260">
        <v>67.678942516528025</v>
      </c>
      <c r="P10" s="260">
        <v>69.531898630989232</v>
      </c>
      <c r="Q10" s="260">
        <v>69.346959260576654</v>
      </c>
      <c r="R10" s="260">
        <v>70.688418689200702</v>
      </c>
      <c r="S10" s="260">
        <v>71.208687672411173</v>
      </c>
      <c r="T10" s="260">
        <v>88.313354628766163</v>
      </c>
      <c r="U10" s="260">
        <v>106.14325074698949</v>
      </c>
      <c r="V10" s="260">
        <v>104.21816281389459</v>
      </c>
      <c r="W10" s="260">
        <v>109.8228770822579</v>
      </c>
      <c r="X10" s="260">
        <v>110.7396079681189</v>
      </c>
      <c r="Y10" s="260">
        <v>102.7083359947036</v>
      </c>
      <c r="DA10" s="68" t="s">
        <v>3051</v>
      </c>
    </row>
    <row r="11" spans="1:105" ht="12" customHeight="1" x14ac:dyDescent="0.25">
      <c r="A11" s="37" t="s">
        <v>159</v>
      </c>
      <c r="B11" s="226">
        <v>9.679294649935299</v>
      </c>
      <c r="C11" s="226">
        <v>8.3773865851148184</v>
      </c>
      <c r="D11" s="226">
        <v>8.2175411578955977</v>
      </c>
      <c r="E11" s="226">
        <v>2.676406673632334</v>
      </c>
      <c r="F11" s="226">
        <v>2.2449261676844352</v>
      </c>
      <c r="G11" s="226">
        <v>2.090379891449909</v>
      </c>
      <c r="H11" s="226">
        <v>1.9565086392197959</v>
      </c>
      <c r="I11" s="226">
        <v>2.2256521285756792</v>
      </c>
      <c r="J11" s="226">
        <v>9.4997819538736525</v>
      </c>
      <c r="K11" s="226">
        <v>2.49773250574883</v>
      </c>
      <c r="L11" s="226">
        <v>4.8189255135559259</v>
      </c>
      <c r="M11" s="226">
        <v>2.4973537930363481</v>
      </c>
      <c r="N11" s="226">
        <v>2.3239108384158009</v>
      </c>
      <c r="O11" s="226">
        <v>2.1979846383382742</v>
      </c>
      <c r="P11" s="226">
        <v>1.6419103257025709</v>
      </c>
      <c r="Q11" s="226">
        <v>1.6517235093185261</v>
      </c>
      <c r="R11" s="226">
        <v>1.666524806351831</v>
      </c>
      <c r="S11" s="226">
        <v>1.5542644213642509</v>
      </c>
      <c r="T11" s="226">
        <v>33.848889115904797</v>
      </c>
      <c r="U11" s="226">
        <v>39.671324621683461</v>
      </c>
      <c r="V11" s="226">
        <v>40.539268018369221</v>
      </c>
      <c r="W11" s="226">
        <v>42.255671319720747</v>
      </c>
      <c r="X11" s="226">
        <v>44.32075787864369</v>
      </c>
      <c r="Y11" s="226">
        <v>41.495916738314591</v>
      </c>
      <c r="DA11" s="69" t="s">
        <v>3052</v>
      </c>
    </row>
    <row r="12" spans="1:105" ht="12" customHeight="1" x14ac:dyDescent="0.25">
      <c r="A12" s="37" t="s">
        <v>35</v>
      </c>
      <c r="B12" s="226">
        <v>18.578954808775649</v>
      </c>
      <c r="C12" s="226">
        <v>18.864378401654552</v>
      </c>
      <c r="D12" s="226">
        <v>18.210451979506391</v>
      </c>
      <c r="E12" s="226">
        <v>7.8254336284052126</v>
      </c>
      <c r="F12" s="226">
        <v>8.5235128076666165</v>
      </c>
      <c r="G12" s="226">
        <v>7.5989141919777126</v>
      </c>
      <c r="H12" s="226">
        <v>7.2638161239836831</v>
      </c>
      <c r="I12" s="226">
        <v>8.5734664526819397</v>
      </c>
      <c r="J12" s="226">
        <v>13.857487694367761</v>
      </c>
      <c r="K12" s="226">
        <v>9.3389300277136975</v>
      </c>
      <c r="L12" s="226">
        <v>23.150262344438769</v>
      </c>
      <c r="M12" s="226">
        <v>19.15713095130824</v>
      </c>
      <c r="N12" s="226">
        <v>19.902493701242111</v>
      </c>
      <c r="O12" s="226">
        <v>19.221093323684649</v>
      </c>
      <c r="P12" s="226">
        <v>19.67149387436849</v>
      </c>
      <c r="Q12" s="226">
        <v>20.66733913570469</v>
      </c>
      <c r="R12" s="226">
        <v>21.79217100816177</v>
      </c>
      <c r="S12" s="226">
        <v>22.33465409578362</v>
      </c>
      <c r="T12" s="226">
        <v>17.546733137620901</v>
      </c>
      <c r="U12" s="226">
        <v>36.746996611845383</v>
      </c>
      <c r="V12" s="226">
        <v>35.51977597891463</v>
      </c>
      <c r="W12" s="226">
        <v>38.690896253238897</v>
      </c>
      <c r="X12" s="226">
        <v>39.053381034540408</v>
      </c>
      <c r="Y12" s="226">
        <v>34.684828393184723</v>
      </c>
      <c r="DA12" s="69" t="s">
        <v>3053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3054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0.88739937573059702</v>
      </c>
      <c r="U14" s="226">
        <v>1.067534721418502</v>
      </c>
      <c r="V14" s="226">
        <v>1.029230251064789</v>
      </c>
      <c r="W14" s="226">
        <v>1.1868849797686629</v>
      </c>
      <c r="X14" s="226">
        <v>1.2242563094086401</v>
      </c>
      <c r="Y14" s="226">
        <v>1.4078622880407119</v>
      </c>
      <c r="DA14" s="69" t="s">
        <v>3055</v>
      </c>
    </row>
    <row r="15" spans="1:105" ht="12" customHeight="1" x14ac:dyDescent="0.25">
      <c r="A15" s="37" t="s">
        <v>40</v>
      </c>
      <c r="B15" s="226">
        <v>72.710725054981481</v>
      </c>
      <c r="C15" s="226">
        <v>77.238787157990387</v>
      </c>
      <c r="D15" s="226">
        <v>78.430423586760952</v>
      </c>
      <c r="E15" s="226">
        <v>56.712508809942207</v>
      </c>
      <c r="F15" s="226">
        <v>60.137879026445859</v>
      </c>
      <c r="G15" s="226">
        <v>58.562686967812333</v>
      </c>
      <c r="H15" s="226">
        <v>63.375921692017293</v>
      </c>
      <c r="I15" s="226">
        <v>69.170787259162353</v>
      </c>
      <c r="J15" s="226">
        <v>42.326145725614531</v>
      </c>
      <c r="K15" s="226">
        <v>45.03054067195373</v>
      </c>
      <c r="L15" s="226">
        <v>47.142949168887398</v>
      </c>
      <c r="M15" s="226">
        <v>50.756076422626343</v>
      </c>
      <c r="N15" s="226">
        <v>49.008563521746012</v>
      </c>
      <c r="O15" s="226">
        <v>46.2598645545051</v>
      </c>
      <c r="P15" s="226">
        <v>48.218494430918177</v>
      </c>
      <c r="Q15" s="226">
        <v>47.027896615553431</v>
      </c>
      <c r="R15" s="226">
        <v>47.229722874687099</v>
      </c>
      <c r="S15" s="226">
        <v>47.319769155263302</v>
      </c>
      <c r="T15" s="226">
        <v>36.030332999509852</v>
      </c>
      <c r="U15" s="226">
        <v>28.657394792042211</v>
      </c>
      <c r="V15" s="226">
        <v>27.129888565545919</v>
      </c>
      <c r="W15" s="226">
        <v>27.689424529529621</v>
      </c>
      <c r="X15" s="226">
        <v>26.141212745526119</v>
      </c>
      <c r="Y15" s="226">
        <v>25.119728575163609</v>
      </c>
      <c r="DA15" s="69" t="s">
        <v>3056</v>
      </c>
    </row>
    <row r="16" spans="1:105" ht="12" customHeight="1" x14ac:dyDescent="0.25">
      <c r="A16" s="57" t="s">
        <v>3057</v>
      </c>
      <c r="B16" s="261">
        <v>1339.022099455326</v>
      </c>
      <c r="C16" s="261">
        <v>1143.1700135649439</v>
      </c>
      <c r="D16" s="261">
        <v>1130.6978500229111</v>
      </c>
      <c r="E16" s="261">
        <v>602.65655028351341</v>
      </c>
      <c r="F16" s="261">
        <v>624.72798226627231</v>
      </c>
      <c r="G16" s="261">
        <v>600.45586739887176</v>
      </c>
      <c r="H16" s="261">
        <v>625.63847620438833</v>
      </c>
      <c r="I16" s="261">
        <v>710.62138056152298</v>
      </c>
      <c r="J16" s="261">
        <v>754.05304433578112</v>
      </c>
      <c r="K16" s="261">
        <v>580.36876699395896</v>
      </c>
      <c r="L16" s="261">
        <v>848.67845736914239</v>
      </c>
      <c r="M16" s="261">
        <v>784.65487092307035</v>
      </c>
      <c r="N16" s="261">
        <v>778.97474012242049</v>
      </c>
      <c r="O16" s="261">
        <v>747.80873048111584</v>
      </c>
      <c r="P16" s="261">
        <v>755.18014105801205</v>
      </c>
      <c r="Q16" s="261">
        <v>798.85739791048888</v>
      </c>
      <c r="R16" s="261">
        <v>784.937080336588</v>
      </c>
      <c r="S16" s="261">
        <v>779.04069629678281</v>
      </c>
      <c r="T16" s="261">
        <v>1144.20989288597</v>
      </c>
      <c r="U16" s="261">
        <v>1424.4341884733039</v>
      </c>
      <c r="V16" s="261">
        <v>1398.7829265623529</v>
      </c>
      <c r="W16" s="261">
        <v>1545.5909364803649</v>
      </c>
      <c r="X16" s="261">
        <v>1616.8594615251341</v>
      </c>
      <c r="Y16" s="261">
        <v>1473.172109375326</v>
      </c>
      <c r="DA16" s="70" t="s">
        <v>3058</v>
      </c>
    </row>
    <row r="17" spans="1:105" ht="12" customHeight="1" x14ac:dyDescent="0.25">
      <c r="A17" s="46" t="s">
        <v>28</v>
      </c>
      <c r="B17" s="229">
        <v>12.860076839867499</v>
      </c>
      <c r="C17" s="229">
        <v>15.79688109600659</v>
      </c>
      <c r="D17" s="229">
        <v>15.388540252843351</v>
      </c>
      <c r="E17" s="229">
        <v>17.479540753664409</v>
      </c>
      <c r="F17" s="229">
        <v>35.724394345528651</v>
      </c>
      <c r="G17" s="229">
        <v>15.73037178677118</v>
      </c>
      <c r="H17" s="229">
        <v>24.720496138427439</v>
      </c>
      <c r="I17" s="229">
        <v>16.768011722468461</v>
      </c>
      <c r="J17" s="229">
        <v>13.618994654365309</v>
      </c>
      <c r="K17" s="229">
        <v>9.8632944198715009</v>
      </c>
      <c r="L17" s="229">
        <v>11.402892285438901</v>
      </c>
      <c r="M17" s="229">
        <v>12.87055343761698</v>
      </c>
      <c r="N17" s="229">
        <v>10.863627374632969</v>
      </c>
      <c r="O17" s="229">
        <v>14.730148838940909</v>
      </c>
      <c r="P17" s="229">
        <v>14.108836656460509</v>
      </c>
      <c r="Q17" s="229">
        <v>8.4908368688548173</v>
      </c>
      <c r="R17" s="229">
        <v>8.7334830014255189</v>
      </c>
      <c r="S17" s="229">
        <v>8.4033826340637976</v>
      </c>
      <c r="T17" s="229">
        <v>22.952378779559229</v>
      </c>
      <c r="U17" s="229">
        <v>23.372012686889718</v>
      </c>
      <c r="V17" s="229">
        <v>8.2339479906091846</v>
      </c>
      <c r="W17" s="229">
        <v>9.2901089020745573</v>
      </c>
      <c r="X17" s="229">
        <v>10.54210606283366</v>
      </c>
      <c r="Y17" s="229">
        <v>4.8765173291380393</v>
      </c>
      <c r="DA17" s="73" t="s">
        <v>3059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20.997820321842781</v>
      </c>
      <c r="F18" s="229">
        <v>0</v>
      </c>
      <c r="G18" s="229">
        <v>15.692570916269339</v>
      </c>
      <c r="H18" s="229">
        <v>35.003971444093139</v>
      </c>
      <c r="I18" s="229">
        <v>37.464373846468348</v>
      </c>
      <c r="J18" s="229">
        <v>22.70109857471504</v>
      </c>
      <c r="K18" s="229">
        <v>43.139505013916853</v>
      </c>
      <c r="L18" s="229">
        <v>49.060554466736441</v>
      </c>
      <c r="M18" s="229">
        <v>49.906490412450829</v>
      </c>
      <c r="N18" s="229">
        <v>32.988991046999367</v>
      </c>
      <c r="O18" s="229">
        <v>21.146820403180719</v>
      </c>
      <c r="P18" s="229">
        <v>55.796405519957467</v>
      </c>
      <c r="Q18" s="229">
        <v>73.381141166750055</v>
      </c>
      <c r="R18" s="229">
        <v>5.9183951423122734</v>
      </c>
      <c r="S18" s="229">
        <v>4.4836326835700611</v>
      </c>
      <c r="T18" s="229">
        <v>28.102477065023859</v>
      </c>
      <c r="U18" s="229">
        <v>35.354699127109427</v>
      </c>
      <c r="V18" s="229">
        <v>48.952660329843461</v>
      </c>
      <c r="W18" s="229">
        <v>51.672252570389567</v>
      </c>
      <c r="X18" s="229">
        <v>43.513475848748321</v>
      </c>
      <c r="Y18" s="229">
        <v>32.635106886561523</v>
      </c>
      <c r="DA18" s="73" t="s">
        <v>3060</v>
      </c>
    </row>
    <row r="19" spans="1:105" ht="12" customHeight="1" x14ac:dyDescent="0.25">
      <c r="A19" s="46" t="s">
        <v>31</v>
      </c>
      <c r="B19" s="229">
        <v>63.049734873814018</v>
      </c>
      <c r="C19" s="229">
        <v>82.607117963497046</v>
      </c>
      <c r="D19" s="229">
        <v>59.103253214942818</v>
      </c>
      <c r="E19" s="229">
        <v>6.6292446285194204</v>
      </c>
      <c r="F19" s="229">
        <v>7.1588738271295496</v>
      </c>
      <c r="G19" s="229">
        <v>4.4154860672427061</v>
      </c>
      <c r="H19" s="229">
        <v>4.7567022334268314</v>
      </c>
      <c r="I19" s="229">
        <v>24.605485901975801</v>
      </c>
      <c r="J19" s="229">
        <v>14.523010615334231</v>
      </c>
      <c r="K19" s="229">
        <v>10.81035711847103</v>
      </c>
      <c r="L19" s="229">
        <v>15.791434861143721</v>
      </c>
      <c r="M19" s="229">
        <v>4.5447618918321204</v>
      </c>
      <c r="N19" s="229">
        <v>8.3526878279928489</v>
      </c>
      <c r="O19" s="229">
        <v>5.4963389983741919</v>
      </c>
      <c r="P19" s="229">
        <v>5.8594087825890488</v>
      </c>
      <c r="Q19" s="229">
        <v>3.2720350854344402</v>
      </c>
      <c r="R19" s="229">
        <v>2.7420171816396359</v>
      </c>
      <c r="S19" s="229">
        <v>4.4096118820992638</v>
      </c>
      <c r="T19" s="229">
        <v>5.2952860578794674</v>
      </c>
      <c r="U19" s="229">
        <v>4.5840210149887053</v>
      </c>
      <c r="V19" s="229">
        <v>3.350719797652753</v>
      </c>
      <c r="W19" s="229">
        <v>3.1868107252351798</v>
      </c>
      <c r="X19" s="229">
        <v>48.089295567648719</v>
      </c>
      <c r="Y19" s="229">
        <v>3.8239161505278449</v>
      </c>
      <c r="DA19" s="73" t="s">
        <v>3061</v>
      </c>
    </row>
    <row r="20" spans="1:105" ht="12" customHeight="1" x14ac:dyDescent="0.25">
      <c r="A20" s="46" t="s">
        <v>159</v>
      </c>
      <c r="B20" s="229">
        <v>100.2563868321002</v>
      </c>
      <c r="C20" s="229">
        <v>109.9552491450018</v>
      </c>
      <c r="D20" s="229">
        <v>108.0272356326837</v>
      </c>
      <c r="E20" s="229">
        <v>82.732583115920576</v>
      </c>
      <c r="F20" s="229">
        <v>77.147618718947911</v>
      </c>
      <c r="G20" s="229">
        <v>67.860819414323913</v>
      </c>
      <c r="H20" s="229">
        <v>64.786781056616263</v>
      </c>
      <c r="I20" s="229">
        <v>70.926570047666445</v>
      </c>
      <c r="J20" s="229">
        <v>165.16165210708519</v>
      </c>
      <c r="K20" s="229">
        <v>53.125807127156847</v>
      </c>
      <c r="L20" s="229">
        <v>92.614537617089539</v>
      </c>
      <c r="M20" s="229">
        <v>53.788164185005307</v>
      </c>
      <c r="N20" s="229">
        <v>49.133937982098622</v>
      </c>
      <c r="O20" s="229">
        <v>46.830972152752729</v>
      </c>
      <c r="P20" s="229">
        <v>35.425212442916241</v>
      </c>
      <c r="Q20" s="229">
        <v>32.817062386247819</v>
      </c>
      <c r="R20" s="229">
        <v>35.9199881928838</v>
      </c>
      <c r="S20" s="229">
        <v>33.954889673230937</v>
      </c>
      <c r="T20" s="229">
        <v>521.13496750674483</v>
      </c>
      <c r="U20" s="229">
        <v>545.39307527620895</v>
      </c>
      <c r="V20" s="229">
        <v>557.49617158927947</v>
      </c>
      <c r="W20" s="229">
        <v>522.4582725187729</v>
      </c>
      <c r="X20" s="229">
        <v>491.24188538155761</v>
      </c>
      <c r="Y20" s="229">
        <v>485.67742608066322</v>
      </c>
      <c r="DA20" s="73" t="s">
        <v>3062</v>
      </c>
    </row>
    <row r="21" spans="1:105" ht="12" customHeight="1" x14ac:dyDescent="0.25">
      <c r="A21" s="46" t="s">
        <v>32</v>
      </c>
      <c r="B21" s="229">
        <v>8.3363031484145598</v>
      </c>
      <c r="C21" s="229">
        <v>11.095208681988881</v>
      </c>
      <c r="D21" s="229">
        <v>8.9364048565895864</v>
      </c>
      <c r="E21" s="229">
        <v>6.0354013640820412</v>
      </c>
      <c r="F21" s="229">
        <v>5.1430619073032018</v>
      </c>
      <c r="G21" s="229">
        <v>5.0097624241626706</v>
      </c>
      <c r="H21" s="229">
        <v>4.5048162382504149</v>
      </c>
      <c r="I21" s="229">
        <v>4.1974142035771251</v>
      </c>
      <c r="J21" s="229">
        <v>5.1187481860844244</v>
      </c>
      <c r="K21" s="229">
        <v>3.1147483699826148</v>
      </c>
      <c r="L21" s="229">
        <v>3.6082661930711541</v>
      </c>
      <c r="M21" s="229">
        <v>2.418122861652503</v>
      </c>
      <c r="N21" s="229">
        <v>1.0743003862505189</v>
      </c>
      <c r="O21" s="229">
        <v>1.236423682378067</v>
      </c>
      <c r="P21" s="229">
        <v>1.0336602086693261</v>
      </c>
      <c r="Q21" s="229">
        <v>0.81861675775744813</v>
      </c>
      <c r="R21" s="229">
        <v>0.97798001494323028</v>
      </c>
      <c r="S21" s="229">
        <v>0.87995625868647809</v>
      </c>
      <c r="T21" s="229">
        <v>0.51692254157174777</v>
      </c>
      <c r="U21" s="229">
        <v>0.52872950802268281</v>
      </c>
      <c r="V21" s="229">
        <v>0</v>
      </c>
      <c r="W21" s="229">
        <v>0</v>
      </c>
      <c r="X21" s="229">
        <v>0</v>
      </c>
      <c r="Y21" s="229">
        <v>0.1277981568141309</v>
      </c>
      <c r="DA21" s="73" t="s">
        <v>3063</v>
      </c>
    </row>
    <row r="22" spans="1:105" ht="12" customHeight="1" x14ac:dyDescent="0.25">
      <c r="A22" s="46" t="s">
        <v>33</v>
      </c>
      <c r="B22" s="229">
        <v>335.47536898381469</v>
      </c>
      <c r="C22" s="229">
        <v>0</v>
      </c>
      <c r="D22" s="229">
        <v>0</v>
      </c>
      <c r="E22" s="229">
        <v>8.2151332760241598</v>
      </c>
      <c r="F22" s="229">
        <v>10.88383490972646</v>
      </c>
      <c r="G22" s="229">
        <v>12.384264832351461</v>
      </c>
      <c r="H22" s="229">
        <v>11.63404987105006</v>
      </c>
      <c r="I22" s="229">
        <v>11.63404987104783</v>
      </c>
      <c r="J22" s="229">
        <v>9.3834909716400752</v>
      </c>
      <c r="K22" s="229">
        <v>11.68414540922589</v>
      </c>
      <c r="L22" s="229">
        <v>3.050869398889454</v>
      </c>
      <c r="M22" s="229">
        <v>6.2606716344959237</v>
      </c>
      <c r="N22" s="229">
        <v>7.0609821339836678</v>
      </c>
      <c r="O22" s="229">
        <v>7.8111970952951637</v>
      </c>
      <c r="P22" s="229">
        <v>6.9885581753667809</v>
      </c>
      <c r="Q22" s="229">
        <v>7.0305593211867938</v>
      </c>
      <c r="R22" s="229">
        <v>8.6551126761786392</v>
      </c>
      <c r="S22" s="229">
        <v>10.246603611371549</v>
      </c>
      <c r="T22" s="229">
        <v>68.599463870429446</v>
      </c>
      <c r="U22" s="229">
        <v>71.712295556084385</v>
      </c>
      <c r="V22" s="229">
        <v>71.058742794855647</v>
      </c>
      <c r="W22" s="229">
        <v>256.16578181004752</v>
      </c>
      <c r="X22" s="229">
        <v>370.52800827029699</v>
      </c>
      <c r="Y22" s="229">
        <v>348.54476454494312</v>
      </c>
      <c r="DA22" s="73" t="s">
        <v>3064</v>
      </c>
    </row>
    <row r="23" spans="1:105" ht="12" customHeight="1" x14ac:dyDescent="0.25">
      <c r="A23" s="46" t="s">
        <v>35</v>
      </c>
      <c r="B23" s="229">
        <v>234.4771348923627</v>
      </c>
      <c r="C23" s="229">
        <v>335.80194176113332</v>
      </c>
      <c r="D23" s="229">
        <v>356.23433088763522</v>
      </c>
      <c r="E23" s="229">
        <v>230.08128131352029</v>
      </c>
      <c r="F23" s="229">
        <v>232.14285027414411</v>
      </c>
      <c r="G23" s="229">
        <v>233.25607295206751</v>
      </c>
      <c r="H23" s="229">
        <v>234.4833141603178</v>
      </c>
      <c r="I23" s="229">
        <v>266.28044071987171</v>
      </c>
      <c r="J23" s="229">
        <v>245.71031639565919</v>
      </c>
      <c r="K23" s="229">
        <v>199.70039916181909</v>
      </c>
      <c r="L23" s="229">
        <v>450.34494842106221</v>
      </c>
      <c r="M23" s="229">
        <v>414.7909829876204</v>
      </c>
      <c r="N23" s="229">
        <v>427.11332052322081</v>
      </c>
      <c r="O23" s="229">
        <v>411.09709755366413</v>
      </c>
      <c r="P23" s="229">
        <v>428.28908729082161</v>
      </c>
      <c r="Q23" s="229">
        <v>410.10115427174571</v>
      </c>
      <c r="R23" s="229">
        <v>467.63371090024287</v>
      </c>
      <c r="S23" s="229">
        <v>489.34235521206722</v>
      </c>
      <c r="T23" s="229">
        <v>275.31483183582952</v>
      </c>
      <c r="U23" s="229">
        <v>512.21676584857312</v>
      </c>
      <c r="V23" s="229">
        <v>495.82918522161202</v>
      </c>
      <c r="W23" s="229">
        <v>486.23663839002711</v>
      </c>
      <c r="X23" s="229">
        <v>440.59258803709179</v>
      </c>
      <c r="Y23" s="229">
        <v>412.77276813101992</v>
      </c>
      <c r="DA23" s="73" t="s">
        <v>3065</v>
      </c>
    </row>
    <row r="24" spans="1:105" ht="12" customHeight="1" x14ac:dyDescent="0.25">
      <c r="A24" s="46" t="s">
        <v>36</v>
      </c>
      <c r="B24" s="229">
        <v>12.489430060060741</v>
      </c>
      <c r="C24" s="229">
        <v>11.10134799360487</v>
      </c>
      <c r="D24" s="229">
        <v>10.63148859455249</v>
      </c>
      <c r="E24" s="229">
        <v>0</v>
      </c>
      <c r="F24" s="229">
        <v>0</v>
      </c>
      <c r="G24" s="229">
        <v>1.7934530734303109E-2</v>
      </c>
      <c r="H24" s="229">
        <v>0</v>
      </c>
      <c r="I24" s="229">
        <v>0</v>
      </c>
      <c r="J24" s="229">
        <v>0</v>
      </c>
      <c r="K24" s="229">
        <v>0</v>
      </c>
      <c r="L24" s="229">
        <v>0.1076071844056955</v>
      </c>
      <c r="M24" s="229">
        <v>0.19727983807726551</v>
      </c>
      <c r="N24" s="229">
        <v>0.3766251454198335</v>
      </c>
      <c r="O24" s="229">
        <v>0.6097740449661645</v>
      </c>
      <c r="P24" s="229">
        <v>0.43042873762308431</v>
      </c>
      <c r="Q24" s="229">
        <v>0.43042873762272699</v>
      </c>
      <c r="R24" s="229">
        <v>0.44836326835699031</v>
      </c>
      <c r="S24" s="229">
        <v>0.35869061468560481</v>
      </c>
      <c r="T24" s="229">
        <v>0.34075608395138401</v>
      </c>
      <c r="U24" s="229">
        <v>0.26901796101426528</v>
      </c>
      <c r="V24" s="229">
        <v>0.2401074974705972</v>
      </c>
      <c r="W24" s="229">
        <v>0.38552067266416812</v>
      </c>
      <c r="X24" s="229">
        <v>0.16958892262338601</v>
      </c>
      <c r="Y24" s="229">
        <v>0.16162599097736549</v>
      </c>
      <c r="DA24" s="73" t="s">
        <v>3066</v>
      </c>
    </row>
    <row r="25" spans="1:105" ht="12" customHeight="1" x14ac:dyDescent="0.25">
      <c r="A25" s="46" t="s">
        <v>38</v>
      </c>
      <c r="B25" s="229">
        <v>278.98159717082967</v>
      </c>
      <c r="C25" s="229">
        <v>278.98159717103817</v>
      </c>
      <c r="D25" s="229">
        <v>278.98159717107268</v>
      </c>
      <c r="E25" s="229">
        <v>51.795011401181213</v>
      </c>
      <c r="F25" s="229">
        <v>83.829844135803953</v>
      </c>
      <c r="G25" s="229">
        <v>93.789519793302759</v>
      </c>
      <c r="H25" s="229">
        <v>77.719912291095156</v>
      </c>
      <c r="I25" s="229">
        <v>120.92258404466369</v>
      </c>
      <c r="J25" s="229">
        <v>151.23543201457471</v>
      </c>
      <c r="K25" s="229">
        <v>106.55178301003031</v>
      </c>
      <c r="L25" s="229">
        <v>93.147820152901204</v>
      </c>
      <c r="M25" s="229">
        <v>85.087010688150684</v>
      </c>
      <c r="N25" s="229">
        <v>94.578133021786797</v>
      </c>
      <c r="O25" s="229">
        <v>87.57567607294169</v>
      </c>
      <c r="P25" s="229">
        <v>82.421597353650853</v>
      </c>
      <c r="Q25" s="229">
        <v>127.22873109351799</v>
      </c>
      <c r="R25" s="229">
        <v>110.59426486901501</v>
      </c>
      <c r="S25" s="229">
        <v>94.592466926030227</v>
      </c>
      <c r="T25" s="229">
        <v>97.412526031394719</v>
      </c>
      <c r="U25" s="229">
        <v>95.148944427437883</v>
      </c>
      <c r="V25" s="229">
        <v>83.585670112394638</v>
      </c>
      <c r="W25" s="229">
        <v>85.291515379322163</v>
      </c>
      <c r="X25" s="229">
        <v>75.877782395807472</v>
      </c>
      <c r="Y25" s="229">
        <v>73.135765927576642</v>
      </c>
      <c r="DA25" s="73" t="s">
        <v>3067</v>
      </c>
    </row>
    <row r="26" spans="1:105" ht="12" customHeight="1" x14ac:dyDescent="0.25">
      <c r="A26" s="46" t="s">
        <v>39</v>
      </c>
      <c r="B26" s="229">
        <v>293.09606665406142</v>
      </c>
      <c r="C26" s="229">
        <v>297.83066975267383</v>
      </c>
      <c r="D26" s="229">
        <v>293.39499941259112</v>
      </c>
      <c r="E26" s="229">
        <v>178.6905341087585</v>
      </c>
      <c r="F26" s="229">
        <v>172.69750414768839</v>
      </c>
      <c r="G26" s="229">
        <v>152.299064681646</v>
      </c>
      <c r="H26" s="229">
        <v>168.0284327711112</v>
      </c>
      <c r="I26" s="229">
        <v>157.82245020378349</v>
      </c>
      <c r="J26" s="229">
        <v>126.6003008163229</v>
      </c>
      <c r="K26" s="229">
        <v>142.37872736348481</v>
      </c>
      <c r="L26" s="229">
        <v>129.54952678840411</v>
      </c>
      <c r="M26" s="229">
        <v>154.7908329861682</v>
      </c>
      <c r="N26" s="229">
        <v>147.43213468003529</v>
      </c>
      <c r="O26" s="229">
        <v>151.27428163862211</v>
      </c>
      <c r="P26" s="229">
        <v>124.8269458899571</v>
      </c>
      <c r="Q26" s="229">
        <v>135.2868322213713</v>
      </c>
      <c r="R26" s="229">
        <v>143.31376508958991</v>
      </c>
      <c r="S26" s="229">
        <v>132.36910680097759</v>
      </c>
      <c r="T26" s="229">
        <v>124.5402831135855</v>
      </c>
      <c r="U26" s="229">
        <v>135.85462706697521</v>
      </c>
      <c r="V26" s="229">
        <v>130.03572122863571</v>
      </c>
      <c r="W26" s="229">
        <v>130.90403551183161</v>
      </c>
      <c r="X26" s="229">
        <v>136.3047310385262</v>
      </c>
      <c r="Y26" s="229">
        <v>111.4164201771043</v>
      </c>
      <c r="DA26" s="73" t="s">
        <v>3068</v>
      </c>
    </row>
    <row r="27" spans="1:105" ht="12" customHeight="1" x14ac:dyDescent="0.25">
      <c r="A27" s="57" t="s">
        <v>3069</v>
      </c>
      <c r="B27" s="261">
        <f t="shared" ref="B27:Y27" si="0">B28+B34</f>
        <v>1435.1904926940301</v>
      </c>
      <c r="C27" s="261">
        <f t="shared" si="0"/>
        <v>1422.2509072275072</v>
      </c>
      <c r="D27" s="261">
        <f t="shared" si="0"/>
        <v>1392.9081337713465</v>
      </c>
      <c r="E27" s="261">
        <f t="shared" si="0"/>
        <v>749.97499060044549</v>
      </c>
      <c r="F27" s="261">
        <f t="shared" si="0"/>
        <v>857.95110912216433</v>
      </c>
      <c r="G27" s="261">
        <f t="shared" si="0"/>
        <v>737.89555345847202</v>
      </c>
      <c r="H27" s="261">
        <f t="shared" si="0"/>
        <v>741.33040156532365</v>
      </c>
      <c r="I27" s="261">
        <f t="shared" si="0"/>
        <v>833.1945346282821</v>
      </c>
      <c r="J27" s="261">
        <f t="shared" si="0"/>
        <v>885.59832394482385</v>
      </c>
      <c r="K27" s="261">
        <f t="shared" si="0"/>
        <v>661.93208901143612</v>
      </c>
      <c r="L27" s="261">
        <f t="shared" si="0"/>
        <v>961.86222517222711</v>
      </c>
      <c r="M27" s="261">
        <f t="shared" si="0"/>
        <v>876.1622324623778</v>
      </c>
      <c r="N27" s="261">
        <f t="shared" si="0"/>
        <v>859.06363880435276</v>
      </c>
      <c r="O27" s="261">
        <f t="shared" si="0"/>
        <v>856.79493658595379</v>
      </c>
      <c r="P27" s="261">
        <f t="shared" si="0"/>
        <v>849.08807729026319</v>
      </c>
      <c r="Q27" s="261">
        <f t="shared" si="0"/>
        <v>864.34764858201584</v>
      </c>
      <c r="R27" s="261">
        <f t="shared" si="0"/>
        <v>885.68463803263944</v>
      </c>
      <c r="S27" s="261">
        <f t="shared" si="0"/>
        <v>879.46901892300684</v>
      </c>
      <c r="T27" s="261">
        <f t="shared" si="0"/>
        <v>1203.5211637239229</v>
      </c>
      <c r="U27" s="261">
        <f t="shared" si="0"/>
        <v>1451.9821308033349</v>
      </c>
      <c r="V27" s="261">
        <f t="shared" si="0"/>
        <v>1413.3549948499121</v>
      </c>
      <c r="W27" s="261">
        <f t="shared" si="0"/>
        <v>1504.2159659555296</v>
      </c>
      <c r="X27" s="261">
        <f t="shared" si="0"/>
        <v>1529.6157645058929</v>
      </c>
      <c r="Y27" s="261">
        <f t="shared" si="0"/>
        <v>1376.481282634662</v>
      </c>
      <c r="DA27" s="70"/>
    </row>
    <row r="28" spans="1:105" ht="12" customHeight="1" x14ac:dyDescent="0.25">
      <c r="A28" s="60" t="s">
        <v>3070</v>
      </c>
      <c r="B28" s="262">
        <v>1282.859112411528</v>
      </c>
      <c r="C28" s="262">
        <v>1259.314213835316</v>
      </c>
      <c r="D28" s="262">
        <v>1226.0966364438691</v>
      </c>
      <c r="E28" s="262">
        <v>637.44943580106519</v>
      </c>
      <c r="F28" s="262">
        <v>738.74579973222717</v>
      </c>
      <c r="G28" s="262">
        <v>622.49512237119984</v>
      </c>
      <c r="H28" s="262">
        <v>617.24084347789892</v>
      </c>
      <c r="I28" s="262">
        <v>694.38447774018107</v>
      </c>
      <c r="J28" s="262">
        <v>793.15879176962073</v>
      </c>
      <c r="K28" s="262">
        <v>577.29950056027428</v>
      </c>
      <c r="L28" s="262">
        <v>849.96741826295965</v>
      </c>
      <c r="M28" s="262">
        <v>760.99747438933048</v>
      </c>
      <c r="N28" s="262">
        <v>744.9964879840137</v>
      </c>
      <c r="O28" s="262">
        <v>748.12885265556702</v>
      </c>
      <c r="P28" s="262">
        <v>737.63803056183622</v>
      </c>
      <c r="Q28" s="262">
        <v>754.13728470788703</v>
      </c>
      <c r="R28" s="262">
        <v>773.27931788199112</v>
      </c>
      <c r="S28" s="262">
        <v>766.0637348082812</v>
      </c>
      <c r="T28" s="262">
        <v>1087.3845850623391</v>
      </c>
      <c r="U28" s="262">
        <v>1337.5891751581089</v>
      </c>
      <c r="V28" s="262">
        <v>1302.75111790901</v>
      </c>
      <c r="W28" s="262">
        <v>1390.4453025481521</v>
      </c>
      <c r="X28" s="262">
        <v>1419.7438141045941</v>
      </c>
      <c r="Y28" s="262">
        <v>1272.2948241768181</v>
      </c>
      <c r="DA28" s="72" t="s">
        <v>3071</v>
      </c>
    </row>
    <row r="29" spans="1:105" ht="12" customHeight="1" x14ac:dyDescent="0.25">
      <c r="A29" s="59" t="s">
        <v>28</v>
      </c>
      <c r="B29" s="230">
        <v>51.461773138887281</v>
      </c>
      <c r="C29" s="230">
        <v>59.768085992978463</v>
      </c>
      <c r="D29" s="230">
        <v>61.063303712048523</v>
      </c>
      <c r="E29" s="230">
        <v>79.76258424795796</v>
      </c>
      <c r="F29" s="230">
        <v>170.036894053048</v>
      </c>
      <c r="G29" s="230">
        <v>73.997925336575946</v>
      </c>
      <c r="H29" s="230">
        <v>70.162525727405239</v>
      </c>
      <c r="I29" s="230">
        <v>61.834078251806403</v>
      </c>
      <c r="J29" s="230">
        <v>57.103689283235603</v>
      </c>
      <c r="K29" s="230">
        <v>49.870626888889767</v>
      </c>
      <c r="L29" s="230">
        <v>49.703633507103113</v>
      </c>
      <c r="M29" s="230">
        <v>61.349751313067223</v>
      </c>
      <c r="N29" s="230">
        <v>46.351026537761648</v>
      </c>
      <c r="O29" s="230">
        <v>60.638879715267478</v>
      </c>
      <c r="P29" s="230">
        <v>58.132897773859852</v>
      </c>
      <c r="Q29" s="230">
        <v>54.795806881226873</v>
      </c>
      <c r="R29" s="230">
        <v>60.293172200864667</v>
      </c>
      <c r="S29" s="230">
        <v>51.63522441679342</v>
      </c>
      <c r="T29" s="230">
        <v>72.872535031591198</v>
      </c>
      <c r="U29" s="230">
        <v>69.39955775966591</v>
      </c>
      <c r="V29" s="230">
        <v>46.236960586455737</v>
      </c>
      <c r="W29" s="230">
        <v>52.989789713425537</v>
      </c>
      <c r="X29" s="230">
        <v>54.551158128645127</v>
      </c>
      <c r="Y29" s="230">
        <v>26.73941909359635</v>
      </c>
      <c r="DA29" s="71" t="s">
        <v>3072</v>
      </c>
    </row>
    <row r="30" spans="1:105" ht="12" customHeight="1" x14ac:dyDescent="0.25">
      <c r="A30" s="59" t="s">
        <v>31</v>
      </c>
      <c r="B30" s="230">
        <v>158.9609438626606</v>
      </c>
      <c r="C30" s="230">
        <v>141.44819479967461</v>
      </c>
      <c r="D30" s="230">
        <v>100.9317042517964</v>
      </c>
      <c r="E30" s="230">
        <v>23.188262660775639</v>
      </c>
      <c r="F30" s="230">
        <v>22.045030521601081</v>
      </c>
      <c r="G30" s="230">
        <v>13.1650240789457</v>
      </c>
      <c r="H30" s="230">
        <v>12.498411331911459</v>
      </c>
      <c r="I30" s="230">
        <v>41.175412429770368</v>
      </c>
      <c r="J30" s="230">
        <v>28.970410588900041</v>
      </c>
      <c r="K30" s="230">
        <v>22.35436851235475</v>
      </c>
      <c r="L30" s="230">
        <v>26.08134062307062</v>
      </c>
      <c r="M30" s="230">
        <v>8.165195080803203</v>
      </c>
      <c r="N30" s="230">
        <v>11.568354210584641</v>
      </c>
      <c r="O30" s="230">
        <v>7.8370922568100863</v>
      </c>
      <c r="P30" s="230">
        <v>9.654694659544127</v>
      </c>
      <c r="Q30" s="230">
        <v>9.8816588932217506</v>
      </c>
      <c r="R30" s="230">
        <v>5.6254572602284814</v>
      </c>
      <c r="S30" s="230">
        <v>7.4758346282871813</v>
      </c>
      <c r="T30" s="230">
        <v>8.3462459681051637</v>
      </c>
      <c r="U30" s="230">
        <v>7.2943339015693596</v>
      </c>
      <c r="V30" s="230">
        <v>5.8902036573360066</v>
      </c>
      <c r="W30" s="230">
        <v>6.0615113753821728</v>
      </c>
      <c r="X30" s="230">
        <v>65.980723999775037</v>
      </c>
      <c r="Y30" s="230">
        <v>7.1893637282388259</v>
      </c>
      <c r="DA30" s="71" t="s">
        <v>3073</v>
      </c>
    </row>
    <row r="31" spans="1:105" ht="12" customHeight="1" x14ac:dyDescent="0.25">
      <c r="A31" s="59" t="s">
        <v>159</v>
      </c>
      <c r="B31" s="230">
        <v>344.28395062994502</v>
      </c>
      <c r="C31" s="230">
        <v>302.57552736802069</v>
      </c>
      <c r="D31" s="230">
        <v>305.09578429494229</v>
      </c>
      <c r="E31" s="230">
        <v>123.18376256471851</v>
      </c>
      <c r="F31" s="230">
        <v>113.80840168887261</v>
      </c>
      <c r="G31" s="230">
        <v>102.8037866055133</v>
      </c>
      <c r="H31" s="230">
        <v>98.828484960481745</v>
      </c>
      <c r="I31" s="230">
        <v>106.98689443718681</v>
      </c>
      <c r="J31" s="230">
        <v>232.5336500173598</v>
      </c>
      <c r="K31" s="230">
        <v>86.110025282719093</v>
      </c>
      <c r="L31" s="230">
        <v>115.1026108271866</v>
      </c>
      <c r="M31" s="230">
        <v>71.257179599496482</v>
      </c>
      <c r="N31" s="230">
        <v>64.494891916692737</v>
      </c>
      <c r="O31" s="230">
        <v>61.221396568577283</v>
      </c>
      <c r="P31" s="230">
        <v>46.094920126865091</v>
      </c>
      <c r="Q31" s="230">
        <v>45.692866029891228</v>
      </c>
      <c r="R31" s="230">
        <v>44.973466505520932</v>
      </c>
      <c r="S31" s="230">
        <v>41.41701205166828</v>
      </c>
      <c r="T31" s="230">
        <v>612.6529968044598</v>
      </c>
      <c r="U31" s="230">
        <v>616.16142559499031</v>
      </c>
      <c r="V31" s="230">
        <v>631.19977293450893</v>
      </c>
      <c r="W31" s="230">
        <v>657.43143733039426</v>
      </c>
      <c r="X31" s="230">
        <v>653.26565031776738</v>
      </c>
      <c r="Y31" s="230">
        <v>642.25719700241075</v>
      </c>
      <c r="DA31" s="71" t="s">
        <v>3074</v>
      </c>
    </row>
    <row r="32" spans="1:105" ht="12" customHeight="1" x14ac:dyDescent="0.25">
      <c r="A32" s="59" t="s">
        <v>32</v>
      </c>
      <c r="B32" s="230">
        <v>25.831735539840661</v>
      </c>
      <c r="C32" s="230">
        <v>26.57525996675184</v>
      </c>
      <c r="D32" s="230">
        <v>21.83306024319409</v>
      </c>
      <c r="E32" s="230">
        <v>14.40090253945635</v>
      </c>
      <c r="F32" s="230">
        <v>14.872088143310959</v>
      </c>
      <c r="G32" s="230">
        <v>14.98651749524784</v>
      </c>
      <c r="H32" s="230">
        <v>11.46337633430025</v>
      </c>
      <c r="I32" s="230">
        <v>12.081080327613041</v>
      </c>
      <c r="J32" s="230">
        <v>9.4962063134205206</v>
      </c>
      <c r="K32" s="230">
        <v>6.2541067565939716</v>
      </c>
      <c r="L32" s="230">
        <v>5.7388340395366839</v>
      </c>
      <c r="M32" s="230">
        <v>4.4591515099047694</v>
      </c>
      <c r="N32" s="230">
        <v>1.400360714083648</v>
      </c>
      <c r="O32" s="230">
        <v>2.2019477646959351</v>
      </c>
      <c r="P32" s="230">
        <v>2.5428596298242341</v>
      </c>
      <c r="Q32" s="230">
        <v>1.821116390280658</v>
      </c>
      <c r="R32" s="230">
        <v>2.5979499423010028</v>
      </c>
      <c r="S32" s="230">
        <v>1.7318329035072291</v>
      </c>
      <c r="T32" s="230">
        <v>1.270416145632937</v>
      </c>
      <c r="U32" s="230">
        <v>1.258235410521632</v>
      </c>
      <c r="V32" s="230">
        <v>0</v>
      </c>
      <c r="W32" s="230">
        <v>0</v>
      </c>
      <c r="X32" s="230">
        <v>0</v>
      </c>
      <c r="Y32" s="230">
        <v>0.83574440552838192</v>
      </c>
      <c r="DA32" s="71" t="s">
        <v>3075</v>
      </c>
    </row>
    <row r="33" spans="1:105" ht="12" customHeight="1" x14ac:dyDescent="0.25">
      <c r="A33" s="59" t="s">
        <v>35</v>
      </c>
      <c r="B33" s="230">
        <v>702.32070924019501</v>
      </c>
      <c r="C33" s="230">
        <v>728.94714570789074</v>
      </c>
      <c r="D33" s="230">
        <v>737.1727839418877</v>
      </c>
      <c r="E33" s="230">
        <v>396.91392378815681</v>
      </c>
      <c r="F33" s="230">
        <v>417.98338532539452</v>
      </c>
      <c r="G33" s="230">
        <v>417.54186885491708</v>
      </c>
      <c r="H33" s="230">
        <v>424.2880451238002</v>
      </c>
      <c r="I33" s="230">
        <v>472.30701229380452</v>
      </c>
      <c r="J33" s="230">
        <v>465.05483556670492</v>
      </c>
      <c r="K33" s="230">
        <v>412.71037311971679</v>
      </c>
      <c r="L33" s="230">
        <v>653.34099926606257</v>
      </c>
      <c r="M33" s="230">
        <v>615.76619688605888</v>
      </c>
      <c r="N33" s="230">
        <v>621.18185460489099</v>
      </c>
      <c r="O33" s="230">
        <v>616.22953635021622</v>
      </c>
      <c r="P33" s="230">
        <v>621.21265837174292</v>
      </c>
      <c r="Q33" s="230">
        <v>641.94583651326661</v>
      </c>
      <c r="R33" s="230">
        <v>659.7892719730761</v>
      </c>
      <c r="S33" s="230">
        <v>663.80383080802517</v>
      </c>
      <c r="T33" s="230">
        <v>392.24239111255031</v>
      </c>
      <c r="U33" s="230">
        <v>643.47562249136183</v>
      </c>
      <c r="V33" s="230">
        <v>619.42418073070917</v>
      </c>
      <c r="W33" s="230">
        <v>673.96256412894979</v>
      </c>
      <c r="X33" s="230">
        <v>645.94628165840641</v>
      </c>
      <c r="Y33" s="230">
        <v>595.27309994704342</v>
      </c>
      <c r="DA33" s="71" t="s">
        <v>3076</v>
      </c>
    </row>
    <row r="34" spans="1:105" ht="12" customHeight="1" x14ac:dyDescent="0.25">
      <c r="A34" s="60" t="s">
        <v>3077</v>
      </c>
      <c r="B34" s="262">
        <v>152.33138028250201</v>
      </c>
      <c r="C34" s="262">
        <v>162.9366933921913</v>
      </c>
      <c r="D34" s="262">
        <v>166.81149732747741</v>
      </c>
      <c r="E34" s="262">
        <v>112.5255547993803</v>
      </c>
      <c r="F34" s="262">
        <v>119.2053093899372</v>
      </c>
      <c r="G34" s="262">
        <v>115.4004310872722</v>
      </c>
      <c r="H34" s="262">
        <v>124.08955808742471</v>
      </c>
      <c r="I34" s="262">
        <v>138.81005688810109</v>
      </c>
      <c r="J34" s="262">
        <v>92.439532175203112</v>
      </c>
      <c r="K34" s="262">
        <v>84.63258845116188</v>
      </c>
      <c r="L34" s="262">
        <v>111.8948069092675</v>
      </c>
      <c r="M34" s="262">
        <v>115.1647580730473</v>
      </c>
      <c r="N34" s="262">
        <v>114.06715082033909</v>
      </c>
      <c r="O34" s="262">
        <v>108.6660839303868</v>
      </c>
      <c r="P34" s="262">
        <v>111.450046728427</v>
      </c>
      <c r="Q34" s="262">
        <v>110.2103638741288</v>
      </c>
      <c r="R34" s="262">
        <v>112.40532015064829</v>
      </c>
      <c r="S34" s="262">
        <v>113.4052841147257</v>
      </c>
      <c r="T34" s="262">
        <v>116.1365786615838</v>
      </c>
      <c r="U34" s="262">
        <v>114.3929556452261</v>
      </c>
      <c r="V34" s="262">
        <v>110.6038769409023</v>
      </c>
      <c r="W34" s="262">
        <v>113.7706634073775</v>
      </c>
      <c r="X34" s="262">
        <v>109.8719504012987</v>
      </c>
      <c r="Y34" s="262">
        <v>104.1864584578438</v>
      </c>
      <c r="DA34" s="72" t="s">
        <v>3078</v>
      </c>
    </row>
    <row r="35" spans="1:105" ht="12" customHeight="1" x14ac:dyDescent="0.25">
      <c r="A35" s="57" t="s">
        <v>3079</v>
      </c>
      <c r="B35" s="261">
        <f t="shared" ref="B35:Y35" si="1">B36+B42+B53</f>
        <v>351.60784767705968</v>
      </c>
      <c r="C35" s="261">
        <f t="shared" si="1"/>
        <v>316.70820242384877</v>
      </c>
      <c r="D35" s="261">
        <f t="shared" si="1"/>
        <v>315.59297381011277</v>
      </c>
      <c r="E35" s="261">
        <f t="shared" si="1"/>
        <v>177.16743358145339</v>
      </c>
      <c r="F35" s="261">
        <f t="shared" si="1"/>
        <v>176.21892591348515</v>
      </c>
      <c r="G35" s="261">
        <f t="shared" si="1"/>
        <v>176.1342793539217</v>
      </c>
      <c r="H35" s="261">
        <f t="shared" si="1"/>
        <v>186.23843282140692</v>
      </c>
      <c r="I35" s="261">
        <f t="shared" si="1"/>
        <v>212.68838793603456</v>
      </c>
      <c r="J35" s="261">
        <f t="shared" si="1"/>
        <v>218.07989823563565</v>
      </c>
      <c r="K35" s="261">
        <f t="shared" si="1"/>
        <v>164.17600003379309</v>
      </c>
      <c r="L35" s="261">
        <f t="shared" si="1"/>
        <v>256.40289952152239</v>
      </c>
      <c r="M35" s="261">
        <f t="shared" si="1"/>
        <v>236.90315585862081</v>
      </c>
      <c r="N35" s="261">
        <f t="shared" si="1"/>
        <v>238.41819556891295</v>
      </c>
      <c r="O35" s="261">
        <f t="shared" si="1"/>
        <v>225.83733163342481</v>
      </c>
      <c r="P35" s="261">
        <f t="shared" si="1"/>
        <v>229.89282170569172</v>
      </c>
      <c r="Q35" s="261">
        <f t="shared" si="1"/>
        <v>237.23379432129386</v>
      </c>
      <c r="R35" s="261">
        <f t="shared" si="1"/>
        <v>236.31720900661193</v>
      </c>
      <c r="S35" s="261">
        <f t="shared" si="1"/>
        <v>238.15857263702949</v>
      </c>
      <c r="T35" s="261">
        <f t="shared" si="1"/>
        <v>352.0395466944338</v>
      </c>
      <c r="U35" s="261">
        <f t="shared" si="1"/>
        <v>441.71984430664583</v>
      </c>
      <c r="V35" s="261">
        <f t="shared" si="1"/>
        <v>434.79276886480085</v>
      </c>
      <c r="W35" s="261">
        <f t="shared" si="1"/>
        <v>472.20702347143646</v>
      </c>
      <c r="X35" s="261">
        <f t="shared" si="1"/>
        <v>489.63596730954157</v>
      </c>
      <c r="Y35" s="261">
        <f t="shared" si="1"/>
        <v>448.82350618591045</v>
      </c>
      <c r="DA35" s="70"/>
    </row>
    <row r="36" spans="1:105" ht="12" customHeight="1" x14ac:dyDescent="0.25">
      <c r="A36" s="60" t="s">
        <v>3080</v>
      </c>
      <c r="B36" s="262">
        <v>110.8626689965735</v>
      </c>
      <c r="C36" s="262">
        <v>110.22622587309159</v>
      </c>
      <c r="D36" s="262">
        <v>109.7406632741634</v>
      </c>
      <c r="E36" s="262">
        <v>63.427622293967033</v>
      </c>
      <c r="F36" s="262">
        <v>62.637270154401122</v>
      </c>
      <c r="G36" s="262">
        <v>62.503305797929997</v>
      </c>
      <c r="H36" s="262">
        <v>65.903682037482</v>
      </c>
      <c r="I36" s="262">
        <v>75.504462614678573</v>
      </c>
      <c r="J36" s="262">
        <v>80.512366019179439</v>
      </c>
      <c r="K36" s="262">
        <v>58.019418486468183</v>
      </c>
      <c r="L36" s="262">
        <v>97.170914064511308</v>
      </c>
      <c r="M36" s="262">
        <v>88.115865625972006</v>
      </c>
      <c r="N36" s="262">
        <v>88.913418340760742</v>
      </c>
      <c r="O36" s="262">
        <v>84.199989165240382</v>
      </c>
      <c r="P36" s="262">
        <v>85.773827475417477</v>
      </c>
      <c r="Q36" s="262">
        <v>87.337373940034652</v>
      </c>
      <c r="R36" s="262">
        <v>89.048660473291292</v>
      </c>
      <c r="S36" s="262">
        <v>90.277763218415203</v>
      </c>
      <c r="T36" s="262">
        <v>136.43252858263509</v>
      </c>
      <c r="U36" s="262">
        <v>173.92926727277251</v>
      </c>
      <c r="V36" s="262">
        <v>171.20436696365459</v>
      </c>
      <c r="W36" s="262">
        <v>181.9420424689842</v>
      </c>
      <c r="X36" s="262">
        <v>186.61468193453959</v>
      </c>
      <c r="Y36" s="262">
        <v>171.15673137505189</v>
      </c>
      <c r="DA36" s="72" t="s">
        <v>3081</v>
      </c>
    </row>
    <row r="37" spans="1:105" ht="12" customHeight="1" x14ac:dyDescent="0.25">
      <c r="A37" s="59" t="s">
        <v>28</v>
      </c>
      <c r="B37" s="230">
        <v>1.5275422455732539</v>
      </c>
      <c r="C37" s="230">
        <v>1.195736782212667</v>
      </c>
      <c r="D37" s="230">
        <v>0.9200211887385511</v>
      </c>
      <c r="E37" s="230">
        <v>0.37047944442829112</v>
      </c>
      <c r="F37" s="230">
        <v>0.37541889065958989</v>
      </c>
      <c r="G37" s="230">
        <v>0.4707640526151442</v>
      </c>
      <c r="H37" s="230">
        <v>3.540944871673263</v>
      </c>
      <c r="I37" s="230">
        <v>1.5234022483624869</v>
      </c>
      <c r="J37" s="230">
        <v>0.6812320153579513</v>
      </c>
      <c r="K37" s="230">
        <v>0.62128313773950816</v>
      </c>
      <c r="L37" s="230">
        <v>0.58497764100818295</v>
      </c>
      <c r="M37" s="230">
        <v>0.60846472460829915</v>
      </c>
      <c r="N37" s="230">
        <v>0.42770642993677532</v>
      </c>
      <c r="O37" s="230">
        <v>0.63473230178150131</v>
      </c>
      <c r="P37" s="230">
        <v>0.68706188999279083</v>
      </c>
      <c r="Q37" s="230">
        <v>0.18558043297196711</v>
      </c>
      <c r="R37" s="230">
        <v>0</v>
      </c>
      <c r="S37" s="230">
        <v>0</v>
      </c>
      <c r="T37" s="230">
        <v>2.2807031434991409</v>
      </c>
      <c r="U37" s="230">
        <v>2.3144417117893101</v>
      </c>
      <c r="V37" s="230">
        <v>1.2812049377787731E-2</v>
      </c>
      <c r="W37" s="230">
        <v>1.48100072715975E-2</v>
      </c>
      <c r="X37" s="230">
        <v>0.33261254767772308</v>
      </c>
      <c r="Y37" s="230">
        <v>0.18914939209632131</v>
      </c>
      <c r="DA37" s="71" t="s">
        <v>3082</v>
      </c>
    </row>
    <row r="38" spans="1:105" ht="12" customHeight="1" x14ac:dyDescent="0.25">
      <c r="A38" s="59" t="s">
        <v>31</v>
      </c>
      <c r="B38" s="230">
        <v>23.049336860085791</v>
      </c>
      <c r="C38" s="230">
        <v>20.50998824595283</v>
      </c>
      <c r="D38" s="230">
        <v>14.635097116510471</v>
      </c>
      <c r="E38" s="230">
        <v>0.56810049578058819</v>
      </c>
      <c r="F38" s="230">
        <v>0.81152520079417712</v>
      </c>
      <c r="G38" s="230">
        <v>0.57182106162845481</v>
      </c>
      <c r="H38" s="230">
        <v>0.7367597884737922</v>
      </c>
      <c r="I38" s="230">
        <v>5.0500609068021252</v>
      </c>
      <c r="J38" s="230">
        <v>2.4672667010206419</v>
      </c>
      <c r="K38" s="230">
        <v>2.277686303255039</v>
      </c>
      <c r="L38" s="230">
        <v>2.5641143436643561</v>
      </c>
      <c r="M38" s="230">
        <v>0.77495401664756403</v>
      </c>
      <c r="N38" s="230">
        <v>1.544364258995971</v>
      </c>
      <c r="O38" s="230">
        <v>1.0037684676106831</v>
      </c>
      <c r="P38" s="230">
        <v>1.0004413107971251</v>
      </c>
      <c r="Q38" s="230">
        <v>0.46930454319577353</v>
      </c>
      <c r="R38" s="230">
        <v>0.42478421070074812</v>
      </c>
      <c r="S38" s="230">
        <v>0.69910506506172443</v>
      </c>
      <c r="T38" s="230">
        <v>0.826858765162516</v>
      </c>
      <c r="U38" s="230">
        <v>0.67610618263752564</v>
      </c>
      <c r="V38" s="230">
        <v>0.47376300028106472</v>
      </c>
      <c r="W38" s="230">
        <v>0.4977576882153486</v>
      </c>
      <c r="X38" s="230">
        <v>9.1842805735275803</v>
      </c>
      <c r="Y38" s="230">
        <v>0.65428519122072415</v>
      </c>
      <c r="DA38" s="71" t="s">
        <v>3083</v>
      </c>
    </row>
    <row r="39" spans="1:105" ht="12" customHeight="1" x14ac:dyDescent="0.25">
      <c r="A39" s="59" t="s">
        <v>159</v>
      </c>
      <c r="B39" s="230">
        <v>18.764625636380028</v>
      </c>
      <c r="C39" s="230">
        <v>16.683333946334951</v>
      </c>
      <c r="D39" s="230">
        <v>15.569787780442351</v>
      </c>
      <c r="E39" s="230">
        <v>17.15287942180359</v>
      </c>
      <c r="F39" s="230">
        <v>16.320765132448621</v>
      </c>
      <c r="G39" s="230">
        <v>14.54151786607923</v>
      </c>
      <c r="H39" s="230">
        <v>13.98257433349619</v>
      </c>
      <c r="I39" s="230">
        <v>15.221710136546641</v>
      </c>
      <c r="J39" s="230">
        <v>33.344389671950672</v>
      </c>
      <c r="K39" s="230">
        <v>12.367091074689281</v>
      </c>
      <c r="L39" s="230">
        <v>16.591519546553471</v>
      </c>
      <c r="M39" s="230">
        <v>10.224838353775381</v>
      </c>
      <c r="N39" s="230">
        <v>9.2641088875418589</v>
      </c>
      <c r="O39" s="230">
        <v>8.8404987586565582</v>
      </c>
      <c r="P39" s="230">
        <v>6.6544667105127173</v>
      </c>
      <c r="Q39" s="230">
        <v>6.5982545657525788</v>
      </c>
      <c r="R39" s="230">
        <v>6.4815421651107537</v>
      </c>
      <c r="S39" s="230">
        <v>5.9586711710480298</v>
      </c>
      <c r="T39" s="230">
        <v>88.789012507953217</v>
      </c>
      <c r="U39" s="230">
        <v>89.292932165593626</v>
      </c>
      <c r="V39" s="230">
        <v>91.469881842982645</v>
      </c>
      <c r="W39" s="230">
        <v>95.280434861257618</v>
      </c>
      <c r="X39" s="230">
        <v>94.688902684293609</v>
      </c>
      <c r="Y39" s="230">
        <v>93.047792892882114</v>
      </c>
      <c r="DA39" s="71" t="s">
        <v>3084</v>
      </c>
    </row>
    <row r="40" spans="1:105" ht="12" customHeight="1" x14ac:dyDescent="0.25">
      <c r="A40" s="59" t="s">
        <v>32</v>
      </c>
      <c r="B40" s="230">
        <v>2.245005673314862</v>
      </c>
      <c r="C40" s="230">
        <v>2.123398116829025</v>
      </c>
      <c r="D40" s="230">
        <v>1.666689495953098</v>
      </c>
      <c r="E40" s="230">
        <v>0.92348476526065604</v>
      </c>
      <c r="F40" s="230">
        <v>0.64210959365009246</v>
      </c>
      <c r="G40" s="230">
        <v>0.6459133398713871</v>
      </c>
      <c r="H40" s="230">
        <v>0.71837973997562887</v>
      </c>
      <c r="I40" s="230">
        <v>0.5742857583925286</v>
      </c>
      <c r="J40" s="230">
        <v>0.9085769795623756</v>
      </c>
      <c r="K40" s="230">
        <v>0.66549321011993579</v>
      </c>
      <c r="L40" s="230">
        <v>0.59493950099812909</v>
      </c>
      <c r="M40" s="230">
        <v>0.40756845364996203</v>
      </c>
      <c r="N40" s="230">
        <v>0.20305230354212889</v>
      </c>
      <c r="O40" s="230">
        <v>0.20303873222402419</v>
      </c>
      <c r="P40" s="230">
        <v>0.13504315751248341</v>
      </c>
      <c r="Q40" s="230">
        <v>0.14046860358502239</v>
      </c>
      <c r="R40" s="230">
        <v>0.13261858914104849</v>
      </c>
      <c r="S40" s="230">
        <v>0.13095730733997851</v>
      </c>
      <c r="T40" s="230">
        <v>6.4533913653789882E-2</v>
      </c>
      <c r="U40" s="230">
        <v>6.3321737422784047E-2</v>
      </c>
      <c r="V40" s="230">
        <v>0</v>
      </c>
      <c r="W40" s="230">
        <v>0</v>
      </c>
      <c r="X40" s="230">
        <v>0</v>
      </c>
      <c r="Y40" s="230">
        <v>0</v>
      </c>
      <c r="DA40" s="71" t="s">
        <v>3085</v>
      </c>
    </row>
    <row r="41" spans="1:105" ht="12" customHeight="1" x14ac:dyDescent="0.25">
      <c r="A41" s="59" t="s">
        <v>35</v>
      </c>
      <c r="B41" s="230">
        <v>65.276158581219548</v>
      </c>
      <c r="C41" s="230">
        <v>69.713768781762127</v>
      </c>
      <c r="D41" s="230">
        <v>76.949067692518938</v>
      </c>
      <c r="E41" s="230">
        <v>44.412678166693908</v>
      </c>
      <c r="F41" s="230">
        <v>44.487451336848643</v>
      </c>
      <c r="G41" s="230">
        <v>46.273289477735787</v>
      </c>
      <c r="H41" s="230">
        <v>46.925023303863128</v>
      </c>
      <c r="I41" s="230">
        <v>53.135003564574802</v>
      </c>
      <c r="J41" s="230">
        <v>43.1109006512878</v>
      </c>
      <c r="K41" s="230">
        <v>42.087864760664417</v>
      </c>
      <c r="L41" s="230">
        <v>76.835363032287177</v>
      </c>
      <c r="M41" s="230">
        <v>76.100040077290799</v>
      </c>
      <c r="N41" s="230">
        <v>77.474186460744008</v>
      </c>
      <c r="O41" s="230">
        <v>73.51795090496762</v>
      </c>
      <c r="P41" s="230">
        <v>77.296814406602365</v>
      </c>
      <c r="Q41" s="230">
        <v>79.943765794529313</v>
      </c>
      <c r="R41" s="230">
        <v>82.009715508338743</v>
      </c>
      <c r="S41" s="230">
        <v>83.489029674965465</v>
      </c>
      <c r="T41" s="230">
        <v>44.471420252366407</v>
      </c>
      <c r="U41" s="230">
        <v>81.582465475329244</v>
      </c>
      <c r="V41" s="230">
        <v>79.247910071013123</v>
      </c>
      <c r="W41" s="230">
        <v>86.149039912239658</v>
      </c>
      <c r="X41" s="230">
        <v>82.408886129040695</v>
      </c>
      <c r="Y41" s="230">
        <v>77.265503898852771</v>
      </c>
      <c r="DA41" s="71" t="s">
        <v>3086</v>
      </c>
    </row>
    <row r="42" spans="1:105" ht="12" customHeight="1" x14ac:dyDescent="0.25">
      <c r="A42" s="60" t="s">
        <v>3087</v>
      </c>
      <c r="B42" s="262">
        <v>224.9680000083699</v>
      </c>
      <c r="C42" s="262">
        <v>189.60639044942309</v>
      </c>
      <c r="D42" s="262">
        <v>188.57540545560349</v>
      </c>
      <c r="E42" s="262">
        <v>102.085378826122</v>
      </c>
      <c r="F42" s="262">
        <v>101.23539157226909</v>
      </c>
      <c r="G42" s="262">
        <v>101.6787860505242</v>
      </c>
      <c r="H42" s="262">
        <v>107.4826179820131</v>
      </c>
      <c r="I42" s="262">
        <v>122.8071694293741</v>
      </c>
      <c r="J42" s="262">
        <v>127.9934378125959</v>
      </c>
      <c r="K42" s="262">
        <v>97.391063457740273</v>
      </c>
      <c r="L42" s="262">
        <v>147.6428804556941</v>
      </c>
      <c r="M42" s="262">
        <v>136.85951171794031</v>
      </c>
      <c r="N42" s="262">
        <v>137.69067946461709</v>
      </c>
      <c r="O42" s="262">
        <v>130.3826409182515</v>
      </c>
      <c r="P42" s="262">
        <v>132.57595367625859</v>
      </c>
      <c r="Q42" s="262">
        <v>138.48177555143869</v>
      </c>
      <c r="R42" s="262">
        <v>135.62656894628921</v>
      </c>
      <c r="S42" s="262">
        <v>136.13526213530341</v>
      </c>
      <c r="T42" s="262">
        <v>203.57858675042041</v>
      </c>
      <c r="U42" s="262">
        <v>255.9427351991892</v>
      </c>
      <c r="V42" s="262">
        <v>252.13300036083851</v>
      </c>
      <c r="W42" s="262">
        <v>278.481590863831</v>
      </c>
      <c r="X42" s="262">
        <v>291.64169051201031</v>
      </c>
      <c r="Y42" s="262">
        <v>266.87603447058189</v>
      </c>
      <c r="DA42" s="72" t="s">
        <v>3088</v>
      </c>
    </row>
    <row r="43" spans="1:105" ht="12" customHeight="1" x14ac:dyDescent="0.25">
      <c r="A43" s="64" t="s">
        <v>28</v>
      </c>
      <c r="B43" s="229">
        <v>0.77173774717976007</v>
      </c>
      <c r="C43" s="229">
        <v>0.88948643913535852</v>
      </c>
      <c r="D43" s="229">
        <v>0.68622303245415117</v>
      </c>
      <c r="E43" s="229">
        <v>0.32606280727649761</v>
      </c>
      <c r="F43" s="229">
        <v>0.32667727698830112</v>
      </c>
      <c r="G43" s="229">
        <v>0.40287283805851548</v>
      </c>
      <c r="H43" s="229">
        <v>3.009541304757708</v>
      </c>
      <c r="I43" s="229">
        <v>1.304002070470053</v>
      </c>
      <c r="J43" s="229">
        <v>0.62130885298572291</v>
      </c>
      <c r="K43" s="229">
        <v>0.4917217109752165</v>
      </c>
      <c r="L43" s="229">
        <v>0.60230503875314068</v>
      </c>
      <c r="M43" s="229">
        <v>0.58979770081695948</v>
      </c>
      <c r="N43" s="229">
        <v>0.41794128517590012</v>
      </c>
      <c r="O43" s="229">
        <v>0.62033354420197928</v>
      </c>
      <c r="P43" s="229">
        <v>0.67477883828629348</v>
      </c>
      <c r="Q43" s="229">
        <v>0.1703346999807667</v>
      </c>
      <c r="R43" s="229">
        <v>0</v>
      </c>
      <c r="S43" s="229">
        <v>0</v>
      </c>
      <c r="T43" s="229">
        <v>2.4721082420384239</v>
      </c>
      <c r="U43" s="229">
        <v>2.6106133161780178</v>
      </c>
      <c r="V43" s="229">
        <v>1.4420579148918131E-2</v>
      </c>
      <c r="W43" s="229">
        <v>1.499711747202701E-2</v>
      </c>
      <c r="X43" s="229">
        <v>0.31867721072930338</v>
      </c>
      <c r="Y43" s="229">
        <v>0.18231546041117239</v>
      </c>
      <c r="DA43" s="73" t="s">
        <v>3089</v>
      </c>
    </row>
    <row r="44" spans="1:105" ht="12" customHeight="1" x14ac:dyDescent="0.25">
      <c r="A44" s="64" t="s">
        <v>30</v>
      </c>
      <c r="B44" s="229">
        <v>0</v>
      </c>
      <c r="C44" s="229">
        <v>0</v>
      </c>
      <c r="D44" s="229">
        <v>0</v>
      </c>
      <c r="E44" s="229">
        <v>3.878161570844453</v>
      </c>
      <c r="F44" s="229">
        <v>0</v>
      </c>
      <c r="G44" s="229">
        <v>2.898316327238966</v>
      </c>
      <c r="H44" s="229">
        <v>6.465007072196201</v>
      </c>
      <c r="I44" s="229">
        <v>6.9194274786694949</v>
      </c>
      <c r="J44" s="229">
        <v>4.1927460450183229</v>
      </c>
      <c r="K44" s="229">
        <v>7.9675874907925452</v>
      </c>
      <c r="L44" s="229">
        <v>9.0611670192880656</v>
      </c>
      <c r="M44" s="229">
        <v>9.2174059157916641</v>
      </c>
      <c r="N44" s="229">
        <v>6.0928532285000987</v>
      </c>
      <c r="O44" s="229">
        <v>3.905680921931403</v>
      </c>
      <c r="P44" s="229">
        <v>10.305235132127381</v>
      </c>
      <c r="Q44" s="229">
        <v>13.553022043986459</v>
      </c>
      <c r="R44" s="229">
        <v>1.0930892945165289</v>
      </c>
      <c r="S44" s="229">
        <v>0.82809795039133871</v>
      </c>
      <c r="T44" s="229">
        <v>5.1903457086801339</v>
      </c>
      <c r="U44" s="229">
        <v>6.5297842062633089</v>
      </c>
      <c r="V44" s="229">
        <v>9.0412396702106701</v>
      </c>
      <c r="W44" s="229">
        <v>9.5435307630000139</v>
      </c>
      <c r="X44" s="229">
        <v>8.036657484631446</v>
      </c>
      <c r="Y44" s="229">
        <v>6.0274931134736356</v>
      </c>
      <c r="DA44" s="73" t="s">
        <v>3090</v>
      </c>
    </row>
    <row r="45" spans="1:105" ht="12" customHeight="1" x14ac:dyDescent="0.25">
      <c r="A45" s="64" t="s">
        <v>31</v>
      </c>
      <c r="B45" s="229">
        <v>11.64487813933718</v>
      </c>
      <c r="C45" s="229">
        <v>15.257000272118409</v>
      </c>
      <c r="D45" s="229">
        <v>10.91598850818076</v>
      </c>
      <c r="E45" s="229">
        <v>0.49999114729627731</v>
      </c>
      <c r="F45" s="229">
        <v>0.70616276750764506</v>
      </c>
      <c r="G45" s="229">
        <v>0.4893559155168129</v>
      </c>
      <c r="H45" s="229">
        <v>0.62619134029292167</v>
      </c>
      <c r="I45" s="229">
        <v>4.3227518441359853</v>
      </c>
      <c r="J45" s="229">
        <v>2.250238699095092</v>
      </c>
      <c r="K45" s="229">
        <v>1.80270111655754</v>
      </c>
      <c r="L45" s="229">
        <v>2.6400649885807179</v>
      </c>
      <c r="M45" s="229">
        <v>0.75117928578659787</v>
      </c>
      <c r="N45" s="229">
        <v>1.509104231329689</v>
      </c>
      <c r="O45" s="229">
        <v>0.98099820873063315</v>
      </c>
      <c r="P45" s="229">
        <v>0.98255577162107532</v>
      </c>
      <c r="Q45" s="229">
        <v>0.43075041524953273</v>
      </c>
      <c r="R45" s="229">
        <v>0.43430937049692397</v>
      </c>
      <c r="S45" s="229">
        <v>0.7346402792720903</v>
      </c>
      <c r="T45" s="229">
        <v>0.8962518310137717</v>
      </c>
      <c r="U45" s="229">
        <v>0.76262529946335855</v>
      </c>
      <c r="V45" s="229">
        <v>0.53324309342942089</v>
      </c>
      <c r="W45" s="229">
        <v>0.50404637795731244</v>
      </c>
      <c r="X45" s="229">
        <v>8.7994903865231429</v>
      </c>
      <c r="Y45" s="229">
        <v>0.63064599127484211</v>
      </c>
      <c r="DA45" s="73" t="s">
        <v>3091</v>
      </c>
    </row>
    <row r="46" spans="1:105" ht="12" customHeight="1" x14ac:dyDescent="0.25">
      <c r="A46" s="64" t="s">
        <v>159</v>
      </c>
      <c r="B46" s="229">
        <v>9.4801763795782659</v>
      </c>
      <c r="C46" s="229">
        <v>12.410423034216111</v>
      </c>
      <c r="D46" s="229">
        <v>11.613153170974391</v>
      </c>
      <c r="E46" s="229">
        <v>15.096427349105181</v>
      </c>
      <c r="F46" s="229">
        <v>14.20179763055226</v>
      </c>
      <c r="G46" s="229">
        <v>12.44441358647078</v>
      </c>
      <c r="H46" s="229">
        <v>11.884154238079519</v>
      </c>
      <c r="I46" s="229">
        <v>13.029481580119599</v>
      </c>
      <c r="J46" s="229">
        <v>30.411319540968549</v>
      </c>
      <c r="K46" s="229">
        <v>9.7880769871823805</v>
      </c>
      <c r="L46" s="229">
        <v>17.08297056659741</v>
      </c>
      <c r="M46" s="229">
        <v>9.9111516385177296</v>
      </c>
      <c r="N46" s="229">
        <v>9.0525961347858868</v>
      </c>
      <c r="O46" s="229">
        <v>8.6399540594964694</v>
      </c>
      <c r="P46" s="229">
        <v>6.535500486545252</v>
      </c>
      <c r="Q46" s="229">
        <v>6.0561972717455808</v>
      </c>
      <c r="R46" s="229">
        <v>6.6268811944180941</v>
      </c>
      <c r="S46" s="229">
        <v>6.2615479016773934</v>
      </c>
      <c r="T46" s="229">
        <v>96.240516986618786</v>
      </c>
      <c r="U46" s="229">
        <v>100.7194592824119</v>
      </c>
      <c r="V46" s="229">
        <v>102.9537611013081</v>
      </c>
      <c r="W46" s="229">
        <v>96.484211533136204</v>
      </c>
      <c r="X46" s="229">
        <v>90.721759010987938</v>
      </c>
      <c r="Y46" s="229">
        <v>89.685993771899362</v>
      </c>
      <c r="DA46" s="73" t="s">
        <v>3092</v>
      </c>
    </row>
    <row r="47" spans="1:105" ht="12" customHeight="1" x14ac:dyDescent="0.25">
      <c r="A47" s="64" t="s">
        <v>32</v>
      </c>
      <c r="B47" s="229">
        <v>1.134211263715067</v>
      </c>
      <c r="C47" s="229">
        <v>1.579556519378742</v>
      </c>
      <c r="D47" s="229">
        <v>1.243146064538559</v>
      </c>
      <c r="E47" s="229">
        <v>0.81276853430460594</v>
      </c>
      <c r="F47" s="229">
        <v>0.55874283047700546</v>
      </c>
      <c r="G47" s="229">
        <v>0.55276297951868958</v>
      </c>
      <c r="H47" s="229">
        <v>0.61056965818733933</v>
      </c>
      <c r="I47" s="229">
        <v>0.49157720411026462</v>
      </c>
      <c r="J47" s="229">
        <v>0.82865588858813966</v>
      </c>
      <c r="K47" s="229">
        <v>0.52671228308753537</v>
      </c>
      <c r="L47" s="229">
        <v>0.61256197516691013</v>
      </c>
      <c r="M47" s="229">
        <v>0.39506470493095269</v>
      </c>
      <c r="N47" s="229">
        <v>0.1984163312973086</v>
      </c>
      <c r="O47" s="229">
        <v>0.19843284486593349</v>
      </c>
      <c r="P47" s="229">
        <v>0.13262890326480281</v>
      </c>
      <c r="Q47" s="229">
        <v>0.12892888040619199</v>
      </c>
      <c r="R47" s="229">
        <v>0.13559236552371581</v>
      </c>
      <c r="S47" s="229">
        <v>0.13761381177873269</v>
      </c>
      <c r="T47" s="229">
        <v>6.9949839938294484E-2</v>
      </c>
      <c r="U47" s="229">
        <v>7.142481492508479E-2</v>
      </c>
      <c r="V47" s="229">
        <v>0</v>
      </c>
      <c r="W47" s="229">
        <v>0</v>
      </c>
      <c r="X47" s="229">
        <v>0</v>
      </c>
      <c r="Y47" s="229">
        <v>0</v>
      </c>
      <c r="DA47" s="73" t="s">
        <v>3093</v>
      </c>
    </row>
    <row r="48" spans="1:105" ht="12" customHeight="1" x14ac:dyDescent="0.25">
      <c r="A48" s="64" t="s">
        <v>33</v>
      </c>
      <c r="B48" s="229">
        <v>61.960130338124337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0.14781217175321679</v>
      </c>
      <c r="L48" s="229">
        <v>0.14781217175307171</v>
      </c>
      <c r="M48" s="229">
        <v>0.14781217175318931</v>
      </c>
      <c r="N48" s="229">
        <v>0.2956243435060642</v>
      </c>
      <c r="O48" s="229">
        <v>0.29562434350641309</v>
      </c>
      <c r="P48" s="229">
        <v>0.14538750095442771</v>
      </c>
      <c r="Q48" s="229">
        <v>0.28233502759822532</v>
      </c>
      <c r="R48" s="229">
        <v>0.43614925329569809</v>
      </c>
      <c r="S48" s="229">
        <v>0</v>
      </c>
      <c r="T48" s="229">
        <v>11.474403441535721</v>
      </c>
      <c r="U48" s="229">
        <v>11.941238692481869</v>
      </c>
      <c r="V48" s="229">
        <v>11.96169602424826</v>
      </c>
      <c r="W48" s="229">
        <v>45.834360332301692</v>
      </c>
      <c r="X48" s="229">
        <v>66.673995110941917</v>
      </c>
      <c r="Y48" s="229">
        <v>62.721900955090803</v>
      </c>
      <c r="DA48" s="73" t="s">
        <v>3094</v>
      </c>
    </row>
    <row r="49" spans="1:105" ht="12" customHeight="1" x14ac:dyDescent="0.25">
      <c r="A49" s="64" t="s">
        <v>35</v>
      </c>
      <c r="B49" s="229">
        <v>32.978515464306582</v>
      </c>
      <c r="C49" s="229">
        <v>51.858781025075707</v>
      </c>
      <c r="D49" s="229">
        <v>57.39457223684208</v>
      </c>
      <c r="E49" s="229">
        <v>39.08805937680787</v>
      </c>
      <c r="F49" s="229">
        <v>38.711529505980728</v>
      </c>
      <c r="G49" s="229">
        <v>39.599989325096047</v>
      </c>
      <c r="H49" s="229">
        <v>39.882799924235933</v>
      </c>
      <c r="I49" s="229">
        <v>45.482507812442464</v>
      </c>
      <c r="J49" s="229">
        <v>39.318739623179447</v>
      </c>
      <c r="K49" s="229">
        <v>33.310926394536487</v>
      </c>
      <c r="L49" s="229">
        <v>79.111273772814158</v>
      </c>
      <c r="M49" s="229">
        <v>73.765375139139834</v>
      </c>
      <c r="N49" s="229">
        <v>75.705340838918644</v>
      </c>
      <c r="O49" s="229">
        <v>71.85021294700843</v>
      </c>
      <c r="P49" s="229">
        <v>75.914929045279564</v>
      </c>
      <c r="Q49" s="229">
        <v>73.376256019409055</v>
      </c>
      <c r="R49" s="229">
        <v>83.848662496898427</v>
      </c>
      <c r="S49" s="229">
        <v>87.732741674754166</v>
      </c>
      <c r="T49" s="229">
        <v>48.203627400784057</v>
      </c>
      <c r="U49" s="229">
        <v>92.022309160627486</v>
      </c>
      <c r="V49" s="229">
        <v>89.197342741018986</v>
      </c>
      <c r="W49" s="229">
        <v>87.237450189775629</v>
      </c>
      <c r="X49" s="229">
        <v>78.956233474262177</v>
      </c>
      <c r="Y49" s="229">
        <v>74.473915887856293</v>
      </c>
      <c r="DA49" s="73" t="s">
        <v>3095</v>
      </c>
    </row>
    <row r="50" spans="1:105" ht="12" customHeight="1" x14ac:dyDescent="0.25">
      <c r="A50" s="64" t="s">
        <v>36</v>
      </c>
      <c r="B50" s="229">
        <v>2.2789255594770639</v>
      </c>
      <c r="C50" s="229">
        <v>2.030496174361168</v>
      </c>
      <c r="D50" s="229">
        <v>1.947686379322209</v>
      </c>
      <c r="E50" s="229">
        <v>0</v>
      </c>
      <c r="F50" s="229">
        <v>0</v>
      </c>
      <c r="G50" s="229">
        <v>3.3123918015695768E-3</v>
      </c>
      <c r="H50" s="229">
        <v>0</v>
      </c>
      <c r="I50" s="229">
        <v>0</v>
      </c>
      <c r="J50" s="229">
        <v>0</v>
      </c>
      <c r="K50" s="229">
        <v>0</v>
      </c>
      <c r="L50" s="229">
        <v>1.987435080939472E-2</v>
      </c>
      <c r="M50" s="229">
        <v>3.6436309817252668E-2</v>
      </c>
      <c r="N50" s="229">
        <v>6.956022783286292E-2</v>
      </c>
      <c r="O50" s="229">
        <v>0.1126213212533395</v>
      </c>
      <c r="P50" s="229">
        <v>7.9497403237634726E-2</v>
      </c>
      <c r="Q50" s="229">
        <v>7.9497403237568723E-2</v>
      </c>
      <c r="R50" s="229">
        <v>8.2809795039130968E-2</v>
      </c>
      <c r="S50" s="229">
        <v>6.6247836031307086E-2</v>
      </c>
      <c r="T50" s="229">
        <v>6.293544422975271E-2</v>
      </c>
      <c r="U50" s="229">
        <v>4.9685877023491698E-2</v>
      </c>
      <c r="V50" s="229">
        <v>4.4346301439366798E-2</v>
      </c>
      <c r="W50" s="229">
        <v>7.1203174166463601E-2</v>
      </c>
      <c r="X50" s="229">
        <v>3.1321976875607921E-2</v>
      </c>
      <c r="Y50" s="229">
        <v>2.9851274915712871E-2</v>
      </c>
      <c r="DA50" s="73" t="s">
        <v>3096</v>
      </c>
    </row>
    <row r="51" spans="1:105" ht="12" customHeight="1" x14ac:dyDescent="0.25">
      <c r="A51" s="64" t="s">
        <v>38</v>
      </c>
      <c r="B51" s="229">
        <v>51.526096163193031</v>
      </c>
      <c r="C51" s="229">
        <v>51.526096163231529</v>
      </c>
      <c r="D51" s="229">
        <v>51.526096163237881</v>
      </c>
      <c r="E51" s="229">
        <v>9.5617886666194334</v>
      </c>
      <c r="F51" s="229">
        <v>15.465186333641</v>
      </c>
      <c r="G51" s="229">
        <v>17.309088853042709</v>
      </c>
      <c r="H51" s="229">
        <v>14.30584920309183</v>
      </c>
      <c r="I51" s="229">
        <v>22.32920412225301</v>
      </c>
      <c r="J51" s="229">
        <v>27.23521411866756</v>
      </c>
      <c r="K51" s="229">
        <v>17.301722093673209</v>
      </c>
      <c r="L51" s="229">
        <v>14.684932570419249</v>
      </c>
      <c r="M51" s="229">
        <v>14.71805648844663</v>
      </c>
      <c r="N51" s="229">
        <v>17.375336689049579</v>
      </c>
      <c r="O51" s="229">
        <v>16.06878361729207</v>
      </c>
      <c r="P51" s="229">
        <v>14.97569432277122</v>
      </c>
      <c r="Q51" s="229">
        <v>19.929561755940661</v>
      </c>
      <c r="R51" s="229">
        <v>16.985203182663</v>
      </c>
      <c r="S51" s="229">
        <v>16.49571117179546</v>
      </c>
      <c r="T51" s="229">
        <v>16.760702515923619</v>
      </c>
      <c r="U51" s="229">
        <v>16.999923451833642</v>
      </c>
      <c r="V51" s="229">
        <v>15.24805242625404</v>
      </c>
      <c r="W51" s="229">
        <v>15.571924847043739</v>
      </c>
      <c r="X51" s="229">
        <v>13.820040571896831</v>
      </c>
      <c r="Y51" s="229">
        <v>13.30477815281253</v>
      </c>
      <c r="DA51" s="73" t="s">
        <v>3097</v>
      </c>
    </row>
    <row r="52" spans="1:105" ht="12" customHeight="1" x14ac:dyDescent="0.25">
      <c r="A52" s="64" t="s">
        <v>39</v>
      </c>
      <c r="B52" s="229">
        <v>53.19332895345859</v>
      </c>
      <c r="C52" s="229">
        <v>54.05455082190602</v>
      </c>
      <c r="D52" s="229">
        <v>53.248539900053437</v>
      </c>
      <c r="E52" s="229">
        <v>32.822119373867658</v>
      </c>
      <c r="F52" s="229">
        <v>31.265295227122191</v>
      </c>
      <c r="G52" s="229">
        <v>27.978673833780089</v>
      </c>
      <c r="H52" s="229">
        <v>30.698505241171691</v>
      </c>
      <c r="I52" s="229">
        <v>28.928217317173221</v>
      </c>
      <c r="J52" s="229">
        <v>23.13521504409308</v>
      </c>
      <c r="K52" s="229">
        <v>26.053803209182139</v>
      </c>
      <c r="L52" s="229">
        <v>23.679918001512021</v>
      </c>
      <c r="M52" s="229">
        <v>27.327232362939501</v>
      </c>
      <c r="N52" s="229">
        <v>26.973906154221119</v>
      </c>
      <c r="O52" s="229">
        <v>27.70999910996478</v>
      </c>
      <c r="P52" s="229">
        <v>22.82974627217099</v>
      </c>
      <c r="Q52" s="229">
        <v>24.474892033884679</v>
      </c>
      <c r="R52" s="229">
        <v>25.983871993437631</v>
      </c>
      <c r="S52" s="229">
        <v>23.87866150960286</v>
      </c>
      <c r="T52" s="229">
        <v>22.207745339657901</v>
      </c>
      <c r="U52" s="229">
        <v>24.235671097981118</v>
      </c>
      <c r="V52" s="229">
        <v>23.138898423780802</v>
      </c>
      <c r="W52" s="229">
        <v>23.219866528977949</v>
      </c>
      <c r="X52" s="229">
        <v>24.283515285161979</v>
      </c>
      <c r="Y52" s="229">
        <v>19.81913986284755</v>
      </c>
      <c r="DA52" s="73" t="s">
        <v>3098</v>
      </c>
    </row>
    <row r="53" spans="1:105" ht="12" customHeight="1" x14ac:dyDescent="0.25">
      <c r="A53" s="60" t="s">
        <v>3099</v>
      </c>
      <c r="B53" s="262">
        <v>15.77717867211628</v>
      </c>
      <c r="C53" s="262">
        <v>16.8755861013341</v>
      </c>
      <c r="D53" s="262">
        <v>17.27690508034587</v>
      </c>
      <c r="E53" s="262">
        <v>11.654432461364379</v>
      </c>
      <c r="F53" s="262">
        <v>12.346264186814921</v>
      </c>
      <c r="G53" s="262">
        <v>11.95218750546748</v>
      </c>
      <c r="H53" s="262">
        <v>12.852132801911839</v>
      </c>
      <c r="I53" s="262">
        <v>14.376755891981899</v>
      </c>
      <c r="J53" s="262">
        <v>9.5740944038603235</v>
      </c>
      <c r="K53" s="262">
        <v>8.7655180895846243</v>
      </c>
      <c r="L53" s="262">
        <v>11.589105001316989</v>
      </c>
      <c r="M53" s="262">
        <v>11.92777851470847</v>
      </c>
      <c r="N53" s="262">
        <v>11.814097763535131</v>
      </c>
      <c r="O53" s="262">
        <v>11.254701549932919</v>
      </c>
      <c r="P53" s="262">
        <v>11.543040554015651</v>
      </c>
      <c r="Q53" s="262">
        <v>11.414644829820491</v>
      </c>
      <c r="R53" s="262">
        <v>11.641979587031431</v>
      </c>
      <c r="S53" s="262">
        <v>11.745547283310881</v>
      </c>
      <c r="T53" s="262">
        <v>12.02843136137832</v>
      </c>
      <c r="U53" s="262">
        <v>11.847841834684131</v>
      </c>
      <c r="V53" s="262">
        <v>11.455401540307729</v>
      </c>
      <c r="W53" s="262">
        <v>11.78339013862124</v>
      </c>
      <c r="X53" s="262">
        <v>11.379594862991651</v>
      </c>
      <c r="Y53" s="262">
        <v>10.790740340276679</v>
      </c>
      <c r="DA53" s="72" t="s">
        <v>3100</v>
      </c>
    </row>
    <row r="54" spans="1:105" ht="12" customHeight="1" x14ac:dyDescent="0.25">
      <c r="A54" s="57" t="s">
        <v>3101</v>
      </c>
      <c r="B54" s="261">
        <f t="shared" ref="B54:Y54" si="2">B55+B56+B67</f>
        <v>160.55224410107246</v>
      </c>
      <c r="C54" s="261">
        <f t="shared" si="2"/>
        <v>164.83751834391012</v>
      </c>
      <c r="D54" s="261">
        <f t="shared" si="2"/>
        <v>167.2619425108567</v>
      </c>
      <c r="E54" s="261">
        <f t="shared" si="2"/>
        <v>106.88884864374307</v>
      </c>
      <c r="F54" s="261">
        <f t="shared" si="2"/>
        <v>110.96357052096701</v>
      </c>
      <c r="G54" s="261">
        <f t="shared" si="2"/>
        <v>108.43575430068971</v>
      </c>
      <c r="H54" s="261">
        <f t="shared" si="2"/>
        <v>115.93201334427516</v>
      </c>
      <c r="I54" s="261">
        <f t="shared" si="2"/>
        <v>130.55663290840724</v>
      </c>
      <c r="J54" s="261">
        <f t="shared" si="2"/>
        <v>101.90126972467479</v>
      </c>
      <c r="K54" s="261">
        <f t="shared" si="2"/>
        <v>85.925132330590273</v>
      </c>
      <c r="L54" s="261">
        <f t="shared" si="2"/>
        <v>122.99414348436528</v>
      </c>
      <c r="M54" s="261">
        <f t="shared" si="2"/>
        <v>120.90584327765129</v>
      </c>
      <c r="N54" s="261">
        <f t="shared" si="2"/>
        <v>120.55145982161665</v>
      </c>
      <c r="O54" s="261">
        <f t="shared" si="2"/>
        <v>114.59092854047739</v>
      </c>
      <c r="P54" s="261">
        <f t="shared" si="2"/>
        <v>117.23021614200476</v>
      </c>
      <c r="Q54" s="261">
        <f t="shared" si="2"/>
        <v>117.46626903689868</v>
      </c>
      <c r="R54" s="261">
        <f t="shared" si="2"/>
        <v>119.37824930856732</v>
      </c>
      <c r="S54" s="261">
        <f t="shared" si="2"/>
        <v>120.55862412527875</v>
      </c>
      <c r="T54" s="261">
        <f t="shared" si="2"/>
        <v>144.10331642221334</v>
      </c>
      <c r="U54" s="261">
        <f t="shared" si="2"/>
        <v>161.80897232845103</v>
      </c>
      <c r="V54" s="261">
        <f t="shared" si="2"/>
        <v>157.95341939491141</v>
      </c>
      <c r="W54" s="261">
        <f t="shared" si="2"/>
        <v>166.1442313009361</v>
      </c>
      <c r="X54" s="261">
        <f t="shared" si="2"/>
        <v>166.1253373276142</v>
      </c>
      <c r="Y54" s="261">
        <f t="shared" si="2"/>
        <v>154.6746994469714</v>
      </c>
      <c r="DA54" s="70"/>
    </row>
    <row r="55" spans="1:105" ht="12" customHeight="1" x14ac:dyDescent="0.25">
      <c r="A55" s="60" t="s">
        <v>3102</v>
      </c>
      <c r="B55" s="262">
        <v>42.435192178342767</v>
      </c>
      <c r="C55" s="262">
        <v>42.335943001854609</v>
      </c>
      <c r="D55" s="262">
        <v>42.263956538060057</v>
      </c>
      <c r="E55" s="262">
        <v>24.459325421867021</v>
      </c>
      <c r="F55" s="262">
        <v>24.160730633952021</v>
      </c>
      <c r="G55" s="262">
        <v>24.1270818825109</v>
      </c>
      <c r="H55" s="262">
        <v>25.41462605813113</v>
      </c>
      <c r="I55" s="262">
        <v>29.1076842522946</v>
      </c>
      <c r="J55" s="262">
        <v>30.865408728434929</v>
      </c>
      <c r="K55" s="262">
        <v>22.377685514678351</v>
      </c>
      <c r="L55" s="262">
        <v>37.556093441634147</v>
      </c>
      <c r="M55" s="262">
        <v>34.10689932052248</v>
      </c>
      <c r="N55" s="262">
        <v>34.419107685743043</v>
      </c>
      <c r="O55" s="262">
        <v>32.596249063358961</v>
      </c>
      <c r="P55" s="262">
        <v>33.22117582305107</v>
      </c>
      <c r="Q55" s="262">
        <v>33.836407171546831</v>
      </c>
      <c r="R55" s="262">
        <v>34.505121127447431</v>
      </c>
      <c r="S55" s="262">
        <v>34.982962580133503</v>
      </c>
      <c r="T55" s="262">
        <v>51.639189000927651</v>
      </c>
      <c r="U55" s="262">
        <v>66.563486314205662</v>
      </c>
      <c r="V55" s="262">
        <v>65.511590052811925</v>
      </c>
      <c r="W55" s="262">
        <v>69.616411851559974</v>
      </c>
      <c r="X55" s="262">
        <v>71.197275691347258</v>
      </c>
      <c r="Y55" s="262">
        <v>65.386675736939907</v>
      </c>
      <c r="DA55" s="72" t="s">
        <v>3103</v>
      </c>
    </row>
    <row r="56" spans="1:105" ht="12" customHeight="1" x14ac:dyDescent="0.25">
      <c r="A56" s="60" t="s">
        <v>3104</v>
      </c>
      <c r="B56" s="262">
        <v>16.92549216363911</v>
      </c>
      <c r="C56" s="262">
        <v>14.26505758867132</v>
      </c>
      <c r="D56" s="262">
        <v>14.18749131954384</v>
      </c>
      <c r="E56" s="262">
        <v>7.6804046765734357</v>
      </c>
      <c r="F56" s="262">
        <v>7.6164557922710276</v>
      </c>
      <c r="G56" s="262">
        <v>7.6498146244908494</v>
      </c>
      <c r="H56" s="262">
        <v>8.0864665566404881</v>
      </c>
      <c r="I56" s="262">
        <v>9.2394108661598011</v>
      </c>
      <c r="J56" s="262">
        <v>9.6296003369978145</v>
      </c>
      <c r="K56" s="262">
        <v>7.3272273447829681</v>
      </c>
      <c r="L56" s="262">
        <v>11.107928310146271</v>
      </c>
      <c r="M56" s="262">
        <v>10.29664038003312</v>
      </c>
      <c r="N56" s="262">
        <v>10.359173376648309</v>
      </c>
      <c r="O56" s="262">
        <v>9.8093522947900755</v>
      </c>
      <c r="P56" s="262">
        <v>9.9743664207843477</v>
      </c>
      <c r="Q56" s="262">
        <v>10.418691577537709</v>
      </c>
      <c r="R56" s="262">
        <v>10.203879795332099</v>
      </c>
      <c r="S56" s="262">
        <v>10.24215138322031</v>
      </c>
      <c r="T56" s="262">
        <v>15.316257310376461</v>
      </c>
      <c r="U56" s="262">
        <v>19.25587976420233</v>
      </c>
      <c r="V56" s="262">
        <v>18.969253945643011</v>
      </c>
      <c r="W56" s="262">
        <v>20.951593043046842</v>
      </c>
      <c r="X56" s="262">
        <v>21.9416945839757</v>
      </c>
      <c r="Y56" s="262">
        <v>20.07844773446384</v>
      </c>
      <c r="DA56" s="72" t="s">
        <v>3105</v>
      </c>
    </row>
    <row r="57" spans="1:105" ht="12" customHeight="1" x14ac:dyDescent="0.25">
      <c r="A57" s="64" t="s">
        <v>28</v>
      </c>
      <c r="B57" s="229">
        <v>5.8061774082489769E-2</v>
      </c>
      <c r="C57" s="229">
        <v>6.6920609840904699E-2</v>
      </c>
      <c r="D57" s="229">
        <v>5.1628065137616398E-2</v>
      </c>
      <c r="E57" s="229">
        <v>2.4531371080363441E-2</v>
      </c>
      <c r="F57" s="229">
        <v>2.4577600776549292E-2</v>
      </c>
      <c r="G57" s="229">
        <v>3.0310182173681428E-2</v>
      </c>
      <c r="H57" s="229">
        <v>0.22642317026390271</v>
      </c>
      <c r="I57" s="229">
        <v>9.8106738844141908E-2</v>
      </c>
      <c r="J57" s="229">
        <v>4.6744239723063803E-2</v>
      </c>
      <c r="K57" s="229">
        <v>3.6994736875878363E-2</v>
      </c>
      <c r="L57" s="229">
        <v>4.5314485674217482E-2</v>
      </c>
      <c r="M57" s="229">
        <v>4.4373494732310399E-2</v>
      </c>
      <c r="N57" s="229">
        <v>3.1443858445835728E-2</v>
      </c>
      <c r="O57" s="229">
        <v>4.6670862259710039E-2</v>
      </c>
      <c r="P57" s="229">
        <v>5.0767059933765027E-2</v>
      </c>
      <c r="Q57" s="229">
        <v>1.2815149841813169E-2</v>
      </c>
      <c r="R57" s="229">
        <v>0</v>
      </c>
      <c r="S57" s="229">
        <v>0</v>
      </c>
      <c r="T57" s="229">
        <v>0.18598933482420749</v>
      </c>
      <c r="U57" s="229">
        <v>0.1964097792735813</v>
      </c>
      <c r="V57" s="229">
        <v>1.08493385446406E-3</v>
      </c>
      <c r="W57" s="229">
        <v>1.1283097784597119E-3</v>
      </c>
      <c r="X57" s="229">
        <v>2.3975714913803389E-2</v>
      </c>
      <c r="Y57" s="229">
        <v>1.371652366729823E-2</v>
      </c>
      <c r="DA57" s="73" t="s">
        <v>3106</v>
      </c>
    </row>
    <row r="58" spans="1:105" ht="12" customHeight="1" x14ac:dyDescent="0.25">
      <c r="A58" s="64" t="s">
        <v>30</v>
      </c>
      <c r="B58" s="229">
        <v>0</v>
      </c>
      <c r="C58" s="229">
        <v>0</v>
      </c>
      <c r="D58" s="229">
        <v>0</v>
      </c>
      <c r="E58" s="229">
        <v>0.29177391128610292</v>
      </c>
      <c r="F58" s="229">
        <v>0</v>
      </c>
      <c r="G58" s="229">
        <v>0.21805514687691291</v>
      </c>
      <c r="H58" s="229">
        <v>0.48639551640347589</v>
      </c>
      <c r="I58" s="229">
        <v>0.52058388554253243</v>
      </c>
      <c r="J58" s="229">
        <v>0.31544170871611199</v>
      </c>
      <c r="K58" s="229">
        <v>0.59944231905649237</v>
      </c>
      <c r="L58" s="229">
        <v>0.68171789486806755</v>
      </c>
      <c r="M58" s="229">
        <v>0.69347254538871406</v>
      </c>
      <c r="N58" s="229">
        <v>0.45839648114107312</v>
      </c>
      <c r="O58" s="229">
        <v>0.29384433268449428</v>
      </c>
      <c r="P58" s="229">
        <v>0.77531549583403503</v>
      </c>
      <c r="Q58" s="229">
        <v>1.019663100488009</v>
      </c>
      <c r="R58" s="229">
        <v>8.2238693004378333E-2</v>
      </c>
      <c r="S58" s="229">
        <v>6.2302040154834259E-2</v>
      </c>
      <c r="T58" s="229">
        <v>0.39049622886621699</v>
      </c>
      <c r="U58" s="229">
        <v>0.49126903119222398</v>
      </c>
      <c r="V58" s="229">
        <v>0.68021865857384334</v>
      </c>
      <c r="W58" s="229">
        <v>0.71800858405015744</v>
      </c>
      <c r="X58" s="229">
        <v>0.60463880762117472</v>
      </c>
      <c r="Y58" s="229">
        <v>0.45347910571588462</v>
      </c>
      <c r="DA58" s="73" t="s">
        <v>3107</v>
      </c>
    </row>
    <row r="59" spans="1:105" ht="12" customHeight="1" x14ac:dyDescent="0.25">
      <c r="A59" s="64" t="s">
        <v>31</v>
      </c>
      <c r="B59" s="229">
        <v>0.87610368446423903</v>
      </c>
      <c r="C59" s="229">
        <v>1.1478620894383751</v>
      </c>
      <c r="D59" s="229">
        <v>0.82126559309196934</v>
      </c>
      <c r="E59" s="229">
        <v>3.7616888824798272E-2</v>
      </c>
      <c r="F59" s="229">
        <v>5.3128233292111207E-2</v>
      </c>
      <c r="G59" s="229">
        <v>3.6816745994995327E-2</v>
      </c>
      <c r="H59" s="229">
        <v>4.7111574191316993E-2</v>
      </c>
      <c r="I59" s="229">
        <v>0.32522270927668839</v>
      </c>
      <c r="J59" s="229">
        <v>0.16929695541781251</v>
      </c>
      <c r="K59" s="229">
        <v>0.13562641629273031</v>
      </c>
      <c r="L59" s="229">
        <v>0.1986255790781731</v>
      </c>
      <c r="M59" s="229">
        <v>5.6515055983944622E-2</v>
      </c>
      <c r="N59" s="229">
        <v>0.1135376224197885</v>
      </c>
      <c r="O59" s="229">
        <v>7.3805507866881476E-2</v>
      </c>
      <c r="P59" s="229">
        <v>7.3922691281836372E-2</v>
      </c>
      <c r="Q59" s="229">
        <v>3.2407554752315937E-2</v>
      </c>
      <c r="R59" s="229">
        <v>3.2675313140834397E-2</v>
      </c>
      <c r="S59" s="229">
        <v>5.5270742014201138E-2</v>
      </c>
      <c r="T59" s="229">
        <v>6.742960484116152E-2</v>
      </c>
      <c r="U59" s="229">
        <v>5.7376198078747977E-2</v>
      </c>
      <c r="V59" s="229">
        <v>4.0118602640457968E-2</v>
      </c>
      <c r="W59" s="229">
        <v>3.7921984548512519E-2</v>
      </c>
      <c r="X59" s="229">
        <v>0.66203062469139629</v>
      </c>
      <c r="Y59" s="229">
        <v>4.7446720346696572E-2</v>
      </c>
      <c r="DA59" s="73" t="s">
        <v>3108</v>
      </c>
    </row>
    <row r="60" spans="1:105" ht="12" customHeight="1" x14ac:dyDescent="0.25">
      <c r="A60" s="64" t="s">
        <v>159</v>
      </c>
      <c r="B60" s="229">
        <v>0.71324211006231419</v>
      </c>
      <c r="C60" s="229">
        <v>0.93369953862440891</v>
      </c>
      <c r="D60" s="229">
        <v>0.87371685298866941</v>
      </c>
      <c r="E60" s="229">
        <v>1.1357813679577551</v>
      </c>
      <c r="F60" s="229">
        <v>1.068473802925562</v>
      </c>
      <c r="G60" s="229">
        <v>0.93625682155266077</v>
      </c>
      <c r="H60" s="229">
        <v>0.89410564800598236</v>
      </c>
      <c r="I60" s="229">
        <v>0.98027447624724251</v>
      </c>
      <c r="J60" s="229">
        <v>2.2879989623299219</v>
      </c>
      <c r="K60" s="229">
        <v>0.73640704605760854</v>
      </c>
      <c r="L60" s="229">
        <v>1.2852391648850721</v>
      </c>
      <c r="M60" s="229">
        <v>0.74566658095431149</v>
      </c>
      <c r="N60" s="229">
        <v>0.68107306343216678</v>
      </c>
      <c r="O60" s="229">
        <v>0.65002789162355878</v>
      </c>
      <c r="P60" s="229">
        <v>0.49169909616641411</v>
      </c>
      <c r="Q60" s="229">
        <v>0.45563866621283372</v>
      </c>
      <c r="R60" s="229">
        <v>0.49857413374932358</v>
      </c>
      <c r="S60" s="229">
        <v>0.47108824338638688</v>
      </c>
      <c r="T60" s="229">
        <v>7.2406658547926366</v>
      </c>
      <c r="U60" s="229">
        <v>7.5776395698366317</v>
      </c>
      <c r="V60" s="229">
        <v>7.7457375123241148</v>
      </c>
      <c r="W60" s="229">
        <v>7.2590002407375183</v>
      </c>
      <c r="X60" s="229">
        <v>6.825461492989688</v>
      </c>
      <c r="Y60" s="229">
        <v>6.747535581584903</v>
      </c>
      <c r="DA60" s="73" t="s">
        <v>3109</v>
      </c>
    </row>
    <row r="61" spans="1:105" ht="12" customHeight="1" x14ac:dyDescent="0.25">
      <c r="A61" s="64" t="s">
        <v>32</v>
      </c>
      <c r="B61" s="229">
        <v>8.5332508868845192E-2</v>
      </c>
      <c r="C61" s="229">
        <v>0.1188381080410338</v>
      </c>
      <c r="D61" s="229">
        <v>9.3528230560894682E-2</v>
      </c>
      <c r="E61" s="229">
        <v>6.1148729853638027E-2</v>
      </c>
      <c r="F61" s="229">
        <v>4.2037078155009802E-2</v>
      </c>
      <c r="G61" s="229">
        <v>4.1587183412064431E-2</v>
      </c>
      <c r="H61" s="229">
        <v>4.5936275224125848E-2</v>
      </c>
      <c r="I61" s="229">
        <v>3.6983864886038713E-2</v>
      </c>
      <c r="J61" s="229">
        <v>6.2344016696286357E-2</v>
      </c>
      <c r="K61" s="229">
        <v>3.9627256407839637E-2</v>
      </c>
      <c r="L61" s="229">
        <v>4.6086167410676622E-2</v>
      </c>
      <c r="M61" s="229">
        <v>2.9722736421137499E-2</v>
      </c>
      <c r="N61" s="229">
        <v>1.492787445496992E-2</v>
      </c>
      <c r="O61" s="229">
        <v>1.4929116855117251E-2</v>
      </c>
      <c r="P61" s="229">
        <v>9.9783500888879877E-3</v>
      </c>
      <c r="Q61" s="229">
        <v>9.6999784631617812E-3</v>
      </c>
      <c r="R61" s="229">
        <v>1.020130649708207E-2</v>
      </c>
      <c r="S61" s="229">
        <v>1.035339022786703E-2</v>
      </c>
      <c r="T61" s="229">
        <v>5.2626838825049161E-3</v>
      </c>
      <c r="U61" s="229">
        <v>5.3736537874671947E-3</v>
      </c>
      <c r="V61" s="229">
        <v>0</v>
      </c>
      <c r="W61" s="229">
        <v>0</v>
      </c>
      <c r="X61" s="229">
        <v>0</v>
      </c>
      <c r="Y61" s="229">
        <v>0</v>
      </c>
      <c r="DA61" s="73" t="s">
        <v>3110</v>
      </c>
    </row>
    <row r="62" spans="1:105" ht="12" customHeight="1" x14ac:dyDescent="0.25">
      <c r="A62" s="64" t="s">
        <v>33</v>
      </c>
      <c r="B62" s="229">
        <v>4.6615772041222048</v>
      </c>
      <c r="C62" s="229">
        <v>0</v>
      </c>
      <c r="D62" s="229">
        <v>0</v>
      </c>
      <c r="E62" s="229">
        <v>0</v>
      </c>
      <c r="F62" s="229">
        <v>0</v>
      </c>
      <c r="G62" s="229">
        <v>0</v>
      </c>
      <c r="H62" s="229">
        <v>0</v>
      </c>
      <c r="I62" s="229">
        <v>0</v>
      </c>
      <c r="J62" s="229">
        <v>0</v>
      </c>
      <c r="K62" s="229">
        <v>1.112066495948966E-2</v>
      </c>
      <c r="L62" s="229">
        <v>1.112066495947874E-2</v>
      </c>
      <c r="M62" s="229">
        <v>1.1120664959487591E-2</v>
      </c>
      <c r="N62" s="229">
        <v>2.2241329918951541E-2</v>
      </c>
      <c r="O62" s="229">
        <v>2.224132991897779E-2</v>
      </c>
      <c r="P62" s="229">
        <v>1.093824458591305E-2</v>
      </c>
      <c r="Q62" s="229">
        <v>2.1241506778549871E-2</v>
      </c>
      <c r="R62" s="229">
        <v>3.2813736925068178E-2</v>
      </c>
      <c r="S62" s="229">
        <v>0</v>
      </c>
      <c r="T62" s="229">
        <v>0.86327800187102577</v>
      </c>
      <c r="U62" s="229">
        <v>0.89840040319612846</v>
      </c>
      <c r="V62" s="229">
        <v>0.89993951279610673</v>
      </c>
      <c r="W62" s="229">
        <v>3.4483531284490292</v>
      </c>
      <c r="X62" s="229">
        <v>5.0162253375003312</v>
      </c>
      <c r="Y62" s="229">
        <v>4.718889100069525</v>
      </c>
      <c r="DA62" s="73" t="s">
        <v>3111</v>
      </c>
    </row>
    <row r="63" spans="1:105" ht="12" customHeight="1" x14ac:dyDescent="0.25">
      <c r="A63" s="64" t="s">
        <v>35</v>
      </c>
      <c r="B63" s="229">
        <v>2.4811422292895231</v>
      </c>
      <c r="C63" s="229">
        <v>3.9016010802564778</v>
      </c>
      <c r="D63" s="229">
        <v>4.3180869394489338</v>
      </c>
      <c r="E63" s="229">
        <v>2.9407944358726898</v>
      </c>
      <c r="F63" s="229">
        <v>2.912466169728956</v>
      </c>
      <c r="G63" s="229">
        <v>2.979309541700017</v>
      </c>
      <c r="H63" s="229">
        <v>3.000586828155682</v>
      </c>
      <c r="I63" s="229">
        <v>3.4218814655129108</v>
      </c>
      <c r="J63" s="229">
        <v>2.958149689518204</v>
      </c>
      <c r="K63" s="229">
        <v>2.50615120209679</v>
      </c>
      <c r="L63" s="229">
        <v>5.9519453622179928</v>
      </c>
      <c r="M63" s="229">
        <v>5.5497460919728994</v>
      </c>
      <c r="N63" s="229">
        <v>5.6956996242446616</v>
      </c>
      <c r="O63" s="229">
        <v>5.4056586543203826</v>
      </c>
      <c r="P63" s="229">
        <v>5.7114680159457976</v>
      </c>
      <c r="Q63" s="229">
        <v>5.5204706723066366</v>
      </c>
      <c r="R63" s="229">
        <v>6.3083633226506644</v>
      </c>
      <c r="S63" s="229">
        <v>6.6005824457495272</v>
      </c>
      <c r="T63" s="229">
        <v>3.6266051962972341</v>
      </c>
      <c r="U63" s="229">
        <v>6.92330852619141</v>
      </c>
      <c r="V63" s="229">
        <v>6.7107718676628672</v>
      </c>
      <c r="W63" s="229">
        <v>6.5633191365348411</v>
      </c>
      <c r="X63" s="229">
        <v>5.940280888345745</v>
      </c>
      <c r="Y63" s="229">
        <v>5.6030532329421643</v>
      </c>
      <c r="DA63" s="73" t="s">
        <v>3112</v>
      </c>
    </row>
    <row r="64" spans="1:105" ht="12" customHeight="1" x14ac:dyDescent="0.25">
      <c r="A64" s="64" t="s">
        <v>36</v>
      </c>
      <c r="B64" s="229">
        <v>0.17145521450611129</v>
      </c>
      <c r="C64" s="229">
        <v>0.1527646024597743</v>
      </c>
      <c r="D64" s="229">
        <v>0.14653439844430419</v>
      </c>
      <c r="E64" s="229">
        <v>0</v>
      </c>
      <c r="F64" s="229">
        <v>0</v>
      </c>
      <c r="G64" s="229">
        <v>2.4920816061965468E-4</v>
      </c>
      <c r="H64" s="229">
        <v>0</v>
      </c>
      <c r="I64" s="229">
        <v>0</v>
      </c>
      <c r="J64" s="229">
        <v>0</v>
      </c>
      <c r="K64" s="229">
        <v>0</v>
      </c>
      <c r="L64" s="229">
        <v>1.4952489637162171E-3</v>
      </c>
      <c r="M64" s="229">
        <v>2.7412897668152459E-3</v>
      </c>
      <c r="N64" s="229">
        <v>5.2333713730053607E-3</v>
      </c>
      <c r="O64" s="229">
        <v>8.473077461066297E-3</v>
      </c>
      <c r="P64" s="229">
        <v>5.9809958548690707E-3</v>
      </c>
      <c r="Q64" s="229">
        <v>5.9809958548641034E-3</v>
      </c>
      <c r="R64" s="229">
        <v>6.2302040154832063E-3</v>
      </c>
      <c r="S64" s="229">
        <v>4.9841632123867391E-3</v>
      </c>
      <c r="T64" s="229">
        <v>4.7349550517682302E-3</v>
      </c>
      <c r="U64" s="229">
        <v>3.7381224092909119E-3</v>
      </c>
      <c r="V64" s="229">
        <v>3.336398854372423E-3</v>
      </c>
      <c r="W64" s="229">
        <v>5.3569786206743774E-3</v>
      </c>
      <c r="X64" s="229">
        <v>2.356512366816897E-3</v>
      </c>
      <c r="Y64" s="229">
        <v>2.245863943501908E-3</v>
      </c>
      <c r="DA64" s="73" t="s">
        <v>3113</v>
      </c>
    </row>
    <row r="65" spans="1:105" ht="12" customHeight="1" x14ac:dyDescent="0.25">
      <c r="A65" s="64" t="s">
        <v>38</v>
      </c>
      <c r="B65" s="229">
        <v>3.87657149817126</v>
      </c>
      <c r="C65" s="229">
        <v>3.8765714981741568</v>
      </c>
      <c r="D65" s="229">
        <v>3.8765714981746369</v>
      </c>
      <c r="E65" s="229">
        <v>0.71938221943218272</v>
      </c>
      <c r="F65" s="229">
        <v>1.1635249906187579</v>
      </c>
      <c r="G65" s="229">
        <v>1.3022511989750001</v>
      </c>
      <c r="H65" s="229">
        <v>1.076302134401893</v>
      </c>
      <c r="I65" s="229">
        <v>1.679940122050382</v>
      </c>
      <c r="J65" s="229">
        <v>2.0490443224075912</v>
      </c>
      <c r="K65" s="229">
        <v>1.301696960025571</v>
      </c>
      <c r="L65" s="229">
        <v>1.10482251313499</v>
      </c>
      <c r="M65" s="229">
        <v>1.1073145947420651</v>
      </c>
      <c r="N65" s="229">
        <v>1.3072353621855479</v>
      </c>
      <c r="O65" s="229">
        <v>1.2089366984796539</v>
      </c>
      <c r="P65" s="229">
        <v>1.12669800547495</v>
      </c>
      <c r="Q65" s="229">
        <v>1.4994027653372279</v>
      </c>
      <c r="R65" s="229">
        <v>1.2778836250279371</v>
      </c>
      <c r="S65" s="229">
        <v>1.2410566398842979</v>
      </c>
      <c r="T65" s="229">
        <v>1.260993292734065</v>
      </c>
      <c r="U65" s="229">
        <v>1.2789911060940671</v>
      </c>
      <c r="V65" s="229">
        <v>1.1471888972730311</v>
      </c>
      <c r="W65" s="229">
        <v>1.171555474385735</v>
      </c>
      <c r="X65" s="229">
        <v>1.03975226873205</v>
      </c>
      <c r="Y65" s="229">
        <v>1.0009864440987479</v>
      </c>
      <c r="DA65" s="73" t="s">
        <v>3114</v>
      </c>
    </row>
    <row r="66" spans="1:105" ht="12" customHeight="1" x14ac:dyDescent="0.25">
      <c r="A66" s="64" t="s">
        <v>39</v>
      </c>
      <c r="B66" s="229">
        <v>4.0020059400721184</v>
      </c>
      <c r="C66" s="229">
        <v>4.0668000618361884</v>
      </c>
      <c r="D66" s="229">
        <v>4.0061597416968118</v>
      </c>
      <c r="E66" s="229">
        <v>2.4693757522659041</v>
      </c>
      <c r="F66" s="229">
        <v>2.3522479167740831</v>
      </c>
      <c r="G66" s="229">
        <v>2.104978595644897</v>
      </c>
      <c r="H66" s="229">
        <v>2.3096054099941088</v>
      </c>
      <c r="I66" s="229">
        <v>2.176417603799865</v>
      </c>
      <c r="J66" s="229">
        <v>1.7405804421888209</v>
      </c>
      <c r="K66" s="229">
        <v>1.960160743010569</v>
      </c>
      <c r="L66" s="229">
        <v>1.781561228953882</v>
      </c>
      <c r="M66" s="229">
        <v>2.0559673251114341</v>
      </c>
      <c r="N66" s="229">
        <v>2.02938478903231</v>
      </c>
      <c r="O66" s="229">
        <v>2.0847648233202341</v>
      </c>
      <c r="P66" s="229">
        <v>1.71759846561788</v>
      </c>
      <c r="Q66" s="229">
        <v>1.841371187502296</v>
      </c>
      <c r="R66" s="229">
        <v>1.9548994603213261</v>
      </c>
      <c r="S66" s="229">
        <v>1.7965137185908111</v>
      </c>
      <c r="T66" s="229">
        <v>1.670802157215642</v>
      </c>
      <c r="U66" s="229">
        <v>1.8233733741427809</v>
      </c>
      <c r="V66" s="229">
        <v>1.740857561663758</v>
      </c>
      <c r="W66" s="229">
        <v>1.7469492059419141</v>
      </c>
      <c r="X66" s="229">
        <v>1.8269729368146941</v>
      </c>
      <c r="Y66" s="229">
        <v>1.4910951620951129</v>
      </c>
      <c r="DA66" s="73" t="s">
        <v>3115</v>
      </c>
    </row>
    <row r="67" spans="1:105" ht="12" customHeight="1" x14ac:dyDescent="0.25">
      <c r="A67" s="60" t="s">
        <v>3116</v>
      </c>
      <c r="B67" s="262">
        <v>101.19155975909059</v>
      </c>
      <c r="C67" s="262">
        <v>108.23651775338421</v>
      </c>
      <c r="D67" s="262">
        <v>110.8104946532528</v>
      </c>
      <c r="E67" s="262">
        <v>74.749118545302622</v>
      </c>
      <c r="F67" s="262">
        <v>79.186384094743957</v>
      </c>
      <c r="G67" s="262">
        <v>76.658857793687957</v>
      </c>
      <c r="H67" s="262">
        <v>82.430920729503541</v>
      </c>
      <c r="I67" s="262">
        <v>92.209537789952833</v>
      </c>
      <c r="J67" s="262">
        <v>61.406260659242058</v>
      </c>
      <c r="K67" s="262">
        <v>56.220219471128956</v>
      </c>
      <c r="L67" s="262">
        <v>74.330121732584857</v>
      </c>
      <c r="M67" s="262">
        <v>76.502303577095688</v>
      </c>
      <c r="N67" s="262">
        <v>75.773178759225303</v>
      </c>
      <c r="O67" s="262">
        <v>72.185327182328351</v>
      </c>
      <c r="P67" s="262">
        <v>74.034673898169345</v>
      </c>
      <c r="Q67" s="262">
        <v>73.211170287814141</v>
      </c>
      <c r="R67" s="262">
        <v>74.669248385787782</v>
      </c>
      <c r="S67" s="262">
        <v>75.333510161924934</v>
      </c>
      <c r="T67" s="262">
        <v>77.147870110909224</v>
      </c>
      <c r="U67" s="262">
        <v>75.989606250043025</v>
      </c>
      <c r="V67" s="262">
        <v>73.472575396456492</v>
      </c>
      <c r="W67" s="262">
        <v>75.576226406329297</v>
      </c>
      <c r="X67" s="262">
        <v>72.986367052291257</v>
      </c>
      <c r="Y67" s="262">
        <v>69.20957597556766</v>
      </c>
      <c r="DA67" s="72" t="s">
        <v>3117</v>
      </c>
    </row>
    <row r="68" spans="1:105" ht="12" customHeight="1" x14ac:dyDescent="0.25">
      <c r="A68" s="57" t="s">
        <v>3118</v>
      </c>
      <c r="B68" s="261">
        <v>318.93848885196053</v>
      </c>
      <c r="C68" s="261">
        <v>288.53127634107489</v>
      </c>
      <c r="D68" s="261">
        <v>266.44783700094831</v>
      </c>
      <c r="E68" s="261">
        <v>55.508315998973607</v>
      </c>
      <c r="F68" s="261">
        <v>46.600708174570741</v>
      </c>
      <c r="G68" s="261">
        <v>43.05859537635579</v>
      </c>
      <c r="H68" s="261">
        <v>37.955697229199707</v>
      </c>
      <c r="I68" s="261">
        <v>37.390294235988172</v>
      </c>
      <c r="J68" s="261">
        <v>50.161551684464733</v>
      </c>
      <c r="K68" s="261">
        <v>27.75284793886091</v>
      </c>
      <c r="L68" s="261">
        <v>26.41872814855898</v>
      </c>
      <c r="M68" s="261">
        <v>24.43884447365949</v>
      </c>
      <c r="N68" s="261">
        <v>20.788862088512001</v>
      </c>
      <c r="O68" s="261">
        <v>18.137136696207641</v>
      </c>
      <c r="P68" s="261">
        <v>15.33771815455308</v>
      </c>
      <c r="Q68" s="261">
        <v>15.12335645329987</v>
      </c>
      <c r="R68" s="261">
        <v>17.740331686665218</v>
      </c>
      <c r="S68" s="261">
        <v>17.61047150762856</v>
      </c>
      <c r="T68" s="261">
        <v>17.728720784776069</v>
      </c>
      <c r="U68" s="261">
        <v>17.662647358407021</v>
      </c>
      <c r="V68" s="261">
        <v>16.679929786922301</v>
      </c>
      <c r="W68" s="261">
        <v>17.061840639453528</v>
      </c>
      <c r="X68" s="261">
        <v>15.12509312175904</v>
      </c>
      <c r="Y68" s="261">
        <v>15.663976281102361</v>
      </c>
      <c r="DA68" s="70" t="s">
        <v>3119</v>
      </c>
    </row>
    <row r="69" spans="1:105" ht="12" customHeight="1" x14ac:dyDescent="0.25">
      <c r="A69" s="41" t="s">
        <v>3120</v>
      </c>
      <c r="B69" s="350">
        <v>2105.772853911013</v>
      </c>
      <c r="C69" s="350">
        <v>2245.6206767701178</v>
      </c>
      <c r="D69" s="350">
        <v>2292.529657623284</v>
      </c>
      <c r="E69" s="350">
        <v>1542.064255044809</v>
      </c>
      <c r="F69" s="350">
        <v>1629.5583303017791</v>
      </c>
      <c r="G69" s="350">
        <v>1576.8651292565639</v>
      </c>
      <c r="H69" s="350">
        <v>1688.6808109052711</v>
      </c>
      <c r="I69" s="350">
        <v>1878.0495580393219</v>
      </c>
      <c r="J69" s="350">
        <v>1312.2939662816041</v>
      </c>
      <c r="K69" s="350">
        <v>1196.474735062746</v>
      </c>
      <c r="L69" s="350">
        <v>1546.568638057445</v>
      </c>
      <c r="M69" s="350">
        <v>1574.252920803666</v>
      </c>
      <c r="N69" s="350">
        <v>1553.492724611044</v>
      </c>
      <c r="O69" s="350">
        <v>1482.3288311333581</v>
      </c>
      <c r="P69" s="350">
        <v>1518.381934454866</v>
      </c>
      <c r="Q69" s="350">
        <v>1501.0376939818191</v>
      </c>
      <c r="R69" s="350">
        <v>1531.486921432828</v>
      </c>
      <c r="S69" s="350">
        <v>1543.241560674086</v>
      </c>
      <c r="T69" s="350">
        <v>1578.3152585644229</v>
      </c>
      <c r="U69" s="350">
        <v>1556.84760534968</v>
      </c>
      <c r="V69" s="350">
        <v>1503.8267135189701</v>
      </c>
      <c r="W69" s="350">
        <v>1548.2865677296429</v>
      </c>
      <c r="X69" s="350">
        <v>1495.0426873808519</v>
      </c>
      <c r="Y69" s="350">
        <v>1415.70966308481</v>
      </c>
      <c r="DA69" s="97" t="s">
        <v>3121</v>
      </c>
    </row>
    <row r="70" spans="1:105" ht="12" customHeight="1" x14ac:dyDescent="0.25">
      <c r="A70" s="172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2"/>
      <c r="Q70" s="172"/>
      <c r="R70" s="172"/>
      <c r="S70" s="172"/>
      <c r="T70" s="172"/>
      <c r="U70" s="172"/>
      <c r="V70" s="172"/>
      <c r="W70" s="172"/>
      <c r="X70" s="172"/>
      <c r="Y70" s="172"/>
      <c r="DA70" s="176"/>
    </row>
    <row r="71" spans="1:105" ht="15" customHeight="1" x14ac:dyDescent="0.25">
      <c r="A71" s="32" t="s">
        <v>99</v>
      </c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7"/>
      <c r="N71" s="257"/>
      <c r="O71" s="257"/>
      <c r="P71" s="257"/>
      <c r="Q71" s="257"/>
      <c r="R71" s="257"/>
      <c r="S71" s="257"/>
      <c r="T71" s="257"/>
      <c r="U71" s="257"/>
      <c r="V71" s="257"/>
      <c r="W71" s="257"/>
      <c r="X71" s="257"/>
      <c r="Y71" s="257"/>
      <c r="DA71" s="88"/>
    </row>
    <row r="72" spans="1:105" ht="12" customHeight="1" x14ac:dyDescent="0.25">
      <c r="A72" s="172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172"/>
      <c r="V72" s="172"/>
      <c r="W72" s="172"/>
      <c r="X72" s="172"/>
      <c r="Y72" s="172"/>
      <c r="DA72" s="176"/>
    </row>
    <row r="73" spans="1:105" ht="12" customHeight="1" x14ac:dyDescent="0.25">
      <c r="A73" s="35" t="s">
        <v>27</v>
      </c>
      <c r="B73" s="232">
        <f t="shared" ref="B73:Y73" si="3">SUM(B$74:B$78,B$79,B$81:B$82,B$84:B$86,B$88:B$90,B$91:B$92)</f>
        <v>0.99999999999999978</v>
      </c>
      <c r="C73" s="232">
        <f t="shared" si="3"/>
        <v>0.99999999999999978</v>
      </c>
      <c r="D73" s="232">
        <f t="shared" si="3"/>
        <v>1</v>
      </c>
      <c r="E73" s="232">
        <f t="shared" si="3"/>
        <v>1.0000000000000004</v>
      </c>
      <c r="F73" s="232">
        <f t="shared" si="3"/>
        <v>1.0000000000000002</v>
      </c>
      <c r="G73" s="232">
        <f t="shared" si="3"/>
        <v>0.99999999999999989</v>
      </c>
      <c r="H73" s="232">
        <f t="shared" si="3"/>
        <v>0.99999999999999989</v>
      </c>
      <c r="I73" s="232">
        <f t="shared" si="3"/>
        <v>0.99999999999999989</v>
      </c>
      <c r="J73" s="232">
        <f t="shared" si="3"/>
        <v>0.99999999999999978</v>
      </c>
      <c r="K73" s="232">
        <f t="shared" si="3"/>
        <v>1</v>
      </c>
      <c r="L73" s="232">
        <f t="shared" si="3"/>
        <v>1.0000000000000004</v>
      </c>
      <c r="M73" s="232">
        <f t="shared" si="3"/>
        <v>1</v>
      </c>
      <c r="N73" s="232">
        <f t="shared" si="3"/>
        <v>0.99999999999999989</v>
      </c>
      <c r="O73" s="232">
        <f t="shared" si="3"/>
        <v>0.99999999999999978</v>
      </c>
      <c r="P73" s="232">
        <f t="shared" si="3"/>
        <v>1.0000000000000004</v>
      </c>
      <c r="Q73" s="232">
        <f t="shared" si="3"/>
        <v>1</v>
      </c>
      <c r="R73" s="232">
        <f t="shared" si="3"/>
        <v>1</v>
      </c>
      <c r="S73" s="232">
        <f t="shared" si="3"/>
        <v>0.99999999999999989</v>
      </c>
      <c r="T73" s="232">
        <f t="shared" si="3"/>
        <v>0.99999999999999978</v>
      </c>
      <c r="U73" s="232">
        <f t="shared" si="3"/>
        <v>0.99999999999999978</v>
      </c>
      <c r="V73" s="232">
        <f t="shared" si="3"/>
        <v>1</v>
      </c>
      <c r="W73" s="232">
        <f t="shared" si="3"/>
        <v>0.99999999999999989</v>
      </c>
      <c r="X73" s="232">
        <f t="shared" si="3"/>
        <v>1</v>
      </c>
      <c r="Y73" s="232">
        <f t="shared" si="3"/>
        <v>1</v>
      </c>
      <c r="DA73" s="95"/>
    </row>
    <row r="74" spans="1:105" ht="12" customHeight="1" x14ac:dyDescent="0.25">
      <c r="A74" s="55" t="s">
        <v>91</v>
      </c>
      <c r="B74" s="299">
        <f t="shared" ref="B74:Y74" si="4">IF(B$6=0,0,B$6/B$5)</f>
        <v>1.7234430874564645E-2</v>
      </c>
      <c r="C74" s="299">
        <f t="shared" si="4"/>
        <v>1.8578471362188112E-2</v>
      </c>
      <c r="D74" s="299">
        <f t="shared" si="4"/>
        <v>1.8876677734203776E-2</v>
      </c>
      <c r="E74" s="299">
        <f t="shared" si="4"/>
        <v>2.1478255044843242E-2</v>
      </c>
      <c r="F74" s="299">
        <f t="shared" si="4"/>
        <v>2.1203024850810433E-2</v>
      </c>
      <c r="G74" s="299">
        <f t="shared" si="4"/>
        <v>2.1732291654625945E-2</v>
      </c>
      <c r="H74" s="299">
        <f t="shared" si="4"/>
        <v>2.1985691536208409E-2</v>
      </c>
      <c r="I74" s="299">
        <f t="shared" si="4"/>
        <v>2.1570178537922157E-2</v>
      </c>
      <c r="J74" s="299">
        <f t="shared" si="4"/>
        <v>1.9378785349376825E-2</v>
      </c>
      <c r="K74" s="299">
        <f t="shared" si="4"/>
        <v>2.1264452987939605E-2</v>
      </c>
      <c r="L74" s="299">
        <f t="shared" si="4"/>
        <v>1.9047978875280154E-2</v>
      </c>
      <c r="M74" s="299">
        <f t="shared" si="4"/>
        <v>1.9625082723607839E-2</v>
      </c>
      <c r="N74" s="299">
        <f t="shared" si="4"/>
        <v>1.9458098073943473E-2</v>
      </c>
      <c r="O74" s="299">
        <f t="shared" si="4"/>
        <v>1.9332034149672887E-2</v>
      </c>
      <c r="P74" s="299">
        <f t="shared" si="4"/>
        <v>1.9501829033981451E-2</v>
      </c>
      <c r="Q74" s="299">
        <f t="shared" si="4"/>
        <v>1.9034142193185472E-2</v>
      </c>
      <c r="R74" s="299">
        <f t="shared" si="4"/>
        <v>1.9198146872083106E-2</v>
      </c>
      <c r="S74" s="299">
        <f t="shared" si="4"/>
        <v>1.926938805322239E-2</v>
      </c>
      <c r="T74" s="299">
        <f t="shared" si="4"/>
        <v>1.6004614774521687E-2</v>
      </c>
      <c r="U74" s="299">
        <f t="shared" si="4"/>
        <v>1.3991804927534029E-2</v>
      </c>
      <c r="V74" s="299">
        <f t="shared" si="4"/>
        <v>1.3842464057496034E-2</v>
      </c>
      <c r="W74" s="299">
        <f t="shared" si="4"/>
        <v>1.3412433000251875E-2</v>
      </c>
      <c r="X74" s="299">
        <f t="shared" si="4"/>
        <v>1.2829010339927083E-2</v>
      </c>
      <c r="Y74" s="299">
        <f t="shared" si="4"/>
        <v>1.3152824820355314E-2</v>
      </c>
      <c r="DA74" s="67"/>
    </row>
    <row r="75" spans="1:105" ht="12" customHeight="1" x14ac:dyDescent="0.25">
      <c r="A75" s="173" t="s">
        <v>92</v>
      </c>
      <c r="B75" s="233">
        <f t="shared" ref="B75:Y75" si="5">IF(B$7=0,0,B$7/B$5)</f>
        <v>1.0400410569364483E-2</v>
      </c>
      <c r="C75" s="233">
        <f t="shared" si="5"/>
        <v>1.1244807085817045E-2</v>
      </c>
      <c r="D75" s="233">
        <f t="shared" si="5"/>
        <v>1.145768285368162E-2</v>
      </c>
      <c r="E75" s="233">
        <f t="shared" si="5"/>
        <v>1.3074481999786128E-2</v>
      </c>
      <c r="F75" s="233">
        <f t="shared" si="5"/>
        <v>1.2939812131176677E-2</v>
      </c>
      <c r="G75" s="233">
        <f t="shared" si="5"/>
        <v>1.3268717428170984E-2</v>
      </c>
      <c r="H75" s="233">
        <f t="shared" si="5"/>
        <v>1.3480778857576318E-2</v>
      </c>
      <c r="I75" s="233">
        <f t="shared" si="5"/>
        <v>1.3308363753673899E-2</v>
      </c>
      <c r="J75" s="233">
        <f t="shared" si="5"/>
        <v>1.1409822158510172E-2</v>
      </c>
      <c r="K75" s="233">
        <f t="shared" si="5"/>
        <v>1.2566133178401051E-2</v>
      </c>
      <c r="L75" s="233">
        <f t="shared" si="5"/>
        <v>1.1496460292415718E-2</v>
      </c>
      <c r="M75" s="233">
        <f t="shared" si="5"/>
        <v>1.1977375369534343E-2</v>
      </c>
      <c r="N75" s="233">
        <f t="shared" si="5"/>
        <v>1.1921248885238555E-2</v>
      </c>
      <c r="O75" s="233">
        <f t="shared" si="5"/>
        <v>1.1824020307064054E-2</v>
      </c>
      <c r="P75" s="233">
        <f t="shared" si="5"/>
        <v>1.1943653760563328E-2</v>
      </c>
      <c r="Q75" s="233">
        <f t="shared" si="5"/>
        <v>1.1660928579855078E-2</v>
      </c>
      <c r="R75" s="233">
        <f t="shared" si="5"/>
        <v>1.1756939982582702E-2</v>
      </c>
      <c r="S75" s="233">
        <f t="shared" si="5"/>
        <v>1.1815581732356722E-2</v>
      </c>
      <c r="T75" s="233">
        <f t="shared" si="5"/>
        <v>9.8274476928780757E-3</v>
      </c>
      <c r="U75" s="233">
        <f t="shared" si="5"/>
        <v>8.5785183328946912E-3</v>
      </c>
      <c r="V75" s="233">
        <f t="shared" si="5"/>
        <v>8.495605961869053E-3</v>
      </c>
      <c r="W75" s="233">
        <f t="shared" si="5"/>
        <v>8.2238131176935233E-3</v>
      </c>
      <c r="X75" s="233">
        <f t="shared" si="5"/>
        <v>7.8671241971338245E-3</v>
      </c>
      <c r="Y75" s="233">
        <f t="shared" si="5"/>
        <v>8.0775575398411223E-3</v>
      </c>
      <c r="DA75" s="177"/>
    </row>
    <row r="76" spans="1:105" ht="12" customHeight="1" x14ac:dyDescent="0.25">
      <c r="A76" s="173" t="s">
        <v>93</v>
      </c>
      <c r="B76" s="233">
        <f t="shared" ref="B76:Y76" si="6">IF(B$8=0,0,B$8/B$5)</f>
        <v>1.9842880711010126E-2</v>
      </c>
      <c r="C76" s="233">
        <f t="shared" si="6"/>
        <v>2.1486265678466284E-2</v>
      </c>
      <c r="D76" s="233">
        <f t="shared" si="6"/>
        <v>2.1924392860377926E-2</v>
      </c>
      <c r="E76" s="233">
        <f t="shared" si="6"/>
        <v>2.505457664039093E-2</v>
      </c>
      <c r="F76" s="233">
        <f t="shared" si="6"/>
        <v>2.4828170504349129E-2</v>
      </c>
      <c r="G76" s="233">
        <f t="shared" si="6"/>
        <v>2.5464926972460663E-2</v>
      </c>
      <c r="H76" s="233">
        <f t="shared" si="6"/>
        <v>2.5926980278020539E-2</v>
      </c>
      <c r="I76" s="233">
        <f t="shared" si="6"/>
        <v>2.567413820831425E-2</v>
      </c>
      <c r="J76" s="233">
        <f t="shared" si="6"/>
        <v>2.1492182504674277E-2</v>
      </c>
      <c r="K76" s="233">
        <f t="shared" si="6"/>
        <v>2.3716152124845475E-2</v>
      </c>
      <c r="L76" s="233">
        <f t="shared" si="6"/>
        <v>2.1935614295797785E-2</v>
      </c>
      <c r="M76" s="233">
        <f t="shared" si="6"/>
        <v>2.2982032290743061E-2</v>
      </c>
      <c r="N76" s="233">
        <f t="shared" si="6"/>
        <v>2.2918323743133642E-2</v>
      </c>
      <c r="O76" s="233">
        <f t="shared" si="6"/>
        <v>2.2712269772658892E-2</v>
      </c>
      <c r="P76" s="233">
        <f t="shared" si="6"/>
        <v>2.2957197784621405E-2</v>
      </c>
      <c r="Q76" s="233">
        <f t="shared" si="6"/>
        <v>2.2417310483272449E-2</v>
      </c>
      <c r="R76" s="233">
        <f t="shared" si="6"/>
        <v>2.2597614149340146E-2</v>
      </c>
      <c r="S76" s="233">
        <f t="shared" si="6"/>
        <v>2.2724701786173106E-2</v>
      </c>
      <c r="T76" s="233">
        <f t="shared" si="6"/>
        <v>1.8914111797693239E-2</v>
      </c>
      <c r="U76" s="233">
        <f t="shared" si="6"/>
        <v>1.6497995524774153E-2</v>
      </c>
      <c r="V76" s="233">
        <f t="shared" si="6"/>
        <v>1.6346812580217977E-2</v>
      </c>
      <c r="W76" s="233">
        <f t="shared" si="6"/>
        <v>1.5816326358170898E-2</v>
      </c>
      <c r="X76" s="233">
        <f t="shared" si="6"/>
        <v>1.5131320178778791E-2</v>
      </c>
      <c r="Y76" s="233">
        <f t="shared" si="6"/>
        <v>1.554739986425413E-2</v>
      </c>
      <c r="DA76" s="177"/>
    </row>
    <row r="77" spans="1:105" ht="12" customHeight="1" x14ac:dyDescent="0.25">
      <c r="A77" s="173" t="s">
        <v>94</v>
      </c>
      <c r="B77" s="233">
        <f t="shared" ref="B77:Y77" si="7">IF(B$9=0,0,B$9/B$5)</f>
        <v>5.8974122254955141E-3</v>
      </c>
      <c r="C77" s="233">
        <f t="shared" si="7"/>
        <v>6.3526593221295271E-3</v>
      </c>
      <c r="D77" s="233">
        <f t="shared" si="7"/>
        <v>6.4500899795518814E-3</v>
      </c>
      <c r="E77" s="233">
        <f t="shared" si="7"/>
        <v>7.3337565667081148E-3</v>
      </c>
      <c r="F77" s="233">
        <f t="shared" si="7"/>
        <v>7.2351737553239537E-3</v>
      </c>
      <c r="G77" s="233">
        <f t="shared" si="7"/>
        <v>7.4149499899956771E-3</v>
      </c>
      <c r="H77" s="233">
        <f t="shared" si="7"/>
        <v>7.4933742168871199E-3</v>
      </c>
      <c r="I77" s="233">
        <f t="shared" si="7"/>
        <v>7.3402159793828298E-3</v>
      </c>
      <c r="J77" s="233">
        <f t="shared" si="7"/>
        <v>6.6710625876909352E-3</v>
      </c>
      <c r="K77" s="233">
        <f t="shared" si="7"/>
        <v>7.3137409849515682E-3</v>
      </c>
      <c r="L77" s="233">
        <f t="shared" si="7"/>
        <v>6.5177574173714741E-3</v>
      </c>
      <c r="M77" s="233">
        <f t="shared" si="7"/>
        <v>6.6966503450807263E-3</v>
      </c>
      <c r="N77" s="233">
        <f t="shared" si="7"/>
        <v>6.6332555663704707E-3</v>
      </c>
      <c r="O77" s="233">
        <f t="shared" si="7"/>
        <v>6.5930816552710663E-3</v>
      </c>
      <c r="P77" s="233">
        <f t="shared" si="7"/>
        <v>6.6487781240596264E-3</v>
      </c>
      <c r="Q77" s="233">
        <f t="shared" si="7"/>
        <v>6.4888102609851964E-3</v>
      </c>
      <c r="R77" s="233">
        <f t="shared" si="7"/>
        <v>6.5453453709478412E-3</v>
      </c>
      <c r="S77" s="233">
        <f t="shared" si="7"/>
        <v>6.5675306115449391E-3</v>
      </c>
      <c r="T77" s="233">
        <f t="shared" si="7"/>
        <v>5.4528799821372933E-3</v>
      </c>
      <c r="U77" s="233">
        <f t="shared" si="7"/>
        <v>4.7689216219629809E-3</v>
      </c>
      <c r="V77" s="233">
        <f t="shared" si="7"/>
        <v>4.7168088626756534E-3</v>
      </c>
      <c r="W77" s="233">
        <f t="shared" si="7"/>
        <v>4.5713784042701686E-3</v>
      </c>
      <c r="X77" s="233">
        <f t="shared" si="7"/>
        <v>4.3723845185080082E-3</v>
      </c>
      <c r="Y77" s="233">
        <f t="shared" si="7"/>
        <v>4.481085257854559E-3</v>
      </c>
      <c r="DA77" s="177"/>
    </row>
    <row r="78" spans="1:105" ht="12" customHeight="1" x14ac:dyDescent="0.25">
      <c r="A78" s="56" t="s">
        <v>95</v>
      </c>
      <c r="B78" s="300">
        <f t="shared" ref="B78:Y78" si="8">IF(B$10=0,0,B$10/B$5)</f>
        <v>1.6445091245893138E-2</v>
      </c>
      <c r="C78" s="300">
        <f t="shared" si="8"/>
        <v>1.7316727885345228E-2</v>
      </c>
      <c r="D78" s="300">
        <f t="shared" si="8"/>
        <v>1.7406901902395879E-2</v>
      </c>
      <c r="E78" s="300">
        <f t="shared" si="8"/>
        <v>1.899604071607406E-2</v>
      </c>
      <c r="F78" s="300">
        <f t="shared" si="8"/>
        <v>1.8826629756493362E-2</v>
      </c>
      <c r="G78" s="300">
        <f t="shared" si="8"/>
        <v>1.9213865684137708E-2</v>
      </c>
      <c r="H78" s="300">
        <f t="shared" si="8"/>
        <v>1.9489062882442624E-2</v>
      </c>
      <c r="I78" s="300">
        <f t="shared" si="8"/>
        <v>1.9199247894917421E-2</v>
      </c>
      <c r="J78" s="300">
        <f t="shared" si="8"/>
        <v>1.8245403182435734E-2</v>
      </c>
      <c r="K78" s="300">
        <f t="shared" si="8"/>
        <v>1.917390697471924E-2</v>
      </c>
      <c r="L78" s="300">
        <f t="shared" si="8"/>
        <v>1.841584152485597E-2</v>
      </c>
      <c r="M78" s="300">
        <f t="shared" si="8"/>
        <v>1.8422266214557885E-2</v>
      </c>
      <c r="N78" s="300">
        <f t="shared" si="8"/>
        <v>1.8364887824032478E-2</v>
      </c>
      <c r="O78" s="300">
        <f t="shared" si="8"/>
        <v>1.8099566700680015E-2</v>
      </c>
      <c r="P78" s="300">
        <f t="shared" si="8"/>
        <v>1.8366648445402489E-2</v>
      </c>
      <c r="Q78" s="300">
        <f t="shared" si="8"/>
        <v>1.8097785543044823E-2</v>
      </c>
      <c r="R78" s="300">
        <f t="shared" si="8"/>
        <v>1.8221596257107685E-2</v>
      </c>
      <c r="S78" s="300">
        <f t="shared" si="8"/>
        <v>1.8334895215135389E-2</v>
      </c>
      <c r="T78" s="300">
        <f t="shared" si="8"/>
        <v>1.8523812731600284E-2</v>
      </c>
      <c r="U78" s="300">
        <f t="shared" si="8"/>
        <v>1.9666366373116768E-2</v>
      </c>
      <c r="V78" s="300">
        <f t="shared" si="8"/>
        <v>1.9821604410168826E-2</v>
      </c>
      <c r="W78" s="300">
        <f t="shared" si="8"/>
        <v>1.9616114768821458E-2</v>
      </c>
      <c r="X78" s="300">
        <f t="shared" si="8"/>
        <v>1.9598943918088429E-2</v>
      </c>
      <c r="Y78" s="300">
        <f t="shared" si="8"/>
        <v>1.9744554757492053E-2</v>
      </c>
      <c r="DA78" s="68"/>
    </row>
    <row r="79" spans="1:105" ht="12" customHeight="1" x14ac:dyDescent="0.25">
      <c r="A79" s="174" t="s">
        <v>3057</v>
      </c>
      <c r="B79" s="301">
        <f t="shared" ref="B79:Y79" si="9">IF(B$16=0,0,B$16/B$5)</f>
        <v>0.21809016791414529</v>
      </c>
      <c r="C79" s="301">
        <f t="shared" si="9"/>
        <v>0.18947032385666243</v>
      </c>
      <c r="D79" s="301">
        <f t="shared" si="9"/>
        <v>0.1877002073030859</v>
      </c>
      <c r="E79" s="301">
        <f t="shared" si="9"/>
        <v>0.17032208923010964</v>
      </c>
      <c r="F79" s="301">
        <f t="shared" si="9"/>
        <v>0.1658741104050869</v>
      </c>
      <c r="G79" s="301">
        <f t="shared" si="9"/>
        <v>0.16903653502442514</v>
      </c>
      <c r="H79" s="301">
        <f t="shared" si="9"/>
        <v>0.16795782426497671</v>
      </c>
      <c r="I79" s="301">
        <f t="shared" si="9"/>
        <v>0.17060662884928915</v>
      </c>
      <c r="J79" s="301">
        <f t="shared" si="9"/>
        <v>0.20945929404769548</v>
      </c>
      <c r="K79" s="301">
        <f t="shared" si="9"/>
        <v>0.19568285623575041</v>
      </c>
      <c r="L79" s="301">
        <f t="shared" si="9"/>
        <v>0.20807726414275507</v>
      </c>
      <c r="M79" s="301">
        <f t="shared" si="9"/>
        <v>0.199627246160438</v>
      </c>
      <c r="N79" s="301">
        <f t="shared" si="9"/>
        <v>0.20082529843730179</v>
      </c>
      <c r="O79" s="301">
        <f t="shared" si="9"/>
        <v>0.19998855616558112</v>
      </c>
      <c r="P79" s="301">
        <f t="shared" si="9"/>
        <v>0.19947863407803276</v>
      </c>
      <c r="Q79" s="301">
        <f t="shared" si="9"/>
        <v>0.20848138146235756</v>
      </c>
      <c r="R79" s="301">
        <f t="shared" si="9"/>
        <v>0.2023359247575203</v>
      </c>
      <c r="S79" s="301">
        <f t="shared" si="9"/>
        <v>0.20058829900977967</v>
      </c>
      <c r="T79" s="301">
        <f t="shared" si="9"/>
        <v>0.23999914702096795</v>
      </c>
      <c r="U79" s="301">
        <f t="shared" si="9"/>
        <v>0.26392111064776097</v>
      </c>
      <c r="V79" s="301">
        <f t="shared" si="9"/>
        <v>0.26603924956467073</v>
      </c>
      <c r="W79" s="301">
        <f t="shared" si="9"/>
        <v>0.27606715468709098</v>
      </c>
      <c r="X79" s="301">
        <f t="shared" si="9"/>
        <v>0.28615540989620175</v>
      </c>
      <c r="Y79" s="301">
        <f t="shared" si="9"/>
        <v>0.28320123288017385</v>
      </c>
      <c r="DA79" s="178"/>
    </row>
    <row r="80" spans="1:105" ht="12" customHeight="1" x14ac:dyDescent="0.25">
      <c r="A80" s="174" t="s">
        <v>3069</v>
      </c>
      <c r="B80" s="301">
        <f t="shared" ref="B80:Y80" si="10">IF(B$27=0,0,B$27/B$5)</f>
        <v>0.23375337544297836</v>
      </c>
      <c r="C80" s="301">
        <f t="shared" si="10"/>
        <v>0.23572551484050874</v>
      </c>
      <c r="D80" s="301">
        <f t="shared" si="10"/>
        <v>0.23122812646874541</v>
      </c>
      <c r="E80" s="301">
        <f t="shared" si="10"/>
        <v>0.21195705449365321</v>
      </c>
      <c r="F80" s="301">
        <f t="shared" si="10"/>
        <v>0.22779814741200483</v>
      </c>
      <c r="G80" s="301">
        <f t="shared" si="10"/>
        <v>0.20772768547816334</v>
      </c>
      <c r="H80" s="301">
        <f t="shared" si="10"/>
        <v>0.19901627864031279</v>
      </c>
      <c r="I80" s="301">
        <f t="shared" si="10"/>
        <v>0.20003410341560476</v>
      </c>
      <c r="J80" s="301">
        <f t="shared" si="10"/>
        <v>0.245999669567945</v>
      </c>
      <c r="K80" s="301">
        <f t="shared" si="10"/>
        <v>0.22318355014649344</v>
      </c>
      <c r="L80" s="301">
        <f t="shared" si="10"/>
        <v>0.23582743094072173</v>
      </c>
      <c r="M80" s="301">
        <f t="shared" si="10"/>
        <v>0.2229080072497176</v>
      </c>
      <c r="N80" s="301">
        <f t="shared" si="10"/>
        <v>0.22147279334424344</v>
      </c>
      <c r="O80" s="301">
        <f t="shared" si="10"/>
        <v>0.22913503856469425</v>
      </c>
      <c r="P80" s="301">
        <f t="shared" si="10"/>
        <v>0.22428414183734954</v>
      </c>
      <c r="Q80" s="301">
        <f t="shared" si="10"/>
        <v>0.22557266454745942</v>
      </c>
      <c r="R80" s="301">
        <f t="shared" si="10"/>
        <v>0.22830596842618098</v>
      </c>
      <c r="S80" s="301">
        <f t="shared" si="10"/>
        <v>0.22644669960907945</v>
      </c>
      <c r="T80" s="301">
        <f t="shared" si="10"/>
        <v>0.25243974423861226</v>
      </c>
      <c r="U80" s="301">
        <f t="shared" si="10"/>
        <v>0.26902523100280157</v>
      </c>
      <c r="V80" s="301">
        <f t="shared" si="10"/>
        <v>0.26881076045332225</v>
      </c>
      <c r="W80" s="301">
        <f t="shared" si="10"/>
        <v>0.26867692605773291</v>
      </c>
      <c r="X80" s="301">
        <f t="shared" si="10"/>
        <v>0.27071482493784549</v>
      </c>
      <c r="Y80" s="301">
        <f t="shared" si="10"/>
        <v>0.26461347849160438</v>
      </c>
      <c r="DA80" s="178"/>
    </row>
    <row r="81" spans="1:105" ht="12" customHeight="1" x14ac:dyDescent="0.25">
      <c r="A81" s="62" t="s">
        <v>3070</v>
      </c>
      <c r="B81" s="302">
        <f t="shared" ref="B81:Y81" si="11">IF(B$28=0,0,B$28/B$5)</f>
        <v>0.20894274960049367</v>
      </c>
      <c r="C81" s="302">
        <f t="shared" si="11"/>
        <v>0.20872019830943586</v>
      </c>
      <c r="D81" s="302">
        <f t="shared" si="11"/>
        <v>0.20353677406343995</v>
      </c>
      <c r="E81" s="302">
        <f t="shared" si="11"/>
        <v>0.18015521383301261</v>
      </c>
      <c r="F81" s="302">
        <f t="shared" si="11"/>
        <v>0.19614745269061604</v>
      </c>
      <c r="G81" s="302">
        <f t="shared" si="11"/>
        <v>0.1752408865801531</v>
      </c>
      <c r="H81" s="302">
        <f t="shared" si="11"/>
        <v>0.16570341029370947</v>
      </c>
      <c r="I81" s="302">
        <f t="shared" si="11"/>
        <v>0.16670845841834356</v>
      </c>
      <c r="J81" s="302">
        <f t="shared" si="11"/>
        <v>0.22032200763559001</v>
      </c>
      <c r="K81" s="302">
        <f t="shared" si="11"/>
        <v>0.19464799210030981</v>
      </c>
      <c r="L81" s="302">
        <f t="shared" si="11"/>
        <v>0.20839328896233625</v>
      </c>
      <c r="M81" s="302">
        <f t="shared" si="11"/>
        <v>0.1936084714145421</v>
      </c>
      <c r="N81" s="302">
        <f t="shared" si="11"/>
        <v>0.19206546031340954</v>
      </c>
      <c r="O81" s="302">
        <f t="shared" si="11"/>
        <v>0.20007416732369623</v>
      </c>
      <c r="P81" s="302">
        <f t="shared" si="11"/>
        <v>0.19484493669859618</v>
      </c>
      <c r="Q81" s="302">
        <f t="shared" si="11"/>
        <v>0.19681057387640075</v>
      </c>
      <c r="R81" s="302">
        <f t="shared" si="11"/>
        <v>0.19933086332528055</v>
      </c>
      <c r="S81" s="302">
        <f t="shared" si="11"/>
        <v>0.19724697596508176</v>
      </c>
      <c r="T81" s="302">
        <f t="shared" si="11"/>
        <v>0.22807998298326065</v>
      </c>
      <c r="U81" s="302">
        <f t="shared" si="11"/>
        <v>0.24783034804613349</v>
      </c>
      <c r="V81" s="302">
        <f t="shared" si="11"/>
        <v>0.24777463550388815</v>
      </c>
      <c r="W81" s="302">
        <f t="shared" si="11"/>
        <v>0.24835567378301343</v>
      </c>
      <c r="X81" s="302">
        <f t="shared" si="11"/>
        <v>0.25126944099982407</v>
      </c>
      <c r="Y81" s="302">
        <f t="shared" si="11"/>
        <v>0.24458477084983957</v>
      </c>
      <c r="DA81" s="72"/>
    </row>
    <row r="82" spans="1:105" ht="12" customHeight="1" x14ac:dyDescent="0.25">
      <c r="A82" s="62" t="s">
        <v>3077</v>
      </c>
      <c r="B82" s="302">
        <f t="shared" ref="B82:Y82" si="12">IF(B$34=0,0,B$34/B$5)</f>
        <v>2.4810625842484665E-2</v>
      </c>
      <c r="C82" s="302">
        <f t="shared" si="12"/>
        <v>2.7005316531072888E-2</v>
      </c>
      <c r="D82" s="302">
        <f t="shared" si="12"/>
        <v>2.7691352405305472E-2</v>
      </c>
      <c r="E82" s="302">
        <f t="shared" si="12"/>
        <v>3.1801840660640616E-2</v>
      </c>
      <c r="F82" s="302">
        <f t="shared" si="12"/>
        <v>3.1650694721388803E-2</v>
      </c>
      <c r="G82" s="302">
        <f t="shared" si="12"/>
        <v>3.2486798898010233E-2</v>
      </c>
      <c r="H82" s="302">
        <f t="shared" si="12"/>
        <v>3.3312868346603311E-2</v>
      </c>
      <c r="I82" s="302">
        <f t="shared" si="12"/>
        <v>3.3325644997261213E-2</v>
      </c>
      <c r="J82" s="302">
        <f t="shared" si="12"/>
        <v>2.5677661932354989E-2</v>
      </c>
      <c r="K82" s="302">
        <f t="shared" si="12"/>
        <v>2.8535558046183636E-2</v>
      </c>
      <c r="L82" s="302">
        <f t="shared" si="12"/>
        <v>2.7434141978385489E-2</v>
      </c>
      <c r="M82" s="302">
        <f t="shared" si="12"/>
        <v>2.9299535835175496E-2</v>
      </c>
      <c r="N82" s="302">
        <f t="shared" si="12"/>
        <v>2.9407333030833902E-2</v>
      </c>
      <c r="O82" s="302">
        <f t="shared" si="12"/>
        <v>2.906087124099804E-2</v>
      </c>
      <c r="P82" s="302">
        <f t="shared" si="12"/>
        <v>2.9439205138753394E-2</v>
      </c>
      <c r="Q82" s="302">
        <f t="shared" si="12"/>
        <v>2.8762090671058671E-2</v>
      </c>
      <c r="R82" s="302">
        <f t="shared" si="12"/>
        <v>2.8975105100900421E-2</v>
      </c>
      <c r="S82" s="302">
        <f t="shared" si="12"/>
        <v>2.919972364399772E-2</v>
      </c>
      <c r="T82" s="302">
        <f t="shared" si="12"/>
        <v>2.4359761255351602E-2</v>
      </c>
      <c r="U82" s="302">
        <f t="shared" si="12"/>
        <v>2.1194882956668062E-2</v>
      </c>
      <c r="V82" s="302">
        <f t="shared" si="12"/>
        <v>2.1036124949434156E-2</v>
      </c>
      <c r="W82" s="302">
        <f t="shared" si="12"/>
        <v>2.0321252274719492E-2</v>
      </c>
      <c r="X82" s="302">
        <f t="shared" si="12"/>
        <v>1.9445383938021407E-2</v>
      </c>
      <c r="Y82" s="302">
        <f t="shared" si="12"/>
        <v>2.0028707641764811E-2</v>
      </c>
      <c r="DA82" s="72"/>
    </row>
    <row r="83" spans="1:105" ht="12" customHeight="1" x14ac:dyDescent="0.25">
      <c r="A83" s="174" t="s">
        <v>3079</v>
      </c>
      <c r="B83" s="301">
        <f t="shared" ref="B83:Y83" si="13">IF(B$35=0,0,B$35/B$5)</f>
        <v>5.7267325588586764E-2</v>
      </c>
      <c r="C83" s="301">
        <f t="shared" si="13"/>
        <v>5.2491584776772161E-2</v>
      </c>
      <c r="D83" s="301">
        <f t="shared" si="13"/>
        <v>5.2389651759181477E-2</v>
      </c>
      <c r="E83" s="301">
        <f t="shared" si="13"/>
        <v>5.0070852821452065E-2</v>
      </c>
      <c r="F83" s="301">
        <f t="shared" si="13"/>
        <v>4.6788615849098866E-2</v>
      </c>
      <c r="G83" s="301">
        <f t="shared" si="13"/>
        <v>4.9584207428908886E-2</v>
      </c>
      <c r="H83" s="301">
        <f t="shared" si="13"/>
        <v>4.9997247869045192E-2</v>
      </c>
      <c r="I83" s="301">
        <f t="shared" si="13"/>
        <v>5.1062422062904934E-2</v>
      </c>
      <c r="J83" s="301">
        <f t="shared" si="13"/>
        <v>6.0577782788035051E-2</v>
      </c>
      <c r="K83" s="301">
        <f t="shared" si="13"/>
        <v>5.5355199037283295E-2</v>
      </c>
      <c r="L83" s="301">
        <f t="shared" si="13"/>
        <v>6.2864343247376914E-2</v>
      </c>
      <c r="M83" s="301">
        <f t="shared" si="13"/>
        <v>6.0271498162164816E-2</v>
      </c>
      <c r="N83" s="301">
        <f t="shared" si="13"/>
        <v>6.1465927984372427E-2</v>
      </c>
      <c r="O83" s="301">
        <f t="shared" si="13"/>
        <v>6.039630194287586E-2</v>
      </c>
      <c r="P83" s="301">
        <f t="shared" si="13"/>
        <v>6.0725519071446681E-2</v>
      </c>
      <c r="Q83" s="301">
        <f t="shared" si="13"/>
        <v>6.191196238405737E-2</v>
      </c>
      <c r="R83" s="301">
        <f t="shared" si="13"/>
        <v>6.0916297902457783E-2</v>
      </c>
      <c r="S83" s="301">
        <f t="shared" si="13"/>
        <v>6.1321344580514289E-2</v>
      </c>
      <c r="T83" s="301">
        <f t="shared" si="13"/>
        <v>7.3840640121726656E-2</v>
      </c>
      <c r="U83" s="301">
        <f t="shared" si="13"/>
        <v>8.1842455655683599E-2</v>
      </c>
      <c r="V83" s="301">
        <f t="shared" si="13"/>
        <v>8.2694705338742E-2</v>
      </c>
      <c r="W83" s="301">
        <f t="shared" si="13"/>
        <v>8.4343694257083879E-2</v>
      </c>
      <c r="X83" s="301">
        <f t="shared" si="13"/>
        <v>8.665687046988102E-2</v>
      </c>
      <c r="Y83" s="301">
        <f t="shared" si="13"/>
        <v>8.6281412394747223E-2</v>
      </c>
      <c r="DA83" s="178"/>
    </row>
    <row r="84" spans="1:105" ht="12" customHeight="1" x14ac:dyDescent="0.25">
      <c r="A84" s="62" t="s">
        <v>3080</v>
      </c>
      <c r="B84" s="302">
        <f t="shared" ref="B84:Y84" si="14">IF(B$36=0,0,B$36/B$5)</f>
        <v>1.8056504150833607E-2</v>
      </c>
      <c r="C84" s="302">
        <f t="shared" si="14"/>
        <v>1.8269022512709416E-2</v>
      </c>
      <c r="D84" s="302">
        <f t="shared" si="14"/>
        <v>1.8217373673896375E-2</v>
      </c>
      <c r="E84" s="302">
        <f t="shared" si="14"/>
        <v>1.7925840412627271E-2</v>
      </c>
      <c r="F84" s="302">
        <f t="shared" si="14"/>
        <v>1.6631080662296939E-2</v>
      </c>
      <c r="G84" s="302">
        <f t="shared" si="14"/>
        <v>1.7595535014792E-2</v>
      </c>
      <c r="H84" s="302">
        <f t="shared" si="14"/>
        <v>1.7692388603111082E-2</v>
      </c>
      <c r="I84" s="302">
        <f t="shared" si="14"/>
        <v>1.8127180214573147E-2</v>
      </c>
      <c r="J84" s="302">
        <f t="shared" si="14"/>
        <v>2.2364558402309685E-2</v>
      </c>
      <c r="K84" s="302">
        <f t="shared" si="14"/>
        <v>1.9562399240356729E-2</v>
      </c>
      <c r="L84" s="302">
        <f t="shared" si="14"/>
        <v>2.3824167771940703E-2</v>
      </c>
      <c r="M84" s="302">
        <f t="shared" si="14"/>
        <v>2.2417916780740399E-2</v>
      </c>
      <c r="N84" s="302">
        <f t="shared" si="14"/>
        <v>2.2922519632097123E-2</v>
      </c>
      <c r="O84" s="302">
        <f t="shared" si="14"/>
        <v>2.2517835879610967E-2</v>
      </c>
      <c r="P84" s="302">
        <f t="shared" si="14"/>
        <v>2.2656906629549126E-2</v>
      </c>
      <c r="Q84" s="302">
        <f t="shared" si="14"/>
        <v>2.2792824376338994E-2</v>
      </c>
      <c r="R84" s="302">
        <f t="shared" si="14"/>
        <v>2.2954378786075019E-2</v>
      </c>
      <c r="S84" s="302">
        <f t="shared" si="14"/>
        <v>2.3244822829500675E-2</v>
      </c>
      <c r="T84" s="302">
        <f t="shared" si="14"/>
        <v>2.8616856653073376E-2</v>
      </c>
      <c r="U84" s="302">
        <f t="shared" si="14"/>
        <v>3.2225852036014711E-2</v>
      </c>
      <c r="V84" s="302">
        <f t="shared" si="14"/>
        <v>3.2561936841152064E-2</v>
      </c>
      <c r="W84" s="302">
        <f t="shared" si="14"/>
        <v>3.2497746199748392E-2</v>
      </c>
      <c r="X84" s="302">
        <f t="shared" si="14"/>
        <v>3.3027484498409129E-2</v>
      </c>
      <c r="Y84" s="302">
        <f t="shared" si="14"/>
        <v>3.2903010471538915E-2</v>
      </c>
      <c r="DA84" s="72"/>
    </row>
    <row r="85" spans="1:105" ht="12" customHeight="1" x14ac:dyDescent="0.25">
      <c r="A85" s="62" t="s">
        <v>3087</v>
      </c>
      <c r="B85" s="302">
        <f t="shared" ref="B85:Y85" si="15">IF(B$42=0,0,B$42/B$5)</f>
        <v>3.6641149475495814E-2</v>
      </c>
      <c r="C85" s="302">
        <f t="shared" si="15"/>
        <v>3.1425583051915909E-2</v>
      </c>
      <c r="D85" s="302">
        <f t="shared" si="15"/>
        <v>3.1304245157592753E-2</v>
      </c>
      <c r="E85" s="302">
        <f t="shared" si="15"/>
        <v>2.885125034040131E-2</v>
      </c>
      <c r="F85" s="302">
        <f t="shared" si="15"/>
        <v>2.6879427519229511E-2</v>
      </c>
      <c r="G85" s="302">
        <f t="shared" si="15"/>
        <v>2.862396824253725E-2</v>
      </c>
      <c r="H85" s="302">
        <f t="shared" si="15"/>
        <v>2.8854597901464486E-2</v>
      </c>
      <c r="I85" s="302">
        <f t="shared" si="15"/>
        <v>2.9483657187901163E-2</v>
      </c>
      <c r="J85" s="302">
        <f t="shared" si="15"/>
        <v>3.5553752257017172E-2</v>
      </c>
      <c r="K85" s="302">
        <f t="shared" si="15"/>
        <v>3.2837331285000403E-2</v>
      </c>
      <c r="L85" s="302">
        <f t="shared" si="15"/>
        <v>3.6198782199103434E-2</v>
      </c>
      <c r="M85" s="302">
        <f t="shared" si="15"/>
        <v>3.481898659849552E-2</v>
      </c>
      <c r="N85" s="302">
        <f t="shared" si="15"/>
        <v>3.5497648859796081E-2</v>
      </c>
      <c r="O85" s="302">
        <f t="shared" si="15"/>
        <v>3.4868590113304378E-2</v>
      </c>
      <c r="P85" s="302">
        <f t="shared" si="15"/>
        <v>3.501955190966953E-2</v>
      </c>
      <c r="Q85" s="302">
        <f t="shared" si="15"/>
        <v>3.614020718821586E-2</v>
      </c>
      <c r="R85" s="302">
        <f t="shared" si="15"/>
        <v>3.4960926088075217E-2</v>
      </c>
      <c r="S85" s="302">
        <f t="shared" si="15"/>
        <v>3.5052264659313853E-2</v>
      </c>
      <c r="T85" s="302">
        <f t="shared" si="15"/>
        <v>4.2700808195777588E-2</v>
      </c>
      <c r="U85" s="302">
        <f t="shared" si="15"/>
        <v>4.7421419313442556E-2</v>
      </c>
      <c r="V85" s="302">
        <f t="shared" si="15"/>
        <v>4.795402698496997E-2</v>
      </c>
      <c r="W85" s="302">
        <f t="shared" si="15"/>
        <v>4.9741246928882397E-2</v>
      </c>
      <c r="X85" s="302">
        <f t="shared" si="15"/>
        <v>5.1615399777891098E-2</v>
      </c>
      <c r="Y85" s="302">
        <f t="shared" si="15"/>
        <v>5.1304000060311238E-2</v>
      </c>
      <c r="DA85" s="72"/>
    </row>
    <row r="86" spans="1:105" ht="12" customHeight="1" x14ac:dyDescent="0.25">
      <c r="A86" s="62" t="s">
        <v>3099</v>
      </c>
      <c r="B86" s="302">
        <f t="shared" ref="B86:Y86" si="16">IF(B$53=0,0,B$53/B$5)</f>
        <v>2.5696719622573401E-3</v>
      </c>
      <c r="C86" s="302">
        <f t="shared" si="16"/>
        <v>2.796979212146835E-3</v>
      </c>
      <c r="D86" s="302">
        <f t="shared" si="16"/>
        <v>2.8680329276923517E-3</v>
      </c>
      <c r="E86" s="302">
        <f t="shared" si="16"/>
        <v>3.29376206842349E-3</v>
      </c>
      <c r="F86" s="302">
        <f t="shared" si="16"/>
        <v>3.2781076675724111E-3</v>
      </c>
      <c r="G86" s="302">
        <f t="shared" si="16"/>
        <v>3.3647041715796321E-3</v>
      </c>
      <c r="H86" s="302">
        <f t="shared" si="16"/>
        <v>3.4502613644696273E-3</v>
      </c>
      <c r="I86" s="302">
        <f t="shared" si="16"/>
        <v>3.4515846604306257E-3</v>
      </c>
      <c r="J86" s="302">
        <f t="shared" si="16"/>
        <v>2.6594721287081955E-3</v>
      </c>
      <c r="K86" s="302">
        <f t="shared" si="16"/>
        <v>2.9554685119261626E-3</v>
      </c>
      <c r="L86" s="302">
        <f t="shared" si="16"/>
        <v>2.8413932763327824E-3</v>
      </c>
      <c r="M86" s="302">
        <f t="shared" si="16"/>
        <v>3.0345947829288904E-3</v>
      </c>
      <c r="N86" s="302">
        <f t="shared" si="16"/>
        <v>3.0457594924792283E-3</v>
      </c>
      <c r="O86" s="302">
        <f t="shared" si="16"/>
        <v>3.0098759499605113E-3</v>
      </c>
      <c r="P86" s="302">
        <f t="shared" si="16"/>
        <v>3.0490605322280296E-3</v>
      </c>
      <c r="Q86" s="302">
        <f t="shared" si="16"/>
        <v>2.9789308195025074E-3</v>
      </c>
      <c r="R86" s="302">
        <f t="shared" si="16"/>
        <v>3.0009930283075438E-3</v>
      </c>
      <c r="S86" s="302">
        <f t="shared" si="16"/>
        <v>3.0242570916997648E-3</v>
      </c>
      <c r="T86" s="302">
        <f t="shared" si="16"/>
        <v>2.522975272875701E-3</v>
      </c>
      <c r="U86" s="302">
        <f t="shared" si="16"/>
        <v>2.1951843062263349E-3</v>
      </c>
      <c r="V86" s="302">
        <f t="shared" si="16"/>
        <v>2.1787415126199648E-3</v>
      </c>
      <c r="W86" s="302">
        <f t="shared" si="16"/>
        <v>2.1047011284530902E-3</v>
      </c>
      <c r="X86" s="302">
        <f t="shared" si="16"/>
        <v>2.0139861935807883E-3</v>
      </c>
      <c r="Y86" s="302">
        <f t="shared" si="16"/>
        <v>2.0744018628970698E-3</v>
      </c>
      <c r="DA86" s="72"/>
    </row>
    <row r="87" spans="1:105" ht="12" customHeight="1" x14ac:dyDescent="0.25">
      <c r="A87" s="174" t="s">
        <v>3101</v>
      </c>
      <c r="B87" s="301">
        <f t="shared" ref="B87:Y87" si="17">IF(B$54=0,0,B$54/B$5)</f>
        <v>2.6149580271482249E-2</v>
      </c>
      <c r="C87" s="301">
        <f t="shared" si="17"/>
        <v>2.7320361463080745E-2</v>
      </c>
      <c r="D87" s="301">
        <f t="shared" si="17"/>
        <v>2.7766128044347554E-2</v>
      </c>
      <c r="E87" s="301">
        <f t="shared" si="17"/>
        <v>3.0208801360971999E-2</v>
      </c>
      <c r="F87" s="301">
        <f t="shared" si="17"/>
        <v>2.9462396547002286E-2</v>
      </c>
      <c r="G87" s="301">
        <f t="shared" si="17"/>
        <v>3.0526147174064464E-2</v>
      </c>
      <c r="H87" s="301">
        <f t="shared" si="17"/>
        <v>3.1122907980489268E-2</v>
      </c>
      <c r="I87" s="301">
        <f t="shared" si="17"/>
        <v>3.1344155444376104E-2</v>
      </c>
      <c r="J87" s="301">
        <f t="shared" si="17"/>
        <v>2.830592380658779E-2</v>
      </c>
      <c r="K87" s="301">
        <f t="shared" si="17"/>
        <v>2.8971364885767095E-2</v>
      </c>
      <c r="L87" s="301">
        <f t="shared" si="17"/>
        <v>3.0155454824602124E-2</v>
      </c>
      <c r="M87" s="301">
        <f t="shared" si="17"/>
        <v>3.0760148738806975E-2</v>
      </c>
      <c r="N87" s="301">
        <f t="shared" si="17"/>
        <v>3.1079034593501514E-2</v>
      </c>
      <c r="O87" s="301">
        <f t="shared" si="17"/>
        <v>3.0645368814749437E-2</v>
      </c>
      <c r="P87" s="301">
        <f t="shared" si="17"/>
        <v>3.09660200490935E-2</v>
      </c>
      <c r="Q87" s="301">
        <f t="shared" si="17"/>
        <v>3.0655696633838547E-2</v>
      </c>
      <c r="R87" s="301">
        <f t="shared" si="17"/>
        <v>3.0772540977966171E-2</v>
      </c>
      <c r="S87" s="301">
        <f t="shared" si="17"/>
        <v>3.1041573898774148E-2</v>
      </c>
      <c r="T87" s="301">
        <f t="shared" si="17"/>
        <v>3.0225811924238004E-2</v>
      </c>
      <c r="U87" s="301">
        <f t="shared" si="17"/>
        <v>2.9980187245764057E-2</v>
      </c>
      <c r="V87" s="301">
        <f t="shared" si="17"/>
        <v>3.0041694364449159E-2</v>
      </c>
      <c r="W87" s="301">
        <f t="shared" si="17"/>
        <v>2.9676005546054807E-2</v>
      </c>
      <c r="X87" s="301">
        <f t="shared" si="17"/>
        <v>2.9401234385756328E-2</v>
      </c>
      <c r="Y87" s="301">
        <f t="shared" si="17"/>
        <v>2.9734520019746385E-2</v>
      </c>
      <c r="DA87" s="178"/>
    </row>
    <row r="88" spans="1:105" ht="12" customHeight="1" x14ac:dyDescent="0.25">
      <c r="A88" s="62" t="s">
        <v>3102</v>
      </c>
      <c r="B88" s="302">
        <f t="shared" ref="B88:Y88" si="18">IF(B$55=0,0,B$55/B$5)</f>
        <v>6.9115350608539858E-3</v>
      </c>
      <c r="C88" s="302">
        <f t="shared" si="18"/>
        <v>7.0168082928663139E-3</v>
      </c>
      <c r="D88" s="302">
        <f t="shared" si="18"/>
        <v>7.015979913185243E-3</v>
      </c>
      <c r="E88" s="302">
        <f t="shared" si="18"/>
        <v>6.912665937260103E-3</v>
      </c>
      <c r="F88" s="302">
        <f t="shared" si="18"/>
        <v>6.4150155178027248E-3</v>
      </c>
      <c r="G88" s="302">
        <f t="shared" si="18"/>
        <v>6.7921033719553093E-3</v>
      </c>
      <c r="H88" s="302">
        <f t="shared" si="18"/>
        <v>6.8227665969782716E-3</v>
      </c>
      <c r="I88" s="302">
        <f t="shared" si="18"/>
        <v>6.9881993699225436E-3</v>
      </c>
      <c r="J88" s="302">
        <f t="shared" si="18"/>
        <v>8.5737293567276704E-3</v>
      </c>
      <c r="K88" s="302">
        <f t="shared" si="18"/>
        <v>7.5450811044475421E-3</v>
      </c>
      <c r="L88" s="302">
        <f t="shared" si="18"/>
        <v>9.2079268742718476E-3</v>
      </c>
      <c r="M88" s="302">
        <f t="shared" si="18"/>
        <v>8.6772753712947466E-3</v>
      </c>
      <c r="N88" s="302">
        <f t="shared" si="18"/>
        <v>8.8734938591830039E-3</v>
      </c>
      <c r="O88" s="302">
        <f t="shared" si="18"/>
        <v>8.7173050017760566E-3</v>
      </c>
      <c r="P88" s="302">
        <f t="shared" si="18"/>
        <v>8.7752768052984619E-3</v>
      </c>
      <c r="Q88" s="302">
        <f t="shared" si="18"/>
        <v>8.8304382350319413E-3</v>
      </c>
      <c r="R88" s="302">
        <f t="shared" si="18"/>
        <v>8.8945034794362682E-3</v>
      </c>
      <c r="S88" s="302">
        <f t="shared" si="18"/>
        <v>9.0074536434724267E-3</v>
      </c>
      <c r="T88" s="302">
        <f t="shared" si="18"/>
        <v>1.0831370529246322E-2</v>
      </c>
      <c r="U88" s="302">
        <f t="shared" si="18"/>
        <v>1.2332973596667811E-2</v>
      </c>
      <c r="V88" s="302">
        <f t="shared" si="18"/>
        <v>1.2459870594982934E-2</v>
      </c>
      <c r="W88" s="302">
        <f t="shared" si="18"/>
        <v>1.2434599793364533E-2</v>
      </c>
      <c r="X88" s="302">
        <f t="shared" si="18"/>
        <v>1.2600653361506554E-2</v>
      </c>
      <c r="Y88" s="302">
        <f t="shared" si="18"/>
        <v>1.2569873584213867E-2</v>
      </c>
      <c r="DA88" s="72"/>
    </row>
    <row r="89" spans="1:105" ht="12" customHeight="1" x14ac:dyDescent="0.25">
      <c r="A89" s="62" t="s">
        <v>3104</v>
      </c>
      <c r="B89" s="302">
        <f t="shared" ref="B89:Y89" si="19">IF(B$56=0,0,B$56/B$5)</f>
        <v>2.7567009009777407E-3</v>
      </c>
      <c r="C89" s="302">
        <f t="shared" si="19"/>
        <v>2.3643071888588755E-3</v>
      </c>
      <c r="D89" s="302">
        <f t="shared" si="19"/>
        <v>2.35517831906654E-3</v>
      </c>
      <c r="E89" s="302">
        <f t="shared" si="19"/>
        <v>2.1706269848577771E-3</v>
      </c>
      <c r="F89" s="302">
        <f t="shared" si="19"/>
        <v>2.0222766785627216E-3</v>
      </c>
      <c r="G89" s="302">
        <f t="shared" si="19"/>
        <v>2.1535273912880694E-3</v>
      </c>
      <c r="H89" s="302">
        <f t="shared" si="19"/>
        <v>2.1708788389816552E-3</v>
      </c>
      <c r="I89" s="302">
        <f t="shared" si="19"/>
        <v>2.2182061834157599E-3</v>
      </c>
      <c r="J89" s="302">
        <f t="shared" si="19"/>
        <v>2.6748904519385973E-3</v>
      </c>
      <c r="K89" s="302">
        <f t="shared" si="19"/>
        <v>2.4705202220689959E-3</v>
      </c>
      <c r="L89" s="302">
        <f t="shared" si="19"/>
        <v>2.7234193504027675E-3</v>
      </c>
      <c r="M89" s="302">
        <f t="shared" si="19"/>
        <v>2.6196102770027962E-3</v>
      </c>
      <c r="N89" s="302">
        <f t="shared" si="19"/>
        <v>2.6706695066931224E-3</v>
      </c>
      <c r="O89" s="302">
        <f t="shared" si="19"/>
        <v>2.6233422028818327E-3</v>
      </c>
      <c r="P89" s="302">
        <f t="shared" si="19"/>
        <v>2.6346998301945736E-3</v>
      </c>
      <c r="Q89" s="302">
        <f t="shared" si="19"/>
        <v>2.7190124530319152E-3</v>
      </c>
      <c r="R89" s="302">
        <f t="shared" si="19"/>
        <v>2.6302891100746235E-3</v>
      </c>
      <c r="S89" s="302">
        <f t="shared" si="19"/>
        <v>2.6371609775032345E-3</v>
      </c>
      <c r="T89" s="302">
        <f t="shared" si="19"/>
        <v>3.2125999896509792E-3</v>
      </c>
      <c r="U89" s="302">
        <f t="shared" si="19"/>
        <v>3.5677556850238928E-3</v>
      </c>
      <c r="V89" s="302">
        <f t="shared" si="19"/>
        <v>3.6078264816278324E-3</v>
      </c>
      <c r="W89" s="302">
        <f t="shared" si="19"/>
        <v>3.7422881701980478E-3</v>
      </c>
      <c r="X89" s="302">
        <f t="shared" si="19"/>
        <v>3.8832902654212745E-3</v>
      </c>
      <c r="Y89" s="302">
        <f t="shared" si="19"/>
        <v>3.85986207350304E-3</v>
      </c>
      <c r="DA89" s="72"/>
    </row>
    <row r="90" spans="1:105" ht="12" customHeight="1" x14ac:dyDescent="0.25">
      <c r="A90" s="62" t="s">
        <v>3116</v>
      </c>
      <c r="B90" s="302">
        <f t="shared" ref="B90:Y90" si="20">IF(B$67=0,0,B$67/B$5)</f>
        <v>1.6481344309650522E-2</v>
      </c>
      <c r="C90" s="302">
        <f t="shared" si="20"/>
        <v>1.7939245981355559E-2</v>
      </c>
      <c r="D90" s="302">
        <f t="shared" si="20"/>
        <v>1.839496981209577E-2</v>
      </c>
      <c r="E90" s="302">
        <f t="shared" si="20"/>
        <v>2.1125508438854121E-2</v>
      </c>
      <c r="F90" s="302">
        <f t="shared" si="20"/>
        <v>2.1025104350636838E-2</v>
      </c>
      <c r="G90" s="302">
        <f t="shared" si="20"/>
        <v>2.1580516410821083E-2</v>
      </c>
      <c r="H90" s="302">
        <f t="shared" si="20"/>
        <v>2.2129262544529339E-2</v>
      </c>
      <c r="I90" s="302">
        <f t="shared" si="20"/>
        <v>2.2137749891037797E-2</v>
      </c>
      <c r="J90" s="302">
        <f t="shared" si="20"/>
        <v>1.7057303997921526E-2</v>
      </c>
      <c r="K90" s="302">
        <f t="shared" si="20"/>
        <v>1.8955763559250556E-2</v>
      </c>
      <c r="L90" s="302">
        <f t="shared" si="20"/>
        <v>1.822410859992751E-2</v>
      </c>
      <c r="M90" s="302">
        <f t="shared" si="20"/>
        <v>1.9463263090509431E-2</v>
      </c>
      <c r="N90" s="302">
        <f t="shared" si="20"/>
        <v>1.953487122762539E-2</v>
      </c>
      <c r="O90" s="302">
        <f t="shared" si="20"/>
        <v>1.9304721610091547E-2</v>
      </c>
      <c r="P90" s="302">
        <f t="shared" si="20"/>
        <v>1.9556043413600465E-2</v>
      </c>
      <c r="Q90" s="302">
        <f t="shared" si="20"/>
        <v>1.9106245945774692E-2</v>
      </c>
      <c r="R90" s="302">
        <f t="shared" si="20"/>
        <v>1.9247748388455277E-2</v>
      </c>
      <c r="S90" s="302">
        <f t="shared" si="20"/>
        <v>1.9396959277798487E-2</v>
      </c>
      <c r="T90" s="302">
        <f t="shared" si="20"/>
        <v>1.6181841405340704E-2</v>
      </c>
      <c r="U90" s="302">
        <f t="shared" si="20"/>
        <v>1.4079457964072352E-2</v>
      </c>
      <c r="V90" s="302">
        <f t="shared" si="20"/>
        <v>1.3973997287838397E-2</v>
      </c>
      <c r="W90" s="302">
        <f t="shared" si="20"/>
        <v>1.3499117582492226E-2</v>
      </c>
      <c r="X90" s="302">
        <f t="shared" si="20"/>
        <v>1.2917290758828501E-2</v>
      </c>
      <c r="Y90" s="302">
        <f t="shared" si="20"/>
        <v>1.3304784362029481E-2</v>
      </c>
      <c r="DA90" s="72"/>
    </row>
    <row r="91" spans="1:105" ht="12" customHeight="1" x14ac:dyDescent="0.25">
      <c r="A91" s="174" t="s">
        <v>3122</v>
      </c>
      <c r="B91" s="301">
        <f t="shared" ref="B91:Y91" si="21">IF(B$68=0,0,B$68/B$5)</f>
        <v>5.1946378343047259E-2</v>
      </c>
      <c r="C91" s="301">
        <f t="shared" si="21"/>
        <v>4.7821508369204534E-2</v>
      </c>
      <c r="D91" s="301">
        <f t="shared" si="21"/>
        <v>4.4231369361428824E-2</v>
      </c>
      <c r="E91" s="301">
        <f t="shared" si="21"/>
        <v>1.5687695331848019E-2</v>
      </c>
      <c r="F91" s="301">
        <f t="shared" si="21"/>
        <v>1.2373146764873669E-2</v>
      </c>
      <c r="G91" s="301">
        <f t="shared" si="21"/>
        <v>1.2121583218043498E-2</v>
      </c>
      <c r="H91" s="301">
        <f t="shared" si="21"/>
        <v>1.0189520893523129E-2</v>
      </c>
      <c r="I91" s="301">
        <f t="shared" si="21"/>
        <v>8.976695925253934E-3</v>
      </c>
      <c r="J91" s="301">
        <f t="shared" si="21"/>
        <v>1.3933772011251604E-2</v>
      </c>
      <c r="K91" s="301">
        <f t="shared" si="21"/>
        <v>9.3574238694503868E-3</v>
      </c>
      <c r="L91" s="301">
        <f t="shared" si="21"/>
        <v>6.4772902240551435E-3</v>
      </c>
      <c r="M91" s="301">
        <f t="shared" si="21"/>
        <v>6.217586103659324E-3</v>
      </c>
      <c r="N91" s="301">
        <f t="shared" si="21"/>
        <v>5.3595183746795389E-3</v>
      </c>
      <c r="O91" s="301">
        <f t="shared" si="21"/>
        <v>4.8504646081341E-3</v>
      </c>
      <c r="P91" s="301">
        <f t="shared" si="21"/>
        <v>4.0514135647921699E-3</v>
      </c>
      <c r="Q91" s="301">
        <f t="shared" si="21"/>
        <v>3.9468098486394694E-3</v>
      </c>
      <c r="R91" s="301">
        <f t="shared" si="21"/>
        <v>4.5729861758949325E-3</v>
      </c>
      <c r="S91" s="301">
        <f t="shared" si="21"/>
        <v>4.5343645605000352E-3</v>
      </c>
      <c r="T91" s="301">
        <f t="shared" si="21"/>
        <v>3.7186165690171985E-3</v>
      </c>
      <c r="U91" s="301">
        <f t="shared" si="21"/>
        <v>3.2725594102783551E-3</v>
      </c>
      <c r="V91" s="301">
        <f t="shared" si="21"/>
        <v>3.172412187078835E-3</v>
      </c>
      <c r="W91" s="301">
        <f t="shared" si="21"/>
        <v>3.0475164468709028E-3</v>
      </c>
      <c r="X91" s="301">
        <f t="shared" si="21"/>
        <v>2.6768728667936237E-3</v>
      </c>
      <c r="Y91" s="301">
        <f t="shared" si="21"/>
        <v>3.0112281968839505E-3</v>
      </c>
      <c r="DA91" s="178"/>
    </row>
    <row r="92" spans="1:105" ht="12" customHeight="1" x14ac:dyDescent="0.25">
      <c r="A92" s="41" t="s">
        <v>3120</v>
      </c>
      <c r="B92" s="235">
        <f t="shared" ref="B92:Y92" si="22">IF(B$69=0,0,B$69/B$5)</f>
        <v>0.3429729468134321</v>
      </c>
      <c r="C92" s="235">
        <f t="shared" si="22"/>
        <v>0.37219177535982501</v>
      </c>
      <c r="D92" s="235">
        <f t="shared" si="22"/>
        <v>0.3805687717329998</v>
      </c>
      <c r="E92" s="235">
        <f t="shared" si="22"/>
        <v>0.43581639579416287</v>
      </c>
      <c r="F92" s="235">
        <f t="shared" si="22"/>
        <v>0.43267077202377996</v>
      </c>
      <c r="G92" s="235">
        <f t="shared" si="22"/>
        <v>0.44390908994700362</v>
      </c>
      <c r="H92" s="235">
        <f t="shared" si="22"/>
        <v>0.45334033258051798</v>
      </c>
      <c r="I92" s="235">
        <f t="shared" si="22"/>
        <v>0.4508838499283605</v>
      </c>
      <c r="J92" s="235">
        <f t="shared" si="22"/>
        <v>0.36452630199579705</v>
      </c>
      <c r="K92" s="235">
        <f t="shared" si="22"/>
        <v>0.40341521957439852</v>
      </c>
      <c r="L92" s="235">
        <f t="shared" si="22"/>
        <v>0.37918456421476815</v>
      </c>
      <c r="M92" s="235">
        <f t="shared" si="22"/>
        <v>0.40051210664168962</v>
      </c>
      <c r="N92" s="235">
        <f t="shared" si="22"/>
        <v>0.40050161317318245</v>
      </c>
      <c r="O92" s="235">
        <f t="shared" si="22"/>
        <v>0.3964232973186182</v>
      </c>
      <c r="P92" s="235">
        <f t="shared" si="22"/>
        <v>0.40107616425065729</v>
      </c>
      <c r="Q92" s="235">
        <f t="shared" si="22"/>
        <v>0.39173250806330467</v>
      </c>
      <c r="R92" s="235">
        <f t="shared" si="22"/>
        <v>0.39477663912791838</v>
      </c>
      <c r="S92" s="235">
        <f t="shared" si="22"/>
        <v>0.39735562094291965</v>
      </c>
      <c r="T92" s="235">
        <f t="shared" si="22"/>
        <v>0.33105317314660726</v>
      </c>
      <c r="U92" s="235">
        <f t="shared" si="22"/>
        <v>0.28845484925742865</v>
      </c>
      <c r="V92" s="235">
        <f t="shared" si="22"/>
        <v>0.28601788221930935</v>
      </c>
      <c r="W92" s="235">
        <f t="shared" si="22"/>
        <v>0.27654863735595836</v>
      </c>
      <c r="X92" s="235">
        <f t="shared" si="22"/>
        <v>0.2645960042910856</v>
      </c>
      <c r="Y92" s="235">
        <f t="shared" si="22"/>
        <v>0.27215470577704715</v>
      </c>
      <c r="DA92" s="97"/>
    </row>
    <row r="93" spans="1:105" ht="12" customHeight="1" x14ac:dyDescent="0.25">
      <c r="A93" s="172"/>
      <c r="B93" s="172"/>
      <c r="C93" s="172"/>
      <c r="D93" s="172"/>
      <c r="E93" s="172"/>
      <c r="F93" s="172"/>
      <c r="G93" s="172"/>
      <c r="H93" s="172"/>
      <c r="I93" s="172"/>
      <c r="J93" s="172"/>
      <c r="K93" s="172"/>
      <c r="L93" s="172"/>
      <c r="M93" s="172"/>
      <c r="N93" s="172"/>
      <c r="O93" s="172"/>
      <c r="P93" s="172"/>
      <c r="Q93" s="172"/>
      <c r="R93" s="172"/>
      <c r="S93" s="172"/>
      <c r="T93" s="172"/>
      <c r="U93" s="172"/>
      <c r="V93" s="172"/>
      <c r="W93" s="172"/>
      <c r="X93" s="172"/>
      <c r="Y93" s="172"/>
      <c r="DA93" s="176"/>
    </row>
    <row r="94" spans="1:105" ht="15" customHeight="1" x14ac:dyDescent="0.25">
      <c r="A94" s="32" t="s">
        <v>56</v>
      </c>
      <c r="B94" s="257"/>
      <c r="C94" s="257"/>
      <c r="D94" s="257"/>
      <c r="E94" s="257"/>
      <c r="F94" s="257"/>
      <c r="G94" s="257"/>
      <c r="H94" s="257"/>
      <c r="I94" s="257"/>
      <c r="J94" s="257"/>
      <c r="K94" s="257"/>
      <c r="L94" s="257"/>
      <c r="M94" s="257"/>
      <c r="N94" s="257"/>
      <c r="O94" s="257"/>
      <c r="P94" s="257"/>
      <c r="Q94" s="257"/>
      <c r="R94" s="257"/>
      <c r="S94" s="257"/>
      <c r="T94" s="257"/>
      <c r="U94" s="257"/>
      <c r="V94" s="257"/>
      <c r="W94" s="257"/>
      <c r="X94" s="257"/>
      <c r="Y94" s="257"/>
      <c r="DA94" s="88"/>
    </row>
    <row r="95" spans="1:105" ht="12" customHeight="1" x14ac:dyDescent="0.25">
      <c r="A95" s="172"/>
      <c r="B95" s="172"/>
      <c r="C95" s="172"/>
      <c r="D95" s="172"/>
      <c r="E95" s="172"/>
      <c r="F95" s="172"/>
      <c r="G95" s="172"/>
      <c r="H95" s="172"/>
      <c r="I95" s="172"/>
      <c r="J95" s="172"/>
      <c r="K95" s="172"/>
      <c r="L95" s="172"/>
      <c r="M95" s="172"/>
      <c r="N95" s="172"/>
      <c r="O95" s="172"/>
      <c r="P95" s="172"/>
      <c r="Q95" s="172"/>
      <c r="R95" s="172"/>
      <c r="S95" s="172"/>
      <c r="T95" s="172"/>
      <c r="U95" s="172"/>
      <c r="V95" s="172"/>
      <c r="W95" s="172"/>
      <c r="X95" s="172"/>
      <c r="Y95" s="172"/>
      <c r="DA95" s="176"/>
    </row>
    <row r="96" spans="1:105" ht="12" customHeight="1" x14ac:dyDescent="0.25">
      <c r="A96" s="35" t="s">
        <v>27</v>
      </c>
      <c r="B96" s="320">
        <f t="shared" ref="B96:Y96" si="23">SUM(B$97:B$107)</f>
        <v>45.259346024935056</v>
      </c>
      <c r="C96" s="320">
        <f t="shared" si="23"/>
        <v>46.979897033299991</v>
      </c>
      <c r="D96" s="320">
        <f t="shared" si="23"/>
        <v>49.981492235619136</v>
      </c>
      <c r="E96" s="320">
        <f t="shared" si="23"/>
        <v>53.23527413825957</v>
      </c>
      <c r="F96" s="320">
        <f t="shared" si="23"/>
        <v>52.361806953013215</v>
      </c>
      <c r="G96" s="320">
        <f t="shared" si="23"/>
        <v>63.01767990335415</v>
      </c>
      <c r="H96" s="320">
        <f t="shared" si="23"/>
        <v>56.521876401640462</v>
      </c>
      <c r="I96" s="320">
        <f t="shared" si="23"/>
        <v>59.23113301494601</v>
      </c>
      <c r="J96" s="320">
        <f t="shared" si="23"/>
        <v>54.319965173220439</v>
      </c>
      <c r="K96" s="320">
        <f t="shared" si="23"/>
        <v>48.31335212710502</v>
      </c>
      <c r="L96" s="320">
        <f t="shared" si="23"/>
        <v>54.719444303451525</v>
      </c>
      <c r="M96" s="320">
        <f t="shared" si="23"/>
        <v>38.753078011930164</v>
      </c>
      <c r="N96" s="320">
        <f t="shared" si="23"/>
        <v>38.319695206732995</v>
      </c>
      <c r="O96" s="320">
        <f t="shared" si="23"/>
        <v>36.717456169726269</v>
      </c>
      <c r="P96" s="320">
        <f t="shared" si="23"/>
        <v>35.589393705943372</v>
      </c>
      <c r="Q96" s="320">
        <f t="shared" si="23"/>
        <v>34.911130513117101</v>
      </c>
      <c r="R96" s="320">
        <f t="shared" si="23"/>
        <v>34.880356025628437</v>
      </c>
      <c r="S96" s="320">
        <f t="shared" si="23"/>
        <v>33.697379854185002</v>
      </c>
      <c r="T96" s="320">
        <f t="shared" si="23"/>
        <v>33.936973858326439</v>
      </c>
      <c r="U96" s="320">
        <f t="shared" si="23"/>
        <v>35.333888263815588</v>
      </c>
      <c r="V96" s="320">
        <f t="shared" si="23"/>
        <v>33.431844248034054</v>
      </c>
      <c r="W96" s="320">
        <f t="shared" si="23"/>
        <v>32.409575324637871</v>
      </c>
      <c r="X96" s="320">
        <f t="shared" si="23"/>
        <v>31.169541585590622</v>
      </c>
      <c r="Y96" s="320">
        <f t="shared" si="23"/>
        <v>28.877097121889534</v>
      </c>
      <c r="DA96" s="95"/>
    </row>
    <row r="97" spans="1:105" ht="12" customHeight="1" x14ac:dyDescent="0.25">
      <c r="A97" s="55" t="s">
        <v>91</v>
      </c>
      <c r="B97" s="330">
        <f>IF(B$6=0,0,B$6/OIS!B$5*1000)</f>
        <v>0.78001907049474528</v>
      </c>
      <c r="C97" s="330">
        <f>IF(C$6=0,0,C$6/OIS!C$5*1000)</f>
        <v>0.87281467163171034</v>
      </c>
      <c r="D97" s="330">
        <f>IF(D$6=0,0,D$6/OIS!D$5*1000)</f>
        <v>0.94348452160639051</v>
      </c>
      <c r="E97" s="330">
        <f>IF(E$6=0,0,E$6/OIS!E$5*1000)</f>
        <v>1.1434007953236864</v>
      </c>
      <c r="F97" s="330">
        <f>IF(F$6=0,0,F$6/OIS!F$5*1000)</f>
        <v>1.1102286940580777</v>
      </c>
      <c r="G97" s="330">
        <f>IF(G$6=0,0,G$6/OIS!G$5*1000)</f>
        <v>1.3695185990575527</v>
      </c>
      <c r="H97" s="330">
        <f>IF(H$6=0,0,H$6/OIS!H$5*1000)</f>
        <v>1.2426725396141642</v>
      </c>
      <c r="I97" s="330">
        <f>IF(I$6=0,0,I$6/OIS!I$5*1000)</f>
        <v>1.2776261141358012</v>
      </c>
      <c r="J97" s="330">
        <f>IF(J$6=0,0,J$6/OIS!J$5*1000)</f>
        <v>1.0526549452774636</v>
      </c>
      <c r="K97" s="330">
        <f>IF(K$6=0,0,K$6/OIS!K$5*1000)</f>
        <v>1.0273570049965963</v>
      </c>
      <c r="L97" s="330">
        <f>IF(L$6=0,0,L$6/OIS!L$5*1000)</f>
        <v>1.0422948191592134</v>
      </c>
      <c r="M97" s="330">
        <f>IF(M$6=0,0,M$6/OIS!M$5*1000)</f>
        <v>0.76053236177855743</v>
      </c>
      <c r="N97" s="330">
        <f>IF(N$6=0,0,N$6/OIS!N$5*1000)</f>
        <v>0.7456283874962325</v>
      </c>
      <c r="O97" s="330">
        <f>IF(O$6=0,0,O$6/OIS!O$5*1000)</f>
        <v>0.70982311656226582</v>
      </c>
      <c r="P97" s="330">
        <f>IF(P$6=0,0,P$6/OIS!P$5*1000)</f>
        <v>0.69405827147636301</v>
      </c>
      <c r="Q97" s="330">
        <f>IF(Q$6=0,0,Q$6/OIS!Q$5*1000)</f>
        <v>0.66450342231152704</v>
      </c>
      <c r="R97" s="330">
        <f>IF(R$6=0,0,R$6/OIS!R$5*1000)</f>
        <v>0.66963819793056367</v>
      </c>
      <c r="S97" s="330">
        <f>IF(S$6=0,0,S$6/OIS!S$5*1000)</f>
        <v>0.64932788878712966</v>
      </c>
      <c r="T97" s="330">
        <f>IF(T$6=0,0,T$6/OIS!T$5*1000)</f>
        <v>0.54314819321552765</v>
      </c>
      <c r="U97" s="330">
        <f>IF(U$6=0,0,U$6/OIS!U$5*1000)</f>
        <v>0.49438487191859187</v>
      </c>
      <c r="V97" s="330">
        <f>IF(V$6=0,0,V$6/OIS!V$5*1000)</f>
        <v>0.46277910237921693</v>
      </c>
      <c r="W97" s="330">
        <f>IF(W$6=0,0,W$6/OIS!W$5*1000)</f>
        <v>0.43469125760832189</v>
      </c>
      <c r="X97" s="330">
        <f>IF(X$6=0,0,X$6/OIS!X$5*1000)</f>
        <v>0.39987437129232922</v>
      </c>
      <c r="Y97" s="330">
        <f>IF(Y$6=0,0,Y$6/OIS!Y$5*1000)</f>
        <v>0.3798153997645996</v>
      </c>
      <c r="DA97" s="67"/>
    </row>
    <row r="98" spans="1:105" ht="12" customHeight="1" x14ac:dyDescent="0.25">
      <c r="A98" s="173" t="s">
        <v>92</v>
      </c>
      <c r="B98" s="331">
        <f>IF(B$7=0,0,B$7/OIS!B$5*1000)</f>
        <v>0.47071578076025894</v>
      </c>
      <c r="C98" s="331">
        <f>IF(C$7=0,0,C$7/OIS!C$5*1000)</f>
        <v>0.52827987905100693</v>
      </c>
      <c r="D98" s="331">
        <f>IF(D$7=0,0,D$7/OIS!D$5*1000)</f>
        <v>0.57267208658947444</v>
      </c>
      <c r="E98" s="331">
        <f>IF(E$7=0,0,E$7/OIS!E$5*1000)</f>
        <v>0.69602363347435448</v>
      </c>
      <c r="F98" s="331">
        <f>IF(F$7=0,0,F$7/OIS!F$5*1000)</f>
        <v>0.67755194482093173</v>
      </c>
      <c r="G98" s="331">
        <f>IF(G$7=0,0,G$7/OIS!G$5*1000)</f>
        <v>0.83616378761653554</v>
      </c>
      <c r="H98" s="331">
        <f>IF(H$7=0,0,H$7/OIS!H$5*1000)</f>
        <v>0.76195891638577651</v>
      </c>
      <c r="I98" s="331">
        <f>IF(I$7=0,0,I$7/OIS!I$5*1000)</f>
        <v>0.78826946370514495</v>
      </c>
      <c r="J98" s="331">
        <f>IF(J$7=0,0,J$7/OIS!J$5*1000)</f>
        <v>0.61978114228291137</v>
      </c>
      <c r="K98" s="331">
        <f>IF(K$7=0,0,K$7/OIS!K$5*1000)</f>
        <v>0.60711201712418728</v>
      </c>
      <c r="L98" s="331">
        <f>IF(L$7=0,0,L$7/OIS!L$5*1000)</f>
        <v>0.62907991865768376</v>
      </c>
      <c r="M98" s="331">
        <f>IF(M$7=0,0,M$7/OIS!M$5*1000)</f>
        <v>0.46416016207373517</v>
      </c>
      <c r="N98" s="331">
        <f>IF(N$7=0,0,N$7/OIS!N$5*1000)</f>
        <v>0.45681862376594706</v>
      </c>
      <c r="O98" s="331">
        <f>IF(O$7=0,0,O$7/OIS!O$5*1000)</f>
        <v>0.43414794737457785</v>
      </c>
      <c r="P98" s="331">
        <f>IF(P$7=0,0,P$7/OIS!P$5*1000)</f>
        <v>0.42506739597215931</v>
      </c>
      <c r="Q98" s="331">
        <f>IF(Q$7=0,0,Q$7/OIS!Q$5*1000)</f>
        <v>0.40709619955545789</v>
      </c>
      <c r="R98" s="331">
        <f>IF(R$7=0,0,R$7/OIS!R$5*1000)</f>
        <v>0.41008625236443047</v>
      </c>
      <c r="S98" s="331">
        <f>IF(S$7=0,0,S$7/OIS!S$5*1000)</f>
        <v>0.39815414583339392</v>
      </c>
      <c r="T98" s="331">
        <f>IF(T$7=0,0,T$7/OIS!T$5*1000)</f>
        <v>0.33351383544727381</v>
      </c>
      <c r="U98" s="331">
        <f>IF(U$7=0,0,U$7/OIS!U$5*1000)</f>
        <v>0.30311240824359464</v>
      </c>
      <c r="V98" s="331">
        <f>IF(V$7=0,0,V$7/OIS!V$5*1000)</f>
        <v>0.28402377530987577</v>
      </c>
      <c r="W98" s="331">
        <f>IF(W$7=0,0,W$7/OIS!W$5*1000)</f>
        <v>0.26653029069363332</v>
      </c>
      <c r="X98" s="331">
        <f>IF(X$7=0,0,X$7/OIS!X$5*1000)</f>
        <v>0.24521465482156893</v>
      </c>
      <c r="Y98" s="331">
        <f>IF(Y$7=0,0,Y$7/OIS!Y$5*1000)</f>
        <v>0.23325641358564314</v>
      </c>
      <c r="DA98" s="177"/>
    </row>
    <row r="99" spans="1:105" ht="12" customHeight="1" x14ac:dyDescent="0.25">
      <c r="A99" s="173" t="s">
        <v>93</v>
      </c>
      <c r="B99" s="331">
        <f>IF(B$8=0,0,B$8/OIS!B$5*1000)</f>
        <v>0.89807580423111666</v>
      </c>
      <c r="C99" s="331">
        <f>IF(C$8=0,0,C$8/OIS!C$5*1000)</f>
        <v>1.0094225492044737</v>
      </c>
      <c r="D99" s="331">
        <f>IF(D$8=0,0,D$8/OIS!D$5*1000)</f>
        <v>1.0958138715216428</v>
      </c>
      <c r="E99" s="331">
        <f>IF(E$8=0,0,E$8/OIS!E$5*1000)</f>
        <v>1.3337872558692452</v>
      </c>
      <c r="F99" s="331">
        <f>IF(F$8=0,0,F$8/OIS!F$5*1000)</f>
        <v>1.3000478709452259</v>
      </c>
      <c r="G99" s="331">
        <f>IF(G$8=0,0,G$8/OIS!G$5*1000)</f>
        <v>1.6047406167128155</v>
      </c>
      <c r="H99" s="331">
        <f>IF(H$8=0,0,H$8/OIS!H$5*1000)</f>
        <v>1.4654415747420468</v>
      </c>
      <c r="I99" s="331">
        <f>IF(I$8=0,0,I$8/OIS!I$5*1000)</f>
        <v>1.5207082952607691</v>
      </c>
      <c r="J99" s="331">
        <f>IF(J$8=0,0,J$8/OIS!J$5*1000)</f>
        <v>1.1674546051504044</v>
      </c>
      <c r="K99" s="331">
        <f>IF(K$8=0,0,K$8/OIS!K$5*1000)</f>
        <v>1.1458068087076492</v>
      </c>
      <c r="L99" s="331">
        <f>IF(L$8=0,0,L$8/OIS!L$5*1000)</f>
        <v>1.2003046247209017</v>
      </c>
      <c r="M99" s="331">
        <f>IF(M$8=0,0,M$8/OIS!M$5*1000)</f>
        <v>0.89062449023586387</v>
      </c>
      <c r="N99" s="331">
        <f>IF(N$8=0,0,N$8/OIS!N$5*1000)</f>
        <v>0.87822318048611336</v>
      </c>
      <c r="O99" s="331">
        <f>IF(O$8=0,0,O$8/OIS!O$5*1000)</f>
        <v>0.8339367698926019</v>
      </c>
      <c r="P99" s="331">
        <f>IF(P$8=0,0,P$8/OIS!P$5*1000)</f>
        <v>0.81703275034210199</v>
      </c>
      <c r="Q99" s="331">
        <f>IF(Q$8=0,0,Q$8/OIS!Q$5*1000)</f>
        <v>0.78261365203459254</v>
      </c>
      <c r="R99" s="331">
        <f>IF(R$8=0,0,R$8/OIS!R$5*1000)</f>
        <v>0.78821282685876293</v>
      </c>
      <c r="S99" s="331">
        <f>IF(S$8=0,0,S$8/OIS!S$5*1000)</f>
        <v>0.76576290816175174</v>
      </c>
      <c r="T99" s="331">
        <f>IF(T$8=0,0,T$8/OIS!T$5*1000)</f>
        <v>0.64188771763177921</v>
      </c>
      <c r="U99" s="331">
        <f>IF(U$8=0,0,U$8/OIS!U$5*1000)</f>
        <v>0.58293833044929977</v>
      </c>
      <c r="V99" s="331">
        <f>IF(V$8=0,0,V$8/OIS!V$5*1000)</f>
        <v>0.54650409213365114</v>
      </c>
      <c r="W99" s="331">
        <f>IF(W$8=0,0,W$8/OIS!W$5*1000)</f>
        <v>0.51260042046419518</v>
      </c>
      <c r="X99" s="331">
        <f>IF(X$8=0,0,X$8/OIS!X$5*1000)</f>
        <v>0.47163631355733193</v>
      </c>
      <c r="Y99" s="331">
        <f>IF(Y$8=0,0,Y$8/OIS!Y$5*1000)</f>
        <v>0.44896377587291864</v>
      </c>
      <c r="DA99" s="177"/>
    </row>
    <row r="100" spans="1:105" ht="12" customHeight="1" x14ac:dyDescent="0.25">
      <c r="A100" s="173" t="s">
        <v>94</v>
      </c>
      <c r="B100" s="331">
        <f>IF(B$9=0,0,B$9/OIS!B$5*1000)</f>
        <v>0.2669130205653838</v>
      </c>
      <c r="C100" s="331">
        <f>IF(C$9=0,0,C$9/OIS!C$5*1000)</f>
        <v>0.29844728084127853</v>
      </c>
      <c r="D100" s="331">
        <f>IF(D$9=0,0,D$9/OIS!D$5*1000)</f>
        <v>0.3223851222320171</v>
      </c>
      <c r="E100" s="331">
        <f>IF(E$9=0,0,E$9/OIS!E$5*1000)</f>
        <v>0.39041454129196768</v>
      </c>
      <c r="F100" s="331">
        <f>IF(F$9=0,0,F$9/OIS!F$5*1000)</f>
        <v>0.37884677144778051</v>
      </c>
      <c r="G100" s="331">
        <f>IF(G$9=0,0,G$9/OIS!G$5*1000)</f>
        <v>0.46727294496892663</v>
      </c>
      <c r="H100" s="331">
        <f>IF(H$9=0,0,H$9/OIS!H$5*1000)</f>
        <v>0.42353957131813319</v>
      </c>
      <c r="I100" s="331">
        <f>IF(I$9=0,0,I$9/OIS!I$5*1000)</f>
        <v>0.43476930903325667</v>
      </c>
      <c r="J100" s="331">
        <f>IF(J$9=0,0,J$9/OIS!J$5*1000)</f>
        <v>0.36237188743174542</v>
      </c>
      <c r="K100" s="331">
        <f>IF(K$9=0,0,K$9/OIS!K$5*1000)</f>
        <v>0.35335134357240494</v>
      </c>
      <c r="L100" s="331">
        <f>IF(L$9=0,0,L$9/OIS!L$5*1000)</f>
        <v>0.35664806398326632</v>
      </c>
      <c r="M100" s="331">
        <f>IF(M$9=0,0,M$9/OIS!M$5*1000)</f>
        <v>0.25951581324153244</v>
      </c>
      <c r="N100" s="331">
        <f>IF(N$9=0,0,N$9/OIS!N$5*1000)</f>
        <v>0.25418433153168152</v>
      </c>
      <c r="O100" s="331">
        <f>IF(O$9=0,0,O$9/OIS!O$5*1000)</f>
        <v>0.24208118670084178</v>
      </c>
      <c r="P100" s="331">
        <f>IF(P$9=0,0,P$9/OIS!P$5*1000)</f>
        <v>0.2366259823206216</v>
      </c>
      <c r="Q100" s="331">
        <f>IF(Q$9=0,0,Q$9/OIS!Q$5*1000)</f>
        <v>0.22653170189610761</v>
      </c>
      <c r="R100" s="331">
        <f>IF(R$9=0,0,R$9/OIS!R$5*1000)</f>
        <v>0.22830397684935971</v>
      </c>
      <c r="S100" s="331">
        <f>IF(S$9=0,0,S$9/OIS!S$5*1000)</f>
        <v>0.22130857372121784</v>
      </c>
      <c r="T100" s="331">
        <f>IF(T$9=0,0,T$9/OIS!T$5*1000)</f>
        <v>0.1850542454063849</v>
      </c>
      <c r="U100" s="331">
        <f>IF(U$9=0,0,U$9/OIS!U$5*1000)</f>
        <v>0.16850454372933418</v>
      </c>
      <c r="V100" s="331">
        <f>IF(V$9=0,0,V$9/OIS!V$5*1000)</f>
        <v>0.15769161924471908</v>
      </c>
      <c r="W100" s="331">
        <f>IF(W$9=0,0,W$9/OIS!W$5*1000)</f>
        <v>0.14815643273061693</v>
      </c>
      <c r="X100" s="331">
        <f>IF(X$9=0,0,X$9/OIS!X$5*1000)</f>
        <v>0.13628522107782795</v>
      </c>
      <c r="Y100" s="331">
        <f>IF(Y$9=0,0,Y$9/OIS!Y$5*1000)</f>
        <v>0.12940073420253348</v>
      </c>
      <c r="DA100" s="177"/>
    </row>
    <row r="101" spans="1:105" ht="12" customHeight="1" x14ac:dyDescent="0.25">
      <c r="A101" s="56" t="s">
        <v>95</v>
      </c>
      <c r="B101" s="332">
        <f>IF(B$10=0,0,B$10/OIS!B$5*1000)</f>
        <v>0.74429407510950774</v>
      </c>
      <c r="C101" s="332">
        <f>IF(C$10=0,0,C$10/OIS!C$5*1000)</f>
        <v>0.8135380930071936</v>
      </c>
      <c r="D101" s="332">
        <f>IF(D$10=0,0,D$10/OIS!D$5*1000)</f>
        <v>0.87002293228078365</v>
      </c>
      <c r="E101" s="332">
        <f>IF(E$10=0,0,E$10/OIS!E$5*1000)</f>
        <v>1.011259435061743</v>
      </c>
      <c r="F101" s="332">
        <f>IF(F$10=0,0,F$10/OIS!F$5*1000)</f>
        <v>0.98579635288535949</v>
      </c>
      <c r="G101" s="332">
        <f>IF(G$10=0,0,G$10/OIS!G$5*1000)</f>
        <v>1.2108132373890308</v>
      </c>
      <c r="H101" s="332">
        <f>IF(H$10=0,0,H$10/OIS!H$5*1000)</f>
        <v>1.1015584034252208</v>
      </c>
      <c r="I101" s="332">
        <f>IF(I$10=0,0,I$10/OIS!I$5*1000)</f>
        <v>1.1371932058507761</v>
      </c>
      <c r="J101" s="332">
        <f>IF(J$10=0,0,J$10/OIS!J$5*1000)</f>
        <v>0.99108966544127441</v>
      </c>
      <c r="K101" s="332">
        <f>IF(K$10=0,0,K$10/OIS!K$5*1000)</f>
        <v>0.92635571932196537</v>
      </c>
      <c r="L101" s="332">
        <f>IF(L$10=0,0,L$10/OIS!L$5*1000)</f>
        <v>1.0077046146205457</v>
      </c>
      <c r="M101" s="332">
        <f>IF(M$10=0,0,M$10/OIS!M$5*1000)</f>
        <v>0.71391951976930701</v>
      </c>
      <c r="N101" s="332">
        <f>IF(N$10=0,0,N$10/OIS!N$5*1000)</f>
        <v>0.70373690392276667</v>
      </c>
      <c r="O101" s="332">
        <f>IF(O$10=0,0,O$10/OIS!O$5*1000)</f>
        <v>0.66457004702325573</v>
      </c>
      <c r="P101" s="332">
        <f>IF(P$10=0,0,P$10/OIS!P$5*1000)</f>
        <v>0.6536578825820818</v>
      </c>
      <c r="Q101" s="332">
        <f>IF(Q$10=0,0,Q$10/OIS!Q$5*1000)</f>
        <v>0.63181415309164168</v>
      </c>
      <c r="R101" s="332">
        <f>IF(R$10=0,0,R$10/OIS!R$5*1000)</f>
        <v>0.63557576480317457</v>
      </c>
      <c r="S101" s="332">
        <f>IF(S$10=0,0,S$10/OIS!S$5*1000)</f>
        <v>0.61783792865109644</v>
      </c>
      <c r="T101" s="332">
        <f>IF(T$10=0,0,T$10/OIS!T$5*1000)</f>
        <v>0.62864214842885358</v>
      </c>
      <c r="U101" s="332">
        <f>IF(U$10=0,0,U$10/OIS!U$5*1000)</f>
        <v>0.69488919198296817</v>
      </c>
      <c r="V101" s="332">
        <f>IF(V$10=0,0,V$10/OIS!V$5*1000)</f>
        <v>0.66267279138690927</v>
      </c>
      <c r="W101" s="332">
        <f>IF(W$10=0,0,W$10/OIS!W$5*1000)</f>
        <v>0.63574994917686045</v>
      </c>
      <c r="X101" s="332">
        <f>IF(X$10=0,0,X$10/OIS!X$5*1000)</f>
        <v>0.61089009748851553</v>
      </c>
      <c r="Y101" s="332">
        <f>IF(Y$10=0,0,Y$10/OIS!Y$5*1000)</f>
        <v>0.57016542536056403</v>
      </c>
      <c r="DA101" s="68"/>
    </row>
    <row r="102" spans="1:105" ht="12" customHeight="1" x14ac:dyDescent="0.25">
      <c r="A102" s="174" t="s">
        <v>3057</v>
      </c>
      <c r="B102" s="348">
        <f>IF(B$16=0,0,B$16/OIS!B$5*1000)</f>
        <v>9.8706183742624898</v>
      </c>
      <c r="C102" s="348">
        <f>IF(C$16=0,0,C$16/OIS!C$5*1000)</f>
        <v>8.9012963056520054</v>
      </c>
      <c r="D102" s="348">
        <f>IF(D$16=0,0,D$16/OIS!D$5*1000)</f>
        <v>9.3815364539432888</v>
      </c>
      <c r="E102" s="348">
        <f>IF(E$16=0,0,E$16/OIS!E$5*1000)</f>
        <v>9.0671431119659918</v>
      </c>
      <c r="F102" s="348">
        <f>IF(F$16=0,0,F$16/OIS!F$5*1000)</f>
        <v>8.6854681475339603</v>
      </c>
      <c r="G102" s="348">
        <f>IF(G$16=0,0,G$16/OIS!G$5*1000)</f>
        <v>10.652290256141336</v>
      </c>
      <c r="H102" s="348">
        <f>IF(H$16=0,0,H$16/OIS!H$5*1000)</f>
        <v>9.4932913837934638</v>
      </c>
      <c r="I102" s="348">
        <f>IF(I$16=0,0,I$16/OIS!I$5*1000)</f>
        <v>10.105223926603772</v>
      </c>
      <c r="J102" s="348">
        <f>IF(J$16=0,0,J$16/OIS!J$5*1000)</f>
        <v>11.377821557878159</v>
      </c>
      <c r="K102" s="348">
        <f>IF(K$16=0,0,K$16/OIS!K$5*1000)</f>
        <v>9.4540947385554777</v>
      </c>
      <c r="L102" s="348">
        <f>IF(L$16=0,0,L$16/OIS!L$5*1000)</f>
        <v>11.385872266074054</v>
      </c>
      <c r="M102" s="348">
        <f>IF(M$16=0,0,M$16/OIS!M$5*1000)</f>
        <v>7.7361702437622393</v>
      </c>
      <c r="N102" s="348">
        <f>IF(N$16=0,0,N$16/OIS!N$5*1000)</f>
        <v>7.6955642259185986</v>
      </c>
      <c r="O102" s="348">
        <f>IF(O$16=0,0,O$16/OIS!O$5*1000)</f>
        <v>7.3430710454565657</v>
      </c>
      <c r="P102" s="348">
        <f>IF(P$16=0,0,P$16/OIS!P$5*1000)</f>
        <v>7.099323644126919</v>
      </c>
      <c r="Q102" s="348">
        <f>IF(Q$16=0,0,Q$16/OIS!Q$5*1000)</f>
        <v>7.2783207177873166</v>
      </c>
      <c r="R102" s="348">
        <f>IF(R$16=0,0,R$16/OIS!R$5*1000)</f>
        <v>7.0575490923170747</v>
      </c>
      <c r="S102" s="348">
        <f>IF(S$16=0,0,S$16/OIS!S$5*1000)</f>
        <v>6.7593001060373892</v>
      </c>
      <c r="T102" s="348">
        <f>IF(T$16=0,0,T$16/OIS!T$5*1000)</f>
        <v>8.1448447784712332</v>
      </c>
      <c r="U102" s="348">
        <f>IF(U$16=0,0,U$16/OIS!U$5*1000)</f>
        <v>9.3253590340900985</v>
      </c>
      <c r="V102" s="348">
        <f>IF(V$16=0,0,V$16/OIS!V$5*1000)</f>
        <v>8.8941827553099344</v>
      </c>
      <c r="W102" s="348">
        <f>IF(W$16=0,0,W$16/OIS!W$5*1000)</f>
        <v>8.947219244489732</v>
      </c>
      <c r="X102" s="348">
        <f>IF(X$16=0,0,X$16/OIS!X$5*1000)</f>
        <v>8.9193329487013902</v>
      </c>
      <c r="Y102" s="348">
        <f>IF(Y$16=0,0,Y$16/OIS!Y$5*1000)</f>
        <v>8.1780295069196338</v>
      </c>
      <c r="DA102" s="178"/>
    </row>
    <row r="103" spans="1:105" ht="12" customHeight="1" x14ac:dyDescent="0.25">
      <c r="A103" s="174" t="s">
        <v>3069</v>
      </c>
      <c r="B103" s="348">
        <f>IF(B$27=0,0,B$27/OIS!B$5*1000)</f>
        <v>10.579524903670313</v>
      </c>
      <c r="C103" s="348">
        <f>IF(C$27=0,0,C$27/OIS!C$5*1000)</f>
        <v>11.07436041532873</v>
      </c>
      <c r="D103" s="348">
        <f>IF(D$27=0,0,D$27/OIS!D$5*1000)</f>
        <v>11.557126807754358</v>
      </c>
      <c r="E103" s="348">
        <f>IF(E$27=0,0,E$27/OIS!E$5*1000)</f>
        <v>11.283591901507648</v>
      </c>
      <c r="F103" s="348">
        <f>IF(F$27=0,0,F$27/OIS!F$5*1000)</f>
        <v>11.927922619041444</v>
      </c>
      <c r="G103" s="348">
        <f>IF(G$27=0,0,G$27/OIS!G$5*1000)</f>
        <v>13.090516790527525</v>
      </c>
      <c r="H103" s="348">
        <f>IF(H$27=0,0,H$27/OIS!H$5*1000)</f>
        <v>11.248773503222196</v>
      </c>
      <c r="I103" s="348">
        <f>IF(I$27=0,0,I$27/OIS!I$5*1000)</f>
        <v>11.848246586935153</v>
      </c>
      <c r="J103" s="348">
        <f>IF(J$27=0,0,J$27/OIS!J$5*1000)</f>
        <v>13.362693483554509</v>
      </c>
      <c r="K103" s="348">
        <f>IF(K$27=0,0,K$27/OIS!K$5*1000)</f>
        <v>10.782745447204936</v>
      </c>
      <c r="L103" s="348">
        <f>IF(L$27=0,0,L$27/OIS!L$5*1000)</f>
        <v>12.904345972586878</v>
      </c>
      <c r="M103" s="348">
        <f>IF(M$27=0,0,M$27/OIS!M$5*1000)</f>
        <v>8.6383713944322</v>
      </c>
      <c r="N103" s="348">
        <f>IF(N$27=0,0,N$27/OIS!N$5*1000)</f>
        <v>8.4867699375351737</v>
      </c>
      <c r="O103" s="348">
        <f>IF(O$27=0,0,O$27/OIS!O$5*1000)</f>
        <v>8.4132557354477004</v>
      </c>
      <c r="P103" s="348">
        <f>IF(P$27=0,0,P$27/OIS!P$5*1000)</f>
        <v>7.9821366258490762</v>
      </c>
      <c r="Q103" s="348">
        <f>IF(Q$27=0,0,Q$27/OIS!Q$5*1000)</f>
        <v>7.8749967322079391</v>
      </c>
      <c r="R103" s="348">
        <f>IF(R$27=0,0,R$27/OIS!R$5*1000)</f>
        <v>7.9633934614810764</v>
      </c>
      <c r="S103" s="348">
        <f>IF(S$27=0,0,S$27/OIS!S$5*1000)</f>
        <v>7.6306604534536788</v>
      </c>
      <c r="T103" s="348">
        <f>IF(T$27=0,0,T$27/OIS!T$5*1000)</f>
        <v>8.5670410010283984</v>
      </c>
      <c r="U103" s="348">
        <f>IF(U$27=0,0,U$27/OIS!U$5*1000)</f>
        <v>9.5057074524001681</v>
      </c>
      <c r="V103" s="348">
        <f>IF(V$27=0,0,V$27/OIS!V$5*1000)</f>
        <v>8.9868394756710632</v>
      </c>
      <c r="W103" s="348">
        <f>IF(W$27=0,0,W$27/OIS!W$5*1000)</f>
        <v>8.7077050730602554</v>
      </c>
      <c r="X103" s="348">
        <f>IF(X$27=0,0,X$27/OIS!X$5*1000)</f>
        <v>8.4380569937360601</v>
      </c>
      <c r="Y103" s="348">
        <f>IF(Y$27=0,0,Y$27/OIS!Y$5*1000)</f>
        <v>7.6412691181630858</v>
      </c>
      <c r="DA103" s="178"/>
    </row>
    <row r="104" spans="1:105" ht="12" customHeight="1" x14ac:dyDescent="0.25">
      <c r="A104" s="174" t="s">
        <v>3079</v>
      </c>
      <c r="B104" s="348">
        <f>IF(B$35=0,0,B$35/OIS!B$5*1000)</f>
        <v>2.5918817047364655</v>
      </c>
      <c r="C104" s="348">
        <f>IF(C$35=0,0,C$35/OIS!C$5*1000)</f>
        <v>2.4660492479274931</v>
      </c>
      <c r="D104" s="348">
        <f>IF(D$35=0,0,D$35/OIS!D$5*1000)</f>
        <v>2.6185129726283192</v>
      </c>
      <c r="E104" s="348">
        <f>IF(E$35=0,0,E$35/OIS!E$5*1000)</f>
        <v>2.6655355762864481</v>
      </c>
      <c r="F104" s="348">
        <f>IF(F$35=0,0,F$35/OIS!F$5*1000)</f>
        <v>2.4499364706892091</v>
      </c>
      <c r="G104" s="348">
        <f>IF(G$35=0,0,G$35/OIS!G$5*1000)</f>
        <v>3.1246817120164949</v>
      </c>
      <c r="H104" s="348">
        <f>IF(H$35=0,0,H$35/OIS!H$5*1000)</f>
        <v>2.825938264476354</v>
      </c>
      <c r="I104" s="348">
        <f>IF(I$35=0,0,I$35/OIS!I$5*1000)</f>
        <v>3.024485113273236</v>
      </c>
      <c r="J104" s="348">
        <f>IF(J$35=0,0,J$35/OIS!J$5*1000)</f>
        <v>3.2905830513169767</v>
      </c>
      <c r="K104" s="348">
        <f>IF(K$35=0,0,K$35/OIS!K$5*1000)</f>
        <v>2.674395223154252</v>
      </c>
      <c r="L104" s="348">
        <f>IF(L$35=0,0,L$35/OIS!L$5*1000)</f>
        <v>3.4399019289978989</v>
      </c>
      <c r="M104" s="348">
        <f>IF(M$35=0,0,M$35/OIS!M$5*1000)</f>
        <v>2.3357060701742784</v>
      </c>
      <c r="N104" s="348">
        <f>IF(N$35=0,0,N$35/OIS!N$5*1000)</f>
        <v>2.355355625960152</v>
      </c>
      <c r="O104" s="348">
        <f>IF(O$35=0,0,O$35/OIS!O$5*1000)</f>
        <v>2.217598569401098</v>
      </c>
      <c r="P104" s="348">
        <f>IF(P$35=0,0,P$35/OIS!P$5*1000)</f>
        <v>2.161184406231488</v>
      </c>
      <c r="Q104" s="348">
        <f>IF(Q$35=0,0,Q$35/OIS!Q$5*1000)</f>
        <v>2.1614165991130232</v>
      </c>
      <c r="R104" s="348">
        <f>IF(R$35=0,0,R$35/OIS!R$5*1000)</f>
        <v>2.1247821586009699</v>
      </c>
      <c r="S104" s="348">
        <f>IF(S$35=0,0,S$35/OIS!S$5*1000)</f>
        <v>2.0663686414989595</v>
      </c>
      <c r="T104" s="348">
        <f>IF(T$35=0,0,T$35/OIS!T$5*1000)</f>
        <v>2.5059278734931287</v>
      </c>
      <c r="U104" s="348">
        <f>IF(U$35=0,0,U$35/OIS!U$5*1000)</f>
        <v>2.8918121833742072</v>
      </c>
      <c r="V104" s="348">
        <f>IF(V$35=0,0,V$35/OIS!V$5*1000)</f>
        <v>2.764636509021893</v>
      </c>
      <c r="W104" s="348">
        <f>IF(W$35=0,0,W$35/OIS!W$5*1000)</f>
        <v>2.7335433121831869</v>
      </c>
      <c r="X104" s="348">
        <f>IF(X$35=0,0,X$35/OIS!X$5*1000)</f>
        <v>2.7010549277880957</v>
      </c>
      <c r="Y104" s="348">
        <f>IF(Y$35=0,0,Y$35/OIS!Y$5*1000)</f>
        <v>2.4915567255369191</v>
      </c>
      <c r="DA104" s="178"/>
    </row>
    <row r="105" spans="1:105" ht="12" customHeight="1" x14ac:dyDescent="0.25">
      <c r="A105" s="174" t="s">
        <v>3101</v>
      </c>
      <c r="B105" s="348">
        <f>IF(B$54=0,0,B$54/OIS!B$5*1000)</f>
        <v>1.1835129019138302</v>
      </c>
      <c r="C105" s="348">
        <f>IF(C$54=0,0,C$54/OIS!C$5*1000)</f>
        <v>1.2835077684480705</v>
      </c>
      <c r="D105" s="348">
        <f>IF(D$54=0,0,D$54/OIS!D$5*1000)</f>
        <v>1.3877925132617639</v>
      </c>
      <c r="E105" s="348">
        <f>IF(E$54=0,0,E$54/OIS!E$5*1000)</f>
        <v>1.6081738218395729</v>
      </c>
      <c r="F105" s="348">
        <f>IF(F$54=0,0,F$54/OIS!F$5*1000)</f>
        <v>1.5427043203672568</v>
      </c>
      <c r="G105" s="348">
        <f>IF(G$54=0,0,G$54/OIS!G$5*1000)</f>
        <v>1.9236869712978732</v>
      </c>
      <c r="H105" s="348">
        <f>IF(H$54=0,0,H$54/OIS!H$5*1000)</f>
        <v>1.759125158132844</v>
      </c>
      <c r="I105" s="348">
        <f>IF(I$54=0,0,I$54/OIS!I$5*1000)</f>
        <v>1.8565498403669853</v>
      </c>
      <c r="J105" s="348">
        <f>IF(J$54=0,0,J$54/OIS!J$5*1000)</f>
        <v>1.5375767953696802</v>
      </c>
      <c r="K105" s="348">
        <f>IF(K$54=0,0,K$54/OIS!K$5*1000)</f>
        <v>1.3997037533289109</v>
      </c>
      <c r="L105" s="348">
        <f>IF(L$54=0,0,L$54/OIS!L$5*1000)</f>
        <v>1.6500897307200642</v>
      </c>
      <c r="M105" s="348">
        <f>IF(M$54=0,0,M$54/OIS!M$5*1000)</f>
        <v>1.1920504437335619</v>
      </c>
      <c r="N105" s="348">
        <f>IF(N$54=0,0,N$54/OIS!N$5*1000)</f>
        <v>1.1909391329424892</v>
      </c>
      <c r="O105" s="348">
        <f>IF(O$54=0,0,O$54/OIS!O$5*1000)</f>
        <v>1.1252199862606591</v>
      </c>
      <c r="P105" s="348">
        <f>IF(P$54=0,0,P$54/OIS!P$5*1000)</f>
        <v>1.1020618790333243</v>
      </c>
      <c r="Q105" s="348">
        <f>IF(Q$54=0,0,Q$54/OIS!Q$5*1000)</f>
        <v>1.0702250261544619</v>
      </c>
      <c r="R105" s="348">
        <f>IF(R$54=0,0,R$54/OIS!R$5*1000)</f>
        <v>1.0733571851247004</v>
      </c>
      <c r="S105" s="348">
        <f>IF(S$54=0,0,S$54/OIS!S$5*1000)</f>
        <v>1.0460197069387474</v>
      </c>
      <c r="T105" s="348">
        <f>IF(T$54=0,0,T$54/OIS!T$5*1000)</f>
        <v>1.025772589119557</v>
      </c>
      <c r="U105" s="348">
        <f>IF(U$54=0,0,U$54/OIS!U$5*1000)</f>
        <v>1.0593165862700966</v>
      </c>
      <c r="V105" s="348">
        <f>IF(V$54=0,0,V$54/OIS!V$5*1000)</f>
        <v>1.0043492469393067</v>
      </c>
      <c r="W105" s="348">
        <f>IF(W$54=0,0,W$54/OIS!W$5*1000)</f>
        <v>0.96178673707923468</v>
      </c>
      <c r="X105" s="348">
        <f>IF(X$54=0,0,X$54/OIS!X$5*1000)</f>
        <v>0.91642299785452852</v>
      </c>
      <c r="Y105" s="348">
        <f>IF(Y$54=0,0,Y$54/OIS!Y$5*1000)</f>
        <v>0.85864662248298496</v>
      </c>
      <c r="DA105" s="178"/>
    </row>
    <row r="106" spans="1:105" ht="12" customHeight="1" x14ac:dyDescent="0.25">
      <c r="A106" s="174" t="s">
        <v>3122</v>
      </c>
      <c r="B106" s="348">
        <f>IF(B$68=0,0,B$68/OIS!B$5*1000)</f>
        <v>2.3510591121701685</v>
      </c>
      <c r="C106" s="348">
        <f>IF(C$68=0,0,C$68/OIS!C$5*1000)</f>
        <v>2.2466495391623229</v>
      </c>
      <c r="D106" s="348">
        <f>IF(D$68=0,0,D$68/OIS!D$5*1000)</f>
        <v>2.2107498443090567</v>
      </c>
      <c r="E106" s="348">
        <f>IF(E$68=0,0,E$68/OIS!E$5*1000)</f>
        <v>0.83513876158842404</v>
      </c>
      <c r="F106" s="348">
        <f>IF(F$68=0,0,F$68/OIS!F$5*1000)</f>
        <v>0.64788032230361514</v>
      </c>
      <c r="G106" s="348">
        <f>IF(G$68=0,0,G$68/OIS!G$5*1000)</f>
        <v>0.76387405115653473</v>
      </c>
      <c r="H106" s="348">
        <f>IF(H$68=0,0,H$68/OIS!H$5*1000)</f>
        <v>0.57593084053564736</v>
      </c>
      <c r="I106" s="348">
        <f>IF(I$68=0,0,I$68/OIS!I$5*1000)</f>
        <v>0.5316998703834398</v>
      </c>
      <c r="J106" s="348">
        <f>IF(J$68=0,0,J$68/OIS!J$5*1000)</f>
        <v>0.75688201038278091</v>
      </c>
      <c r="K106" s="348">
        <f>IF(K$68=0,0,K$68/OIS!K$5*1000)</f>
        <v>0.45208851440733405</v>
      </c>
      <c r="L106" s="348">
        <f>IF(L$68=0,0,L$68/OIS!L$5*1000)</f>
        <v>0.35443372165247633</v>
      </c>
      <c r="M106" s="348">
        <f>IF(M$68=0,0,M$68/OIS!M$5*1000)</f>
        <v>0.24095059932100266</v>
      </c>
      <c r="N106" s="348">
        <f>IF(N$68=0,0,N$68/OIS!N$5*1000)</f>
        <v>0.20537511057260502</v>
      </c>
      <c r="O106" s="348">
        <f>IF(O$68=0,0,O$68/OIS!O$5*1000)</f>
        <v>0.17809672165197235</v>
      </c>
      <c r="P106" s="348">
        <f>IF(P$68=0,0,P$68/OIS!P$5*1000)</f>
        <v>0.144187352422988</v>
      </c>
      <c r="Q106" s="348">
        <f>IF(Q$68=0,0,Q$68/OIS!Q$5*1000)</f>
        <v>0.13778759373630847</v>
      </c>
      <c r="R106" s="348">
        <f>IF(R$68=0,0,R$68/OIS!R$5*1000)</f>
        <v>0.15950738591549235</v>
      </c>
      <c r="S106" s="348">
        <f>IF(S$68=0,0,S$68/OIS!S$5*1000)</f>
        <v>0.15279620499252439</v>
      </c>
      <c r="T106" s="348">
        <f>IF(T$68=0,0,T$68/OIS!T$5*1000)</f>
        <v>0.12619859329187624</v>
      </c>
      <c r="U106" s="348">
        <f>IF(U$68=0,0,U$68/OIS!U$5*1000)</f>
        <v>0.11563224853947365</v>
      </c>
      <c r="V106" s="348">
        <f>IF(V$68=0,0,V$68/OIS!V$5*1000)</f>
        <v>0.10605959012898469</v>
      </c>
      <c r="W106" s="348">
        <f>IF(W$68=0,0,W$68/OIS!W$5*1000)</f>
        <v>9.8768713837935312E-2</v>
      </c>
      <c r="X106" s="348">
        <f>IF(X$68=0,0,X$68/OIS!X$5*1000)</f>
        <v>8.343690014086301E-2</v>
      </c>
      <c r="Y106" s="348">
        <f>IF(Y$68=0,0,Y$68/OIS!Y$5*1000)</f>
        <v>8.6955529097590134E-2</v>
      </c>
      <c r="DA106" s="178"/>
    </row>
    <row r="107" spans="1:105" ht="12" customHeight="1" x14ac:dyDescent="0.25">
      <c r="A107" s="41" t="s">
        <v>3120</v>
      </c>
      <c r="B107" s="333">
        <f>IF(B$69=0,0,B$69/OIS!B$5*1000)</f>
        <v>15.522731277020771</v>
      </c>
      <c r="C107" s="333">
        <f>IF(C$69=0,0,C$69/OIS!C$5*1000)</f>
        <v>17.485531283045699</v>
      </c>
      <c r="D107" s="333">
        <f>IF(D$69=0,0,D$69/OIS!D$5*1000)</f>
        <v>19.02139510949204</v>
      </c>
      <c r="E107" s="333">
        <f>IF(E$69=0,0,E$69/OIS!E$5*1000)</f>
        <v>23.20080530405049</v>
      </c>
      <c r="F107" s="333">
        <f>IF(F$69=0,0,F$69/OIS!F$5*1000)</f>
        <v>22.655423438920355</v>
      </c>
      <c r="G107" s="333">
        <f>IF(G$69=0,0,G$69/OIS!G$5*1000)</f>
        <v>27.974120936469522</v>
      </c>
      <c r="H107" s="333">
        <f>IF(H$69=0,0,H$69/OIS!H$5*1000)</f>
        <v>25.623646245994617</v>
      </c>
      <c r="I107" s="333">
        <f>IF(I$69=0,0,I$69/OIS!I$5*1000)</f>
        <v>26.70636128939768</v>
      </c>
      <c r="J107" s="333">
        <f>IF(J$69=0,0,J$69/OIS!J$5*1000)</f>
        <v>19.801056029134532</v>
      </c>
      <c r="K107" s="333">
        <f>IF(K$69=0,0,K$69/OIS!K$5*1000)</f>
        <v>19.490341556731302</v>
      </c>
      <c r="L107" s="333">
        <f>IF(L$69=0,0,L$69/OIS!L$5*1000)</f>
        <v>20.748768642278542</v>
      </c>
      <c r="M107" s="333">
        <f>IF(M$69=0,0,M$69/OIS!M$5*1000)</f>
        <v>15.521076913407889</v>
      </c>
      <c r="N107" s="333">
        <f>IF(N$69=0,0,N$69/OIS!N$5*1000)</f>
        <v>15.347099746601236</v>
      </c>
      <c r="O107" s="333">
        <f>IF(O$69=0,0,O$69/OIS!O$5*1000)</f>
        <v>14.555655043954731</v>
      </c>
      <c r="P107" s="333">
        <f>IF(P$69=0,0,P$69/OIS!P$5*1000)</f>
        <v>14.274057515586248</v>
      </c>
      <c r="Q107" s="333">
        <f>IF(Q$69=0,0,Q$69/OIS!Q$5*1000)</f>
        <v>13.675824715228725</v>
      </c>
      <c r="R107" s="333">
        <f>IF(R$69=0,0,R$69/OIS!R$5*1000)</f>
        <v>13.769949723382831</v>
      </c>
      <c r="S107" s="333">
        <f>IF(S$69=0,0,S$69/OIS!S$5*1000)</f>
        <v>13.389843296109117</v>
      </c>
      <c r="T107" s="333">
        <f>IF(T$69=0,0,T$69/OIS!T$5*1000)</f>
        <v>11.23494288279243</v>
      </c>
      <c r="U107" s="333">
        <f>IF(U$69=0,0,U$69/OIS!U$5*1000)</f>
        <v>10.192231412817755</v>
      </c>
      <c r="V107" s="333">
        <f>IF(V$69=0,0,V$69/OIS!V$5*1000)</f>
        <v>9.5621052905084998</v>
      </c>
      <c r="W107" s="333">
        <f>IF(W$69=0,0,W$69/OIS!W$5*1000)</f>
        <v>8.962823893313896</v>
      </c>
      <c r="X107" s="333">
        <f>IF(X$69=0,0,X$69/OIS!X$5*1000)</f>
        <v>8.2473361591321055</v>
      </c>
      <c r="Y107" s="333">
        <f>IF(Y$69=0,0,Y$69/OIS!Y$5*1000)</f>
        <v>7.8590378709030588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-0.249977111117893"/>
    <pageSetUpPr fitToPage="1"/>
  </sheetPr>
  <dimension ref="A1:DA107"/>
  <sheetViews>
    <sheetView zoomScaleNormal="10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useful energy demand"</f>
        <v>DE: Other industrial sectors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3">
        <v>2667.1656060442592</v>
      </c>
      <c r="C5" s="223">
        <v>2672.9481085104621</v>
      </c>
      <c r="D5" s="223">
        <v>2683.9489413533001</v>
      </c>
      <c r="E5" s="223">
        <v>1635.162228462402</v>
      </c>
      <c r="F5" s="223">
        <v>1723.9645950083</v>
      </c>
      <c r="G5" s="223">
        <v>1647.20410771414</v>
      </c>
      <c r="H5" s="223">
        <v>1740.460463689466</v>
      </c>
      <c r="I5" s="223">
        <v>1941.903021771368</v>
      </c>
      <c r="J5" s="223">
        <v>1586.3146449663359</v>
      </c>
      <c r="K5" s="223">
        <v>1346.136641575594</v>
      </c>
      <c r="L5" s="223">
        <v>1830.17563210912</v>
      </c>
      <c r="M5" s="223">
        <v>1789.057967708226</v>
      </c>
      <c r="N5" s="223">
        <v>1767.059896613488</v>
      </c>
      <c r="O5" s="223">
        <v>1696.2280865255921</v>
      </c>
      <c r="P5" s="223">
        <v>1723.10861827039</v>
      </c>
      <c r="Q5" s="223">
        <v>1734.5926407228801</v>
      </c>
      <c r="R5" s="223">
        <v>1759.8741281742041</v>
      </c>
      <c r="S5" s="223">
        <v>1765.979494653893</v>
      </c>
      <c r="T5" s="223">
        <v>2060.3227409037231</v>
      </c>
      <c r="U5" s="223">
        <v>2287.811777264063</v>
      </c>
      <c r="V5" s="223">
        <v>2227.9431093905182</v>
      </c>
      <c r="W5" s="223">
        <v>2353.7984809872041</v>
      </c>
      <c r="X5" s="223">
        <v>2356.3085809840409</v>
      </c>
      <c r="Y5" s="223">
        <v>2180.3536819951219</v>
      </c>
      <c r="DA5" s="89" t="s">
        <v>3123</v>
      </c>
    </row>
    <row r="6" spans="1:105" ht="12" customHeight="1" x14ac:dyDescent="0.25">
      <c r="A6" s="55" t="s">
        <v>91</v>
      </c>
      <c r="B6" s="259">
        <v>53.6127661603674</v>
      </c>
      <c r="C6" s="259">
        <v>56.80843666747176</v>
      </c>
      <c r="D6" s="259">
        <v>57.643360113477442</v>
      </c>
      <c r="E6" s="259">
        <v>38.545085756859898</v>
      </c>
      <c r="F6" s="259">
        <v>40.51129602143822</v>
      </c>
      <c r="G6" s="259">
        <v>39.164141935952813</v>
      </c>
      <c r="H6" s="259">
        <v>41.562862159729839</v>
      </c>
      <c r="I6" s="259">
        <v>45.621717786290681</v>
      </c>
      <c r="J6" s="259">
        <v>35.283968145857934</v>
      </c>
      <c r="K6" s="259">
        <v>31.90707468527452</v>
      </c>
      <c r="L6" s="259">
        <v>39.375094355552591</v>
      </c>
      <c r="M6" s="259">
        <v>39.132540071530997</v>
      </c>
      <c r="N6" s="259">
        <v>38.301602351104719</v>
      </c>
      <c r="O6" s="259">
        <v>36.678476679672471</v>
      </c>
      <c r="P6" s="259">
        <v>37.465140272871892</v>
      </c>
      <c r="Q6" s="259">
        <v>37.01221169041947</v>
      </c>
      <c r="R6" s="259">
        <v>37.793462552518832</v>
      </c>
      <c r="S6" s="259">
        <v>37.980934336934247</v>
      </c>
      <c r="T6" s="259">
        <v>38.729059480295341</v>
      </c>
      <c r="U6" s="259">
        <v>38.324894897790308</v>
      </c>
      <c r="V6" s="259">
        <v>36.939855711816477</v>
      </c>
      <c r="W6" s="259">
        <v>38.109100890440061</v>
      </c>
      <c r="X6" s="259">
        <v>36.788299848559021</v>
      </c>
      <c r="Y6" s="259">
        <v>34.727920010800837</v>
      </c>
      <c r="DA6" s="67" t="s">
        <v>3124</v>
      </c>
    </row>
    <row r="7" spans="1:105" ht="12" customHeight="1" x14ac:dyDescent="0.25">
      <c r="A7" s="173" t="s">
        <v>92</v>
      </c>
      <c r="B7" s="224">
        <v>8.357310590332105</v>
      </c>
      <c r="C7" s="224">
        <v>8.8812205689049044</v>
      </c>
      <c r="D7" s="224">
        <v>9.0367445994488556</v>
      </c>
      <c r="E7" s="224">
        <v>6.0592880317644244</v>
      </c>
      <c r="F7" s="224">
        <v>6.3842464258975724</v>
      </c>
      <c r="G7" s="224">
        <v>6.1746336960213677</v>
      </c>
      <c r="H7" s="224">
        <v>6.5801932117815989</v>
      </c>
      <c r="I7" s="224">
        <v>7.2667361100136096</v>
      </c>
      <c r="J7" s="224">
        <v>5.3682102945361647</v>
      </c>
      <c r="K7" s="224">
        <v>4.872004024401221</v>
      </c>
      <c r="L7" s="224">
        <v>6.138193984150381</v>
      </c>
      <c r="M7" s="224">
        <v>6.1672439201846547</v>
      </c>
      <c r="N7" s="224">
        <v>6.0590500182620843</v>
      </c>
      <c r="O7" s="224">
        <v>5.7927042882603708</v>
      </c>
      <c r="P7" s="224">
        <v>5.9245994485393823</v>
      </c>
      <c r="Q7" s="224">
        <v>5.8547933389004347</v>
      </c>
      <c r="R7" s="224">
        <v>5.9761575849706396</v>
      </c>
      <c r="S7" s="224">
        <v>6.0132726982881071</v>
      </c>
      <c r="T7" s="224">
        <v>6.140120130228734</v>
      </c>
      <c r="U7" s="224">
        <v>6.0670653267253982</v>
      </c>
      <c r="V7" s="224">
        <v>5.8536316195324698</v>
      </c>
      <c r="W7" s="224">
        <v>6.0332722049642937</v>
      </c>
      <c r="X7" s="224">
        <v>5.8249183236688893</v>
      </c>
      <c r="Y7" s="224">
        <v>5.5065897214541151</v>
      </c>
      <c r="DA7" s="177" t="s">
        <v>3125</v>
      </c>
    </row>
    <row r="8" spans="1:105" ht="12" customHeight="1" x14ac:dyDescent="0.25">
      <c r="A8" s="173" t="s">
        <v>93</v>
      </c>
      <c r="B8" s="224">
        <v>87.245521571843994</v>
      </c>
      <c r="C8" s="224">
        <v>92.851205996776315</v>
      </c>
      <c r="D8" s="224">
        <v>94.60910949382702</v>
      </c>
      <c r="E8" s="224">
        <v>63.524250690302438</v>
      </c>
      <c r="F8" s="224">
        <v>67.014351581102318</v>
      </c>
      <c r="G8" s="224">
        <v>64.828155741657682</v>
      </c>
      <c r="H8" s="224">
        <v>69.229458652409647</v>
      </c>
      <c r="I8" s="224">
        <v>76.681570249665114</v>
      </c>
      <c r="J8" s="224">
        <v>55.342497088038812</v>
      </c>
      <c r="K8" s="224">
        <v>50.322224867507693</v>
      </c>
      <c r="L8" s="224">
        <v>64.080765839744345</v>
      </c>
      <c r="M8" s="224">
        <v>64.737969163012067</v>
      </c>
      <c r="N8" s="224">
        <v>63.721428881208602</v>
      </c>
      <c r="O8" s="224">
        <v>60.870376158303941</v>
      </c>
      <c r="P8" s="224">
        <v>62.296347088102308</v>
      </c>
      <c r="Q8" s="224">
        <v>61.571834143719457</v>
      </c>
      <c r="R8" s="224">
        <v>62.836587163955357</v>
      </c>
      <c r="S8" s="224">
        <v>63.265822973736213</v>
      </c>
      <c r="T8" s="224">
        <v>64.644179202162633</v>
      </c>
      <c r="U8" s="224">
        <v>63.82831392375703</v>
      </c>
      <c r="V8" s="224">
        <v>61.613264901794111</v>
      </c>
      <c r="W8" s="224">
        <v>63.474715064990761</v>
      </c>
      <c r="X8" s="224">
        <v>61.286578311640483</v>
      </c>
      <c r="Y8" s="224">
        <v>57.978493845429249</v>
      </c>
      <c r="DA8" s="177" t="s">
        <v>3126</v>
      </c>
    </row>
    <row r="9" spans="1:105" ht="12" customHeight="1" x14ac:dyDescent="0.25">
      <c r="A9" s="173" t="s">
        <v>94</v>
      </c>
      <c r="B9" s="224">
        <v>18.177111816875328</v>
      </c>
      <c r="C9" s="224">
        <v>19.24669431905286</v>
      </c>
      <c r="D9" s="224">
        <v>19.51608674041567</v>
      </c>
      <c r="E9" s="224">
        <v>13.041118327897371</v>
      </c>
      <c r="F9" s="224">
        <v>13.69779583501823</v>
      </c>
      <c r="G9" s="224">
        <v>13.240842807652029</v>
      </c>
      <c r="H9" s="224">
        <v>14.03705249242145</v>
      </c>
      <c r="I9" s="224">
        <v>15.384151482739931</v>
      </c>
      <c r="J9" s="224">
        <v>12.03399590372711</v>
      </c>
      <c r="K9" s="224">
        <v>10.872795894268251</v>
      </c>
      <c r="L9" s="224">
        <v>13.349750364851049</v>
      </c>
      <c r="M9" s="224">
        <v>13.231456951014129</v>
      </c>
      <c r="N9" s="224">
        <v>12.938226405063711</v>
      </c>
      <c r="O9" s="224">
        <v>12.395102393125381</v>
      </c>
      <c r="P9" s="224">
        <v>12.65681832849738</v>
      </c>
      <c r="Q9" s="224">
        <v>12.50282521565277</v>
      </c>
      <c r="R9" s="224">
        <v>12.76793015560564</v>
      </c>
      <c r="S9" s="224">
        <v>12.82723565531813</v>
      </c>
      <c r="T9" s="224">
        <v>13.07536775904817</v>
      </c>
      <c r="U9" s="224">
        <v>12.943759164065121</v>
      </c>
      <c r="V9" s="224">
        <v>12.47283717281142</v>
      </c>
      <c r="W9" s="224">
        <v>12.87067873966271</v>
      </c>
      <c r="X9" s="224">
        <v>12.424197069643711</v>
      </c>
      <c r="Y9" s="224">
        <v>11.72410010709218</v>
      </c>
      <c r="DA9" s="177" t="s">
        <v>3127</v>
      </c>
    </row>
    <row r="10" spans="1:105" ht="12" customHeight="1" x14ac:dyDescent="0.25">
      <c r="A10" s="56" t="s">
        <v>95</v>
      </c>
      <c r="B10" s="260">
        <v>83.686119046242041</v>
      </c>
      <c r="C10" s="260">
        <v>87.091714135506606</v>
      </c>
      <c r="D10" s="260">
        <v>87.608460313446145</v>
      </c>
      <c r="E10" s="260">
        <v>57.484069025308052</v>
      </c>
      <c r="F10" s="260">
        <v>60.742535726186453</v>
      </c>
      <c r="G10" s="260">
        <v>58.598381445182852</v>
      </c>
      <c r="H10" s="260">
        <v>62.559681706748997</v>
      </c>
      <c r="I10" s="260">
        <v>68.83268823882598</v>
      </c>
      <c r="J10" s="260">
        <v>53.29466881660052</v>
      </c>
      <c r="K10" s="260">
        <v>47.988878634586577</v>
      </c>
      <c r="L10" s="260">
        <v>61.243974034057487</v>
      </c>
      <c r="M10" s="260">
        <v>60.151570714627738</v>
      </c>
      <c r="N10" s="260">
        <v>59.044693886942383</v>
      </c>
      <c r="O10" s="260">
        <v>56.048566243543</v>
      </c>
      <c r="P10" s="260">
        <v>57.739019629281323</v>
      </c>
      <c r="Q10" s="260">
        <v>57.401913574448272</v>
      </c>
      <c r="R10" s="260">
        <v>58.389029072891567</v>
      </c>
      <c r="S10" s="260">
        <v>58.787149609553282</v>
      </c>
      <c r="T10" s="260">
        <v>67.024338528923039</v>
      </c>
      <c r="U10" s="260">
        <v>78.125772284339462</v>
      </c>
      <c r="V10" s="260">
        <v>76.423057692217469</v>
      </c>
      <c r="W10" s="260">
        <v>80.444626113648212</v>
      </c>
      <c r="X10" s="260">
        <v>80.707890005366806</v>
      </c>
      <c r="Y10" s="260">
        <v>75.055633768908677</v>
      </c>
      <c r="DA10" s="68" t="s">
        <v>3128</v>
      </c>
    </row>
    <row r="11" spans="1:105" ht="12" customHeight="1" x14ac:dyDescent="0.25">
      <c r="A11" s="37" t="s">
        <v>159</v>
      </c>
      <c r="B11" s="226">
        <v>6.1030081900583193</v>
      </c>
      <c r="C11" s="226">
        <v>5.2821059837713786</v>
      </c>
      <c r="D11" s="226">
        <v>5.1726486127947791</v>
      </c>
      <c r="E11" s="226">
        <v>1.7257484800916609</v>
      </c>
      <c r="F11" s="226">
        <v>1.447958148591157</v>
      </c>
      <c r="G11" s="226">
        <v>1.348268781200457</v>
      </c>
      <c r="H11" s="226">
        <v>1.262071484597757</v>
      </c>
      <c r="I11" s="226">
        <v>1.435779656532826</v>
      </c>
      <c r="J11" s="226">
        <v>6.1293670852619071</v>
      </c>
      <c r="K11" s="226">
        <v>1.611581768896317</v>
      </c>
      <c r="L11" s="226">
        <v>3.1093996920145019</v>
      </c>
      <c r="M11" s="226">
        <v>1.611355244014544</v>
      </c>
      <c r="N11" s="226">
        <v>1.499471088513431</v>
      </c>
      <c r="O11" s="226">
        <v>1.4182423962371009</v>
      </c>
      <c r="P11" s="226">
        <v>1.059442798175956</v>
      </c>
      <c r="Q11" s="226">
        <v>1.065775387678614</v>
      </c>
      <c r="R11" s="226">
        <v>1.075309830524541</v>
      </c>
      <c r="S11" s="226">
        <v>1.0028710005990309</v>
      </c>
      <c r="T11" s="226">
        <v>21.841600442860631</v>
      </c>
      <c r="U11" s="226">
        <v>25.598639834354309</v>
      </c>
      <c r="V11" s="226">
        <v>26.158699867029942</v>
      </c>
      <c r="W11" s="226">
        <v>27.266243599503401</v>
      </c>
      <c r="X11" s="226">
        <v>28.5987917318079</v>
      </c>
      <c r="Y11" s="226">
        <v>26.775996619006531</v>
      </c>
      <c r="DA11" s="69" t="s">
        <v>3129</v>
      </c>
    </row>
    <row r="12" spans="1:105" ht="12" customHeight="1" x14ac:dyDescent="0.25">
      <c r="A12" s="37" t="s">
        <v>35</v>
      </c>
      <c r="B12" s="226">
        <v>13.166676514085241</v>
      </c>
      <c r="C12" s="226">
        <v>13.378480071713669</v>
      </c>
      <c r="D12" s="226">
        <v>12.94394698339808</v>
      </c>
      <c r="E12" s="226">
        <v>5.5762147990111028</v>
      </c>
      <c r="F12" s="226">
        <v>6.0402726559156843</v>
      </c>
      <c r="G12" s="226">
        <v>5.4143052950968453</v>
      </c>
      <c r="H12" s="226">
        <v>5.1811717284908294</v>
      </c>
      <c r="I12" s="226">
        <v>6.1161640025766584</v>
      </c>
      <c r="J12" s="226">
        <v>9.880368878910982</v>
      </c>
      <c r="K12" s="226">
        <v>6.6642186744617096</v>
      </c>
      <c r="L12" s="226">
        <v>16.551446651624111</v>
      </c>
      <c r="M12" s="226">
        <v>13.69903283613773</v>
      </c>
      <c r="N12" s="226">
        <v>14.23534589430011</v>
      </c>
      <c r="O12" s="226">
        <v>13.73604545608619</v>
      </c>
      <c r="P12" s="226">
        <v>14.067032201008431</v>
      </c>
      <c r="Q12" s="226">
        <v>14.77853646612858</v>
      </c>
      <c r="R12" s="226">
        <v>15.58226782892026</v>
      </c>
      <c r="S12" s="226">
        <v>15.9742198016437</v>
      </c>
      <c r="T12" s="226">
        <v>12.54651219554175</v>
      </c>
      <c r="U12" s="226">
        <v>26.293718391994162</v>
      </c>
      <c r="V12" s="226">
        <v>25.417768045674009</v>
      </c>
      <c r="W12" s="226">
        <v>27.68571586154912</v>
      </c>
      <c r="X12" s="226">
        <v>27.945330258551252</v>
      </c>
      <c r="Y12" s="226">
        <v>24.824268379778779</v>
      </c>
      <c r="DA12" s="69" t="s">
        <v>3130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3131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0.89842067441190876</v>
      </c>
      <c r="U14" s="226">
        <v>1.081195214332656</v>
      </c>
      <c r="V14" s="226">
        <v>1.042539914598855</v>
      </c>
      <c r="W14" s="226">
        <v>1.20220573007392</v>
      </c>
      <c r="X14" s="226">
        <v>1.24016205977787</v>
      </c>
      <c r="Y14" s="226">
        <v>1.4264768428849131</v>
      </c>
      <c r="DA14" s="69" t="s">
        <v>3132</v>
      </c>
    </row>
    <row r="15" spans="1:105" ht="12" customHeight="1" x14ac:dyDescent="0.25">
      <c r="A15" s="37" t="s">
        <v>40</v>
      </c>
      <c r="B15" s="226">
        <v>64.416434342098484</v>
      </c>
      <c r="C15" s="226">
        <v>68.431128080021566</v>
      </c>
      <c r="D15" s="226">
        <v>69.491864717253293</v>
      </c>
      <c r="E15" s="226">
        <v>50.182105746205281</v>
      </c>
      <c r="F15" s="226">
        <v>53.254304921679598</v>
      </c>
      <c r="G15" s="226">
        <v>51.83580736888554</v>
      </c>
      <c r="H15" s="226">
        <v>56.116438493660411</v>
      </c>
      <c r="I15" s="226">
        <v>61.280744579716497</v>
      </c>
      <c r="J15" s="226">
        <v>37.284932852427637</v>
      </c>
      <c r="K15" s="226">
        <v>39.713078191228547</v>
      </c>
      <c r="L15" s="226">
        <v>41.583127690418877</v>
      </c>
      <c r="M15" s="226">
        <v>44.841182634475473</v>
      </c>
      <c r="N15" s="226">
        <v>43.309876904128842</v>
      </c>
      <c r="O15" s="226">
        <v>40.894278391219707</v>
      </c>
      <c r="P15" s="226">
        <v>42.612544630096927</v>
      </c>
      <c r="Q15" s="226">
        <v>41.557601720641067</v>
      </c>
      <c r="R15" s="226">
        <v>41.73145141344677</v>
      </c>
      <c r="S15" s="226">
        <v>41.810058807310547</v>
      </c>
      <c r="T15" s="226">
        <v>31.73780521610874</v>
      </c>
      <c r="U15" s="226">
        <v>25.152218843658328</v>
      </c>
      <c r="V15" s="226">
        <v>23.804049864914671</v>
      </c>
      <c r="W15" s="226">
        <v>24.29046092252177</v>
      </c>
      <c r="X15" s="226">
        <v>22.923605955229789</v>
      </c>
      <c r="Y15" s="226">
        <v>22.028891927238451</v>
      </c>
      <c r="DA15" s="69" t="s">
        <v>3133</v>
      </c>
    </row>
    <row r="16" spans="1:105" ht="12" customHeight="1" x14ac:dyDescent="0.25">
      <c r="A16" s="57" t="s">
        <v>3057</v>
      </c>
      <c r="B16" s="261">
        <v>566.76834871618189</v>
      </c>
      <c r="C16" s="261">
        <v>497.79596250007239</v>
      </c>
      <c r="D16" s="261">
        <v>492.7168594511615</v>
      </c>
      <c r="E16" s="261">
        <v>268.28990767060509</v>
      </c>
      <c r="F16" s="261">
        <v>274.66613128208468</v>
      </c>
      <c r="G16" s="261">
        <v>264.0322543834107</v>
      </c>
      <c r="H16" s="261">
        <v>275.98293538661471</v>
      </c>
      <c r="I16" s="261">
        <v>311.11702106325492</v>
      </c>
      <c r="J16" s="261">
        <v>325.91226957263638</v>
      </c>
      <c r="K16" s="261">
        <v>253.79004691150851</v>
      </c>
      <c r="L16" s="261">
        <v>374.82718787694358</v>
      </c>
      <c r="M16" s="261">
        <v>348.18250535205658</v>
      </c>
      <c r="N16" s="261">
        <v>345.63434795153859</v>
      </c>
      <c r="O16" s="261">
        <v>332.12850461455719</v>
      </c>
      <c r="P16" s="261">
        <v>334.47005033047702</v>
      </c>
      <c r="Q16" s="261">
        <v>351.20737129014321</v>
      </c>
      <c r="R16" s="261">
        <v>348.14882083074588</v>
      </c>
      <c r="S16" s="261">
        <v>346.41569207548139</v>
      </c>
      <c r="T16" s="261">
        <v>493.22869423205651</v>
      </c>
      <c r="U16" s="261">
        <v>619.42072584451626</v>
      </c>
      <c r="V16" s="261">
        <v>609.10797485409273</v>
      </c>
      <c r="W16" s="261">
        <v>664.87608204686148</v>
      </c>
      <c r="X16" s="261">
        <v>691.33302342001286</v>
      </c>
      <c r="Y16" s="261">
        <v>628.82278796477294</v>
      </c>
      <c r="DA16" s="70" t="s">
        <v>3134</v>
      </c>
    </row>
    <row r="17" spans="1:105" ht="12" customHeight="1" x14ac:dyDescent="0.25">
      <c r="A17" s="46" t="s">
        <v>28</v>
      </c>
      <c r="B17" s="229">
        <v>4.6912063838309974</v>
      </c>
      <c r="C17" s="229">
        <v>5.7584225425271516</v>
      </c>
      <c r="D17" s="229">
        <v>5.5969466702147024</v>
      </c>
      <c r="E17" s="229">
        <v>6.3257114194727864</v>
      </c>
      <c r="F17" s="229">
        <v>12.904593887663379</v>
      </c>
      <c r="G17" s="229">
        <v>5.7003642681662203</v>
      </c>
      <c r="H17" s="229">
        <v>9.1246139724567819</v>
      </c>
      <c r="I17" s="229">
        <v>6.1376258488648956</v>
      </c>
      <c r="J17" s="229">
        <v>4.9543275108986728</v>
      </c>
      <c r="K17" s="229">
        <v>3.5909998896280682</v>
      </c>
      <c r="L17" s="229">
        <v>4.1539011672757091</v>
      </c>
      <c r="M17" s="229">
        <v>4.6822434370775907</v>
      </c>
      <c r="N17" s="229">
        <v>3.9465393847571448</v>
      </c>
      <c r="O17" s="229">
        <v>5.3549258963340183</v>
      </c>
      <c r="P17" s="229">
        <v>5.1347020236153078</v>
      </c>
      <c r="Q17" s="229">
        <v>3.0736051885662579</v>
      </c>
      <c r="R17" s="229">
        <v>3.1491720182607499</v>
      </c>
      <c r="S17" s="229">
        <v>3.030142435224584</v>
      </c>
      <c r="T17" s="229">
        <v>8.4494208768519385</v>
      </c>
      <c r="U17" s="229">
        <v>8.6104340578833085</v>
      </c>
      <c r="V17" s="229">
        <v>2.9700564943501782</v>
      </c>
      <c r="W17" s="229">
        <v>3.350933744150153</v>
      </c>
      <c r="X17" s="229">
        <v>3.823652153490924</v>
      </c>
      <c r="Y17" s="229">
        <v>1.771171005102836</v>
      </c>
      <c r="DA17" s="73" t="s">
        <v>3135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8.8628847827833841</v>
      </c>
      <c r="F18" s="229">
        <v>0</v>
      </c>
      <c r="G18" s="229">
        <v>6.6236135867814117</v>
      </c>
      <c r="H18" s="229">
        <v>14.774684281211661</v>
      </c>
      <c r="I18" s="229">
        <v>15.81318554835752</v>
      </c>
      <c r="J18" s="229">
        <v>9.5818145896321454</v>
      </c>
      <c r="K18" s="229">
        <v>18.208578636465671</v>
      </c>
      <c r="L18" s="229">
        <v>20.707770375853659</v>
      </c>
      <c r="M18" s="229">
        <v>21.064828046867358</v>
      </c>
      <c r="N18" s="229">
        <v>13.92418938101328</v>
      </c>
      <c r="O18" s="229">
        <v>8.9257756225602058</v>
      </c>
      <c r="P18" s="229">
        <v>23.550878416767151</v>
      </c>
      <c r="Q18" s="229">
        <v>30.97314813735828</v>
      </c>
      <c r="R18" s="229">
        <v>2.4980713922355902</v>
      </c>
      <c r="S18" s="229">
        <v>1.8924783274512711</v>
      </c>
      <c r="T18" s="229">
        <v>11.861660520974519</v>
      </c>
      <c r="U18" s="229">
        <v>14.92272150588837</v>
      </c>
      <c r="V18" s="229">
        <v>20.66222977738374</v>
      </c>
      <c r="W18" s="229">
        <v>21.810131431682532</v>
      </c>
      <c r="X18" s="229">
        <v>18.366426468784951</v>
      </c>
      <c r="Y18" s="229">
        <v>13.774819851588839</v>
      </c>
      <c r="DA18" s="73" t="s">
        <v>3136</v>
      </c>
    </row>
    <row r="19" spans="1:105" ht="12" customHeight="1" x14ac:dyDescent="0.25">
      <c r="A19" s="46" t="s">
        <v>31</v>
      </c>
      <c r="B19" s="229">
        <v>27.606148027101181</v>
      </c>
      <c r="C19" s="229">
        <v>36.169292878971909</v>
      </c>
      <c r="D19" s="229">
        <v>25.878192198594022</v>
      </c>
      <c r="E19" s="229">
        <v>2.8431334109292292</v>
      </c>
      <c r="F19" s="229">
        <v>3.0839243617091321</v>
      </c>
      <c r="G19" s="229">
        <v>1.906535020562879</v>
      </c>
      <c r="H19" s="229">
        <v>2.0619947856635492</v>
      </c>
      <c r="I19" s="229">
        <v>10.75524193461489</v>
      </c>
      <c r="J19" s="229">
        <v>6.3233921092732572</v>
      </c>
      <c r="K19" s="229">
        <v>4.7173675058751297</v>
      </c>
      <c r="L19" s="229">
        <v>6.8915372032608673</v>
      </c>
      <c r="M19" s="229">
        <v>1.982670361474397</v>
      </c>
      <c r="N19" s="229">
        <v>3.654444000354359</v>
      </c>
      <c r="O19" s="229">
        <v>2.4037540349661599</v>
      </c>
      <c r="P19" s="229">
        <v>2.5573465079744642</v>
      </c>
      <c r="Q19" s="229">
        <v>1.4184032410039651</v>
      </c>
      <c r="R19" s="229">
        <v>1.1946640859977531</v>
      </c>
      <c r="S19" s="229">
        <v>1.924186673250518</v>
      </c>
      <c r="T19" s="229">
        <v>2.3118151621215639</v>
      </c>
      <c r="U19" s="229">
        <v>2.000204220118063</v>
      </c>
      <c r="V19" s="229">
        <v>1.4600754778999629</v>
      </c>
      <c r="W19" s="229">
        <v>1.3883966984730729</v>
      </c>
      <c r="X19" s="229">
        <v>21.04900697331399</v>
      </c>
      <c r="Y19" s="229">
        <v>1.6680845706157399</v>
      </c>
      <c r="DA19" s="73" t="s">
        <v>3137</v>
      </c>
    </row>
    <row r="20" spans="1:105" ht="12" customHeight="1" x14ac:dyDescent="0.25">
      <c r="A20" s="46" t="s">
        <v>159</v>
      </c>
      <c r="B20" s="229">
        <v>41.960882489275328</v>
      </c>
      <c r="C20" s="229">
        <v>46.19717509804557</v>
      </c>
      <c r="D20" s="229">
        <v>45.33453049931088</v>
      </c>
      <c r="E20" s="229">
        <v>35.271225128909641</v>
      </c>
      <c r="F20" s="229">
        <v>32.90015078342168</v>
      </c>
      <c r="G20" s="229">
        <v>28.93590591650656</v>
      </c>
      <c r="H20" s="229">
        <v>27.62541041904975</v>
      </c>
      <c r="I20" s="229">
        <v>30.244972757303358</v>
      </c>
      <c r="J20" s="229">
        <v>70.434950653264366</v>
      </c>
      <c r="K20" s="229">
        <v>22.656546735487201</v>
      </c>
      <c r="L20" s="229">
        <v>39.498841386471369</v>
      </c>
      <c r="M20" s="229">
        <v>22.939105087608919</v>
      </c>
      <c r="N20" s="229">
        <v>20.95413508213376</v>
      </c>
      <c r="O20" s="229">
        <v>19.9729226133034</v>
      </c>
      <c r="P20" s="229">
        <v>15.10847042346399</v>
      </c>
      <c r="Q20" s="229">
        <v>13.99627190523271</v>
      </c>
      <c r="R20" s="229">
        <v>15.31949500269881</v>
      </c>
      <c r="S20" s="229">
        <v>14.48117801122422</v>
      </c>
      <c r="T20" s="229">
        <v>222.26625042885951</v>
      </c>
      <c r="U20" s="229">
        <v>232.61236162989681</v>
      </c>
      <c r="V20" s="229">
        <v>237.77431618254781</v>
      </c>
      <c r="W20" s="229">
        <v>222.83059066886321</v>
      </c>
      <c r="X20" s="229">
        <v>209.5168647719224</v>
      </c>
      <c r="Y20" s="229">
        <v>207.14294788440921</v>
      </c>
      <c r="DA20" s="73" t="s">
        <v>3138</v>
      </c>
    </row>
    <row r="21" spans="1:105" ht="12" customHeight="1" x14ac:dyDescent="0.25">
      <c r="A21" s="46" t="s">
        <v>32</v>
      </c>
      <c r="B21" s="229">
        <v>3.1839155513102071</v>
      </c>
      <c r="C21" s="229">
        <v>4.2426914683916443</v>
      </c>
      <c r="D21" s="229">
        <v>3.415086481258792</v>
      </c>
      <c r="E21" s="229">
        <v>2.304517263388477</v>
      </c>
      <c r="F21" s="229">
        <v>1.954119403877195</v>
      </c>
      <c r="G21" s="229">
        <v>1.904086295400603</v>
      </c>
      <c r="H21" s="229">
        <v>1.720372169511307</v>
      </c>
      <c r="I21" s="229">
        <v>1.597388535822593</v>
      </c>
      <c r="J21" s="229">
        <v>1.9645769786094069</v>
      </c>
      <c r="K21" s="229">
        <v>1.197065533133588</v>
      </c>
      <c r="L21" s="229">
        <v>1.386908199345535</v>
      </c>
      <c r="M21" s="229">
        <v>0.92833662160696551</v>
      </c>
      <c r="N21" s="229">
        <v>0.41408735424853482</v>
      </c>
      <c r="O21" s="229">
        <v>0.47441492793102741</v>
      </c>
      <c r="P21" s="229">
        <v>0.39421106467690098</v>
      </c>
      <c r="Q21" s="229">
        <v>0.31392562104371502</v>
      </c>
      <c r="R21" s="229">
        <v>0.37370650990004289</v>
      </c>
      <c r="S21" s="229">
        <v>0.33737776366087008</v>
      </c>
      <c r="T21" s="229">
        <v>0.1974026328534918</v>
      </c>
      <c r="U21" s="229">
        <v>0.20190261332671841</v>
      </c>
      <c r="V21" s="229">
        <v>0</v>
      </c>
      <c r="W21" s="229">
        <v>0</v>
      </c>
      <c r="X21" s="229">
        <v>0</v>
      </c>
      <c r="Y21" s="229">
        <v>4.7553932109216553E-2</v>
      </c>
      <c r="DA21" s="73" t="s">
        <v>3139</v>
      </c>
    </row>
    <row r="22" spans="1:105" ht="12" customHeight="1" x14ac:dyDescent="0.25">
      <c r="A22" s="46" t="s">
        <v>33</v>
      </c>
      <c r="B22" s="229">
        <v>131.4053344924539</v>
      </c>
      <c r="C22" s="229">
        <v>0</v>
      </c>
      <c r="D22" s="229">
        <v>0</v>
      </c>
      <c r="E22" s="229">
        <v>3.106437194790852</v>
      </c>
      <c r="F22" s="229">
        <v>4.1155692122745773</v>
      </c>
      <c r="G22" s="229">
        <v>4.6829357008283967</v>
      </c>
      <c r="H22" s="229">
        <v>4.3992524565556819</v>
      </c>
      <c r="I22" s="229">
        <v>4.3992524565548417</v>
      </c>
      <c r="J22" s="229">
        <v>3.548235237565629</v>
      </c>
      <c r="K22" s="229">
        <v>4.4290499581279761</v>
      </c>
      <c r="L22" s="229">
        <v>1.1644979648358971</v>
      </c>
      <c r="M22" s="229">
        <v>2.378239570429967</v>
      </c>
      <c r="N22" s="229">
        <v>2.6917203162789232</v>
      </c>
      <c r="O22" s="229">
        <v>2.9754035605554781</v>
      </c>
      <c r="P22" s="229">
        <v>2.653301580762577</v>
      </c>
      <c r="Q22" s="229">
        <v>2.6792404570694299</v>
      </c>
      <c r="R22" s="229">
        <v>3.304837815479698</v>
      </c>
      <c r="S22" s="229">
        <v>3.8746091522994361</v>
      </c>
      <c r="T22" s="229">
        <v>26.782545300774011</v>
      </c>
      <c r="U22" s="229">
        <v>27.993900873962751</v>
      </c>
      <c r="V22" s="229">
        <v>27.748271365093771</v>
      </c>
      <c r="W22" s="229">
        <v>100.2313337613332</v>
      </c>
      <c r="X22" s="229">
        <v>145.0061597900135</v>
      </c>
      <c r="Y22" s="229">
        <v>136.40328332862609</v>
      </c>
      <c r="DA22" s="73" t="s">
        <v>3140</v>
      </c>
    </row>
    <row r="23" spans="1:105" ht="12" customHeight="1" x14ac:dyDescent="0.25">
      <c r="A23" s="46" t="s">
        <v>35</v>
      </c>
      <c r="B23" s="229">
        <v>105.0809592945736</v>
      </c>
      <c r="C23" s="229">
        <v>150.9117214334336</v>
      </c>
      <c r="D23" s="229">
        <v>160.3168921893166</v>
      </c>
      <c r="E23" s="229">
        <v>103.73908413035019</v>
      </c>
      <c r="F23" s="229">
        <v>104.60700006741121</v>
      </c>
      <c r="G23" s="229">
        <v>105.1682096338814</v>
      </c>
      <c r="H23" s="229">
        <v>105.7278478516958</v>
      </c>
      <c r="I23" s="229">
        <v>120.0813041346948</v>
      </c>
      <c r="J23" s="229">
        <v>110.5803916765425</v>
      </c>
      <c r="K23" s="229">
        <v>89.988750026324979</v>
      </c>
      <c r="L23" s="229">
        <v>203.27224945131471</v>
      </c>
      <c r="M23" s="229">
        <v>187.3005241582334</v>
      </c>
      <c r="N23" s="229">
        <v>192.84341420092031</v>
      </c>
      <c r="O23" s="229">
        <v>185.52587928760701</v>
      </c>
      <c r="P23" s="229">
        <v>193.3743781532722</v>
      </c>
      <c r="Q23" s="229">
        <v>185.22052609761511</v>
      </c>
      <c r="R23" s="229">
        <v>211.22000700679919</v>
      </c>
      <c r="S23" s="229">
        <v>221.0246213629886</v>
      </c>
      <c r="T23" s="229">
        <v>124.25528770669661</v>
      </c>
      <c r="U23" s="229">
        <v>231.37244023485309</v>
      </c>
      <c r="V23" s="229">
        <v>223.9801373637118</v>
      </c>
      <c r="W23" s="229">
        <v>219.62705596881881</v>
      </c>
      <c r="X23" s="229">
        <v>199.00240174908521</v>
      </c>
      <c r="Y23" s="229">
        <v>186.47967443730579</v>
      </c>
      <c r="DA23" s="73" t="s">
        <v>3141</v>
      </c>
    </row>
    <row r="24" spans="1:105" ht="12" customHeight="1" x14ac:dyDescent="0.25">
      <c r="A24" s="46" t="s">
        <v>36</v>
      </c>
      <c r="B24" s="229">
        <v>5.4414585653898024</v>
      </c>
      <c r="C24" s="229">
        <v>4.8371085955640591</v>
      </c>
      <c r="D24" s="229">
        <v>4.6326678056771282</v>
      </c>
      <c r="E24" s="229">
        <v>0</v>
      </c>
      <c r="F24" s="229">
        <v>0</v>
      </c>
      <c r="G24" s="229">
        <v>7.8172782329193492E-3</v>
      </c>
      <c r="H24" s="229">
        <v>0</v>
      </c>
      <c r="I24" s="229">
        <v>0</v>
      </c>
      <c r="J24" s="229">
        <v>0</v>
      </c>
      <c r="K24" s="229">
        <v>0</v>
      </c>
      <c r="L24" s="229">
        <v>4.6903669397462419E-2</v>
      </c>
      <c r="M24" s="229">
        <v>8.5990060562082915E-2</v>
      </c>
      <c r="N24" s="229">
        <v>0.16416284289107461</v>
      </c>
      <c r="O24" s="229">
        <v>0.26578745991919628</v>
      </c>
      <c r="P24" s="229">
        <v>0.1876146775899814</v>
      </c>
      <c r="Q24" s="229">
        <v>0.1876146775898257</v>
      </c>
      <c r="R24" s="229">
        <v>0.19543195582272771</v>
      </c>
      <c r="S24" s="229">
        <v>0.15634556465818761</v>
      </c>
      <c r="T24" s="229">
        <v>0.14852828642530419</v>
      </c>
      <c r="U24" s="229">
        <v>0.1172591734936676</v>
      </c>
      <c r="V24" s="229">
        <v>0.104657720982214</v>
      </c>
      <c r="W24" s="229">
        <v>0.16804021289465501</v>
      </c>
      <c r="X24" s="229">
        <v>7.3920182970405104E-2</v>
      </c>
      <c r="Y24" s="229">
        <v>7.0449311434993278E-2</v>
      </c>
      <c r="DA24" s="73" t="s">
        <v>3142</v>
      </c>
    </row>
    <row r="25" spans="1:105" ht="12" customHeight="1" x14ac:dyDescent="0.25">
      <c r="A25" s="46" t="s">
        <v>38</v>
      </c>
      <c r="B25" s="229">
        <v>106.197226720706</v>
      </c>
      <c r="C25" s="229">
        <v>106.19722672078539</v>
      </c>
      <c r="D25" s="229">
        <v>106.1972267207985</v>
      </c>
      <c r="E25" s="229">
        <v>19.715991041285971</v>
      </c>
      <c r="F25" s="229">
        <v>31.90943695581797</v>
      </c>
      <c r="G25" s="229">
        <v>35.701005442270663</v>
      </c>
      <c r="H25" s="229">
        <v>29.581425074501311</v>
      </c>
      <c r="I25" s="229">
        <v>46.030115625556483</v>
      </c>
      <c r="J25" s="229">
        <v>57.519588261037548</v>
      </c>
      <c r="K25" s="229">
        <v>40.390351000773187</v>
      </c>
      <c r="L25" s="229">
        <v>35.277919828600488</v>
      </c>
      <c r="M25" s="229">
        <v>32.318100751817568</v>
      </c>
      <c r="N25" s="229">
        <v>35.995532516936919</v>
      </c>
      <c r="O25" s="229">
        <v>33.329029742023948</v>
      </c>
      <c r="P25" s="229">
        <v>31.357002184606859</v>
      </c>
      <c r="Q25" s="229">
        <v>48.17624442078597</v>
      </c>
      <c r="R25" s="229">
        <v>41.853292074204212</v>
      </c>
      <c r="S25" s="229">
        <v>35.938025064330347</v>
      </c>
      <c r="T25" s="229">
        <v>36.993250462380672</v>
      </c>
      <c r="U25" s="229">
        <v>36.17850252567716</v>
      </c>
      <c r="V25" s="229">
        <v>31.804212126341721</v>
      </c>
      <c r="W25" s="229">
        <v>32.45418875117484</v>
      </c>
      <c r="X25" s="229">
        <v>28.869809979579578</v>
      </c>
      <c r="Y25" s="229">
        <v>27.825402950436601</v>
      </c>
      <c r="DA25" s="73" t="s">
        <v>3143</v>
      </c>
    </row>
    <row r="26" spans="1:105" ht="12" customHeight="1" x14ac:dyDescent="0.25">
      <c r="A26" s="46" t="s">
        <v>39</v>
      </c>
      <c r="B26" s="229">
        <v>141.20121719154091</v>
      </c>
      <c r="C26" s="229">
        <v>143.4823237623531</v>
      </c>
      <c r="D26" s="229">
        <v>141.3453168859908</v>
      </c>
      <c r="E26" s="229">
        <v>86.120923298694564</v>
      </c>
      <c r="F26" s="229">
        <v>83.191336609909555</v>
      </c>
      <c r="G26" s="229">
        <v>73.401781240779655</v>
      </c>
      <c r="H26" s="229">
        <v>80.96733437596879</v>
      </c>
      <c r="I26" s="229">
        <v>76.05793422148551</v>
      </c>
      <c r="J26" s="229">
        <v>61.004992555812933</v>
      </c>
      <c r="K26" s="229">
        <v>68.611337625692741</v>
      </c>
      <c r="L26" s="229">
        <v>62.426658630587831</v>
      </c>
      <c r="M26" s="229">
        <v>74.502467256378353</v>
      </c>
      <c r="N26" s="229">
        <v>71.046122872004247</v>
      </c>
      <c r="O26" s="229">
        <v>72.900611469356846</v>
      </c>
      <c r="P26" s="229">
        <v>60.152145297747573</v>
      </c>
      <c r="Q26" s="229">
        <v>65.168391543877917</v>
      </c>
      <c r="R26" s="229">
        <v>69.04014296934713</v>
      </c>
      <c r="S26" s="229">
        <v>63.756727720393449</v>
      </c>
      <c r="T26" s="229">
        <v>59.962532854118862</v>
      </c>
      <c r="U26" s="229">
        <v>65.410999009416329</v>
      </c>
      <c r="V26" s="229">
        <v>62.60401834578154</v>
      </c>
      <c r="W26" s="229">
        <v>63.015410809471078</v>
      </c>
      <c r="X26" s="229">
        <v>65.624781350851848</v>
      </c>
      <c r="Y26" s="229">
        <v>53.639400693143727</v>
      </c>
      <c r="DA26" s="73" t="s">
        <v>3144</v>
      </c>
    </row>
    <row r="27" spans="1:105" ht="12" customHeight="1" x14ac:dyDescent="0.25">
      <c r="A27" s="57" t="s">
        <v>3069</v>
      </c>
      <c r="B27" s="261">
        <f t="shared" ref="B27:Y27" si="0">B28+B34</f>
        <v>390.14563509988704</v>
      </c>
      <c r="C27" s="261">
        <f t="shared" si="0"/>
        <v>388.12284355012122</v>
      </c>
      <c r="D27" s="261">
        <f t="shared" si="0"/>
        <v>381.04065561151731</v>
      </c>
      <c r="E27" s="261">
        <f t="shared" si="0"/>
        <v>206.23666046645712</v>
      </c>
      <c r="F27" s="261">
        <f t="shared" si="0"/>
        <v>231.69185925565108</v>
      </c>
      <c r="G27" s="261">
        <f t="shared" si="0"/>
        <v>203.92626689083903</v>
      </c>
      <c r="H27" s="261">
        <f t="shared" si="0"/>
        <v>206.09039863673746</v>
      </c>
      <c r="I27" s="261">
        <f t="shared" si="0"/>
        <v>232.32574118680589</v>
      </c>
      <c r="J27" s="261">
        <f t="shared" si="0"/>
        <v>240.88861170226096</v>
      </c>
      <c r="K27" s="261">
        <f t="shared" si="0"/>
        <v>182.65151736540747</v>
      </c>
      <c r="L27" s="261">
        <f t="shared" si="0"/>
        <v>266.83931909222451</v>
      </c>
      <c r="M27" s="261">
        <f t="shared" si="0"/>
        <v>244.21478807265333</v>
      </c>
      <c r="N27" s="261">
        <f t="shared" si="0"/>
        <v>240.51504821412735</v>
      </c>
      <c r="O27" s="261">
        <f t="shared" si="0"/>
        <v>238.61675856539034</v>
      </c>
      <c r="P27" s="261">
        <f t="shared" si="0"/>
        <v>237.27770096879246</v>
      </c>
      <c r="Q27" s="261">
        <f t="shared" si="0"/>
        <v>241.55300252934899</v>
      </c>
      <c r="R27" s="261">
        <f t="shared" si="0"/>
        <v>247.31579857165792</v>
      </c>
      <c r="S27" s="261">
        <f t="shared" si="0"/>
        <v>246.2906656482632</v>
      </c>
      <c r="T27" s="261">
        <f t="shared" si="0"/>
        <v>323.06939149472657</v>
      </c>
      <c r="U27" s="261">
        <f t="shared" si="0"/>
        <v>391.89206000399173</v>
      </c>
      <c r="V27" s="261">
        <f t="shared" si="0"/>
        <v>381.90684971992494</v>
      </c>
      <c r="W27" s="261">
        <f t="shared" si="0"/>
        <v>406.27595701634073</v>
      </c>
      <c r="X27" s="261">
        <f t="shared" si="0"/>
        <v>412.52557861637513</v>
      </c>
      <c r="Y27" s="261">
        <f t="shared" si="0"/>
        <v>372.15530022227313</v>
      </c>
      <c r="DA27" s="70"/>
    </row>
    <row r="28" spans="1:105" ht="12" customHeight="1" x14ac:dyDescent="0.25">
      <c r="A28" s="60" t="s">
        <v>3070</v>
      </c>
      <c r="B28" s="262">
        <v>337.80744773866797</v>
      </c>
      <c r="C28" s="262">
        <v>332.14087075526442</v>
      </c>
      <c r="D28" s="262">
        <v>323.7273733124934</v>
      </c>
      <c r="E28" s="262">
        <v>167.57500349799079</v>
      </c>
      <c r="F28" s="262">
        <v>190.73516467484791</v>
      </c>
      <c r="G28" s="262">
        <v>164.27685668651961</v>
      </c>
      <c r="H28" s="262">
        <v>163.45556838241899</v>
      </c>
      <c r="I28" s="262">
        <v>184.6332253600755</v>
      </c>
      <c r="J28" s="262">
        <v>209.12813303006081</v>
      </c>
      <c r="K28" s="262">
        <v>153.57335721871141</v>
      </c>
      <c r="L28" s="262">
        <v>228.39437519488769</v>
      </c>
      <c r="M28" s="262">
        <v>204.64635066823641</v>
      </c>
      <c r="N28" s="262">
        <v>201.32372794693279</v>
      </c>
      <c r="O28" s="262">
        <v>201.28114294888931</v>
      </c>
      <c r="P28" s="262">
        <v>198.98556827576871</v>
      </c>
      <c r="Q28" s="262">
        <v>203.68680146890429</v>
      </c>
      <c r="R28" s="262">
        <v>208.6954519593439</v>
      </c>
      <c r="S28" s="262">
        <v>207.3267502899082</v>
      </c>
      <c r="T28" s="262">
        <v>283.16705487696311</v>
      </c>
      <c r="U28" s="262">
        <v>352.5887993477815</v>
      </c>
      <c r="V28" s="262">
        <v>343.90544499638941</v>
      </c>
      <c r="W28" s="262">
        <v>367.18650422872292</v>
      </c>
      <c r="X28" s="262">
        <v>374.77565003842022</v>
      </c>
      <c r="Y28" s="262">
        <v>336.35879937552761</v>
      </c>
      <c r="DA28" s="72" t="s">
        <v>3145</v>
      </c>
    </row>
    <row r="29" spans="1:105" ht="12" customHeight="1" x14ac:dyDescent="0.25">
      <c r="A29" s="59" t="s">
        <v>28</v>
      </c>
      <c r="B29" s="230">
        <v>11.528962075001241</v>
      </c>
      <c r="C29" s="230">
        <v>13.35800474322323</v>
      </c>
      <c r="D29" s="230">
        <v>13.630888863127719</v>
      </c>
      <c r="E29" s="230">
        <v>17.759314598792379</v>
      </c>
      <c r="F29" s="230">
        <v>37.836292469002018</v>
      </c>
      <c r="G29" s="230">
        <v>16.482790612459191</v>
      </c>
      <c r="H29" s="230">
        <v>15.79871090776177</v>
      </c>
      <c r="I29" s="230">
        <v>13.835500466467741</v>
      </c>
      <c r="J29" s="230">
        <v>12.737147237236149</v>
      </c>
      <c r="K29" s="230">
        <v>11.12524024859419</v>
      </c>
      <c r="L29" s="230">
        <v>11.0861041953219</v>
      </c>
      <c r="M29" s="230">
        <v>13.67745414497268</v>
      </c>
      <c r="N29" s="230">
        <v>10.331843571006671</v>
      </c>
      <c r="O29" s="230">
        <v>13.52080372979435</v>
      </c>
      <c r="P29" s="230">
        <v>12.96636050105535</v>
      </c>
      <c r="Q29" s="230">
        <v>12.196614500689829</v>
      </c>
      <c r="R29" s="230">
        <v>13.409000887091951</v>
      </c>
      <c r="S29" s="230">
        <v>11.483502107060231</v>
      </c>
      <c r="T29" s="230">
        <v>16.332078056324459</v>
      </c>
      <c r="U29" s="230">
        <v>15.561555532405039</v>
      </c>
      <c r="V29" s="230">
        <v>10.28365102412574</v>
      </c>
      <c r="W29" s="230">
        <v>11.78556766763703</v>
      </c>
      <c r="X29" s="230">
        <v>12.150294136172381</v>
      </c>
      <c r="Y29" s="230">
        <v>5.9571635470885633</v>
      </c>
      <c r="DA29" s="71" t="s">
        <v>3146</v>
      </c>
    </row>
    <row r="30" spans="1:105" ht="12" customHeight="1" x14ac:dyDescent="0.25">
      <c r="A30" s="59" t="s">
        <v>31</v>
      </c>
      <c r="B30" s="230">
        <v>42.503521596394243</v>
      </c>
      <c r="C30" s="230">
        <v>37.820902772402079</v>
      </c>
      <c r="D30" s="230">
        <v>26.987464764511881</v>
      </c>
      <c r="E30" s="230">
        <v>6.0217444315055708</v>
      </c>
      <c r="F30" s="230">
        <v>5.7421905629071688</v>
      </c>
      <c r="G30" s="230">
        <v>3.4347334151120639</v>
      </c>
      <c r="H30" s="230">
        <v>3.2731955148929872</v>
      </c>
      <c r="I30" s="230">
        <v>10.950855889830439</v>
      </c>
      <c r="J30" s="230">
        <v>7.6355253311171767</v>
      </c>
      <c r="K30" s="230">
        <v>5.9156544695964373</v>
      </c>
      <c r="L30" s="230">
        <v>6.8959679424899907</v>
      </c>
      <c r="M30" s="230">
        <v>2.1571227626906122</v>
      </c>
      <c r="N30" s="230">
        <v>3.084690962402012</v>
      </c>
      <c r="O30" s="230">
        <v>2.087041277172756</v>
      </c>
      <c r="P30" s="230">
        <v>2.5559974763955671</v>
      </c>
      <c r="Q30" s="230">
        <v>2.5806689423989999</v>
      </c>
      <c r="R30" s="230">
        <v>1.479194171760787</v>
      </c>
      <c r="S30" s="230">
        <v>1.974338546846423</v>
      </c>
      <c r="T30" s="230">
        <v>2.2071707016643991</v>
      </c>
      <c r="U30" s="230">
        <v>1.926020165103643</v>
      </c>
      <c r="V30" s="230">
        <v>1.550659189436927</v>
      </c>
      <c r="W30" s="230">
        <v>1.596410083995488</v>
      </c>
      <c r="X30" s="230">
        <v>17.617701807182431</v>
      </c>
      <c r="Y30" s="230">
        <v>1.8975314430330219</v>
      </c>
      <c r="DA30" s="71" t="s">
        <v>3147</v>
      </c>
    </row>
    <row r="31" spans="1:105" ht="12" customHeight="1" x14ac:dyDescent="0.25">
      <c r="A31" s="59" t="s">
        <v>159</v>
      </c>
      <c r="B31" s="230">
        <v>85.895827672492658</v>
      </c>
      <c r="C31" s="230">
        <v>75.49994474067428</v>
      </c>
      <c r="D31" s="230">
        <v>76.040613884180317</v>
      </c>
      <c r="E31" s="230">
        <v>31.442114132375711</v>
      </c>
      <c r="F31" s="230">
        <v>29.077987285265429</v>
      </c>
      <c r="G31" s="230">
        <v>26.25403799695555</v>
      </c>
      <c r="H31" s="230">
        <v>25.23903026834304</v>
      </c>
      <c r="I31" s="230">
        <v>27.327721771586251</v>
      </c>
      <c r="J31" s="230">
        <v>59.41208935319257</v>
      </c>
      <c r="K31" s="230">
        <v>22.002191395872089</v>
      </c>
      <c r="L31" s="230">
        <v>29.413854761660058</v>
      </c>
      <c r="M31" s="230">
        <v>18.206548085306508</v>
      </c>
      <c r="N31" s="230">
        <v>16.479337696368731</v>
      </c>
      <c r="O31" s="230">
        <v>15.64575849244882</v>
      </c>
      <c r="P31" s="230">
        <v>11.779925612846119</v>
      </c>
      <c r="Q31" s="230">
        <v>11.67728917858854</v>
      </c>
      <c r="R31" s="230">
        <v>11.492656146966411</v>
      </c>
      <c r="S31" s="230">
        <v>10.583199239269179</v>
      </c>
      <c r="T31" s="230">
        <v>156.58935384689781</v>
      </c>
      <c r="U31" s="230">
        <v>157.48580386723131</v>
      </c>
      <c r="V31" s="230">
        <v>161.32933684302799</v>
      </c>
      <c r="W31" s="230">
        <v>168.03449106706341</v>
      </c>
      <c r="X31" s="230">
        <v>166.97049264382341</v>
      </c>
      <c r="Y31" s="230">
        <v>164.15402771012879</v>
      </c>
      <c r="DA31" s="71" t="s">
        <v>3148</v>
      </c>
    </row>
    <row r="32" spans="1:105" ht="12" customHeight="1" x14ac:dyDescent="0.25">
      <c r="A32" s="59" t="s">
        <v>32</v>
      </c>
      <c r="B32" s="230">
        <v>6.0694064315462493</v>
      </c>
      <c r="C32" s="230">
        <v>6.2335085853231984</v>
      </c>
      <c r="D32" s="230">
        <v>5.1167487678728101</v>
      </c>
      <c r="E32" s="230">
        <v>3.3649589578301948</v>
      </c>
      <c r="F32" s="230">
        <v>3.4573288767157409</v>
      </c>
      <c r="G32" s="230">
        <v>3.483865699166373</v>
      </c>
      <c r="H32" s="230">
        <v>2.6776156610703432</v>
      </c>
      <c r="I32" s="230">
        <v>2.8114978811431479</v>
      </c>
      <c r="J32" s="230">
        <v>2.2359599851559531</v>
      </c>
      <c r="K32" s="230">
        <v>1.47639953478626</v>
      </c>
      <c r="L32" s="230">
        <v>1.353865057871525</v>
      </c>
      <c r="M32" s="230">
        <v>1.0488586980294909</v>
      </c>
      <c r="N32" s="230">
        <v>0.33365630483535191</v>
      </c>
      <c r="O32" s="230">
        <v>0.51803209662301397</v>
      </c>
      <c r="P32" s="230">
        <v>0.59257795365262933</v>
      </c>
      <c r="Q32" s="230">
        <v>0.4268753104627952</v>
      </c>
      <c r="R32" s="230">
        <v>0.60511156681308464</v>
      </c>
      <c r="S32" s="230">
        <v>0.40579765353425262</v>
      </c>
      <c r="T32" s="230">
        <v>0.29588582750467129</v>
      </c>
      <c r="U32" s="230">
        <v>0.29301511319036222</v>
      </c>
      <c r="V32" s="230">
        <v>0</v>
      </c>
      <c r="W32" s="230">
        <v>0</v>
      </c>
      <c r="X32" s="230">
        <v>0</v>
      </c>
      <c r="Y32" s="230">
        <v>0.19223324743620041</v>
      </c>
      <c r="DA32" s="71" t="s">
        <v>3149</v>
      </c>
    </row>
    <row r="33" spans="1:105" ht="12" customHeight="1" x14ac:dyDescent="0.25">
      <c r="A33" s="59" t="s">
        <v>35</v>
      </c>
      <c r="B33" s="230">
        <v>191.80972996323371</v>
      </c>
      <c r="C33" s="230">
        <v>199.2285099136416</v>
      </c>
      <c r="D33" s="230">
        <v>201.95165703280071</v>
      </c>
      <c r="E33" s="230">
        <v>108.98687137748691</v>
      </c>
      <c r="F33" s="230">
        <v>114.62136548095749</v>
      </c>
      <c r="G33" s="230">
        <v>114.6214289628264</v>
      </c>
      <c r="H33" s="230">
        <v>116.46701603035081</v>
      </c>
      <c r="I33" s="230">
        <v>129.70764935104791</v>
      </c>
      <c r="J33" s="230">
        <v>127.1074111233589</v>
      </c>
      <c r="K33" s="230">
        <v>113.05387156986239</v>
      </c>
      <c r="L33" s="230">
        <v>179.6445832375442</v>
      </c>
      <c r="M33" s="230">
        <v>169.5563669772371</v>
      </c>
      <c r="N33" s="230">
        <v>171.09419941231999</v>
      </c>
      <c r="O33" s="230">
        <v>169.50950735285031</v>
      </c>
      <c r="P33" s="230">
        <v>171.09070673181901</v>
      </c>
      <c r="Q33" s="230">
        <v>176.80535353676419</v>
      </c>
      <c r="R33" s="230">
        <v>181.70948918671169</v>
      </c>
      <c r="S33" s="230">
        <v>182.8799127431981</v>
      </c>
      <c r="T33" s="230">
        <v>107.74256644457181</v>
      </c>
      <c r="U33" s="230">
        <v>177.32240466985121</v>
      </c>
      <c r="V33" s="230">
        <v>170.74179793979869</v>
      </c>
      <c r="W33" s="230">
        <v>185.77003541002691</v>
      </c>
      <c r="X33" s="230">
        <v>178.03716145124201</v>
      </c>
      <c r="Y33" s="230">
        <v>164.15784342784099</v>
      </c>
      <c r="DA33" s="71" t="s">
        <v>3150</v>
      </c>
    </row>
    <row r="34" spans="1:105" ht="12" customHeight="1" x14ac:dyDescent="0.25">
      <c r="A34" s="60" t="s">
        <v>3077</v>
      </c>
      <c r="B34" s="262">
        <v>52.338187361219063</v>
      </c>
      <c r="C34" s="262">
        <v>55.981972794856802</v>
      </c>
      <c r="D34" s="262">
        <v>57.313282299023932</v>
      </c>
      <c r="E34" s="262">
        <v>38.661656968466318</v>
      </c>
      <c r="F34" s="262">
        <v>40.956694580803173</v>
      </c>
      <c r="G34" s="262">
        <v>39.649410204319437</v>
      </c>
      <c r="H34" s="262">
        <v>42.634830254318473</v>
      </c>
      <c r="I34" s="262">
        <v>47.692515826730379</v>
      </c>
      <c r="J34" s="262">
        <v>31.760478672200161</v>
      </c>
      <c r="K34" s="262">
        <v>29.078160146696071</v>
      </c>
      <c r="L34" s="262">
        <v>38.444943897336842</v>
      </c>
      <c r="M34" s="262">
        <v>39.56843740441694</v>
      </c>
      <c r="N34" s="262">
        <v>39.191320267194548</v>
      </c>
      <c r="O34" s="262">
        <v>37.335615616501038</v>
      </c>
      <c r="P34" s="262">
        <v>38.292132693023753</v>
      </c>
      <c r="Q34" s="262">
        <v>37.866201060444688</v>
      </c>
      <c r="R34" s="262">
        <v>38.620346612314009</v>
      </c>
      <c r="S34" s="262">
        <v>38.963915358354981</v>
      </c>
      <c r="T34" s="262">
        <v>39.902336617763453</v>
      </c>
      <c r="U34" s="262">
        <v>39.303260656210249</v>
      </c>
      <c r="V34" s="262">
        <v>38.001404723535529</v>
      </c>
      <c r="W34" s="262">
        <v>39.08945278761778</v>
      </c>
      <c r="X34" s="262">
        <v>37.749928577954897</v>
      </c>
      <c r="Y34" s="262">
        <v>35.796500846745502</v>
      </c>
      <c r="DA34" s="72" t="s">
        <v>3151</v>
      </c>
    </row>
    <row r="35" spans="1:105" ht="12" customHeight="1" x14ac:dyDescent="0.25">
      <c r="A35" s="57" t="s">
        <v>3079</v>
      </c>
      <c r="B35" s="261">
        <f t="shared" ref="B35:Y35" si="1">B36+B42+B53</f>
        <v>95.982467128973269</v>
      </c>
      <c r="C35" s="261">
        <f t="shared" si="1"/>
        <v>89.33678203046054</v>
      </c>
      <c r="D35" s="261">
        <f t="shared" si="1"/>
        <v>89.264716850998894</v>
      </c>
      <c r="E35" s="261">
        <f t="shared" si="1"/>
        <v>51.1326341479635</v>
      </c>
      <c r="F35" s="261">
        <f t="shared" si="1"/>
        <v>50.794011172518886</v>
      </c>
      <c r="G35" s="261">
        <f t="shared" si="1"/>
        <v>50.587051769708175</v>
      </c>
      <c r="H35" s="261">
        <f t="shared" si="1"/>
        <v>53.397482823295803</v>
      </c>
      <c r="I35" s="261">
        <f t="shared" si="1"/>
        <v>60.817208440426541</v>
      </c>
      <c r="J35" s="261">
        <f t="shared" si="1"/>
        <v>60.942162192056536</v>
      </c>
      <c r="K35" s="261">
        <f t="shared" si="1"/>
        <v>46.624476913828147</v>
      </c>
      <c r="L35" s="261">
        <f t="shared" si="1"/>
        <v>73.35235071819281</v>
      </c>
      <c r="M35" s="261">
        <f t="shared" si="1"/>
        <v>68.127089945803206</v>
      </c>
      <c r="N35" s="261">
        <f t="shared" si="1"/>
        <v>68.545958338325676</v>
      </c>
      <c r="O35" s="261">
        <f t="shared" si="1"/>
        <v>65.003018685192217</v>
      </c>
      <c r="P35" s="261">
        <f t="shared" si="1"/>
        <v>66.145510505388245</v>
      </c>
      <c r="Q35" s="261">
        <f t="shared" si="1"/>
        <v>67.95306243658041</v>
      </c>
      <c r="R35" s="261">
        <f t="shared" si="1"/>
        <v>68.245258307778585</v>
      </c>
      <c r="S35" s="261">
        <f t="shared" si="1"/>
        <v>68.839743575622606</v>
      </c>
      <c r="T35" s="261">
        <f t="shared" si="1"/>
        <v>97.265658982905705</v>
      </c>
      <c r="U35" s="261">
        <f t="shared" si="1"/>
        <v>122.82700423774278</v>
      </c>
      <c r="V35" s="261">
        <f t="shared" si="1"/>
        <v>120.96742726314403</v>
      </c>
      <c r="W35" s="261">
        <f t="shared" si="1"/>
        <v>130.19278291404987</v>
      </c>
      <c r="X35" s="261">
        <f t="shared" si="1"/>
        <v>134.23377371288433</v>
      </c>
      <c r="Y35" s="261">
        <f t="shared" si="1"/>
        <v>122.91598907708611</v>
      </c>
      <c r="DA35" s="70"/>
    </row>
    <row r="36" spans="1:105" ht="12" customHeight="1" x14ac:dyDescent="0.25">
      <c r="A36" s="60" t="s">
        <v>3080</v>
      </c>
      <c r="B36" s="262">
        <v>35.610383829822069</v>
      </c>
      <c r="C36" s="262">
        <v>35.505441612496362</v>
      </c>
      <c r="D36" s="262">
        <v>35.475367740471903</v>
      </c>
      <c r="E36" s="262">
        <v>20.397338838292399</v>
      </c>
      <c r="F36" s="262">
        <v>20.1678072007537</v>
      </c>
      <c r="G36" s="262">
        <v>20.165761366633308</v>
      </c>
      <c r="H36" s="262">
        <v>21.125493761723732</v>
      </c>
      <c r="I36" s="262">
        <v>24.327472902961709</v>
      </c>
      <c r="J36" s="262">
        <v>25.580723471261049</v>
      </c>
      <c r="K36" s="262">
        <v>18.714891079875169</v>
      </c>
      <c r="L36" s="262">
        <v>31.510552245875338</v>
      </c>
      <c r="M36" s="262">
        <v>28.714782922274431</v>
      </c>
      <c r="N36" s="262">
        <v>29.01255060227961</v>
      </c>
      <c r="O36" s="262">
        <v>27.464798717318651</v>
      </c>
      <c r="P36" s="262">
        <v>28.03874156435371</v>
      </c>
      <c r="Q36" s="262">
        <v>28.588725244149192</v>
      </c>
      <c r="R36" s="262">
        <v>29.166632379013279</v>
      </c>
      <c r="S36" s="262">
        <v>29.581803938535639</v>
      </c>
      <c r="T36" s="262">
        <v>42.576885741205309</v>
      </c>
      <c r="U36" s="262">
        <v>54.918952332239073</v>
      </c>
      <c r="V36" s="262">
        <v>54.098538810069471</v>
      </c>
      <c r="W36" s="262">
        <v>57.540077303380421</v>
      </c>
      <c r="X36" s="262">
        <v>58.979929295908157</v>
      </c>
      <c r="Y36" s="262">
        <v>54.031304582512533</v>
      </c>
      <c r="DA36" s="72" t="s">
        <v>3152</v>
      </c>
    </row>
    <row r="37" spans="1:105" ht="12" customHeight="1" x14ac:dyDescent="0.25">
      <c r="A37" s="59" t="s">
        <v>28</v>
      </c>
      <c r="B37" s="230">
        <v>0.41893497783584771</v>
      </c>
      <c r="C37" s="230">
        <v>0.32793591392019461</v>
      </c>
      <c r="D37" s="230">
        <v>0.252319736118363</v>
      </c>
      <c r="E37" s="230">
        <v>0.10160556821913461</v>
      </c>
      <c r="F37" s="230">
        <v>0.10296023242133739</v>
      </c>
      <c r="G37" s="230">
        <v>0.1291090498608285</v>
      </c>
      <c r="H37" s="230">
        <v>0.97111923786808196</v>
      </c>
      <c r="I37" s="230">
        <v>0.41779956593823292</v>
      </c>
      <c r="J37" s="230">
        <v>0.18683078656718369</v>
      </c>
      <c r="K37" s="230">
        <v>0.1703895511190987</v>
      </c>
      <c r="L37" s="230">
        <v>0.16043261374958631</v>
      </c>
      <c r="M37" s="230">
        <v>0.16687404663038419</v>
      </c>
      <c r="N37" s="230">
        <v>0.11730031314359469</v>
      </c>
      <c r="O37" s="230">
        <v>0.1740780417360823</v>
      </c>
      <c r="P37" s="230">
        <v>0.188429654557912</v>
      </c>
      <c r="Q37" s="230">
        <v>5.0896225488481689E-2</v>
      </c>
      <c r="R37" s="230">
        <v>0</v>
      </c>
      <c r="S37" s="230">
        <v>0</v>
      </c>
      <c r="T37" s="230">
        <v>0.62549256731907565</v>
      </c>
      <c r="U37" s="230">
        <v>0.63474551361225706</v>
      </c>
      <c r="V37" s="230">
        <v>3.5137592021888811E-3</v>
      </c>
      <c r="W37" s="230">
        <v>4.0617076784983117E-3</v>
      </c>
      <c r="X37" s="230">
        <v>9.1220410232909319E-2</v>
      </c>
      <c r="Y37" s="230">
        <v>5.1875027754665362E-2</v>
      </c>
      <c r="DA37" s="71" t="s">
        <v>3153</v>
      </c>
    </row>
    <row r="38" spans="1:105" ht="12" customHeight="1" x14ac:dyDescent="0.25">
      <c r="A38" s="59" t="s">
        <v>31</v>
      </c>
      <c r="B38" s="230">
        <v>7.3369174184252</v>
      </c>
      <c r="C38" s="230">
        <v>6.5286082166646464</v>
      </c>
      <c r="D38" s="230">
        <v>4.6585504653026462</v>
      </c>
      <c r="E38" s="230">
        <v>0.1808341145868903</v>
      </c>
      <c r="F38" s="230">
        <v>0.25831950903144751</v>
      </c>
      <c r="G38" s="230">
        <v>0.1820184212999777</v>
      </c>
      <c r="H38" s="230">
        <v>0.2345206613995624</v>
      </c>
      <c r="I38" s="230">
        <v>1.6075030729142961</v>
      </c>
      <c r="J38" s="230">
        <v>0.78536454842507986</v>
      </c>
      <c r="K38" s="230">
        <v>0.72501852931825272</v>
      </c>
      <c r="L38" s="230">
        <v>0.81619247031104791</v>
      </c>
      <c r="M38" s="230">
        <v>0.24667840371000249</v>
      </c>
      <c r="N38" s="230">
        <v>0.49159214865926931</v>
      </c>
      <c r="O38" s="230">
        <v>0.31951315557507021</v>
      </c>
      <c r="P38" s="230">
        <v>0.31845407630839079</v>
      </c>
      <c r="Q38" s="230">
        <v>0.14938601914755201</v>
      </c>
      <c r="R38" s="230">
        <v>0.13521459178980991</v>
      </c>
      <c r="S38" s="230">
        <v>0.22253465079261969</v>
      </c>
      <c r="T38" s="230">
        <v>0.2632003911229156</v>
      </c>
      <c r="U38" s="230">
        <v>0.21521379370737209</v>
      </c>
      <c r="V38" s="230">
        <v>0.15080520667762889</v>
      </c>
      <c r="W38" s="230">
        <v>0.1584430422007663</v>
      </c>
      <c r="X38" s="230">
        <v>2.9234814226827979</v>
      </c>
      <c r="Y38" s="230">
        <v>0.20826787535036809</v>
      </c>
      <c r="DA38" s="71" t="s">
        <v>3154</v>
      </c>
    </row>
    <row r="39" spans="1:105" ht="12" customHeight="1" x14ac:dyDescent="0.25">
      <c r="A39" s="59" t="s">
        <v>159</v>
      </c>
      <c r="B39" s="230">
        <v>5.7097358854073619</v>
      </c>
      <c r="C39" s="230">
        <v>5.0764365017196269</v>
      </c>
      <c r="D39" s="230">
        <v>4.7376045619484408</v>
      </c>
      <c r="E39" s="230">
        <v>5.219310689729868</v>
      </c>
      <c r="F39" s="230">
        <v>4.9661133752319468</v>
      </c>
      <c r="G39" s="230">
        <v>4.4247206417629439</v>
      </c>
      <c r="H39" s="230">
        <v>4.2546442433445124</v>
      </c>
      <c r="I39" s="230">
        <v>4.6316908361554674</v>
      </c>
      <c r="J39" s="230">
        <v>10.146094144176701</v>
      </c>
      <c r="K39" s="230">
        <v>3.7630819327593432</v>
      </c>
      <c r="L39" s="230">
        <v>5.0484990419808584</v>
      </c>
      <c r="M39" s="230">
        <v>3.1112332109548748</v>
      </c>
      <c r="N39" s="230">
        <v>2.8189006264514722</v>
      </c>
      <c r="O39" s="230">
        <v>2.6900037328396351</v>
      </c>
      <c r="P39" s="230">
        <v>2.0248337542956159</v>
      </c>
      <c r="Q39" s="230">
        <v>2.0077294162527388</v>
      </c>
      <c r="R39" s="230">
        <v>1.972215945580311</v>
      </c>
      <c r="S39" s="230">
        <v>1.813115767612973</v>
      </c>
      <c r="T39" s="230">
        <v>27.01688915997708</v>
      </c>
      <c r="U39" s="230">
        <v>27.17022278934687</v>
      </c>
      <c r="V39" s="230">
        <v>27.832629166888221</v>
      </c>
      <c r="W39" s="230">
        <v>28.992111467963809</v>
      </c>
      <c r="X39" s="230">
        <v>28.812118935011998</v>
      </c>
      <c r="Y39" s="230">
        <v>28.312758934472011</v>
      </c>
      <c r="DA39" s="71" t="s">
        <v>3155</v>
      </c>
    </row>
    <row r="40" spans="1:105" ht="12" customHeight="1" x14ac:dyDescent="0.25">
      <c r="A40" s="59" t="s">
        <v>32</v>
      </c>
      <c r="B40" s="230">
        <v>0.63679196380585967</v>
      </c>
      <c r="C40" s="230">
        <v>0.60229819141645391</v>
      </c>
      <c r="D40" s="230">
        <v>0.47275358356465058</v>
      </c>
      <c r="E40" s="230">
        <v>0.26194485127817768</v>
      </c>
      <c r="F40" s="230">
        <v>0.18213327208001151</v>
      </c>
      <c r="G40" s="230">
        <v>0.1832121980955973</v>
      </c>
      <c r="H40" s="230">
        <v>0.2037671667448232</v>
      </c>
      <c r="I40" s="230">
        <v>0.16289515889398221</v>
      </c>
      <c r="J40" s="230">
        <v>0.25771628373215988</v>
      </c>
      <c r="K40" s="230">
        <v>0.1887659943175139</v>
      </c>
      <c r="L40" s="230">
        <v>0.16875355714664281</v>
      </c>
      <c r="M40" s="230">
        <v>0.11560608468390129</v>
      </c>
      <c r="N40" s="230">
        <v>5.7595433572769077E-2</v>
      </c>
      <c r="O40" s="230">
        <v>5.7591584091937008E-2</v>
      </c>
      <c r="P40" s="230">
        <v>3.8304757307781483E-2</v>
      </c>
      <c r="Q40" s="230">
        <v>3.9843675672274349E-2</v>
      </c>
      <c r="R40" s="230">
        <v>3.7617032696222748E-2</v>
      </c>
      <c r="S40" s="230">
        <v>3.7145812995928527E-2</v>
      </c>
      <c r="T40" s="230">
        <v>1.8304932631638439E-2</v>
      </c>
      <c r="U40" s="230">
        <v>1.7961100947025709E-2</v>
      </c>
      <c r="V40" s="230">
        <v>0</v>
      </c>
      <c r="W40" s="230">
        <v>0</v>
      </c>
      <c r="X40" s="230">
        <v>0</v>
      </c>
      <c r="Y40" s="230">
        <v>0</v>
      </c>
      <c r="DA40" s="71" t="s">
        <v>3156</v>
      </c>
    </row>
    <row r="41" spans="1:105" ht="12" customHeight="1" x14ac:dyDescent="0.25">
      <c r="A41" s="59" t="s">
        <v>35</v>
      </c>
      <c r="B41" s="230">
        <v>21.508003584347801</v>
      </c>
      <c r="C41" s="230">
        <v>22.97016278877544</v>
      </c>
      <c r="D41" s="230">
        <v>25.3541393935378</v>
      </c>
      <c r="E41" s="230">
        <v>14.63364361447832</v>
      </c>
      <c r="F41" s="230">
        <v>14.65828081198895</v>
      </c>
      <c r="G41" s="230">
        <v>15.246701055613959</v>
      </c>
      <c r="H41" s="230">
        <v>15.46144245236675</v>
      </c>
      <c r="I41" s="230">
        <v>17.507584269059731</v>
      </c>
      <c r="J41" s="230">
        <v>14.204717708359921</v>
      </c>
      <c r="K41" s="230">
        <v>13.86763507236096</v>
      </c>
      <c r="L41" s="230">
        <v>25.316674562687201</v>
      </c>
      <c r="M41" s="230">
        <v>25.074391176295261</v>
      </c>
      <c r="N41" s="230">
        <v>25.527162080452499</v>
      </c>
      <c r="O41" s="230">
        <v>24.22361220307593</v>
      </c>
      <c r="P41" s="230">
        <v>25.468719321884009</v>
      </c>
      <c r="Q41" s="230">
        <v>26.340869907588139</v>
      </c>
      <c r="R41" s="230">
        <v>27.02158480894693</v>
      </c>
      <c r="S41" s="230">
        <v>27.50900770713411</v>
      </c>
      <c r="T41" s="230">
        <v>14.6529986901546</v>
      </c>
      <c r="U41" s="230">
        <v>26.88080913462554</v>
      </c>
      <c r="V41" s="230">
        <v>26.111590677301439</v>
      </c>
      <c r="W41" s="230">
        <v>28.385461085537351</v>
      </c>
      <c r="X41" s="230">
        <v>27.15310852798045</v>
      </c>
      <c r="Y41" s="230">
        <v>25.458402744935491</v>
      </c>
      <c r="DA41" s="71" t="s">
        <v>3157</v>
      </c>
    </row>
    <row r="42" spans="1:105" ht="12" customHeight="1" x14ac:dyDescent="0.25">
      <c r="A42" s="60" t="s">
        <v>3087</v>
      </c>
      <c r="B42" s="262">
        <v>53.847372524848247</v>
      </c>
      <c r="C42" s="262">
        <v>46.852379176138918</v>
      </c>
      <c r="D42" s="262">
        <v>46.644420916009601</v>
      </c>
      <c r="E42" s="262">
        <v>25.915561526504771</v>
      </c>
      <c r="F42" s="262">
        <v>25.520360611794128</v>
      </c>
      <c r="G42" s="262">
        <v>25.478418916727421</v>
      </c>
      <c r="H42" s="262">
        <v>26.956941859019331</v>
      </c>
      <c r="I42" s="262">
        <v>30.544174799554071</v>
      </c>
      <c r="J42" s="262">
        <v>31.402036459511351</v>
      </c>
      <c r="K42" s="262">
        <v>24.2845733073129</v>
      </c>
      <c r="L42" s="262">
        <v>37.049081102623248</v>
      </c>
      <c r="M42" s="262">
        <v>34.479529965868792</v>
      </c>
      <c r="N42" s="262">
        <v>34.647643774797459</v>
      </c>
      <c r="O42" s="262">
        <v>32.88379638615968</v>
      </c>
      <c r="P42" s="262">
        <v>33.33310169442413</v>
      </c>
      <c r="Q42" s="262">
        <v>34.643768473918954</v>
      </c>
      <c r="R42" s="262">
        <v>34.264042077980413</v>
      </c>
      <c r="S42" s="262">
        <v>34.400524981262222</v>
      </c>
      <c r="T42" s="262">
        <v>49.714370825870922</v>
      </c>
      <c r="U42" s="262">
        <v>63.008332958438537</v>
      </c>
      <c r="V42" s="262">
        <v>62.131464645729999</v>
      </c>
      <c r="W42" s="262">
        <v>67.779640901631439</v>
      </c>
      <c r="X42" s="262">
        <v>70.547770742283802</v>
      </c>
      <c r="Y42" s="262">
        <v>64.42213379244194</v>
      </c>
      <c r="DA42" s="72" t="s">
        <v>3158</v>
      </c>
    </row>
    <row r="43" spans="1:105" ht="12" customHeight="1" x14ac:dyDescent="0.25">
      <c r="A43" s="64" t="s">
        <v>28</v>
      </c>
      <c r="B43" s="229">
        <v>0.16288038989495629</v>
      </c>
      <c r="C43" s="229">
        <v>0.18773203532170471</v>
      </c>
      <c r="D43" s="229">
        <v>0.14483193998154459</v>
      </c>
      <c r="E43" s="229">
        <v>6.881772645373696E-2</v>
      </c>
      <c r="F43" s="229">
        <v>6.894741437765016E-2</v>
      </c>
      <c r="G43" s="229">
        <v>8.5028994863683649E-2</v>
      </c>
      <c r="H43" s="229">
        <v>0.63518373037379805</v>
      </c>
      <c r="I43" s="229">
        <v>0.27521831922589551</v>
      </c>
      <c r="J43" s="229">
        <v>0.13113137019580109</v>
      </c>
      <c r="K43" s="229">
        <v>0.10378114106268101</v>
      </c>
      <c r="L43" s="229">
        <v>0.12712048867159681</v>
      </c>
      <c r="M43" s="229">
        <v>0.1244807317243205</v>
      </c>
      <c r="N43" s="229">
        <v>8.8209290955925265E-2</v>
      </c>
      <c r="O43" s="229">
        <v>0.130925524783231</v>
      </c>
      <c r="P43" s="229">
        <v>0.1424165666051532</v>
      </c>
      <c r="Q43" s="229">
        <v>3.5950272546465538E-2</v>
      </c>
      <c r="R43" s="229">
        <v>0</v>
      </c>
      <c r="S43" s="229">
        <v>0</v>
      </c>
      <c r="T43" s="229">
        <v>0.52175490417208137</v>
      </c>
      <c r="U43" s="229">
        <v>0.5509873222580558</v>
      </c>
      <c r="V43" s="229">
        <v>3.0435592438887828E-3</v>
      </c>
      <c r="W43" s="229">
        <v>3.165241495664768E-3</v>
      </c>
      <c r="X43" s="229">
        <v>6.7258947127975102E-2</v>
      </c>
      <c r="Y43" s="229">
        <v>3.8478891805111187E-2</v>
      </c>
      <c r="DA43" s="73" t="s">
        <v>3159</v>
      </c>
    </row>
    <row r="44" spans="1:105" ht="12" customHeight="1" x14ac:dyDescent="0.25">
      <c r="A44" s="64" t="s">
        <v>30</v>
      </c>
      <c r="B44" s="229">
        <v>0</v>
      </c>
      <c r="C44" s="229">
        <v>0</v>
      </c>
      <c r="D44" s="229">
        <v>0</v>
      </c>
      <c r="E44" s="229">
        <v>0.92493783941616559</v>
      </c>
      <c r="F44" s="229">
        <v>0</v>
      </c>
      <c r="G44" s="229">
        <v>0.69124568244259099</v>
      </c>
      <c r="H44" s="229">
        <v>1.541898026663526</v>
      </c>
      <c r="I44" s="229">
        <v>1.6502768606218301</v>
      </c>
      <c r="J44" s="229">
        <v>0.99996593676098344</v>
      </c>
      <c r="K44" s="229">
        <v>1.9002620247944551</v>
      </c>
      <c r="L44" s="229">
        <v>2.1610797003448181</v>
      </c>
      <c r="M44" s="229">
        <v>2.1983425282917559</v>
      </c>
      <c r="N44" s="229">
        <v>1.453139689541501</v>
      </c>
      <c r="O44" s="229">
        <v>0.93150117842912894</v>
      </c>
      <c r="P44" s="229">
        <v>2.4577887598710788</v>
      </c>
      <c r="Q44" s="229">
        <v>3.2323828437593689</v>
      </c>
      <c r="R44" s="229">
        <v>0.26070075521348363</v>
      </c>
      <c r="S44" s="229">
        <v>0.1975005721314339</v>
      </c>
      <c r="T44" s="229">
        <v>1.2378925060010399</v>
      </c>
      <c r="U44" s="229">
        <v>1.557347311416909</v>
      </c>
      <c r="V44" s="229">
        <v>2.1563270465772439</v>
      </c>
      <c r="W44" s="229">
        <v>2.2761229936092788</v>
      </c>
      <c r="X44" s="229">
        <v>1.9167351525130429</v>
      </c>
      <c r="Y44" s="229">
        <v>1.437551364384795</v>
      </c>
      <c r="DA44" s="73" t="s">
        <v>3160</v>
      </c>
    </row>
    <row r="45" spans="1:105" ht="12" customHeight="1" x14ac:dyDescent="0.25">
      <c r="A45" s="64" t="s">
        <v>31</v>
      </c>
      <c r="B45" s="229">
        <v>2.8809999832549891</v>
      </c>
      <c r="C45" s="229">
        <v>3.7746567205379451</v>
      </c>
      <c r="D45" s="229">
        <v>2.7006691124610129</v>
      </c>
      <c r="E45" s="229">
        <v>0.12370026287541799</v>
      </c>
      <c r="F45" s="229">
        <v>0.1747081332257395</v>
      </c>
      <c r="G45" s="229">
        <v>0.1210690543550775</v>
      </c>
      <c r="H45" s="229">
        <v>0.1549228097805592</v>
      </c>
      <c r="I45" s="229">
        <v>1.0694700143319931</v>
      </c>
      <c r="J45" s="229">
        <v>0.55672009417710311</v>
      </c>
      <c r="K45" s="229">
        <v>0.44599710056833941</v>
      </c>
      <c r="L45" s="229">
        <v>0.65316503074424259</v>
      </c>
      <c r="M45" s="229">
        <v>0.18584544070599129</v>
      </c>
      <c r="N45" s="229">
        <v>0.3733597907309949</v>
      </c>
      <c r="O45" s="229">
        <v>0.24270376976971919</v>
      </c>
      <c r="P45" s="229">
        <v>0.2430891184704603</v>
      </c>
      <c r="Q45" s="229">
        <v>0.10656976606125471</v>
      </c>
      <c r="R45" s="229">
        <v>0.1074502690502472</v>
      </c>
      <c r="S45" s="229">
        <v>0.18175360935136431</v>
      </c>
      <c r="T45" s="229">
        <v>0.22173710014366019</v>
      </c>
      <c r="U45" s="229">
        <v>0.18867724064554489</v>
      </c>
      <c r="V45" s="229">
        <v>0.1319269574879762</v>
      </c>
      <c r="W45" s="229">
        <v>0.1247035468365503</v>
      </c>
      <c r="X45" s="229">
        <v>2.177037093294012</v>
      </c>
      <c r="Y45" s="229">
        <v>0.15602491228869669</v>
      </c>
      <c r="DA45" s="73" t="s">
        <v>3161</v>
      </c>
    </row>
    <row r="46" spans="1:105" ht="12" customHeight="1" x14ac:dyDescent="0.25">
      <c r="A46" s="64" t="s">
        <v>159</v>
      </c>
      <c r="B46" s="229">
        <v>2.2846885626760769</v>
      </c>
      <c r="C46" s="229">
        <v>2.9908675143770509</v>
      </c>
      <c r="D46" s="229">
        <v>2.7987283320472289</v>
      </c>
      <c r="E46" s="229">
        <v>3.6381849367348238</v>
      </c>
      <c r="F46" s="229">
        <v>3.4225823778825508</v>
      </c>
      <c r="G46" s="229">
        <v>2.99905911576356</v>
      </c>
      <c r="H46" s="229">
        <v>2.8640386188707772</v>
      </c>
      <c r="I46" s="229">
        <v>3.1400584073333611</v>
      </c>
      <c r="J46" s="229">
        <v>7.3290191183372526</v>
      </c>
      <c r="K46" s="229">
        <v>2.358891506637065</v>
      </c>
      <c r="L46" s="229">
        <v>4.1169347391164699</v>
      </c>
      <c r="M46" s="229">
        <v>2.3885520569267151</v>
      </c>
      <c r="N46" s="229">
        <v>2.1816432546786699</v>
      </c>
      <c r="O46" s="229">
        <v>2.0821979920437368</v>
      </c>
      <c r="P46" s="229">
        <v>1.575032216187324</v>
      </c>
      <c r="Q46" s="229">
        <v>1.459521857617877</v>
      </c>
      <c r="R46" s="229">
        <v>1.5970546395861189</v>
      </c>
      <c r="S46" s="229">
        <v>1.509010624151186</v>
      </c>
      <c r="T46" s="229">
        <v>23.19361999414005</v>
      </c>
      <c r="U46" s="229">
        <v>24.273029050086311</v>
      </c>
      <c r="V46" s="229">
        <v>24.811487788279699</v>
      </c>
      <c r="W46" s="229">
        <v>23.25234950727593</v>
      </c>
      <c r="X46" s="229">
        <v>21.86361908252599</v>
      </c>
      <c r="Y46" s="229">
        <v>21.614003368575698</v>
      </c>
      <c r="DA46" s="73" t="s">
        <v>3162</v>
      </c>
    </row>
    <row r="47" spans="1:105" ht="12" customHeight="1" x14ac:dyDescent="0.25">
      <c r="A47" s="64" t="s">
        <v>32</v>
      </c>
      <c r="B47" s="229">
        <v>0.24702786893881851</v>
      </c>
      <c r="C47" s="229">
        <v>0.34402275249187741</v>
      </c>
      <c r="D47" s="229">
        <v>0.2707535473565757</v>
      </c>
      <c r="E47" s="229">
        <v>0.17701859026876329</v>
      </c>
      <c r="F47" s="229">
        <v>0.1216925409870135</v>
      </c>
      <c r="G47" s="229">
        <v>0.1203901470802857</v>
      </c>
      <c r="H47" s="229">
        <v>0.13298027124743109</v>
      </c>
      <c r="I47" s="229">
        <v>0.1070640656067116</v>
      </c>
      <c r="J47" s="229">
        <v>0.18047880918678261</v>
      </c>
      <c r="K47" s="229">
        <v>0.1147163822098138</v>
      </c>
      <c r="L47" s="229">
        <v>0.1334141920111008</v>
      </c>
      <c r="M47" s="229">
        <v>8.6043927859063396E-2</v>
      </c>
      <c r="N47" s="229">
        <v>4.3214491912633629E-2</v>
      </c>
      <c r="O47" s="229">
        <v>4.321808851918877E-2</v>
      </c>
      <c r="P47" s="229">
        <v>2.8886184065817541E-2</v>
      </c>
      <c r="Q47" s="229">
        <v>2.8080329996978771E-2</v>
      </c>
      <c r="R47" s="229">
        <v>2.9531617407840671E-2</v>
      </c>
      <c r="S47" s="229">
        <v>2.9971882441812869E-2</v>
      </c>
      <c r="T47" s="229">
        <v>1.523486888674494E-2</v>
      </c>
      <c r="U47" s="229">
        <v>1.555611408980475E-2</v>
      </c>
      <c r="V47" s="229">
        <v>0</v>
      </c>
      <c r="W47" s="229">
        <v>0</v>
      </c>
      <c r="X47" s="229">
        <v>0</v>
      </c>
      <c r="Y47" s="229">
        <v>0</v>
      </c>
      <c r="DA47" s="73" t="s">
        <v>3163</v>
      </c>
    </row>
    <row r="48" spans="1:105" ht="12" customHeight="1" x14ac:dyDescent="0.25">
      <c r="A48" s="64" t="s">
        <v>33</v>
      </c>
      <c r="B48" s="229">
        <v>13.713567213387471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3.2715104717061412E-2</v>
      </c>
      <c r="L48" s="229">
        <v>3.2715104717029299E-2</v>
      </c>
      <c r="M48" s="229">
        <v>3.2715104717055341E-2</v>
      </c>
      <c r="N48" s="229">
        <v>6.5430209434041084E-2</v>
      </c>
      <c r="O48" s="229">
        <v>6.54302094341183E-2</v>
      </c>
      <c r="P48" s="229">
        <v>3.2178455007190278E-2</v>
      </c>
      <c r="Q48" s="229">
        <v>6.2488899822076747E-2</v>
      </c>
      <c r="R48" s="229">
        <v>9.6532432509411278E-2</v>
      </c>
      <c r="S48" s="229">
        <v>0</v>
      </c>
      <c r="T48" s="229">
        <v>2.539617040350274</v>
      </c>
      <c r="U48" s="229">
        <v>2.6429411708272821</v>
      </c>
      <c r="V48" s="229">
        <v>2.6474689694722149</v>
      </c>
      <c r="W48" s="229">
        <v>10.14446834875182</v>
      </c>
      <c r="X48" s="229">
        <v>14.75688169713829</v>
      </c>
      <c r="Y48" s="229">
        <v>13.88216906267257</v>
      </c>
      <c r="DA48" s="73" t="s">
        <v>3164</v>
      </c>
    </row>
    <row r="49" spans="1:105" ht="12" customHeight="1" x14ac:dyDescent="0.25">
      <c r="A49" s="64" t="s">
        <v>35</v>
      </c>
      <c r="B49" s="229">
        <v>8.4252953224065923</v>
      </c>
      <c r="C49" s="229">
        <v>13.248793617443839</v>
      </c>
      <c r="D49" s="229">
        <v>14.66306818819567</v>
      </c>
      <c r="E49" s="229">
        <v>9.9861512622000923</v>
      </c>
      <c r="F49" s="229">
        <v>9.8899560479898057</v>
      </c>
      <c r="G49" s="229">
        <v>10.11693825906721</v>
      </c>
      <c r="H49" s="229">
        <v>10.18919023234475</v>
      </c>
      <c r="I49" s="229">
        <v>11.619794127429509</v>
      </c>
      <c r="J49" s="229">
        <v>10.045085061170809</v>
      </c>
      <c r="K49" s="229">
        <v>8.5102191043340767</v>
      </c>
      <c r="L49" s="229">
        <v>20.211214346174131</v>
      </c>
      <c r="M49" s="229">
        <v>18.845453209924539</v>
      </c>
      <c r="N49" s="229">
        <v>19.34107236396639</v>
      </c>
      <c r="O49" s="229">
        <v>18.356170814042319</v>
      </c>
      <c r="P49" s="229">
        <v>19.394617604248509</v>
      </c>
      <c r="Q49" s="229">
        <v>18.746041715708699</v>
      </c>
      <c r="R49" s="229">
        <v>21.42151440048217</v>
      </c>
      <c r="S49" s="229">
        <v>22.413812375946328</v>
      </c>
      <c r="T49" s="229">
        <v>12.31498115500135</v>
      </c>
      <c r="U49" s="229">
        <v>23.509703818148811</v>
      </c>
      <c r="V49" s="229">
        <v>22.787986177861342</v>
      </c>
      <c r="W49" s="229">
        <v>22.28727614552886</v>
      </c>
      <c r="X49" s="229">
        <v>20.171604913069469</v>
      </c>
      <c r="Y49" s="229">
        <v>19.026470001367329</v>
      </c>
      <c r="DA49" s="73" t="s">
        <v>3165</v>
      </c>
    </row>
    <row r="50" spans="1:105" ht="12" customHeight="1" x14ac:dyDescent="0.25">
      <c r="A50" s="64" t="s">
        <v>36</v>
      </c>
      <c r="B50" s="229">
        <v>0.56128243476670436</v>
      </c>
      <c r="C50" s="229">
        <v>0.50009612283756788</v>
      </c>
      <c r="D50" s="229">
        <v>0.47970068552777528</v>
      </c>
      <c r="E50" s="229">
        <v>0</v>
      </c>
      <c r="F50" s="229">
        <v>0</v>
      </c>
      <c r="G50" s="229">
        <v>8.1581749239446986E-4</v>
      </c>
      <c r="H50" s="229">
        <v>0</v>
      </c>
      <c r="I50" s="229">
        <v>0</v>
      </c>
      <c r="J50" s="229">
        <v>0</v>
      </c>
      <c r="K50" s="229">
        <v>0</v>
      </c>
      <c r="L50" s="229">
        <v>4.8949049543612171E-3</v>
      </c>
      <c r="M50" s="229">
        <v>8.9739924163360456E-3</v>
      </c>
      <c r="N50" s="229">
        <v>1.7132167340259678E-2</v>
      </c>
      <c r="O50" s="229">
        <v>2.7737794741405551E-2</v>
      </c>
      <c r="P50" s="229">
        <v>1.9579619817458621E-2</v>
      </c>
      <c r="Q50" s="229">
        <v>1.957961981744237E-2</v>
      </c>
      <c r="R50" s="229">
        <v>2.0395437309835032E-2</v>
      </c>
      <c r="S50" s="229">
        <v>1.6316349847868599E-2</v>
      </c>
      <c r="T50" s="229">
        <v>1.550053235547787E-2</v>
      </c>
      <c r="U50" s="229">
        <v>1.223726238590425E-2</v>
      </c>
      <c r="V50" s="229">
        <v>1.092216458816566E-2</v>
      </c>
      <c r="W50" s="229">
        <v>1.7536812816492799E-2</v>
      </c>
      <c r="X50" s="229">
        <v>7.7143702080737326E-3</v>
      </c>
      <c r="Y50" s="229">
        <v>7.3521472414510413E-3</v>
      </c>
      <c r="DA50" s="73" t="s">
        <v>3166</v>
      </c>
    </row>
    <row r="51" spans="1:105" ht="12" customHeight="1" x14ac:dyDescent="0.25">
      <c r="A51" s="64" t="s">
        <v>38</v>
      </c>
      <c r="B51" s="229">
        <v>11.08282865482437</v>
      </c>
      <c r="C51" s="229">
        <v>11.08282865483265</v>
      </c>
      <c r="D51" s="229">
        <v>11.08282865483401</v>
      </c>
      <c r="E51" s="229">
        <v>2.0566600871556839</v>
      </c>
      <c r="F51" s="229">
        <v>3.326431129341223</v>
      </c>
      <c r="G51" s="229">
        <v>3.723039007687071</v>
      </c>
      <c r="H51" s="229">
        <v>3.0770674917320822</v>
      </c>
      <c r="I51" s="229">
        <v>4.8028234567148411</v>
      </c>
      <c r="J51" s="229">
        <v>5.8580648240582924</v>
      </c>
      <c r="K51" s="229">
        <v>3.721454479886344</v>
      </c>
      <c r="L51" s="229">
        <v>3.1586051264226152</v>
      </c>
      <c r="M51" s="229">
        <v>3.165729801785389</v>
      </c>
      <c r="N51" s="229">
        <v>3.737288358402322</v>
      </c>
      <c r="O51" s="229">
        <v>3.4562598136264659</v>
      </c>
      <c r="P51" s="229">
        <v>3.221145526737188</v>
      </c>
      <c r="Q51" s="229">
        <v>4.286680625042397</v>
      </c>
      <c r="R51" s="229">
        <v>3.653373932009643</v>
      </c>
      <c r="S51" s="229">
        <v>3.5480883294060921</v>
      </c>
      <c r="T51" s="229">
        <v>3.605085732288746</v>
      </c>
      <c r="U51" s="229">
        <v>3.6565401377407039</v>
      </c>
      <c r="V51" s="229">
        <v>3.2797274574173789</v>
      </c>
      <c r="W51" s="229">
        <v>3.3493896832197581</v>
      </c>
      <c r="X51" s="229">
        <v>2.9725741530262662</v>
      </c>
      <c r="Y51" s="229">
        <v>2.8617455529923128</v>
      </c>
      <c r="DA51" s="73" t="s">
        <v>3167</v>
      </c>
    </row>
    <row r="52" spans="1:105" ht="12" customHeight="1" x14ac:dyDescent="0.25">
      <c r="A52" s="64" t="s">
        <v>39</v>
      </c>
      <c r="B52" s="229">
        <v>14.48880209469827</v>
      </c>
      <c r="C52" s="229">
        <v>14.72338175829629</v>
      </c>
      <c r="D52" s="229">
        <v>14.50384045560577</v>
      </c>
      <c r="E52" s="229">
        <v>8.9400908214000854</v>
      </c>
      <c r="F52" s="229">
        <v>8.516042967990149</v>
      </c>
      <c r="G52" s="229">
        <v>7.6208328379755477</v>
      </c>
      <c r="H52" s="229">
        <v>8.3616606780064036</v>
      </c>
      <c r="I52" s="229">
        <v>7.8794695482899311</v>
      </c>
      <c r="J52" s="229">
        <v>6.301571245624328</v>
      </c>
      <c r="K52" s="229">
        <v>7.0965364631030612</v>
      </c>
      <c r="L52" s="229">
        <v>6.4499374694668923</v>
      </c>
      <c r="M52" s="229">
        <v>7.4433931715176191</v>
      </c>
      <c r="N52" s="229">
        <v>7.3471541578347237</v>
      </c>
      <c r="O52" s="229">
        <v>7.5476512007703667</v>
      </c>
      <c r="P52" s="229">
        <v>6.218367643413945</v>
      </c>
      <c r="Q52" s="229">
        <v>6.6664725435463783</v>
      </c>
      <c r="R52" s="229">
        <v>7.0774885944116637</v>
      </c>
      <c r="S52" s="229">
        <v>6.504071237986131</v>
      </c>
      <c r="T52" s="229">
        <v>6.0489469925314818</v>
      </c>
      <c r="U52" s="229">
        <v>6.6013135308392084</v>
      </c>
      <c r="V52" s="229">
        <v>6.3025745248020941</v>
      </c>
      <c r="W52" s="229">
        <v>6.3246286220970891</v>
      </c>
      <c r="X52" s="229">
        <v>6.6143453333806832</v>
      </c>
      <c r="Y52" s="229">
        <v>5.3983384911139867</v>
      </c>
      <c r="DA52" s="73" t="s">
        <v>3168</v>
      </c>
    </row>
    <row r="53" spans="1:105" ht="12" customHeight="1" x14ac:dyDescent="0.25">
      <c r="A53" s="60" t="s">
        <v>3099</v>
      </c>
      <c r="B53" s="262">
        <v>6.5247107743029407</v>
      </c>
      <c r="C53" s="262">
        <v>6.9789612418252567</v>
      </c>
      <c r="D53" s="262">
        <v>7.1449281945173837</v>
      </c>
      <c r="E53" s="262">
        <v>4.8197337831663312</v>
      </c>
      <c r="F53" s="262">
        <v>5.1058433599710566</v>
      </c>
      <c r="G53" s="262">
        <v>4.9428714863474488</v>
      </c>
      <c r="H53" s="262">
        <v>5.3150472025527442</v>
      </c>
      <c r="I53" s="262">
        <v>5.9455607379107613</v>
      </c>
      <c r="J53" s="262">
        <v>3.959402261284132</v>
      </c>
      <c r="K53" s="262">
        <v>3.625012526640075</v>
      </c>
      <c r="L53" s="262">
        <v>4.7927173696942322</v>
      </c>
      <c r="M53" s="262">
        <v>4.932777057659977</v>
      </c>
      <c r="N53" s="262">
        <v>4.8857639612486103</v>
      </c>
      <c r="O53" s="262">
        <v>4.6544235817138819</v>
      </c>
      <c r="P53" s="262">
        <v>4.7736672466104046</v>
      </c>
      <c r="Q53" s="262">
        <v>4.720568718512272</v>
      </c>
      <c r="R53" s="262">
        <v>4.8145838507848948</v>
      </c>
      <c r="S53" s="262">
        <v>4.8574146558247406</v>
      </c>
      <c r="T53" s="262">
        <v>4.974402415829478</v>
      </c>
      <c r="U53" s="262">
        <v>4.8997189470651721</v>
      </c>
      <c r="V53" s="262">
        <v>4.7374238073445536</v>
      </c>
      <c r="W53" s="262">
        <v>4.8730647090380099</v>
      </c>
      <c r="X53" s="262">
        <v>4.7060736746923499</v>
      </c>
      <c r="Y53" s="262">
        <v>4.4625507021316304</v>
      </c>
      <c r="DA53" s="72" t="s">
        <v>3169</v>
      </c>
    </row>
    <row r="54" spans="1:105" ht="12" customHeight="1" x14ac:dyDescent="0.25">
      <c r="A54" s="57" t="s">
        <v>3101</v>
      </c>
      <c r="B54" s="261">
        <f t="shared" ref="B54:Y54" si="2">B55+B56+B67</f>
        <v>114.77362970565436</v>
      </c>
      <c r="C54" s="261">
        <f t="shared" si="2"/>
        <v>119.57426636103084</v>
      </c>
      <c r="D54" s="261">
        <f t="shared" si="2"/>
        <v>121.65287881872408</v>
      </c>
      <c r="E54" s="261">
        <f t="shared" si="2"/>
        <v>79.105108486139216</v>
      </c>
      <c r="F54" s="261">
        <f t="shared" si="2"/>
        <v>82.590602179535708</v>
      </c>
      <c r="G54" s="261">
        <f t="shared" si="2"/>
        <v>80.458206429116913</v>
      </c>
      <c r="H54" s="261">
        <f t="shared" si="2"/>
        <v>86.171660050391239</v>
      </c>
      <c r="I54" s="261">
        <f t="shared" si="2"/>
        <v>96.810292945866422</v>
      </c>
      <c r="J54" s="261">
        <f t="shared" si="2"/>
        <v>72.171306036585406</v>
      </c>
      <c r="K54" s="261">
        <f t="shared" si="2"/>
        <v>62.307051908769083</v>
      </c>
      <c r="L54" s="261">
        <f t="shared" si="2"/>
        <v>87.323155593544314</v>
      </c>
      <c r="M54" s="261">
        <f t="shared" si="2"/>
        <v>86.931849485739576</v>
      </c>
      <c r="N54" s="261">
        <f t="shared" si="2"/>
        <v>86.513623744222414</v>
      </c>
      <c r="O54" s="261">
        <f t="shared" si="2"/>
        <v>82.296863267515505</v>
      </c>
      <c r="P54" s="261">
        <f t="shared" si="2"/>
        <v>84.236386025883661</v>
      </c>
      <c r="Q54" s="261">
        <f t="shared" si="2"/>
        <v>84.067158991738467</v>
      </c>
      <c r="R54" s="261">
        <f t="shared" si="2"/>
        <v>85.582172443397582</v>
      </c>
      <c r="S54" s="261">
        <f t="shared" si="2"/>
        <v>86.409412862369066</v>
      </c>
      <c r="T54" s="261">
        <f t="shared" si="2"/>
        <v>98.987939168338329</v>
      </c>
      <c r="U54" s="261">
        <f t="shared" si="2"/>
        <v>107.87362619760891</v>
      </c>
      <c r="V54" s="261">
        <f t="shared" si="2"/>
        <v>105.08836410380508</v>
      </c>
      <c r="W54" s="261">
        <f t="shared" si="2"/>
        <v>109.84436084779395</v>
      </c>
      <c r="X54" s="261">
        <f t="shared" si="2"/>
        <v>108.92650645990132</v>
      </c>
      <c r="Y54" s="261">
        <f t="shared" si="2"/>
        <v>101.80124654827023</v>
      </c>
      <c r="DA54" s="70"/>
    </row>
    <row r="55" spans="1:105" ht="12" customHeight="1" x14ac:dyDescent="0.25">
      <c r="A55" s="60" t="s">
        <v>3102</v>
      </c>
      <c r="B55" s="262">
        <v>22.481172389316441</v>
      </c>
      <c r="C55" s="262">
        <v>22.42859249674164</v>
      </c>
      <c r="D55" s="262">
        <v>22.390455751762119</v>
      </c>
      <c r="E55" s="262">
        <v>12.95797858118377</v>
      </c>
      <c r="F55" s="262">
        <v>12.799790045747031</v>
      </c>
      <c r="G55" s="262">
        <v>12.781963724172851</v>
      </c>
      <c r="H55" s="262">
        <v>13.46407451677465</v>
      </c>
      <c r="I55" s="262">
        <v>15.420570378931689</v>
      </c>
      <c r="J55" s="262">
        <v>16.351771698698521</v>
      </c>
      <c r="K55" s="262">
        <v>11.85517444141902</v>
      </c>
      <c r="L55" s="262">
        <v>19.896339985507439</v>
      </c>
      <c r="M55" s="262">
        <v>18.069037606033302</v>
      </c>
      <c r="N55" s="262">
        <v>18.23443829634741</v>
      </c>
      <c r="O55" s="262">
        <v>17.268730429185151</v>
      </c>
      <c r="P55" s="262">
        <v>17.599802011382561</v>
      </c>
      <c r="Q55" s="262">
        <v>17.925737191473569</v>
      </c>
      <c r="R55" s="262">
        <v>18.280006206176321</v>
      </c>
      <c r="S55" s="262">
        <v>18.53315543258843</v>
      </c>
      <c r="T55" s="262">
        <v>27.357234653147859</v>
      </c>
      <c r="U55" s="262">
        <v>35.26377833696435</v>
      </c>
      <c r="V55" s="262">
        <v>34.706508298250149</v>
      </c>
      <c r="W55" s="262">
        <v>36.881146888249873</v>
      </c>
      <c r="X55" s="262">
        <v>37.718651579095429</v>
      </c>
      <c r="Y55" s="262">
        <v>34.640331615057327</v>
      </c>
      <c r="DA55" s="72" t="s">
        <v>3170</v>
      </c>
    </row>
    <row r="56" spans="1:105" ht="12" customHeight="1" x14ac:dyDescent="0.25">
      <c r="A56" s="60" t="s">
        <v>3104</v>
      </c>
      <c r="B56" s="262">
        <v>7.8796788544262917</v>
      </c>
      <c r="C56" s="262">
        <v>6.8560764279338446</v>
      </c>
      <c r="D56" s="262">
        <v>6.8256451510096463</v>
      </c>
      <c r="E56" s="262">
        <v>3.792316924409834</v>
      </c>
      <c r="F56" s="262">
        <v>3.734485759305942</v>
      </c>
      <c r="G56" s="262">
        <v>3.7283482808693971</v>
      </c>
      <c r="H56" s="262">
        <v>3.9447058377545652</v>
      </c>
      <c r="I56" s="262">
        <v>4.4696384801855267</v>
      </c>
      <c r="J56" s="262">
        <v>4.5951724489760979</v>
      </c>
      <c r="K56" s="262">
        <v>3.5536485775623832</v>
      </c>
      <c r="L56" s="262">
        <v>5.4215247142383758</v>
      </c>
      <c r="M56" s="262">
        <v>5.0455130945756306</v>
      </c>
      <c r="N56" s="262">
        <v>5.0701137902686497</v>
      </c>
      <c r="O56" s="262">
        <v>4.8120036853741066</v>
      </c>
      <c r="P56" s="262">
        <v>4.8777521401400126</v>
      </c>
      <c r="Q56" s="262">
        <v>5.0695467036132564</v>
      </c>
      <c r="R56" s="262">
        <v>5.0139799802570941</v>
      </c>
      <c r="S56" s="262">
        <v>5.0339520122533452</v>
      </c>
      <c r="T56" s="262">
        <v>7.2748819151195256</v>
      </c>
      <c r="U56" s="262">
        <v>9.2202350009956913</v>
      </c>
      <c r="V56" s="262">
        <v>9.0919197206432898</v>
      </c>
      <c r="W56" s="262">
        <v>9.9184375788574819</v>
      </c>
      <c r="X56" s="262">
        <v>10.323507931391941</v>
      </c>
      <c r="Y56" s="262">
        <v>9.4271215399986108</v>
      </c>
      <c r="DA56" s="72" t="s">
        <v>3171</v>
      </c>
    </row>
    <row r="57" spans="1:105" ht="12" customHeight="1" x14ac:dyDescent="0.25">
      <c r="A57" s="64" t="s">
        <v>28</v>
      </c>
      <c r="B57" s="229">
        <v>2.3834870744412699E-2</v>
      </c>
      <c r="C57" s="229">
        <v>2.7471501015954459E-2</v>
      </c>
      <c r="D57" s="229">
        <v>2.1193776435265939E-2</v>
      </c>
      <c r="E57" s="229">
        <v>1.0070344355186009E-2</v>
      </c>
      <c r="F57" s="229">
        <v>1.0089322053517751E-2</v>
      </c>
      <c r="G57" s="229">
        <v>1.244259731579871E-2</v>
      </c>
      <c r="H57" s="229">
        <v>9.2948709922520661E-2</v>
      </c>
      <c r="I57" s="229">
        <v>4.0273682236850149E-2</v>
      </c>
      <c r="J57" s="229">
        <v>1.9188922995397581E-2</v>
      </c>
      <c r="K57" s="229">
        <v>1.5186666022422499E-2</v>
      </c>
      <c r="L57" s="229">
        <v>1.8601996338589999E-2</v>
      </c>
      <c r="M57" s="229">
        <v>1.8215711251259498E-2</v>
      </c>
      <c r="N57" s="229">
        <v>1.2907981431937089E-2</v>
      </c>
      <c r="O57" s="229">
        <v>1.915880089902303E-2</v>
      </c>
      <c r="P57" s="229">
        <v>2.0840326199403219E-2</v>
      </c>
      <c r="Q57" s="229">
        <v>5.2607321232716921E-3</v>
      </c>
      <c r="R57" s="229">
        <v>0</v>
      </c>
      <c r="S57" s="229">
        <v>0</v>
      </c>
      <c r="T57" s="229">
        <v>7.6350263584370776E-2</v>
      </c>
      <c r="U57" s="229">
        <v>8.062794800712525E-2</v>
      </c>
      <c r="V57" s="229">
        <v>4.4537492345048661E-4</v>
      </c>
      <c r="W57" s="229">
        <v>4.6318112310926753E-4</v>
      </c>
      <c r="X57" s="229">
        <v>9.8422425943014979E-3</v>
      </c>
      <c r="Y57" s="229">
        <v>5.6307540346295882E-3</v>
      </c>
      <c r="DA57" s="73" t="s">
        <v>3172</v>
      </c>
    </row>
    <row r="58" spans="1:105" ht="12" customHeight="1" x14ac:dyDescent="0.25">
      <c r="A58" s="64" t="s">
        <v>30</v>
      </c>
      <c r="B58" s="229">
        <v>0</v>
      </c>
      <c r="C58" s="229">
        <v>0</v>
      </c>
      <c r="D58" s="229">
        <v>0</v>
      </c>
      <c r="E58" s="229">
        <v>0.13534946633734271</v>
      </c>
      <c r="F58" s="229">
        <v>0</v>
      </c>
      <c r="G58" s="229">
        <v>0.1011524561322449</v>
      </c>
      <c r="H58" s="229">
        <v>0.22563145993382819</v>
      </c>
      <c r="I58" s="229">
        <v>0.24149092282246859</v>
      </c>
      <c r="J58" s="229">
        <v>0.14632859650498439</v>
      </c>
      <c r="K58" s="229">
        <v>0.27807214711790362</v>
      </c>
      <c r="L58" s="229">
        <v>0.31623853159555748</v>
      </c>
      <c r="M58" s="229">
        <v>0.32169133465097333</v>
      </c>
      <c r="N58" s="229">
        <v>0.21264313461021611</v>
      </c>
      <c r="O58" s="229">
        <v>0.1363099032390879</v>
      </c>
      <c r="P58" s="229">
        <v>0.35965703082106598</v>
      </c>
      <c r="Q58" s="229">
        <v>0.47300615701588172</v>
      </c>
      <c r="R58" s="229">
        <v>3.81492751060548E-2</v>
      </c>
      <c r="S58" s="229">
        <v>2.8900965989436471E-2</v>
      </c>
      <c r="T58" s="229">
        <v>0.18114524342089361</v>
      </c>
      <c r="U58" s="229">
        <v>0.22789220909723579</v>
      </c>
      <c r="V58" s="229">
        <v>0.31554305875001643</v>
      </c>
      <c r="W58" s="229">
        <v>0.33307322868056788</v>
      </c>
      <c r="X58" s="229">
        <v>0.28048271888889442</v>
      </c>
      <c r="Y58" s="229">
        <v>0.21036203916667251</v>
      </c>
      <c r="DA58" s="73" t="s">
        <v>3173</v>
      </c>
    </row>
    <row r="59" spans="1:105" ht="12" customHeight="1" x14ac:dyDescent="0.25">
      <c r="A59" s="64" t="s">
        <v>31</v>
      </c>
      <c r="B59" s="229">
        <v>0.42158704470085578</v>
      </c>
      <c r="C59" s="229">
        <v>0.55235903534226827</v>
      </c>
      <c r="D59" s="229">
        <v>0.39519858259455998</v>
      </c>
      <c r="E59" s="229">
        <v>1.8101502449662021E-2</v>
      </c>
      <c r="F59" s="229">
        <v>2.5565666782346511E-2</v>
      </c>
      <c r="G59" s="229">
        <v>1.771646828425787E-2</v>
      </c>
      <c r="H59" s="229">
        <v>2.267040954937698E-2</v>
      </c>
      <c r="I59" s="229">
        <v>0.1564993770770533</v>
      </c>
      <c r="J59" s="229">
        <v>8.1466845051673148E-2</v>
      </c>
      <c r="K59" s="229">
        <v>6.526435288670912E-2</v>
      </c>
      <c r="L59" s="229">
        <v>9.5579977998575774E-2</v>
      </c>
      <c r="M59" s="229">
        <v>2.719542886975173E-2</v>
      </c>
      <c r="N59" s="229">
        <v>5.4635075216686937E-2</v>
      </c>
      <c r="O59" s="229">
        <v>3.5515711777050978E-2</v>
      </c>
      <c r="P59" s="229">
        <v>3.5572101232402939E-2</v>
      </c>
      <c r="Q59" s="229">
        <v>1.559473550481083E-2</v>
      </c>
      <c r="R59" s="229">
        <v>1.5723582660359999E-2</v>
      </c>
      <c r="S59" s="229">
        <v>2.659665653436891E-2</v>
      </c>
      <c r="T59" s="229">
        <v>3.2447583926913798E-2</v>
      </c>
      <c r="U59" s="229">
        <v>2.7609816295867472E-2</v>
      </c>
      <c r="V59" s="229">
        <v>1.930534413293979E-2</v>
      </c>
      <c r="W59" s="229">
        <v>1.824831658455545E-2</v>
      </c>
      <c r="X59" s="229">
        <v>0.31857363405084471</v>
      </c>
      <c r="Y59" s="229">
        <v>2.2831684156132841E-2</v>
      </c>
      <c r="DA59" s="73" t="s">
        <v>3174</v>
      </c>
    </row>
    <row r="60" spans="1:105" ht="12" customHeight="1" x14ac:dyDescent="0.25">
      <c r="A60" s="64" t="s">
        <v>159</v>
      </c>
      <c r="B60" s="229">
        <v>0.33432665907627801</v>
      </c>
      <c r="C60" s="229">
        <v>0.43766435397664349</v>
      </c>
      <c r="D60" s="229">
        <v>0.40954793935655409</v>
      </c>
      <c r="E60" s="229">
        <v>0.53238863049915219</v>
      </c>
      <c r="F60" s="229">
        <v>0.50083873596781769</v>
      </c>
      <c r="G60" s="229">
        <v>0.43886306034248129</v>
      </c>
      <c r="H60" s="229">
        <v>0.41910502751015988</v>
      </c>
      <c r="I60" s="229">
        <v>0.4594959916105566</v>
      </c>
      <c r="J60" s="229">
        <v>1.072481613542031</v>
      </c>
      <c r="K60" s="229">
        <v>0.34518504159430669</v>
      </c>
      <c r="L60" s="229">
        <v>0.60244580353292765</v>
      </c>
      <c r="M60" s="229">
        <v>0.34952537613560919</v>
      </c>
      <c r="N60" s="229">
        <v>0.31924767014138938</v>
      </c>
      <c r="O60" s="229">
        <v>0.30469548873651681</v>
      </c>
      <c r="P60" s="229">
        <v>0.23048010454371601</v>
      </c>
      <c r="Q60" s="229">
        <v>0.21357706012001901</v>
      </c>
      <c r="R60" s="229">
        <v>0.23370272462417821</v>
      </c>
      <c r="S60" s="229">
        <v>0.22081892855109619</v>
      </c>
      <c r="T60" s="229">
        <v>3.3940054724320889</v>
      </c>
      <c r="U60" s="229">
        <v>3.5519592650612681</v>
      </c>
      <c r="V60" s="229">
        <v>3.6307538604960872</v>
      </c>
      <c r="W60" s="229">
        <v>3.4025995724055642</v>
      </c>
      <c r="X60" s="229">
        <v>3.1993816761683629</v>
      </c>
      <c r="Y60" s="229">
        <v>3.162854514847</v>
      </c>
      <c r="DA60" s="73" t="s">
        <v>3175</v>
      </c>
    </row>
    <row r="61" spans="1:105" ht="12" customHeight="1" x14ac:dyDescent="0.25">
      <c r="A61" s="64" t="s">
        <v>32</v>
      </c>
      <c r="B61" s="229">
        <v>3.6148472693499988E-2</v>
      </c>
      <c r="C61" s="229">
        <v>5.0342081352267733E-2</v>
      </c>
      <c r="D61" s="229">
        <v>3.9620336180414793E-2</v>
      </c>
      <c r="E61" s="229">
        <v>2.5903764235431601E-2</v>
      </c>
      <c r="F61" s="229">
        <v>1.780770531587748E-2</v>
      </c>
      <c r="G61" s="229">
        <v>1.761712135150224E-2</v>
      </c>
      <c r="H61" s="229">
        <v>1.945947930738352E-2</v>
      </c>
      <c r="I61" s="229">
        <v>1.5667068127434E-2</v>
      </c>
      <c r="J61" s="229">
        <v>2.6410110461097869E-2</v>
      </c>
      <c r="K61" s="229">
        <v>1.6786859019682542E-2</v>
      </c>
      <c r="L61" s="229">
        <v>1.952297648664526E-2</v>
      </c>
      <c r="M61" s="229">
        <v>1.2591116095589921E-2</v>
      </c>
      <c r="N61" s="229">
        <v>6.3237313570243684E-3</v>
      </c>
      <c r="O61" s="229">
        <v>6.324257661341392E-3</v>
      </c>
      <c r="P61" s="229">
        <v>4.2270187586860297E-3</v>
      </c>
      <c r="Q61" s="229">
        <v>4.1090952469482562E-3</v>
      </c>
      <c r="R61" s="229">
        <v>4.3214673309860891E-3</v>
      </c>
      <c r="S61" s="229">
        <v>4.3858928900406781E-3</v>
      </c>
      <c r="T61" s="229">
        <v>2.2293729217975349E-3</v>
      </c>
      <c r="U61" s="229">
        <v>2.2763818827727092E-3</v>
      </c>
      <c r="V61" s="229">
        <v>0</v>
      </c>
      <c r="W61" s="229">
        <v>0</v>
      </c>
      <c r="X61" s="229">
        <v>0</v>
      </c>
      <c r="Y61" s="229">
        <v>0</v>
      </c>
      <c r="DA61" s="73" t="s">
        <v>3176</v>
      </c>
    </row>
    <row r="62" spans="1:105" ht="12" customHeight="1" x14ac:dyDescent="0.25">
      <c r="A62" s="64" t="s">
        <v>33</v>
      </c>
      <c r="B62" s="229">
        <v>2.0067554000005958</v>
      </c>
      <c r="C62" s="229">
        <v>0</v>
      </c>
      <c r="D62" s="229">
        <v>0</v>
      </c>
      <c r="E62" s="229">
        <v>0</v>
      </c>
      <c r="F62" s="229">
        <v>0</v>
      </c>
      <c r="G62" s="229">
        <v>0</v>
      </c>
      <c r="H62" s="229">
        <v>0</v>
      </c>
      <c r="I62" s="229">
        <v>0</v>
      </c>
      <c r="J62" s="229">
        <v>0</v>
      </c>
      <c r="K62" s="229">
        <v>4.7873184293330982E-3</v>
      </c>
      <c r="L62" s="229">
        <v>4.7873184293283988E-3</v>
      </c>
      <c r="M62" s="229">
        <v>4.7873184293322091E-3</v>
      </c>
      <c r="N62" s="229">
        <v>9.5746368586542372E-3</v>
      </c>
      <c r="O62" s="229">
        <v>9.5746368586655372E-3</v>
      </c>
      <c r="P62" s="229">
        <v>4.7087885554909841E-3</v>
      </c>
      <c r="Q62" s="229">
        <v>9.1442244900094855E-3</v>
      </c>
      <c r="R62" s="229">
        <v>1.412593654146703E-2</v>
      </c>
      <c r="S62" s="229">
        <v>0</v>
      </c>
      <c r="T62" s="229">
        <v>0.37163125613890202</v>
      </c>
      <c r="U62" s="229">
        <v>0.38675104616572192</v>
      </c>
      <c r="V62" s="229">
        <v>0.38741361515593792</v>
      </c>
      <c r="W62" s="229">
        <v>1.484476381835899</v>
      </c>
      <c r="X62" s="229">
        <v>2.1594273446221171</v>
      </c>
      <c r="Y62" s="229">
        <v>2.0314275123866898</v>
      </c>
      <c r="DA62" s="73" t="s">
        <v>3177</v>
      </c>
    </row>
    <row r="63" spans="1:105" ht="12" customHeight="1" x14ac:dyDescent="0.25">
      <c r="A63" s="64" t="s">
        <v>35</v>
      </c>
      <c r="B63" s="229">
        <v>1.232903636359016</v>
      </c>
      <c r="C63" s="229">
        <v>1.9387434153051</v>
      </c>
      <c r="D63" s="229">
        <v>2.145699277902918</v>
      </c>
      <c r="E63" s="229">
        <v>1.4613092756113499</v>
      </c>
      <c r="F63" s="229">
        <v>1.4472326854312061</v>
      </c>
      <c r="G63" s="229">
        <v>1.480447805224326</v>
      </c>
      <c r="H63" s="229">
        <v>1.491020695215624</v>
      </c>
      <c r="I63" s="229">
        <v>1.7003660863200329</v>
      </c>
      <c r="J63" s="229">
        <v>1.4699332694626059</v>
      </c>
      <c r="K63" s="229">
        <v>1.245330837489083</v>
      </c>
      <c r="L63" s="229">
        <v>2.957579373670181</v>
      </c>
      <c r="M63" s="229">
        <v>2.7577226556745709</v>
      </c>
      <c r="N63" s="229">
        <v>2.8302483813476309</v>
      </c>
      <c r="O63" s="229">
        <v>2.68612421051558</v>
      </c>
      <c r="P63" s="229">
        <v>2.838083848109016</v>
      </c>
      <c r="Q63" s="229">
        <v>2.7431754157233952</v>
      </c>
      <c r="R63" s="229">
        <v>3.1346869148234902</v>
      </c>
      <c r="S63" s="229">
        <v>3.2798934310921668</v>
      </c>
      <c r="T63" s="229">
        <v>1.8020952935993959</v>
      </c>
      <c r="U63" s="229">
        <v>3.4402591503273059</v>
      </c>
      <c r="V63" s="229">
        <v>3.3346476234804681</v>
      </c>
      <c r="W63" s="229">
        <v>3.261376931356192</v>
      </c>
      <c r="X63" s="229">
        <v>2.9517831834786068</v>
      </c>
      <c r="Y63" s="229">
        <v>2.78421149100576</v>
      </c>
      <c r="DA63" s="73" t="s">
        <v>3178</v>
      </c>
    </row>
    <row r="64" spans="1:105" ht="12" customHeight="1" x14ac:dyDescent="0.25">
      <c r="A64" s="64" t="s">
        <v>36</v>
      </c>
      <c r="B64" s="229">
        <v>8.2134468688350698E-2</v>
      </c>
      <c r="C64" s="229">
        <v>7.3180856549413656E-2</v>
      </c>
      <c r="D64" s="229">
        <v>7.0196319169756202E-2</v>
      </c>
      <c r="E64" s="229">
        <v>0</v>
      </c>
      <c r="F64" s="229">
        <v>0</v>
      </c>
      <c r="G64" s="229">
        <v>1.193814951867033E-4</v>
      </c>
      <c r="H64" s="229">
        <v>0</v>
      </c>
      <c r="I64" s="229">
        <v>0</v>
      </c>
      <c r="J64" s="229">
        <v>0</v>
      </c>
      <c r="K64" s="229">
        <v>0</v>
      </c>
      <c r="L64" s="229">
        <v>7.1628897111939967E-4</v>
      </c>
      <c r="M64" s="229">
        <v>1.3131964470532781E-3</v>
      </c>
      <c r="N64" s="229">
        <v>2.5070113989172291E-3</v>
      </c>
      <c r="O64" s="229">
        <v>4.0589708363469711E-3</v>
      </c>
      <c r="P64" s="229">
        <v>2.8651558844796131E-3</v>
      </c>
      <c r="Q64" s="229">
        <v>2.8651558844772331E-3</v>
      </c>
      <c r="R64" s="229">
        <v>2.9845373796636718E-3</v>
      </c>
      <c r="S64" s="229">
        <v>2.3876299037310202E-3</v>
      </c>
      <c r="T64" s="229">
        <v>2.2682484085448668E-3</v>
      </c>
      <c r="U64" s="229">
        <v>1.7907224277986761E-3</v>
      </c>
      <c r="V64" s="229">
        <v>1.5982794575579E-3</v>
      </c>
      <c r="W64" s="229">
        <v>2.566224620530634E-3</v>
      </c>
      <c r="X64" s="229">
        <v>1.1288714184842399E-3</v>
      </c>
      <c r="Y64" s="229">
        <v>1.0758660346214101E-3</v>
      </c>
      <c r="DA64" s="73" t="s">
        <v>3179</v>
      </c>
    </row>
    <row r="65" spans="1:105" ht="12" customHeight="1" x14ac:dyDescent="0.25">
      <c r="A65" s="64" t="s">
        <v>38</v>
      </c>
      <c r="B65" s="229">
        <v>1.6217900057862751</v>
      </c>
      <c r="C65" s="229">
        <v>1.621790005787487</v>
      </c>
      <c r="D65" s="229">
        <v>1.6217900057876879</v>
      </c>
      <c r="E65" s="229">
        <v>0.30095843566043801</v>
      </c>
      <c r="F65" s="229">
        <v>0.4867685794414584</v>
      </c>
      <c r="G65" s="229">
        <v>0.5448056305725707</v>
      </c>
      <c r="H65" s="229">
        <v>0.45027830535380742</v>
      </c>
      <c r="I65" s="229">
        <v>0.70281435581568641</v>
      </c>
      <c r="J65" s="229">
        <v>0.8572316040246889</v>
      </c>
      <c r="K65" s="229">
        <v>0.54457376094513665</v>
      </c>
      <c r="L65" s="229">
        <v>0.46220999943255647</v>
      </c>
      <c r="M65" s="229">
        <v>0.46325257869257119</v>
      </c>
      <c r="N65" s="229">
        <v>0.54689078909109323</v>
      </c>
      <c r="O65" s="229">
        <v>0.50576687574251478</v>
      </c>
      <c r="P65" s="229">
        <v>0.47136176017406151</v>
      </c>
      <c r="Q65" s="229">
        <v>0.62728532689758487</v>
      </c>
      <c r="R65" s="229">
        <v>0.53461129057103884</v>
      </c>
      <c r="S65" s="229">
        <v>0.51920447130371261</v>
      </c>
      <c r="T65" s="229">
        <v>0.52754510538097288</v>
      </c>
      <c r="U65" s="229">
        <v>0.53507461279416701</v>
      </c>
      <c r="V65" s="229">
        <v>0.47993426387828869</v>
      </c>
      <c r="W65" s="229">
        <v>0.49012818684739867</v>
      </c>
      <c r="X65" s="229">
        <v>0.43498742089981363</v>
      </c>
      <c r="Y65" s="229">
        <v>0.41876947496846417</v>
      </c>
      <c r="DA65" s="73" t="s">
        <v>3180</v>
      </c>
    </row>
    <row r="66" spans="1:105" ht="12" customHeight="1" x14ac:dyDescent="0.25">
      <c r="A66" s="64" t="s">
        <v>39</v>
      </c>
      <c r="B66" s="229">
        <v>2.1201982963770072</v>
      </c>
      <c r="C66" s="229">
        <v>2.154525178604711</v>
      </c>
      <c r="D66" s="229">
        <v>2.1223989135824892</v>
      </c>
      <c r="E66" s="229">
        <v>1.308235505261272</v>
      </c>
      <c r="F66" s="229">
        <v>1.2461830643137179</v>
      </c>
      <c r="G66" s="229">
        <v>1.1151837601510279</v>
      </c>
      <c r="H66" s="229">
        <v>1.223591750961865</v>
      </c>
      <c r="I66" s="229">
        <v>1.153030996175445</v>
      </c>
      <c r="J66" s="229">
        <v>0.92213148693361857</v>
      </c>
      <c r="K66" s="229">
        <v>1.038461594057805</v>
      </c>
      <c r="L66" s="229">
        <v>0.94384244778289361</v>
      </c>
      <c r="M66" s="229">
        <v>1.0892183783289191</v>
      </c>
      <c r="N66" s="229">
        <v>1.075135378815099</v>
      </c>
      <c r="O66" s="229">
        <v>1.10447482910798</v>
      </c>
      <c r="P66" s="229">
        <v>0.9099560058616919</v>
      </c>
      <c r="Q66" s="229">
        <v>0.97552880060685776</v>
      </c>
      <c r="R66" s="229">
        <v>1.035674251219856</v>
      </c>
      <c r="S66" s="229">
        <v>0.95176403598879211</v>
      </c>
      <c r="T66" s="229">
        <v>0.88516407530564445</v>
      </c>
      <c r="U66" s="229">
        <v>0.96599384893642959</v>
      </c>
      <c r="V66" s="229">
        <v>0.92227830036854419</v>
      </c>
      <c r="W66" s="229">
        <v>0.92550555540366497</v>
      </c>
      <c r="X66" s="229">
        <v>0.96790083927052073</v>
      </c>
      <c r="Y66" s="229">
        <v>0.78995820339864031</v>
      </c>
      <c r="DA66" s="73" t="s">
        <v>3181</v>
      </c>
    </row>
    <row r="67" spans="1:105" ht="12" customHeight="1" x14ac:dyDescent="0.25">
      <c r="A67" s="60" t="s">
        <v>3116</v>
      </c>
      <c r="B67" s="262">
        <v>84.412778461911628</v>
      </c>
      <c r="C67" s="262">
        <v>90.289597436355351</v>
      </c>
      <c r="D67" s="262">
        <v>92.436777915952305</v>
      </c>
      <c r="E67" s="262">
        <v>62.35481298054561</v>
      </c>
      <c r="F67" s="262">
        <v>66.056326374482737</v>
      </c>
      <c r="G67" s="262">
        <v>63.947894424074669</v>
      </c>
      <c r="H67" s="262">
        <v>68.762879695862026</v>
      </c>
      <c r="I67" s="262">
        <v>76.920084086749213</v>
      </c>
      <c r="J67" s="262">
        <v>51.224361888910792</v>
      </c>
      <c r="K67" s="262">
        <v>46.898228889787681</v>
      </c>
      <c r="L67" s="262">
        <v>62.005290893798502</v>
      </c>
      <c r="M67" s="262">
        <v>63.817298785130639</v>
      </c>
      <c r="N67" s="262">
        <v>63.209071657606351</v>
      </c>
      <c r="O67" s="262">
        <v>60.216129152956249</v>
      </c>
      <c r="P67" s="262">
        <v>61.758831874361093</v>
      </c>
      <c r="Q67" s="262">
        <v>61.071875096651638</v>
      </c>
      <c r="R67" s="262">
        <v>62.288186256964167</v>
      </c>
      <c r="S67" s="262">
        <v>62.842305417527299</v>
      </c>
      <c r="T67" s="262">
        <v>64.355822600070951</v>
      </c>
      <c r="U67" s="262">
        <v>63.389612859648871</v>
      </c>
      <c r="V67" s="262">
        <v>61.289936084911638</v>
      </c>
      <c r="W67" s="262">
        <v>63.044776380686592</v>
      </c>
      <c r="X67" s="262">
        <v>60.884346949413953</v>
      </c>
      <c r="Y67" s="262">
        <v>57.733793393214292</v>
      </c>
      <c r="DA67" s="72" t="s">
        <v>3182</v>
      </c>
    </row>
    <row r="68" spans="1:105" ht="12" customHeight="1" x14ac:dyDescent="0.25">
      <c r="A68" s="57" t="s">
        <v>3118</v>
      </c>
      <c r="B68" s="261">
        <v>112.5744390687983</v>
      </c>
      <c r="C68" s="261">
        <v>101.84308482000461</v>
      </c>
      <c r="D68" s="261">
        <v>94.04303775998315</v>
      </c>
      <c r="E68" s="261">
        <v>19.65457782238774</v>
      </c>
      <c r="F68" s="261">
        <v>16.500541025463949</v>
      </c>
      <c r="G68" s="261">
        <v>15.246337391372821</v>
      </c>
      <c r="H68" s="261">
        <v>13.43948544589403</v>
      </c>
      <c r="I68" s="261">
        <v>13.239285585186799</v>
      </c>
      <c r="J68" s="261">
        <v>17.761376895171288</v>
      </c>
      <c r="K68" s="261">
        <v>9.8268250403655024</v>
      </c>
      <c r="L68" s="261">
        <v>9.3544352592854612</v>
      </c>
      <c r="M68" s="261">
        <v>8.6533911532400438</v>
      </c>
      <c r="N68" s="261">
        <v>7.3609926801796766</v>
      </c>
      <c r="O68" s="261">
        <v>6.422060519319106</v>
      </c>
      <c r="P68" s="261">
        <v>5.43083265383311</v>
      </c>
      <c r="Q68" s="261">
        <v>5.3549307161937394</v>
      </c>
      <c r="R68" s="261">
        <v>6.2815584197686709</v>
      </c>
      <c r="S68" s="261">
        <v>6.2355770753706086</v>
      </c>
      <c r="T68" s="261">
        <v>6.2774471911957743</v>
      </c>
      <c r="U68" s="261">
        <v>6.254051682303265</v>
      </c>
      <c r="V68" s="261">
        <v>5.9060876225301033</v>
      </c>
      <c r="W68" s="261">
        <v>6.0413159471009337</v>
      </c>
      <c r="X68" s="261">
        <v>5.3555456418092637</v>
      </c>
      <c r="Y68" s="261">
        <v>5.5463552673919123</v>
      </c>
      <c r="DA68" s="70" t="s">
        <v>3183</v>
      </c>
    </row>
    <row r="69" spans="1:105" ht="12" customHeight="1" x14ac:dyDescent="0.25">
      <c r="A69" s="41" t="s">
        <v>3120</v>
      </c>
      <c r="B69" s="350">
        <v>1135.842257139104</v>
      </c>
      <c r="C69" s="350">
        <v>1211.395897561061</v>
      </c>
      <c r="D69" s="350">
        <v>1236.8170316003</v>
      </c>
      <c r="E69" s="350">
        <v>832.08952803671752</v>
      </c>
      <c r="F69" s="350">
        <v>879.37122450340314</v>
      </c>
      <c r="G69" s="350">
        <v>850.94783522322621</v>
      </c>
      <c r="H69" s="350">
        <v>911.40925312344189</v>
      </c>
      <c r="I69" s="350">
        <v>1013.806608682292</v>
      </c>
      <c r="J69" s="350">
        <v>707.31557831886505</v>
      </c>
      <c r="K69" s="350">
        <v>644.97374532967751</v>
      </c>
      <c r="L69" s="350">
        <v>834.29140499057394</v>
      </c>
      <c r="M69" s="350">
        <v>849.52756287836337</v>
      </c>
      <c r="N69" s="350">
        <v>838.42492414251296</v>
      </c>
      <c r="O69" s="350">
        <v>799.97565511071298</v>
      </c>
      <c r="P69" s="350">
        <v>819.4662130187229</v>
      </c>
      <c r="Q69" s="350">
        <v>810.11353679573426</v>
      </c>
      <c r="R69" s="350">
        <v>826.53735307091301</v>
      </c>
      <c r="S69" s="350">
        <v>832.91398814295576</v>
      </c>
      <c r="T69" s="350">
        <v>851.88054473384159</v>
      </c>
      <c r="U69" s="350">
        <v>840.2545037012228</v>
      </c>
      <c r="V69" s="350">
        <v>811.66375872884885</v>
      </c>
      <c r="W69" s="350">
        <v>835.63558920135063</v>
      </c>
      <c r="X69" s="350">
        <v>806.90226957417872</v>
      </c>
      <c r="Y69" s="350">
        <v>764.11926546164239</v>
      </c>
      <c r="DA69" s="97" t="s">
        <v>3184</v>
      </c>
    </row>
    <row r="70" spans="1:105" ht="12" customHeight="1" x14ac:dyDescent="0.25">
      <c r="A70" s="172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2"/>
      <c r="Q70" s="172"/>
      <c r="R70" s="172"/>
      <c r="S70" s="172"/>
      <c r="T70" s="172"/>
      <c r="U70" s="172"/>
      <c r="V70" s="172"/>
      <c r="W70" s="172"/>
      <c r="X70" s="172"/>
      <c r="Y70" s="172"/>
      <c r="DA70" s="176"/>
    </row>
    <row r="71" spans="1:105" ht="15" customHeight="1" x14ac:dyDescent="0.25">
      <c r="A71" s="32" t="s">
        <v>101</v>
      </c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7"/>
      <c r="N71" s="257"/>
      <c r="O71" s="257"/>
      <c r="P71" s="257"/>
      <c r="Q71" s="257"/>
      <c r="R71" s="257"/>
      <c r="S71" s="257"/>
      <c r="T71" s="257"/>
      <c r="U71" s="257"/>
      <c r="V71" s="257"/>
      <c r="W71" s="257"/>
      <c r="X71" s="257"/>
      <c r="Y71" s="257"/>
      <c r="DA71" s="88"/>
    </row>
    <row r="72" spans="1:105" ht="12" customHeight="1" x14ac:dyDescent="0.25">
      <c r="A72" s="172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172"/>
      <c r="V72" s="172"/>
      <c r="W72" s="172"/>
      <c r="X72" s="172"/>
      <c r="Y72" s="172"/>
      <c r="DA72" s="176"/>
    </row>
    <row r="73" spans="1:105" ht="12" customHeight="1" x14ac:dyDescent="0.25">
      <c r="A73" s="35" t="s">
        <v>27</v>
      </c>
      <c r="B73" s="232">
        <f t="shared" ref="B73:Y73" si="3">SUM(B$74:B$78,B$79,B$81:B$82,B$84:B$86,B$88:B$90,B$91:B$92)</f>
        <v>1.0000000000000002</v>
      </c>
      <c r="C73" s="232">
        <f t="shared" si="3"/>
        <v>1.0000000000000004</v>
      </c>
      <c r="D73" s="232">
        <f t="shared" si="3"/>
        <v>0.99999999999999989</v>
      </c>
      <c r="E73" s="232">
        <f t="shared" si="3"/>
        <v>1.0000000000000002</v>
      </c>
      <c r="F73" s="232">
        <f t="shared" si="3"/>
        <v>1.0000000000000002</v>
      </c>
      <c r="G73" s="232">
        <f t="shared" si="3"/>
        <v>1.0000000000000002</v>
      </c>
      <c r="H73" s="232">
        <f t="shared" si="3"/>
        <v>1.0000000000000004</v>
      </c>
      <c r="I73" s="232">
        <f t="shared" si="3"/>
        <v>1</v>
      </c>
      <c r="J73" s="232">
        <f t="shared" si="3"/>
        <v>1.0000000000000002</v>
      </c>
      <c r="K73" s="232">
        <f t="shared" si="3"/>
        <v>1.0000000000000002</v>
      </c>
      <c r="L73" s="232">
        <f t="shared" si="3"/>
        <v>1.0000000000000004</v>
      </c>
      <c r="M73" s="232">
        <f t="shared" si="3"/>
        <v>0.99999999999999978</v>
      </c>
      <c r="N73" s="232">
        <f t="shared" si="3"/>
        <v>1</v>
      </c>
      <c r="O73" s="232">
        <f t="shared" si="3"/>
        <v>1.0000000000000004</v>
      </c>
      <c r="P73" s="232">
        <f t="shared" si="3"/>
        <v>0.99999999999999978</v>
      </c>
      <c r="Q73" s="232">
        <f t="shared" si="3"/>
        <v>0.99999999999999956</v>
      </c>
      <c r="R73" s="232">
        <f t="shared" si="3"/>
        <v>0.99999999999999967</v>
      </c>
      <c r="S73" s="232">
        <f t="shared" si="3"/>
        <v>0.99999999999999978</v>
      </c>
      <c r="T73" s="232">
        <f t="shared" si="3"/>
        <v>0.99999999999999956</v>
      </c>
      <c r="U73" s="232">
        <f t="shared" si="3"/>
        <v>1</v>
      </c>
      <c r="V73" s="232">
        <f t="shared" si="3"/>
        <v>1</v>
      </c>
      <c r="W73" s="232">
        <f t="shared" si="3"/>
        <v>0.99999999999999967</v>
      </c>
      <c r="X73" s="232">
        <f t="shared" si="3"/>
        <v>1</v>
      </c>
      <c r="Y73" s="232">
        <f t="shared" si="3"/>
        <v>1</v>
      </c>
      <c r="DA73" s="95"/>
    </row>
    <row r="74" spans="1:105" ht="12" customHeight="1" x14ac:dyDescent="0.25">
      <c r="A74" s="55" t="s">
        <v>91</v>
      </c>
      <c r="B74" s="299">
        <f t="shared" ref="B74:Y74" si="4">IF(B$6=0,0,B$6/B$5)</f>
        <v>2.0101026362544412E-2</v>
      </c>
      <c r="C74" s="299">
        <f t="shared" si="4"/>
        <v>2.1253101205593199E-2</v>
      </c>
      <c r="D74" s="299">
        <f t="shared" si="4"/>
        <v>2.1477070306863782E-2</v>
      </c>
      <c r="E74" s="299">
        <f t="shared" si="4"/>
        <v>2.3572637066785192E-2</v>
      </c>
      <c r="F74" s="299">
        <f t="shared" si="4"/>
        <v>2.3498914153305555E-2</v>
      </c>
      <c r="G74" s="299">
        <f t="shared" si="4"/>
        <v>2.3776131781447364E-2</v>
      </c>
      <c r="H74" s="299">
        <f t="shared" si="4"/>
        <v>2.3880382822154995E-2</v>
      </c>
      <c r="I74" s="299">
        <f t="shared" si="4"/>
        <v>2.3493303875018121E-2</v>
      </c>
      <c r="J74" s="299">
        <f t="shared" si="4"/>
        <v>2.2242729875703009E-2</v>
      </c>
      <c r="K74" s="299">
        <f t="shared" si="4"/>
        <v>2.3702701271045328E-2</v>
      </c>
      <c r="L74" s="299">
        <f t="shared" si="4"/>
        <v>2.1514380185565132E-2</v>
      </c>
      <c r="M74" s="299">
        <f t="shared" si="4"/>
        <v>2.187326558326088E-2</v>
      </c>
      <c r="N74" s="299">
        <f t="shared" si="4"/>
        <v>2.1675327714984916E-2</v>
      </c>
      <c r="O74" s="299">
        <f t="shared" si="4"/>
        <v>2.1623552263423201E-2</v>
      </c>
      <c r="P74" s="299">
        <f t="shared" si="4"/>
        <v>2.1742761817579667E-2</v>
      </c>
      <c r="Q74" s="299">
        <f t="shared" si="4"/>
        <v>2.1337696714195026E-2</v>
      </c>
      <c r="R74" s="299">
        <f t="shared" si="4"/>
        <v>2.1475094126037281E-2</v>
      </c>
      <c r="S74" s="299">
        <f t="shared" si="4"/>
        <v>2.1507007556946733E-2</v>
      </c>
      <c r="T74" s="299">
        <f t="shared" si="4"/>
        <v>1.8797569289220942E-2</v>
      </c>
      <c r="U74" s="299">
        <f t="shared" si="4"/>
        <v>1.6751769213996306E-2</v>
      </c>
      <c r="V74" s="299">
        <f t="shared" si="4"/>
        <v>1.6580250885275899E-2</v>
      </c>
      <c r="W74" s="299">
        <f t="shared" si="4"/>
        <v>1.6190468809571482E-2</v>
      </c>
      <c r="X74" s="299">
        <f t="shared" si="4"/>
        <v>1.5612683391916139E-2</v>
      </c>
      <c r="Y74" s="299">
        <f t="shared" si="4"/>
        <v>1.5927654443210894E-2</v>
      </c>
      <c r="DA74" s="67"/>
    </row>
    <row r="75" spans="1:105" ht="12" customHeight="1" x14ac:dyDescent="0.25">
      <c r="A75" s="173" t="s">
        <v>92</v>
      </c>
      <c r="B75" s="233">
        <f t="shared" ref="B75:Y75" si="5">IF(B$7=0,0,B$7/B$5)</f>
        <v>3.1334052041586736E-3</v>
      </c>
      <c r="C75" s="233">
        <f t="shared" si="5"/>
        <v>3.3226311205323358E-3</v>
      </c>
      <c r="D75" s="233">
        <f t="shared" si="5"/>
        <v>3.3669584619193055E-3</v>
      </c>
      <c r="E75" s="233">
        <f t="shared" si="5"/>
        <v>3.7056188837374113E-3</v>
      </c>
      <c r="F75" s="233">
        <f t="shared" si="5"/>
        <v>3.7032352313864287E-3</v>
      </c>
      <c r="G75" s="233">
        <f t="shared" si="5"/>
        <v>3.7485540905978177E-3</v>
      </c>
      <c r="H75" s="233">
        <f t="shared" si="5"/>
        <v>3.7807197285210157E-3</v>
      </c>
      <c r="I75" s="233">
        <f t="shared" si="5"/>
        <v>3.742069520745185E-3</v>
      </c>
      <c r="J75" s="233">
        <f t="shared" si="5"/>
        <v>3.3840766152985285E-3</v>
      </c>
      <c r="K75" s="233">
        <f t="shared" si="5"/>
        <v>3.6192492455288591E-3</v>
      </c>
      <c r="L75" s="233">
        <f t="shared" si="5"/>
        <v>3.3538824779765211E-3</v>
      </c>
      <c r="M75" s="233">
        <f t="shared" si="5"/>
        <v>3.4472018411370216E-3</v>
      </c>
      <c r="N75" s="233">
        <f t="shared" si="5"/>
        <v>3.4288877416515724E-3</v>
      </c>
      <c r="O75" s="233">
        <f t="shared" si="5"/>
        <v>3.415050330952631E-3</v>
      </c>
      <c r="P75" s="233">
        <f t="shared" si="5"/>
        <v>3.4383203622336562E-3</v>
      </c>
      <c r="Q75" s="233">
        <f t="shared" si="5"/>
        <v>3.3753131435288967E-3</v>
      </c>
      <c r="R75" s="233">
        <f t="shared" si="5"/>
        <v>3.3957869425415405E-3</v>
      </c>
      <c r="S75" s="233">
        <f t="shared" si="5"/>
        <v>3.4050637147780833E-3</v>
      </c>
      <c r="T75" s="233">
        <f t="shared" si="5"/>
        <v>2.9801739350483903E-3</v>
      </c>
      <c r="U75" s="233">
        <f t="shared" si="5"/>
        <v>2.6519075507080614E-3</v>
      </c>
      <c r="V75" s="233">
        <f t="shared" si="5"/>
        <v>2.6273703286498209E-3</v>
      </c>
      <c r="W75" s="233">
        <f t="shared" si="5"/>
        <v>2.5632067713944168E-3</v>
      </c>
      <c r="X75" s="233">
        <f t="shared" si="5"/>
        <v>2.4720524173605005E-3</v>
      </c>
      <c r="Y75" s="233">
        <f t="shared" si="5"/>
        <v>2.5255488441743713E-3</v>
      </c>
      <c r="DA75" s="177"/>
    </row>
    <row r="76" spans="1:105" ht="12" customHeight="1" x14ac:dyDescent="0.25">
      <c r="A76" s="173" t="s">
        <v>93</v>
      </c>
      <c r="B76" s="233">
        <f t="shared" ref="B76:Y76" si="6">IF(B$8=0,0,B$8/B$5)</f>
        <v>3.2710950296498474E-2</v>
      </c>
      <c r="C76" s="233">
        <f t="shared" si="6"/>
        <v>3.4737376943886483E-2</v>
      </c>
      <c r="D76" s="233">
        <f t="shared" si="6"/>
        <v>3.5249966210654973E-2</v>
      </c>
      <c r="E76" s="233">
        <f t="shared" si="6"/>
        <v>3.8848898038720249E-2</v>
      </c>
      <c r="F76" s="233">
        <f t="shared" si="6"/>
        <v>3.8872231932802356E-2</v>
      </c>
      <c r="G76" s="233">
        <f t="shared" si="6"/>
        <v>3.9356480133856078E-2</v>
      </c>
      <c r="H76" s="233">
        <f t="shared" si="6"/>
        <v>3.9776518971109252E-2</v>
      </c>
      <c r="I76" s="233">
        <f t="shared" si="6"/>
        <v>3.9487847431082114E-2</v>
      </c>
      <c r="J76" s="233">
        <f t="shared" si="6"/>
        <v>3.4887465272826289E-2</v>
      </c>
      <c r="K76" s="233">
        <f t="shared" si="6"/>
        <v>3.7382701958552832E-2</v>
      </c>
      <c r="L76" s="233">
        <f t="shared" si="6"/>
        <v>3.501345155923466E-2</v>
      </c>
      <c r="M76" s="233">
        <f t="shared" si="6"/>
        <v>3.6185506747968076E-2</v>
      </c>
      <c r="N76" s="233">
        <f t="shared" si="6"/>
        <v>3.6060706829082939E-2</v>
      </c>
      <c r="O76" s="233">
        <f t="shared" si="6"/>
        <v>3.5885725889013897E-2</v>
      </c>
      <c r="P76" s="233">
        <f t="shared" si="6"/>
        <v>3.6153464980422247E-2</v>
      </c>
      <c r="Q76" s="233">
        <f t="shared" si="6"/>
        <v>3.5496423020715574E-2</v>
      </c>
      <c r="R76" s="233">
        <f t="shared" si="6"/>
        <v>3.5705159907740501E-2</v>
      </c>
      <c r="S76" s="233">
        <f t="shared" si="6"/>
        <v>3.5824777787771211E-2</v>
      </c>
      <c r="T76" s="233">
        <f t="shared" si="6"/>
        <v>3.1375753865536447E-2</v>
      </c>
      <c r="U76" s="233">
        <f t="shared" si="6"/>
        <v>2.7899285491085161E-2</v>
      </c>
      <c r="V76" s="233">
        <f t="shared" si="6"/>
        <v>2.7654774775038665E-2</v>
      </c>
      <c r="W76" s="233">
        <f t="shared" si="6"/>
        <v>2.6966928383082692E-2</v>
      </c>
      <c r="X76" s="233">
        <f t="shared" si="6"/>
        <v>2.600957226325849E-2</v>
      </c>
      <c r="Y76" s="233">
        <f t="shared" si="6"/>
        <v>2.6591325216731038E-2</v>
      </c>
      <c r="DA76" s="177"/>
    </row>
    <row r="77" spans="1:105" ht="12" customHeight="1" x14ac:dyDescent="0.25">
      <c r="A77" s="173" t="s">
        <v>94</v>
      </c>
      <c r="B77" s="233">
        <f t="shared" ref="B77:Y77" si="7">IF(B$9=0,0,B$9/B$5)</f>
        <v>6.8151418028497539E-3</v>
      </c>
      <c r="C77" s="233">
        <f t="shared" si="7"/>
        <v>7.2005491830435687E-3</v>
      </c>
      <c r="D77" s="233">
        <f t="shared" si="7"/>
        <v>7.271407603818004E-3</v>
      </c>
      <c r="E77" s="233">
        <f t="shared" si="7"/>
        <v>7.9754278204923878E-3</v>
      </c>
      <c r="F77" s="233">
        <f t="shared" si="7"/>
        <v>7.9455203863698157E-3</v>
      </c>
      <c r="G77" s="233">
        <f t="shared" si="7"/>
        <v>8.0383740822663596E-3</v>
      </c>
      <c r="H77" s="233">
        <f t="shared" si="7"/>
        <v>8.0651372353873537E-3</v>
      </c>
      <c r="I77" s="233">
        <f t="shared" si="7"/>
        <v>7.9222037919827702E-3</v>
      </c>
      <c r="J77" s="233">
        <f t="shared" si="7"/>
        <v>7.586134277908334E-3</v>
      </c>
      <c r="K77" s="233">
        <f t="shared" si="7"/>
        <v>8.0770373218146101E-3</v>
      </c>
      <c r="L77" s="233">
        <f t="shared" si="7"/>
        <v>7.2942454978851459E-3</v>
      </c>
      <c r="M77" s="233">
        <f t="shared" si="7"/>
        <v>7.3957675993939747E-3</v>
      </c>
      <c r="N77" s="233">
        <f t="shared" si="7"/>
        <v>7.32189465102988E-3</v>
      </c>
      <c r="O77" s="233">
        <f t="shared" si="7"/>
        <v>7.3074502725128457E-3</v>
      </c>
      <c r="P77" s="233">
        <f t="shared" si="7"/>
        <v>7.3453398087010629E-3</v>
      </c>
      <c r="Q77" s="233">
        <f t="shared" si="7"/>
        <v>7.2079316619504969E-3</v>
      </c>
      <c r="R77" s="233">
        <f t="shared" si="7"/>
        <v>7.2550246356833685E-3</v>
      </c>
      <c r="S77" s="233">
        <f t="shared" si="7"/>
        <v>7.2635246865264914E-3</v>
      </c>
      <c r="T77" s="233">
        <f t="shared" si="7"/>
        <v>6.3462716299063403E-3</v>
      </c>
      <c r="U77" s="233">
        <f t="shared" si="7"/>
        <v>5.6577028288333402E-3</v>
      </c>
      <c r="V77" s="233">
        <f t="shared" si="7"/>
        <v>5.5983643030380259E-3</v>
      </c>
      <c r="W77" s="233">
        <f t="shared" si="7"/>
        <v>5.4680461575727724E-3</v>
      </c>
      <c r="X77" s="233">
        <f t="shared" si="7"/>
        <v>5.2727376922996737E-3</v>
      </c>
      <c r="Y77" s="233">
        <f t="shared" si="7"/>
        <v>5.3771551853752922E-3</v>
      </c>
      <c r="DA77" s="177"/>
    </row>
    <row r="78" spans="1:105" ht="12" customHeight="1" x14ac:dyDescent="0.25">
      <c r="A78" s="56" t="s">
        <v>95</v>
      </c>
      <c r="B78" s="300">
        <f t="shared" ref="B78:Y78" si="8">IF(B$10=0,0,B$10/B$5)</f>
        <v>3.1376424042284738E-2</v>
      </c>
      <c r="C78" s="300">
        <f t="shared" si="8"/>
        <v>3.2582643059254783E-2</v>
      </c>
      <c r="D78" s="300">
        <f t="shared" si="8"/>
        <v>3.2641627030830261E-2</v>
      </c>
      <c r="E78" s="300">
        <f t="shared" si="8"/>
        <v>3.5154963846836321E-2</v>
      </c>
      <c r="F78" s="300">
        <f t="shared" si="8"/>
        <v>3.5234212989097964E-2</v>
      </c>
      <c r="G78" s="300">
        <f t="shared" si="8"/>
        <v>3.5574450774349432E-2</v>
      </c>
      <c r="H78" s="300">
        <f t="shared" si="8"/>
        <v>3.5944327959127331E-2</v>
      </c>
      <c r="I78" s="300">
        <f t="shared" si="8"/>
        <v>3.5445996770754329E-2</v>
      </c>
      <c r="J78" s="300">
        <f t="shared" si="8"/>
        <v>3.3596530792749199E-2</v>
      </c>
      <c r="K78" s="300">
        <f t="shared" si="8"/>
        <v>3.5649336889320309E-2</v>
      </c>
      <c r="L78" s="300">
        <f t="shared" si="8"/>
        <v>3.3463440863038416E-2</v>
      </c>
      <c r="M78" s="300">
        <f t="shared" si="8"/>
        <v>3.362192382826007E-2</v>
      </c>
      <c r="N78" s="300">
        <f t="shared" si="8"/>
        <v>3.3414087434217477E-2</v>
      </c>
      <c r="O78" s="300">
        <f t="shared" si="8"/>
        <v>3.3043059886095905E-2</v>
      </c>
      <c r="P78" s="300">
        <f t="shared" si="8"/>
        <v>3.3508636087745992E-2</v>
      </c>
      <c r="Q78" s="300">
        <f t="shared" si="8"/>
        <v>3.3092446161034329E-2</v>
      </c>
      <c r="R78" s="300">
        <f t="shared" si="8"/>
        <v>3.3177957524421216E-2</v>
      </c>
      <c r="S78" s="300">
        <f t="shared" si="8"/>
        <v>3.3288693208227048E-2</v>
      </c>
      <c r="T78" s="300">
        <f t="shared" si="8"/>
        <v>3.2530990023205794E-2</v>
      </c>
      <c r="U78" s="300">
        <f t="shared" si="8"/>
        <v>3.4148688742990964E-2</v>
      </c>
      <c r="V78" s="300">
        <f t="shared" si="8"/>
        <v>3.4302068742286675E-2</v>
      </c>
      <c r="W78" s="300">
        <f t="shared" si="8"/>
        <v>3.4176513734476117E-2</v>
      </c>
      <c r="X78" s="300">
        <f t="shared" si="8"/>
        <v>3.4251833845829138E-2</v>
      </c>
      <c r="Y78" s="300">
        <f t="shared" si="8"/>
        <v>3.4423604935612737E-2</v>
      </c>
      <c r="DA78" s="68"/>
    </row>
    <row r="79" spans="1:105" ht="12" customHeight="1" x14ac:dyDescent="0.25">
      <c r="A79" s="174" t="s">
        <v>3057</v>
      </c>
      <c r="B79" s="301">
        <f t="shared" ref="B79:Y79" si="9">IF(B$16=0,0,B$16/B$5)</f>
        <v>0.21249837184154843</v>
      </c>
      <c r="C79" s="301">
        <f t="shared" si="9"/>
        <v>0.18623480228259132</v>
      </c>
      <c r="D79" s="301">
        <f t="shared" si="9"/>
        <v>0.18357907330484607</v>
      </c>
      <c r="E79" s="301">
        <f t="shared" si="9"/>
        <v>0.16407540670927012</v>
      </c>
      <c r="F79" s="301">
        <f t="shared" si="9"/>
        <v>0.15932237360173995</v>
      </c>
      <c r="G79" s="301">
        <f t="shared" si="9"/>
        <v>0.16029115830084581</v>
      </c>
      <c r="H79" s="301">
        <f t="shared" si="9"/>
        <v>0.15856891963037187</v>
      </c>
      <c r="I79" s="301">
        <f t="shared" si="9"/>
        <v>0.16021243984648612</v>
      </c>
      <c r="J79" s="301">
        <f t="shared" si="9"/>
        <v>0.20545247477025766</v>
      </c>
      <c r="K79" s="301">
        <f t="shared" si="9"/>
        <v>0.18853215867778353</v>
      </c>
      <c r="L79" s="301">
        <f t="shared" si="9"/>
        <v>0.20480394411381572</v>
      </c>
      <c r="M79" s="301">
        <f t="shared" si="9"/>
        <v>0.19461778859970455</v>
      </c>
      <c r="N79" s="301">
        <f t="shared" si="9"/>
        <v>0.19559854683700048</v>
      </c>
      <c r="O79" s="301">
        <f t="shared" si="9"/>
        <v>0.19580415349380323</v>
      </c>
      <c r="P79" s="301">
        <f t="shared" si="9"/>
        <v>0.19410851224585543</v>
      </c>
      <c r="Q79" s="301">
        <f t="shared" si="9"/>
        <v>0.20247253622832151</v>
      </c>
      <c r="R79" s="301">
        <f t="shared" si="9"/>
        <v>0.19782597815216235</v>
      </c>
      <c r="S79" s="301">
        <f t="shared" si="9"/>
        <v>0.19616065369058772</v>
      </c>
      <c r="T79" s="301">
        <f t="shared" si="9"/>
        <v>0.23939389904307454</v>
      </c>
      <c r="U79" s="301">
        <f t="shared" si="9"/>
        <v>0.27074811485814887</v>
      </c>
      <c r="V79" s="301">
        <f t="shared" si="9"/>
        <v>0.27339476142221686</v>
      </c>
      <c r="W79" s="301">
        <f t="shared" si="9"/>
        <v>0.28246941588984564</v>
      </c>
      <c r="X79" s="301">
        <f t="shared" si="9"/>
        <v>0.29339664125455867</v>
      </c>
      <c r="Y79" s="301">
        <f t="shared" si="9"/>
        <v>0.28840402965695539</v>
      </c>
      <c r="DA79" s="178"/>
    </row>
    <row r="80" spans="1:105" ht="12" customHeight="1" x14ac:dyDescent="0.25">
      <c r="A80" s="174" t="s">
        <v>3069</v>
      </c>
      <c r="B80" s="301">
        <f t="shared" ref="B80:Y80" si="10">IF(B$27=0,0,B$27/B$5)</f>
        <v>0.14627724435848657</v>
      </c>
      <c r="C80" s="301">
        <f t="shared" si="10"/>
        <v>0.14520403232459614</v>
      </c>
      <c r="D80" s="301">
        <f t="shared" si="10"/>
        <v>0.1419701581280414</v>
      </c>
      <c r="E80" s="301">
        <f t="shared" si="10"/>
        <v>0.12612611573127419</v>
      </c>
      <c r="F80" s="301">
        <f t="shared" si="10"/>
        <v>0.13439478973437713</v>
      </c>
      <c r="G80" s="301">
        <f t="shared" si="10"/>
        <v>0.12380145601617751</v>
      </c>
      <c r="H80" s="301">
        <f t="shared" si="10"/>
        <v>0.1184114221128945</v>
      </c>
      <c r="I80" s="301">
        <f t="shared" si="10"/>
        <v>0.11963817893175872</v>
      </c>
      <c r="J80" s="301">
        <f t="shared" si="10"/>
        <v>0.15185424434341838</v>
      </c>
      <c r="K80" s="301">
        <f t="shared" si="10"/>
        <v>0.13568571846586233</v>
      </c>
      <c r="L80" s="301">
        <f t="shared" si="10"/>
        <v>0.14579984260019632</v>
      </c>
      <c r="M80" s="301">
        <f t="shared" si="10"/>
        <v>0.13650468150313275</v>
      </c>
      <c r="N80" s="301">
        <f t="shared" si="10"/>
        <v>0.13611029749193362</v>
      </c>
      <c r="O80" s="301">
        <f t="shared" si="10"/>
        <v>0.14067492482933261</v>
      </c>
      <c r="P80" s="301">
        <f t="shared" si="10"/>
        <v>0.13770327561066081</v>
      </c>
      <c r="Q80" s="301">
        <f t="shared" si="10"/>
        <v>0.13925632846492614</v>
      </c>
      <c r="R80" s="301">
        <f t="shared" si="10"/>
        <v>0.14053039056164643</v>
      </c>
      <c r="S80" s="301">
        <f t="shared" si="10"/>
        <v>0.13946405742187437</v>
      </c>
      <c r="T80" s="301">
        <f t="shared" si="10"/>
        <v>0.15680523496674023</v>
      </c>
      <c r="U80" s="301">
        <f t="shared" si="10"/>
        <v>0.17129558641954612</v>
      </c>
      <c r="V80" s="301">
        <f t="shared" si="10"/>
        <v>0.17141678712990133</v>
      </c>
      <c r="W80" s="301">
        <f t="shared" si="10"/>
        <v>0.17260439255868029</v>
      </c>
      <c r="X80" s="301">
        <f t="shared" si="10"/>
        <v>0.17507281599089042</v>
      </c>
      <c r="Y80" s="301">
        <f t="shared" si="10"/>
        <v>0.17068574850743218</v>
      </c>
      <c r="DA80" s="178"/>
    </row>
    <row r="81" spans="1:105" ht="12" customHeight="1" x14ac:dyDescent="0.25">
      <c r="A81" s="62" t="s">
        <v>3070</v>
      </c>
      <c r="B81" s="302">
        <f t="shared" ref="B81:Y81" si="11">IF(B$28=0,0,B$28/B$5)</f>
        <v>0.12665409563363361</v>
      </c>
      <c r="C81" s="302">
        <f t="shared" si="11"/>
        <v>0.12426012674834701</v>
      </c>
      <c r="D81" s="302">
        <f t="shared" si="11"/>
        <v>0.12061606997235337</v>
      </c>
      <c r="E81" s="302">
        <f t="shared" si="11"/>
        <v>0.10248218836094765</v>
      </c>
      <c r="F81" s="302">
        <f t="shared" si="11"/>
        <v>0.11063751844273206</v>
      </c>
      <c r="G81" s="302">
        <f t="shared" si="11"/>
        <v>9.973072305804899E-2</v>
      </c>
      <c r="H81" s="302">
        <f t="shared" si="11"/>
        <v>9.3915128664239983E-2</v>
      </c>
      <c r="I81" s="302">
        <f t="shared" si="11"/>
        <v>9.5078499435907196E-2</v>
      </c>
      <c r="J81" s="302">
        <f t="shared" si="11"/>
        <v>0.13183269390701416</v>
      </c>
      <c r="K81" s="302">
        <f t="shared" si="11"/>
        <v>0.11408452342472493</v>
      </c>
      <c r="L81" s="302">
        <f t="shared" si="11"/>
        <v>0.12479369257675167</v>
      </c>
      <c r="M81" s="302">
        <f t="shared" si="11"/>
        <v>0.11438776963185118</v>
      </c>
      <c r="N81" s="302">
        <f t="shared" si="11"/>
        <v>0.11393146793312613</v>
      </c>
      <c r="O81" s="302">
        <f t="shared" si="11"/>
        <v>0.11866396067121865</v>
      </c>
      <c r="P81" s="302">
        <f t="shared" si="11"/>
        <v>0.11548057166326814</v>
      </c>
      <c r="Q81" s="302">
        <f t="shared" si="11"/>
        <v>0.11742630326392896</v>
      </c>
      <c r="R81" s="302">
        <f t="shared" si="11"/>
        <v>0.11858544234402532</v>
      </c>
      <c r="S81" s="302">
        <f t="shared" si="11"/>
        <v>0.11740042900698647</v>
      </c>
      <c r="T81" s="302">
        <f t="shared" si="11"/>
        <v>0.13743820288696956</v>
      </c>
      <c r="U81" s="302">
        <f t="shared" si="11"/>
        <v>0.15411617461355742</v>
      </c>
      <c r="V81" s="302">
        <f t="shared" si="11"/>
        <v>0.15436006581445838</v>
      </c>
      <c r="W81" s="302">
        <f t="shared" si="11"/>
        <v>0.15599742594562369</v>
      </c>
      <c r="X81" s="302">
        <f t="shared" si="11"/>
        <v>0.1590520244516983</v>
      </c>
      <c r="Y81" s="302">
        <f t="shared" si="11"/>
        <v>0.15426799888160536</v>
      </c>
      <c r="DA81" s="72"/>
    </row>
    <row r="82" spans="1:105" ht="12" customHeight="1" x14ac:dyDescent="0.25">
      <c r="A82" s="62" t="s">
        <v>3077</v>
      </c>
      <c r="B82" s="302">
        <f t="shared" ref="B82:Y82" si="12">IF(B$34=0,0,B$34/B$5)</f>
        <v>1.9623148724852955E-2</v>
      </c>
      <c r="C82" s="302">
        <f t="shared" si="12"/>
        <v>2.094390557624912E-2</v>
      </c>
      <c r="D82" s="302">
        <f t="shared" si="12"/>
        <v>2.1354088155688029E-2</v>
      </c>
      <c r="E82" s="302">
        <f t="shared" si="12"/>
        <v>2.3643927370326535E-2</v>
      </c>
      <c r="F82" s="302">
        <f t="shared" si="12"/>
        <v>2.3757271291645052E-2</v>
      </c>
      <c r="G82" s="302">
        <f t="shared" si="12"/>
        <v>2.4070732958128525E-2</v>
      </c>
      <c r="H82" s="302">
        <f t="shared" si="12"/>
        <v>2.4496293448654519E-2</v>
      </c>
      <c r="I82" s="302">
        <f t="shared" si="12"/>
        <v>2.455967949585152E-2</v>
      </c>
      <c r="J82" s="302">
        <f t="shared" si="12"/>
        <v>2.0021550436404228E-2</v>
      </c>
      <c r="K82" s="302">
        <f t="shared" si="12"/>
        <v>2.1601195041137396E-2</v>
      </c>
      <c r="L82" s="302">
        <f t="shared" si="12"/>
        <v>2.1006150023444664E-2</v>
      </c>
      <c r="M82" s="302">
        <f t="shared" si="12"/>
        <v>2.2116911871281567E-2</v>
      </c>
      <c r="N82" s="302">
        <f t="shared" si="12"/>
        <v>2.2178829558807497E-2</v>
      </c>
      <c r="O82" s="302">
        <f t="shared" si="12"/>
        <v>2.2010964158113964E-2</v>
      </c>
      <c r="P82" s="302">
        <f t="shared" si="12"/>
        <v>2.2222703947392685E-2</v>
      </c>
      <c r="Q82" s="302">
        <f t="shared" si="12"/>
        <v>2.1830025200997163E-2</v>
      </c>
      <c r="R82" s="302">
        <f t="shared" si="12"/>
        <v>2.1944948217621111E-2</v>
      </c>
      <c r="S82" s="302">
        <f t="shared" si="12"/>
        <v>2.2063628414887886E-2</v>
      </c>
      <c r="T82" s="302">
        <f t="shared" si="12"/>
        <v>1.9367032079770675E-2</v>
      </c>
      <c r="U82" s="302">
        <f t="shared" si="12"/>
        <v>1.7179411805988705E-2</v>
      </c>
      <c r="V82" s="302">
        <f t="shared" si="12"/>
        <v>1.7056721315442964E-2</v>
      </c>
      <c r="W82" s="302">
        <f t="shared" si="12"/>
        <v>1.6606966613056575E-2</v>
      </c>
      <c r="X82" s="302">
        <f t="shared" si="12"/>
        <v>1.6020791539192114E-2</v>
      </c>
      <c r="Y82" s="302">
        <f t="shared" si="12"/>
        <v>1.6417749625826802E-2</v>
      </c>
      <c r="DA82" s="72"/>
    </row>
    <row r="83" spans="1:105" ht="12" customHeight="1" x14ac:dyDescent="0.25">
      <c r="A83" s="174" t="s">
        <v>3079</v>
      </c>
      <c r="B83" s="301">
        <f t="shared" ref="B83:Y83" si="13">IF(B$35=0,0,B$35/B$5)</f>
        <v>3.598669198172786E-2</v>
      </c>
      <c r="C83" s="301">
        <f t="shared" si="13"/>
        <v>3.3422565049437011E-2</v>
      </c>
      <c r="D83" s="301">
        <f t="shared" si="13"/>
        <v>3.3258723918194157E-2</v>
      </c>
      <c r="E83" s="301">
        <f t="shared" si="13"/>
        <v>3.1270679604705177E-2</v>
      </c>
      <c r="F83" s="301">
        <f t="shared" si="13"/>
        <v>2.9463488588798045E-2</v>
      </c>
      <c r="G83" s="301">
        <f t="shared" si="13"/>
        <v>3.0710858194682927E-2</v>
      </c>
      <c r="H83" s="301">
        <f t="shared" si="13"/>
        <v>3.0680089514991141E-2</v>
      </c>
      <c r="I83" s="301">
        <f t="shared" si="13"/>
        <v>3.1318355117934883E-2</v>
      </c>
      <c r="J83" s="301">
        <f t="shared" si="13"/>
        <v>3.8417449139385475E-2</v>
      </c>
      <c r="K83" s="301">
        <f t="shared" si="13"/>
        <v>3.4635768371371452E-2</v>
      </c>
      <c r="L83" s="301">
        <f t="shared" si="13"/>
        <v>4.0079405184550804E-2</v>
      </c>
      <c r="M83" s="301">
        <f t="shared" si="13"/>
        <v>3.8079867268400285E-2</v>
      </c>
      <c r="N83" s="301">
        <f t="shared" si="13"/>
        <v>3.8790964850536049E-2</v>
      </c>
      <c r="O83" s="301">
        <f t="shared" si="13"/>
        <v>3.8322097836700028E-2</v>
      </c>
      <c r="P83" s="301">
        <f t="shared" si="13"/>
        <v>3.8387313373072982E-2</v>
      </c>
      <c r="Q83" s="301">
        <f t="shared" si="13"/>
        <v>3.9175228143629975E-2</v>
      </c>
      <c r="R83" s="301">
        <f t="shared" si="13"/>
        <v>3.8778488310740829E-2</v>
      </c>
      <c r="S83" s="301">
        <f t="shared" si="13"/>
        <v>3.8981054867295743E-2</v>
      </c>
      <c r="T83" s="301">
        <f t="shared" si="13"/>
        <v>4.7208943070852043E-2</v>
      </c>
      <c r="U83" s="301">
        <f t="shared" si="13"/>
        <v>5.3687547838672522E-2</v>
      </c>
      <c r="V83" s="301">
        <f t="shared" si="13"/>
        <v>5.4295563810979081E-2</v>
      </c>
      <c r="W83" s="301">
        <f t="shared" si="13"/>
        <v>5.5311779647102946E-2</v>
      </c>
      <c r="X83" s="301">
        <f t="shared" si="13"/>
        <v>5.6967824501502964E-2</v>
      </c>
      <c r="Y83" s="301">
        <f t="shared" si="13"/>
        <v>5.6374335087054521E-2</v>
      </c>
      <c r="DA83" s="178"/>
    </row>
    <row r="84" spans="1:105" ht="12" customHeight="1" x14ac:dyDescent="0.25">
      <c r="A84" s="62" t="s">
        <v>3080</v>
      </c>
      <c r="B84" s="302">
        <f t="shared" ref="B84:Y84" si="14">IF(B$36=0,0,B$36/B$5)</f>
        <v>1.3351395859755678E-2</v>
      </c>
      <c r="C84" s="302">
        <f t="shared" si="14"/>
        <v>1.3283251365580107E-2</v>
      </c>
      <c r="D84" s="302">
        <f t="shared" si="14"/>
        <v>1.3217601569791607E-2</v>
      </c>
      <c r="E84" s="302">
        <f t="shared" si="14"/>
        <v>1.247419887962597E-2</v>
      </c>
      <c r="F84" s="302">
        <f t="shared" si="14"/>
        <v>1.1698504284339205E-2</v>
      </c>
      <c r="G84" s="302">
        <f t="shared" si="14"/>
        <v>1.2242418090261905E-2</v>
      </c>
      <c r="H84" s="302">
        <f t="shared" si="14"/>
        <v>1.2137876270364367E-2</v>
      </c>
      <c r="I84" s="302">
        <f t="shared" si="14"/>
        <v>1.2527645629167743E-2</v>
      </c>
      <c r="J84" s="302">
        <f t="shared" si="14"/>
        <v>1.6125882436018178E-2</v>
      </c>
      <c r="K84" s="302">
        <f t="shared" si="14"/>
        <v>1.3902668200139185E-2</v>
      </c>
      <c r="L84" s="302">
        <f t="shared" si="14"/>
        <v>1.7217228605301744E-2</v>
      </c>
      <c r="M84" s="302">
        <f t="shared" si="14"/>
        <v>1.6050225001405582E-2</v>
      </c>
      <c r="N84" s="302">
        <f t="shared" si="14"/>
        <v>1.6418543965533487E-2</v>
      </c>
      <c r="O84" s="302">
        <f t="shared" si="14"/>
        <v>1.6191689629179048E-2</v>
      </c>
      <c r="P84" s="302">
        <f t="shared" si="14"/>
        <v>1.627218462437861E-2</v>
      </c>
      <c r="Q84" s="302">
        <f t="shared" si="14"/>
        <v>1.6481521120852344E-2</v>
      </c>
      <c r="R84" s="302">
        <f t="shared" si="14"/>
        <v>1.6573135494225625E-2</v>
      </c>
      <c r="S84" s="302">
        <f t="shared" si="14"/>
        <v>1.675093285515937E-2</v>
      </c>
      <c r="T84" s="302">
        <f t="shared" si="14"/>
        <v>2.0665153519845988E-2</v>
      </c>
      <c r="U84" s="302">
        <f t="shared" si="14"/>
        <v>2.4005013383537728E-2</v>
      </c>
      <c r="V84" s="302">
        <f t="shared" si="14"/>
        <v>2.4281831336738578E-2</v>
      </c>
      <c r="W84" s="302">
        <f t="shared" si="14"/>
        <v>2.4445625982071159E-2</v>
      </c>
      <c r="X84" s="302">
        <f t="shared" si="14"/>
        <v>2.5030647416849357E-2</v>
      </c>
      <c r="Y84" s="302">
        <f t="shared" si="14"/>
        <v>2.4780981649303545E-2</v>
      </c>
      <c r="DA84" s="72"/>
    </row>
    <row r="85" spans="1:105" ht="12" customHeight="1" x14ac:dyDescent="0.25">
      <c r="A85" s="62" t="s">
        <v>3087</v>
      </c>
      <c r="B85" s="302">
        <f t="shared" ref="B85:Y85" si="15">IF(B$42=0,0,B$42/B$5)</f>
        <v>2.0188987291535544E-2</v>
      </c>
      <c r="C85" s="302">
        <f t="shared" si="15"/>
        <v>1.752835344126754E-2</v>
      </c>
      <c r="D85" s="302">
        <f t="shared" si="15"/>
        <v>1.7379026924592152E-2</v>
      </c>
      <c r="E85" s="302">
        <f t="shared" si="15"/>
        <v>1.5848923779797706E-2</v>
      </c>
      <c r="F85" s="302">
        <f t="shared" si="15"/>
        <v>1.4803297402793392E-2</v>
      </c>
      <c r="G85" s="302">
        <f t="shared" si="15"/>
        <v>1.5467675679903665E-2</v>
      </c>
      <c r="H85" s="302">
        <f t="shared" si="15"/>
        <v>1.5488396560227182E-2</v>
      </c>
      <c r="I85" s="302">
        <f t="shared" si="15"/>
        <v>1.5728990818342843E-2</v>
      </c>
      <c r="J85" s="302">
        <f t="shared" si="15"/>
        <v>1.9795591346997713E-2</v>
      </c>
      <c r="K85" s="302">
        <f t="shared" si="15"/>
        <v>1.8040199306133493E-2</v>
      </c>
      <c r="L85" s="302">
        <f t="shared" si="15"/>
        <v>2.0243456667558932E-2</v>
      </c>
      <c r="M85" s="302">
        <f t="shared" si="15"/>
        <v>1.927244985249801E-2</v>
      </c>
      <c r="N85" s="302">
        <f t="shared" si="15"/>
        <v>1.9607509536716059E-2</v>
      </c>
      <c r="O85" s="302">
        <f t="shared" si="15"/>
        <v>1.9386423705267154E-2</v>
      </c>
      <c r="P85" s="302">
        <f t="shared" si="15"/>
        <v>1.9344747824361182E-2</v>
      </c>
      <c r="Q85" s="302">
        <f t="shared" si="15"/>
        <v>1.9972279174135889E-2</v>
      </c>
      <c r="R85" s="302">
        <f t="shared" si="15"/>
        <v>1.9469598154458881E-2</v>
      </c>
      <c r="S85" s="302">
        <f t="shared" si="15"/>
        <v>1.9479572149847777E-2</v>
      </c>
      <c r="T85" s="302">
        <f t="shared" si="15"/>
        <v>2.4129409358489447E-2</v>
      </c>
      <c r="U85" s="302">
        <f t="shared" si="15"/>
        <v>2.7540872717155353E-2</v>
      </c>
      <c r="V85" s="302">
        <f t="shared" si="15"/>
        <v>2.7887365877455838E-2</v>
      </c>
      <c r="W85" s="302">
        <f t="shared" si="15"/>
        <v>2.8795855485981982E-2</v>
      </c>
      <c r="X85" s="302">
        <f t="shared" si="15"/>
        <v>2.9939954092439651E-2</v>
      </c>
      <c r="Y85" s="302">
        <f t="shared" si="15"/>
        <v>2.9546643888294668E-2</v>
      </c>
      <c r="DA85" s="72"/>
    </row>
    <row r="86" spans="1:105" ht="12" customHeight="1" x14ac:dyDescent="0.25">
      <c r="A86" s="62" t="s">
        <v>3099</v>
      </c>
      <c r="B86" s="302">
        <f t="shared" ref="B86:Y86" si="16">IF(B$53=0,0,B$53/B$5)</f>
        <v>2.4463088304366313E-3</v>
      </c>
      <c r="C86" s="302">
        <f t="shared" si="16"/>
        <v>2.6109602425893634E-3</v>
      </c>
      <c r="D86" s="302">
        <f t="shared" si="16"/>
        <v>2.6620954238103984E-3</v>
      </c>
      <c r="E86" s="302">
        <f t="shared" si="16"/>
        <v>2.947556945281502E-3</v>
      </c>
      <c r="F86" s="302">
        <f t="shared" si="16"/>
        <v>2.9616869016654457E-3</v>
      </c>
      <c r="G86" s="302">
        <f t="shared" si="16"/>
        <v>3.0007644245173574E-3</v>
      </c>
      <c r="H86" s="302">
        <f t="shared" si="16"/>
        <v>3.0538166843995934E-3</v>
      </c>
      <c r="I86" s="302">
        <f t="shared" si="16"/>
        <v>3.0617186704242991E-3</v>
      </c>
      <c r="J86" s="302">
        <f t="shared" si="16"/>
        <v>2.4959753563695789E-3</v>
      </c>
      <c r="K86" s="302">
        <f t="shared" si="16"/>
        <v>2.6929008650987737E-3</v>
      </c>
      <c r="L86" s="302">
        <f t="shared" si="16"/>
        <v>2.6187199116901351E-3</v>
      </c>
      <c r="M86" s="302">
        <f t="shared" si="16"/>
        <v>2.7571924144966856E-3</v>
      </c>
      <c r="N86" s="302">
        <f t="shared" si="16"/>
        <v>2.7649113482865043E-3</v>
      </c>
      <c r="O86" s="302">
        <f t="shared" si="16"/>
        <v>2.7439845022538233E-3</v>
      </c>
      <c r="P86" s="302">
        <f t="shared" si="16"/>
        <v>2.7703809243331875E-3</v>
      </c>
      <c r="Q86" s="302">
        <f t="shared" si="16"/>
        <v>2.7214278486417456E-3</v>
      </c>
      <c r="R86" s="302">
        <f t="shared" si="16"/>
        <v>2.7357546620563281E-3</v>
      </c>
      <c r="S86" s="302">
        <f t="shared" si="16"/>
        <v>2.7505498622885909E-3</v>
      </c>
      <c r="T86" s="302">
        <f t="shared" si="16"/>
        <v>2.4143801925166088E-3</v>
      </c>
      <c r="U86" s="302">
        <f t="shared" si="16"/>
        <v>2.1416617379794345E-3</v>
      </c>
      <c r="V86" s="302">
        <f t="shared" si="16"/>
        <v>2.1263665967846618E-3</v>
      </c>
      <c r="W86" s="302">
        <f t="shared" si="16"/>
        <v>2.0702981790498066E-3</v>
      </c>
      <c r="X86" s="302">
        <f t="shared" si="16"/>
        <v>1.9972229922139489E-3</v>
      </c>
      <c r="Y86" s="302">
        <f t="shared" si="16"/>
        <v>2.0467095494563045E-3</v>
      </c>
      <c r="DA86" s="72"/>
    </row>
    <row r="87" spans="1:105" ht="12" customHeight="1" x14ac:dyDescent="0.25">
      <c r="A87" s="174" t="s">
        <v>3101</v>
      </c>
      <c r="B87" s="301">
        <f t="shared" ref="B87:Y87" si="17">IF(B$54=0,0,B$54/B$5)</f>
        <v>4.303205974370599E-2</v>
      </c>
      <c r="C87" s="301">
        <f t="shared" si="17"/>
        <v>4.4734974831840364E-2</v>
      </c>
      <c r="D87" s="301">
        <f t="shared" si="17"/>
        <v>4.5326077908689387E-2</v>
      </c>
      <c r="E87" s="301">
        <f t="shared" si="17"/>
        <v>4.8377529219546862E-2</v>
      </c>
      <c r="F87" s="301">
        <f t="shared" si="17"/>
        <v>4.7907365626112572E-2</v>
      </c>
      <c r="G87" s="301">
        <f t="shared" si="17"/>
        <v>4.8845316771805813E-2</v>
      </c>
      <c r="H87" s="301">
        <f t="shared" si="17"/>
        <v>4.9510840290920871E-2</v>
      </c>
      <c r="I87" s="301">
        <f t="shared" si="17"/>
        <v>4.9853309799970269E-2</v>
      </c>
      <c r="J87" s="301">
        <f t="shared" si="17"/>
        <v>4.5496211149281165E-2</v>
      </c>
      <c r="K87" s="301">
        <f t="shared" si="17"/>
        <v>4.6285830118881099E-2</v>
      </c>
      <c r="L87" s="301">
        <f t="shared" si="17"/>
        <v>4.7712992163988048E-2</v>
      </c>
      <c r="M87" s="301">
        <f t="shared" si="17"/>
        <v>4.8590851193658538E-2</v>
      </c>
      <c r="N87" s="301">
        <f t="shared" si="17"/>
        <v>4.8959078246313507E-2</v>
      </c>
      <c r="O87" s="301">
        <f t="shared" si="17"/>
        <v>4.8517569023447393E-2</v>
      </c>
      <c r="P87" s="301">
        <f t="shared" si="17"/>
        <v>4.8886289078188164E-2</v>
      </c>
      <c r="Q87" s="301">
        <f t="shared" si="17"/>
        <v>4.8465073019509655E-2</v>
      </c>
      <c r="R87" s="301">
        <f t="shared" si="17"/>
        <v>4.8629712246628404E-2</v>
      </c>
      <c r="S87" s="301">
        <f t="shared" si="17"/>
        <v>4.8930020492284419E-2</v>
      </c>
      <c r="T87" s="301">
        <f t="shared" si="17"/>
        <v>4.8044870448267281E-2</v>
      </c>
      <c r="U87" s="301">
        <f t="shared" si="17"/>
        <v>4.7151442819571586E-2</v>
      </c>
      <c r="V87" s="301">
        <f t="shared" si="17"/>
        <v>4.7168333724891799E-2</v>
      </c>
      <c r="W87" s="301">
        <f t="shared" si="17"/>
        <v>4.6666850087236117E-2</v>
      </c>
      <c r="X87" s="301">
        <f t="shared" si="17"/>
        <v>4.6227606748523345E-2</v>
      </c>
      <c r="Y87" s="301">
        <f t="shared" si="17"/>
        <v>4.6690244518090063E-2</v>
      </c>
      <c r="DA87" s="178"/>
    </row>
    <row r="88" spans="1:105" ht="12" customHeight="1" x14ac:dyDescent="0.25">
      <c r="A88" s="62" t="s">
        <v>3102</v>
      </c>
      <c r="B88" s="302">
        <f t="shared" ref="B88:Y88" si="18">IF(B$55=0,0,B$55/B$5)</f>
        <v>8.4288625866988584E-3</v>
      </c>
      <c r="C88" s="302">
        <f t="shared" si="18"/>
        <v>8.3909569457524136E-3</v>
      </c>
      <c r="D88" s="302">
        <f t="shared" si="18"/>
        <v>8.3423553282919033E-3</v>
      </c>
      <c r="E88" s="302">
        <f t="shared" si="18"/>
        <v>7.9245828674556606E-3</v>
      </c>
      <c r="F88" s="302">
        <f t="shared" si="18"/>
        <v>7.4246246603953065E-3</v>
      </c>
      <c r="G88" s="302">
        <f t="shared" si="18"/>
        <v>7.759793497546975E-3</v>
      </c>
      <c r="H88" s="302">
        <f t="shared" si="18"/>
        <v>7.7359266686433149E-3</v>
      </c>
      <c r="I88" s="302">
        <f t="shared" si="18"/>
        <v>7.9409580221288956E-3</v>
      </c>
      <c r="J88" s="302">
        <f t="shared" si="18"/>
        <v>1.0308025428993964E-2</v>
      </c>
      <c r="K88" s="302">
        <f t="shared" si="18"/>
        <v>8.8068135694925123E-3</v>
      </c>
      <c r="L88" s="302">
        <f t="shared" si="18"/>
        <v>1.0871273574208076E-2</v>
      </c>
      <c r="M88" s="302">
        <f t="shared" si="18"/>
        <v>1.0099749662767856E-2</v>
      </c>
      <c r="N88" s="302">
        <f t="shared" si="18"/>
        <v>1.0319083315338155E-2</v>
      </c>
      <c r="O88" s="302">
        <f t="shared" si="18"/>
        <v>1.0180665304603542E-2</v>
      </c>
      <c r="P88" s="302">
        <f t="shared" si="18"/>
        <v>1.0213982928742338E-2</v>
      </c>
      <c r="Q88" s="302">
        <f t="shared" si="18"/>
        <v>1.0334263371487115E-2</v>
      </c>
      <c r="R88" s="302">
        <f t="shared" si="18"/>
        <v>1.0387110028795676E-2</v>
      </c>
      <c r="S88" s="302">
        <f t="shared" si="18"/>
        <v>1.0494547353858526E-2</v>
      </c>
      <c r="T88" s="302">
        <f t="shared" si="18"/>
        <v>1.3278130707399806E-2</v>
      </c>
      <c r="U88" s="302">
        <f t="shared" si="18"/>
        <v>1.5413758547539003E-2</v>
      </c>
      <c r="V88" s="302">
        <f t="shared" si="18"/>
        <v>1.5577825193096851E-2</v>
      </c>
      <c r="W88" s="302">
        <f t="shared" si="18"/>
        <v>1.5668778438832874E-2</v>
      </c>
      <c r="X88" s="302">
        <f t="shared" si="18"/>
        <v>1.600751781133156E-2</v>
      </c>
      <c r="Y88" s="302">
        <f t="shared" si="18"/>
        <v>1.5887482797451405E-2</v>
      </c>
      <c r="DA88" s="72"/>
    </row>
    <row r="89" spans="1:105" ht="12" customHeight="1" x14ac:dyDescent="0.25">
      <c r="A89" s="62" t="s">
        <v>3104</v>
      </c>
      <c r="B89" s="302">
        <f t="shared" ref="B89:Y89" si="19">IF(B$56=0,0,B$56/B$5)</f>
        <v>2.9543268091675951E-3</v>
      </c>
      <c r="C89" s="302">
        <f t="shared" si="19"/>
        <v>2.5649867298600457E-3</v>
      </c>
      <c r="D89" s="302">
        <f t="shared" si="19"/>
        <v>2.5431352459216387E-3</v>
      </c>
      <c r="E89" s="302">
        <f t="shared" si="19"/>
        <v>2.3192297732903709E-3</v>
      </c>
      <c r="F89" s="302">
        <f t="shared" si="19"/>
        <v>2.166219521049945E-3</v>
      </c>
      <c r="G89" s="302">
        <f t="shared" si="19"/>
        <v>2.2634403735450276E-3</v>
      </c>
      <c r="H89" s="302">
        <f t="shared" si="19"/>
        <v>2.2664725341663273E-3</v>
      </c>
      <c r="I89" s="302">
        <f t="shared" si="19"/>
        <v>2.3016795535486653E-3</v>
      </c>
      <c r="J89" s="302">
        <f t="shared" si="19"/>
        <v>2.8967597718128706E-3</v>
      </c>
      <c r="K89" s="302">
        <f t="shared" si="19"/>
        <v>2.6398869682374838E-3</v>
      </c>
      <c r="L89" s="302">
        <f t="shared" si="19"/>
        <v>2.9622975080214214E-3</v>
      </c>
      <c r="M89" s="302">
        <f t="shared" si="19"/>
        <v>2.8202066035003365E-3</v>
      </c>
      <c r="N89" s="302">
        <f t="shared" si="19"/>
        <v>2.8692370869744456E-3</v>
      </c>
      <c r="O89" s="302">
        <f t="shared" si="19"/>
        <v>2.8368848055278944E-3</v>
      </c>
      <c r="P89" s="302">
        <f t="shared" si="19"/>
        <v>2.8307862246293959E-3</v>
      </c>
      <c r="Q89" s="302">
        <f t="shared" si="19"/>
        <v>2.9226151342949063E-3</v>
      </c>
      <c r="R89" s="302">
        <f t="shared" si="19"/>
        <v>2.8490560205342011E-3</v>
      </c>
      <c r="S89" s="302">
        <f t="shared" si="19"/>
        <v>2.8505155509973398E-3</v>
      </c>
      <c r="T89" s="302">
        <f t="shared" si="19"/>
        <v>3.5309428812733148E-3</v>
      </c>
      <c r="U89" s="302">
        <f t="shared" si="19"/>
        <v>4.0301545313408344E-3</v>
      </c>
      <c r="V89" s="302">
        <f t="shared" si="19"/>
        <v>4.0808581163145133E-3</v>
      </c>
      <c r="W89" s="302">
        <f t="shared" si="19"/>
        <v>4.2138006541229478E-3</v>
      </c>
      <c r="X89" s="302">
        <f t="shared" si="19"/>
        <v>4.3812207003382552E-3</v>
      </c>
      <c r="Y89" s="302">
        <f t="shared" si="19"/>
        <v>4.3236662096822615E-3</v>
      </c>
      <c r="DA89" s="72"/>
    </row>
    <row r="90" spans="1:105" ht="12" customHeight="1" x14ac:dyDescent="0.25">
      <c r="A90" s="62" t="s">
        <v>3116</v>
      </c>
      <c r="B90" s="302">
        <f t="shared" ref="B90:Y90" si="20">IF(B$67=0,0,B$67/B$5)</f>
        <v>3.1648870347839538E-2</v>
      </c>
      <c r="C90" s="302">
        <f t="shared" si="20"/>
        <v>3.3779031156227907E-2</v>
      </c>
      <c r="D90" s="302">
        <f t="shared" si="20"/>
        <v>3.4440587334475838E-2</v>
      </c>
      <c r="E90" s="302">
        <f t="shared" si="20"/>
        <v>3.8133716578800832E-2</v>
      </c>
      <c r="F90" s="302">
        <f t="shared" si="20"/>
        <v>3.8316521444667323E-2</v>
      </c>
      <c r="G90" s="302">
        <f t="shared" si="20"/>
        <v>3.882208290071381E-2</v>
      </c>
      <c r="H90" s="302">
        <f t="shared" si="20"/>
        <v>3.9508441088111232E-2</v>
      </c>
      <c r="I90" s="302">
        <f t="shared" si="20"/>
        <v>3.9610672224292716E-2</v>
      </c>
      <c r="J90" s="302">
        <f t="shared" si="20"/>
        <v>3.2291425948474332E-2</v>
      </c>
      <c r="K90" s="302">
        <f t="shared" si="20"/>
        <v>3.4839129581151103E-2</v>
      </c>
      <c r="L90" s="302">
        <f t="shared" si="20"/>
        <v>3.3879421081758551E-2</v>
      </c>
      <c r="M90" s="302">
        <f t="shared" si="20"/>
        <v>3.5670894927390347E-2</v>
      </c>
      <c r="N90" s="302">
        <f t="shared" si="20"/>
        <v>3.5770757844000904E-2</v>
      </c>
      <c r="O90" s="302">
        <f t="shared" si="20"/>
        <v>3.5500018913315952E-2</v>
      </c>
      <c r="P90" s="302">
        <f t="shared" si="20"/>
        <v>3.5841519924816427E-2</v>
      </c>
      <c r="Q90" s="302">
        <f t="shared" si="20"/>
        <v>3.5208194513727635E-2</v>
      </c>
      <c r="R90" s="302">
        <f t="shared" si="20"/>
        <v>3.539354619729853E-2</v>
      </c>
      <c r="S90" s="302">
        <f t="shared" si="20"/>
        <v>3.5584957587428558E-2</v>
      </c>
      <c r="T90" s="302">
        <f t="shared" si="20"/>
        <v>3.1235796859594163E-2</v>
      </c>
      <c r="U90" s="302">
        <f t="shared" si="20"/>
        <v>2.7707529740691749E-2</v>
      </c>
      <c r="V90" s="302">
        <f t="shared" si="20"/>
        <v>2.7509650415480435E-2</v>
      </c>
      <c r="W90" s="302">
        <f t="shared" si="20"/>
        <v>2.6784270994280296E-2</v>
      </c>
      <c r="X90" s="302">
        <f t="shared" si="20"/>
        <v>2.5838868236853531E-2</v>
      </c>
      <c r="Y90" s="302">
        <f t="shared" si="20"/>
        <v>2.64790955109564E-2</v>
      </c>
      <c r="DA90" s="72"/>
    </row>
    <row r="91" spans="1:105" ht="12" customHeight="1" x14ac:dyDescent="0.25">
      <c r="A91" s="174" t="s">
        <v>3122</v>
      </c>
      <c r="B91" s="301">
        <f t="shared" ref="B91:Y91" si="21">IF(B$68=0,0,B$68/B$5)</f>
        <v>4.2207517528602322E-2</v>
      </c>
      <c r="C91" s="301">
        <f t="shared" si="21"/>
        <v>3.8101407391989396E-2</v>
      </c>
      <c r="D91" s="301">
        <f t="shared" si="21"/>
        <v>3.5039056187322545E-2</v>
      </c>
      <c r="E91" s="301">
        <f t="shared" si="21"/>
        <v>1.20199558675408E-2</v>
      </c>
      <c r="F91" s="301">
        <f t="shared" si="21"/>
        <v>9.5712760420027694E-3</v>
      </c>
      <c r="G91" s="301">
        <f t="shared" si="21"/>
        <v>9.2558883989977934E-3</v>
      </c>
      <c r="H91" s="301">
        <f t="shared" si="21"/>
        <v>7.7217987574418768E-3</v>
      </c>
      <c r="I91" s="301">
        <f t="shared" si="21"/>
        <v>6.8176862782314265E-3</v>
      </c>
      <c r="J91" s="301">
        <f t="shared" si="21"/>
        <v>1.1196629213208967E-2</v>
      </c>
      <c r="K91" s="301">
        <f t="shared" si="21"/>
        <v>7.3000204710746402E-3</v>
      </c>
      <c r="L91" s="301">
        <f t="shared" si="21"/>
        <v>5.1112227128197957E-3</v>
      </c>
      <c r="M91" s="301">
        <f t="shared" si="21"/>
        <v>4.8368422429179271E-3</v>
      </c>
      <c r="N91" s="301">
        <f t="shared" si="21"/>
        <v>4.1656724224723657E-3</v>
      </c>
      <c r="O91" s="301">
        <f t="shared" si="21"/>
        <v>3.7860831160233311E-3</v>
      </c>
      <c r="P91" s="301">
        <f t="shared" si="21"/>
        <v>3.1517645470802839E-3</v>
      </c>
      <c r="Q91" s="301">
        <f t="shared" si="21"/>
        <v>3.087140225593317E-3</v>
      </c>
      <c r="R91" s="301">
        <f t="shared" si="21"/>
        <v>3.569322555065643E-3</v>
      </c>
      <c r="S91" s="301">
        <f t="shared" si="21"/>
        <v>3.5309453446358921E-3</v>
      </c>
      <c r="T91" s="301">
        <f t="shared" si="21"/>
        <v>3.0468271143006876E-3</v>
      </c>
      <c r="U91" s="301">
        <f t="shared" si="21"/>
        <v>2.7336390801267442E-3</v>
      </c>
      <c r="V91" s="301">
        <f t="shared" si="21"/>
        <v>2.6509149168291767E-3</v>
      </c>
      <c r="W91" s="301">
        <f t="shared" si="21"/>
        <v>2.5666241166776315E-3</v>
      </c>
      <c r="X91" s="301">
        <f t="shared" si="21"/>
        <v>2.2728541096144047E-3</v>
      </c>
      <c r="Y91" s="301">
        <f t="shared" si="21"/>
        <v>2.5437869613505765E-3</v>
      </c>
      <c r="DA91" s="178"/>
    </row>
    <row r="92" spans="1:105" ht="12" customHeight="1" x14ac:dyDescent="0.25">
      <c r="A92" s="41" t="s">
        <v>3120</v>
      </c>
      <c r="B92" s="235">
        <f t="shared" ref="B92:Y92" si="22">IF(B$69=0,0,B$69/B$5)</f>
        <v>0.42586116683759295</v>
      </c>
      <c r="C92" s="235">
        <f t="shared" si="22"/>
        <v>0.45320591660723575</v>
      </c>
      <c r="D92" s="235">
        <f t="shared" si="22"/>
        <v>0.46081988093882009</v>
      </c>
      <c r="E92" s="235">
        <f t="shared" si="22"/>
        <v>0.50887276721109154</v>
      </c>
      <c r="F92" s="235">
        <f t="shared" si="22"/>
        <v>0.51008659171400761</v>
      </c>
      <c r="G92" s="235">
        <f t="shared" si="22"/>
        <v>0.51660133145497344</v>
      </c>
      <c r="H92" s="235">
        <f t="shared" si="22"/>
        <v>0.52365984297708013</v>
      </c>
      <c r="I92" s="235">
        <f t="shared" si="22"/>
        <v>0.52206860863603599</v>
      </c>
      <c r="J92" s="235">
        <f t="shared" si="22"/>
        <v>0.44588605454996316</v>
      </c>
      <c r="K92" s="235">
        <f t="shared" si="22"/>
        <v>0.47912947720876536</v>
      </c>
      <c r="L92" s="235">
        <f t="shared" si="22"/>
        <v>0.45585319264092972</v>
      </c>
      <c r="M92" s="235">
        <f t="shared" si="22"/>
        <v>0.47484630359216579</v>
      </c>
      <c r="N92" s="235">
        <f t="shared" si="22"/>
        <v>0.47447453578077725</v>
      </c>
      <c r="O92" s="235">
        <f t="shared" si="22"/>
        <v>0.47162033305869522</v>
      </c>
      <c r="P92" s="235">
        <f t="shared" si="22"/>
        <v>0.47557432208845951</v>
      </c>
      <c r="Q92" s="235">
        <f t="shared" si="22"/>
        <v>0.46703388321659473</v>
      </c>
      <c r="R92" s="235">
        <f t="shared" si="22"/>
        <v>0.46965708503733217</v>
      </c>
      <c r="S92" s="235">
        <f t="shared" si="22"/>
        <v>0.47164420122907208</v>
      </c>
      <c r="T92" s="235">
        <f t="shared" si="22"/>
        <v>0.41346946661384693</v>
      </c>
      <c r="U92" s="235">
        <f t="shared" si="22"/>
        <v>0.36727431515632031</v>
      </c>
      <c r="V92" s="235">
        <f t="shared" si="22"/>
        <v>0.36431080996089243</v>
      </c>
      <c r="W92" s="235">
        <f t="shared" si="22"/>
        <v>0.35501577384435967</v>
      </c>
      <c r="X92" s="235">
        <f t="shared" si="22"/>
        <v>0.34244337778424611</v>
      </c>
      <c r="Y92" s="235">
        <f t="shared" si="22"/>
        <v>0.35045656664401292</v>
      </c>
      <c r="DA92" s="97"/>
    </row>
    <row r="93" spans="1:105" ht="12" customHeight="1" x14ac:dyDescent="0.25">
      <c r="A93" s="172"/>
      <c r="B93" s="172"/>
      <c r="C93" s="172"/>
      <c r="D93" s="172"/>
      <c r="E93" s="172"/>
      <c r="F93" s="172"/>
      <c r="G93" s="172"/>
      <c r="H93" s="172"/>
      <c r="I93" s="172"/>
      <c r="J93" s="172"/>
      <c r="K93" s="172"/>
      <c r="L93" s="172"/>
      <c r="M93" s="172"/>
      <c r="N93" s="172"/>
      <c r="O93" s="172"/>
      <c r="P93" s="172"/>
      <c r="Q93" s="172"/>
      <c r="R93" s="172"/>
      <c r="S93" s="172"/>
      <c r="T93" s="172"/>
      <c r="U93" s="172"/>
      <c r="V93" s="172"/>
      <c r="W93" s="172"/>
      <c r="X93" s="172"/>
      <c r="Y93" s="172"/>
      <c r="DA93" s="176"/>
    </row>
    <row r="94" spans="1:105" ht="15" customHeight="1" x14ac:dyDescent="0.25">
      <c r="A94" s="32" t="s">
        <v>341</v>
      </c>
      <c r="B94" s="257"/>
      <c r="C94" s="257"/>
      <c r="D94" s="257"/>
      <c r="E94" s="257"/>
      <c r="F94" s="257"/>
      <c r="G94" s="257"/>
      <c r="H94" s="257"/>
      <c r="I94" s="257"/>
      <c r="J94" s="257"/>
      <c r="K94" s="257"/>
      <c r="L94" s="257"/>
      <c r="M94" s="257"/>
      <c r="N94" s="257"/>
      <c r="O94" s="257"/>
      <c r="P94" s="257"/>
      <c r="Q94" s="257"/>
      <c r="R94" s="257"/>
      <c r="S94" s="257"/>
      <c r="T94" s="257"/>
      <c r="U94" s="257"/>
      <c r="V94" s="257"/>
      <c r="W94" s="257"/>
      <c r="X94" s="257"/>
      <c r="Y94" s="257"/>
      <c r="DA94" s="88"/>
    </row>
    <row r="95" spans="1:105" ht="12" customHeight="1" x14ac:dyDescent="0.25">
      <c r="A95" s="172"/>
      <c r="B95" s="172"/>
      <c r="C95" s="172"/>
      <c r="D95" s="172"/>
      <c r="E95" s="172"/>
      <c r="F95" s="172"/>
      <c r="G95" s="172"/>
      <c r="H95" s="172"/>
      <c r="I95" s="172"/>
      <c r="J95" s="172"/>
      <c r="K95" s="172"/>
      <c r="L95" s="172"/>
      <c r="M95" s="172"/>
      <c r="N95" s="172"/>
      <c r="O95" s="172"/>
      <c r="P95" s="172"/>
      <c r="Q95" s="172"/>
      <c r="R95" s="172"/>
      <c r="S95" s="172"/>
      <c r="T95" s="172"/>
      <c r="U95" s="172"/>
      <c r="V95" s="172"/>
      <c r="W95" s="172"/>
      <c r="X95" s="172"/>
      <c r="Y95" s="172"/>
      <c r="DA95" s="176"/>
    </row>
    <row r="96" spans="1:105" ht="12" customHeight="1" x14ac:dyDescent="0.25">
      <c r="A96" s="35" t="s">
        <v>27</v>
      </c>
      <c r="B96" s="320">
        <f>IF(B$5=0,0,B$5/OIS_fec!B$5)</f>
        <v>0.43440850984732554</v>
      </c>
      <c r="C96" s="320">
        <f>IF(C$5=0,0,C$5/OIS_fec!C$5)</f>
        <v>0.44301751949580792</v>
      </c>
      <c r="D96" s="320">
        <f>IF(D$5=0,0,D$5/OIS_fec!D$5)</f>
        <v>0.4455458836086974</v>
      </c>
      <c r="E96" s="320">
        <f>IF(E$5=0,0,E$5/OIS_fec!E$5)</f>
        <v>0.46212763613182128</v>
      </c>
      <c r="F96" s="320">
        <f>IF(F$5=0,0,F$5/OIS_fec!F$5)</f>
        <v>0.45773696982406814</v>
      </c>
      <c r="G96" s="320">
        <f>IF(G$5=0,0,G$5/OIS_fec!G$5)</f>
        <v>0.46371047393069637</v>
      </c>
      <c r="H96" s="320">
        <f>IF(H$5=0,0,H$5/OIS_fec!H$5)</f>
        <v>0.4672410086955659</v>
      </c>
      <c r="I96" s="320">
        <f>IF(I$5=0,0,I$5/OIS_fec!I$5)</f>
        <v>0.46621384771011398</v>
      </c>
      <c r="J96" s="320">
        <f>IF(J$5=0,0,J$5/OIS_fec!J$5)</f>
        <v>0.44064319900048005</v>
      </c>
      <c r="K96" s="320">
        <f>IF(K$5=0,0,K$5/OIS_fec!K$5)</f>
        <v>0.45387670372319455</v>
      </c>
      <c r="L96" s="320">
        <f>IF(L$5=0,0,L$5/OIS_fec!L$5)</f>
        <v>0.44871875222392027</v>
      </c>
      <c r="M96" s="320">
        <f>IF(M$5=0,0,M$5/OIS_fec!M$5)</f>
        <v>0.45516153477112409</v>
      </c>
      <c r="N96" s="320">
        <f>IF(N$5=0,0,N$5/OIS_fec!N$5)</f>
        <v>0.45556076829682746</v>
      </c>
      <c r="O96" s="320">
        <f>IF(O$5=0,0,O$5/OIS_fec!O$5)</f>
        <v>0.45362696652861012</v>
      </c>
      <c r="P96" s="320">
        <f>IF(P$5=0,0,P$5/OIS_fec!P$5)</f>
        <v>0.45515412131879585</v>
      </c>
      <c r="Q96" s="320">
        <f>IF(Q$5=0,0,Q$5/OIS_fec!Q$5)</f>
        <v>0.45268438517091281</v>
      </c>
      <c r="R96" s="320">
        <f>IF(R$5=0,0,R$5/OIS_fec!R$5)</f>
        <v>0.45364879313418299</v>
      </c>
      <c r="S96" s="320">
        <f>IF(S$5=0,0,S$5/OIS_fec!S$5)</f>
        <v>0.4547064416565802</v>
      </c>
      <c r="T96" s="320">
        <f>IF(T$5=0,0,T$5/OIS_fec!T$5)</f>
        <v>0.43215471521366655</v>
      </c>
      <c r="U96" s="320">
        <f>IF(U$5=0,0,U$5/OIS_fec!U$5)</f>
        <v>0.42388888872128871</v>
      </c>
      <c r="V96" s="320">
        <f>IF(V$5=0,0,V$5/OIS_fec!V$5)</f>
        <v>0.42374002544605066</v>
      </c>
      <c r="W96" s="320">
        <f>IF(W$5=0,0,W$5/OIS_fec!W$5)</f>
        <v>0.42042589278679388</v>
      </c>
      <c r="X96" s="320">
        <f>IF(X$5=0,0,X$5/OIS_fec!X$5)</f>
        <v>0.41702477171232127</v>
      </c>
      <c r="Y96" s="320">
        <f>IF(Y$5=0,0,Y$5/OIS_fec!Y$5)</f>
        <v>0.41914915910108874</v>
      </c>
      <c r="DA96" s="95"/>
    </row>
    <row r="97" spans="1:105" ht="12" customHeight="1" x14ac:dyDescent="0.25">
      <c r="A97" s="55" t="s">
        <v>91</v>
      </c>
      <c r="B97" s="330">
        <f>IF(B$6=0,0,B$6/OIS_fec!B$6)</f>
        <v>0.50666349078239026</v>
      </c>
      <c r="C97" s="330">
        <f>IF(C$6=0,0,C$6/OIS_fec!C$6)</f>
        <v>0.50679606487206363</v>
      </c>
      <c r="D97" s="330">
        <f>IF(D$6=0,0,D$6/OIS_fec!D$6)</f>
        <v>0.50692290253274097</v>
      </c>
      <c r="E97" s="330">
        <f>IF(E$6=0,0,E$6/OIS_fec!E$6)</f>
        <v>0.50719050604077121</v>
      </c>
      <c r="F97" s="330">
        <f>IF(F$6=0,0,F$6/OIS_fec!F$6)</f>
        <v>0.50730128528236185</v>
      </c>
      <c r="G97" s="330">
        <f>IF(G$6=0,0,G$6/OIS_fec!G$6)</f>
        <v>0.507320696400962</v>
      </c>
      <c r="H97" s="330">
        <f>IF(H$6=0,0,H$6/OIS_fec!H$6)</f>
        <v>0.50750708202577755</v>
      </c>
      <c r="I97" s="330">
        <f>IF(I$6=0,0,I$6/OIS_fec!I$6)</f>
        <v>0.50777992290323504</v>
      </c>
      <c r="J97" s="330">
        <f>IF(J$6=0,0,J$6/OIS_fec!J$6)</f>
        <v>0.50576480776430632</v>
      </c>
      <c r="K97" s="330">
        <f>IF(K$6=0,0,K$6/OIS_fec!K$6)</f>
        <v>0.50591961751093328</v>
      </c>
      <c r="L97" s="330">
        <f>IF(L$6=0,0,L$6/OIS_fec!L$6)</f>
        <v>0.50682048184473494</v>
      </c>
      <c r="M97" s="330">
        <f>IF(M$6=0,0,M$6/OIS_fec!M$6)</f>
        <v>0.50730329515284522</v>
      </c>
      <c r="N97" s="330">
        <f>IF(N$6=0,0,N$6/OIS_fec!N$6)</f>
        <v>0.50747143474145551</v>
      </c>
      <c r="O97" s="330">
        <f>IF(O$6=0,0,O$6/OIS_fec!O$6)</f>
        <v>0.50739753214203298</v>
      </c>
      <c r="P97" s="330">
        <f>IF(P$6=0,0,P$6/OIS_fec!P$6)</f>
        <v>0.5074553588219991</v>
      </c>
      <c r="Q97" s="330">
        <f>IF(Q$6=0,0,Q$6/OIS_fec!Q$6)</f>
        <v>0.5074692633896023</v>
      </c>
      <c r="R97" s="330">
        <f>IF(R$6=0,0,R$6/OIS_fec!R$6)</f>
        <v>0.50745265142680507</v>
      </c>
      <c r="S97" s="330">
        <f>IF(S$6=0,0,S$6/OIS_fec!S$6)</f>
        <v>0.50750832615387798</v>
      </c>
      <c r="T97" s="330">
        <f>IF(T$6=0,0,T$6/OIS_fec!T$6)</f>
        <v>0.50756974268599464</v>
      </c>
      <c r="U97" s="330">
        <f>IF(U$6=0,0,U$6/OIS_fec!U$6)</f>
        <v>0.5075034188235984</v>
      </c>
      <c r="V97" s="330">
        <f>IF(V$6=0,0,V$6/OIS_fec!V$6)</f>
        <v>0.50754807112712819</v>
      </c>
      <c r="W97" s="330">
        <f>IF(W$6=0,0,W$6/OIS_fec!W$6)</f>
        <v>0.50750615520487619</v>
      </c>
      <c r="X97" s="330">
        <f>IF(X$6=0,0,X$6/OIS_fec!X$6)</f>
        <v>0.50751192452212057</v>
      </c>
      <c r="Y97" s="330">
        <f>IF(Y$6=0,0,Y$6/OIS_fec!Y$6)</f>
        <v>0.50757636154270758</v>
      </c>
      <c r="DA97" s="67"/>
    </row>
    <row r="98" spans="1:105" ht="12" customHeight="1" x14ac:dyDescent="0.25">
      <c r="A98" s="173" t="s">
        <v>92</v>
      </c>
      <c r="B98" s="331">
        <f>IF(B$7=0,0,B$7/OIS_fec!B$7)</f>
        <v>0.13087732223725079</v>
      </c>
      <c r="C98" s="331">
        <f>IF(C$7=0,0,C$7/OIS_fec!C$7)</f>
        <v>0.13090342822105056</v>
      </c>
      <c r="D98" s="331">
        <f>IF(D$7=0,0,D$7/OIS_fec!D$7)</f>
        <v>0.13092826029021998</v>
      </c>
      <c r="E98" s="331">
        <f>IF(E$7=0,0,E$7/OIS_fec!E$7)</f>
        <v>0.13097795348030009</v>
      </c>
      <c r="F98" s="331">
        <f>IF(F$7=0,0,F$7/OIS_fec!F$7)</f>
        <v>0.13099940371440397</v>
      </c>
      <c r="G98" s="331">
        <f>IF(G$7=0,0,G$7/OIS_fec!G$7)</f>
        <v>0.13100315108191821</v>
      </c>
      <c r="H98" s="331">
        <f>IF(H$7=0,0,H$7/OIS_fec!H$7)</f>
        <v>0.13103896430706544</v>
      </c>
      <c r="I98" s="331">
        <f>IF(I$7=0,0,I$7/OIS_fec!I$7)</f>
        <v>0.13109084346929878</v>
      </c>
      <c r="J98" s="331">
        <f>IF(J$7=0,0,J$7/OIS_fec!J$7)</f>
        <v>0.13069181313362108</v>
      </c>
      <c r="K98" s="331">
        <f>IF(K$7=0,0,K$7/OIS_fec!K$7)</f>
        <v>0.13072381887029452</v>
      </c>
      <c r="L98" s="331">
        <f>IF(L$7=0,0,L$7/OIS_fec!L$7)</f>
        <v>0.13090550676855889</v>
      </c>
      <c r="M98" s="331">
        <f>IF(M$7=0,0,M$7/OIS_fec!M$7)</f>
        <v>0.13099979188001123</v>
      </c>
      <c r="N98" s="331">
        <f>IF(N$7=0,0,N$7/OIS_fec!N$7)</f>
        <v>0.1310321384133325</v>
      </c>
      <c r="O98" s="331">
        <f>IF(O$7=0,0,O$7/OIS_fec!O$7)</f>
        <v>0.13101795175766487</v>
      </c>
      <c r="P98" s="331">
        <f>IF(P$7=0,0,P$7/OIS_fec!P$7)</f>
        <v>0.13102905648959229</v>
      </c>
      <c r="Q98" s="331">
        <f>IF(Q$7=0,0,Q$7/OIS_fec!Q$7)</f>
        <v>0.13103172227444249</v>
      </c>
      <c r="R98" s="331">
        <f>IF(R$7=0,0,R$7/OIS_fec!R$7)</f>
        <v>0.13102853723051663</v>
      </c>
      <c r="S98" s="331">
        <f>IF(S$7=0,0,S$7/OIS_fec!S$7)</f>
        <v>0.1310392023374253</v>
      </c>
      <c r="T98" s="331">
        <f>IF(T$7=0,0,T$7/OIS_fec!T$7)</f>
        <v>0.13105093595373332</v>
      </c>
      <c r="U98" s="331">
        <f>IF(U$7=0,0,U$7/OIS_fec!U$7)</f>
        <v>0.13103826337361446</v>
      </c>
      <c r="V98" s="331">
        <f>IF(V$7=0,0,V$7/OIS_fec!V$7)</f>
        <v>0.13104679935901126</v>
      </c>
      <c r="W98" s="331">
        <f>IF(W$7=0,0,W$7/OIS_fec!W$7)</f>
        <v>0.1310387869760945</v>
      </c>
      <c r="X98" s="331">
        <f>IF(X$7=0,0,X$7/OIS_fec!X$7)</f>
        <v>0.13103989071206454</v>
      </c>
      <c r="Y98" s="331">
        <f>IF(Y$7=0,0,Y$7/OIS_fec!Y$7)</f>
        <v>0.13105219852451039</v>
      </c>
      <c r="DA98" s="177"/>
    </row>
    <row r="99" spans="1:105" ht="12" customHeight="1" x14ac:dyDescent="0.25">
      <c r="A99" s="173" t="s">
        <v>93</v>
      </c>
      <c r="B99" s="331">
        <f>IF(B$8=0,0,B$8/OIS_fec!B$8)</f>
        <v>0.71612158440821772</v>
      </c>
      <c r="C99" s="331">
        <f>IF(C$8=0,0,C$8/OIS_fec!C$8)</f>
        <v>0.71623737683252753</v>
      </c>
      <c r="D99" s="331">
        <f>IF(D$8=0,0,D$8/OIS_fec!D$8)</f>
        <v>0.71634719567930016</v>
      </c>
      <c r="E99" s="331">
        <f>IF(E$8=0,0,E$8/OIS_fec!E$8)</f>
        <v>0.7165616755230797</v>
      </c>
      <c r="F99" s="331">
        <f>IF(F$8=0,0,F$8/OIS_fec!F$8)</f>
        <v>0.71665601185163841</v>
      </c>
      <c r="G99" s="331">
        <f>IF(G$8=0,0,G$8/OIS_fec!G$8)</f>
        <v>0.71667246777699867</v>
      </c>
      <c r="H99" s="331">
        <f>IF(H$8=0,0,H$8/OIS_fec!H$8)</f>
        <v>0.71682936644245154</v>
      </c>
      <c r="I99" s="331">
        <f>IF(I$8=0,0,I$8/OIS_fec!I$8)</f>
        <v>0.71705547190179708</v>
      </c>
      <c r="J99" s="331">
        <f>IF(J$8=0,0,J$8/OIS_fec!J$8)</f>
        <v>0.71527981392736251</v>
      </c>
      <c r="K99" s="331">
        <f>IF(K$8=0,0,K$8/OIS_fec!K$8)</f>
        <v>0.71542539666202787</v>
      </c>
      <c r="L99" s="331">
        <f>IF(L$8=0,0,L$8/OIS_fec!L$8)</f>
        <v>0.71624127242801916</v>
      </c>
      <c r="M99" s="331">
        <f>IF(M$8=0,0,M$8/OIS_fec!M$8)</f>
        <v>0.71665771675510503</v>
      </c>
      <c r="N99" s="331">
        <f>IF(N$8=0,0,N$8/OIS_fec!N$8)</f>
        <v>0.71679951345942039</v>
      </c>
      <c r="O99" s="331">
        <f>IF(O$8=0,0,O$8/OIS_fec!O$8)</f>
        <v>0.71673739083123156</v>
      </c>
      <c r="P99" s="331">
        <f>IF(P$8=0,0,P$8/OIS_fec!P$8)</f>
        <v>0.71678602676922121</v>
      </c>
      <c r="Q99" s="331">
        <f>IF(Q$8=0,0,Q$8/OIS_fec!Q$8)</f>
        <v>0.71679769269777183</v>
      </c>
      <c r="R99" s="331">
        <f>IF(R$8=0,0,R$8/OIS_fec!R$8)</f>
        <v>0.71678375397353478</v>
      </c>
      <c r="S99" s="331">
        <f>IF(S$8=0,0,S$8/OIS_fec!S$8)</f>
        <v>0.71683040702988143</v>
      </c>
      <c r="T99" s="331">
        <f>IF(T$8=0,0,T$8/OIS_fec!T$8)</f>
        <v>0.71688166599653258</v>
      </c>
      <c r="U99" s="331">
        <f>IF(U$8=0,0,U$8/OIS_fec!U$8)</f>
        <v>0.71682630203016462</v>
      </c>
      <c r="V99" s="331">
        <f>IF(V$8=0,0,V$8/OIS_fec!V$8)</f>
        <v>0.71686360318712505</v>
      </c>
      <c r="W99" s="331">
        <f>IF(W$8=0,0,W$8/OIS_fec!W$8)</f>
        <v>0.71682859119291886</v>
      </c>
      <c r="X99" s="331">
        <f>IF(X$8=0,0,X$8/OIS_fec!X$8)</f>
        <v>0.71683341620333751</v>
      </c>
      <c r="Y99" s="331">
        <f>IF(Y$8=0,0,Y$8/OIS_fec!Y$8)</f>
        <v>0.7168871773602572</v>
      </c>
      <c r="DA99" s="177"/>
    </row>
    <row r="100" spans="1:105" ht="12" customHeight="1" x14ac:dyDescent="0.25">
      <c r="A100" s="173" t="s">
        <v>94</v>
      </c>
      <c r="B100" s="331">
        <f>IF(B$9=0,0,B$9/OIS_fec!B$9)</f>
        <v>0.50200926809477431</v>
      </c>
      <c r="C100" s="331">
        <f>IF(C$9=0,0,C$9/OIS_fec!C$9)</f>
        <v>0.50214709719553985</v>
      </c>
      <c r="D100" s="331">
        <f>IF(D$9=0,0,D$9/OIS_fec!D$9)</f>
        <v>0.50227915210373153</v>
      </c>
      <c r="E100" s="331">
        <f>IF(E$9=0,0,E$9/OIS_fec!E$9)</f>
        <v>0.50256175976106698</v>
      </c>
      <c r="F100" s="331">
        <f>IF(F$9=0,0,F$9/OIS_fec!F$9)</f>
        <v>0.50267741291714618</v>
      </c>
      <c r="G100" s="331">
        <f>IF(G$9=0,0,G$9/OIS_fec!G$9)</f>
        <v>0.50269769322100766</v>
      </c>
      <c r="H100" s="331">
        <f>IF(H$9=0,0,H$9/OIS_fec!H$9)</f>
        <v>0.50289265530582283</v>
      </c>
      <c r="I100" s="331">
        <f>IF(I$9=0,0,I$9/OIS_fec!I$9)</f>
        <v>0.50317880598855202</v>
      </c>
      <c r="J100" s="331">
        <f>IF(J$9=0,0,J$9/OIS_fec!J$9)</f>
        <v>0.50108636102929527</v>
      </c>
      <c r="K100" s="331">
        <f>IF(K$9=0,0,K$9/OIS_fec!K$9)</f>
        <v>0.5012454068331641</v>
      </c>
      <c r="L100" s="331">
        <f>IF(L$9=0,0,L$9/OIS_fec!L$9)</f>
        <v>0.50217652002549595</v>
      </c>
      <c r="M100" s="331">
        <f>IF(M$9=0,0,M$9/OIS_fec!M$9)</f>
        <v>0.50267951257504906</v>
      </c>
      <c r="N100" s="331">
        <f>IF(N$9=0,0,N$9/OIS_fec!N$9)</f>
        <v>0.50285533539856231</v>
      </c>
      <c r="O100" s="331">
        <f>IF(O$9=0,0,O$9/OIS_fec!O$9)</f>
        <v>0.50277801390924548</v>
      </c>
      <c r="P100" s="331">
        <f>IF(P$9=0,0,P$9/OIS_fec!P$9)</f>
        <v>0.50283851017966708</v>
      </c>
      <c r="Q100" s="331">
        <f>IF(Q$9=0,0,Q$9/OIS_fec!Q$9)</f>
        <v>0.502853062658147</v>
      </c>
      <c r="R100" s="331">
        <f>IF(R$9=0,0,R$9/OIS_fec!R$9)</f>
        <v>0.50283567689872988</v>
      </c>
      <c r="S100" s="331">
        <f>IF(S$9=0,0,S$9/OIS_fec!S$9)</f>
        <v>0.50289395808666781</v>
      </c>
      <c r="T100" s="331">
        <f>IF(T$9=0,0,T$9/OIS_fec!T$9)</f>
        <v>0.50295829320926599</v>
      </c>
      <c r="U100" s="331">
        <f>IF(U$9=0,0,U$9/OIS_fec!U$9)</f>
        <v>0.50288881951519571</v>
      </c>
      <c r="V100" s="331">
        <f>IF(V$9=0,0,V$9/OIS_fec!V$9)</f>
        <v>0.50293558659909599</v>
      </c>
      <c r="W100" s="331">
        <f>IF(W$9=0,0,W$9/OIS_fec!W$9)</f>
        <v>0.50289168480331858</v>
      </c>
      <c r="X100" s="331">
        <f>IF(X$9=0,0,X$9/OIS_fec!X$9)</f>
        <v>0.50289772620010609</v>
      </c>
      <c r="Y100" s="331">
        <f>IF(Y$9=0,0,Y$9/OIS_fec!Y$9)</f>
        <v>0.50296522931705945</v>
      </c>
      <c r="DA100" s="177"/>
    </row>
    <row r="101" spans="1:105" ht="12" customHeight="1" x14ac:dyDescent="0.25">
      <c r="A101" s="56" t="s">
        <v>95</v>
      </c>
      <c r="B101" s="332">
        <f>IF(B$10=0,0,B$10/OIS_fec!B$10)</f>
        <v>0.82883003862630467</v>
      </c>
      <c r="C101" s="332">
        <f>IF(C$10=0,0,C$10/OIS_fec!C$10)</f>
        <v>0.83356866275782482</v>
      </c>
      <c r="D101" s="332">
        <f>IF(D$10=0,0,D$10/OIS_fec!D$10)</f>
        <v>0.83549287744736866</v>
      </c>
      <c r="E101" s="332">
        <f>IF(E$10=0,0,E$10/OIS_fec!E$10)</f>
        <v>0.85523507680687416</v>
      </c>
      <c r="F101" s="332">
        <f>IF(F$10=0,0,F$10/OIS_fec!F$10)</f>
        <v>0.8566590035692887</v>
      </c>
      <c r="G101" s="332">
        <f>IF(G$10=0,0,G$10/OIS_fec!G$10)</f>
        <v>0.85855942263698259</v>
      </c>
      <c r="H101" s="332">
        <f>IF(H$10=0,0,H$10/OIS_fec!H$10)</f>
        <v>0.86174815863706422</v>
      </c>
      <c r="I101" s="332">
        <f>IF(I$10=0,0,I$10/OIS_fec!I$10)</f>
        <v>0.86073239070934593</v>
      </c>
      <c r="J101" s="332">
        <f>IF(J$10=0,0,J$10/OIS_fec!J$10)</f>
        <v>0.81138699188004559</v>
      </c>
      <c r="K101" s="332">
        <f>IF(K$10=0,0,K$10/OIS_fec!K$10)</f>
        <v>0.84387618749669624</v>
      </c>
      <c r="L101" s="332">
        <f>IF(L$10=0,0,L$10/OIS_fec!L$10)</f>
        <v>0.81536721571560011</v>
      </c>
      <c r="M101" s="332">
        <f>IF(M$10=0,0,M$10/OIS_fec!M$10)</f>
        <v>0.83070162342651543</v>
      </c>
      <c r="N101" s="332">
        <f>IF(N$10=0,0,N$10/OIS_fec!N$10)</f>
        <v>0.82887232905118136</v>
      </c>
      <c r="O101" s="332">
        <f>IF(O$10=0,0,O$10/OIS_fec!O$10)</f>
        <v>0.82815369388869009</v>
      </c>
      <c r="P101" s="332">
        <f>IF(P$10=0,0,P$10/OIS_fec!P$10)</f>
        <v>0.83039613135988755</v>
      </c>
      <c r="Q101" s="332">
        <f>IF(Q$10=0,0,Q$10/OIS_fec!Q$10)</f>
        <v>0.82774953922285288</v>
      </c>
      <c r="R101" s="332">
        <f>IF(R$10=0,0,R$10/OIS_fec!R$10)</f>
        <v>0.82600559123572315</v>
      </c>
      <c r="S101" s="332">
        <f>IF(S$10=0,0,S$10/OIS_fec!S$10)</f>
        <v>0.82556148036315458</v>
      </c>
      <c r="T101" s="332">
        <f>IF(T$10=0,0,T$10/OIS_fec!T$10)</f>
        <v>0.75893774855078722</v>
      </c>
      <c r="U101" s="332">
        <f>IF(U$10=0,0,U$10/OIS_fec!U$10)</f>
        <v>0.7360408856382733</v>
      </c>
      <c r="V101" s="332">
        <f>IF(V$10=0,0,V$10/OIS_fec!V$10)</f>
        <v>0.73329883802200913</v>
      </c>
      <c r="W101" s="332">
        <f>IF(W$10=0,0,W$10/OIS_fec!W$10)</f>
        <v>0.73249425120591927</v>
      </c>
      <c r="X101" s="332">
        <f>IF(X$10=0,0,X$10/OIS_fec!X$10)</f>
        <v>0.72880779954180441</v>
      </c>
      <c r="Y101" s="332">
        <f>IF(Y$10=0,0,Y$10/OIS_fec!Y$10)</f>
        <v>0.73076477232363202</v>
      </c>
      <c r="DA101" s="68"/>
    </row>
    <row r="102" spans="1:105" ht="12" customHeight="1" x14ac:dyDescent="0.25">
      <c r="A102" s="174" t="s">
        <v>3057</v>
      </c>
      <c r="B102" s="348">
        <f>IF(B$16=0,0,B$16/OIS_fec!B$16)</f>
        <v>0.42327034702916871</v>
      </c>
      <c r="C102" s="348">
        <f>IF(C$16=0,0,C$16/OIS_fec!C$16)</f>
        <v>0.43545225696369477</v>
      </c>
      <c r="D102" s="348">
        <f>IF(D$16=0,0,D$16/OIS_fec!D$16)</f>
        <v>0.43576350608712811</v>
      </c>
      <c r="E102" s="348">
        <f>IF(E$16=0,0,E$16/OIS_fec!E$16)</f>
        <v>0.44517877976169168</v>
      </c>
      <c r="F102" s="348">
        <f>IF(F$16=0,0,F$16/OIS_fec!F$16)</f>
        <v>0.43965716132275973</v>
      </c>
      <c r="G102" s="348">
        <f>IF(G$16=0,0,G$16/OIS_fec!G$16)</f>
        <v>0.43971966753722957</v>
      </c>
      <c r="H102" s="348">
        <f>IF(H$16=0,0,H$16/OIS_fec!H$16)</f>
        <v>0.44112206311373747</v>
      </c>
      <c r="I102" s="348">
        <f>IF(I$16=0,0,I$16/OIS_fec!I$16)</f>
        <v>0.43780982330902379</v>
      </c>
      <c r="J102" s="348">
        <f>IF(J$16=0,0,J$16/OIS_fec!J$16)</f>
        <v>0.43221398285013368</v>
      </c>
      <c r="K102" s="348">
        <f>IF(K$16=0,0,K$16/OIS_fec!K$16)</f>
        <v>0.43729101451482866</v>
      </c>
      <c r="L102" s="348">
        <f>IF(L$16=0,0,L$16/OIS_fec!L$16)</f>
        <v>0.44165983550341048</v>
      </c>
      <c r="M102" s="348">
        <f>IF(M$16=0,0,M$16/OIS_fec!M$16)</f>
        <v>0.44373968512099293</v>
      </c>
      <c r="N102" s="348">
        <f>IF(N$16=0,0,N$16/OIS_fec!N$16)</f>
        <v>0.44370417954402491</v>
      </c>
      <c r="O102" s="348">
        <f>IF(O$16=0,0,O$16/OIS_fec!O$16)</f>
        <v>0.44413563398875605</v>
      </c>
      <c r="P102" s="348">
        <f>IF(P$16=0,0,P$16/OIS_fec!P$16)</f>
        <v>0.4429010141366832</v>
      </c>
      <c r="Q102" s="348">
        <f>IF(Q$16=0,0,Q$16/OIS_fec!Q$16)</f>
        <v>0.43963712698758234</v>
      </c>
      <c r="R102" s="348">
        <f>IF(R$16=0,0,R$16/OIS_fec!R$16)</f>
        <v>0.44353723317728416</v>
      </c>
      <c r="S102" s="348">
        <f>IF(S$16=0,0,S$16/OIS_fec!S$16)</f>
        <v>0.44466957082240938</v>
      </c>
      <c r="T102" s="348">
        <f>IF(T$16=0,0,T$16/OIS_fec!T$16)</f>
        <v>0.43106487480895328</v>
      </c>
      <c r="U102" s="348">
        <f>IF(U$16=0,0,U$16/OIS_fec!U$16)</f>
        <v>0.43485387451167956</v>
      </c>
      <c r="V102" s="348">
        <f>IF(V$16=0,0,V$16/OIS_fec!V$16)</f>
        <v>0.43545568314236982</v>
      </c>
      <c r="W102" s="348">
        <f>IF(W$16=0,0,W$16/OIS_fec!W$16)</f>
        <v>0.43017597111492123</v>
      </c>
      <c r="X102" s="348">
        <f>IF(X$16=0,0,X$16/OIS_fec!X$16)</f>
        <v>0.42757768369546451</v>
      </c>
      <c r="Y102" s="348">
        <f>IF(Y$16=0,0,Y$16/OIS_fec!Y$16)</f>
        <v>0.42684950655997328</v>
      </c>
      <c r="DA102" s="178"/>
    </row>
    <row r="103" spans="1:105" ht="12" customHeight="1" x14ac:dyDescent="0.25">
      <c r="A103" s="174" t="s">
        <v>3069</v>
      </c>
      <c r="B103" s="348">
        <f>IF(B$27=0,0,B$27/OIS_fec!B$27)</f>
        <v>0.27184240495318179</v>
      </c>
      <c r="C103" s="348">
        <f>IF(C$27=0,0,C$27/OIS_fec!C$27)</f>
        <v>0.27289337034540279</v>
      </c>
      <c r="D103" s="348">
        <f>IF(D$27=0,0,D$27/OIS_fec!D$27)</f>
        <v>0.27355763554904133</v>
      </c>
      <c r="E103" s="348">
        <f>IF(E$27=0,0,E$27/OIS_fec!E$27)</f>
        <v>0.27499138378113086</v>
      </c>
      <c r="F103" s="348">
        <f>IF(F$27=0,0,F$27/OIS_fec!F$27)</f>
        <v>0.27005252023359794</v>
      </c>
      <c r="G103" s="348">
        <f>IF(G$27=0,0,G$27/OIS_fec!G$27)</f>
        <v>0.27636196740182117</v>
      </c>
      <c r="H103" s="348">
        <f>IF(H$27=0,0,H$27/OIS_fec!H$27)</f>
        <v>0.27800073786475821</v>
      </c>
      <c r="I103" s="348">
        <f>IF(I$27=0,0,I$27/OIS_fec!I$27)</f>
        <v>0.2788373321369117</v>
      </c>
      <c r="J103" s="348">
        <f>IF(J$27=0,0,J$27/OIS_fec!J$27)</f>
        <v>0.27200662556501093</v>
      </c>
      <c r="K103" s="348">
        <f>IF(K$27=0,0,K$27/OIS_fec!K$27)</f>
        <v>0.27593694337766395</v>
      </c>
      <c r="L103" s="348">
        <f>IF(L$27=0,0,L$27/OIS_fec!L$27)</f>
        <v>0.27741948078317075</v>
      </c>
      <c r="M103" s="348">
        <f>IF(M$27=0,0,M$27/OIS_fec!M$27)</f>
        <v>0.27873238428265606</v>
      </c>
      <c r="N103" s="348">
        <f>IF(N$27=0,0,N$27/OIS_fec!N$27)</f>
        <v>0.27997349363881457</v>
      </c>
      <c r="O103" s="348">
        <f>IF(O$27=0,0,O$27/OIS_fec!O$27)</f>
        <v>0.27849926321483609</v>
      </c>
      <c r="P103" s="348">
        <f>IF(P$27=0,0,P$27/OIS_fec!P$27)</f>
        <v>0.27945004448305122</v>
      </c>
      <c r="Q103" s="348">
        <f>IF(Q$27=0,0,Q$27/OIS_fec!Q$27)</f>
        <v>0.27946278667573493</v>
      </c>
      <c r="R103" s="348">
        <f>IF(R$27=0,0,R$27/OIS_fec!R$27)</f>
        <v>0.27923686146461513</v>
      </c>
      <c r="S103" s="348">
        <f>IF(S$27=0,0,S$27/OIS_fec!S$27)</f>
        <v>0.2800447319336723</v>
      </c>
      <c r="T103" s="348">
        <f>IF(T$27=0,0,T$27/OIS_fec!T$27)</f>
        <v>0.26843681792440488</v>
      </c>
      <c r="U103" s="348">
        <f>IF(U$27=0,0,U$27/OIS_fec!U$27)</f>
        <v>0.26990143452190452</v>
      </c>
      <c r="V103" s="348">
        <f>IF(V$27=0,0,V$27/OIS_fec!V$27)</f>
        <v>0.27021296921972571</v>
      </c>
      <c r="W103" s="348">
        <f>IF(W$27=0,0,W$27/OIS_fec!W$27)</f>
        <v>0.27009150694545403</v>
      </c>
      <c r="X103" s="348">
        <f>IF(X$27=0,0,X$27/OIS_fec!X$27)</f>
        <v>0.26969229017434454</v>
      </c>
      <c r="Y103" s="348">
        <f>IF(Y$27=0,0,Y$27/OIS_fec!Y$27)</f>
        <v>0.27036713460421863</v>
      </c>
      <c r="DA103" s="178"/>
    </row>
    <row r="104" spans="1:105" ht="12" customHeight="1" x14ac:dyDescent="0.25">
      <c r="A104" s="174" t="s">
        <v>3079</v>
      </c>
      <c r="B104" s="348">
        <f>IF(B$35=0,0,B$35/OIS_fec!B$35)</f>
        <v>0.27298158378174209</v>
      </c>
      <c r="C104" s="348">
        <f>IF(C$35=0,0,C$35/OIS_fec!C$35)</f>
        <v>0.28207915471321338</v>
      </c>
      <c r="D104" s="348">
        <f>IF(D$35=0,0,D$35/OIS_fec!D$35)</f>
        <v>0.28284760517104557</v>
      </c>
      <c r="E104" s="348">
        <f>IF(E$35=0,0,E$35/OIS_fec!E$35)</f>
        <v>0.28861192553458243</v>
      </c>
      <c r="F104" s="348">
        <f>IF(F$35=0,0,F$35/OIS_fec!F$35)</f>
        <v>0.28824379055321364</v>
      </c>
      <c r="G104" s="348">
        <f>IF(G$35=0,0,G$35/OIS_fec!G$35)</f>
        <v>0.2872073054448378</v>
      </c>
      <c r="H104" s="348">
        <f>IF(H$35=0,0,H$35/OIS_fec!H$35)</f>
        <v>0.28671570102021449</v>
      </c>
      <c r="I104" s="348">
        <f>IF(I$35=0,0,I$35/OIS_fec!I$35)</f>
        <v>0.28594512860155369</v>
      </c>
      <c r="J104" s="348">
        <f>IF(J$35=0,0,J$35/OIS_fec!J$35)</f>
        <v>0.2794487831528995</v>
      </c>
      <c r="K104" s="348">
        <f>IF(K$35=0,0,K$35/OIS_fec!K$35)</f>
        <v>0.28399082024310018</v>
      </c>
      <c r="L104" s="348">
        <f>IF(L$35=0,0,L$35/OIS_fec!L$35)</f>
        <v>0.28608237603816816</v>
      </c>
      <c r="M104" s="348">
        <f>IF(M$35=0,0,M$35/OIS_fec!M$35)</f>
        <v>0.28757358549693668</v>
      </c>
      <c r="N104" s="348">
        <f>IF(N$35=0,0,N$35/OIS_fec!N$35)</f>
        <v>0.28750304973477997</v>
      </c>
      <c r="O104" s="348">
        <f>IF(O$35=0,0,O$35/OIS_fec!O$35)</f>
        <v>0.28783114915077007</v>
      </c>
      <c r="P104" s="348">
        <f>IF(P$35=0,0,P$35/OIS_fec!P$35)</f>
        <v>0.28772325301251722</v>
      </c>
      <c r="Q104" s="348">
        <f>IF(Q$35=0,0,Q$35/OIS_fec!Q$35)</f>
        <v>0.28643921761226498</v>
      </c>
      <c r="R104" s="348">
        <f>IF(R$35=0,0,R$35/OIS_fec!R$35)</f>
        <v>0.28878666346245291</v>
      </c>
      <c r="S104" s="348">
        <f>IF(S$35=0,0,S$35/OIS_fec!S$35)</f>
        <v>0.28905003424142639</v>
      </c>
      <c r="T104" s="348">
        <f>IF(T$35=0,0,T$35/OIS_fec!T$35)</f>
        <v>0.27629185384484989</v>
      </c>
      <c r="U104" s="348">
        <f>IF(U$35=0,0,U$35/OIS_fec!U$35)</f>
        <v>0.27806539783273848</v>
      </c>
      <c r="V104" s="348">
        <f>IF(V$35=0,0,V$35/OIS_fec!V$35)</f>
        <v>0.27821858118518744</v>
      </c>
      <c r="W104" s="348">
        <f>IF(W$35=0,0,W$35/OIS_fec!W$35)</f>
        <v>0.27571123774681672</v>
      </c>
      <c r="X104" s="348">
        <f>IF(X$35=0,0,X$35/OIS_fec!X$35)</f>
        <v>0.27415014965194223</v>
      </c>
      <c r="Y104" s="348">
        <f>IF(Y$35=0,0,Y$35/OIS_fec!Y$35)</f>
        <v>0.27386263727945698</v>
      </c>
      <c r="DA104" s="178"/>
    </row>
    <row r="105" spans="1:105" ht="12" customHeight="1" x14ac:dyDescent="0.25">
      <c r="A105" s="174" t="s">
        <v>3101</v>
      </c>
      <c r="B105" s="348">
        <f>IF(B$54=0,0,B$54/OIS_fec!B$54)</f>
        <v>0.71486780112148984</v>
      </c>
      <c r="C105" s="348">
        <f>IF(C$54=0,0,C$54/OIS_fec!C$54)</f>
        <v>0.72540685859851439</v>
      </c>
      <c r="D105" s="348">
        <f>IF(D$54=0,0,D$54/OIS_fec!D$54)</f>
        <v>0.72731953839904606</v>
      </c>
      <c r="E105" s="348">
        <f>IF(E$54=0,0,E$54/OIS_fec!E$54)</f>
        <v>0.74006886115682535</v>
      </c>
      <c r="F105" s="348">
        <f>IF(F$54=0,0,F$54/OIS_fec!F$54)</f>
        <v>0.74430375475282573</v>
      </c>
      <c r="G105" s="348">
        <f>IF(G$54=0,0,G$54/OIS_fec!G$54)</f>
        <v>0.74198964122118116</v>
      </c>
      <c r="H105" s="348">
        <f>IF(H$54=0,0,H$54/OIS_fec!H$54)</f>
        <v>0.74329477738382155</v>
      </c>
      <c r="I105" s="348">
        <f>IF(I$54=0,0,I$54/OIS_fec!I$54)</f>
        <v>0.74151952902909379</v>
      </c>
      <c r="J105" s="348">
        <f>IF(J$54=0,0,J$54/OIS_fec!J$54)</f>
        <v>0.70824736759005813</v>
      </c>
      <c r="K105" s="348">
        <f>IF(K$54=0,0,K$54/OIS_fec!K$54)</f>
        <v>0.72513187025476478</v>
      </c>
      <c r="L105" s="348">
        <f>IF(L$54=0,0,L$54/OIS_fec!L$54)</f>
        <v>0.70997815928239394</v>
      </c>
      <c r="M105" s="348">
        <f>IF(M$54=0,0,M$54/OIS_fec!M$54)</f>
        <v>0.71900453385124685</v>
      </c>
      <c r="N105" s="348">
        <f>IF(N$54=0,0,N$54/OIS_fec!N$54)</f>
        <v>0.71764891003592191</v>
      </c>
      <c r="O105" s="348">
        <f>IF(O$54=0,0,O$54/OIS_fec!O$54)</f>
        <v>0.71817956548319151</v>
      </c>
      <c r="P105" s="348">
        <f>IF(P$54=0,0,P$54/OIS_fec!P$54)</f>
        <v>0.71855523940897115</v>
      </c>
      <c r="Q105" s="348">
        <f>IF(Q$54=0,0,Q$54/OIS_fec!Q$54)</f>
        <v>0.71567063192695057</v>
      </c>
      <c r="R105" s="348">
        <f>IF(R$54=0,0,R$54/OIS_fec!R$54)</f>
        <v>0.71689920851650213</v>
      </c>
      <c r="S105" s="348">
        <f>IF(S$54=0,0,S$54/OIS_fec!S$54)</f>
        <v>0.71674186305059806</v>
      </c>
      <c r="T105" s="348">
        <f>IF(T$54=0,0,T$54/OIS_fec!T$54)</f>
        <v>0.68692339375667189</v>
      </c>
      <c r="U105" s="348">
        <f>IF(U$54=0,0,U$54/OIS_fec!U$54)</f>
        <v>0.66667271069888245</v>
      </c>
      <c r="V105" s="348">
        <f>IF(V$54=0,0,V$54/OIS_fec!V$54)</f>
        <v>0.66531237187759529</v>
      </c>
      <c r="W105" s="348">
        <f>IF(W$54=0,0,W$54/OIS_fec!W$54)</f>
        <v>0.66113857813596599</v>
      </c>
      <c r="X105" s="348">
        <f>IF(X$54=0,0,X$54/OIS_fec!X$54)</f>
        <v>0.65568869994279311</v>
      </c>
      <c r="Y105" s="348">
        <f>IF(Y$54=0,0,Y$54/OIS_fec!Y$54)</f>
        <v>0.65816353231817148</v>
      </c>
      <c r="DA105" s="178"/>
    </row>
    <row r="106" spans="1:105" ht="12" customHeight="1" x14ac:dyDescent="0.25">
      <c r="A106" s="174" t="s">
        <v>3122</v>
      </c>
      <c r="B106" s="348">
        <f>IF(B$68=0,0,B$68/OIS_fec!B$68)</f>
        <v>0.35296598875230512</v>
      </c>
      <c r="C106" s="348">
        <f>IF(C$68=0,0,C$68/OIS_fec!C$68)</f>
        <v>0.3529706938932165</v>
      </c>
      <c r="D106" s="348">
        <f>IF(D$68=0,0,D$68/OIS_fec!D$68)</f>
        <v>0.35295102718228649</v>
      </c>
      <c r="E106" s="348">
        <f>IF(E$68=0,0,E$68/OIS_fec!E$68)</f>
        <v>0.35408348224347447</v>
      </c>
      <c r="F106" s="348">
        <f>IF(F$68=0,0,F$68/OIS_fec!F$68)</f>
        <v>0.35408348224347436</v>
      </c>
      <c r="G106" s="348">
        <f>IF(G$68=0,0,G$68/OIS_fec!G$68)</f>
        <v>0.3540834822434743</v>
      </c>
      <c r="H106" s="348">
        <f>IF(H$68=0,0,H$68/OIS_fec!H$68)</f>
        <v>0.35408348224347452</v>
      </c>
      <c r="I106" s="348">
        <f>IF(I$68=0,0,I$68/OIS_fec!I$68)</f>
        <v>0.35408348224347436</v>
      </c>
      <c r="J106" s="348">
        <f>IF(J$68=0,0,J$68/OIS_fec!J$68)</f>
        <v>0.35408348224347436</v>
      </c>
      <c r="K106" s="348">
        <f>IF(K$68=0,0,K$68/OIS_fec!K$68)</f>
        <v>0.35408348224347441</v>
      </c>
      <c r="L106" s="348">
        <f>IF(L$68=0,0,L$68/OIS_fec!L$68)</f>
        <v>0.35408348224347441</v>
      </c>
      <c r="M106" s="348">
        <f>IF(M$68=0,0,M$68/OIS_fec!M$68)</f>
        <v>0.35408348224347447</v>
      </c>
      <c r="N106" s="348">
        <f>IF(N$68=0,0,N$68/OIS_fec!N$68)</f>
        <v>0.35408348224347436</v>
      </c>
      <c r="O106" s="348">
        <f>IF(O$68=0,0,O$68/OIS_fec!O$68)</f>
        <v>0.35408348224347441</v>
      </c>
      <c r="P106" s="348">
        <f>IF(P$68=0,0,P$68/OIS_fec!P$68)</f>
        <v>0.35408348224347436</v>
      </c>
      <c r="Q106" s="348">
        <f>IF(Q$68=0,0,Q$68/OIS_fec!Q$68)</f>
        <v>0.35408348224347447</v>
      </c>
      <c r="R106" s="348">
        <f>IF(R$68=0,0,R$68/OIS_fec!R$68)</f>
        <v>0.35408348224347447</v>
      </c>
      <c r="S106" s="348">
        <f>IF(S$68=0,0,S$68/OIS_fec!S$68)</f>
        <v>0.35408348224347436</v>
      </c>
      <c r="T106" s="348">
        <f>IF(T$68=0,0,T$68/OIS_fec!T$68)</f>
        <v>0.35408348224347447</v>
      </c>
      <c r="U106" s="348">
        <f>IF(U$68=0,0,U$68/OIS_fec!U$68)</f>
        <v>0.35408348224347452</v>
      </c>
      <c r="V106" s="348">
        <f>IF(V$68=0,0,V$68/OIS_fec!V$68)</f>
        <v>0.35408348224347447</v>
      </c>
      <c r="W106" s="348">
        <f>IF(W$68=0,0,W$68/OIS_fec!W$68)</f>
        <v>0.35408348224347441</v>
      </c>
      <c r="X106" s="348">
        <f>IF(X$68=0,0,X$68/OIS_fec!X$68)</f>
        <v>0.35408348224347441</v>
      </c>
      <c r="Y106" s="348">
        <f>IF(Y$68=0,0,Y$68/OIS_fec!Y$68)</f>
        <v>0.35408348224347441</v>
      </c>
      <c r="DA106" s="178"/>
    </row>
    <row r="107" spans="1:105" ht="12" customHeight="1" x14ac:dyDescent="0.25">
      <c r="A107" s="41" t="s">
        <v>3120</v>
      </c>
      <c r="B107" s="333">
        <f>IF(B$69=0,0,B$69/OIS_fec!B$69)</f>
        <v>0.53939448171227267</v>
      </c>
      <c r="C107" s="333">
        <f>IF(C$69=0,0,C$69/OIS_fec!C$69)</f>
        <v>0.53944814014778975</v>
      </c>
      <c r="D107" s="333">
        <f>IF(D$69=0,0,D$69/OIS_fec!D$69)</f>
        <v>0.53949881411023293</v>
      </c>
      <c r="E107" s="333">
        <f>IF(E$69=0,0,E$69/OIS_fec!E$69)</f>
        <v>0.53959458908055602</v>
      </c>
      <c r="F107" s="333">
        <f>IF(F$69=0,0,F$69/OIS_fec!F$69)</f>
        <v>0.53963777064706342</v>
      </c>
      <c r="G107" s="333">
        <f>IF(G$69=0,0,G$69/OIS_fec!G$69)</f>
        <v>0.53964528699066228</v>
      </c>
      <c r="H107" s="333">
        <f>IF(H$69=0,0,H$69/OIS_fec!H$69)</f>
        <v>0.539716710960227</v>
      </c>
      <c r="I107" s="333">
        <f>IF(I$69=0,0,I$69/OIS_fec!I$69)</f>
        <v>0.53981887982801846</v>
      </c>
      <c r="J107" s="333">
        <f>IF(J$69=0,0,J$69/OIS_fec!J$69)</f>
        <v>0.53899171717069583</v>
      </c>
      <c r="K107" s="333">
        <f>IF(K$69=0,0,K$69/OIS_fec!K$69)</f>
        <v>0.53906173396620327</v>
      </c>
      <c r="L107" s="333">
        <f>IF(L$69=0,0,L$69/OIS_fec!L$69)</f>
        <v>0.5394467367697815</v>
      </c>
      <c r="M107" s="333">
        <f>IF(M$69=0,0,M$69/OIS_fec!M$69)</f>
        <v>0.5396385495951147</v>
      </c>
      <c r="N107" s="333">
        <f>IF(N$69=0,0,N$69/OIS_fec!N$69)</f>
        <v>0.5397031546140223</v>
      </c>
      <c r="O107" s="333">
        <f>IF(O$69=0,0,O$69/OIS_fec!O$69)</f>
        <v>0.5396748941994659</v>
      </c>
      <c r="P107" s="333">
        <f>IF(P$69=0,0,P$69/OIS_fec!P$69)</f>
        <v>0.53969702511834095</v>
      </c>
      <c r="Q107" s="333">
        <f>IF(Q$69=0,0,Q$69/OIS_fec!Q$69)</f>
        <v>0.53970232729248602</v>
      </c>
      <c r="R107" s="333">
        <f>IF(R$69=0,0,R$69/OIS_fec!R$69)</f>
        <v>0.53969599185190653</v>
      </c>
      <c r="S107" s="333">
        <f>IF(S$69=0,0,S$69/OIS_fec!S$69)</f>
        <v>0.53971718321216022</v>
      </c>
      <c r="T107" s="333">
        <f>IF(T$69=0,0,T$69/OIS_fec!T$69)</f>
        <v>0.53974042265084643</v>
      </c>
      <c r="U107" s="333">
        <f>IF(U$69=0,0,U$69/OIS_fec!U$69)</f>
        <v>0.53971532012119783</v>
      </c>
      <c r="V107" s="333">
        <f>IF(V$69=0,0,V$69/OIS_fec!V$69)</f>
        <v>0.53973223871621967</v>
      </c>
      <c r="W107" s="333">
        <f>IF(W$69=0,0,W$69/OIS_fec!W$69)</f>
        <v>0.53971635911477256</v>
      </c>
      <c r="X107" s="333">
        <f>IF(X$69=0,0,X$69/OIS_fec!X$69)</f>
        <v>0.53971854876450487</v>
      </c>
      <c r="Y107" s="333">
        <f>IF(Y$69=0,0,Y$69/OIS_fec!Y$69)</f>
        <v>0.53974291861273171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6" tint="-0.249977111117893"/>
    <pageSetUpPr fitToPage="1"/>
  </sheetPr>
  <dimension ref="A1:DA107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CO2 emissions"</f>
        <v>DE: Other industrial sectors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3">
        <v>7538.2372097843654</v>
      </c>
      <c r="C5" s="223">
        <v>5698.7703185758664</v>
      </c>
      <c r="D5" s="223">
        <v>5212.4883819975148</v>
      </c>
      <c r="E5" s="223">
        <v>3321.961676004943</v>
      </c>
      <c r="F5" s="223">
        <v>3670.0760603965041</v>
      </c>
      <c r="G5" s="223">
        <v>3145.7161005762619</v>
      </c>
      <c r="H5" s="223">
        <v>3225.135566622107</v>
      </c>
      <c r="I5" s="223">
        <v>3571.737616213622</v>
      </c>
      <c r="J5" s="223">
        <v>4175.5306873551935</v>
      </c>
      <c r="K5" s="223">
        <v>2825.0237723382752</v>
      </c>
      <c r="L5" s="223">
        <v>4524.7675733366041</v>
      </c>
      <c r="M5" s="223">
        <v>3984.5634360888689</v>
      </c>
      <c r="N5" s="223">
        <v>3879.4073433051012</v>
      </c>
      <c r="O5" s="223">
        <v>3797.2206861023328</v>
      </c>
      <c r="P5" s="223">
        <v>3856.7958100319952</v>
      </c>
      <c r="Q5" s="223">
        <v>3852.4649742466481</v>
      </c>
      <c r="R5" s="223">
        <v>3901.3336138659902</v>
      </c>
      <c r="S5" s="223">
        <v>3926.0276966811671</v>
      </c>
      <c r="T5" s="223">
        <v>6853.3594204999736</v>
      </c>
      <c r="U5" s="223">
        <v>8408.5574406879005</v>
      </c>
      <c r="V5" s="223">
        <v>8161.3892131153661</v>
      </c>
      <c r="W5" s="223">
        <v>8998.3326208463532</v>
      </c>
      <c r="X5" s="223">
        <v>9406.6549271003769</v>
      </c>
      <c r="Y5" s="223">
        <v>8527.7260255152705</v>
      </c>
      <c r="DA5" s="89" t="s">
        <v>3185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3186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3187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3188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3189</v>
      </c>
    </row>
    <row r="10" spans="1:105" ht="12" customHeight="1" x14ac:dyDescent="0.25">
      <c r="A10" s="56" t="s">
        <v>95</v>
      </c>
      <c r="B10" s="260">
        <v>68.810250518206573</v>
      </c>
      <c r="C10" s="260">
        <v>59.644299969854302</v>
      </c>
      <c r="D10" s="260">
        <v>54.08744927705898</v>
      </c>
      <c r="E10" s="260">
        <v>26.636843790622969</v>
      </c>
      <c r="F10" s="260">
        <v>26.967001266436409</v>
      </c>
      <c r="G10" s="260">
        <v>24.316598939750548</v>
      </c>
      <c r="H10" s="260">
        <v>23.117236883604441</v>
      </c>
      <c r="I10" s="260">
        <v>27.026152405898081</v>
      </c>
      <c r="J10" s="260">
        <v>61.992722091033798</v>
      </c>
      <c r="K10" s="260">
        <v>29.55297810272506</v>
      </c>
      <c r="L10" s="260">
        <v>69.206001233564947</v>
      </c>
      <c r="M10" s="260">
        <v>52.665450439241582</v>
      </c>
      <c r="N10" s="260">
        <v>53.927994866696743</v>
      </c>
      <c r="O10" s="260">
        <v>51.872196297574519</v>
      </c>
      <c r="P10" s="260">
        <v>51.212683781101433</v>
      </c>
      <c r="Q10" s="260">
        <v>53.593542486752398</v>
      </c>
      <c r="R10" s="260">
        <v>56.218829907247283</v>
      </c>
      <c r="S10" s="260">
        <v>57.151121971368127</v>
      </c>
      <c r="T10" s="260">
        <v>142.1713196993648</v>
      </c>
      <c r="U10" s="260">
        <v>204.7475820118097</v>
      </c>
      <c r="V10" s="260">
        <v>202.44547296924461</v>
      </c>
      <c r="W10" s="260">
        <v>215.2011713420971</v>
      </c>
      <c r="X10" s="260">
        <v>222.07843557717089</v>
      </c>
      <c r="Y10" s="260">
        <v>202.94213985792089</v>
      </c>
      <c r="DA10" s="68" t="s">
        <v>3190</v>
      </c>
    </row>
    <row r="11" spans="1:105" ht="12" customHeight="1" x14ac:dyDescent="0.25">
      <c r="A11" s="37" t="s">
        <v>159</v>
      </c>
      <c r="B11" s="226">
        <v>30.029225692698699</v>
      </c>
      <c r="C11" s="226">
        <v>25.990161636528011</v>
      </c>
      <c r="D11" s="226">
        <v>25.494254178029081</v>
      </c>
      <c r="E11" s="226">
        <v>8.2864461466787169</v>
      </c>
      <c r="F11" s="226">
        <v>6.9647011472361431</v>
      </c>
      <c r="G11" s="226">
        <v>6.4852338743761582</v>
      </c>
      <c r="H11" s="226">
        <v>6.0687167554687322</v>
      </c>
      <c r="I11" s="226">
        <v>6.9038057240042843</v>
      </c>
      <c r="J11" s="226">
        <v>29.472302129598351</v>
      </c>
      <c r="K11" s="226">
        <v>7.7105402909285026</v>
      </c>
      <c r="L11" s="226">
        <v>14.90074112457628</v>
      </c>
      <c r="M11" s="226">
        <v>7.747401957307928</v>
      </c>
      <c r="N11" s="226">
        <v>7.2097446746249449</v>
      </c>
      <c r="O11" s="226">
        <v>6.8190688640918617</v>
      </c>
      <c r="P11" s="226">
        <v>5.0938934623737797</v>
      </c>
      <c r="Q11" s="226">
        <v>5.1243380677117711</v>
      </c>
      <c r="R11" s="226">
        <v>5.1700629428395501</v>
      </c>
      <c r="S11" s="226">
        <v>4.8217747728091442</v>
      </c>
      <c r="T11" s="226">
        <v>101.14479900667079</v>
      </c>
      <c r="U11" s="226">
        <v>118.66376761387571</v>
      </c>
      <c r="V11" s="226">
        <v>119.2274770720862</v>
      </c>
      <c r="W11" s="226">
        <v>125.3656221719489</v>
      </c>
      <c r="X11" s="226">
        <v>131.52543949003481</v>
      </c>
      <c r="Y11" s="226">
        <v>122.7100871683986</v>
      </c>
      <c r="DA11" s="69" t="s">
        <v>3191</v>
      </c>
    </row>
    <row r="12" spans="1:105" ht="12" customHeight="1" x14ac:dyDescent="0.25">
      <c r="A12" s="37" t="s">
        <v>35</v>
      </c>
      <c r="B12" s="226">
        <v>38.781024825507878</v>
      </c>
      <c r="C12" s="226">
        <v>33.654138333326287</v>
      </c>
      <c r="D12" s="226">
        <v>28.593195099029899</v>
      </c>
      <c r="E12" s="226">
        <v>18.350397643944252</v>
      </c>
      <c r="F12" s="226">
        <v>20.00230011920026</v>
      </c>
      <c r="G12" s="226">
        <v>17.831365065374388</v>
      </c>
      <c r="H12" s="226">
        <v>17.04852012813571</v>
      </c>
      <c r="I12" s="226">
        <v>20.122346681893799</v>
      </c>
      <c r="J12" s="226">
        <v>32.520419961435437</v>
      </c>
      <c r="K12" s="226">
        <v>21.842437811796561</v>
      </c>
      <c r="L12" s="226">
        <v>54.305260108988669</v>
      </c>
      <c r="M12" s="226">
        <v>44.91804848193366</v>
      </c>
      <c r="N12" s="226">
        <v>46.7182501920718</v>
      </c>
      <c r="O12" s="226">
        <v>45.053127433482658</v>
      </c>
      <c r="P12" s="226">
        <v>46.118790318727648</v>
      </c>
      <c r="Q12" s="226">
        <v>48.469204419040643</v>
      </c>
      <c r="R12" s="226">
        <v>51.048766964407733</v>
      </c>
      <c r="S12" s="226">
        <v>52.329347198558978</v>
      </c>
      <c r="T12" s="226">
        <v>41.026520692694021</v>
      </c>
      <c r="U12" s="226">
        <v>86.083814397934006</v>
      </c>
      <c r="V12" s="226">
        <v>83.217995897158346</v>
      </c>
      <c r="W12" s="226">
        <v>89.835549170148184</v>
      </c>
      <c r="X12" s="226">
        <v>90.552996087136165</v>
      </c>
      <c r="Y12" s="226">
        <v>80.232052689522291</v>
      </c>
      <c r="DA12" s="69" t="s">
        <v>3192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3193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3194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3195</v>
      </c>
    </row>
    <row r="16" spans="1:105" ht="12" customHeight="1" x14ac:dyDescent="0.25">
      <c r="A16" s="57" t="s">
        <v>3057</v>
      </c>
      <c r="B16" s="261">
        <v>2438.1983927932538</v>
      </c>
      <c r="C16" s="261">
        <v>1260.599658222066</v>
      </c>
      <c r="D16" s="261">
        <v>1142.84842296443</v>
      </c>
      <c r="E16" s="261">
        <v>984.04951135137173</v>
      </c>
      <c r="F16" s="261">
        <v>1000.454538195171</v>
      </c>
      <c r="G16" s="261">
        <v>930.5466264762415</v>
      </c>
      <c r="H16" s="261">
        <v>1008.934898765969</v>
      </c>
      <c r="I16" s="261">
        <v>1124.422737618693</v>
      </c>
      <c r="J16" s="261">
        <v>1286.0877482681451</v>
      </c>
      <c r="K16" s="261">
        <v>853.84647113705796</v>
      </c>
      <c r="L16" s="261">
        <v>1573.9242125708561</v>
      </c>
      <c r="M16" s="261">
        <v>1357.5867535481041</v>
      </c>
      <c r="N16" s="261">
        <v>1332.703941664505</v>
      </c>
      <c r="O16" s="261">
        <v>1269.6619661443549</v>
      </c>
      <c r="P16" s="261">
        <v>1353.4794454939331</v>
      </c>
      <c r="Q16" s="261">
        <v>1313.990645874859</v>
      </c>
      <c r="R16" s="261">
        <v>1300.927493449467</v>
      </c>
      <c r="S16" s="261">
        <v>1349.016755773338</v>
      </c>
      <c r="T16" s="261">
        <v>2590.6192431557988</v>
      </c>
      <c r="U16" s="261">
        <v>3243.576813457074</v>
      </c>
      <c r="V16" s="261">
        <v>3175.4024652246362</v>
      </c>
      <c r="W16" s="261">
        <v>3633.2646258630211</v>
      </c>
      <c r="X16" s="261">
        <v>3889.6174836730438</v>
      </c>
      <c r="Y16" s="261">
        <v>3566.6247737236931</v>
      </c>
      <c r="DA16" s="70" t="s">
        <v>3196</v>
      </c>
    </row>
    <row r="17" spans="1:105" ht="12" customHeight="1" x14ac:dyDescent="0.25">
      <c r="A17" s="46" t="s">
        <v>28</v>
      </c>
      <c r="B17" s="229">
        <v>53.682643350153199</v>
      </c>
      <c r="C17" s="229">
        <v>66.589689106072484</v>
      </c>
      <c r="D17" s="229">
        <v>64.615822098974533</v>
      </c>
      <c r="E17" s="229">
        <v>73.229190940650795</v>
      </c>
      <c r="F17" s="229">
        <v>145.20640219541289</v>
      </c>
      <c r="G17" s="229">
        <v>65.111721325316495</v>
      </c>
      <c r="H17" s="229">
        <v>106.980206849015</v>
      </c>
      <c r="I17" s="229">
        <v>71.467880616994847</v>
      </c>
      <c r="J17" s="229">
        <v>56.836918946802172</v>
      </c>
      <c r="K17" s="229">
        <v>40.986057185258908</v>
      </c>
      <c r="L17" s="229">
        <v>46.963656677854267</v>
      </c>
      <c r="M17" s="229">
        <v>53.212931904365988</v>
      </c>
      <c r="N17" s="229">
        <v>44.991429548364927</v>
      </c>
      <c r="O17" s="229">
        <v>60.692277117483329</v>
      </c>
      <c r="P17" s="229">
        <v>58.532550937086441</v>
      </c>
      <c r="Q17" s="229">
        <v>35.107780498103679</v>
      </c>
      <c r="R17" s="229">
        <v>36.147416820180887</v>
      </c>
      <c r="S17" s="229">
        <v>34.756370184094173</v>
      </c>
      <c r="T17" s="229">
        <v>93.913937491491268</v>
      </c>
      <c r="U17" s="229">
        <v>96.631182428147866</v>
      </c>
      <c r="V17" s="229">
        <v>34.047889053507276</v>
      </c>
      <c r="W17" s="229">
        <v>38.291689929327127</v>
      </c>
      <c r="X17" s="229">
        <v>43.066284080410462</v>
      </c>
      <c r="Y17" s="229">
        <v>20.094492203481931</v>
      </c>
      <c r="DA17" s="73" t="s">
        <v>3197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50.638276295131021</v>
      </c>
      <c r="F18" s="229">
        <v>0</v>
      </c>
      <c r="G18" s="229">
        <v>37.844153805448222</v>
      </c>
      <c r="H18" s="229">
        <v>84.415465521866409</v>
      </c>
      <c r="I18" s="229">
        <v>90.348964082146765</v>
      </c>
      <c r="J18" s="229">
        <v>54.745896679267368</v>
      </c>
      <c r="K18" s="229">
        <v>104.0350922451458</v>
      </c>
      <c r="L18" s="229">
        <v>118.31427615820731</v>
      </c>
      <c r="M18" s="229">
        <v>120.3543325778971</v>
      </c>
      <c r="N18" s="229">
        <v>79.556145244172328</v>
      </c>
      <c r="O18" s="229">
        <v>50.99760441448533</v>
      </c>
      <c r="P18" s="229">
        <v>134.55843300343179</v>
      </c>
      <c r="Q18" s="229">
        <v>176.9657252180827</v>
      </c>
      <c r="R18" s="229">
        <v>14.272782786335821</v>
      </c>
      <c r="S18" s="229">
        <v>10.81271423207297</v>
      </c>
      <c r="T18" s="229">
        <v>67.771843762084941</v>
      </c>
      <c r="U18" s="229">
        <v>85.261279279899895</v>
      </c>
      <c r="V18" s="229">
        <v>118.0540790029375</v>
      </c>
      <c r="W18" s="229">
        <v>124.6126389475433</v>
      </c>
      <c r="X18" s="229">
        <v>104.9369591137187</v>
      </c>
      <c r="Y18" s="229">
        <v>78.702719335289743</v>
      </c>
      <c r="DA18" s="73" t="s">
        <v>3198</v>
      </c>
    </row>
    <row r="19" spans="1:105" ht="12" customHeight="1" x14ac:dyDescent="0.25">
      <c r="A19" s="46" t="s">
        <v>31</v>
      </c>
      <c r="B19" s="229">
        <v>166.56925351087099</v>
      </c>
      <c r="C19" s="229">
        <v>218.23733281991841</v>
      </c>
      <c r="D19" s="229">
        <v>156.14315885356359</v>
      </c>
      <c r="E19" s="229">
        <v>17.5136078101423</v>
      </c>
      <c r="F19" s="229">
        <v>18.912819724777808</v>
      </c>
      <c r="G19" s="229">
        <v>11.665143708855339</v>
      </c>
      <c r="H19" s="229">
        <v>12.566592734785131</v>
      </c>
      <c r="I19" s="229">
        <v>65.004514724241545</v>
      </c>
      <c r="J19" s="229">
        <v>38.367917672741548</v>
      </c>
      <c r="K19" s="229">
        <v>28.559566808860751</v>
      </c>
      <c r="L19" s="229">
        <v>41.718930649757667</v>
      </c>
      <c r="M19" s="229">
        <v>12.006673734984039</v>
      </c>
      <c r="N19" s="229">
        <v>22.066722074289729</v>
      </c>
      <c r="O19" s="229">
        <v>14.52061750670603</v>
      </c>
      <c r="P19" s="229">
        <v>15.479800967985559</v>
      </c>
      <c r="Q19" s="229">
        <v>8.644293948784755</v>
      </c>
      <c r="R19" s="229">
        <v>7.2440551252720526</v>
      </c>
      <c r="S19" s="229">
        <v>11.64962487065109</v>
      </c>
      <c r="T19" s="229">
        <v>13.989461613958881</v>
      </c>
      <c r="U19" s="229">
        <v>12.110391266085021</v>
      </c>
      <c r="V19" s="229">
        <v>8.85216879240072</v>
      </c>
      <c r="W19" s="229">
        <v>8.4191422001256466</v>
      </c>
      <c r="X19" s="229">
        <v>127.0457057527406</v>
      </c>
      <c r="Y19" s="229">
        <v>10.10229241972792</v>
      </c>
      <c r="DA19" s="73" t="s">
        <v>3199</v>
      </c>
    </row>
    <row r="20" spans="1:105" ht="12" customHeight="1" x14ac:dyDescent="0.25">
      <c r="A20" s="46" t="s">
        <v>159</v>
      </c>
      <c r="B20" s="229">
        <v>311.03729932798012</v>
      </c>
      <c r="C20" s="229">
        <v>341.12723210613751</v>
      </c>
      <c r="D20" s="229">
        <v>335.14572673886772</v>
      </c>
      <c r="E20" s="229">
        <v>256.14430006107318</v>
      </c>
      <c r="F20" s="229">
        <v>239.34422268889591</v>
      </c>
      <c r="G20" s="229">
        <v>210.53268193440351</v>
      </c>
      <c r="H20" s="229">
        <v>200.96657448366281</v>
      </c>
      <c r="I20" s="229">
        <v>220.01837363317651</v>
      </c>
      <c r="J20" s="229">
        <v>512.40061453608075</v>
      </c>
      <c r="K20" s="229">
        <v>163.99788502714239</v>
      </c>
      <c r="L20" s="229">
        <v>286.3708338305741</v>
      </c>
      <c r="M20" s="229">
        <v>166.8623667082598</v>
      </c>
      <c r="N20" s="229">
        <v>152.4340529136968</v>
      </c>
      <c r="O20" s="229">
        <v>145.2892884289765</v>
      </c>
      <c r="P20" s="229">
        <v>109.9038450768973</v>
      </c>
      <c r="Q20" s="229">
        <v>101.8122713078681</v>
      </c>
      <c r="R20" s="229">
        <v>111.4352167086866</v>
      </c>
      <c r="S20" s="229">
        <v>105.33730462623519</v>
      </c>
      <c r="T20" s="229">
        <v>1557.2177679115321</v>
      </c>
      <c r="U20" s="229">
        <v>1631.36468952161</v>
      </c>
      <c r="V20" s="229">
        <v>1639.6179301651191</v>
      </c>
      <c r="W20" s="229">
        <v>1550.0520572482781</v>
      </c>
      <c r="X20" s="229">
        <v>1457.8033073186771</v>
      </c>
      <c r="Y20" s="229">
        <v>1436.2348750080471</v>
      </c>
      <c r="DA20" s="73" t="s">
        <v>3200</v>
      </c>
    </row>
    <row r="21" spans="1:105" ht="12" customHeight="1" x14ac:dyDescent="0.25">
      <c r="A21" s="46" t="s">
        <v>32</v>
      </c>
      <c r="B21" s="229">
        <v>27.014483932859331</v>
      </c>
      <c r="C21" s="229">
        <v>35.954946855347323</v>
      </c>
      <c r="D21" s="229">
        <v>28.959163446662629</v>
      </c>
      <c r="E21" s="229">
        <v>19.558220265701351</v>
      </c>
      <c r="F21" s="229">
        <v>16.666520013366721</v>
      </c>
      <c r="G21" s="229">
        <v>16.234551947732829</v>
      </c>
      <c r="H21" s="229">
        <v>14.598231820761489</v>
      </c>
      <c r="I21" s="229">
        <v>13.60206995155341</v>
      </c>
      <c r="J21" s="229">
        <v>16.587729376855659</v>
      </c>
      <c r="K21" s="229">
        <v>10.093601239993051</v>
      </c>
      <c r="L21" s="229">
        <v>11.692886806394339</v>
      </c>
      <c r="M21" s="229">
        <v>7.8361283210070294</v>
      </c>
      <c r="N21" s="229">
        <v>3.4813597834369432</v>
      </c>
      <c r="O21" s="229">
        <v>4.0067338131965009</v>
      </c>
      <c r="P21" s="229">
        <v>3.349661906722313</v>
      </c>
      <c r="Q21" s="229">
        <v>2.6527957124272561</v>
      </c>
      <c r="R21" s="229">
        <v>3.169225606360782</v>
      </c>
      <c r="S21" s="229">
        <v>2.8515714686342548</v>
      </c>
      <c r="T21" s="229">
        <v>1.6751305039187081</v>
      </c>
      <c r="U21" s="229">
        <v>1.713391961042571</v>
      </c>
      <c r="V21" s="229">
        <v>0</v>
      </c>
      <c r="W21" s="229">
        <v>0</v>
      </c>
      <c r="X21" s="229">
        <v>0</v>
      </c>
      <c r="Y21" s="229">
        <v>0.41414055996283822</v>
      </c>
      <c r="DA21" s="73" t="s">
        <v>3201</v>
      </c>
    </row>
    <row r="22" spans="1:105" ht="12" customHeight="1" x14ac:dyDescent="0.25">
      <c r="A22" s="46" t="s">
        <v>33</v>
      </c>
      <c r="B22" s="229">
        <v>1369.4540679899001</v>
      </c>
      <c r="C22" s="229">
        <v>0</v>
      </c>
      <c r="D22" s="229">
        <v>0</v>
      </c>
      <c r="E22" s="229">
        <v>26.731779840045039</v>
      </c>
      <c r="F22" s="229">
        <v>35.681945400033477</v>
      </c>
      <c r="G22" s="229">
        <v>41.806895400071852</v>
      </c>
      <c r="H22" s="229">
        <v>38.744420400089382</v>
      </c>
      <c r="I22" s="229">
        <v>38.744420400081992</v>
      </c>
      <c r="J22" s="229">
        <v>29.557346400047152</v>
      </c>
      <c r="K22" s="229">
        <v>38.138037819525977</v>
      </c>
      <c r="L22" s="229">
        <v>11.64316641946996</v>
      </c>
      <c r="M22" s="229">
        <v>23.774085699503249</v>
      </c>
      <c r="N22" s="229">
        <v>26.230178118959198</v>
      </c>
      <c r="O22" s="229">
        <v>29.292653118975689</v>
      </c>
      <c r="P22" s="229">
        <v>26.774657585213351</v>
      </c>
      <c r="Q22" s="229">
        <v>26.222626006453119</v>
      </c>
      <c r="R22" s="229">
        <v>31.98266711669179</v>
      </c>
      <c r="S22" s="229">
        <v>36.092422800076058</v>
      </c>
      <c r="T22" s="229">
        <v>205.2957532763001</v>
      </c>
      <c r="U22" s="229">
        <v>215.97431200144561</v>
      </c>
      <c r="V22" s="229">
        <v>212.91199847849339</v>
      </c>
      <c r="W22" s="229">
        <v>782.04811663129817</v>
      </c>
      <c r="X22" s="229">
        <v>1134.7070691342151</v>
      </c>
      <c r="Y22" s="229">
        <v>1065.8344426350641</v>
      </c>
      <c r="DA22" s="73" t="s">
        <v>3202</v>
      </c>
    </row>
    <row r="23" spans="1:105" ht="12" customHeight="1" x14ac:dyDescent="0.25">
      <c r="A23" s="46" t="s">
        <v>35</v>
      </c>
      <c r="B23" s="229">
        <v>487.22355355718491</v>
      </c>
      <c r="C23" s="229">
        <v>578.05372637643643</v>
      </c>
      <c r="D23" s="229">
        <v>538.22126092359565</v>
      </c>
      <c r="E23" s="229">
        <v>539.47974644238343</v>
      </c>
      <c r="F23" s="229">
        <v>544.64262817268377</v>
      </c>
      <c r="G23" s="229">
        <v>547.31813915219755</v>
      </c>
      <c r="H23" s="229">
        <v>550.33184144898792</v>
      </c>
      <c r="I23" s="229">
        <v>624.960202463722</v>
      </c>
      <c r="J23" s="229">
        <v>576.63696446291044</v>
      </c>
      <c r="K23" s="229">
        <v>467.08187061768979</v>
      </c>
      <c r="L23" s="229">
        <v>1056.423844318145</v>
      </c>
      <c r="M23" s="229">
        <v>972.57692088055546</v>
      </c>
      <c r="N23" s="229">
        <v>1002.578918416047</v>
      </c>
      <c r="O23" s="229">
        <v>963.5412490741096</v>
      </c>
      <c r="P23" s="229">
        <v>1003.9609527629819</v>
      </c>
      <c r="Q23" s="229">
        <v>961.78501232996575</v>
      </c>
      <c r="R23" s="229">
        <v>1095.4848715342689</v>
      </c>
      <c r="S23" s="229">
        <v>1146.492185850982</v>
      </c>
      <c r="T23" s="229">
        <v>643.55992579069959</v>
      </c>
      <c r="U23" s="229">
        <v>1199.66370126933</v>
      </c>
      <c r="V23" s="229">
        <v>1161.352652092477</v>
      </c>
      <c r="W23" s="229">
        <v>1129.0049190151831</v>
      </c>
      <c r="X23" s="229">
        <v>1021.623500376692</v>
      </c>
      <c r="Y23" s="229">
        <v>954.82195627131409</v>
      </c>
      <c r="DA23" s="73" t="s">
        <v>3203</v>
      </c>
    </row>
    <row r="24" spans="1:105" ht="12" customHeight="1" x14ac:dyDescent="0.25">
      <c r="A24" s="46" t="s">
        <v>36</v>
      </c>
      <c r="B24" s="229">
        <v>23.217091124305249</v>
      </c>
      <c r="C24" s="229">
        <v>20.636730958153439</v>
      </c>
      <c r="D24" s="229">
        <v>19.763290902766521</v>
      </c>
      <c r="E24" s="229">
        <v>0</v>
      </c>
      <c r="F24" s="229">
        <v>0</v>
      </c>
      <c r="G24" s="229">
        <v>3.3339202215600827E-2</v>
      </c>
      <c r="H24" s="229">
        <v>0</v>
      </c>
      <c r="I24" s="229">
        <v>0</v>
      </c>
      <c r="J24" s="229">
        <v>0</v>
      </c>
      <c r="K24" s="229">
        <v>0</v>
      </c>
      <c r="L24" s="229">
        <v>0.20003521329337601</v>
      </c>
      <c r="M24" s="229">
        <v>0.36673122437148148</v>
      </c>
      <c r="N24" s="229">
        <v>0.70012324652662894</v>
      </c>
      <c r="O24" s="229">
        <v>1.1335328753301659</v>
      </c>
      <c r="P24" s="229">
        <v>0.80014085317406614</v>
      </c>
      <c r="Q24" s="229">
        <v>0.800140853173402</v>
      </c>
      <c r="R24" s="229">
        <v>0.83348005538892889</v>
      </c>
      <c r="S24" s="229">
        <v>0.66678404431116645</v>
      </c>
      <c r="T24" s="229">
        <v>0.63344484209571861</v>
      </c>
      <c r="U24" s="229">
        <v>0.5000880332334896</v>
      </c>
      <c r="V24" s="229">
        <v>0.44634523926199388</v>
      </c>
      <c r="W24" s="229">
        <v>0.7166594908257905</v>
      </c>
      <c r="X24" s="229">
        <v>0.31525549615037912</v>
      </c>
      <c r="Y24" s="229">
        <v>0.300452890366671</v>
      </c>
      <c r="DA24" s="73" t="s">
        <v>3204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0.75438969624463648</v>
      </c>
      <c r="F25" s="229">
        <v>0</v>
      </c>
      <c r="G25" s="229">
        <v>0</v>
      </c>
      <c r="H25" s="229">
        <v>0.33156550680076502</v>
      </c>
      <c r="I25" s="229">
        <v>0.27631174677532883</v>
      </c>
      <c r="J25" s="229">
        <v>0.95436019344010259</v>
      </c>
      <c r="K25" s="229">
        <v>0.95436019344113332</v>
      </c>
      <c r="L25" s="229">
        <v>0.59658249715951062</v>
      </c>
      <c r="M25" s="229">
        <v>0.59658249715998579</v>
      </c>
      <c r="N25" s="229">
        <v>0.66501231901116153</v>
      </c>
      <c r="O25" s="229">
        <v>0.188009795092066</v>
      </c>
      <c r="P25" s="229">
        <v>0.11940240043949631</v>
      </c>
      <c r="Q25" s="229">
        <v>0</v>
      </c>
      <c r="R25" s="229">
        <v>0.35777769628062628</v>
      </c>
      <c r="S25" s="229">
        <v>0.35777769628063888</v>
      </c>
      <c r="T25" s="229">
        <v>6.5619779637173554</v>
      </c>
      <c r="U25" s="229">
        <v>0.35777769628072098</v>
      </c>
      <c r="V25" s="229">
        <v>0.11940240043942341</v>
      </c>
      <c r="W25" s="229">
        <v>0.1194024004394217</v>
      </c>
      <c r="X25" s="229">
        <v>0.11940240043941951</v>
      </c>
      <c r="Y25" s="229">
        <v>0.11940240043942051</v>
      </c>
      <c r="DA25" s="73" t="s">
        <v>3205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3206</v>
      </c>
    </row>
    <row r="27" spans="1:105" ht="12" customHeight="1" x14ac:dyDescent="0.25">
      <c r="A27" s="57" t="s">
        <v>3069</v>
      </c>
      <c r="B27" s="261">
        <f t="shared" ref="B27:Y27" si="0">B28+B34</f>
        <v>3274.6329653746529</v>
      </c>
      <c r="C27" s="261">
        <f t="shared" si="0"/>
        <v>2998.4261702627782</v>
      </c>
      <c r="D27" s="261">
        <f t="shared" si="0"/>
        <v>2760.1678815490818</v>
      </c>
      <c r="E27" s="261">
        <f t="shared" si="0"/>
        <v>1753.649754586871</v>
      </c>
      <c r="F27" s="261">
        <f t="shared" si="0"/>
        <v>2130.0868281296389</v>
      </c>
      <c r="G27" s="261">
        <f t="shared" si="0"/>
        <v>1687.2453226908881</v>
      </c>
      <c r="H27" s="261">
        <f t="shared" si="0"/>
        <v>1669.412403560641</v>
      </c>
      <c r="I27" s="261">
        <f t="shared" si="0"/>
        <v>1848.2741768090209</v>
      </c>
      <c r="J27" s="261">
        <f t="shared" si="0"/>
        <v>2158.712472619799</v>
      </c>
      <c r="K27" s="261">
        <f t="shared" si="0"/>
        <v>1518.436024033494</v>
      </c>
      <c r="L27" s="261">
        <f t="shared" si="0"/>
        <v>2181.0167037113661</v>
      </c>
      <c r="M27" s="261">
        <f t="shared" si="0"/>
        <v>1954.9257689370579</v>
      </c>
      <c r="N27" s="261">
        <f t="shared" si="0"/>
        <v>1885.2110197869131</v>
      </c>
      <c r="O27" s="261">
        <f t="shared" si="0"/>
        <v>1909.554849563202</v>
      </c>
      <c r="P27" s="261">
        <f t="shared" si="0"/>
        <v>1871.801072318771</v>
      </c>
      <c r="Q27" s="261">
        <f t="shared" si="0"/>
        <v>1904.1433750921601</v>
      </c>
      <c r="R27" s="261">
        <f t="shared" si="0"/>
        <v>1956.5259512590919</v>
      </c>
      <c r="S27" s="261">
        <f t="shared" si="0"/>
        <v>1921.658483977476</v>
      </c>
      <c r="T27" s="261">
        <f t="shared" si="0"/>
        <v>3070.9022118634639</v>
      </c>
      <c r="U27" s="261">
        <f t="shared" si="0"/>
        <v>3657.2945343091419</v>
      </c>
      <c r="V27" s="261">
        <f t="shared" si="0"/>
        <v>3511.5926263877832</v>
      </c>
      <c r="W27" s="261">
        <f t="shared" si="0"/>
        <v>3750.025259438105</v>
      </c>
      <c r="X27" s="261">
        <f t="shared" si="0"/>
        <v>3833.5993830589468</v>
      </c>
      <c r="Y27" s="261">
        <f t="shared" si="0"/>
        <v>3408.2248634596549</v>
      </c>
      <c r="DA27" s="70"/>
    </row>
    <row r="28" spans="1:105" ht="12" customHeight="1" x14ac:dyDescent="0.25">
      <c r="A28" s="60" t="s">
        <v>3070</v>
      </c>
      <c r="B28" s="262">
        <v>3274.6329653746529</v>
      </c>
      <c r="C28" s="262">
        <v>2998.4261702627782</v>
      </c>
      <c r="D28" s="262">
        <v>2760.1678815490818</v>
      </c>
      <c r="E28" s="262">
        <v>1753.649754586871</v>
      </c>
      <c r="F28" s="262">
        <v>2130.0868281296389</v>
      </c>
      <c r="G28" s="262">
        <v>1687.2453226908881</v>
      </c>
      <c r="H28" s="262">
        <v>1669.412403560641</v>
      </c>
      <c r="I28" s="262">
        <v>1848.2741768090209</v>
      </c>
      <c r="J28" s="262">
        <v>2158.712472619799</v>
      </c>
      <c r="K28" s="262">
        <v>1518.436024033494</v>
      </c>
      <c r="L28" s="262">
        <v>2181.0167037113661</v>
      </c>
      <c r="M28" s="262">
        <v>1954.9257689370579</v>
      </c>
      <c r="N28" s="262">
        <v>1885.2110197869131</v>
      </c>
      <c r="O28" s="262">
        <v>1909.554849563202</v>
      </c>
      <c r="P28" s="262">
        <v>1871.801072318771</v>
      </c>
      <c r="Q28" s="262">
        <v>1904.1433750921601</v>
      </c>
      <c r="R28" s="262">
        <v>1956.5259512590919</v>
      </c>
      <c r="S28" s="262">
        <v>1921.658483977476</v>
      </c>
      <c r="T28" s="262">
        <v>3070.9022118634639</v>
      </c>
      <c r="U28" s="262">
        <v>3657.2945343091419</v>
      </c>
      <c r="V28" s="262">
        <v>3511.5926263877832</v>
      </c>
      <c r="W28" s="262">
        <v>3750.025259438105</v>
      </c>
      <c r="X28" s="262">
        <v>3833.5993830589468</v>
      </c>
      <c r="Y28" s="262">
        <v>3408.2248634596549</v>
      </c>
      <c r="DA28" s="72" t="s">
        <v>3207</v>
      </c>
    </row>
    <row r="29" spans="1:105" ht="12" customHeight="1" x14ac:dyDescent="0.25">
      <c r="A29" s="59" t="s">
        <v>28</v>
      </c>
      <c r="B29" s="230">
        <v>213.38284697470351</v>
      </c>
      <c r="C29" s="230">
        <v>248.49650642950041</v>
      </c>
      <c r="D29" s="230">
        <v>254.51905240370979</v>
      </c>
      <c r="E29" s="230">
        <v>333.3992021498006</v>
      </c>
      <c r="F29" s="230">
        <v>689.71167395973248</v>
      </c>
      <c r="G29" s="230">
        <v>305.06176022940809</v>
      </c>
      <c r="H29" s="230">
        <v>296.86201149696171</v>
      </c>
      <c r="I29" s="230">
        <v>259.92016072637023</v>
      </c>
      <c r="J29" s="230">
        <v>238.34695159560351</v>
      </c>
      <c r="K29" s="230">
        <v>207.29143738138799</v>
      </c>
      <c r="L29" s="230">
        <v>204.80069582927479</v>
      </c>
      <c r="M29" s="230">
        <v>253.80153524353821</v>
      </c>
      <c r="N29" s="230">
        <v>191.97648657580609</v>
      </c>
      <c r="O29" s="230">
        <v>249.77414486505759</v>
      </c>
      <c r="P29" s="230">
        <v>241.15390283726441</v>
      </c>
      <c r="Q29" s="230">
        <v>226.5647476854337</v>
      </c>
      <c r="R29" s="230">
        <v>249.55019968549311</v>
      </c>
      <c r="S29" s="230">
        <v>213.56316289753099</v>
      </c>
      <c r="T29" s="230">
        <v>299.27190487280927</v>
      </c>
      <c r="U29" s="230">
        <v>286.17577788664681</v>
      </c>
      <c r="V29" s="230">
        <v>191.1860055685747</v>
      </c>
      <c r="W29" s="230">
        <v>218.4140601608525</v>
      </c>
      <c r="X29" s="230">
        <v>222.68125194236259</v>
      </c>
      <c r="Y29" s="230">
        <v>110.1633408587996</v>
      </c>
      <c r="DA29" s="71" t="s">
        <v>3208</v>
      </c>
    </row>
    <row r="30" spans="1:105" ht="12" customHeight="1" x14ac:dyDescent="0.25">
      <c r="A30" s="59" t="s">
        <v>31</v>
      </c>
      <c r="B30" s="230">
        <v>419.95427593120218</v>
      </c>
      <c r="C30" s="230">
        <v>373.68785555397233</v>
      </c>
      <c r="D30" s="230">
        <v>266.6485222570567</v>
      </c>
      <c r="E30" s="230">
        <v>61.260394026233463</v>
      </c>
      <c r="F30" s="230">
        <v>58.240122420126667</v>
      </c>
      <c r="G30" s="230">
        <v>34.780292695463537</v>
      </c>
      <c r="H30" s="230">
        <v>33.019187944165999</v>
      </c>
      <c r="I30" s="230">
        <v>108.7801197761674</v>
      </c>
      <c r="J30" s="230">
        <v>76.536081798825819</v>
      </c>
      <c r="K30" s="230">
        <v>59.057353425229437</v>
      </c>
      <c r="L30" s="230">
        <v>68.903532216944086</v>
      </c>
      <c r="M30" s="230">
        <v>21.57139046027763</v>
      </c>
      <c r="N30" s="230">
        <v>30.562097193000621</v>
      </c>
      <c r="O30" s="230">
        <v>20.704585190172669</v>
      </c>
      <c r="P30" s="230">
        <v>25.50645590396557</v>
      </c>
      <c r="Q30" s="230">
        <v>26.106066085562858</v>
      </c>
      <c r="R30" s="230">
        <v>14.861731272445629</v>
      </c>
      <c r="S30" s="230">
        <v>19.750189210100761</v>
      </c>
      <c r="T30" s="230">
        <v>22.049703512754771</v>
      </c>
      <c r="U30" s="230">
        <v>19.270687740006171</v>
      </c>
      <c r="V30" s="230">
        <v>15.561157048369211</v>
      </c>
      <c r="W30" s="230">
        <v>16.01372990649001</v>
      </c>
      <c r="X30" s="230">
        <v>174.31254809786489</v>
      </c>
      <c r="Y30" s="230">
        <v>18.993370104213291</v>
      </c>
      <c r="DA30" s="71" t="s">
        <v>3209</v>
      </c>
    </row>
    <row r="31" spans="1:105" ht="12" customHeight="1" x14ac:dyDescent="0.25">
      <c r="A31" s="59" t="s">
        <v>159</v>
      </c>
      <c r="B31" s="230">
        <v>1068.113000972613</v>
      </c>
      <c r="C31" s="230">
        <v>938.71600452646214</v>
      </c>
      <c r="D31" s="230">
        <v>946.53489699737395</v>
      </c>
      <c r="E31" s="230">
        <v>381.40517367154871</v>
      </c>
      <c r="F31" s="230">
        <v>353.08132499751008</v>
      </c>
      <c r="G31" s="230">
        <v>318.94040027613278</v>
      </c>
      <c r="H31" s="230">
        <v>306.44908112714069</v>
      </c>
      <c r="I31" s="230">
        <v>331.78305693387529</v>
      </c>
      <c r="J31" s="230">
        <v>721.41676744647725</v>
      </c>
      <c r="K31" s="230">
        <v>265.62419898541629</v>
      </c>
      <c r="L31" s="230">
        <v>355.81406903652311</v>
      </c>
      <c r="M31" s="230">
        <v>221.0043812972134</v>
      </c>
      <c r="N31" s="230">
        <v>200.0901651863156</v>
      </c>
      <c r="O31" s="230">
        <v>189.93441167660961</v>
      </c>
      <c r="P31" s="230">
        <v>143.0057467860847</v>
      </c>
      <c r="Q31" s="230">
        <v>141.75840659701589</v>
      </c>
      <c r="R31" s="230">
        <v>139.50146792835471</v>
      </c>
      <c r="S31" s="230">
        <v>128.46229565373059</v>
      </c>
      <c r="T31" s="230">
        <v>1830.685319601736</v>
      </c>
      <c r="U31" s="230">
        <v>1843.04526240274</v>
      </c>
      <c r="V31" s="230">
        <v>1856.392562304713</v>
      </c>
      <c r="W31" s="230">
        <v>1950.5307572295269</v>
      </c>
      <c r="X31" s="230">
        <v>1938.647985328834</v>
      </c>
      <c r="Y31" s="230">
        <v>1899.332758181622</v>
      </c>
      <c r="DA31" s="71" t="s">
        <v>3210</v>
      </c>
    </row>
    <row r="32" spans="1:105" ht="12" customHeight="1" x14ac:dyDescent="0.25">
      <c r="A32" s="59" t="s">
        <v>32</v>
      </c>
      <c r="B32" s="230">
        <v>83.70988821725058</v>
      </c>
      <c r="C32" s="230">
        <v>86.119340983888577</v>
      </c>
      <c r="D32" s="230">
        <v>70.75184822868269</v>
      </c>
      <c r="E32" s="230">
        <v>46.667322834199602</v>
      </c>
      <c r="F32" s="230">
        <v>48.194238986132689</v>
      </c>
      <c r="G32" s="230">
        <v>48.565056821606227</v>
      </c>
      <c r="H32" s="230">
        <v>37.148024764210973</v>
      </c>
      <c r="I32" s="230">
        <v>39.149745947513317</v>
      </c>
      <c r="J32" s="230">
        <v>30.77324664300448</v>
      </c>
      <c r="K32" s="230">
        <v>20.266953286424918</v>
      </c>
      <c r="L32" s="230">
        <v>18.597169176110711</v>
      </c>
      <c r="M32" s="230">
        <v>14.450251469252031</v>
      </c>
      <c r="N32" s="230">
        <v>4.5379854039994747</v>
      </c>
      <c r="O32" s="230">
        <v>7.1355949335512001</v>
      </c>
      <c r="P32" s="230">
        <v>8.2403481963666323</v>
      </c>
      <c r="Q32" s="230">
        <v>5.9014791795881427</v>
      </c>
      <c r="R32" s="230">
        <v>8.4188729374616038</v>
      </c>
      <c r="S32" s="230">
        <v>5.6121486123127484</v>
      </c>
      <c r="T32" s="230">
        <v>4.1168892185468504</v>
      </c>
      <c r="U32" s="230">
        <v>4.0774165329815037</v>
      </c>
      <c r="V32" s="230">
        <v>0</v>
      </c>
      <c r="W32" s="230">
        <v>0</v>
      </c>
      <c r="X32" s="230">
        <v>0</v>
      </c>
      <c r="Y32" s="230">
        <v>2.7082992800492618</v>
      </c>
      <c r="DA32" s="71" t="s">
        <v>3211</v>
      </c>
    </row>
    <row r="33" spans="1:105" ht="12" customHeight="1" x14ac:dyDescent="0.25">
      <c r="A33" s="59" t="s">
        <v>35</v>
      </c>
      <c r="B33" s="230">
        <v>1489.472953278884</v>
      </c>
      <c r="C33" s="230">
        <v>1351.406462768954</v>
      </c>
      <c r="D33" s="230">
        <v>1221.71356166226</v>
      </c>
      <c r="E33" s="230">
        <v>930.91766190508906</v>
      </c>
      <c r="F33" s="230">
        <v>980.85946776613719</v>
      </c>
      <c r="G33" s="230">
        <v>979.89781266827765</v>
      </c>
      <c r="H33" s="230">
        <v>995.93409822816125</v>
      </c>
      <c r="I33" s="230">
        <v>1108.6410934250951</v>
      </c>
      <c r="J33" s="230">
        <v>1091.6394251358879</v>
      </c>
      <c r="K33" s="230">
        <v>966.19608095503577</v>
      </c>
      <c r="L33" s="230">
        <v>1532.901237452513</v>
      </c>
      <c r="M33" s="230">
        <v>1444.0982104667769</v>
      </c>
      <c r="N33" s="230">
        <v>1458.044285427791</v>
      </c>
      <c r="O33" s="230">
        <v>1442.0061128978109</v>
      </c>
      <c r="P33" s="230">
        <v>1453.894618595089</v>
      </c>
      <c r="Q33" s="230">
        <v>1503.8126755445589</v>
      </c>
      <c r="R33" s="230">
        <v>1544.1936794353369</v>
      </c>
      <c r="S33" s="230">
        <v>1554.270687603801</v>
      </c>
      <c r="T33" s="230">
        <v>914.77839465761679</v>
      </c>
      <c r="U33" s="230">
        <v>1504.7253897467681</v>
      </c>
      <c r="V33" s="230">
        <v>1448.4529014661259</v>
      </c>
      <c r="W33" s="230">
        <v>1565.066712141235</v>
      </c>
      <c r="X33" s="230">
        <v>1497.9575976898859</v>
      </c>
      <c r="Y33" s="230">
        <v>1377.0270950349709</v>
      </c>
      <c r="DA33" s="71" t="s">
        <v>3212</v>
      </c>
    </row>
    <row r="34" spans="1:105" ht="12" customHeight="1" x14ac:dyDescent="0.25">
      <c r="A34" s="60" t="s">
        <v>3077</v>
      </c>
      <c r="B34" s="262">
        <v>0</v>
      </c>
      <c r="C34" s="262">
        <v>0</v>
      </c>
      <c r="D34" s="262">
        <v>0</v>
      </c>
      <c r="E34" s="262">
        <v>0</v>
      </c>
      <c r="F34" s="262">
        <v>0</v>
      </c>
      <c r="G34" s="262">
        <v>0</v>
      </c>
      <c r="H34" s="262">
        <v>0</v>
      </c>
      <c r="I34" s="262">
        <v>0</v>
      </c>
      <c r="J34" s="262">
        <v>0</v>
      </c>
      <c r="K34" s="262">
        <v>0</v>
      </c>
      <c r="L34" s="262">
        <v>0</v>
      </c>
      <c r="M34" s="262">
        <v>0</v>
      </c>
      <c r="N34" s="262">
        <v>0</v>
      </c>
      <c r="O34" s="262">
        <v>0</v>
      </c>
      <c r="P34" s="262">
        <v>0</v>
      </c>
      <c r="Q34" s="262">
        <v>0</v>
      </c>
      <c r="R34" s="262">
        <v>0</v>
      </c>
      <c r="S34" s="262">
        <v>0</v>
      </c>
      <c r="T34" s="262">
        <v>0</v>
      </c>
      <c r="U34" s="262">
        <v>0</v>
      </c>
      <c r="V34" s="262">
        <v>0</v>
      </c>
      <c r="W34" s="262">
        <v>0</v>
      </c>
      <c r="X34" s="262">
        <v>0</v>
      </c>
      <c r="Y34" s="262">
        <v>0</v>
      </c>
      <c r="DA34" s="72" t="s">
        <v>3213</v>
      </c>
    </row>
    <row r="35" spans="1:105" ht="12" customHeight="1" x14ac:dyDescent="0.25">
      <c r="A35" s="57" t="s">
        <v>3079</v>
      </c>
      <c r="B35" s="261">
        <f t="shared" ref="B35:Y35" si="1">B36+B42+B53</f>
        <v>653.18961147451353</v>
      </c>
      <c r="C35" s="261">
        <f t="shared" si="1"/>
        <v>404.149149822396</v>
      </c>
      <c r="D35" s="261">
        <f t="shared" si="1"/>
        <v>358.40375688084168</v>
      </c>
      <c r="E35" s="261">
        <f t="shared" si="1"/>
        <v>316.54535438926462</v>
      </c>
      <c r="F35" s="261">
        <f t="shared" si="1"/>
        <v>300.78556700277522</v>
      </c>
      <c r="G35" s="261">
        <f t="shared" si="1"/>
        <v>302.63118860786091</v>
      </c>
      <c r="H35" s="261">
        <f t="shared" si="1"/>
        <v>336.5126790722021</v>
      </c>
      <c r="I35" s="261">
        <f t="shared" si="1"/>
        <v>376.47468824966677</v>
      </c>
      <c r="J35" s="261">
        <f t="shared" si="1"/>
        <v>425.0316856191547</v>
      </c>
      <c r="K35" s="261">
        <f t="shared" si="1"/>
        <v>283.7885850930561</v>
      </c>
      <c r="L35" s="261">
        <f t="shared" si="1"/>
        <v>514.9255129493074</v>
      </c>
      <c r="M35" s="261">
        <f t="shared" si="1"/>
        <v>448.27700109555803</v>
      </c>
      <c r="N35" s="261">
        <f t="shared" si="1"/>
        <v>445.11943164066713</v>
      </c>
      <c r="O35" s="261">
        <f t="shared" si="1"/>
        <v>417.48238456313692</v>
      </c>
      <c r="P35" s="261">
        <f t="shared" si="1"/>
        <v>437.51869863093452</v>
      </c>
      <c r="Q35" s="261">
        <f t="shared" si="1"/>
        <v>437.36851436565553</v>
      </c>
      <c r="R35" s="261">
        <f t="shared" si="1"/>
        <v>436.63603530151033</v>
      </c>
      <c r="S35" s="261">
        <f t="shared" si="1"/>
        <v>445.9872830896532</v>
      </c>
      <c r="T35" s="261">
        <f t="shared" si="1"/>
        <v>841.26881358486048</v>
      </c>
      <c r="U35" s="261">
        <f t="shared" si="1"/>
        <v>1050.4430901330898</v>
      </c>
      <c r="V35" s="261">
        <f t="shared" si="1"/>
        <v>1025.9674618165063</v>
      </c>
      <c r="W35" s="261">
        <f t="shared" si="1"/>
        <v>1136.2075095805303</v>
      </c>
      <c r="X35" s="261">
        <f t="shared" si="1"/>
        <v>1196.7593641026292</v>
      </c>
      <c r="Y35" s="261">
        <f t="shared" si="1"/>
        <v>1101.5493018289394</v>
      </c>
      <c r="DA35" s="70"/>
    </row>
    <row r="36" spans="1:105" ht="12" customHeight="1" x14ac:dyDescent="0.25">
      <c r="A36" s="60" t="s">
        <v>3080</v>
      </c>
      <c r="B36" s="262">
        <v>263.10117550758991</v>
      </c>
      <c r="C36" s="262">
        <v>229.58818419535001</v>
      </c>
      <c r="D36" s="262">
        <v>203.21193335087429</v>
      </c>
      <c r="E36" s="262">
        <v>163.3167198867946</v>
      </c>
      <c r="F36" s="262">
        <v>160.83349987352241</v>
      </c>
      <c r="G36" s="262">
        <v>159.3047970594983</v>
      </c>
      <c r="H36" s="262">
        <v>173.47811707734121</v>
      </c>
      <c r="I36" s="262">
        <v>193.82577337854829</v>
      </c>
      <c r="J36" s="262">
        <v>216.91222125529151</v>
      </c>
      <c r="K36" s="262">
        <v>147.33449850516931</v>
      </c>
      <c r="L36" s="262">
        <v>242.6428236376029</v>
      </c>
      <c r="M36" s="262">
        <v>216.0220548297367</v>
      </c>
      <c r="N36" s="262">
        <v>217.11175767915611</v>
      </c>
      <c r="O36" s="262">
        <v>205.79021597351661</v>
      </c>
      <c r="P36" s="262">
        <v>207.88353934647219</v>
      </c>
      <c r="Q36" s="262">
        <v>210.48058232462381</v>
      </c>
      <c r="R36" s="262">
        <v>213.82337201393361</v>
      </c>
      <c r="S36" s="262">
        <v>216.4007287280194</v>
      </c>
      <c r="T36" s="262">
        <v>381.02787132854343</v>
      </c>
      <c r="U36" s="262">
        <v>469.83493161431392</v>
      </c>
      <c r="V36" s="262">
        <v>456.02549024801198</v>
      </c>
      <c r="W36" s="262">
        <v>484.08114687766658</v>
      </c>
      <c r="X36" s="262">
        <v>497.70447958760337</v>
      </c>
      <c r="Y36" s="262">
        <v>456.39341042377112</v>
      </c>
      <c r="DA36" s="72" t="s">
        <v>3214</v>
      </c>
    </row>
    <row r="37" spans="1:105" ht="12" customHeight="1" x14ac:dyDescent="0.25">
      <c r="A37" s="59" t="s">
        <v>28</v>
      </c>
      <c r="B37" s="230">
        <v>6.6161187348411401</v>
      </c>
      <c r="C37" s="230">
        <v>5.3277867598877018</v>
      </c>
      <c r="D37" s="230">
        <v>4.0196150547935359</v>
      </c>
      <c r="E37" s="230">
        <v>1.598110532940487</v>
      </c>
      <c r="F37" s="230">
        <v>1.61317409282172</v>
      </c>
      <c r="G37" s="230">
        <v>2.019885527316204</v>
      </c>
      <c r="H37" s="230">
        <v>15.69823247815815</v>
      </c>
      <c r="I37" s="230">
        <v>6.6989227366212303</v>
      </c>
      <c r="J37" s="230">
        <v>2.841229822245372</v>
      </c>
      <c r="K37" s="230">
        <v>2.578800680959477</v>
      </c>
      <c r="L37" s="230">
        <v>2.4054746100064088</v>
      </c>
      <c r="M37" s="230">
        <v>2.5093412742899628</v>
      </c>
      <c r="N37" s="230">
        <v>1.7705816355205599</v>
      </c>
      <c r="O37" s="230">
        <v>2.619149470139372</v>
      </c>
      <c r="P37" s="230">
        <v>2.851305488584035</v>
      </c>
      <c r="Q37" s="230">
        <v>0.76748041168872583</v>
      </c>
      <c r="R37" s="230">
        <v>0</v>
      </c>
      <c r="S37" s="230">
        <v>0</v>
      </c>
      <c r="T37" s="230">
        <v>9.2928418293182311</v>
      </c>
      <c r="U37" s="230">
        <v>9.5955890055054116</v>
      </c>
      <c r="V37" s="230">
        <v>5.3221986021276667E-2</v>
      </c>
      <c r="W37" s="230">
        <v>6.094798507247582E-2</v>
      </c>
      <c r="X37" s="230">
        <v>1.365882875475668</v>
      </c>
      <c r="Y37" s="230">
        <v>0.78018633806399085</v>
      </c>
      <c r="DA37" s="71" t="s">
        <v>3215</v>
      </c>
    </row>
    <row r="38" spans="1:105" ht="12" customHeight="1" x14ac:dyDescent="0.25">
      <c r="A38" s="59" t="s">
        <v>31</v>
      </c>
      <c r="B38" s="230">
        <v>60.893370010024348</v>
      </c>
      <c r="C38" s="230">
        <v>54.184739055325998</v>
      </c>
      <c r="D38" s="230">
        <v>38.664035727273223</v>
      </c>
      <c r="E38" s="230">
        <v>1.500848111268259</v>
      </c>
      <c r="F38" s="230">
        <v>2.1439447314422742</v>
      </c>
      <c r="G38" s="230">
        <v>1.5106773655412149</v>
      </c>
      <c r="H38" s="230">
        <v>1.946424171783089</v>
      </c>
      <c r="I38" s="230">
        <v>13.341608447902059</v>
      </c>
      <c r="J38" s="230">
        <v>6.5181998532387651</v>
      </c>
      <c r="K38" s="230">
        <v>6.0173529361294316</v>
      </c>
      <c r="L38" s="230">
        <v>6.7740588123880281</v>
      </c>
      <c r="M38" s="230">
        <v>2.0473283879239141</v>
      </c>
      <c r="N38" s="230">
        <v>4.0800108404050954</v>
      </c>
      <c r="O38" s="230">
        <v>2.6518266045414092</v>
      </c>
      <c r="P38" s="230">
        <v>2.6430366861086489</v>
      </c>
      <c r="Q38" s="230">
        <v>1.239841968976253</v>
      </c>
      <c r="R38" s="230">
        <v>1.122225002551354</v>
      </c>
      <c r="S38" s="230">
        <v>1.84694525751867</v>
      </c>
      <c r="T38" s="230">
        <v>2.184454027406908</v>
      </c>
      <c r="U38" s="230">
        <v>1.786185181609546</v>
      </c>
      <c r="V38" s="230">
        <v>1.251620636562937</v>
      </c>
      <c r="W38" s="230">
        <v>1.315011501971634</v>
      </c>
      <c r="X38" s="230">
        <v>24.263682666209771</v>
      </c>
      <c r="Y38" s="230">
        <v>1.7285369415584479</v>
      </c>
      <c r="DA38" s="71" t="s">
        <v>3216</v>
      </c>
    </row>
    <row r="39" spans="1:105" ht="12" customHeight="1" x14ac:dyDescent="0.25">
      <c r="A39" s="59" t="s">
        <v>159</v>
      </c>
      <c r="B39" s="230">
        <v>58.215727349267368</v>
      </c>
      <c r="C39" s="230">
        <v>51.758688881787727</v>
      </c>
      <c r="D39" s="230">
        <v>48.304002322054608</v>
      </c>
      <c r="E39" s="230">
        <v>53.104860753560907</v>
      </c>
      <c r="F39" s="230">
        <v>50.633848577293101</v>
      </c>
      <c r="G39" s="230">
        <v>45.113878408260071</v>
      </c>
      <c r="H39" s="230">
        <v>43.379801484636047</v>
      </c>
      <c r="I39" s="230">
        <v>47.224119695772863</v>
      </c>
      <c r="J39" s="230">
        <v>103.4482613927856</v>
      </c>
      <c r="K39" s="230">
        <v>38.186505992219011</v>
      </c>
      <c r="L39" s="230">
        <v>51.305930233219811</v>
      </c>
      <c r="M39" s="230">
        <v>31.721730735713781</v>
      </c>
      <c r="N39" s="230">
        <v>28.741145577956949</v>
      </c>
      <c r="O39" s="230">
        <v>27.426929550232771</v>
      </c>
      <c r="P39" s="230">
        <v>20.644942626668811</v>
      </c>
      <c r="Q39" s="230">
        <v>20.47054901197664</v>
      </c>
      <c r="R39" s="230">
        <v>20.108458266032311</v>
      </c>
      <c r="S39" s="230">
        <v>18.48629346407742</v>
      </c>
      <c r="T39" s="230">
        <v>265.31289667715782</v>
      </c>
      <c r="U39" s="230">
        <v>267.09054178193708</v>
      </c>
      <c r="V39" s="230">
        <v>269.01613775554671</v>
      </c>
      <c r="W39" s="230">
        <v>282.68076280572097</v>
      </c>
      <c r="X39" s="230">
        <v>280.99656264549412</v>
      </c>
      <c r="Y39" s="230">
        <v>275.15660555545958</v>
      </c>
      <c r="DA39" s="71" t="s">
        <v>3217</v>
      </c>
    </row>
    <row r="40" spans="1:105" ht="12" customHeight="1" x14ac:dyDescent="0.25">
      <c r="A40" s="59" t="s">
        <v>32</v>
      </c>
      <c r="B40" s="230">
        <v>7.2751276688488291</v>
      </c>
      <c r="C40" s="230">
        <v>6.8810482643077782</v>
      </c>
      <c r="D40" s="230">
        <v>5.4010459802020794</v>
      </c>
      <c r="E40" s="230">
        <v>2.9926292157596261</v>
      </c>
      <c r="F40" s="230">
        <v>2.080809561741316</v>
      </c>
      <c r="G40" s="230">
        <v>2.093135917843107</v>
      </c>
      <c r="H40" s="230">
        <v>2.3279693165853921</v>
      </c>
      <c r="I40" s="230">
        <v>1.861020780646087</v>
      </c>
      <c r="J40" s="230">
        <v>2.944319295876578</v>
      </c>
      <c r="K40" s="230">
        <v>2.1565861164287341</v>
      </c>
      <c r="L40" s="230">
        <v>1.927950951950921</v>
      </c>
      <c r="M40" s="230">
        <v>1.3207594837480461</v>
      </c>
      <c r="N40" s="230">
        <v>0.65800788357992368</v>
      </c>
      <c r="O40" s="230">
        <v>0.65796390459447174</v>
      </c>
      <c r="P40" s="230">
        <v>0.43761858750990751</v>
      </c>
      <c r="Q40" s="230">
        <v>0.45520019690508351</v>
      </c>
      <c r="R40" s="230">
        <v>0.42976157197818421</v>
      </c>
      <c r="S40" s="230">
        <v>0.4243780500831712</v>
      </c>
      <c r="T40" s="230">
        <v>0.20912751641672209</v>
      </c>
      <c r="U40" s="230">
        <v>0.20519935848708529</v>
      </c>
      <c r="V40" s="230">
        <v>0</v>
      </c>
      <c r="W40" s="230">
        <v>0</v>
      </c>
      <c r="X40" s="230">
        <v>0</v>
      </c>
      <c r="Y40" s="230">
        <v>0</v>
      </c>
      <c r="DA40" s="71" t="s">
        <v>3218</v>
      </c>
    </row>
    <row r="41" spans="1:105" ht="12" customHeight="1" x14ac:dyDescent="0.25">
      <c r="A41" s="59" t="s">
        <v>35</v>
      </c>
      <c r="B41" s="230">
        <v>130.1008317446082</v>
      </c>
      <c r="C41" s="230">
        <v>111.43592123404071</v>
      </c>
      <c r="D41" s="230">
        <v>106.8232342665508</v>
      </c>
      <c r="E41" s="230">
        <v>104.1202712732653</v>
      </c>
      <c r="F41" s="230">
        <v>104.361722910224</v>
      </c>
      <c r="G41" s="230">
        <v>108.5672198405377</v>
      </c>
      <c r="H41" s="230">
        <v>110.1256896261786</v>
      </c>
      <c r="I41" s="230">
        <v>124.700101717606</v>
      </c>
      <c r="J41" s="230">
        <v>101.1602108911452</v>
      </c>
      <c r="K41" s="230">
        <v>98.395252779432681</v>
      </c>
      <c r="L41" s="230">
        <v>180.22940903003769</v>
      </c>
      <c r="M41" s="230">
        <v>178.42289494806101</v>
      </c>
      <c r="N41" s="230">
        <v>181.86201174169349</v>
      </c>
      <c r="O41" s="230">
        <v>172.43434644400861</v>
      </c>
      <c r="P41" s="230">
        <v>181.30663595760069</v>
      </c>
      <c r="Q41" s="230">
        <v>187.54751073507711</v>
      </c>
      <c r="R41" s="230">
        <v>192.16292717337171</v>
      </c>
      <c r="S41" s="230">
        <v>195.64311195634019</v>
      </c>
      <c r="T41" s="230">
        <v>104.0285512782437</v>
      </c>
      <c r="U41" s="230">
        <v>191.15741628677461</v>
      </c>
      <c r="V41" s="230">
        <v>185.70450986988109</v>
      </c>
      <c r="W41" s="230">
        <v>200.0244245849014</v>
      </c>
      <c r="X41" s="230">
        <v>191.07835140042391</v>
      </c>
      <c r="Y41" s="230">
        <v>178.72808158868909</v>
      </c>
      <c r="DA41" s="71" t="s">
        <v>3219</v>
      </c>
    </row>
    <row r="42" spans="1:105" ht="12" customHeight="1" x14ac:dyDescent="0.25">
      <c r="A42" s="60" t="s">
        <v>3087</v>
      </c>
      <c r="B42" s="262">
        <v>390.08843596692361</v>
      </c>
      <c r="C42" s="262">
        <v>174.56096562704599</v>
      </c>
      <c r="D42" s="262">
        <v>155.19182352996739</v>
      </c>
      <c r="E42" s="262">
        <v>153.22863450246999</v>
      </c>
      <c r="F42" s="262">
        <v>139.95206712925281</v>
      </c>
      <c r="G42" s="262">
        <v>143.32639154836261</v>
      </c>
      <c r="H42" s="262">
        <v>163.03456199486089</v>
      </c>
      <c r="I42" s="262">
        <v>182.64891487111851</v>
      </c>
      <c r="J42" s="262">
        <v>208.11946436386319</v>
      </c>
      <c r="K42" s="262">
        <v>136.45408658788679</v>
      </c>
      <c r="L42" s="262">
        <v>272.28268931170447</v>
      </c>
      <c r="M42" s="262">
        <v>232.2549462658213</v>
      </c>
      <c r="N42" s="262">
        <v>228.00767396151099</v>
      </c>
      <c r="O42" s="262">
        <v>211.69216858962031</v>
      </c>
      <c r="P42" s="262">
        <v>229.6351592844623</v>
      </c>
      <c r="Q42" s="262">
        <v>226.88793204103169</v>
      </c>
      <c r="R42" s="262">
        <v>222.8126632875767</v>
      </c>
      <c r="S42" s="262">
        <v>229.5865543616338</v>
      </c>
      <c r="T42" s="262">
        <v>460.240942256317</v>
      </c>
      <c r="U42" s="262">
        <v>580.60815851877589</v>
      </c>
      <c r="V42" s="262">
        <v>569.9419715684943</v>
      </c>
      <c r="W42" s="262">
        <v>652.12636270286384</v>
      </c>
      <c r="X42" s="262">
        <v>699.05488451502583</v>
      </c>
      <c r="Y42" s="262">
        <v>645.15589140516818</v>
      </c>
      <c r="DA42" s="72" t="s">
        <v>3220</v>
      </c>
    </row>
    <row r="43" spans="1:105" ht="12" customHeight="1" x14ac:dyDescent="0.25">
      <c r="A43" s="64" t="s">
        <v>28</v>
      </c>
      <c r="B43" s="229">
        <v>3.3425645557736869</v>
      </c>
      <c r="C43" s="229">
        <v>3.9632418639457478</v>
      </c>
      <c r="D43" s="229">
        <v>2.9981401145562518</v>
      </c>
      <c r="E43" s="229">
        <v>1.4065136798961451</v>
      </c>
      <c r="F43" s="229">
        <v>1.40373149317336</v>
      </c>
      <c r="G43" s="229">
        <v>1.728587835929047</v>
      </c>
      <c r="H43" s="229">
        <v>13.34233679621809</v>
      </c>
      <c r="I43" s="229">
        <v>5.7341448247583573</v>
      </c>
      <c r="J43" s="229">
        <v>2.591306929402811</v>
      </c>
      <c r="K43" s="229">
        <v>2.0410215666228448</v>
      </c>
      <c r="L43" s="229">
        <v>2.4767262483786778</v>
      </c>
      <c r="M43" s="229">
        <v>2.43235746344059</v>
      </c>
      <c r="N43" s="229">
        <v>1.730156744119322</v>
      </c>
      <c r="O43" s="229">
        <v>2.5597346614409289</v>
      </c>
      <c r="P43" s="229">
        <v>2.8003308482242488</v>
      </c>
      <c r="Q43" s="229">
        <v>0.70443065345074241</v>
      </c>
      <c r="R43" s="229">
        <v>0</v>
      </c>
      <c r="S43" s="229">
        <v>0</v>
      </c>
      <c r="T43" s="229">
        <v>10.072731711576949</v>
      </c>
      <c r="U43" s="229">
        <v>10.8235054297294</v>
      </c>
      <c r="V43" s="229">
        <v>5.9903910705576623E-2</v>
      </c>
      <c r="W43" s="229">
        <v>6.1718004255690989E-2</v>
      </c>
      <c r="X43" s="229">
        <v>1.3086570184395341</v>
      </c>
      <c r="Y43" s="229">
        <v>0.75199835354590883</v>
      </c>
      <c r="DA43" s="73" t="s">
        <v>3221</v>
      </c>
    </row>
    <row r="44" spans="1:105" ht="12" customHeight="1" x14ac:dyDescent="0.25">
      <c r="A44" s="64" t="s">
        <v>30</v>
      </c>
      <c r="B44" s="229">
        <v>0</v>
      </c>
      <c r="C44" s="229">
        <v>0</v>
      </c>
      <c r="D44" s="229">
        <v>0</v>
      </c>
      <c r="E44" s="229">
        <v>9.3525620341314593</v>
      </c>
      <c r="F44" s="229">
        <v>0</v>
      </c>
      <c r="G44" s="229">
        <v>6.989570380157244</v>
      </c>
      <c r="H44" s="229">
        <v>15.59099036728573</v>
      </c>
      <c r="I44" s="229">
        <v>16.686869165391421</v>
      </c>
      <c r="J44" s="229">
        <v>10.111212945378851</v>
      </c>
      <c r="K44" s="229">
        <v>19.214608496515339</v>
      </c>
      <c r="L44" s="229">
        <v>21.85188138798064</v>
      </c>
      <c r="M44" s="229">
        <v>22.228666610824249</v>
      </c>
      <c r="N44" s="229">
        <v>14.69350534872051</v>
      </c>
      <c r="O44" s="229">
        <v>9.4189276131508244</v>
      </c>
      <c r="P44" s="229">
        <v>24.852072067885981</v>
      </c>
      <c r="Q44" s="229">
        <v>32.684424591607197</v>
      </c>
      <c r="R44" s="229">
        <v>2.6360906447703178</v>
      </c>
      <c r="S44" s="229">
        <v>1.9970383672503109</v>
      </c>
      <c r="T44" s="229">
        <v>12.517021101946741</v>
      </c>
      <c r="U44" s="229">
        <v>15.747206696515139</v>
      </c>
      <c r="V44" s="229">
        <v>21.803824656713111</v>
      </c>
      <c r="W44" s="229">
        <v>23.0151482487524</v>
      </c>
      <c r="X44" s="229">
        <v>19.381177472633251</v>
      </c>
      <c r="Y44" s="229">
        <v>14.53588310447506</v>
      </c>
      <c r="DA44" s="73" t="s">
        <v>3222</v>
      </c>
    </row>
    <row r="45" spans="1:105" ht="12" customHeight="1" x14ac:dyDescent="0.25">
      <c r="A45" s="64" t="s">
        <v>31</v>
      </c>
      <c r="B45" s="229">
        <v>30.76426352587324</v>
      </c>
      <c r="C45" s="229">
        <v>40.307023514501687</v>
      </c>
      <c r="D45" s="229">
        <v>28.83863129289831</v>
      </c>
      <c r="E45" s="229">
        <v>1.320912012300534</v>
      </c>
      <c r="F45" s="229">
        <v>1.865590795525637</v>
      </c>
      <c r="G45" s="229">
        <v>1.2928151040111351</v>
      </c>
      <c r="H45" s="229">
        <v>1.654316617132733</v>
      </c>
      <c r="I45" s="229">
        <v>11.42015187266901</v>
      </c>
      <c r="J45" s="229">
        <v>5.9448399121693098</v>
      </c>
      <c r="K45" s="229">
        <v>4.7625034409607618</v>
      </c>
      <c r="L45" s="229">
        <v>6.9747106034337332</v>
      </c>
      <c r="M45" s="229">
        <v>1.984518620684468</v>
      </c>
      <c r="N45" s="229">
        <v>3.9868584029063521</v>
      </c>
      <c r="O45" s="229">
        <v>2.5916705224977652</v>
      </c>
      <c r="P45" s="229">
        <v>2.5957854024171869</v>
      </c>
      <c r="Q45" s="229">
        <v>1.137986944135615</v>
      </c>
      <c r="R45" s="229">
        <v>1.1473892440822051</v>
      </c>
      <c r="S45" s="229">
        <v>1.9408247023127809</v>
      </c>
      <c r="T45" s="229">
        <v>2.367781541801818</v>
      </c>
      <c r="U45" s="229">
        <v>2.0147575099935029</v>
      </c>
      <c r="V45" s="229">
        <v>1.408759357832859</v>
      </c>
      <c r="W45" s="229">
        <v>1.331625407771188</v>
      </c>
      <c r="X45" s="229">
        <v>23.247116707036209</v>
      </c>
      <c r="Y45" s="229">
        <v>1.66608522948606</v>
      </c>
      <c r="DA45" s="73" t="s">
        <v>3223</v>
      </c>
    </row>
    <row r="46" spans="1:105" ht="12" customHeight="1" x14ac:dyDescent="0.25">
      <c r="A46" s="64" t="s">
        <v>159</v>
      </c>
      <c r="B46" s="229">
        <v>29.41147742731955</v>
      </c>
      <c r="C46" s="229">
        <v>38.502329737305097</v>
      </c>
      <c r="D46" s="229">
        <v>36.028864724910576</v>
      </c>
      <c r="E46" s="229">
        <v>46.738139558739043</v>
      </c>
      <c r="F46" s="229">
        <v>44.059923962820797</v>
      </c>
      <c r="G46" s="229">
        <v>38.607782665642382</v>
      </c>
      <c r="H46" s="229">
        <v>36.869623530317568</v>
      </c>
      <c r="I46" s="229">
        <v>40.422908608416748</v>
      </c>
      <c r="J46" s="229">
        <v>94.348649476708218</v>
      </c>
      <c r="K46" s="229">
        <v>30.223150962986811</v>
      </c>
      <c r="L46" s="229">
        <v>52.825643462419308</v>
      </c>
      <c r="M46" s="229">
        <v>30.74854317298821</v>
      </c>
      <c r="N46" s="229">
        <v>28.084944437367071</v>
      </c>
      <c r="O46" s="229">
        <v>26.804755905318171</v>
      </c>
      <c r="P46" s="229">
        <v>20.275859576867141</v>
      </c>
      <c r="Q46" s="229">
        <v>18.788860272372201</v>
      </c>
      <c r="R46" s="229">
        <v>20.559360802929149</v>
      </c>
      <c r="S46" s="229">
        <v>19.425943927264498</v>
      </c>
      <c r="T46" s="229">
        <v>287.57894268888128</v>
      </c>
      <c r="U46" s="229">
        <v>301.26925273139068</v>
      </c>
      <c r="V46" s="229">
        <v>302.79063032380998</v>
      </c>
      <c r="W46" s="229">
        <v>286.25216241519882</v>
      </c>
      <c r="X46" s="229">
        <v>269.22376029888261</v>
      </c>
      <c r="Y46" s="229">
        <v>265.21524954980089</v>
      </c>
      <c r="DA46" s="73" t="s">
        <v>3224</v>
      </c>
    </row>
    <row r="47" spans="1:105" ht="12" customHeight="1" x14ac:dyDescent="0.25">
      <c r="A47" s="64" t="s">
        <v>32</v>
      </c>
      <c r="B47" s="229">
        <v>3.675505966445817</v>
      </c>
      <c r="C47" s="229">
        <v>5.1186843201492263</v>
      </c>
      <c r="D47" s="229">
        <v>4.0285182518897704</v>
      </c>
      <c r="E47" s="229">
        <v>2.63384405775613</v>
      </c>
      <c r="F47" s="229">
        <v>1.810652629564232</v>
      </c>
      <c r="G47" s="229">
        <v>1.7912744250102099</v>
      </c>
      <c r="H47" s="229">
        <v>1.9786017767516351</v>
      </c>
      <c r="I47" s="229">
        <v>1.592996829142695</v>
      </c>
      <c r="J47" s="229">
        <v>2.685328351139797</v>
      </c>
      <c r="K47" s="229">
        <v>1.7068549758071121</v>
      </c>
      <c r="L47" s="229">
        <v>1.985058045684706</v>
      </c>
      <c r="M47" s="229">
        <v>1.280240045712203</v>
      </c>
      <c r="N47" s="229">
        <v>0.64298462980769266</v>
      </c>
      <c r="O47" s="229">
        <v>0.64303814340075061</v>
      </c>
      <c r="P47" s="229">
        <v>0.42979499575434532</v>
      </c>
      <c r="Q47" s="229">
        <v>0.41780476383911508</v>
      </c>
      <c r="R47" s="229">
        <v>0.43939834176441273</v>
      </c>
      <c r="S47" s="229">
        <v>0.44594900653812342</v>
      </c>
      <c r="T47" s="229">
        <v>0.2266782761467262</v>
      </c>
      <c r="U47" s="229">
        <v>0.23145805530933911</v>
      </c>
      <c r="V47" s="229">
        <v>0</v>
      </c>
      <c r="W47" s="229">
        <v>0</v>
      </c>
      <c r="X47" s="229">
        <v>0</v>
      </c>
      <c r="Y47" s="229">
        <v>0</v>
      </c>
      <c r="DA47" s="73" t="s">
        <v>3225</v>
      </c>
    </row>
    <row r="48" spans="1:105" ht="12" customHeight="1" x14ac:dyDescent="0.25">
      <c r="A48" s="64" t="s">
        <v>33</v>
      </c>
      <c r="B48" s="229">
        <v>252.92930685716749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0.45362438051043769</v>
      </c>
      <c r="L48" s="229">
        <v>0.45362438050999249</v>
      </c>
      <c r="M48" s="229">
        <v>0.45362438051035359</v>
      </c>
      <c r="N48" s="229">
        <v>0.90724876101974206</v>
      </c>
      <c r="O48" s="229">
        <v>0.90724876102081276</v>
      </c>
      <c r="P48" s="229">
        <v>0.44618324913406637</v>
      </c>
      <c r="Q48" s="229">
        <v>0.86646485517086713</v>
      </c>
      <c r="R48" s="229">
        <v>1.338509085480948</v>
      </c>
      <c r="S48" s="229">
        <v>0</v>
      </c>
      <c r="T48" s="229">
        <v>33.38982430838832</v>
      </c>
      <c r="U48" s="229">
        <v>34.744324567650651</v>
      </c>
      <c r="V48" s="229">
        <v>34.754986089813698</v>
      </c>
      <c r="W48" s="229">
        <v>138.75975256026169</v>
      </c>
      <c r="X48" s="229">
        <v>202.74107757021201</v>
      </c>
      <c r="Y48" s="229">
        <v>190.63846073491581</v>
      </c>
      <c r="DA48" s="73" t="s">
        <v>3226</v>
      </c>
    </row>
    <row r="49" spans="1:105" ht="12" customHeight="1" x14ac:dyDescent="0.25">
      <c r="A49" s="64" t="s">
        <v>35</v>
      </c>
      <c r="B49" s="229">
        <v>65.728933577949974</v>
      </c>
      <c r="C49" s="229">
        <v>82.895117257174235</v>
      </c>
      <c r="D49" s="229">
        <v>79.677038585884333</v>
      </c>
      <c r="E49" s="229">
        <v>91.637332263173903</v>
      </c>
      <c r="F49" s="229">
        <v>90.812168248168817</v>
      </c>
      <c r="G49" s="229">
        <v>92.910203602646845</v>
      </c>
      <c r="H49" s="229">
        <v>93.598692907155126</v>
      </c>
      <c r="I49" s="229">
        <v>106.74081057867291</v>
      </c>
      <c r="J49" s="229">
        <v>92.261862595441826</v>
      </c>
      <c r="K49" s="229">
        <v>77.876058610861008</v>
      </c>
      <c r="L49" s="229">
        <v>185.56791504578891</v>
      </c>
      <c r="M49" s="229">
        <v>172.94907815932399</v>
      </c>
      <c r="N49" s="229">
        <v>177.7098439301781</v>
      </c>
      <c r="O49" s="229">
        <v>168.5227126011082</v>
      </c>
      <c r="P49" s="229">
        <v>178.0652994540994</v>
      </c>
      <c r="Q49" s="229">
        <v>172.1401791212794</v>
      </c>
      <c r="R49" s="229">
        <v>196.47189756849949</v>
      </c>
      <c r="S49" s="229">
        <v>205.58756843304641</v>
      </c>
      <c r="T49" s="229">
        <v>112.75901458517021</v>
      </c>
      <c r="U49" s="229">
        <v>215.61921127779391</v>
      </c>
      <c r="V49" s="229">
        <v>209.01937730059521</v>
      </c>
      <c r="W49" s="229">
        <v>202.5515408440983</v>
      </c>
      <c r="X49" s="229">
        <v>183.07281694628341</v>
      </c>
      <c r="Y49" s="229">
        <v>172.2706698769305</v>
      </c>
      <c r="DA49" s="73" t="s">
        <v>3227</v>
      </c>
    </row>
    <row r="50" spans="1:105" ht="12" customHeight="1" x14ac:dyDescent="0.25">
      <c r="A50" s="64" t="s">
        <v>36</v>
      </c>
      <c r="B50" s="229">
        <v>4.2363840563938453</v>
      </c>
      <c r="C50" s="229">
        <v>3.7745689339700088</v>
      </c>
      <c r="D50" s="229">
        <v>3.6206305598281241</v>
      </c>
      <c r="E50" s="229">
        <v>0</v>
      </c>
      <c r="F50" s="229">
        <v>0</v>
      </c>
      <c r="G50" s="229">
        <v>6.1575349656963086E-3</v>
      </c>
      <c r="H50" s="229">
        <v>0</v>
      </c>
      <c r="I50" s="229">
        <v>0</v>
      </c>
      <c r="J50" s="229">
        <v>0</v>
      </c>
      <c r="K50" s="229">
        <v>0</v>
      </c>
      <c r="L50" s="229">
        <v>3.6945209794135569E-2</v>
      </c>
      <c r="M50" s="229">
        <v>6.7732884622635825E-2</v>
      </c>
      <c r="N50" s="229">
        <v>0.12930823427943991</v>
      </c>
      <c r="O50" s="229">
        <v>0.209356188833626</v>
      </c>
      <c r="P50" s="229">
        <v>0.14778083917664611</v>
      </c>
      <c r="Q50" s="229">
        <v>0.1477808391765234</v>
      </c>
      <c r="R50" s="229">
        <v>0.1539383741422061</v>
      </c>
      <c r="S50" s="229">
        <v>0.12315069931376919</v>
      </c>
      <c r="T50" s="229">
        <v>0.1169931643481011</v>
      </c>
      <c r="U50" s="229">
        <v>9.2363024485348055E-2</v>
      </c>
      <c r="V50" s="229">
        <v>8.2437078120655372E-2</v>
      </c>
      <c r="W50" s="229">
        <v>0.1323623716224665</v>
      </c>
      <c r="X50" s="229">
        <v>5.8225650635561087E-2</v>
      </c>
      <c r="Y50" s="229">
        <v>5.5491705110795347E-2</v>
      </c>
      <c r="DA50" s="73" t="s">
        <v>3228</v>
      </c>
    </row>
    <row r="51" spans="1:105" ht="12" customHeight="1" x14ac:dyDescent="0.25">
      <c r="A51" s="64" t="s">
        <v>38</v>
      </c>
      <c r="B51" s="229">
        <v>0</v>
      </c>
      <c r="C51" s="229">
        <v>0</v>
      </c>
      <c r="D51" s="229">
        <v>0</v>
      </c>
      <c r="E51" s="229">
        <v>0.13933089647279229</v>
      </c>
      <c r="F51" s="229">
        <v>0</v>
      </c>
      <c r="G51" s="229">
        <v>0</v>
      </c>
      <c r="H51" s="229">
        <v>0</v>
      </c>
      <c r="I51" s="229">
        <v>5.1032992067385333E-2</v>
      </c>
      <c r="J51" s="229">
        <v>0.17626415362231609</v>
      </c>
      <c r="K51" s="229">
        <v>0.17626415362250639</v>
      </c>
      <c r="L51" s="229">
        <v>0.11018492771441089</v>
      </c>
      <c r="M51" s="229">
        <v>0.1101849277144987</v>
      </c>
      <c r="N51" s="229">
        <v>0.12282347311279899</v>
      </c>
      <c r="O51" s="229">
        <v>3.4724192849193869E-2</v>
      </c>
      <c r="P51" s="229">
        <v>2.2052850903259719E-2</v>
      </c>
      <c r="Q51" s="229">
        <v>0</v>
      </c>
      <c r="R51" s="229">
        <v>6.6079225907911501E-2</v>
      </c>
      <c r="S51" s="229">
        <v>6.6079225907913833E-2</v>
      </c>
      <c r="T51" s="229">
        <v>1.2119548780567631</v>
      </c>
      <c r="U51" s="229">
        <v>6.6079225907928973E-2</v>
      </c>
      <c r="V51" s="229">
        <v>2.2052850903246241E-2</v>
      </c>
      <c r="W51" s="229">
        <v>2.2052850903245921E-2</v>
      </c>
      <c r="X51" s="229">
        <v>2.2052850903245529E-2</v>
      </c>
      <c r="Y51" s="229">
        <v>2.2052850903245699E-2</v>
      </c>
      <c r="DA51" s="73" t="s">
        <v>3229</v>
      </c>
    </row>
    <row r="52" spans="1:105" ht="12" customHeight="1" x14ac:dyDescent="0.25">
      <c r="A52" s="64" t="s">
        <v>39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3230</v>
      </c>
    </row>
    <row r="53" spans="1:105" ht="12" customHeight="1" x14ac:dyDescent="0.25">
      <c r="A53" s="60" t="s">
        <v>3099</v>
      </c>
      <c r="B53" s="262">
        <v>0</v>
      </c>
      <c r="C53" s="262">
        <v>0</v>
      </c>
      <c r="D53" s="262">
        <v>0</v>
      </c>
      <c r="E53" s="262">
        <v>0</v>
      </c>
      <c r="F53" s="262">
        <v>0</v>
      </c>
      <c r="G53" s="262">
        <v>0</v>
      </c>
      <c r="H53" s="262">
        <v>0</v>
      </c>
      <c r="I53" s="262">
        <v>0</v>
      </c>
      <c r="J53" s="262">
        <v>0</v>
      </c>
      <c r="K53" s="262">
        <v>0</v>
      </c>
      <c r="L53" s="262">
        <v>0</v>
      </c>
      <c r="M53" s="262">
        <v>0</v>
      </c>
      <c r="N53" s="262">
        <v>0</v>
      </c>
      <c r="O53" s="262">
        <v>0</v>
      </c>
      <c r="P53" s="262">
        <v>0</v>
      </c>
      <c r="Q53" s="262">
        <v>0</v>
      </c>
      <c r="R53" s="262">
        <v>0</v>
      </c>
      <c r="S53" s="262">
        <v>0</v>
      </c>
      <c r="T53" s="262">
        <v>0</v>
      </c>
      <c r="U53" s="262">
        <v>0</v>
      </c>
      <c r="V53" s="262">
        <v>0</v>
      </c>
      <c r="W53" s="262">
        <v>0</v>
      </c>
      <c r="X53" s="262">
        <v>0</v>
      </c>
      <c r="Y53" s="262">
        <v>0</v>
      </c>
      <c r="DA53" s="72" t="s">
        <v>3231</v>
      </c>
    </row>
    <row r="54" spans="1:105" ht="12" customHeight="1" x14ac:dyDescent="0.25">
      <c r="A54" s="57" t="s">
        <v>3101</v>
      </c>
      <c r="B54" s="261">
        <f t="shared" ref="B54:Y54" si="2">B55+B56+B67</f>
        <v>113.92522576582476</v>
      </c>
      <c r="C54" s="261">
        <f t="shared" si="2"/>
        <v>80.806184190226276</v>
      </c>
      <c r="D54" s="261">
        <f t="shared" si="2"/>
        <v>70.348092595024085</v>
      </c>
      <c r="E54" s="261">
        <f t="shared" si="2"/>
        <v>68.870168775255294</v>
      </c>
      <c r="F54" s="261">
        <f t="shared" si="2"/>
        <v>67.207212668380208</v>
      </c>
      <c r="G54" s="261">
        <f t="shared" si="2"/>
        <v>67.390568064321471</v>
      </c>
      <c r="H54" s="261">
        <f t="shared" si="2"/>
        <v>71.910075131869107</v>
      </c>
      <c r="I54" s="261">
        <f t="shared" si="2"/>
        <v>82.053099689251965</v>
      </c>
      <c r="J54" s="261">
        <f t="shared" si="2"/>
        <v>88.083917774005499</v>
      </c>
      <c r="K54" s="261">
        <f t="shared" si="2"/>
        <v>62.58188370863428</v>
      </c>
      <c r="L54" s="261">
        <f t="shared" si="2"/>
        <v>108.5789324004252</v>
      </c>
      <c r="M54" s="261">
        <f t="shared" si="2"/>
        <v>97.440198239072771</v>
      </c>
      <c r="N54" s="261">
        <f t="shared" si="2"/>
        <v>97.949198772311917</v>
      </c>
      <c r="O54" s="261">
        <f t="shared" si="2"/>
        <v>92.380295669579866</v>
      </c>
      <c r="P54" s="261">
        <f t="shared" si="2"/>
        <v>95.199884655468637</v>
      </c>
      <c r="Q54" s="261">
        <f t="shared" si="2"/>
        <v>96.449911047402423</v>
      </c>
      <c r="R54" s="261">
        <f t="shared" si="2"/>
        <v>97.614793282465797</v>
      </c>
      <c r="S54" s="261">
        <f t="shared" si="2"/>
        <v>99.249915455897138</v>
      </c>
      <c r="T54" s="261">
        <f t="shared" si="2"/>
        <v>155.42183570889512</v>
      </c>
      <c r="U54" s="261">
        <f t="shared" si="2"/>
        <v>199.6482809527154</v>
      </c>
      <c r="V54" s="261">
        <f t="shared" si="2"/>
        <v>196.39533835302066</v>
      </c>
      <c r="W54" s="261">
        <f t="shared" si="2"/>
        <v>210.70107946015685</v>
      </c>
      <c r="X54" s="261">
        <f t="shared" si="2"/>
        <v>217.67588743589113</v>
      </c>
      <c r="Y54" s="261">
        <f t="shared" si="2"/>
        <v>199.78873214781316</v>
      </c>
      <c r="DA54" s="70"/>
    </row>
    <row r="55" spans="1:105" ht="12" customHeight="1" x14ac:dyDescent="0.25">
      <c r="A55" s="60" t="s">
        <v>3102</v>
      </c>
      <c r="B55" s="262">
        <v>84.57687948618161</v>
      </c>
      <c r="C55" s="262">
        <v>67.673070788818436</v>
      </c>
      <c r="D55" s="262">
        <v>58.672218724430927</v>
      </c>
      <c r="E55" s="262">
        <v>57.341995646542827</v>
      </c>
      <c r="F55" s="262">
        <v>56.677903542668403</v>
      </c>
      <c r="G55" s="262">
        <v>56.607391270714253</v>
      </c>
      <c r="H55" s="262">
        <v>59.644151972381138</v>
      </c>
      <c r="I55" s="262">
        <v>68.311488539073778</v>
      </c>
      <c r="J55" s="262">
        <v>72.426027038166268</v>
      </c>
      <c r="K55" s="262">
        <v>52.315745532743108</v>
      </c>
      <c r="L55" s="262">
        <v>88.093714395782854</v>
      </c>
      <c r="M55" s="262">
        <v>79.96647187424611</v>
      </c>
      <c r="N55" s="262">
        <v>80.795016405301681</v>
      </c>
      <c r="O55" s="262">
        <v>76.45361213932631</v>
      </c>
      <c r="P55" s="262">
        <v>77.923258251621945</v>
      </c>
      <c r="Q55" s="262">
        <v>79.379972586635162</v>
      </c>
      <c r="R55" s="262">
        <v>80.851458113494516</v>
      </c>
      <c r="S55" s="262">
        <v>81.976945848752294</v>
      </c>
      <c r="T55" s="262">
        <v>120.795557921586</v>
      </c>
      <c r="U55" s="262">
        <v>155.96616244346581</v>
      </c>
      <c r="V55" s="262">
        <v>153.51569158924681</v>
      </c>
      <c r="W55" s="262">
        <v>161.63828101229251</v>
      </c>
      <c r="X55" s="262">
        <v>165.08241650059139</v>
      </c>
      <c r="Y55" s="262">
        <v>151.25035787281621</v>
      </c>
      <c r="DA55" s="72" t="s">
        <v>3232</v>
      </c>
    </row>
    <row r="56" spans="1:105" ht="12" customHeight="1" x14ac:dyDescent="0.25">
      <c r="A56" s="60" t="s">
        <v>3104</v>
      </c>
      <c r="B56" s="262">
        <v>29.348346279643149</v>
      </c>
      <c r="C56" s="262">
        <v>13.13311340140784</v>
      </c>
      <c r="D56" s="262">
        <v>11.67587387059316</v>
      </c>
      <c r="E56" s="262">
        <v>11.528173128712471</v>
      </c>
      <c r="F56" s="262">
        <v>10.52930912571181</v>
      </c>
      <c r="G56" s="262">
        <v>10.78317679360722</v>
      </c>
      <c r="H56" s="262">
        <v>12.26592315948797</v>
      </c>
      <c r="I56" s="262">
        <v>13.741611150178191</v>
      </c>
      <c r="J56" s="262">
        <v>15.65789073583923</v>
      </c>
      <c r="K56" s="262">
        <v>10.26613817589117</v>
      </c>
      <c r="L56" s="262">
        <v>20.485218004642341</v>
      </c>
      <c r="M56" s="262">
        <v>17.473726364826661</v>
      </c>
      <c r="N56" s="262">
        <v>17.154182367010229</v>
      </c>
      <c r="O56" s="262">
        <v>15.926683530253561</v>
      </c>
      <c r="P56" s="262">
        <v>17.276626403846691</v>
      </c>
      <c r="Q56" s="262">
        <v>17.069938460767268</v>
      </c>
      <c r="R56" s="262">
        <v>16.763335168971281</v>
      </c>
      <c r="S56" s="262">
        <v>17.272969607144852</v>
      </c>
      <c r="T56" s="262">
        <v>34.626277787309121</v>
      </c>
      <c r="U56" s="262">
        <v>43.682118509249598</v>
      </c>
      <c r="V56" s="262">
        <v>42.879646763773849</v>
      </c>
      <c r="W56" s="262">
        <v>49.062798447864353</v>
      </c>
      <c r="X56" s="262">
        <v>52.593470935299749</v>
      </c>
      <c r="Y56" s="262">
        <v>48.538374274996947</v>
      </c>
      <c r="DA56" s="72" t="s">
        <v>3233</v>
      </c>
    </row>
    <row r="57" spans="1:105" ht="12" customHeight="1" x14ac:dyDescent="0.25">
      <c r="A57" s="64" t="s">
        <v>28</v>
      </c>
      <c r="B57" s="229">
        <v>0.25147821109269108</v>
      </c>
      <c r="C57" s="229">
        <v>0.29817493647240728</v>
      </c>
      <c r="D57" s="229">
        <v>0.22556540046818199</v>
      </c>
      <c r="E57" s="229">
        <v>0.10581921102666909</v>
      </c>
      <c r="F57" s="229">
        <v>0.1056098929033248</v>
      </c>
      <c r="G57" s="229">
        <v>0.1300504954930945</v>
      </c>
      <c r="H57" s="229">
        <v>1.003812172756219</v>
      </c>
      <c r="I57" s="229">
        <v>0.43140901502884171</v>
      </c>
      <c r="J57" s="229">
        <v>0.194957261146293</v>
      </c>
      <c r="K57" s="229">
        <v>0.1535564815014053</v>
      </c>
      <c r="L57" s="229">
        <v>0.18633677103789431</v>
      </c>
      <c r="M57" s="229">
        <v>0.18299868063502861</v>
      </c>
      <c r="N57" s="229">
        <v>0.13016853247292701</v>
      </c>
      <c r="O57" s="229">
        <v>0.19258191810213879</v>
      </c>
      <c r="P57" s="229">
        <v>0.21068319861248269</v>
      </c>
      <c r="Q57" s="229">
        <v>5.2997917500996292E-2</v>
      </c>
      <c r="R57" s="229">
        <v>0</v>
      </c>
      <c r="S57" s="229">
        <v>0</v>
      </c>
      <c r="T57" s="229">
        <v>0.75782307547914374</v>
      </c>
      <c r="U57" s="229">
        <v>0.81430761853763522</v>
      </c>
      <c r="V57" s="229">
        <v>4.5068772944634426E-3</v>
      </c>
      <c r="W57" s="229">
        <v>4.6433608217447764E-3</v>
      </c>
      <c r="X57" s="229">
        <v>9.84569543653568E-2</v>
      </c>
      <c r="Y57" s="229">
        <v>5.6576678636682753E-2</v>
      </c>
      <c r="DA57" s="73" t="s">
        <v>3234</v>
      </c>
    </row>
    <row r="58" spans="1:105" ht="12" customHeight="1" x14ac:dyDescent="0.25">
      <c r="A58" s="64" t="s">
        <v>30</v>
      </c>
      <c r="B58" s="229">
        <v>0</v>
      </c>
      <c r="C58" s="229">
        <v>0</v>
      </c>
      <c r="D58" s="229">
        <v>0</v>
      </c>
      <c r="E58" s="229">
        <v>0.70364103078104978</v>
      </c>
      <c r="F58" s="229">
        <v>0</v>
      </c>
      <c r="G58" s="229">
        <v>0.52586109443189322</v>
      </c>
      <c r="H58" s="229">
        <v>1.17298987089297</v>
      </c>
      <c r="I58" s="229">
        <v>1.255438432505938</v>
      </c>
      <c r="J58" s="229">
        <v>0.76071821532630801</v>
      </c>
      <c r="K58" s="229">
        <v>1.4456131784212161</v>
      </c>
      <c r="L58" s="229">
        <v>1.644028693766568</v>
      </c>
      <c r="M58" s="229">
        <v>1.672376171347278</v>
      </c>
      <c r="N58" s="229">
        <v>1.1054674870510719</v>
      </c>
      <c r="O58" s="229">
        <v>0.70863405240006205</v>
      </c>
      <c r="P58" s="229">
        <v>1.8697483687437719</v>
      </c>
      <c r="Q58" s="229">
        <v>2.4590162702149621</v>
      </c>
      <c r="R58" s="229">
        <v>0.1983265688855412</v>
      </c>
      <c r="S58" s="229">
        <v>0.15024740067086981</v>
      </c>
      <c r="T58" s="229">
        <v>0.94171945594583661</v>
      </c>
      <c r="U58" s="229">
        <v>1.1847428235622679</v>
      </c>
      <c r="V58" s="229">
        <v>1.6404131403169731</v>
      </c>
      <c r="W58" s="229">
        <v>1.7315472036678909</v>
      </c>
      <c r="X58" s="229">
        <v>1.4581450136150409</v>
      </c>
      <c r="Y58" s="229">
        <v>1.0936087602112889</v>
      </c>
      <c r="DA58" s="73" t="s">
        <v>3235</v>
      </c>
    </row>
    <row r="59" spans="1:105" ht="12" customHeight="1" x14ac:dyDescent="0.25">
      <c r="A59" s="64" t="s">
        <v>31</v>
      </c>
      <c r="B59" s="229">
        <v>2.314552741758487</v>
      </c>
      <c r="C59" s="229">
        <v>3.0325033365142331</v>
      </c>
      <c r="D59" s="229">
        <v>2.1696775894343561</v>
      </c>
      <c r="E59" s="229">
        <v>9.9378960173080871E-2</v>
      </c>
      <c r="F59" s="229">
        <v>0.1403579281900165</v>
      </c>
      <c r="G59" s="229">
        <v>9.7265086195195138E-2</v>
      </c>
      <c r="H59" s="229">
        <v>0.124462692198074</v>
      </c>
      <c r="I59" s="229">
        <v>0.85919637913497227</v>
      </c>
      <c r="J59" s="229">
        <v>0.44726068304722072</v>
      </c>
      <c r="K59" s="229">
        <v>0.35830746891240839</v>
      </c>
      <c r="L59" s="229">
        <v>0.52474311749971658</v>
      </c>
      <c r="M59" s="229">
        <v>0.14930547616434861</v>
      </c>
      <c r="N59" s="229">
        <v>0.29995172937226472</v>
      </c>
      <c r="O59" s="229">
        <v>0.1949846161126845</v>
      </c>
      <c r="P59" s="229">
        <v>0.1952941995548981</v>
      </c>
      <c r="Q59" s="229">
        <v>8.5616572599544735E-2</v>
      </c>
      <c r="R59" s="229">
        <v>8.6323955667626712E-2</v>
      </c>
      <c r="S59" s="229">
        <v>0.14601815942165119</v>
      </c>
      <c r="T59" s="229">
        <v>0.17814030408540329</v>
      </c>
      <c r="U59" s="229">
        <v>0.1515805023192604</v>
      </c>
      <c r="V59" s="229">
        <v>0.1059881648526288</v>
      </c>
      <c r="W59" s="229">
        <v>0.1001849836567664</v>
      </c>
      <c r="X59" s="229">
        <v>1.748999376077959</v>
      </c>
      <c r="Y59" s="229">
        <v>0.12534810503970359</v>
      </c>
      <c r="DA59" s="73" t="s">
        <v>3236</v>
      </c>
    </row>
    <row r="60" spans="1:105" ht="12" customHeight="1" x14ac:dyDescent="0.25">
      <c r="A60" s="64" t="s">
        <v>159</v>
      </c>
      <c r="B60" s="229">
        <v>2.2127757312089931</v>
      </c>
      <c r="C60" s="229">
        <v>2.8967270021796918</v>
      </c>
      <c r="D60" s="229">
        <v>2.7106355905888839</v>
      </c>
      <c r="E60" s="229">
        <v>3.5163490577107712</v>
      </c>
      <c r="F60" s="229">
        <v>3.3148532135037581</v>
      </c>
      <c r="G60" s="229">
        <v>2.9046607648132201</v>
      </c>
      <c r="H60" s="229">
        <v>2.773890171559942</v>
      </c>
      <c r="I60" s="229">
        <v>3.041221964269599</v>
      </c>
      <c r="J60" s="229">
        <v>7.0983309951128426</v>
      </c>
      <c r="K60" s="229">
        <v>2.2738420787200111</v>
      </c>
      <c r="L60" s="229">
        <v>3.974343081812111</v>
      </c>
      <c r="M60" s="229">
        <v>2.313370019284378</v>
      </c>
      <c r="N60" s="229">
        <v>2.112973876165547</v>
      </c>
      <c r="O60" s="229">
        <v>2.016658751497292</v>
      </c>
      <c r="P60" s="229">
        <v>1.525456519889691</v>
      </c>
      <c r="Q60" s="229">
        <v>1.41358196406562</v>
      </c>
      <c r="R60" s="229">
        <v>1.5467857657376161</v>
      </c>
      <c r="S60" s="229">
        <v>1.4615130227409019</v>
      </c>
      <c r="T60" s="229">
        <v>21.636033305746562</v>
      </c>
      <c r="U60" s="229">
        <v>22.666025283866379</v>
      </c>
      <c r="V60" s="229">
        <v>22.78048629395435</v>
      </c>
      <c r="W60" s="229">
        <v>21.536212846284549</v>
      </c>
      <c r="X60" s="229">
        <v>20.255079144743519</v>
      </c>
      <c r="Y60" s="229">
        <v>19.953498398731099</v>
      </c>
      <c r="DA60" s="73" t="s">
        <v>3237</v>
      </c>
    </row>
    <row r="61" spans="1:105" ht="12" customHeight="1" x14ac:dyDescent="0.25">
      <c r="A61" s="64" t="s">
        <v>32</v>
      </c>
      <c r="B61" s="229">
        <v>0.27652709465423081</v>
      </c>
      <c r="C61" s="229">
        <v>0.38510477643755908</v>
      </c>
      <c r="D61" s="229">
        <v>0.30308601268136193</v>
      </c>
      <c r="E61" s="229">
        <v>0.1981575466650379</v>
      </c>
      <c r="F61" s="229">
        <v>0.1362246492462118</v>
      </c>
      <c r="G61" s="229">
        <v>0.13476672790045471</v>
      </c>
      <c r="H61" s="229">
        <v>0.14886032176187849</v>
      </c>
      <c r="I61" s="229">
        <v>0.119849291220767</v>
      </c>
      <c r="J61" s="229">
        <v>0.20203097312650509</v>
      </c>
      <c r="K61" s="229">
        <v>0.1284154213773375</v>
      </c>
      <c r="L61" s="229">
        <v>0.14934605986342619</v>
      </c>
      <c r="M61" s="229">
        <v>9.6319000304366326E-2</v>
      </c>
      <c r="N61" s="229">
        <v>4.8375019170484701E-2</v>
      </c>
      <c r="O61" s="229">
        <v>4.8379045271529808E-2</v>
      </c>
      <c r="P61" s="229">
        <v>3.2335673661768927E-2</v>
      </c>
      <c r="Q61" s="229">
        <v>3.1433587248083893E-2</v>
      </c>
      <c r="R61" s="229">
        <v>3.3058182452495012E-2</v>
      </c>
      <c r="S61" s="229">
        <v>3.355102243547009E-2</v>
      </c>
      <c r="T61" s="229">
        <v>1.7054164976556211E-2</v>
      </c>
      <c r="U61" s="229">
        <v>1.741377218628256E-2</v>
      </c>
      <c r="V61" s="229">
        <v>0</v>
      </c>
      <c r="W61" s="229">
        <v>0</v>
      </c>
      <c r="X61" s="229">
        <v>0</v>
      </c>
      <c r="Y61" s="229">
        <v>0</v>
      </c>
      <c r="DA61" s="73" t="s">
        <v>3238</v>
      </c>
    </row>
    <row r="62" spans="1:105" ht="12" customHeight="1" x14ac:dyDescent="0.25">
      <c r="A62" s="64" t="s">
        <v>33</v>
      </c>
      <c r="B62" s="229">
        <v>19.02916415226338</v>
      </c>
      <c r="C62" s="229">
        <v>0</v>
      </c>
      <c r="D62" s="229">
        <v>0</v>
      </c>
      <c r="E62" s="229">
        <v>0</v>
      </c>
      <c r="F62" s="229">
        <v>0</v>
      </c>
      <c r="G62" s="229">
        <v>0</v>
      </c>
      <c r="H62" s="229">
        <v>0</v>
      </c>
      <c r="I62" s="229">
        <v>0</v>
      </c>
      <c r="J62" s="229">
        <v>0</v>
      </c>
      <c r="K62" s="229">
        <v>3.4128480038402832E-2</v>
      </c>
      <c r="L62" s="229">
        <v>3.4128480038369331E-2</v>
      </c>
      <c r="M62" s="229">
        <v>3.412848003839649E-2</v>
      </c>
      <c r="N62" s="229">
        <v>6.8256960076720413E-2</v>
      </c>
      <c r="O62" s="229">
        <v>6.8256960076800974E-2</v>
      </c>
      <c r="P62" s="229">
        <v>3.3568645702876473E-2</v>
      </c>
      <c r="Q62" s="229">
        <v>6.5188578445457099E-2</v>
      </c>
      <c r="R62" s="229">
        <v>0.1007028779045227</v>
      </c>
      <c r="S62" s="229">
        <v>0</v>
      </c>
      <c r="T62" s="229">
        <v>2.512087095301943</v>
      </c>
      <c r="U62" s="229">
        <v>2.6139930709204262</v>
      </c>
      <c r="V62" s="229">
        <v>2.6147951917101211</v>
      </c>
      <c r="W62" s="229">
        <v>10.43960520829555</v>
      </c>
      <c r="X62" s="229">
        <v>15.253247215313751</v>
      </c>
      <c r="Y62" s="229">
        <v>14.342705509836909</v>
      </c>
      <c r="DA62" s="73" t="s">
        <v>3239</v>
      </c>
    </row>
    <row r="63" spans="1:105" ht="12" customHeight="1" x14ac:dyDescent="0.25">
      <c r="A63" s="64" t="s">
        <v>35</v>
      </c>
      <c r="B63" s="229">
        <v>4.9451235293755449</v>
      </c>
      <c r="C63" s="229">
        <v>6.2366232419190624</v>
      </c>
      <c r="D63" s="229">
        <v>5.994510740003836</v>
      </c>
      <c r="E63" s="229">
        <v>6.8943447470726396</v>
      </c>
      <c r="F63" s="229">
        <v>6.8322634418684967</v>
      </c>
      <c r="G63" s="229">
        <v>6.990109361954624</v>
      </c>
      <c r="H63" s="229">
        <v>7.0419079303188834</v>
      </c>
      <c r="I63" s="229">
        <v>8.0306565952606501</v>
      </c>
      <c r="J63" s="229">
        <v>6.9413313551429594</v>
      </c>
      <c r="K63" s="229">
        <v>5.8590138139832737</v>
      </c>
      <c r="L63" s="229">
        <v>13.961222448586</v>
      </c>
      <c r="M63" s="229">
        <v>13.011842870920921</v>
      </c>
      <c r="N63" s="229">
        <v>13.3700196060322</v>
      </c>
      <c r="O63" s="229">
        <v>12.678824772497171</v>
      </c>
      <c r="P63" s="229">
        <v>13.39676234137425</v>
      </c>
      <c r="Q63" s="229">
        <v>12.950985263042959</v>
      </c>
      <c r="R63" s="229">
        <v>14.78158477004385</v>
      </c>
      <c r="S63" s="229">
        <v>15.467403267690001</v>
      </c>
      <c r="T63" s="229">
        <v>8.4834368339939985</v>
      </c>
      <c r="U63" s="229">
        <v>16.222135017765059</v>
      </c>
      <c r="V63" s="229">
        <v>15.725595784370791</v>
      </c>
      <c r="W63" s="229">
        <v>15.238987398929019</v>
      </c>
      <c r="X63" s="229">
        <v>13.77350346931286</v>
      </c>
      <c r="Y63" s="229">
        <v>12.960802749361539</v>
      </c>
      <c r="DA63" s="73" t="s">
        <v>3240</v>
      </c>
    </row>
    <row r="64" spans="1:105" ht="12" customHeight="1" x14ac:dyDescent="0.25">
      <c r="A64" s="64" t="s">
        <v>36</v>
      </c>
      <c r="B64" s="229">
        <v>0.31872481928981899</v>
      </c>
      <c r="C64" s="229">
        <v>0.28398010788489092</v>
      </c>
      <c r="D64" s="229">
        <v>0.27239853741653602</v>
      </c>
      <c r="E64" s="229">
        <v>0</v>
      </c>
      <c r="F64" s="229">
        <v>0</v>
      </c>
      <c r="G64" s="229">
        <v>4.6326281873577252E-4</v>
      </c>
      <c r="H64" s="229">
        <v>0</v>
      </c>
      <c r="I64" s="229">
        <v>0</v>
      </c>
      <c r="J64" s="229">
        <v>0</v>
      </c>
      <c r="K64" s="229">
        <v>0</v>
      </c>
      <c r="L64" s="229">
        <v>2.779576912411453E-3</v>
      </c>
      <c r="M64" s="229">
        <v>5.09589100609172E-3</v>
      </c>
      <c r="N64" s="229">
        <v>9.7285191934374862E-3</v>
      </c>
      <c r="O64" s="229">
        <v>1.5750935837012609E-2</v>
      </c>
      <c r="P64" s="229">
        <v>1.111830764965363E-2</v>
      </c>
      <c r="Q64" s="229">
        <v>1.111830764964439E-2</v>
      </c>
      <c r="R64" s="229">
        <v>1.158157046837914E-2</v>
      </c>
      <c r="S64" s="229">
        <v>9.2652563747036357E-3</v>
      </c>
      <c r="T64" s="229">
        <v>8.8019935559699933E-3</v>
      </c>
      <c r="U64" s="229">
        <v>6.9489422810293201E-3</v>
      </c>
      <c r="V64" s="229">
        <v>6.202162617227989E-3</v>
      </c>
      <c r="W64" s="229">
        <v>9.958297551533532E-3</v>
      </c>
      <c r="X64" s="229">
        <v>4.3806132139607079E-3</v>
      </c>
      <c r="Y64" s="229">
        <v>4.1749245224422813E-3</v>
      </c>
      <c r="DA64" s="73" t="s">
        <v>3241</v>
      </c>
    </row>
    <row r="65" spans="1:105" ht="12" customHeight="1" x14ac:dyDescent="0.25">
      <c r="A65" s="64" t="s">
        <v>38</v>
      </c>
      <c r="B65" s="229">
        <v>0</v>
      </c>
      <c r="C65" s="229">
        <v>0</v>
      </c>
      <c r="D65" s="229">
        <v>0</v>
      </c>
      <c r="E65" s="229">
        <v>1.048257528321947E-2</v>
      </c>
      <c r="F65" s="229">
        <v>0</v>
      </c>
      <c r="G65" s="229">
        <v>0</v>
      </c>
      <c r="H65" s="229">
        <v>0</v>
      </c>
      <c r="I65" s="229">
        <v>3.8394727574208379E-3</v>
      </c>
      <c r="J65" s="229">
        <v>1.3261252937102151E-2</v>
      </c>
      <c r="K65" s="229">
        <v>1.3261252937116471E-2</v>
      </c>
      <c r="L65" s="229">
        <v>8.2897751258490977E-3</v>
      </c>
      <c r="M65" s="229">
        <v>8.2897751258556931E-3</v>
      </c>
      <c r="N65" s="229">
        <v>9.2406374755710768E-3</v>
      </c>
      <c r="O65" s="229">
        <v>2.6124784588735192E-3</v>
      </c>
      <c r="P65" s="229">
        <v>1.659148657298536E-3</v>
      </c>
      <c r="Q65" s="229">
        <v>0</v>
      </c>
      <c r="R65" s="229">
        <v>4.9714778112535281E-3</v>
      </c>
      <c r="S65" s="229">
        <v>4.9714778112537059E-3</v>
      </c>
      <c r="T65" s="229">
        <v>9.1181558223706327E-2</v>
      </c>
      <c r="U65" s="229">
        <v>4.9714778112548439E-3</v>
      </c>
      <c r="V65" s="229">
        <v>1.659148657297522E-3</v>
      </c>
      <c r="W65" s="229">
        <v>1.6591486572974979E-3</v>
      </c>
      <c r="X65" s="229">
        <v>1.6591486572974691E-3</v>
      </c>
      <c r="Y65" s="229">
        <v>1.659148657297481E-3</v>
      </c>
      <c r="DA65" s="73" t="s">
        <v>3242</v>
      </c>
    </row>
    <row r="66" spans="1:105" ht="12" customHeight="1" x14ac:dyDescent="0.25">
      <c r="A66" s="64" t="s">
        <v>39</v>
      </c>
      <c r="B66" s="229">
        <v>0</v>
      </c>
      <c r="C66" s="229">
        <v>0</v>
      </c>
      <c r="D66" s="229">
        <v>0</v>
      </c>
      <c r="E66" s="229">
        <v>0</v>
      </c>
      <c r="F66" s="229">
        <v>0</v>
      </c>
      <c r="G66" s="229">
        <v>0</v>
      </c>
      <c r="H66" s="229">
        <v>0</v>
      </c>
      <c r="I66" s="229">
        <v>0</v>
      </c>
      <c r="J66" s="229">
        <v>0</v>
      </c>
      <c r="K66" s="229">
        <v>0</v>
      </c>
      <c r="L66" s="229">
        <v>0</v>
      </c>
      <c r="M66" s="229">
        <v>0</v>
      </c>
      <c r="N66" s="229">
        <v>0</v>
      </c>
      <c r="O66" s="229">
        <v>0</v>
      </c>
      <c r="P66" s="229">
        <v>0</v>
      </c>
      <c r="Q66" s="229">
        <v>0</v>
      </c>
      <c r="R66" s="229">
        <v>0</v>
      </c>
      <c r="S66" s="229">
        <v>0</v>
      </c>
      <c r="T66" s="229">
        <v>0</v>
      </c>
      <c r="U66" s="229">
        <v>0</v>
      </c>
      <c r="V66" s="229">
        <v>0</v>
      </c>
      <c r="W66" s="229">
        <v>0</v>
      </c>
      <c r="X66" s="229">
        <v>0</v>
      </c>
      <c r="Y66" s="229">
        <v>0</v>
      </c>
      <c r="DA66" s="73" t="s">
        <v>3243</v>
      </c>
    </row>
    <row r="67" spans="1:105" ht="12" customHeight="1" x14ac:dyDescent="0.25">
      <c r="A67" s="60" t="s">
        <v>3116</v>
      </c>
      <c r="B67" s="262">
        <v>0</v>
      </c>
      <c r="C67" s="262">
        <v>0</v>
      </c>
      <c r="D67" s="262">
        <v>0</v>
      </c>
      <c r="E67" s="262">
        <v>0</v>
      </c>
      <c r="F67" s="262">
        <v>0</v>
      </c>
      <c r="G67" s="262">
        <v>0</v>
      </c>
      <c r="H67" s="262">
        <v>0</v>
      </c>
      <c r="I67" s="262">
        <v>0</v>
      </c>
      <c r="J67" s="262">
        <v>0</v>
      </c>
      <c r="K67" s="262">
        <v>0</v>
      </c>
      <c r="L67" s="262">
        <v>0</v>
      </c>
      <c r="M67" s="262">
        <v>0</v>
      </c>
      <c r="N67" s="262">
        <v>0</v>
      </c>
      <c r="O67" s="262">
        <v>0</v>
      </c>
      <c r="P67" s="262">
        <v>0</v>
      </c>
      <c r="Q67" s="262">
        <v>0</v>
      </c>
      <c r="R67" s="262">
        <v>0</v>
      </c>
      <c r="S67" s="262">
        <v>0</v>
      </c>
      <c r="T67" s="262">
        <v>0</v>
      </c>
      <c r="U67" s="262">
        <v>0</v>
      </c>
      <c r="V67" s="262">
        <v>0</v>
      </c>
      <c r="W67" s="262">
        <v>0</v>
      </c>
      <c r="X67" s="262">
        <v>0</v>
      </c>
      <c r="Y67" s="262">
        <v>0</v>
      </c>
      <c r="DA67" s="72" t="s">
        <v>3244</v>
      </c>
    </row>
    <row r="68" spans="1:105" ht="12" customHeight="1" x14ac:dyDescent="0.25">
      <c r="A68" s="57" t="s">
        <v>3118</v>
      </c>
      <c r="B68" s="261">
        <v>989.48076385791273</v>
      </c>
      <c r="C68" s="261">
        <v>895.14485610854604</v>
      </c>
      <c r="D68" s="261">
        <v>826.63277873107756</v>
      </c>
      <c r="E68" s="261">
        <v>172.2100431115565</v>
      </c>
      <c r="F68" s="261">
        <v>144.57491313410199</v>
      </c>
      <c r="G68" s="261">
        <v>133.5857957971993</v>
      </c>
      <c r="H68" s="261">
        <v>115.2482732078212</v>
      </c>
      <c r="I68" s="261">
        <v>113.4867614410916</v>
      </c>
      <c r="J68" s="261">
        <v>155.622140983055</v>
      </c>
      <c r="K68" s="261">
        <v>76.817830263307471</v>
      </c>
      <c r="L68" s="261">
        <v>77.1162104710845</v>
      </c>
      <c r="M68" s="261">
        <v>73.668263829833663</v>
      </c>
      <c r="N68" s="261">
        <v>64.495756574006904</v>
      </c>
      <c r="O68" s="261">
        <v>56.268993864484457</v>
      </c>
      <c r="P68" s="261">
        <v>47.584025151786783</v>
      </c>
      <c r="Q68" s="261">
        <v>46.918985379818842</v>
      </c>
      <c r="R68" s="261">
        <v>53.410510666208111</v>
      </c>
      <c r="S68" s="261">
        <v>52.964136413434517</v>
      </c>
      <c r="T68" s="261">
        <v>52.975996487591473</v>
      </c>
      <c r="U68" s="261">
        <v>52.847139824066957</v>
      </c>
      <c r="V68" s="261">
        <v>49.585848364175448</v>
      </c>
      <c r="W68" s="261">
        <v>52.932975162444649</v>
      </c>
      <c r="X68" s="261">
        <v>46.924373252695929</v>
      </c>
      <c r="Y68" s="261">
        <v>48.596214497246052</v>
      </c>
      <c r="DA68" s="70" t="s">
        <v>3245</v>
      </c>
    </row>
    <row r="69" spans="1:105" ht="12" customHeight="1" x14ac:dyDescent="0.25">
      <c r="A69" s="41" t="s">
        <v>3120</v>
      </c>
      <c r="B69" s="350">
        <v>0</v>
      </c>
      <c r="C69" s="350">
        <v>0</v>
      </c>
      <c r="D69" s="350">
        <v>0</v>
      </c>
      <c r="E69" s="350">
        <v>0</v>
      </c>
      <c r="F69" s="350">
        <v>0</v>
      </c>
      <c r="G69" s="350">
        <v>0</v>
      </c>
      <c r="H69" s="350">
        <v>0</v>
      </c>
      <c r="I69" s="350">
        <v>0</v>
      </c>
      <c r="J69" s="350">
        <v>0</v>
      </c>
      <c r="K69" s="350">
        <v>0</v>
      </c>
      <c r="L69" s="350">
        <v>0</v>
      </c>
      <c r="M69" s="350">
        <v>0</v>
      </c>
      <c r="N69" s="350">
        <v>0</v>
      </c>
      <c r="O69" s="350">
        <v>0</v>
      </c>
      <c r="P69" s="350">
        <v>0</v>
      </c>
      <c r="Q69" s="350">
        <v>0</v>
      </c>
      <c r="R69" s="350">
        <v>0</v>
      </c>
      <c r="S69" s="350">
        <v>0</v>
      </c>
      <c r="T69" s="350">
        <v>0</v>
      </c>
      <c r="U69" s="350">
        <v>0</v>
      </c>
      <c r="V69" s="350">
        <v>0</v>
      </c>
      <c r="W69" s="350">
        <v>0</v>
      </c>
      <c r="X69" s="350">
        <v>0</v>
      </c>
      <c r="Y69" s="350">
        <v>0</v>
      </c>
      <c r="DA69" s="97" t="s">
        <v>3246</v>
      </c>
    </row>
    <row r="70" spans="1:105" ht="12" customHeight="1" x14ac:dyDescent="0.25">
      <c r="A70" s="172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2"/>
      <c r="Q70" s="172"/>
      <c r="R70" s="172"/>
      <c r="S70" s="172"/>
      <c r="T70" s="172"/>
      <c r="U70" s="172"/>
      <c r="V70" s="172"/>
      <c r="W70" s="172"/>
      <c r="X70" s="172"/>
      <c r="Y70" s="172"/>
      <c r="DA70" s="176"/>
    </row>
    <row r="71" spans="1:105" ht="15" customHeight="1" x14ac:dyDescent="0.25">
      <c r="A71" s="32" t="s">
        <v>429</v>
      </c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7"/>
      <c r="N71" s="257"/>
      <c r="O71" s="257"/>
      <c r="P71" s="257"/>
      <c r="Q71" s="257"/>
      <c r="R71" s="257"/>
      <c r="S71" s="257"/>
      <c r="T71" s="257"/>
      <c r="U71" s="257"/>
      <c r="V71" s="257"/>
      <c r="W71" s="257"/>
      <c r="X71" s="257"/>
      <c r="Y71" s="257"/>
      <c r="DA71" s="88"/>
    </row>
    <row r="72" spans="1:105" ht="12" customHeight="1" x14ac:dyDescent="0.25">
      <c r="A72" s="172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172"/>
      <c r="V72" s="172"/>
      <c r="W72" s="172"/>
      <c r="X72" s="172"/>
      <c r="Y72" s="172"/>
      <c r="DA72" s="176"/>
    </row>
    <row r="73" spans="1:105" ht="12" customHeight="1" x14ac:dyDescent="0.25">
      <c r="A73" s="35" t="s">
        <v>27</v>
      </c>
      <c r="B73" s="232">
        <f t="shared" ref="B73:Y73" si="3">SUM(B$74:B$78,B$79,B$81:B$82,B$84:B$86,B$88:B$90,B$91:B$92)</f>
        <v>0.99999999999999989</v>
      </c>
      <c r="C73" s="232">
        <f t="shared" si="3"/>
        <v>1</v>
      </c>
      <c r="D73" s="232">
        <f t="shared" si="3"/>
        <v>0.99999999999999989</v>
      </c>
      <c r="E73" s="232">
        <f t="shared" si="3"/>
        <v>0.99999999999999978</v>
      </c>
      <c r="F73" s="232">
        <f t="shared" si="3"/>
        <v>0.99999999999999978</v>
      </c>
      <c r="G73" s="232">
        <f t="shared" si="3"/>
        <v>1.0000000000000002</v>
      </c>
      <c r="H73" s="232">
        <f t="shared" si="3"/>
        <v>1</v>
      </c>
      <c r="I73" s="232">
        <f t="shared" si="3"/>
        <v>1</v>
      </c>
      <c r="J73" s="232">
        <f t="shared" si="3"/>
        <v>0.99999999999999978</v>
      </c>
      <c r="K73" s="232">
        <f t="shared" si="3"/>
        <v>0.99999999999999989</v>
      </c>
      <c r="L73" s="232">
        <f t="shared" si="3"/>
        <v>0.99999999999999989</v>
      </c>
      <c r="M73" s="232">
        <f t="shared" si="3"/>
        <v>0.99999999999999967</v>
      </c>
      <c r="N73" s="232">
        <f t="shared" si="3"/>
        <v>0.99999999999999989</v>
      </c>
      <c r="O73" s="232">
        <f t="shared" si="3"/>
        <v>1</v>
      </c>
      <c r="P73" s="232">
        <f t="shared" si="3"/>
        <v>1.0000000000000002</v>
      </c>
      <c r="Q73" s="232">
        <f t="shared" si="3"/>
        <v>1</v>
      </c>
      <c r="R73" s="232">
        <f t="shared" si="3"/>
        <v>1.0000000000000002</v>
      </c>
      <c r="S73" s="232">
        <f t="shared" si="3"/>
        <v>1</v>
      </c>
      <c r="T73" s="232">
        <f t="shared" si="3"/>
        <v>1.0000000000000002</v>
      </c>
      <c r="U73" s="232">
        <f t="shared" si="3"/>
        <v>0.99999999999999978</v>
      </c>
      <c r="V73" s="232">
        <f t="shared" si="3"/>
        <v>1</v>
      </c>
      <c r="W73" s="232">
        <f t="shared" si="3"/>
        <v>1.0000000000000002</v>
      </c>
      <c r="X73" s="232">
        <f t="shared" si="3"/>
        <v>1.0000000000000002</v>
      </c>
      <c r="Y73" s="232">
        <f t="shared" si="3"/>
        <v>0.99999999999999967</v>
      </c>
      <c r="DA73" s="95"/>
    </row>
    <row r="74" spans="1:105" ht="12" customHeight="1" x14ac:dyDescent="0.25">
      <c r="A74" s="55" t="s">
        <v>91</v>
      </c>
      <c r="B74" s="299">
        <f t="shared" ref="B74:Y74" si="4">IF(B$6=0,0,B$6/B$5)</f>
        <v>0</v>
      </c>
      <c r="C74" s="299">
        <f t="shared" si="4"/>
        <v>0</v>
      </c>
      <c r="D74" s="299">
        <f t="shared" si="4"/>
        <v>0</v>
      </c>
      <c r="E74" s="299">
        <f t="shared" si="4"/>
        <v>0</v>
      </c>
      <c r="F74" s="299">
        <f t="shared" si="4"/>
        <v>0</v>
      </c>
      <c r="G74" s="299">
        <f t="shared" si="4"/>
        <v>0</v>
      </c>
      <c r="H74" s="299">
        <f t="shared" si="4"/>
        <v>0</v>
      </c>
      <c r="I74" s="299">
        <f t="shared" si="4"/>
        <v>0</v>
      </c>
      <c r="J74" s="299">
        <f t="shared" si="4"/>
        <v>0</v>
      </c>
      <c r="K74" s="299">
        <f t="shared" si="4"/>
        <v>0</v>
      </c>
      <c r="L74" s="299">
        <f t="shared" si="4"/>
        <v>0</v>
      </c>
      <c r="M74" s="299">
        <f t="shared" si="4"/>
        <v>0</v>
      </c>
      <c r="N74" s="299">
        <f t="shared" si="4"/>
        <v>0</v>
      </c>
      <c r="O74" s="299">
        <f t="shared" si="4"/>
        <v>0</v>
      </c>
      <c r="P74" s="299">
        <f t="shared" si="4"/>
        <v>0</v>
      </c>
      <c r="Q74" s="299">
        <f t="shared" si="4"/>
        <v>0</v>
      </c>
      <c r="R74" s="299">
        <f t="shared" si="4"/>
        <v>0</v>
      </c>
      <c r="S74" s="299">
        <f t="shared" si="4"/>
        <v>0</v>
      </c>
      <c r="T74" s="299">
        <f t="shared" si="4"/>
        <v>0</v>
      </c>
      <c r="U74" s="299">
        <f t="shared" si="4"/>
        <v>0</v>
      </c>
      <c r="V74" s="299">
        <f t="shared" si="4"/>
        <v>0</v>
      </c>
      <c r="W74" s="299">
        <f t="shared" si="4"/>
        <v>0</v>
      </c>
      <c r="X74" s="299">
        <f t="shared" si="4"/>
        <v>0</v>
      </c>
      <c r="Y74" s="299">
        <f t="shared" si="4"/>
        <v>0</v>
      </c>
      <c r="DA74" s="67"/>
    </row>
    <row r="75" spans="1:105" ht="12" customHeight="1" x14ac:dyDescent="0.25">
      <c r="A75" s="173" t="s">
        <v>92</v>
      </c>
      <c r="B75" s="233">
        <f t="shared" ref="B75:Y75" si="5">IF(B$7=0,0,B$7/B$5)</f>
        <v>0</v>
      </c>
      <c r="C75" s="233">
        <f t="shared" si="5"/>
        <v>0</v>
      </c>
      <c r="D75" s="233">
        <f t="shared" si="5"/>
        <v>0</v>
      </c>
      <c r="E75" s="233">
        <f t="shared" si="5"/>
        <v>0</v>
      </c>
      <c r="F75" s="233">
        <f t="shared" si="5"/>
        <v>0</v>
      </c>
      <c r="G75" s="233">
        <f t="shared" si="5"/>
        <v>0</v>
      </c>
      <c r="H75" s="233">
        <f t="shared" si="5"/>
        <v>0</v>
      </c>
      <c r="I75" s="233">
        <f t="shared" si="5"/>
        <v>0</v>
      </c>
      <c r="J75" s="233">
        <f t="shared" si="5"/>
        <v>0</v>
      </c>
      <c r="K75" s="233">
        <f t="shared" si="5"/>
        <v>0</v>
      </c>
      <c r="L75" s="233">
        <f t="shared" si="5"/>
        <v>0</v>
      </c>
      <c r="M75" s="233">
        <f t="shared" si="5"/>
        <v>0</v>
      </c>
      <c r="N75" s="233">
        <f t="shared" si="5"/>
        <v>0</v>
      </c>
      <c r="O75" s="233">
        <f t="shared" si="5"/>
        <v>0</v>
      </c>
      <c r="P75" s="233">
        <f t="shared" si="5"/>
        <v>0</v>
      </c>
      <c r="Q75" s="233">
        <f t="shared" si="5"/>
        <v>0</v>
      </c>
      <c r="R75" s="233">
        <f t="shared" si="5"/>
        <v>0</v>
      </c>
      <c r="S75" s="233">
        <f t="shared" si="5"/>
        <v>0</v>
      </c>
      <c r="T75" s="233">
        <f t="shared" si="5"/>
        <v>0</v>
      </c>
      <c r="U75" s="233">
        <f t="shared" si="5"/>
        <v>0</v>
      </c>
      <c r="V75" s="233">
        <f t="shared" si="5"/>
        <v>0</v>
      </c>
      <c r="W75" s="233">
        <f t="shared" si="5"/>
        <v>0</v>
      </c>
      <c r="X75" s="233">
        <f t="shared" si="5"/>
        <v>0</v>
      </c>
      <c r="Y75" s="233">
        <f t="shared" si="5"/>
        <v>0</v>
      </c>
      <c r="DA75" s="177"/>
    </row>
    <row r="76" spans="1:105" ht="12" customHeight="1" x14ac:dyDescent="0.25">
      <c r="A76" s="173" t="s">
        <v>93</v>
      </c>
      <c r="B76" s="233">
        <f t="shared" ref="B76:Y76" si="6">IF(B$8=0,0,B$8/B$5)</f>
        <v>0</v>
      </c>
      <c r="C76" s="233">
        <f t="shared" si="6"/>
        <v>0</v>
      </c>
      <c r="D76" s="233">
        <f t="shared" si="6"/>
        <v>0</v>
      </c>
      <c r="E76" s="233">
        <f t="shared" si="6"/>
        <v>0</v>
      </c>
      <c r="F76" s="233">
        <f t="shared" si="6"/>
        <v>0</v>
      </c>
      <c r="G76" s="233">
        <f t="shared" si="6"/>
        <v>0</v>
      </c>
      <c r="H76" s="233">
        <f t="shared" si="6"/>
        <v>0</v>
      </c>
      <c r="I76" s="233">
        <f t="shared" si="6"/>
        <v>0</v>
      </c>
      <c r="J76" s="233">
        <f t="shared" si="6"/>
        <v>0</v>
      </c>
      <c r="K76" s="233">
        <f t="shared" si="6"/>
        <v>0</v>
      </c>
      <c r="L76" s="233">
        <f t="shared" si="6"/>
        <v>0</v>
      </c>
      <c r="M76" s="233">
        <f t="shared" si="6"/>
        <v>0</v>
      </c>
      <c r="N76" s="233">
        <f t="shared" si="6"/>
        <v>0</v>
      </c>
      <c r="O76" s="233">
        <f t="shared" si="6"/>
        <v>0</v>
      </c>
      <c r="P76" s="233">
        <f t="shared" si="6"/>
        <v>0</v>
      </c>
      <c r="Q76" s="233">
        <f t="shared" si="6"/>
        <v>0</v>
      </c>
      <c r="R76" s="233">
        <f t="shared" si="6"/>
        <v>0</v>
      </c>
      <c r="S76" s="233">
        <f t="shared" si="6"/>
        <v>0</v>
      </c>
      <c r="T76" s="233">
        <f t="shared" si="6"/>
        <v>0</v>
      </c>
      <c r="U76" s="233">
        <f t="shared" si="6"/>
        <v>0</v>
      </c>
      <c r="V76" s="233">
        <f t="shared" si="6"/>
        <v>0</v>
      </c>
      <c r="W76" s="233">
        <f t="shared" si="6"/>
        <v>0</v>
      </c>
      <c r="X76" s="233">
        <f t="shared" si="6"/>
        <v>0</v>
      </c>
      <c r="Y76" s="233">
        <f t="shared" si="6"/>
        <v>0</v>
      </c>
      <c r="DA76" s="177"/>
    </row>
    <row r="77" spans="1:105" ht="12" customHeight="1" x14ac:dyDescent="0.25">
      <c r="A77" s="173" t="s">
        <v>94</v>
      </c>
      <c r="B77" s="233">
        <f t="shared" ref="B77:Y77" si="7">IF(B$9=0,0,B$9/B$5)</f>
        <v>0</v>
      </c>
      <c r="C77" s="233">
        <f t="shared" si="7"/>
        <v>0</v>
      </c>
      <c r="D77" s="233">
        <f t="shared" si="7"/>
        <v>0</v>
      </c>
      <c r="E77" s="233">
        <f t="shared" si="7"/>
        <v>0</v>
      </c>
      <c r="F77" s="233">
        <f t="shared" si="7"/>
        <v>0</v>
      </c>
      <c r="G77" s="233">
        <f t="shared" si="7"/>
        <v>0</v>
      </c>
      <c r="H77" s="233">
        <f t="shared" si="7"/>
        <v>0</v>
      </c>
      <c r="I77" s="233">
        <f t="shared" si="7"/>
        <v>0</v>
      </c>
      <c r="J77" s="233">
        <f t="shared" si="7"/>
        <v>0</v>
      </c>
      <c r="K77" s="233">
        <f t="shared" si="7"/>
        <v>0</v>
      </c>
      <c r="L77" s="233">
        <f t="shared" si="7"/>
        <v>0</v>
      </c>
      <c r="M77" s="233">
        <f t="shared" si="7"/>
        <v>0</v>
      </c>
      <c r="N77" s="233">
        <f t="shared" si="7"/>
        <v>0</v>
      </c>
      <c r="O77" s="233">
        <f t="shared" si="7"/>
        <v>0</v>
      </c>
      <c r="P77" s="233">
        <f t="shared" si="7"/>
        <v>0</v>
      </c>
      <c r="Q77" s="233">
        <f t="shared" si="7"/>
        <v>0</v>
      </c>
      <c r="R77" s="233">
        <f t="shared" si="7"/>
        <v>0</v>
      </c>
      <c r="S77" s="233">
        <f t="shared" si="7"/>
        <v>0</v>
      </c>
      <c r="T77" s="233">
        <f t="shared" si="7"/>
        <v>0</v>
      </c>
      <c r="U77" s="233">
        <f t="shared" si="7"/>
        <v>0</v>
      </c>
      <c r="V77" s="233">
        <f t="shared" si="7"/>
        <v>0</v>
      </c>
      <c r="W77" s="233">
        <f t="shared" si="7"/>
        <v>0</v>
      </c>
      <c r="X77" s="233">
        <f t="shared" si="7"/>
        <v>0</v>
      </c>
      <c r="Y77" s="233">
        <f t="shared" si="7"/>
        <v>0</v>
      </c>
      <c r="DA77" s="177"/>
    </row>
    <row r="78" spans="1:105" ht="12" customHeight="1" x14ac:dyDescent="0.25">
      <c r="A78" s="56" t="s">
        <v>95</v>
      </c>
      <c r="B78" s="300">
        <f t="shared" ref="B78:Y78" si="8">IF(B$10=0,0,B$10/B$5)</f>
        <v>9.1281620096663046E-3</v>
      </c>
      <c r="C78" s="300">
        <f t="shared" si="8"/>
        <v>1.0466170179808111E-2</v>
      </c>
      <c r="D78" s="300">
        <f t="shared" si="8"/>
        <v>1.0376512197871172E-2</v>
      </c>
      <c r="E78" s="300">
        <f t="shared" si="8"/>
        <v>8.0184079133197479E-3</v>
      </c>
      <c r="F78" s="300">
        <f t="shared" si="8"/>
        <v>7.3478044658079854E-3</v>
      </c>
      <c r="G78" s="300">
        <f t="shared" si="8"/>
        <v>7.7300678644509607E-3</v>
      </c>
      <c r="H78" s="300">
        <f t="shared" si="8"/>
        <v>7.1678341595471651E-3</v>
      </c>
      <c r="I78" s="300">
        <f t="shared" si="8"/>
        <v>7.5666679106592234E-3</v>
      </c>
      <c r="J78" s="300">
        <f t="shared" si="8"/>
        <v>1.484666901832791E-2</v>
      </c>
      <c r="K78" s="300">
        <f t="shared" si="8"/>
        <v>1.0461143156421665E-2</v>
      </c>
      <c r="L78" s="300">
        <f t="shared" si="8"/>
        <v>1.5294929543205646E-2</v>
      </c>
      <c r="M78" s="300">
        <f t="shared" si="8"/>
        <v>1.321737030517362E-2</v>
      </c>
      <c r="N78" s="300">
        <f t="shared" si="8"/>
        <v>1.39010910931442E-2</v>
      </c>
      <c r="O78" s="300">
        <f t="shared" si="8"/>
        <v>1.3660569291488525E-2</v>
      </c>
      <c r="P78" s="300">
        <f t="shared" si="8"/>
        <v>1.3278557202300161E-2</v>
      </c>
      <c r="Q78" s="300">
        <f t="shared" si="8"/>
        <v>1.3911493769578696E-2</v>
      </c>
      <c r="R78" s="300">
        <f t="shared" si="8"/>
        <v>1.441015700565473E-2</v>
      </c>
      <c r="S78" s="300">
        <f t="shared" si="8"/>
        <v>1.4556983899955755E-2</v>
      </c>
      <c r="T78" s="300">
        <f t="shared" si="8"/>
        <v>2.0744763403783801E-2</v>
      </c>
      <c r="U78" s="300">
        <f t="shared" si="8"/>
        <v>2.434990584961258E-2</v>
      </c>
      <c r="V78" s="300">
        <f t="shared" si="8"/>
        <v>2.4805271220727274E-2</v>
      </c>
      <c r="W78" s="300">
        <f t="shared" si="8"/>
        <v>2.3915671981667198E-2</v>
      </c>
      <c r="X78" s="300">
        <f t="shared" si="8"/>
        <v>2.3608651247253424E-2</v>
      </c>
      <c r="Y78" s="300">
        <f t="shared" si="8"/>
        <v>2.3797919779635336E-2</v>
      </c>
      <c r="DA78" s="68"/>
    </row>
    <row r="79" spans="1:105" ht="12" customHeight="1" x14ac:dyDescent="0.25">
      <c r="A79" s="174" t="s">
        <v>3057</v>
      </c>
      <c r="B79" s="301">
        <f t="shared" ref="B79:Y79" si="9">IF(B$16=0,0,B$16/B$5)</f>
        <v>0.32344410568939891</v>
      </c>
      <c r="C79" s="301">
        <f t="shared" si="9"/>
        <v>0.22120555624306898</v>
      </c>
      <c r="D79" s="301">
        <f t="shared" si="9"/>
        <v>0.21925198469727253</v>
      </c>
      <c r="E79" s="301">
        <f t="shared" si="9"/>
        <v>0.29622542561502674</v>
      </c>
      <c r="F79" s="301">
        <f t="shared" si="9"/>
        <v>0.27259776683949294</v>
      </c>
      <c r="G79" s="301">
        <f t="shared" si="9"/>
        <v>0.29581392494566666</v>
      </c>
      <c r="H79" s="301">
        <f t="shared" si="9"/>
        <v>0.31283488024743461</v>
      </c>
      <c r="I79" s="301">
        <f t="shared" si="9"/>
        <v>0.31481112512701503</v>
      </c>
      <c r="J79" s="301">
        <f t="shared" si="9"/>
        <v>0.30800581879635541</v>
      </c>
      <c r="K79" s="301">
        <f t="shared" si="9"/>
        <v>0.30224399507630634</v>
      </c>
      <c r="L79" s="301">
        <f t="shared" si="9"/>
        <v>0.34784642239871566</v>
      </c>
      <c r="M79" s="301">
        <f t="shared" si="9"/>
        <v>0.34071154226137046</v>
      </c>
      <c r="N79" s="301">
        <f t="shared" si="9"/>
        <v>0.34353287080420231</v>
      </c>
      <c r="O79" s="301">
        <f t="shared" si="9"/>
        <v>0.33436612488477796</v>
      </c>
      <c r="P79" s="301">
        <f t="shared" si="9"/>
        <v>0.35093365377896552</v>
      </c>
      <c r="Q79" s="301">
        <f t="shared" si="9"/>
        <v>0.34107789549256334</v>
      </c>
      <c r="R79" s="301">
        <f t="shared" si="9"/>
        <v>0.33345712574432335</v>
      </c>
      <c r="S79" s="301">
        <f t="shared" si="9"/>
        <v>0.34360856825175162</v>
      </c>
      <c r="T79" s="301">
        <f t="shared" si="9"/>
        <v>0.37800720554749562</v>
      </c>
      <c r="U79" s="301">
        <f t="shared" si="9"/>
        <v>0.38574711968569464</v>
      </c>
      <c r="V79" s="301">
        <f t="shared" si="9"/>
        <v>0.38907622002903125</v>
      </c>
      <c r="W79" s="301">
        <f t="shared" si="9"/>
        <v>0.40377087388899929</v>
      </c>
      <c r="X79" s="301">
        <f t="shared" si="9"/>
        <v>0.41349635059612283</v>
      </c>
      <c r="Y79" s="301">
        <f t="shared" si="9"/>
        <v>0.41823866796989262</v>
      </c>
      <c r="DA79" s="178"/>
    </row>
    <row r="80" spans="1:105" ht="12" customHeight="1" x14ac:dyDescent="0.25">
      <c r="A80" s="174" t="s">
        <v>3069</v>
      </c>
      <c r="B80" s="301">
        <f t="shared" ref="B80:Y80" si="10">IF(B$27=0,0,B$27/B$5)</f>
        <v>0.43440301415884008</v>
      </c>
      <c r="C80" s="301">
        <f t="shared" si="10"/>
        <v>0.52615318790599908</v>
      </c>
      <c r="D80" s="301">
        <f t="shared" si="10"/>
        <v>0.52952979062398187</v>
      </c>
      <c r="E80" s="301">
        <f t="shared" si="10"/>
        <v>0.52789584156065428</v>
      </c>
      <c r="F80" s="301">
        <f t="shared" si="10"/>
        <v>0.5803931016894267</v>
      </c>
      <c r="G80" s="301">
        <f t="shared" si="10"/>
        <v>0.53636287215550149</v>
      </c>
      <c r="H80" s="301">
        <f t="shared" si="10"/>
        <v>0.51762549792879697</v>
      </c>
      <c r="I80" s="301">
        <f t="shared" si="10"/>
        <v>0.51747199134083244</v>
      </c>
      <c r="J80" s="301">
        <f t="shared" si="10"/>
        <v>0.51699116453797167</v>
      </c>
      <c r="K80" s="301">
        <f t="shared" si="10"/>
        <v>0.53749495452092533</v>
      </c>
      <c r="L80" s="301">
        <f t="shared" si="10"/>
        <v>0.48201740053203768</v>
      </c>
      <c r="M80" s="301">
        <f t="shared" si="10"/>
        <v>0.49062483263058698</v>
      </c>
      <c r="N80" s="301">
        <f t="shared" si="10"/>
        <v>0.4859533565198616</v>
      </c>
      <c r="O80" s="301">
        <f t="shared" si="10"/>
        <v>0.50288224135934267</v>
      </c>
      <c r="P80" s="301">
        <f t="shared" si="10"/>
        <v>0.48532542673117118</v>
      </c>
      <c r="Q80" s="301">
        <f t="shared" si="10"/>
        <v>0.49426623936133685</v>
      </c>
      <c r="R80" s="301">
        <f t="shared" si="10"/>
        <v>0.50150183114442515</v>
      </c>
      <c r="S80" s="301">
        <f t="shared" si="10"/>
        <v>0.48946635949663142</v>
      </c>
      <c r="T80" s="301">
        <f t="shared" si="10"/>
        <v>0.44808713850286175</v>
      </c>
      <c r="U80" s="301">
        <f t="shared" si="10"/>
        <v>0.43494910513567714</v>
      </c>
      <c r="V80" s="301">
        <f t="shared" si="10"/>
        <v>0.43026898174941197</v>
      </c>
      <c r="W80" s="301">
        <f t="shared" si="10"/>
        <v>0.41674668157414591</v>
      </c>
      <c r="X80" s="301">
        <f t="shared" si="10"/>
        <v>0.40754119426815871</v>
      </c>
      <c r="Y80" s="301">
        <f t="shared" si="10"/>
        <v>0.39966397293512018</v>
      </c>
      <c r="DA80" s="178"/>
    </row>
    <row r="81" spans="1:105" ht="12" customHeight="1" x14ac:dyDescent="0.25">
      <c r="A81" s="62" t="s">
        <v>3070</v>
      </c>
      <c r="B81" s="302">
        <f t="shared" ref="B81:Y81" si="11">IF(B$28=0,0,B$28/B$5)</f>
        <v>0.43440301415884008</v>
      </c>
      <c r="C81" s="302">
        <f t="shared" si="11"/>
        <v>0.52615318790599908</v>
      </c>
      <c r="D81" s="302">
        <f t="shared" si="11"/>
        <v>0.52952979062398187</v>
      </c>
      <c r="E81" s="302">
        <f t="shared" si="11"/>
        <v>0.52789584156065428</v>
      </c>
      <c r="F81" s="302">
        <f t="shared" si="11"/>
        <v>0.5803931016894267</v>
      </c>
      <c r="G81" s="302">
        <f t="shared" si="11"/>
        <v>0.53636287215550149</v>
      </c>
      <c r="H81" s="302">
        <f t="shared" si="11"/>
        <v>0.51762549792879697</v>
      </c>
      <c r="I81" s="302">
        <f t="shared" si="11"/>
        <v>0.51747199134083244</v>
      </c>
      <c r="J81" s="302">
        <f t="shared" si="11"/>
        <v>0.51699116453797167</v>
      </c>
      <c r="K81" s="302">
        <f t="shared" si="11"/>
        <v>0.53749495452092533</v>
      </c>
      <c r="L81" s="302">
        <f t="shared" si="11"/>
        <v>0.48201740053203768</v>
      </c>
      <c r="M81" s="302">
        <f t="shared" si="11"/>
        <v>0.49062483263058698</v>
      </c>
      <c r="N81" s="302">
        <f t="shared" si="11"/>
        <v>0.4859533565198616</v>
      </c>
      <c r="O81" s="302">
        <f t="shared" si="11"/>
        <v>0.50288224135934267</v>
      </c>
      <c r="P81" s="302">
        <f t="shared" si="11"/>
        <v>0.48532542673117118</v>
      </c>
      <c r="Q81" s="302">
        <f t="shared" si="11"/>
        <v>0.49426623936133685</v>
      </c>
      <c r="R81" s="302">
        <f t="shared" si="11"/>
        <v>0.50150183114442515</v>
      </c>
      <c r="S81" s="302">
        <f t="shared" si="11"/>
        <v>0.48946635949663142</v>
      </c>
      <c r="T81" s="302">
        <f t="shared" si="11"/>
        <v>0.44808713850286175</v>
      </c>
      <c r="U81" s="302">
        <f t="shared" si="11"/>
        <v>0.43494910513567714</v>
      </c>
      <c r="V81" s="302">
        <f t="shared" si="11"/>
        <v>0.43026898174941197</v>
      </c>
      <c r="W81" s="302">
        <f t="shared" si="11"/>
        <v>0.41674668157414591</v>
      </c>
      <c r="X81" s="302">
        <f t="shared" si="11"/>
        <v>0.40754119426815871</v>
      </c>
      <c r="Y81" s="302">
        <f t="shared" si="11"/>
        <v>0.39966397293512018</v>
      </c>
      <c r="DA81" s="72"/>
    </row>
    <row r="82" spans="1:105" ht="12" customHeight="1" x14ac:dyDescent="0.25">
      <c r="A82" s="62" t="s">
        <v>3077</v>
      </c>
      <c r="B82" s="302">
        <f t="shared" ref="B82:Y82" si="12">IF(B$34=0,0,B$34/B$5)</f>
        <v>0</v>
      </c>
      <c r="C82" s="302">
        <f t="shared" si="12"/>
        <v>0</v>
      </c>
      <c r="D82" s="302">
        <f t="shared" si="12"/>
        <v>0</v>
      </c>
      <c r="E82" s="302">
        <f t="shared" si="12"/>
        <v>0</v>
      </c>
      <c r="F82" s="302">
        <f t="shared" si="12"/>
        <v>0</v>
      </c>
      <c r="G82" s="302">
        <f t="shared" si="12"/>
        <v>0</v>
      </c>
      <c r="H82" s="302">
        <f t="shared" si="12"/>
        <v>0</v>
      </c>
      <c r="I82" s="302">
        <f t="shared" si="12"/>
        <v>0</v>
      </c>
      <c r="J82" s="302">
        <f t="shared" si="12"/>
        <v>0</v>
      </c>
      <c r="K82" s="302">
        <f t="shared" si="12"/>
        <v>0</v>
      </c>
      <c r="L82" s="302">
        <f t="shared" si="12"/>
        <v>0</v>
      </c>
      <c r="M82" s="302">
        <f t="shared" si="12"/>
        <v>0</v>
      </c>
      <c r="N82" s="302">
        <f t="shared" si="12"/>
        <v>0</v>
      </c>
      <c r="O82" s="302">
        <f t="shared" si="12"/>
        <v>0</v>
      </c>
      <c r="P82" s="302">
        <f t="shared" si="12"/>
        <v>0</v>
      </c>
      <c r="Q82" s="302">
        <f t="shared" si="12"/>
        <v>0</v>
      </c>
      <c r="R82" s="302">
        <f t="shared" si="12"/>
        <v>0</v>
      </c>
      <c r="S82" s="302">
        <f t="shared" si="12"/>
        <v>0</v>
      </c>
      <c r="T82" s="302">
        <f t="shared" si="12"/>
        <v>0</v>
      </c>
      <c r="U82" s="302">
        <f t="shared" si="12"/>
        <v>0</v>
      </c>
      <c r="V82" s="302">
        <f t="shared" si="12"/>
        <v>0</v>
      </c>
      <c r="W82" s="302">
        <f t="shared" si="12"/>
        <v>0</v>
      </c>
      <c r="X82" s="302">
        <f t="shared" si="12"/>
        <v>0</v>
      </c>
      <c r="Y82" s="302">
        <f t="shared" si="12"/>
        <v>0</v>
      </c>
      <c r="DA82" s="72"/>
    </row>
    <row r="83" spans="1:105" ht="12" customHeight="1" x14ac:dyDescent="0.25">
      <c r="A83" s="174" t="s">
        <v>3079</v>
      </c>
      <c r="B83" s="301">
        <f t="shared" ref="B83:Y83" si="13">IF(B$35=0,0,B$35/B$5)</f>
        <v>8.6650180048287215E-2</v>
      </c>
      <c r="C83" s="301">
        <f t="shared" si="13"/>
        <v>7.0918659154418001E-2</v>
      </c>
      <c r="D83" s="301">
        <f t="shared" si="13"/>
        <v>6.8758667763878109E-2</v>
      </c>
      <c r="E83" s="301">
        <f t="shared" si="13"/>
        <v>9.5288683393225757E-2</v>
      </c>
      <c r="F83" s="301">
        <f t="shared" si="13"/>
        <v>8.1956221629444714E-2</v>
      </c>
      <c r="G83" s="301">
        <f t="shared" si="13"/>
        <v>9.6204227887069046E-2</v>
      </c>
      <c r="H83" s="301">
        <f t="shared" si="13"/>
        <v>0.10434063068693065</v>
      </c>
      <c r="I83" s="301">
        <f t="shared" si="13"/>
        <v>0.10540379185209169</v>
      </c>
      <c r="J83" s="301">
        <f t="shared" si="13"/>
        <v>0.10179105781841885</v>
      </c>
      <c r="K83" s="301">
        <f t="shared" si="13"/>
        <v>0.10045529098615831</v>
      </c>
      <c r="L83" s="301">
        <f t="shared" si="13"/>
        <v>0.11380153888647074</v>
      </c>
      <c r="M83" s="301">
        <f t="shared" si="13"/>
        <v>0.11250341681987969</v>
      </c>
      <c r="N83" s="301">
        <f t="shared" si="13"/>
        <v>0.11473902899339336</v>
      </c>
      <c r="O83" s="301">
        <f t="shared" si="13"/>
        <v>0.10994419842152045</v>
      </c>
      <c r="P83" s="301">
        <f t="shared" si="13"/>
        <v>0.11344098059142647</v>
      </c>
      <c r="Q83" s="301">
        <f t="shared" si="13"/>
        <v>0.11352952389948288</v>
      </c>
      <c r="R83" s="301">
        <f t="shared" si="13"/>
        <v>0.11191968657836208</v>
      </c>
      <c r="S83" s="301">
        <f t="shared" si="13"/>
        <v>0.11359758961116465</v>
      </c>
      <c r="T83" s="301">
        <f t="shared" si="13"/>
        <v>0.1227527642966502</v>
      </c>
      <c r="U83" s="301">
        <f t="shared" si="13"/>
        <v>0.12492548187280426</v>
      </c>
      <c r="V83" s="301">
        <f t="shared" si="13"/>
        <v>0.1257099048980258</v>
      </c>
      <c r="W83" s="301">
        <f t="shared" si="13"/>
        <v>0.12626867192576199</v>
      </c>
      <c r="X83" s="301">
        <f t="shared" si="13"/>
        <v>0.12722475453572665</v>
      </c>
      <c r="Y83" s="301">
        <f t="shared" si="13"/>
        <v>0.12917268900678366</v>
      </c>
      <c r="DA83" s="178"/>
    </row>
    <row r="84" spans="1:105" ht="12" customHeight="1" x14ac:dyDescent="0.25">
      <c r="A84" s="62" t="s">
        <v>3080</v>
      </c>
      <c r="B84" s="302">
        <f t="shared" ref="B84:Y84" si="14">IF(B$36=0,0,B$36/B$5)</f>
        <v>3.4902214958968641E-2</v>
      </c>
      <c r="C84" s="302">
        <f t="shared" si="14"/>
        <v>4.0287320134131069E-2</v>
      </c>
      <c r="D84" s="302">
        <f t="shared" si="14"/>
        <v>3.8985589695069975E-2</v>
      </c>
      <c r="E84" s="302">
        <f t="shared" si="14"/>
        <v>4.9162734497046494E-2</v>
      </c>
      <c r="F84" s="302">
        <f t="shared" si="14"/>
        <v>4.3822933701310386E-2</v>
      </c>
      <c r="G84" s="302">
        <f t="shared" si="14"/>
        <v>5.0641822709403227E-2</v>
      </c>
      <c r="H84" s="302">
        <f t="shared" si="14"/>
        <v>5.378940310997099E-2</v>
      </c>
      <c r="I84" s="302">
        <f t="shared" si="14"/>
        <v>5.4266520726128212E-2</v>
      </c>
      <c r="J84" s="302">
        <f t="shared" si="14"/>
        <v>5.1948419852875044E-2</v>
      </c>
      <c r="K84" s="302">
        <f t="shared" si="14"/>
        <v>5.2153365910694756E-2</v>
      </c>
      <c r="L84" s="302">
        <f t="shared" si="14"/>
        <v>5.3625477928952697E-2</v>
      </c>
      <c r="M84" s="302">
        <f t="shared" si="14"/>
        <v>5.4214736016796272E-2</v>
      </c>
      <c r="N84" s="302">
        <f t="shared" si="14"/>
        <v>5.5965187067513647E-2</v>
      </c>
      <c r="O84" s="302">
        <f t="shared" si="14"/>
        <v>5.4194958098353382E-2</v>
      </c>
      <c r="P84" s="302">
        <f t="shared" si="14"/>
        <v>5.3900582137571769E-2</v>
      </c>
      <c r="Q84" s="302">
        <f t="shared" si="14"/>
        <v>5.4635300705305805E-2</v>
      </c>
      <c r="R84" s="302">
        <f t="shared" si="14"/>
        <v>5.4807764005100637E-2</v>
      </c>
      <c r="S84" s="302">
        <f t="shared" si="14"/>
        <v>5.5119511487642291E-2</v>
      </c>
      <c r="T84" s="302">
        <f t="shared" si="14"/>
        <v>5.5597240411585806E-2</v>
      </c>
      <c r="U84" s="302">
        <f t="shared" si="14"/>
        <v>5.5875806870372871E-2</v>
      </c>
      <c r="V84" s="302">
        <f t="shared" si="14"/>
        <v>5.5875964047294578E-2</v>
      </c>
      <c r="W84" s="302">
        <f t="shared" si="14"/>
        <v>5.3796760719447105E-2</v>
      </c>
      <c r="X84" s="302">
        <f t="shared" si="14"/>
        <v>5.2909826441461902E-2</v>
      </c>
      <c r="Y84" s="302">
        <f t="shared" si="14"/>
        <v>5.3518770309719757E-2</v>
      </c>
      <c r="DA84" s="72"/>
    </row>
    <row r="85" spans="1:105" ht="12" customHeight="1" x14ac:dyDescent="0.25">
      <c r="A85" s="62" t="s">
        <v>3087</v>
      </c>
      <c r="B85" s="302">
        <f t="shared" ref="B85:Y85" si="15">IF(B$42=0,0,B$42/B$5)</f>
        <v>5.1747965089318573E-2</v>
      </c>
      <c r="C85" s="302">
        <f t="shared" si="15"/>
        <v>3.0631339020286943E-2</v>
      </c>
      <c r="D85" s="302">
        <f t="shared" si="15"/>
        <v>2.9773078068808131E-2</v>
      </c>
      <c r="E85" s="302">
        <f t="shared" si="15"/>
        <v>4.6125948896179256E-2</v>
      </c>
      <c r="F85" s="302">
        <f t="shared" si="15"/>
        <v>3.8133287928134328E-2</v>
      </c>
      <c r="G85" s="302">
        <f t="shared" si="15"/>
        <v>4.556240517766582E-2</v>
      </c>
      <c r="H85" s="302">
        <f t="shared" si="15"/>
        <v>5.0551227576959665E-2</v>
      </c>
      <c r="I85" s="302">
        <f t="shared" si="15"/>
        <v>5.1137271125963488E-2</v>
      </c>
      <c r="J85" s="302">
        <f t="shared" si="15"/>
        <v>4.9842637965543807E-2</v>
      </c>
      <c r="K85" s="302">
        <f t="shared" si="15"/>
        <v>4.8301925075463562E-2</v>
      </c>
      <c r="L85" s="302">
        <f t="shared" si="15"/>
        <v>6.0176060957518041E-2</v>
      </c>
      <c r="M85" s="302">
        <f t="shared" si="15"/>
        <v>5.8288680803083408E-2</v>
      </c>
      <c r="N85" s="302">
        <f t="shared" si="15"/>
        <v>5.8773841925879713E-2</v>
      </c>
      <c r="O85" s="302">
        <f t="shared" si="15"/>
        <v>5.5749240323167075E-2</v>
      </c>
      <c r="P85" s="302">
        <f t="shared" si="15"/>
        <v>5.9540398453854705E-2</v>
      </c>
      <c r="Q85" s="302">
        <f t="shared" si="15"/>
        <v>5.8894223194177066E-2</v>
      </c>
      <c r="R85" s="302">
        <f t="shared" si="15"/>
        <v>5.7111922573261448E-2</v>
      </c>
      <c r="S85" s="302">
        <f t="shared" si="15"/>
        <v>5.8478078123522348E-2</v>
      </c>
      <c r="T85" s="302">
        <f t="shared" si="15"/>
        <v>6.7155523885064392E-2</v>
      </c>
      <c r="U85" s="302">
        <f t="shared" si="15"/>
        <v>6.9049675002431407E-2</v>
      </c>
      <c r="V85" s="302">
        <f t="shared" si="15"/>
        <v>6.9833940850731219E-2</v>
      </c>
      <c r="W85" s="302">
        <f t="shared" si="15"/>
        <v>7.247191120631491E-2</v>
      </c>
      <c r="X85" s="302">
        <f t="shared" si="15"/>
        <v>7.4314928094264765E-2</v>
      </c>
      <c r="Y85" s="302">
        <f t="shared" si="15"/>
        <v>7.5653918697063907E-2</v>
      </c>
      <c r="DA85" s="72"/>
    </row>
    <row r="86" spans="1:105" ht="12" customHeight="1" x14ac:dyDescent="0.25">
      <c r="A86" s="62" t="s">
        <v>3099</v>
      </c>
      <c r="B86" s="302">
        <f t="shared" ref="B86:Y86" si="16">IF(B$53=0,0,B$53/B$5)</f>
        <v>0</v>
      </c>
      <c r="C86" s="302">
        <f t="shared" si="16"/>
        <v>0</v>
      </c>
      <c r="D86" s="302">
        <f t="shared" si="16"/>
        <v>0</v>
      </c>
      <c r="E86" s="302">
        <f t="shared" si="16"/>
        <v>0</v>
      </c>
      <c r="F86" s="302">
        <f t="shared" si="16"/>
        <v>0</v>
      </c>
      <c r="G86" s="302">
        <f t="shared" si="16"/>
        <v>0</v>
      </c>
      <c r="H86" s="302">
        <f t="shared" si="16"/>
        <v>0</v>
      </c>
      <c r="I86" s="302">
        <f t="shared" si="16"/>
        <v>0</v>
      </c>
      <c r="J86" s="302">
        <f t="shared" si="16"/>
        <v>0</v>
      </c>
      <c r="K86" s="302">
        <f t="shared" si="16"/>
        <v>0</v>
      </c>
      <c r="L86" s="302">
        <f t="shared" si="16"/>
        <v>0</v>
      </c>
      <c r="M86" s="302">
        <f t="shared" si="16"/>
        <v>0</v>
      </c>
      <c r="N86" s="302">
        <f t="shared" si="16"/>
        <v>0</v>
      </c>
      <c r="O86" s="302">
        <f t="shared" si="16"/>
        <v>0</v>
      </c>
      <c r="P86" s="302">
        <f t="shared" si="16"/>
        <v>0</v>
      </c>
      <c r="Q86" s="302">
        <f t="shared" si="16"/>
        <v>0</v>
      </c>
      <c r="R86" s="302">
        <f t="shared" si="16"/>
        <v>0</v>
      </c>
      <c r="S86" s="302">
        <f t="shared" si="16"/>
        <v>0</v>
      </c>
      <c r="T86" s="302">
        <f t="shared" si="16"/>
        <v>0</v>
      </c>
      <c r="U86" s="302">
        <f t="shared" si="16"/>
        <v>0</v>
      </c>
      <c r="V86" s="302">
        <f t="shared" si="16"/>
        <v>0</v>
      </c>
      <c r="W86" s="302">
        <f t="shared" si="16"/>
        <v>0</v>
      </c>
      <c r="X86" s="302">
        <f t="shared" si="16"/>
        <v>0</v>
      </c>
      <c r="Y86" s="302">
        <f t="shared" si="16"/>
        <v>0</v>
      </c>
      <c r="DA86" s="72"/>
    </row>
    <row r="87" spans="1:105" ht="12" customHeight="1" x14ac:dyDescent="0.25">
      <c r="A87" s="174" t="s">
        <v>3101</v>
      </c>
      <c r="B87" s="301">
        <f t="shared" ref="B87:Y87" si="17">IF(B$54=0,0,B$54/B$5)</f>
        <v>1.5112979678850362E-2</v>
      </c>
      <c r="C87" s="301">
        <f t="shared" si="17"/>
        <v>1.4179582554297415E-2</v>
      </c>
      <c r="D87" s="301">
        <f t="shared" si="17"/>
        <v>1.3496067029710191E-2</v>
      </c>
      <c r="E87" s="301">
        <f t="shared" si="17"/>
        <v>2.0731777031840995E-2</v>
      </c>
      <c r="F87" s="301">
        <f t="shared" si="17"/>
        <v>1.8312212488893035E-2</v>
      </c>
      <c r="G87" s="301">
        <f t="shared" si="17"/>
        <v>2.1422965680843301E-2</v>
      </c>
      <c r="H87" s="301">
        <f t="shared" si="17"/>
        <v>2.2296760445076478E-2</v>
      </c>
      <c r="I87" s="301">
        <f t="shared" si="17"/>
        <v>2.2972880011336322E-2</v>
      </c>
      <c r="J87" s="301">
        <f t="shared" si="17"/>
        <v>2.10952629424449E-2</v>
      </c>
      <c r="K87" s="301">
        <f t="shared" si="17"/>
        <v>2.2152692774275378E-2</v>
      </c>
      <c r="L87" s="301">
        <f t="shared" si="17"/>
        <v>2.3996576761258506E-2</v>
      </c>
      <c r="M87" s="301">
        <f t="shared" si="17"/>
        <v>2.4454422624205281E-2</v>
      </c>
      <c r="N87" s="301">
        <f t="shared" si="17"/>
        <v>2.5248495479946967E-2</v>
      </c>
      <c r="O87" s="301">
        <f t="shared" si="17"/>
        <v>2.4328397874710795E-2</v>
      </c>
      <c r="P87" s="301">
        <f t="shared" si="17"/>
        <v>2.4683672495142771E-2</v>
      </c>
      <c r="Q87" s="301">
        <f t="shared" si="17"/>
        <v>2.5035895638808051E-2</v>
      </c>
      <c r="R87" s="301">
        <f t="shared" si="17"/>
        <v>2.5020878228800159E-2</v>
      </c>
      <c r="S87" s="301">
        <f t="shared" si="17"/>
        <v>2.527998351611151E-2</v>
      </c>
      <c r="T87" s="301">
        <f t="shared" si="17"/>
        <v>2.2678197096155889E-2</v>
      </c>
      <c r="U87" s="301">
        <f t="shared" si="17"/>
        <v>2.3743464008064416E-2</v>
      </c>
      <c r="V87" s="301">
        <f t="shared" si="17"/>
        <v>2.40639593609153E-2</v>
      </c>
      <c r="W87" s="301">
        <f t="shared" si="17"/>
        <v>2.3415569121331171E-2</v>
      </c>
      <c r="X87" s="301">
        <f t="shared" si="17"/>
        <v>2.3140626410008028E-2</v>
      </c>
      <c r="Y87" s="301">
        <f t="shared" si="17"/>
        <v>2.3428136826867785E-2</v>
      </c>
      <c r="DA87" s="178"/>
    </row>
    <row r="88" spans="1:105" ht="12" customHeight="1" x14ac:dyDescent="0.25">
      <c r="A88" s="62" t="s">
        <v>3102</v>
      </c>
      <c r="B88" s="302">
        <f t="shared" ref="B88:Y88" si="18">IF(B$55=0,0,B$55/B$5)</f>
        <v>1.1219715847679059E-2</v>
      </c>
      <c r="C88" s="302">
        <f t="shared" si="18"/>
        <v>1.1875030402300906E-2</v>
      </c>
      <c r="D88" s="302">
        <f t="shared" si="18"/>
        <v>1.1256086234564753E-2</v>
      </c>
      <c r="E88" s="302">
        <f t="shared" si="18"/>
        <v>1.7261486205796164E-2</v>
      </c>
      <c r="F88" s="302">
        <f t="shared" si="18"/>
        <v>1.5443250387716784E-2</v>
      </c>
      <c r="G88" s="302">
        <f t="shared" si="18"/>
        <v>1.7995073128291642E-2</v>
      </c>
      <c r="H88" s="302">
        <f t="shared" si="18"/>
        <v>1.8493533291950984E-2</v>
      </c>
      <c r="I88" s="302">
        <f t="shared" si="18"/>
        <v>1.9125561807502082E-2</v>
      </c>
      <c r="J88" s="302">
        <f t="shared" si="18"/>
        <v>1.7345346606479226E-2</v>
      </c>
      <c r="K88" s="302">
        <f t="shared" si="18"/>
        <v>1.8518692141638621E-2</v>
      </c>
      <c r="L88" s="302">
        <f t="shared" si="18"/>
        <v>1.9469224212730504E-2</v>
      </c>
      <c r="M88" s="302">
        <f t="shared" si="18"/>
        <v>2.0069067328675499E-2</v>
      </c>
      <c r="N88" s="302">
        <f t="shared" si="18"/>
        <v>2.0826639034112755E-2</v>
      </c>
      <c r="O88" s="302">
        <f t="shared" si="18"/>
        <v>2.0134097662309513E-2</v>
      </c>
      <c r="P88" s="302">
        <f t="shared" si="18"/>
        <v>2.0204144084821414E-2</v>
      </c>
      <c r="Q88" s="302">
        <f t="shared" si="18"/>
        <v>2.0604982295045517E-2</v>
      </c>
      <c r="R88" s="302">
        <f t="shared" si="18"/>
        <v>2.0724056467802433E-2</v>
      </c>
      <c r="S88" s="302">
        <f t="shared" si="18"/>
        <v>2.0880378892398233E-2</v>
      </c>
      <c r="T88" s="302">
        <f t="shared" si="18"/>
        <v>1.7625743888502143E-2</v>
      </c>
      <c r="U88" s="302">
        <f t="shared" si="18"/>
        <v>1.8548504133273337E-2</v>
      </c>
      <c r="V88" s="302">
        <f t="shared" si="18"/>
        <v>1.8809995158979409E-2</v>
      </c>
      <c r="W88" s="302">
        <f t="shared" si="18"/>
        <v>1.796313693026046E-2</v>
      </c>
      <c r="X88" s="302">
        <f t="shared" si="18"/>
        <v>1.7549534641160526E-2</v>
      </c>
      <c r="Y88" s="302">
        <f t="shared" si="18"/>
        <v>1.7736305953107497E-2</v>
      </c>
      <c r="DA88" s="72"/>
    </row>
    <row r="89" spans="1:105" ht="12" customHeight="1" x14ac:dyDescent="0.25">
      <c r="A89" s="62" t="s">
        <v>3104</v>
      </c>
      <c r="B89" s="302">
        <f t="shared" ref="B89:Y89" si="19">IF(B$56=0,0,B$56/B$5)</f>
        <v>3.8932638311713025E-3</v>
      </c>
      <c r="C89" s="302">
        <f t="shared" si="19"/>
        <v>2.3045521519965083E-3</v>
      </c>
      <c r="D89" s="302">
        <f t="shared" si="19"/>
        <v>2.2399807951454399E-3</v>
      </c>
      <c r="E89" s="302">
        <f t="shared" si="19"/>
        <v>3.4702908260448328E-3</v>
      </c>
      <c r="F89" s="302">
        <f t="shared" si="19"/>
        <v>2.8689621011762506E-3</v>
      </c>
      <c r="G89" s="302">
        <f t="shared" si="19"/>
        <v>3.4278925525516612E-3</v>
      </c>
      <c r="H89" s="302">
        <f t="shared" si="19"/>
        <v>3.8032271531254929E-3</v>
      </c>
      <c r="I89" s="302">
        <f t="shared" si="19"/>
        <v>3.8473182038342422E-3</v>
      </c>
      <c r="J89" s="302">
        <f t="shared" si="19"/>
        <v>3.7499163359656766E-3</v>
      </c>
      <c r="K89" s="302">
        <f t="shared" si="19"/>
        <v>3.6340006326367569E-3</v>
      </c>
      <c r="L89" s="302">
        <f t="shared" si="19"/>
        <v>4.5273525485280026E-3</v>
      </c>
      <c r="M89" s="302">
        <f t="shared" si="19"/>
        <v>4.3853552955297808E-3</v>
      </c>
      <c r="N89" s="302">
        <f t="shared" si="19"/>
        <v>4.4218564458342099E-3</v>
      </c>
      <c r="O89" s="302">
        <f t="shared" si="19"/>
        <v>4.194300212401283E-3</v>
      </c>
      <c r="P89" s="302">
        <f t="shared" si="19"/>
        <v>4.4795284103213567E-3</v>
      </c>
      <c r="Q89" s="302">
        <f t="shared" si="19"/>
        <v>4.4309133437625365E-3</v>
      </c>
      <c r="R89" s="302">
        <f t="shared" si="19"/>
        <v>4.2968217609977251E-3</v>
      </c>
      <c r="S89" s="302">
        <f t="shared" si="19"/>
        <v>4.3996046237132777E-3</v>
      </c>
      <c r="T89" s="302">
        <f t="shared" si="19"/>
        <v>5.0524532076537476E-3</v>
      </c>
      <c r="U89" s="302">
        <f t="shared" si="19"/>
        <v>5.1949598747910771E-3</v>
      </c>
      <c r="V89" s="302">
        <f t="shared" si="19"/>
        <v>5.2539642019358889E-3</v>
      </c>
      <c r="W89" s="302">
        <f t="shared" si="19"/>
        <v>5.4524321910707132E-3</v>
      </c>
      <c r="X89" s="302">
        <f t="shared" si="19"/>
        <v>5.591091768847505E-3</v>
      </c>
      <c r="Y89" s="302">
        <f t="shared" si="19"/>
        <v>5.69183087376029E-3</v>
      </c>
      <c r="DA89" s="72"/>
    </row>
    <row r="90" spans="1:105" ht="12" customHeight="1" x14ac:dyDescent="0.25">
      <c r="A90" s="62" t="s">
        <v>3116</v>
      </c>
      <c r="B90" s="302">
        <f t="shared" ref="B90:Y90" si="20">IF(B$67=0,0,B$67/B$5)</f>
        <v>0</v>
      </c>
      <c r="C90" s="302">
        <f t="shared" si="20"/>
        <v>0</v>
      </c>
      <c r="D90" s="302">
        <f t="shared" si="20"/>
        <v>0</v>
      </c>
      <c r="E90" s="302">
        <f t="shared" si="20"/>
        <v>0</v>
      </c>
      <c r="F90" s="302">
        <f t="shared" si="20"/>
        <v>0</v>
      </c>
      <c r="G90" s="302">
        <f t="shared" si="20"/>
        <v>0</v>
      </c>
      <c r="H90" s="302">
        <f t="shared" si="20"/>
        <v>0</v>
      </c>
      <c r="I90" s="302">
        <f t="shared" si="20"/>
        <v>0</v>
      </c>
      <c r="J90" s="302">
        <f t="shared" si="20"/>
        <v>0</v>
      </c>
      <c r="K90" s="302">
        <f t="shared" si="20"/>
        <v>0</v>
      </c>
      <c r="L90" s="302">
        <f t="shared" si="20"/>
        <v>0</v>
      </c>
      <c r="M90" s="302">
        <f t="shared" si="20"/>
        <v>0</v>
      </c>
      <c r="N90" s="302">
        <f t="shared" si="20"/>
        <v>0</v>
      </c>
      <c r="O90" s="302">
        <f t="shared" si="20"/>
        <v>0</v>
      </c>
      <c r="P90" s="302">
        <f t="shared" si="20"/>
        <v>0</v>
      </c>
      <c r="Q90" s="302">
        <f t="shared" si="20"/>
        <v>0</v>
      </c>
      <c r="R90" s="302">
        <f t="shared" si="20"/>
        <v>0</v>
      </c>
      <c r="S90" s="302">
        <f t="shared" si="20"/>
        <v>0</v>
      </c>
      <c r="T90" s="302">
        <f t="shared" si="20"/>
        <v>0</v>
      </c>
      <c r="U90" s="302">
        <f t="shared" si="20"/>
        <v>0</v>
      </c>
      <c r="V90" s="302">
        <f t="shared" si="20"/>
        <v>0</v>
      </c>
      <c r="W90" s="302">
        <f t="shared" si="20"/>
        <v>0</v>
      </c>
      <c r="X90" s="302">
        <f t="shared" si="20"/>
        <v>0</v>
      </c>
      <c r="Y90" s="302">
        <f t="shared" si="20"/>
        <v>0</v>
      </c>
      <c r="DA90" s="72"/>
    </row>
    <row r="91" spans="1:105" ht="12" customHeight="1" x14ac:dyDescent="0.25">
      <c r="A91" s="174" t="s">
        <v>3122</v>
      </c>
      <c r="B91" s="301">
        <f t="shared" ref="B91:Y91" si="21">IF(B$68=0,0,B$68/B$5)</f>
        <v>0.13126155841495699</v>
      </c>
      <c r="C91" s="301">
        <f t="shared" si="21"/>
        <v>0.15707684396240845</v>
      </c>
      <c r="D91" s="301">
        <f t="shared" si="21"/>
        <v>0.15858697768728602</v>
      </c>
      <c r="E91" s="301">
        <f t="shared" si="21"/>
        <v>5.1839864485932217E-2</v>
      </c>
      <c r="F91" s="301">
        <f t="shared" si="21"/>
        <v>3.939289288693449E-2</v>
      </c>
      <c r="G91" s="301">
        <f t="shared" si="21"/>
        <v>4.2465941466468572E-2</v>
      </c>
      <c r="H91" s="301">
        <f t="shared" si="21"/>
        <v>3.5734396532214045E-2</v>
      </c>
      <c r="I91" s="301">
        <f t="shared" si="21"/>
        <v>3.1773543758065369E-2</v>
      </c>
      <c r="J91" s="301">
        <f t="shared" si="21"/>
        <v>3.7270026886481109E-2</v>
      </c>
      <c r="K91" s="301">
        <f t="shared" si="21"/>
        <v>2.7191923485912924E-2</v>
      </c>
      <c r="L91" s="301">
        <f t="shared" si="21"/>
        <v>1.7043131878311777E-2</v>
      </c>
      <c r="M91" s="301">
        <f t="shared" si="21"/>
        <v>1.8488415358783768E-2</v>
      </c>
      <c r="N91" s="301">
        <f t="shared" si="21"/>
        <v>1.6625157109451436E-2</v>
      </c>
      <c r="O91" s="301">
        <f t="shared" si="21"/>
        <v>1.4818468168159569E-2</v>
      </c>
      <c r="P91" s="301">
        <f t="shared" si="21"/>
        <v>1.2337709200993981E-2</v>
      </c>
      <c r="Q91" s="301">
        <f t="shared" si="21"/>
        <v>1.2178951838230243E-2</v>
      </c>
      <c r="R91" s="301">
        <f t="shared" si="21"/>
        <v>1.3690321298434527E-2</v>
      </c>
      <c r="S91" s="301">
        <f t="shared" si="21"/>
        <v>1.3490515224385014E-2</v>
      </c>
      <c r="T91" s="301">
        <f t="shared" si="21"/>
        <v>7.7299311530529234E-3</v>
      </c>
      <c r="U91" s="301">
        <f t="shared" si="21"/>
        <v>6.284923448146601E-3</v>
      </c>
      <c r="V91" s="301">
        <f t="shared" si="21"/>
        <v>6.0756627418884646E-3</v>
      </c>
      <c r="W91" s="301">
        <f t="shared" si="21"/>
        <v>5.8825315080946574E-3</v>
      </c>
      <c r="X91" s="301">
        <f t="shared" si="21"/>
        <v>4.9884229427304477E-3</v>
      </c>
      <c r="Y91" s="301">
        <f t="shared" si="21"/>
        <v>5.6986134817000903E-3</v>
      </c>
      <c r="DA91" s="178"/>
    </row>
    <row r="92" spans="1:105" ht="12" customHeight="1" x14ac:dyDescent="0.25">
      <c r="A92" s="41" t="s">
        <v>3120</v>
      </c>
      <c r="B92" s="235">
        <f t="shared" ref="B92:Y92" si="22">IF(B$69=0,0,B$69/B$5)</f>
        <v>0</v>
      </c>
      <c r="C92" s="235">
        <f t="shared" si="22"/>
        <v>0</v>
      </c>
      <c r="D92" s="235">
        <f t="shared" si="22"/>
        <v>0</v>
      </c>
      <c r="E92" s="235">
        <f t="shared" si="22"/>
        <v>0</v>
      </c>
      <c r="F92" s="235">
        <f t="shared" si="22"/>
        <v>0</v>
      </c>
      <c r="G92" s="235">
        <f t="shared" si="22"/>
        <v>0</v>
      </c>
      <c r="H92" s="235">
        <f t="shared" si="22"/>
        <v>0</v>
      </c>
      <c r="I92" s="235">
        <f t="shared" si="22"/>
        <v>0</v>
      </c>
      <c r="J92" s="235">
        <f t="shared" si="22"/>
        <v>0</v>
      </c>
      <c r="K92" s="235">
        <f t="shared" si="22"/>
        <v>0</v>
      </c>
      <c r="L92" s="235">
        <f t="shared" si="22"/>
        <v>0</v>
      </c>
      <c r="M92" s="235">
        <f t="shared" si="22"/>
        <v>0</v>
      </c>
      <c r="N92" s="235">
        <f t="shared" si="22"/>
        <v>0</v>
      </c>
      <c r="O92" s="235">
        <f t="shared" si="22"/>
        <v>0</v>
      </c>
      <c r="P92" s="235">
        <f t="shared" si="22"/>
        <v>0</v>
      </c>
      <c r="Q92" s="235">
        <f t="shared" si="22"/>
        <v>0</v>
      </c>
      <c r="R92" s="235">
        <f t="shared" si="22"/>
        <v>0</v>
      </c>
      <c r="S92" s="235">
        <f t="shared" si="22"/>
        <v>0</v>
      </c>
      <c r="T92" s="235">
        <f t="shared" si="22"/>
        <v>0</v>
      </c>
      <c r="U92" s="235">
        <f t="shared" si="22"/>
        <v>0</v>
      </c>
      <c r="V92" s="235">
        <f t="shared" si="22"/>
        <v>0</v>
      </c>
      <c r="W92" s="235">
        <f t="shared" si="22"/>
        <v>0</v>
      </c>
      <c r="X92" s="235">
        <f t="shared" si="22"/>
        <v>0</v>
      </c>
      <c r="Y92" s="235">
        <f t="shared" si="22"/>
        <v>0</v>
      </c>
      <c r="DA92" s="97"/>
    </row>
    <row r="93" spans="1:105" ht="12" customHeight="1" x14ac:dyDescent="0.25">
      <c r="A93" s="172"/>
      <c r="B93" s="172"/>
      <c r="C93" s="172"/>
      <c r="D93" s="172"/>
      <c r="E93" s="172"/>
      <c r="F93" s="172"/>
      <c r="G93" s="172"/>
      <c r="H93" s="172"/>
      <c r="I93" s="172"/>
      <c r="J93" s="172"/>
      <c r="K93" s="172"/>
      <c r="L93" s="172"/>
      <c r="M93" s="172"/>
      <c r="N93" s="172"/>
      <c r="O93" s="172"/>
      <c r="P93" s="172"/>
      <c r="Q93" s="172"/>
      <c r="R93" s="172"/>
      <c r="S93" s="172"/>
      <c r="T93" s="172"/>
      <c r="U93" s="172"/>
      <c r="V93" s="172"/>
      <c r="W93" s="172"/>
      <c r="X93" s="172"/>
      <c r="Y93" s="172"/>
      <c r="DA93" s="176"/>
    </row>
    <row r="94" spans="1:105" ht="15" customHeight="1" x14ac:dyDescent="0.25">
      <c r="A94" s="32" t="s">
        <v>430</v>
      </c>
      <c r="B94" s="257"/>
      <c r="C94" s="257"/>
      <c r="D94" s="257"/>
      <c r="E94" s="257"/>
      <c r="F94" s="257"/>
      <c r="G94" s="257"/>
      <c r="H94" s="257"/>
      <c r="I94" s="257"/>
      <c r="J94" s="257"/>
      <c r="K94" s="257"/>
      <c r="L94" s="257"/>
      <c r="M94" s="257"/>
      <c r="N94" s="257"/>
      <c r="O94" s="257"/>
      <c r="P94" s="257"/>
      <c r="Q94" s="257"/>
      <c r="R94" s="257"/>
      <c r="S94" s="257"/>
      <c r="T94" s="257"/>
      <c r="U94" s="257"/>
      <c r="V94" s="257"/>
      <c r="W94" s="257"/>
      <c r="X94" s="257"/>
      <c r="Y94" s="257"/>
      <c r="DA94" s="88"/>
    </row>
    <row r="95" spans="1:105" ht="12" customHeight="1" x14ac:dyDescent="0.25">
      <c r="A95" s="172"/>
      <c r="B95" s="172"/>
      <c r="C95" s="172"/>
      <c r="D95" s="172"/>
      <c r="E95" s="172"/>
      <c r="F95" s="172"/>
      <c r="G95" s="172"/>
      <c r="H95" s="172"/>
      <c r="I95" s="172"/>
      <c r="J95" s="172"/>
      <c r="K95" s="172"/>
      <c r="L95" s="172"/>
      <c r="M95" s="172"/>
      <c r="N95" s="172"/>
      <c r="O95" s="172"/>
      <c r="P95" s="172"/>
      <c r="Q95" s="172"/>
      <c r="R95" s="172"/>
      <c r="S95" s="172"/>
      <c r="T95" s="172"/>
      <c r="U95" s="172"/>
      <c r="V95" s="172"/>
      <c r="W95" s="172"/>
      <c r="X95" s="172"/>
      <c r="Y95" s="172"/>
      <c r="DA95" s="176"/>
    </row>
    <row r="96" spans="1:105" ht="12" customHeight="1" x14ac:dyDescent="0.25">
      <c r="A96" s="35" t="s">
        <v>27</v>
      </c>
      <c r="B96" s="320">
        <f>IF(B$5=0,0,B$5/OIS_fec!B$5)</f>
        <v>1.2277731782972561</v>
      </c>
      <c r="C96" s="320">
        <f>IF(C$5=0,0,C$5/OIS_fec!C$5)</f>
        <v>0.94452080183431431</v>
      </c>
      <c r="D96" s="320">
        <f>IF(D$5=0,0,D$5/OIS_fec!D$5)</f>
        <v>0.86529319025948037</v>
      </c>
      <c r="E96" s="320">
        <f>IF(E$5=0,0,E$5/OIS_fec!E$5)</f>
        <v>0.93884892271284892</v>
      </c>
      <c r="F96" s="320">
        <f>IF(F$5=0,0,F$5/OIS_fec!F$5)</f>
        <v>0.97445707398745129</v>
      </c>
      <c r="G96" s="320">
        <f>IF(G$5=0,0,G$5/OIS_fec!G$5)</f>
        <v>0.88556208487963972</v>
      </c>
      <c r="H96" s="320">
        <f>IF(H$5=0,0,H$5/OIS_fec!H$5)</f>
        <v>0.8658143214204741</v>
      </c>
      <c r="I96" s="320">
        <f>IF(I$5=0,0,I$5/OIS_fec!I$5)</f>
        <v>0.85750602290476086</v>
      </c>
      <c r="J96" s="320">
        <f>IF(J$5=0,0,J$5/OIS_fec!J$5)</f>
        <v>1.1598702725460319</v>
      </c>
      <c r="K96" s="320">
        <f>IF(K$5=0,0,K$5/OIS_fec!K$5)</f>
        <v>0.95251287137373153</v>
      </c>
      <c r="L96" s="320">
        <f>IF(L$5=0,0,L$5/OIS_fec!L$5)</f>
        <v>1.1093733431862249</v>
      </c>
      <c r="M96" s="320">
        <f>IF(M$5=0,0,M$5/OIS_fec!M$5)</f>
        <v>1.0137290360056646</v>
      </c>
      <c r="N96" s="320">
        <f>IF(N$5=0,0,N$5/OIS_fec!N$5)</f>
        <v>1.0001391538789428</v>
      </c>
      <c r="O96" s="320">
        <f>IF(O$5=0,0,O$5/OIS_fec!O$5)</f>
        <v>1.0155012257841776</v>
      </c>
      <c r="P96" s="320">
        <f>IF(P$5=0,0,P$5/OIS_fec!P$5)</f>
        <v>1.0187613766235968</v>
      </c>
      <c r="Q96" s="320">
        <f>IF(Q$5=0,0,Q$5/OIS_fec!Q$5)</f>
        <v>1.0053949828430844</v>
      </c>
      <c r="R96" s="320">
        <f>IF(R$5=0,0,R$5/OIS_fec!R$5)</f>
        <v>1.0056601533089513</v>
      </c>
      <c r="S96" s="320">
        <f>IF(S$5=0,0,S$5/OIS_fec!S$5)</f>
        <v>1.0108781496089483</v>
      </c>
      <c r="T96" s="320">
        <f>IF(T$5=0,0,T$5/OIS_fec!T$5)</f>
        <v>1.4374988587098563</v>
      </c>
      <c r="U96" s="320">
        <f>IF(U$5=0,0,U$5/OIS_fec!U$5)</f>
        <v>1.5579489994341964</v>
      </c>
      <c r="V96" s="320">
        <f>IF(V$5=0,0,V$5/OIS_fec!V$5)</f>
        <v>1.5522421817075445</v>
      </c>
      <c r="W96" s="320">
        <f>IF(W$5=0,0,W$5/OIS_fec!W$5)</f>
        <v>1.6072455039248643</v>
      </c>
      <c r="X96" s="320">
        <f>IF(X$5=0,0,X$5/OIS_fec!X$5)</f>
        <v>1.6648108635721961</v>
      </c>
      <c r="Y96" s="320">
        <f>IF(Y$5=0,0,Y$5/OIS_fec!Y$5)</f>
        <v>1.6393621008168124</v>
      </c>
      <c r="DA96" s="95"/>
    </row>
    <row r="97" spans="1:105" ht="12" customHeight="1" x14ac:dyDescent="0.25">
      <c r="A97" s="55" t="s">
        <v>91</v>
      </c>
      <c r="B97" s="330">
        <f>IF(B$6=0,0,B$6/OIS_fec!B$6)</f>
        <v>0</v>
      </c>
      <c r="C97" s="330">
        <f>IF(C$6=0,0,C$6/OIS_fec!C$6)</f>
        <v>0</v>
      </c>
      <c r="D97" s="330">
        <f>IF(D$6=0,0,D$6/OIS_fec!D$6)</f>
        <v>0</v>
      </c>
      <c r="E97" s="330">
        <f>IF(E$6=0,0,E$6/OIS_fec!E$6)</f>
        <v>0</v>
      </c>
      <c r="F97" s="330">
        <f>IF(F$6=0,0,F$6/OIS_fec!F$6)</f>
        <v>0</v>
      </c>
      <c r="G97" s="330">
        <f>IF(G$6=0,0,G$6/OIS_fec!G$6)</f>
        <v>0</v>
      </c>
      <c r="H97" s="330">
        <f>IF(H$6=0,0,H$6/OIS_fec!H$6)</f>
        <v>0</v>
      </c>
      <c r="I97" s="330">
        <f>IF(I$6=0,0,I$6/OIS_fec!I$6)</f>
        <v>0</v>
      </c>
      <c r="J97" s="330">
        <f>IF(J$6=0,0,J$6/OIS_fec!J$6)</f>
        <v>0</v>
      </c>
      <c r="K97" s="330">
        <f>IF(K$6=0,0,K$6/OIS_fec!K$6)</f>
        <v>0</v>
      </c>
      <c r="L97" s="330">
        <f>IF(L$6=0,0,L$6/OIS_fec!L$6)</f>
        <v>0</v>
      </c>
      <c r="M97" s="330">
        <f>IF(M$6=0,0,M$6/OIS_fec!M$6)</f>
        <v>0</v>
      </c>
      <c r="N97" s="330">
        <f>IF(N$6=0,0,N$6/OIS_fec!N$6)</f>
        <v>0</v>
      </c>
      <c r="O97" s="330">
        <f>IF(O$6=0,0,O$6/OIS_fec!O$6)</f>
        <v>0</v>
      </c>
      <c r="P97" s="330">
        <f>IF(P$6=0,0,P$6/OIS_fec!P$6)</f>
        <v>0</v>
      </c>
      <c r="Q97" s="330">
        <f>IF(Q$6=0,0,Q$6/OIS_fec!Q$6)</f>
        <v>0</v>
      </c>
      <c r="R97" s="330">
        <f>IF(R$6=0,0,R$6/OIS_fec!R$6)</f>
        <v>0</v>
      </c>
      <c r="S97" s="330">
        <f>IF(S$6=0,0,S$6/OIS_fec!S$6)</f>
        <v>0</v>
      </c>
      <c r="T97" s="330">
        <f>IF(T$6=0,0,T$6/OIS_fec!T$6)</f>
        <v>0</v>
      </c>
      <c r="U97" s="330">
        <f>IF(U$6=0,0,U$6/OIS_fec!U$6)</f>
        <v>0</v>
      </c>
      <c r="V97" s="330">
        <f>IF(V$6=0,0,V$6/OIS_fec!V$6)</f>
        <v>0</v>
      </c>
      <c r="W97" s="330">
        <f>IF(W$6=0,0,W$6/OIS_fec!W$6)</f>
        <v>0</v>
      </c>
      <c r="X97" s="330">
        <f>IF(X$6=0,0,X$6/OIS_fec!X$6)</f>
        <v>0</v>
      </c>
      <c r="Y97" s="330">
        <f>IF(Y$6=0,0,Y$6/OIS_fec!Y$6)</f>
        <v>0</v>
      </c>
      <c r="DA97" s="67"/>
    </row>
    <row r="98" spans="1:105" ht="12" customHeight="1" x14ac:dyDescent="0.25">
      <c r="A98" s="173" t="s">
        <v>92</v>
      </c>
      <c r="B98" s="331">
        <f>IF(B$7=0,0,B$7/OIS_fec!B$7)</f>
        <v>0</v>
      </c>
      <c r="C98" s="331">
        <f>IF(C$7=0,0,C$7/OIS_fec!C$7)</f>
        <v>0</v>
      </c>
      <c r="D98" s="331">
        <f>IF(D$7=0,0,D$7/OIS_fec!D$7)</f>
        <v>0</v>
      </c>
      <c r="E98" s="331">
        <f>IF(E$7=0,0,E$7/OIS_fec!E$7)</f>
        <v>0</v>
      </c>
      <c r="F98" s="331">
        <f>IF(F$7=0,0,F$7/OIS_fec!F$7)</f>
        <v>0</v>
      </c>
      <c r="G98" s="331">
        <f>IF(G$7=0,0,G$7/OIS_fec!G$7)</f>
        <v>0</v>
      </c>
      <c r="H98" s="331">
        <f>IF(H$7=0,0,H$7/OIS_fec!H$7)</f>
        <v>0</v>
      </c>
      <c r="I98" s="331">
        <f>IF(I$7=0,0,I$7/OIS_fec!I$7)</f>
        <v>0</v>
      </c>
      <c r="J98" s="331">
        <f>IF(J$7=0,0,J$7/OIS_fec!J$7)</f>
        <v>0</v>
      </c>
      <c r="K98" s="331">
        <f>IF(K$7=0,0,K$7/OIS_fec!K$7)</f>
        <v>0</v>
      </c>
      <c r="L98" s="331">
        <f>IF(L$7=0,0,L$7/OIS_fec!L$7)</f>
        <v>0</v>
      </c>
      <c r="M98" s="331">
        <f>IF(M$7=0,0,M$7/OIS_fec!M$7)</f>
        <v>0</v>
      </c>
      <c r="N98" s="331">
        <f>IF(N$7=0,0,N$7/OIS_fec!N$7)</f>
        <v>0</v>
      </c>
      <c r="O98" s="331">
        <f>IF(O$7=0,0,O$7/OIS_fec!O$7)</f>
        <v>0</v>
      </c>
      <c r="P98" s="331">
        <f>IF(P$7=0,0,P$7/OIS_fec!P$7)</f>
        <v>0</v>
      </c>
      <c r="Q98" s="331">
        <f>IF(Q$7=0,0,Q$7/OIS_fec!Q$7)</f>
        <v>0</v>
      </c>
      <c r="R98" s="331">
        <f>IF(R$7=0,0,R$7/OIS_fec!R$7)</f>
        <v>0</v>
      </c>
      <c r="S98" s="331">
        <f>IF(S$7=0,0,S$7/OIS_fec!S$7)</f>
        <v>0</v>
      </c>
      <c r="T98" s="331">
        <f>IF(T$7=0,0,T$7/OIS_fec!T$7)</f>
        <v>0</v>
      </c>
      <c r="U98" s="331">
        <f>IF(U$7=0,0,U$7/OIS_fec!U$7)</f>
        <v>0</v>
      </c>
      <c r="V98" s="331">
        <f>IF(V$7=0,0,V$7/OIS_fec!V$7)</f>
        <v>0</v>
      </c>
      <c r="W98" s="331">
        <f>IF(W$7=0,0,W$7/OIS_fec!W$7)</f>
        <v>0</v>
      </c>
      <c r="X98" s="331">
        <f>IF(X$7=0,0,X$7/OIS_fec!X$7)</f>
        <v>0</v>
      </c>
      <c r="Y98" s="331">
        <f>IF(Y$7=0,0,Y$7/OIS_fec!Y$7)</f>
        <v>0</v>
      </c>
      <c r="DA98" s="177"/>
    </row>
    <row r="99" spans="1:105" ht="12" customHeight="1" x14ac:dyDescent="0.25">
      <c r="A99" s="173" t="s">
        <v>93</v>
      </c>
      <c r="B99" s="331">
        <f>IF(B$8=0,0,B$8/OIS_fec!B$8)</f>
        <v>0</v>
      </c>
      <c r="C99" s="331">
        <f>IF(C$8=0,0,C$8/OIS_fec!C$8)</f>
        <v>0</v>
      </c>
      <c r="D99" s="331">
        <f>IF(D$8=0,0,D$8/OIS_fec!D$8)</f>
        <v>0</v>
      </c>
      <c r="E99" s="331">
        <f>IF(E$8=0,0,E$8/OIS_fec!E$8)</f>
        <v>0</v>
      </c>
      <c r="F99" s="331">
        <f>IF(F$8=0,0,F$8/OIS_fec!F$8)</f>
        <v>0</v>
      </c>
      <c r="G99" s="331">
        <f>IF(G$8=0,0,G$8/OIS_fec!G$8)</f>
        <v>0</v>
      </c>
      <c r="H99" s="331">
        <f>IF(H$8=0,0,H$8/OIS_fec!H$8)</f>
        <v>0</v>
      </c>
      <c r="I99" s="331">
        <f>IF(I$8=0,0,I$8/OIS_fec!I$8)</f>
        <v>0</v>
      </c>
      <c r="J99" s="331">
        <f>IF(J$8=0,0,J$8/OIS_fec!J$8)</f>
        <v>0</v>
      </c>
      <c r="K99" s="331">
        <f>IF(K$8=0,0,K$8/OIS_fec!K$8)</f>
        <v>0</v>
      </c>
      <c r="L99" s="331">
        <f>IF(L$8=0,0,L$8/OIS_fec!L$8)</f>
        <v>0</v>
      </c>
      <c r="M99" s="331">
        <f>IF(M$8=0,0,M$8/OIS_fec!M$8)</f>
        <v>0</v>
      </c>
      <c r="N99" s="331">
        <f>IF(N$8=0,0,N$8/OIS_fec!N$8)</f>
        <v>0</v>
      </c>
      <c r="O99" s="331">
        <f>IF(O$8=0,0,O$8/OIS_fec!O$8)</f>
        <v>0</v>
      </c>
      <c r="P99" s="331">
        <f>IF(P$8=0,0,P$8/OIS_fec!P$8)</f>
        <v>0</v>
      </c>
      <c r="Q99" s="331">
        <f>IF(Q$8=0,0,Q$8/OIS_fec!Q$8)</f>
        <v>0</v>
      </c>
      <c r="R99" s="331">
        <f>IF(R$8=0,0,R$8/OIS_fec!R$8)</f>
        <v>0</v>
      </c>
      <c r="S99" s="331">
        <f>IF(S$8=0,0,S$8/OIS_fec!S$8)</f>
        <v>0</v>
      </c>
      <c r="T99" s="331">
        <f>IF(T$8=0,0,T$8/OIS_fec!T$8)</f>
        <v>0</v>
      </c>
      <c r="U99" s="331">
        <f>IF(U$8=0,0,U$8/OIS_fec!U$8)</f>
        <v>0</v>
      </c>
      <c r="V99" s="331">
        <f>IF(V$8=0,0,V$8/OIS_fec!V$8)</f>
        <v>0</v>
      </c>
      <c r="W99" s="331">
        <f>IF(W$8=0,0,W$8/OIS_fec!W$8)</f>
        <v>0</v>
      </c>
      <c r="X99" s="331">
        <f>IF(X$8=0,0,X$8/OIS_fec!X$8)</f>
        <v>0</v>
      </c>
      <c r="Y99" s="331">
        <f>IF(Y$8=0,0,Y$8/OIS_fec!Y$8)</f>
        <v>0</v>
      </c>
      <c r="DA99" s="177"/>
    </row>
    <row r="100" spans="1:105" ht="12" customHeight="1" x14ac:dyDescent="0.25">
      <c r="A100" s="173" t="s">
        <v>94</v>
      </c>
      <c r="B100" s="331">
        <f>IF(B$9=0,0,B$9/OIS_fec!B$9)</f>
        <v>0</v>
      </c>
      <c r="C100" s="331">
        <f>IF(C$9=0,0,C$9/OIS_fec!C$9)</f>
        <v>0</v>
      </c>
      <c r="D100" s="331">
        <f>IF(D$9=0,0,D$9/OIS_fec!D$9)</f>
        <v>0</v>
      </c>
      <c r="E100" s="331">
        <f>IF(E$9=0,0,E$9/OIS_fec!E$9)</f>
        <v>0</v>
      </c>
      <c r="F100" s="331">
        <f>IF(F$9=0,0,F$9/OIS_fec!F$9)</f>
        <v>0</v>
      </c>
      <c r="G100" s="331">
        <f>IF(G$9=0,0,G$9/OIS_fec!G$9)</f>
        <v>0</v>
      </c>
      <c r="H100" s="331">
        <f>IF(H$9=0,0,H$9/OIS_fec!H$9)</f>
        <v>0</v>
      </c>
      <c r="I100" s="331">
        <f>IF(I$9=0,0,I$9/OIS_fec!I$9)</f>
        <v>0</v>
      </c>
      <c r="J100" s="331">
        <f>IF(J$9=0,0,J$9/OIS_fec!J$9)</f>
        <v>0</v>
      </c>
      <c r="K100" s="331">
        <f>IF(K$9=0,0,K$9/OIS_fec!K$9)</f>
        <v>0</v>
      </c>
      <c r="L100" s="331">
        <f>IF(L$9=0,0,L$9/OIS_fec!L$9)</f>
        <v>0</v>
      </c>
      <c r="M100" s="331">
        <f>IF(M$9=0,0,M$9/OIS_fec!M$9)</f>
        <v>0</v>
      </c>
      <c r="N100" s="331">
        <f>IF(N$9=0,0,N$9/OIS_fec!N$9)</f>
        <v>0</v>
      </c>
      <c r="O100" s="331">
        <f>IF(O$9=0,0,O$9/OIS_fec!O$9)</f>
        <v>0</v>
      </c>
      <c r="P100" s="331">
        <f>IF(P$9=0,0,P$9/OIS_fec!P$9)</f>
        <v>0</v>
      </c>
      <c r="Q100" s="331">
        <f>IF(Q$9=0,0,Q$9/OIS_fec!Q$9)</f>
        <v>0</v>
      </c>
      <c r="R100" s="331">
        <f>IF(R$9=0,0,R$9/OIS_fec!R$9)</f>
        <v>0</v>
      </c>
      <c r="S100" s="331">
        <f>IF(S$9=0,0,S$9/OIS_fec!S$9)</f>
        <v>0</v>
      </c>
      <c r="T100" s="331">
        <f>IF(T$9=0,0,T$9/OIS_fec!T$9)</f>
        <v>0</v>
      </c>
      <c r="U100" s="331">
        <f>IF(U$9=0,0,U$9/OIS_fec!U$9)</f>
        <v>0</v>
      </c>
      <c r="V100" s="331">
        <f>IF(V$9=0,0,V$9/OIS_fec!V$9)</f>
        <v>0</v>
      </c>
      <c r="W100" s="331">
        <f>IF(W$9=0,0,W$9/OIS_fec!W$9)</f>
        <v>0</v>
      </c>
      <c r="X100" s="331">
        <f>IF(X$9=0,0,X$9/OIS_fec!X$9)</f>
        <v>0</v>
      </c>
      <c r="Y100" s="331">
        <f>IF(Y$9=0,0,Y$9/OIS_fec!Y$9)</f>
        <v>0</v>
      </c>
      <c r="DA100" s="177"/>
    </row>
    <row r="101" spans="1:105" ht="12" customHeight="1" x14ac:dyDescent="0.25">
      <c r="A101" s="56" t="s">
        <v>95</v>
      </c>
      <c r="B101" s="332">
        <f>IF(B$10=0,0,B$10/OIS_fec!B$10)</f>
        <v>0.68149895400666083</v>
      </c>
      <c r="C101" s="332">
        <f>IF(C$10=0,0,C$10/OIS_fec!C$10)</f>
        <v>0.57086509159346699</v>
      </c>
      <c r="D101" s="332">
        <f>IF(D$10=0,0,D$10/OIS_fec!D$10)</f>
        <v>0.51581409453606042</v>
      </c>
      <c r="E101" s="332">
        <f>IF(E$10=0,0,E$10/OIS_fec!E$10)</f>
        <v>0.3962969833457099</v>
      </c>
      <c r="F101" s="332">
        <f>IF(F$10=0,0,F$10/OIS_fec!F$10)</f>
        <v>0.38031873641715558</v>
      </c>
      <c r="G101" s="332">
        <f>IF(G$10=0,0,G$10/OIS_fec!G$10)</f>
        <v>0.3562768225217513</v>
      </c>
      <c r="H101" s="332">
        <f>IF(H$10=0,0,H$10/OIS_fec!H$10)</f>
        <v>0.3184357044942227</v>
      </c>
      <c r="I101" s="332">
        <f>IF(I$10=0,0,I$10/OIS_fec!I$10)</f>
        <v>0.33795403560720444</v>
      </c>
      <c r="J101" s="332">
        <f>IF(J$10=0,0,J$10/OIS_fec!J$10)</f>
        <v>0.94381088039019412</v>
      </c>
      <c r="K101" s="332">
        <f>IF(K$10=0,0,K$10/OIS_fec!K$10)</f>
        <v>0.51968404347183217</v>
      </c>
      <c r="L101" s="332">
        <f>IF(L$10=0,0,L$10/OIS_fec!L$10)</f>
        <v>0.92136908857747735</v>
      </c>
      <c r="M101" s="332">
        <f>IF(M$10=0,0,M$10/OIS_fec!M$10)</f>
        <v>0.72731725304269845</v>
      </c>
      <c r="N101" s="332">
        <f>IF(N$10=0,0,N$10/OIS_fec!N$10)</f>
        <v>0.75704385548697495</v>
      </c>
      <c r="O101" s="332">
        <f>IF(O$10=0,0,O$10/OIS_fec!O$10)</f>
        <v>0.76644513594323216</v>
      </c>
      <c r="P101" s="332">
        <f>IF(P$10=0,0,P$10/OIS_fec!P$10)</f>
        <v>0.73653509812655649</v>
      </c>
      <c r="Q101" s="332">
        <f>IF(Q$10=0,0,Q$10/OIS_fec!Q$10)</f>
        <v>0.77283190291546089</v>
      </c>
      <c r="R101" s="332">
        <f>IF(R$10=0,0,R$10/OIS_fec!R$10)</f>
        <v>0.79530467578327668</v>
      </c>
      <c r="S101" s="332">
        <f>IF(S$10=0,0,S$10/OIS_fec!S$10)</f>
        <v>0.80258636747086887</v>
      </c>
      <c r="T101" s="332">
        <f>IF(T$10=0,0,T$10/OIS_fec!T$10)</f>
        <v>1.6098507445107919</v>
      </c>
      <c r="U101" s="332">
        <f>IF(U$10=0,0,U$10/OIS_fec!U$10)</f>
        <v>1.9289741040611279</v>
      </c>
      <c r="V101" s="332">
        <f>IF(V$10=0,0,V$10/OIS_fec!V$10)</f>
        <v>1.9425162323265799</v>
      </c>
      <c r="W101" s="332">
        <f>IF(W$10=0,0,W$10/OIS_fec!W$10)</f>
        <v>1.9595295357351665</v>
      </c>
      <c r="X101" s="332">
        <f>IF(X$10=0,0,X$10/OIS_fec!X$10)</f>
        <v>2.0054110688300937</v>
      </c>
      <c r="Y101" s="332">
        <f>IF(Y$10=0,0,Y$10/OIS_fec!Y$10)</f>
        <v>1.9759071928532275</v>
      </c>
      <c r="DA101" s="68"/>
    </row>
    <row r="102" spans="1:105" ht="12" customHeight="1" x14ac:dyDescent="0.25">
      <c r="A102" s="174" t="s">
        <v>3057</v>
      </c>
      <c r="B102" s="348">
        <f>IF(B$16=0,0,B$16/OIS_fec!B$16)</f>
        <v>1.8208798747870103</v>
      </c>
      <c r="C102" s="348">
        <f>IF(C$16=0,0,C$16/OIS_fec!C$16)</f>
        <v>1.1027228174844448</v>
      </c>
      <c r="D102" s="348">
        <f>IF(D$16=0,0,D$16/OIS_fec!D$16)</f>
        <v>1.010746082997569</v>
      </c>
      <c r="E102" s="348">
        <f>IF(E$16=0,0,E$16/OIS_fec!E$16)</f>
        <v>1.6328529257475688</v>
      </c>
      <c r="F102" s="348">
        <f>IF(F$16=0,0,F$16/OIS_fec!F$16)</f>
        <v>1.6014242463830539</v>
      </c>
      <c r="G102" s="348">
        <f>IF(G$16=0,0,G$16/OIS_fec!G$16)</f>
        <v>1.5497335890933954</v>
      </c>
      <c r="H102" s="348">
        <f>IF(H$16=0,0,H$16/OIS_fec!H$16)</f>
        <v>1.6126484178002545</v>
      </c>
      <c r="I102" s="348">
        <f>IF(I$16=0,0,I$16/OIS_fec!I$16)</f>
        <v>1.5823091851390538</v>
      </c>
      <c r="J102" s="348">
        <f>IF(J$16=0,0,J$16/OIS_fec!J$16)</f>
        <v>1.7055666811888741</v>
      </c>
      <c r="K102" s="348">
        <f>IF(K$16=0,0,K$16/OIS_fec!K$16)</f>
        <v>1.4712136829133426</v>
      </c>
      <c r="L102" s="348">
        <f>IF(L$16=0,0,L$16/OIS_fec!L$16)</f>
        <v>1.8545589308934936</v>
      </c>
      <c r="M102" s="348">
        <f>IF(M$16=0,0,M$16/OIS_fec!M$16)</f>
        <v>1.7301705550505726</v>
      </c>
      <c r="N102" s="348">
        <f>IF(N$16=0,0,N$16/OIS_fec!N$16)</f>
        <v>1.7108435909681265</v>
      </c>
      <c r="O102" s="348">
        <f>IF(O$16=0,0,O$16/OIS_fec!O$16)</f>
        <v>1.6978431975880994</v>
      </c>
      <c r="P102" s="348">
        <f>IF(P$16=0,0,P$16/OIS_fec!P$16)</f>
        <v>1.7922603785604054</v>
      </c>
      <c r="Q102" s="348">
        <f>IF(Q$16=0,0,Q$16/OIS_fec!Q$16)</f>
        <v>1.6448375508717392</v>
      </c>
      <c r="R102" s="348">
        <f>IF(R$16=0,0,R$16/OIS_fec!R$16)</f>
        <v>1.6573653176017851</v>
      </c>
      <c r="S102" s="348">
        <f>IF(S$16=0,0,S$16/OIS_fec!S$16)</f>
        <v>1.7316383626503351</v>
      </c>
      <c r="T102" s="348">
        <f>IF(T$16=0,0,T$16/OIS_fec!T$16)</f>
        <v>2.2641119074942098</v>
      </c>
      <c r="U102" s="348">
        <f>IF(U$16=0,0,U$16/OIS_fec!U$16)</f>
        <v>2.2770984013894746</v>
      </c>
      <c r="V102" s="348">
        <f>IF(V$16=0,0,V$16/OIS_fec!V$16)</f>
        <v>2.270118118347713</v>
      </c>
      <c r="W102" s="348">
        <f>IF(W$16=0,0,W$16/OIS_fec!W$16)</f>
        <v>2.3507284755025335</v>
      </c>
      <c r="X102" s="348">
        <f>IF(X$16=0,0,X$16/OIS_fec!X$16)</f>
        <v>2.4056620728211509</v>
      </c>
      <c r="Y102" s="348">
        <f>IF(Y$16=0,0,Y$16/OIS_fec!Y$16)</f>
        <v>2.4210509763425136</v>
      </c>
      <c r="DA102" s="178"/>
    </row>
    <row r="103" spans="1:105" ht="12" customHeight="1" x14ac:dyDescent="0.25">
      <c r="A103" s="174" t="s">
        <v>3069</v>
      </c>
      <c r="B103" s="348">
        <f>IF(B$27=0,0,B$27/OIS_fec!B$27)</f>
        <v>2.281671305686928</v>
      </c>
      <c r="C103" s="348">
        <f>IF(C$27=0,0,C$27/OIS_fec!C$27)</f>
        <v>2.1082258798539417</v>
      </c>
      <c r="D103" s="348">
        <f>IF(D$27=0,0,D$27/OIS_fec!D$27)</f>
        <v>1.9815864482575982</v>
      </c>
      <c r="E103" s="348">
        <f>IF(E$27=0,0,E$27/OIS_fec!E$27)</f>
        <v>2.3382776446756748</v>
      </c>
      <c r="F103" s="348">
        <f>IF(F$27=0,0,F$27/OIS_fec!F$27)</f>
        <v>2.4827601543741746</v>
      </c>
      <c r="G103" s="348">
        <f>IF(G$27=0,0,G$27/OIS_fec!G$27)</f>
        <v>2.2865638839844893</v>
      </c>
      <c r="H103" s="348">
        <f>IF(H$27=0,0,H$27/OIS_fec!H$27)</f>
        <v>2.2519141263270286</v>
      </c>
      <c r="I103" s="348">
        <f>IF(I$27=0,0,I$27/OIS_fec!I$27)</f>
        <v>2.2182984885199737</v>
      </c>
      <c r="J103" s="348">
        <f>IF(J$27=0,0,J$27/OIS_fec!J$27)</f>
        <v>2.4375751559736409</v>
      </c>
      <c r="K103" s="348">
        <f>IF(K$27=0,0,K$27/OIS_fec!K$27)</f>
        <v>2.2939453294992926</v>
      </c>
      <c r="L103" s="348">
        <f>IF(L$27=0,0,L$27/OIS_fec!L$27)</f>
        <v>2.2674938745212101</v>
      </c>
      <c r="M103" s="348">
        <f>IF(M$27=0,0,M$27/OIS_fec!M$27)</f>
        <v>2.231237203003956</v>
      </c>
      <c r="N103" s="348">
        <f>IF(N$27=0,0,N$27/OIS_fec!N$27)</f>
        <v>2.1944951859570674</v>
      </c>
      <c r="O103" s="348">
        <f>IF(O$27=0,0,O$27/OIS_fec!O$27)</f>
        <v>2.2287186443609839</v>
      </c>
      <c r="P103" s="348">
        <f>IF(P$27=0,0,P$27/OIS_fec!P$27)</f>
        <v>2.2044839898027333</v>
      </c>
      <c r="Q103" s="348">
        <f>IF(Q$27=0,0,Q$27/OIS_fec!Q$27)</f>
        <v>2.2029832304350632</v>
      </c>
      <c r="R103" s="348">
        <f>IF(R$27=0,0,R$27/OIS_fec!R$27)</f>
        <v>2.2090548568225135</v>
      </c>
      <c r="S103" s="348">
        <f>IF(S$27=0,0,S$27/OIS_fec!S$27)</f>
        <v>2.1850212373947282</v>
      </c>
      <c r="T103" s="348">
        <f>IF(T$27=0,0,T$27/OIS_fec!T$27)</f>
        <v>2.5515980145804082</v>
      </c>
      <c r="U103" s="348">
        <f>IF(U$27=0,0,U$27/OIS_fec!U$27)</f>
        <v>2.5188288868855975</v>
      </c>
      <c r="V103" s="348">
        <f>IF(V$27=0,0,V$27/OIS_fec!V$27)</f>
        <v>2.4845793443144752</v>
      </c>
      <c r="W103" s="348">
        <f>IF(W$27=0,0,W$27/OIS_fec!W$27)</f>
        <v>2.4930098764481339</v>
      </c>
      <c r="X103" s="348">
        <f>IF(X$27=0,0,X$27/OIS_fec!X$27)</f>
        <v>2.5062499171465475</v>
      </c>
      <c r="Y103" s="348">
        <f>IF(Y$27=0,0,Y$27/OIS_fec!Y$27)</f>
        <v>2.4760415607948714</v>
      </c>
      <c r="DA103" s="178"/>
    </row>
    <row r="104" spans="1:105" ht="12" customHeight="1" x14ac:dyDescent="0.25">
      <c r="A104" s="174" t="s">
        <v>3079</v>
      </c>
      <c r="B104" s="348">
        <f>IF(B$35=0,0,B$35/OIS_fec!B$35)</f>
        <v>1.8577219359291628</v>
      </c>
      <c r="C104" s="348">
        <f>IF(C$35=0,0,C$35/OIS_fec!C$35)</f>
        <v>1.2760930936721542</v>
      </c>
      <c r="D104" s="348">
        <f>IF(D$35=0,0,D$35/OIS_fec!D$35)</f>
        <v>1.135651889057858</v>
      </c>
      <c r="E104" s="348">
        <f>IF(E$35=0,0,E$35/OIS_fec!E$35)</f>
        <v>1.786701697881353</v>
      </c>
      <c r="F104" s="348">
        <f>IF(F$35=0,0,F$35/OIS_fec!F$35)</f>
        <v>1.7068857130047779</v>
      </c>
      <c r="G104" s="348">
        <f>IF(G$35=0,0,G$35/OIS_fec!G$35)</f>
        <v>1.7181844994508884</v>
      </c>
      <c r="H104" s="348">
        <f>IF(H$35=0,0,H$35/OIS_fec!H$35)</f>
        <v>1.8068917031475478</v>
      </c>
      <c r="I104" s="348">
        <f>IF(I$35=0,0,I$35/OIS_fec!I$35)</f>
        <v>1.7700763633738692</v>
      </c>
      <c r="J104" s="348">
        <f>IF(J$35=0,0,J$35/OIS_fec!J$35)</f>
        <v>1.9489723218776787</v>
      </c>
      <c r="K104" s="348">
        <f>IF(K$35=0,0,K$35/OIS_fec!K$35)</f>
        <v>1.7285631580416299</v>
      </c>
      <c r="L104" s="348">
        <f>IF(L$35=0,0,L$35/OIS_fec!L$35)</f>
        <v>2.008267121433565</v>
      </c>
      <c r="M104" s="348">
        <f>IF(M$35=0,0,M$35/OIS_fec!M$35)</f>
        <v>1.892237355263773</v>
      </c>
      <c r="N104" s="348">
        <f>IF(N$35=0,0,N$35/OIS_fec!N$35)</f>
        <v>1.8669692159129221</v>
      </c>
      <c r="O104" s="348">
        <f>IF(O$35=0,0,O$35/OIS_fec!O$35)</f>
        <v>1.8485977563744287</v>
      </c>
      <c r="P104" s="348">
        <f>IF(P$35=0,0,P$35/OIS_fec!P$35)</f>
        <v>1.9031420615257182</v>
      </c>
      <c r="Q104" s="348">
        <f>IF(Q$35=0,0,Q$35/OIS_fec!Q$35)</f>
        <v>1.8436180882952635</v>
      </c>
      <c r="R104" s="348">
        <f>IF(R$35=0,0,R$35/OIS_fec!R$35)</f>
        <v>1.8476692287326975</v>
      </c>
      <c r="S104" s="348">
        <f>IF(S$35=0,0,S$35/OIS_fec!S$35)</f>
        <v>1.8726484549828462</v>
      </c>
      <c r="T104" s="348">
        <f>IF(T$35=0,0,T$35/OIS_fec!T$35)</f>
        <v>2.3896997410778735</v>
      </c>
      <c r="U104" s="348">
        <f>IF(U$35=0,0,U$35/OIS_fec!U$35)</f>
        <v>2.3780753879915406</v>
      </c>
      <c r="V104" s="348">
        <f>IF(V$35=0,0,V$35/OIS_fec!V$35)</f>
        <v>2.3596700204909151</v>
      </c>
      <c r="W104" s="348">
        <f>IF(W$35=0,0,W$35/OIS_fec!W$35)</f>
        <v>2.4061639346820494</v>
      </c>
      <c r="X104" s="348">
        <f>IF(X$35=0,0,X$35/OIS_fec!X$35)</f>
        <v>2.4441818902287733</v>
      </c>
      <c r="Y104" s="348">
        <f>IF(Y$35=0,0,Y$35/OIS_fec!Y$35)</f>
        <v>2.4543039449735473</v>
      </c>
      <c r="DA104" s="178"/>
    </row>
    <row r="105" spans="1:105" ht="12" customHeight="1" x14ac:dyDescent="0.25">
      <c r="A105" s="174" t="s">
        <v>3101</v>
      </c>
      <c r="B105" s="348">
        <f>IF(B$54=0,0,B$54/OIS_fec!B$54)</f>
        <v>0.70958351534535646</v>
      </c>
      <c r="C105" s="348">
        <f>IF(C$54=0,0,C$54/OIS_fec!C$54)</f>
        <v>0.49021718478942172</v>
      </c>
      <c r="D105" s="348">
        <f>IF(D$54=0,0,D$54/OIS_fec!D$54)</f>
        <v>0.4205863661451732</v>
      </c>
      <c r="E105" s="348">
        <f>IF(E$54=0,0,E$54/OIS_fec!E$54)</f>
        <v>0.64431575088620552</v>
      </c>
      <c r="F105" s="348">
        <f>IF(F$54=0,0,F$54/OIS_fec!F$54)</f>
        <v>0.60566916108454838</v>
      </c>
      <c r="G105" s="348">
        <f>IF(G$54=0,0,G$54/OIS_fec!G$54)</f>
        <v>0.62147922056639238</v>
      </c>
      <c r="H105" s="348">
        <f>IF(H$54=0,0,H$54/OIS_fec!H$54)</f>
        <v>0.62027798066719331</v>
      </c>
      <c r="I105" s="348">
        <f>IF(I$54=0,0,I$54/OIS_fec!I$54)</f>
        <v>0.62848664109480212</v>
      </c>
      <c r="J105" s="348">
        <f>IF(J$54=0,0,J$54/OIS_fec!J$54)</f>
        <v>0.86440451637156102</v>
      </c>
      <c r="K105" s="348">
        <f>IF(K$54=0,0,K$54/OIS_fec!K$54)</f>
        <v>0.72833037332843831</v>
      </c>
      <c r="L105" s="348">
        <f>IF(L$54=0,0,L$54/OIS_fec!L$54)</f>
        <v>0.88279758144929477</v>
      </c>
      <c r="M105" s="348">
        <f>IF(M$54=0,0,M$54/OIS_fec!M$54)</f>
        <v>0.80591802345986363</v>
      </c>
      <c r="N105" s="348">
        <f>IF(N$54=0,0,N$54/OIS_fec!N$54)</f>
        <v>0.81250943719180235</v>
      </c>
      <c r="O105" s="348">
        <f>IF(O$54=0,0,O$54/OIS_fec!O$54)</f>
        <v>0.80617459729325802</v>
      </c>
      <c r="P105" s="348">
        <f>IF(P$54=0,0,P$54/OIS_fec!P$54)</f>
        <v>0.81207633823817171</v>
      </c>
      <c r="Q105" s="348">
        <f>IF(Q$54=0,0,Q$54/OIS_fec!Q$54)</f>
        <v>0.82108601761332378</v>
      </c>
      <c r="R105" s="348">
        <f>IF(R$54=0,0,R$54/OIS_fec!R$54)</f>
        <v>0.81769328875105518</v>
      </c>
      <c r="S105" s="348">
        <f>IF(S$54=0,0,S$54/OIS_fec!S$54)</f>
        <v>0.82325023345290815</v>
      </c>
      <c r="T105" s="348">
        <f>IF(T$54=0,0,T$54/OIS_fec!T$54)</f>
        <v>1.0785444746706541</v>
      </c>
      <c r="U105" s="348">
        <f>IF(U$54=0,0,U$54/OIS_fec!U$54)</f>
        <v>1.2338517331873013</v>
      </c>
      <c r="V105" s="348">
        <f>IF(V$54=0,0,V$54/OIS_fec!V$54)</f>
        <v>1.2433750349018888</v>
      </c>
      <c r="W105" s="348">
        <f>IF(W$54=0,0,W$54/OIS_fec!W$54)</f>
        <v>1.2681817346911983</v>
      </c>
      <c r="X105" s="348">
        <f>IF(X$54=0,0,X$54/OIS_fec!X$54)</f>
        <v>1.3103111839382728</v>
      </c>
      <c r="Y105" s="348">
        <f>IF(Y$54=0,0,Y$54/OIS_fec!Y$54)</f>
        <v>1.2916704080379262</v>
      </c>
      <c r="DA105" s="178"/>
    </row>
    <row r="106" spans="1:105" ht="12" customHeight="1" x14ac:dyDescent="0.25">
      <c r="A106" s="174" t="s">
        <v>3122</v>
      </c>
      <c r="B106" s="348">
        <f>IF(B$68=0,0,B$68/OIS_fec!B$68)</f>
        <v>3.1024187999999997</v>
      </c>
      <c r="C106" s="348">
        <f>IF(C$68=0,0,C$68/OIS_fec!C$68)</f>
        <v>3.1024188000000001</v>
      </c>
      <c r="D106" s="348">
        <f>IF(D$68=0,0,D$68/OIS_fec!D$68)</f>
        <v>3.1024187999999997</v>
      </c>
      <c r="E106" s="348">
        <f>IF(E$68=0,0,E$68/OIS_fec!E$68)</f>
        <v>3.1024188000000001</v>
      </c>
      <c r="F106" s="348">
        <f>IF(F$68=0,0,F$68/OIS_fec!F$68)</f>
        <v>3.102418800000001</v>
      </c>
      <c r="G106" s="348">
        <f>IF(G$68=0,0,G$68/OIS_fec!G$68)</f>
        <v>3.1024188000000006</v>
      </c>
      <c r="H106" s="348">
        <f>IF(H$68=0,0,H$68/OIS_fec!H$68)</f>
        <v>3.0363893070355594</v>
      </c>
      <c r="I106" s="348">
        <f>IF(I$68=0,0,I$68/OIS_fec!I$68)</f>
        <v>3.0351930563804057</v>
      </c>
      <c r="J106" s="348">
        <f>IF(J$68=0,0,J$68/OIS_fec!J$68)</f>
        <v>3.1024187999999988</v>
      </c>
      <c r="K106" s="348">
        <f>IF(K$68=0,0,K$68/OIS_fec!K$68)</f>
        <v>2.7679260316828005</v>
      </c>
      <c r="L106" s="348">
        <f>IF(L$68=0,0,L$68/OIS_fec!L$68)</f>
        <v>2.9189978426456094</v>
      </c>
      <c r="M106" s="348">
        <f>IF(M$68=0,0,M$68/OIS_fec!M$68)</f>
        <v>3.0143922683919975</v>
      </c>
      <c r="N106" s="348">
        <f>IF(N$68=0,0,N$68/OIS_fec!N$68)</f>
        <v>3.1024188000000006</v>
      </c>
      <c r="O106" s="348">
        <f>IF(O$68=0,0,O$68/OIS_fec!O$68)</f>
        <v>3.1024187999999993</v>
      </c>
      <c r="P106" s="348">
        <f>IF(P$68=0,0,P$68/OIS_fec!P$68)</f>
        <v>3.1024188000000001</v>
      </c>
      <c r="Q106" s="348">
        <f>IF(Q$68=0,0,Q$68/OIS_fec!Q$68)</f>
        <v>3.1024188000000001</v>
      </c>
      <c r="R106" s="348">
        <f>IF(R$68=0,0,R$68/OIS_fec!R$68)</f>
        <v>3.0106827543903765</v>
      </c>
      <c r="S106" s="348">
        <f>IF(S$68=0,0,S$68/OIS_fec!S$68)</f>
        <v>3.0075365324824688</v>
      </c>
      <c r="T106" s="348">
        <f>IF(T$68=0,0,T$68/OIS_fec!T$68)</f>
        <v>2.9881454579104654</v>
      </c>
      <c r="U106" s="348">
        <f>IF(U$68=0,0,U$68/OIS_fec!U$68)</f>
        <v>2.9920282476178697</v>
      </c>
      <c r="V106" s="348">
        <f>IF(V$68=0,0,V$68/OIS_fec!V$68)</f>
        <v>2.9727851973964925</v>
      </c>
      <c r="W106" s="348">
        <f>IF(W$68=0,0,W$68/OIS_fec!W$68)</f>
        <v>3.1024188000000001</v>
      </c>
      <c r="X106" s="348">
        <f>IF(X$68=0,0,X$68/OIS_fec!X$68)</f>
        <v>3.1024187999999997</v>
      </c>
      <c r="Y106" s="348">
        <f>IF(Y$68=0,0,Y$68/OIS_fec!Y$68)</f>
        <v>3.1024188000000001</v>
      </c>
      <c r="DA106" s="178"/>
    </row>
    <row r="107" spans="1:105" ht="12" customHeight="1" x14ac:dyDescent="0.25">
      <c r="A107" s="41" t="s">
        <v>3120</v>
      </c>
      <c r="B107" s="333">
        <f>IF(B$69=0,0,B$69/OIS_fec!B$69)</f>
        <v>0</v>
      </c>
      <c r="C107" s="333">
        <f>IF(C$69=0,0,C$69/OIS_fec!C$69)</f>
        <v>0</v>
      </c>
      <c r="D107" s="333">
        <f>IF(D$69=0,0,D$69/OIS_fec!D$69)</f>
        <v>0</v>
      </c>
      <c r="E107" s="333">
        <f>IF(E$69=0,0,E$69/OIS_fec!E$69)</f>
        <v>0</v>
      </c>
      <c r="F107" s="333">
        <f>IF(F$69=0,0,F$69/OIS_fec!F$69)</f>
        <v>0</v>
      </c>
      <c r="G107" s="333">
        <f>IF(G$69=0,0,G$69/OIS_fec!G$69)</f>
        <v>0</v>
      </c>
      <c r="H107" s="333">
        <f>IF(H$69=0,0,H$69/OIS_fec!H$69)</f>
        <v>0</v>
      </c>
      <c r="I107" s="333">
        <f>IF(I$69=0,0,I$69/OIS_fec!I$69)</f>
        <v>0</v>
      </c>
      <c r="J107" s="333">
        <f>IF(J$69=0,0,J$69/OIS_fec!J$69)</f>
        <v>0</v>
      </c>
      <c r="K107" s="333">
        <f>IF(K$69=0,0,K$69/OIS_fec!K$69)</f>
        <v>0</v>
      </c>
      <c r="L107" s="333">
        <f>IF(L$69=0,0,L$69/OIS_fec!L$69)</f>
        <v>0</v>
      </c>
      <c r="M107" s="333">
        <f>IF(M$69=0,0,M$69/OIS_fec!M$69)</f>
        <v>0</v>
      </c>
      <c r="N107" s="333">
        <f>IF(N$69=0,0,N$69/OIS_fec!N$69)</f>
        <v>0</v>
      </c>
      <c r="O107" s="333">
        <f>IF(O$69=0,0,O$69/OIS_fec!O$69)</f>
        <v>0</v>
      </c>
      <c r="P107" s="333">
        <f>IF(P$69=0,0,P$69/OIS_fec!P$69)</f>
        <v>0</v>
      </c>
      <c r="Q107" s="333">
        <f>IF(Q$69=0,0,Q$69/OIS_fec!Q$69)</f>
        <v>0</v>
      </c>
      <c r="R107" s="333">
        <f>IF(R$69=0,0,R$69/OIS_fec!R$69)</f>
        <v>0</v>
      </c>
      <c r="S107" s="333">
        <f>IF(S$69=0,0,S$69/OIS_fec!S$69)</f>
        <v>0</v>
      </c>
      <c r="T107" s="333">
        <f>IF(T$69=0,0,T$69/OIS_fec!T$69)</f>
        <v>0</v>
      </c>
      <c r="U107" s="333">
        <f>IF(U$69=0,0,U$69/OIS_fec!U$69)</f>
        <v>0</v>
      </c>
      <c r="V107" s="333">
        <f>IF(V$69=0,0,V$69/OIS_fec!V$69)</f>
        <v>0</v>
      </c>
      <c r="W107" s="333">
        <f>IF(W$69=0,0,W$69/OIS_fec!W$69)</f>
        <v>0</v>
      </c>
      <c r="X107" s="333">
        <f>IF(X$69=0,0,X$69/OIS_fec!X$69)</f>
        <v>0</v>
      </c>
      <c r="Y107" s="333">
        <f>IF(Y$69=0,0,Y$69/OIS_fec!Y$69)</f>
        <v>0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50</vt:i4>
      </vt:variant>
      <vt:variant>
        <vt:lpstr>Named Ranges</vt:lpstr>
      </vt:variant>
      <vt:variant>
        <vt:i4>49</vt:i4>
      </vt:variant>
    </vt:vector>
  </HeadingPairs>
  <TitlesOfParts>
    <vt:vector size="99" baseType="lpstr">
      <vt:lpstr>cover</vt:lpstr>
      <vt:lpstr>index</vt:lpstr>
      <vt:lpstr>Ind_Summary</vt:lpstr>
      <vt:lpstr>Ind_Summary_fec</vt:lpstr>
      <vt:lpstr>Ind_Summary_ued</vt:lpstr>
      <vt:lpstr>Ind_Summary_emi</vt:lpstr>
      <vt:lpstr>ISI</vt:lpstr>
      <vt:lpstr>ISI_fec</vt:lpstr>
      <vt:lpstr>ISI_ued</vt:lpstr>
      <vt:lpstr>ISI_emi</vt:lpstr>
      <vt:lpstr>NFM</vt:lpstr>
      <vt:lpstr>NFM_fec</vt:lpstr>
      <vt:lpstr>NFM_ued</vt:lpstr>
      <vt:lpstr>NFM_emi</vt:lpstr>
      <vt:lpstr>CHI</vt:lpstr>
      <vt:lpstr>CHI_fec</vt:lpstr>
      <vt:lpstr>CHI_ued</vt:lpstr>
      <vt:lpstr>CHI_emi</vt:lpstr>
      <vt:lpstr>NMM</vt:lpstr>
      <vt:lpstr>NMM_fec</vt:lpstr>
      <vt:lpstr>NMM_ued</vt:lpstr>
      <vt:lpstr>NMM_emi</vt:lpstr>
      <vt:lpstr>PPA</vt:lpstr>
      <vt:lpstr>PPA_fec</vt:lpstr>
      <vt:lpstr>PPA_ued</vt:lpstr>
      <vt:lpstr>PPA_emi</vt:lpstr>
      <vt:lpstr>FBT</vt:lpstr>
      <vt:lpstr>FBT_fec</vt:lpstr>
      <vt:lpstr>FBT_ued</vt:lpstr>
      <vt:lpstr>FBT_emi</vt:lpstr>
      <vt:lpstr>TRE</vt:lpstr>
      <vt:lpstr>TRE_fec</vt:lpstr>
      <vt:lpstr>TRE_ued</vt:lpstr>
      <vt:lpstr>TRE_emi</vt:lpstr>
      <vt:lpstr>MAE</vt:lpstr>
      <vt:lpstr>MAE_fec</vt:lpstr>
      <vt:lpstr>MAE_ued</vt:lpstr>
      <vt:lpstr>MAE_emi</vt:lpstr>
      <vt:lpstr>TEL</vt:lpstr>
      <vt:lpstr>TEL_fec</vt:lpstr>
      <vt:lpstr>TEL_ued</vt:lpstr>
      <vt:lpstr>TEL_emi</vt:lpstr>
      <vt:lpstr>WWP</vt:lpstr>
      <vt:lpstr>WWP_fec</vt:lpstr>
      <vt:lpstr>WWP_ued</vt:lpstr>
      <vt:lpstr>WWP_emi</vt:lpstr>
      <vt:lpstr>OIS</vt:lpstr>
      <vt:lpstr>OIS_fec</vt:lpstr>
      <vt:lpstr>OIS_ued</vt:lpstr>
      <vt:lpstr>OIS_emi</vt:lpstr>
      <vt:lpstr>Ind_Summary!Print_Area</vt:lpstr>
      <vt:lpstr>CHI!Print_Titles</vt:lpstr>
      <vt:lpstr>CHI_emi!Print_Titles</vt:lpstr>
      <vt:lpstr>CHI_fec!Print_Titles</vt:lpstr>
      <vt:lpstr>CHI_ued!Print_Titles</vt:lpstr>
      <vt:lpstr>FBT!Print_Titles</vt:lpstr>
      <vt:lpstr>FBT_emi!Print_Titles</vt:lpstr>
      <vt:lpstr>FBT_fec!Print_Titles</vt:lpstr>
      <vt:lpstr>FBT_ued!Print_Titles</vt:lpstr>
      <vt:lpstr>Ind_Summary!Print_Titles</vt:lpstr>
      <vt:lpstr>Ind_Summary_emi!Print_Titles</vt:lpstr>
      <vt:lpstr>Ind_Summary_fec!Print_Titles</vt:lpstr>
      <vt:lpstr>Ind_Summary_ued!Print_Titles</vt:lpstr>
      <vt:lpstr>ISI!Print_Titles</vt:lpstr>
      <vt:lpstr>ISI_emi!Print_Titles</vt:lpstr>
      <vt:lpstr>ISI_fec!Print_Titles</vt:lpstr>
      <vt:lpstr>ISI_ued!Print_Titles</vt:lpstr>
      <vt:lpstr>MAE!Print_Titles</vt:lpstr>
      <vt:lpstr>MAE_emi!Print_Titles</vt:lpstr>
      <vt:lpstr>MAE_fec!Print_Titles</vt:lpstr>
      <vt:lpstr>MAE_ued!Print_Titles</vt:lpstr>
      <vt:lpstr>NFM!Print_Titles</vt:lpstr>
      <vt:lpstr>NFM_emi!Print_Titles</vt:lpstr>
      <vt:lpstr>NFM_fec!Print_Titles</vt:lpstr>
      <vt:lpstr>NFM_ued!Print_Titles</vt:lpstr>
      <vt:lpstr>NMM!Print_Titles</vt:lpstr>
      <vt:lpstr>NMM_emi!Print_Titles</vt:lpstr>
      <vt:lpstr>NMM_fec!Print_Titles</vt:lpstr>
      <vt:lpstr>NMM_ued!Print_Titles</vt:lpstr>
      <vt:lpstr>OIS!Print_Titles</vt:lpstr>
      <vt:lpstr>OIS_emi!Print_Titles</vt:lpstr>
      <vt:lpstr>OIS_fec!Print_Titles</vt:lpstr>
      <vt:lpstr>OIS_ued!Print_Titles</vt:lpstr>
      <vt:lpstr>PPA!Print_Titles</vt:lpstr>
      <vt:lpstr>PPA_emi!Print_Titles</vt:lpstr>
      <vt:lpstr>PPA_fec!Print_Titles</vt:lpstr>
      <vt:lpstr>PPA_ued!Print_Titles</vt:lpstr>
      <vt:lpstr>TEL!Print_Titles</vt:lpstr>
      <vt:lpstr>TEL_emi!Print_Titles</vt:lpstr>
      <vt:lpstr>TEL_fec!Print_Titles</vt:lpstr>
      <vt:lpstr>TEL_ued!Print_Titles</vt:lpstr>
      <vt:lpstr>TRE!Print_Titles</vt:lpstr>
      <vt:lpstr>TRE_emi!Print_Titles</vt:lpstr>
      <vt:lpstr>TRE_fec!Print_Titles</vt:lpstr>
      <vt:lpstr>TRE_ued!Print_Titles</vt:lpstr>
      <vt:lpstr>WWP!Print_Titles</vt:lpstr>
      <vt:lpstr>WWP_emi!Print_Titles</vt:lpstr>
      <vt:lpstr>WWP_fec!Print_Titles</vt:lpstr>
      <vt:lpstr>WWP_ued!Print_Titles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2025-11-06T10:21:20Z</dcterms:created>
  <dcterms:modified xsi:type="dcterms:W3CDTF">2025-11-06T10:21:21Z</dcterms:modified>
</cp:coreProperties>
</file>